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showObjects="placeholders" codeName="ThisWorkbook"/>
  <mc:AlternateContent xmlns:mc="http://schemas.openxmlformats.org/markup-compatibility/2006">
    <mc:Choice Requires="x15">
      <x15ac:absPath xmlns:x15ac="http://schemas.microsoft.com/office/spreadsheetml/2010/11/ac" url="C:\Users\caitlin.hannahan\Desktop\OneDrive - United Nations Development Programme\01. Stabilization Coherence Fund\05. Projects\01. NK\01. Kitchanga_IA\RAPPORTS\"/>
    </mc:Choice>
  </mc:AlternateContent>
  <xr:revisionPtr revIDLastSave="0" documentId="8_{A61317B2-7DF2-48A5-830B-B841E01A8B4F}" xr6:coauthVersionLast="45" xr6:coauthVersionMax="45" xr10:uidLastSave="{00000000-0000-0000-0000-000000000000}"/>
  <bookViews>
    <workbookView xWindow="-110" yWindow="-110" windowWidth="19420" windowHeight="10420" tabRatio="891" firstSheet="36" activeTab="37" xr2:uid="{00000000-000D-0000-FFFF-FFFF00000000}"/>
  </bookViews>
  <sheets>
    <sheet name="Year 1 Budget" sheetId="18" state="hidden" r:id="rId1"/>
    <sheet name="Example" sheetId="15" state="hidden" r:id="rId2"/>
    <sheet name="FACE Avr-Mai'17" sheetId="35" state="hidden" r:id="rId3"/>
    <sheet name="FACE Juin'17" sheetId="23" state="hidden" r:id="rId4"/>
    <sheet name="MOB NGIA  Za Makubaliano" sheetId="20" state="hidden" r:id="rId5"/>
    <sheet name="FACE July-August'17" sheetId="37" state="hidden" r:id="rId6"/>
    <sheet name="FACE SEPTEMBER'17" sheetId="38" state="hidden" r:id="rId7"/>
    <sheet name="FACE OCT-NOV'17" sheetId="41" state="hidden" r:id="rId8"/>
    <sheet name="FACE DEC'17" sheetId="42" state="hidden" r:id="rId9"/>
    <sheet name="FACE JAN-FEB'18" sheetId="45" state="hidden" r:id="rId10"/>
    <sheet name="FACE MARCH'18" sheetId="46" state="hidden" r:id="rId11"/>
    <sheet name="FACE APRIL'18" sheetId="49" state="hidden" r:id="rId12"/>
    <sheet name="FACE SEPT-NOV'18" sheetId="65" state="hidden" r:id="rId13"/>
    <sheet name="FACE SEPT-DECl'18" sheetId="63" state="hidden" r:id="rId14"/>
    <sheet name="FACE SEPT'18 (2)" sheetId="60" state="hidden" r:id="rId15"/>
    <sheet name="CAT-SUM REPORT" sheetId="61" state="hidden" r:id="rId16"/>
    <sheet name="FACE JULY-AUG'18" sheetId="56" state="hidden" r:id="rId17"/>
    <sheet name="FACE JUNE'18" sheetId="54" state="hidden" r:id="rId18"/>
    <sheet name="FACE MAY'18" sheetId="50" state="hidden" r:id="rId19"/>
    <sheet name="SUMMAIRE-CATEGOIRE" sheetId="33" state="hidden" r:id="rId20"/>
    <sheet name="DTR OCT-DEC'16" sheetId="24" state="hidden" r:id="rId21"/>
    <sheet name="DTR JAN-MAR17" sheetId="26" state="hidden" r:id="rId22"/>
    <sheet name="DTR APR-MAY'17" sheetId="27" state="hidden" r:id="rId23"/>
    <sheet name="DTR JUNE'17" sheetId="34" state="hidden" r:id="rId24"/>
    <sheet name="DTR JULY-AUGUST'17" sheetId="36" state="hidden" r:id="rId25"/>
    <sheet name="DTR SEPTEMBER'17" sheetId="39" state="hidden" r:id="rId26"/>
    <sheet name="DTR OCT-NOV'17" sheetId="40" state="hidden" r:id="rId27"/>
    <sheet name="DRT DEC'17" sheetId="43" state="hidden" r:id="rId28"/>
    <sheet name="DTR JAN-FEB 2018" sheetId="44" state="hidden" r:id="rId29"/>
    <sheet name="DTR MARCH'18" sheetId="47" state="hidden" r:id="rId30"/>
    <sheet name="DTR APRIL'18" sheetId="48" state="hidden" r:id="rId31"/>
    <sheet name="DTR MAY'18" sheetId="52" state="hidden" r:id="rId32"/>
    <sheet name="DTR JUNE'18" sheetId="53" state="hidden" r:id="rId33"/>
    <sheet name="DTR MAY-JUNE'18" sheetId="55" state="hidden" r:id="rId34"/>
    <sheet name="DTR JULY'18" sheetId="57" state="hidden" r:id="rId35"/>
    <sheet name="DTR AUGUST'18" sheetId="58" state="hidden" r:id="rId36"/>
    <sheet name="RAPPORT-DETAIL" sheetId="25" r:id="rId37"/>
    <sheet name="RAPPORT FINANCIER SOMMAIRE" sheetId="66" r:id="rId38"/>
    <sheet name="Sheet2" sheetId="67" r:id="rId39"/>
    <sheet name="DTR-DEC'18" sheetId="64" state="hidden" r:id="rId40"/>
    <sheet name="DTR SEPTEMBER'18" sheetId="59" state="hidden" r:id="rId41"/>
    <sheet name="DTR-OCT-NOV'18" sheetId="62" state="hidden" r:id="rId42"/>
    <sheet name="Budget Summary 24M" sheetId="21" state="hidden" r:id="rId43"/>
    <sheet name="FACE Oct-Dec'16" sheetId="31" state="hidden" r:id="rId44"/>
    <sheet name="FACE Jan-Mar'17" sheetId="32" state="hidden" r:id="rId45"/>
  </sheets>
  <externalReferences>
    <externalReference r:id="rId46"/>
    <externalReference r:id="rId47"/>
    <externalReference r:id="rId48"/>
    <externalReference r:id="rId49"/>
    <externalReference r:id="rId50"/>
  </externalReferences>
  <definedNames>
    <definedName name="_xlnm._FilterDatabase" localSheetId="27" hidden="1">'DRT DEC''17'!$A$10:$V$309</definedName>
    <definedName name="_xlnm._FilterDatabase" localSheetId="30" hidden="1">'DTR APRIL''18'!$A$11:$R$209</definedName>
    <definedName name="_xlnm._FilterDatabase" localSheetId="22" hidden="1">'DTR APR-MAY''17'!$A$10:$V$424</definedName>
    <definedName name="_xlnm._FilterDatabase" localSheetId="35" hidden="1">'DTR AUGUST''18'!$A$11:$V$307</definedName>
    <definedName name="_xlnm._FilterDatabase" localSheetId="28" hidden="1">'DTR JAN-FEB 2018'!$A$10:$V$451</definedName>
    <definedName name="_xlnm._FilterDatabase" localSheetId="21" hidden="1">'DTR JAN-MAR17'!$A$11:$R$512</definedName>
    <definedName name="_xlnm._FilterDatabase" localSheetId="34" hidden="1">'DTR JULY''18'!$A$11:$V$256</definedName>
    <definedName name="_xlnm._FilterDatabase" localSheetId="24" hidden="1">'DTR JULY-AUGUST''17'!$A$10:$V$501</definedName>
    <definedName name="_xlnm._FilterDatabase" localSheetId="23" hidden="1">'DTR JUNE''17'!$A$10:$V$238</definedName>
    <definedName name="_xlnm._FilterDatabase" localSheetId="32" hidden="1">'DTR JUNE''18'!$A$11:$V$223</definedName>
    <definedName name="_xlnm._FilterDatabase" localSheetId="29" hidden="1">'DTR MARCH''18'!$A$11:$R$268</definedName>
    <definedName name="_xlnm._FilterDatabase" localSheetId="31" hidden="1">'DTR MAY''18'!$A$11:$V$248</definedName>
    <definedName name="_xlnm._FilterDatabase" localSheetId="20" hidden="1">'DTR OCT-DEC''16'!$A$11:$R$309</definedName>
    <definedName name="_xlnm._FilterDatabase" localSheetId="26" hidden="1">'DTR OCT-NOV''17'!$A$10:$V$444</definedName>
    <definedName name="_xlnm._FilterDatabase" localSheetId="25" hidden="1">'DTR SEPTEMBER''17'!$A$10:$V$306</definedName>
    <definedName name="_xlnm._FilterDatabase" localSheetId="40" hidden="1">'DTR SEPTEMBER''18'!$A$11:$V$304</definedName>
    <definedName name="_xlnm._FilterDatabase" localSheetId="39" hidden="1">'DTR-DEC''18'!$A$13:$S$562</definedName>
    <definedName name="_xlnm._FilterDatabase" localSheetId="41" hidden="1">'DTR-OCT-NOV''18'!$A$11:$W$705</definedName>
    <definedName name="_xlnm._FilterDatabase" localSheetId="36" hidden="1">'RAPPORT-DETAIL'!$A$25:$AU$171</definedName>
    <definedName name="_xlnm._FilterDatabase" localSheetId="0" hidden="1">'Year 1 Budget'!#REF!</definedName>
    <definedName name="_xlnm.Print_Titles" localSheetId="0">'Year 1 Budget'!$A:$A,'Year 1 Budget'!$24:$25</definedName>
    <definedName name="_xlnm.Print_Area" localSheetId="0">'Year 1 Budget'!$A$1:$AO$220</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7" i="67" l="1"/>
  <c r="E31" i="67"/>
  <c r="P25" i="67"/>
  <c r="N25" i="67"/>
  <c r="L25" i="67"/>
  <c r="K25" i="67"/>
  <c r="I25" i="67"/>
  <c r="O24" i="67"/>
  <c r="O25" i="67" s="1"/>
  <c r="C28" i="66"/>
  <c r="C7" i="66" l="1"/>
  <c r="V103" i="25" l="1"/>
  <c r="J103" i="25"/>
  <c r="J106" i="25" s="1"/>
  <c r="L103" i="25"/>
  <c r="L106" i="25" s="1"/>
  <c r="N160" i="25"/>
  <c r="AT70" i="25"/>
  <c r="AT52" i="25"/>
  <c r="AP70" i="25"/>
  <c r="AP52" i="25"/>
  <c r="AP45" i="25"/>
  <c r="Q70" i="25"/>
  <c r="Q61" i="25"/>
  <c r="Q52" i="25"/>
  <c r="Q45" i="25"/>
  <c r="O28" i="25"/>
  <c r="Q28" i="25" s="1"/>
  <c r="N80" i="25"/>
  <c r="N78" i="25"/>
  <c r="N70" i="25"/>
  <c r="N63" i="25"/>
  <c r="N62" i="25"/>
  <c r="N52" i="25"/>
  <c r="N36" i="25"/>
  <c r="N34" i="25"/>
  <c r="H455" i="64" l="1"/>
  <c r="G455" i="64" s="1"/>
  <c r="G456" i="64" s="1"/>
  <c r="J571" i="62"/>
  <c r="J703" i="62"/>
  <c r="H703" i="62"/>
  <c r="G703" i="62"/>
  <c r="J698" i="62"/>
  <c r="H698" i="62"/>
  <c r="G698" i="62"/>
  <c r="J689" i="62"/>
  <c r="H689" i="62"/>
  <c r="G689" i="62"/>
  <c r="J677" i="62"/>
  <c r="H677" i="62"/>
  <c r="G674" i="62"/>
  <c r="G677" i="62"/>
  <c r="H628" i="62"/>
  <c r="J625" i="62"/>
  <c r="J628" i="62" s="1"/>
  <c r="G625" i="62"/>
  <c r="G628" i="62"/>
  <c r="H614" i="62"/>
  <c r="J610" i="62"/>
  <c r="J614" i="62" s="1"/>
  <c r="G610" i="62"/>
  <c r="G614" i="62" s="1"/>
  <c r="H602" i="62"/>
  <c r="J599" i="62"/>
  <c r="G599" i="62"/>
  <c r="J598" i="62"/>
  <c r="G598" i="62"/>
  <c r="J577" i="62"/>
  <c r="H577" i="62"/>
  <c r="G577" i="62"/>
  <c r="J575" i="62"/>
  <c r="H575" i="62"/>
  <c r="G575" i="62"/>
  <c r="H571" i="62"/>
  <c r="G571" i="62"/>
  <c r="H570" i="62"/>
  <c r="G570" i="62" s="1"/>
  <c r="J568" i="62"/>
  <c r="H568" i="62"/>
  <c r="G568" i="62"/>
  <c r="J562" i="62"/>
  <c r="H562" i="62"/>
  <c r="G562" i="62"/>
  <c r="J554" i="62"/>
  <c r="H554" i="62"/>
  <c r="G554" i="62"/>
  <c r="H529" i="62"/>
  <c r="J527" i="62"/>
  <c r="J529" i="62" s="1"/>
  <c r="G527" i="62"/>
  <c r="G529" i="62" s="1"/>
  <c r="J524" i="62"/>
  <c r="H524" i="62"/>
  <c r="G524" i="62"/>
  <c r="J518" i="62"/>
  <c r="H518" i="62"/>
  <c r="G518" i="62"/>
  <c r="J495" i="62"/>
  <c r="H495" i="62"/>
  <c r="G495" i="62"/>
  <c r="J493" i="62"/>
  <c r="H493" i="62"/>
  <c r="G493" i="62"/>
  <c r="J486" i="62"/>
  <c r="H486" i="62"/>
  <c r="G486" i="62"/>
  <c r="J466" i="62"/>
  <c r="H466" i="62"/>
  <c r="G466" i="62"/>
  <c r="J461" i="62"/>
  <c r="H461" i="62"/>
  <c r="G461" i="62"/>
  <c r="H448" i="62"/>
  <c r="J446" i="62"/>
  <c r="J448" i="62" s="1"/>
  <c r="G446" i="62"/>
  <c r="G448" i="62" s="1"/>
  <c r="H443" i="62"/>
  <c r="J441" i="62"/>
  <c r="J443" i="62" s="1"/>
  <c r="G441" i="62"/>
  <c r="G443" i="62" s="1"/>
  <c r="J289" i="62"/>
  <c r="H289" i="62"/>
  <c r="G289" i="62"/>
  <c r="J287" i="62"/>
  <c r="H287" i="62"/>
  <c r="G287" i="62"/>
  <c r="J285" i="62"/>
  <c r="H285" i="62"/>
  <c r="G285" i="62"/>
  <c r="J268" i="62"/>
  <c r="H268" i="62"/>
  <c r="G268" i="62"/>
  <c r="J256" i="62"/>
  <c r="H256" i="62"/>
  <c r="G256" i="62"/>
  <c r="J245" i="62"/>
  <c r="H245" i="62"/>
  <c r="G245" i="62"/>
  <c r="J234" i="62"/>
  <c r="H234" i="62"/>
  <c r="G234" i="62"/>
  <c r="J225" i="62"/>
  <c r="H225" i="62"/>
  <c r="G225" i="62"/>
  <c r="J221" i="62"/>
  <c r="H221" i="62"/>
  <c r="G221" i="62"/>
  <c r="J211" i="62"/>
  <c r="H211" i="62"/>
  <c r="G211" i="62"/>
  <c r="J187" i="62"/>
  <c r="H187" i="62"/>
  <c r="G187" i="62"/>
  <c r="J178" i="62"/>
  <c r="H178" i="62"/>
  <c r="G178" i="62"/>
  <c r="J169" i="62"/>
  <c r="H169" i="62"/>
  <c r="G169" i="62"/>
  <c r="J164" i="62"/>
  <c r="H164" i="62"/>
  <c r="G164" i="62"/>
  <c r="J155" i="62"/>
  <c r="H155" i="62"/>
  <c r="G155" i="62"/>
  <c r="J142" i="62"/>
  <c r="H142" i="62"/>
  <c r="G142" i="62"/>
  <c r="J134" i="62"/>
  <c r="H134" i="62"/>
  <c r="G134" i="62"/>
  <c r="J129" i="62"/>
  <c r="H129" i="62"/>
  <c r="G129" i="62"/>
  <c r="J120" i="62"/>
  <c r="H120" i="62"/>
  <c r="G120" i="62"/>
  <c r="J110" i="62"/>
  <c r="H110" i="62"/>
  <c r="G110" i="62"/>
  <c r="H106" i="62"/>
  <c r="J104" i="62"/>
  <c r="J106" i="62" s="1"/>
  <c r="G104" i="62"/>
  <c r="G106" i="62" s="1"/>
  <c r="J85" i="62"/>
  <c r="H85" i="62"/>
  <c r="G85" i="62"/>
  <c r="J50" i="62"/>
  <c r="H50" i="62"/>
  <c r="G50" i="62"/>
  <c r="H48" i="62"/>
  <c r="J46" i="62"/>
  <c r="J48" i="62" s="1"/>
  <c r="G46" i="62"/>
  <c r="G48" i="62" s="1"/>
  <c r="J42" i="62"/>
  <c r="H42" i="62"/>
  <c r="G42" i="62"/>
  <c r="J40" i="62"/>
  <c r="H40" i="62"/>
  <c r="G40" i="62"/>
  <c r="J38" i="62"/>
  <c r="H38" i="62"/>
  <c r="G38" i="62"/>
  <c r="H34" i="62"/>
  <c r="H36" i="62" s="1"/>
  <c r="J15" i="62"/>
  <c r="H15" i="62"/>
  <c r="G15" i="62"/>
  <c r="AN132" i="25"/>
  <c r="AN163" i="25"/>
  <c r="AN157" i="25"/>
  <c r="AN156" i="25"/>
  <c r="AN155" i="25"/>
  <c r="AN154" i="25"/>
  <c r="AN153" i="25"/>
  <c r="AN152" i="25"/>
  <c r="AN151" i="25"/>
  <c r="AN150" i="25"/>
  <c r="AN149" i="25"/>
  <c r="AN148" i="25"/>
  <c r="AN147" i="25"/>
  <c r="AN146" i="25"/>
  <c r="AN145" i="25"/>
  <c r="AN144" i="25"/>
  <c r="AN143" i="25"/>
  <c r="AN142" i="25"/>
  <c r="AN139" i="25"/>
  <c r="AN138" i="25"/>
  <c r="AN135" i="25"/>
  <c r="AN134" i="25"/>
  <c r="AN127" i="25"/>
  <c r="AN128" i="25" s="1"/>
  <c r="J17" i="63" s="1"/>
  <c r="AN120" i="25"/>
  <c r="AN119" i="25"/>
  <c r="AN118" i="25"/>
  <c r="AN117" i="25"/>
  <c r="AN116" i="25"/>
  <c r="AN115" i="25"/>
  <c r="AN114" i="25"/>
  <c r="AN113" i="25"/>
  <c r="AN112" i="25"/>
  <c r="AN111" i="25"/>
  <c r="AN110" i="25"/>
  <c r="AN109" i="25"/>
  <c r="AN102" i="25"/>
  <c r="AN101" i="25"/>
  <c r="AN100" i="25"/>
  <c r="AN99" i="25"/>
  <c r="AN98" i="25"/>
  <c r="AN97" i="25"/>
  <c r="AN96" i="25"/>
  <c r="AN95" i="25"/>
  <c r="AN94" i="25"/>
  <c r="AN92" i="25"/>
  <c r="AN88" i="25"/>
  <c r="AN89" i="25" s="1"/>
  <c r="AN86" i="25"/>
  <c r="AN85" i="25"/>
  <c r="AN84" i="25"/>
  <c r="AN83" i="25"/>
  <c r="AN82" i="25"/>
  <c r="AN81" i="25"/>
  <c r="AN80" i="25"/>
  <c r="AN79" i="25"/>
  <c r="AN78" i="25"/>
  <c r="AN77" i="25"/>
  <c r="AN76" i="25"/>
  <c r="AN75" i="25"/>
  <c r="AN74" i="25"/>
  <c r="AN73" i="25"/>
  <c r="AN72" i="25"/>
  <c r="AN71" i="25"/>
  <c r="AN64" i="25"/>
  <c r="AN63" i="25"/>
  <c r="AN62" i="25"/>
  <c r="AN61" i="25"/>
  <c r="AN60" i="25"/>
  <c r="AN58" i="25"/>
  <c r="AN57" i="25"/>
  <c r="AN56" i="25"/>
  <c r="AN55" i="25"/>
  <c r="AN54" i="25"/>
  <c r="AN53" i="25"/>
  <c r="AN49" i="25"/>
  <c r="AN48" i="25"/>
  <c r="AN47" i="25"/>
  <c r="AN45" i="25"/>
  <c r="AN44" i="25"/>
  <c r="AN43" i="25"/>
  <c r="AN42" i="25"/>
  <c r="AN41" i="25"/>
  <c r="AN39" i="25"/>
  <c r="AN38" i="25"/>
  <c r="AN37" i="25"/>
  <c r="AN36" i="25"/>
  <c r="AN35" i="25"/>
  <c r="AN34" i="25"/>
  <c r="AN32" i="25"/>
  <c r="AN31" i="25"/>
  <c r="AN30" i="25"/>
  <c r="AN29" i="25"/>
  <c r="AN28" i="25"/>
  <c r="E31" i="65"/>
  <c r="P25" i="65"/>
  <c r="N25" i="65"/>
  <c r="L25" i="65"/>
  <c r="K25" i="65"/>
  <c r="I25" i="65"/>
  <c r="O24" i="65"/>
  <c r="O25" i="65" s="1"/>
  <c r="J466" i="64"/>
  <c r="AN67" i="25" s="1"/>
  <c r="H74" i="64"/>
  <c r="G74" i="64"/>
  <c r="J73" i="64"/>
  <c r="J72" i="64"/>
  <c r="G507" i="64"/>
  <c r="H507" i="64"/>
  <c r="J506" i="64"/>
  <c r="J505" i="64"/>
  <c r="J504" i="64"/>
  <c r="J503" i="64"/>
  <c r="J502" i="64"/>
  <c r="H469" i="64"/>
  <c r="G469" i="64"/>
  <c r="H412" i="64"/>
  <c r="G412" i="64"/>
  <c r="H358" i="64"/>
  <c r="G358" i="64"/>
  <c r="H91" i="64"/>
  <c r="G91" i="64"/>
  <c r="H64" i="64"/>
  <c r="G64" i="64"/>
  <c r="H42" i="64"/>
  <c r="H43" i="64" s="1"/>
  <c r="H560" i="64"/>
  <c r="G560" i="64"/>
  <c r="H557" i="64"/>
  <c r="G557" i="64"/>
  <c r="H553" i="64"/>
  <c r="G553" i="64"/>
  <c r="H550" i="64"/>
  <c r="G550" i="64"/>
  <c r="H474" i="64"/>
  <c r="G474" i="64"/>
  <c r="H471" i="64"/>
  <c r="G471" i="64"/>
  <c r="H460" i="64"/>
  <c r="G460" i="64"/>
  <c r="H456" i="64"/>
  <c r="H451" i="64"/>
  <c r="G451" i="64"/>
  <c r="H448" i="64"/>
  <c r="G448" i="64"/>
  <c r="H409" i="64"/>
  <c r="G409" i="64"/>
  <c r="H390" i="64"/>
  <c r="G390" i="64"/>
  <c r="H385" i="64"/>
  <c r="G385" i="64"/>
  <c r="H382" i="64"/>
  <c r="G382" i="64"/>
  <c r="H370" i="64"/>
  <c r="G370" i="64"/>
  <c r="H368" i="64"/>
  <c r="G368" i="64"/>
  <c r="H363" i="64"/>
  <c r="G363" i="64"/>
  <c r="H272" i="64"/>
  <c r="G272" i="64"/>
  <c r="H251" i="64"/>
  <c r="G251" i="64"/>
  <c r="H241" i="64"/>
  <c r="G241" i="64"/>
  <c r="H237" i="64"/>
  <c r="G237" i="64"/>
  <c r="H229" i="64"/>
  <c r="G229" i="64"/>
  <c r="H220" i="64"/>
  <c r="G220" i="64"/>
  <c r="H211" i="64"/>
  <c r="G211" i="64"/>
  <c r="H200" i="64"/>
  <c r="G200" i="64"/>
  <c r="H176" i="64"/>
  <c r="G176" i="64"/>
  <c r="H167" i="64"/>
  <c r="G167" i="64"/>
  <c r="H158" i="64"/>
  <c r="G158" i="64"/>
  <c r="H149" i="64"/>
  <c r="G149" i="64"/>
  <c r="H139" i="64"/>
  <c r="G139" i="64"/>
  <c r="H130" i="64"/>
  <c r="G130" i="64"/>
  <c r="H121" i="64"/>
  <c r="G121" i="64"/>
  <c r="H112" i="64"/>
  <c r="G112" i="64"/>
  <c r="H57" i="64"/>
  <c r="G57" i="64"/>
  <c r="H50" i="64"/>
  <c r="G50" i="64"/>
  <c r="H45" i="64"/>
  <c r="G45" i="64"/>
  <c r="H17" i="64"/>
  <c r="G17" i="64"/>
  <c r="H15" i="64"/>
  <c r="G15" i="64"/>
  <c r="AM78" i="25"/>
  <c r="AM157" i="25"/>
  <c r="AM156" i="25"/>
  <c r="AM155" i="25"/>
  <c r="AM154" i="25"/>
  <c r="AM152" i="25"/>
  <c r="AM151" i="25"/>
  <c r="AM150" i="25"/>
  <c r="AM149" i="25"/>
  <c r="AM148" i="25"/>
  <c r="AM147" i="25"/>
  <c r="AM146" i="25"/>
  <c r="AM145" i="25"/>
  <c r="AM144" i="25"/>
  <c r="AM139" i="25"/>
  <c r="AM138" i="25"/>
  <c r="AM135" i="25"/>
  <c r="AM134" i="25"/>
  <c r="AM127" i="25"/>
  <c r="AM128" i="25" s="1"/>
  <c r="J17" i="65" s="1"/>
  <c r="AM120" i="25"/>
  <c r="AM119" i="25"/>
  <c r="AM118" i="25"/>
  <c r="AM117" i="25"/>
  <c r="AM116" i="25"/>
  <c r="AM115" i="25"/>
  <c r="AM114" i="25"/>
  <c r="AM113" i="25"/>
  <c r="AM112" i="25"/>
  <c r="AM111" i="25"/>
  <c r="AM110" i="25"/>
  <c r="AM109" i="25"/>
  <c r="AM102" i="25"/>
  <c r="AM101" i="25"/>
  <c r="AM100" i="25"/>
  <c r="AM99" i="25"/>
  <c r="AM98" i="25"/>
  <c r="AM97" i="25"/>
  <c r="AM96" i="25"/>
  <c r="AM95" i="25"/>
  <c r="AM93" i="25"/>
  <c r="AM92" i="25"/>
  <c r="AM88" i="25"/>
  <c r="AM89" i="25" s="1"/>
  <c r="AM86" i="25"/>
  <c r="AM85" i="25"/>
  <c r="AM84" i="25"/>
  <c r="AM83" i="25"/>
  <c r="AM82" i="25"/>
  <c r="AM81" i="25"/>
  <c r="AM80" i="25"/>
  <c r="AM79" i="25"/>
  <c r="AM77" i="25"/>
  <c r="AM76" i="25"/>
  <c r="AM75" i="25"/>
  <c r="AM74" i="25"/>
  <c r="AM73" i="25"/>
  <c r="AM72" i="25"/>
  <c r="AM71" i="25"/>
  <c r="AM64" i="25"/>
  <c r="AM62" i="25"/>
  <c r="AM61" i="25"/>
  <c r="AM60" i="25"/>
  <c r="AM58" i="25"/>
  <c r="AM57" i="25"/>
  <c r="AM56" i="25"/>
  <c r="AM55" i="25"/>
  <c r="AM54" i="25"/>
  <c r="AM53" i="25"/>
  <c r="AM49" i="25"/>
  <c r="AM48" i="25"/>
  <c r="AM47" i="25"/>
  <c r="AM45" i="25"/>
  <c r="AM44" i="25"/>
  <c r="AM43" i="25"/>
  <c r="AM42" i="25"/>
  <c r="AM41" i="25"/>
  <c r="AM39" i="25"/>
  <c r="AM38" i="25"/>
  <c r="AM37" i="25"/>
  <c r="AM36" i="25"/>
  <c r="AM35" i="25"/>
  <c r="AM34" i="25"/>
  <c r="AM32" i="25"/>
  <c r="AM31" i="25"/>
  <c r="AM30" i="25"/>
  <c r="AM28" i="25"/>
  <c r="AM163" i="25"/>
  <c r="J21" i="65" s="1"/>
  <c r="E31" i="63"/>
  <c r="N25" i="63"/>
  <c r="K25" i="63"/>
  <c r="I25" i="63"/>
  <c r="O24" i="63"/>
  <c r="O25" i="63" s="1"/>
  <c r="P1" i="32"/>
  <c r="P15" i="32"/>
  <c r="P16" i="32"/>
  <c r="P17" i="32"/>
  <c r="P18" i="32"/>
  <c r="P19" i="32"/>
  <c r="P20" i="32"/>
  <c r="P21" i="32"/>
  <c r="P23" i="32"/>
  <c r="O24" i="32"/>
  <c r="P24" i="32" s="1"/>
  <c r="O25" i="32"/>
  <c r="I25" i="32"/>
  <c r="J25" i="32"/>
  <c r="K25" i="32"/>
  <c r="L25" i="32"/>
  <c r="N25" i="32"/>
  <c r="E31" i="32"/>
  <c r="P1" i="31"/>
  <c r="P15" i="31"/>
  <c r="P16" i="31"/>
  <c r="P17" i="31"/>
  <c r="P18" i="31"/>
  <c r="P19" i="31"/>
  <c r="P20" i="31"/>
  <c r="P21" i="31"/>
  <c r="P23" i="31"/>
  <c r="O24" i="31"/>
  <c r="P24" i="31" s="1"/>
  <c r="I25" i="31"/>
  <c r="J25" i="31"/>
  <c r="K25" i="31"/>
  <c r="L25" i="31"/>
  <c r="N25" i="31"/>
  <c r="E31" i="31"/>
  <c r="C5" i="21"/>
  <c r="C8" i="21"/>
  <c r="D8" i="21"/>
  <c r="C9" i="21"/>
  <c r="E9" i="21" s="1"/>
  <c r="L9" i="21" s="1"/>
  <c r="D9" i="21"/>
  <c r="C10" i="21"/>
  <c r="D10" i="21"/>
  <c r="C11" i="21"/>
  <c r="E11" i="21" s="1"/>
  <c r="D11" i="21"/>
  <c r="C12" i="21"/>
  <c r="D12" i="21"/>
  <c r="C13" i="21"/>
  <c r="D13" i="21"/>
  <c r="J12" i="59"/>
  <c r="J13" i="59" s="1"/>
  <c r="G13" i="59"/>
  <c r="H13" i="59"/>
  <c r="J14" i="59"/>
  <c r="J15" i="59" s="1"/>
  <c r="G15" i="59"/>
  <c r="H15" i="59"/>
  <c r="J16" i="59"/>
  <c r="J17" i="59"/>
  <c r="J18" i="59"/>
  <c r="J19" i="59"/>
  <c r="J20" i="59"/>
  <c r="J21" i="59"/>
  <c r="J22" i="59"/>
  <c r="J23" i="59"/>
  <c r="J24" i="59"/>
  <c r="J25" i="59"/>
  <c r="J26" i="59"/>
  <c r="G27" i="59"/>
  <c r="H27" i="59"/>
  <c r="J28" i="59"/>
  <c r="J29" i="59"/>
  <c r="AL54" i="25" s="1"/>
  <c r="G30" i="59"/>
  <c r="H30" i="59"/>
  <c r="J31" i="59"/>
  <c r="J32" i="59"/>
  <c r="J33" i="59"/>
  <c r="J34" i="59"/>
  <c r="J35" i="59"/>
  <c r="J36" i="59"/>
  <c r="G37" i="59"/>
  <c r="H37" i="59"/>
  <c r="J38" i="59"/>
  <c r="J39" i="59"/>
  <c r="G40" i="59"/>
  <c r="H40" i="59"/>
  <c r="J41" i="59"/>
  <c r="G42" i="59"/>
  <c r="H42" i="59"/>
  <c r="J42" i="59" s="1"/>
  <c r="J43" i="59"/>
  <c r="G44" i="59"/>
  <c r="H44" i="59"/>
  <c r="J44" i="59"/>
  <c r="J45" i="59"/>
  <c r="J46" i="59"/>
  <c r="AL78" i="25" s="1"/>
  <c r="J47" i="59"/>
  <c r="J48" i="59"/>
  <c r="G49" i="59"/>
  <c r="H49" i="59"/>
  <c r="J49" i="59" s="1"/>
  <c r="J50" i="59"/>
  <c r="J51" i="59"/>
  <c r="J52" i="59"/>
  <c r="G53" i="59"/>
  <c r="H53" i="59"/>
  <c r="J53" i="59" s="1"/>
  <c r="J54" i="59"/>
  <c r="J55" i="59"/>
  <c r="J56" i="59"/>
  <c r="J57" i="59"/>
  <c r="J58" i="59"/>
  <c r="J59" i="59"/>
  <c r="AL62" i="25" s="1"/>
  <c r="G60" i="59"/>
  <c r="H60" i="59"/>
  <c r="J60" i="59" s="1"/>
  <c r="J61" i="59"/>
  <c r="G62" i="59"/>
  <c r="H62" i="59"/>
  <c r="J62" i="59" s="1"/>
  <c r="J63" i="59"/>
  <c r="J64" i="59"/>
  <c r="G65" i="59"/>
  <c r="H65" i="59"/>
  <c r="J65" i="59" s="1"/>
  <c r="J66" i="59"/>
  <c r="J67" i="59"/>
  <c r="J68" i="59"/>
  <c r="G69" i="59"/>
  <c r="H69" i="59"/>
  <c r="J69" i="59" s="1"/>
  <c r="J70" i="59"/>
  <c r="G71" i="59"/>
  <c r="H71" i="59"/>
  <c r="J71" i="59" s="1"/>
  <c r="J72" i="59"/>
  <c r="J73" i="59"/>
  <c r="J74" i="59"/>
  <c r="J75" i="59"/>
  <c r="G76" i="59"/>
  <c r="H76" i="59"/>
  <c r="J76" i="59"/>
  <c r="J77" i="59"/>
  <c r="J78" i="59"/>
  <c r="J79" i="59"/>
  <c r="J80" i="59"/>
  <c r="G81" i="59"/>
  <c r="H81" i="59"/>
  <c r="J81" i="59" s="1"/>
  <c r="J82" i="59"/>
  <c r="J83" i="59"/>
  <c r="AL101" i="25" s="1"/>
  <c r="J84" i="59"/>
  <c r="J85" i="59"/>
  <c r="G86" i="59"/>
  <c r="H86" i="59"/>
  <c r="J86" i="59" s="1"/>
  <c r="J87" i="59"/>
  <c r="J88" i="59"/>
  <c r="J89" i="59"/>
  <c r="J90" i="59"/>
  <c r="AL102" i="25" s="1"/>
  <c r="G91" i="59"/>
  <c r="H91" i="59"/>
  <c r="J91" i="59" s="1"/>
  <c r="J92" i="59"/>
  <c r="J93" i="59"/>
  <c r="J94" i="59"/>
  <c r="J95" i="59"/>
  <c r="G96" i="59"/>
  <c r="H96" i="59"/>
  <c r="J97" i="59"/>
  <c r="J98" i="59"/>
  <c r="J99" i="59"/>
  <c r="J100" i="59"/>
  <c r="G101" i="59"/>
  <c r="H101" i="59"/>
  <c r="J101" i="59" s="1"/>
  <c r="J102" i="59"/>
  <c r="J103" i="59"/>
  <c r="J104" i="59"/>
  <c r="J105" i="59"/>
  <c r="G106" i="59"/>
  <c r="H106" i="59"/>
  <c r="J106" i="59" s="1"/>
  <c r="J107" i="59"/>
  <c r="J108" i="59"/>
  <c r="J109" i="59"/>
  <c r="J110" i="59"/>
  <c r="G111" i="59"/>
  <c r="H111" i="59"/>
  <c r="J111" i="59" s="1"/>
  <c r="J112" i="59"/>
  <c r="J113" i="59"/>
  <c r="J114" i="59"/>
  <c r="J115" i="59"/>
  <c r="G116" i="59"/>
  <c r="H116" i="59"/>
  <c r="J116" i="59" s="1"/>
  <c r="J117" i="59"/>
  <c r="J118" i="59"/>
  <c r="J119" i="59"/>
  <c r="J120" i="59"/>
  <c r="J121" i="59"/>
  <c r="J122" i="59"/>
  <c r="J123" i="59"/>
  <c r="J124" i="59"/>
  <c r="AL114" i="25" s="1"/>
  <c r="J125" i="59"/>
  <c r="G126" i="59"/>
  <c r="H126" i="59"/>
  <c r="J126" i="59" s="1"/>
  <c r="J127" i="59"/>
  <c r="J128" i="59"/>
  <c r="J129" i="59"/>
  <c r="J130" i="59"/>
  <c r="G131" i="59"/>
  <c r="H131" i="59"/>
  <c r="J131" i="59" s="1"/>
  <c r="J132" i="59"/>
  <c r="J133" i="59"/>
  <c r="J134" i="59"/>
  <c r="J135" i="59"/>
  <c r="J136" i="59"/>
  <c r="G137" i="59"/>
  <c r="H137" i="59"/>
  <c r="J137" i="59" s="1"/>
  <c r="J138" i="59"/>
  <c r="J139" i="59"/>
  <c r="J140" i="59"/>
  <c r="J141" i="59"/>
  <c r="G142" i="59"/>
  <c r="H142" i="59"/>
  <c r="J142" i="59" s="1"/>
  <c r="J143" i="59"/>
  <c r="J144" i="59"/>
  <c r="AL118" i="25" s="1"/>
  <c r="J145" i="59"/>
  <c r="J146" i="59"/>
  <c r="J147" i="59"/>
  <c r="G148" i="59"/>
  <c r="H148" i="59"/>
  <c r="J148" i="59" s="1"/>
  <c r="J149" i="59"/>
  <c r="J150" i="59"/>
  <c r="J151" i="59"/>
  <c r="AL119" i="25" s="1"/>
  <c r="J152" i="59"/>
  <c r="J153" i="59"/>
  <c r="J154" i="59"/>
  <c r="G155" i="59"/>
  <c r="H155" i="59"/>
  <c r="J155" i="59" s="1"/>
  <c r="J156" i="59"/>
  <c r="J157" i="59"/>
  <c r="J158" i="59"/>
  <c r="AL120" i="25" s="1"/>
  <c r="J159" i="59"/>
  <c r="J160" i="59"/>
  <c r="G161" i="59"/>
  <c r="H161" i="59"/>
  <c r="J161" i="59" s="1"/>
  <c r="J162" i="59"/>
  <c r="J163" i="59"/>
  <c r="J164" i="59"/>
  <c r="J165" i="59"/>
  <c r="AL134" i="25" s="1"/>
  <c r="G166" i="59"/>
  <c r="H166" i="59"/>
  <c r="J166" i="59" s="1"/>
  <c r="J167" i="59"/>
  <c r="J168" i="59"/>
  <c r="J169" i="59"/>
  <c r="G170" i="59"/>
  <c r="H170" i="59"/>
  <c r="J170" i="59" s="1"/>
  <c r="J171" i="59"/>
  <c r="J172" i="59"/>
  <c r="J173" i="59"/>
  <c r="G174" i="59"/>
  <c r="H174" i="59"/>
  <c r="J174" i="59" s="1"/>
  <c r="J175" i="59"/>
  <c r="J176" i="59"/>
  <c r="J177" i="59"/>
  <c r="AL139" i="25" s="1"/>
  <c r="J178" i="59"/>
  <c r="J179" i="59"/>
  <c r="G180" i="59"/>
  <c r="H180" i="59"/>
  <c r="J180" i="59" s="1"/>
  <c r="J181" i="59"/>
  <c r="J182" i="59"/>
  <c r="J183" i="59"/>
  <c r="J184" i="59"/>
  <c r="J185" i="59"/>
  <c r="J186" i="59"/>
  <c r="J187" i="59"/>
  <c r="J188" i="59"/>
  <c r="J189" i="59"/>
  <c r="J190" i="59"/>
  <c r="J191" i="59"/>
  <c r="J192" i="59"/>
  <c r="J193" i="59"/>
  <c r="J194" i="59"/>
  <c r="J195" i="59"/>
  <c r="J196" i="59"/>
  <c r="J197" i="59"/>
  <c r="J198" i="59"/>
  <c r="J199" i="59"/>
  <c r="J200" i="59"/>
  <c r="J201" i="59"/>
  <c r="J202" i="59"/>
  <c r="J203" i="59"/>
  <c r="J204" i="59"/>
  <c r="J205" i="59"/>
  <c r="J206" i="59"/>
  <c r="J207" i="59"/>
  <c r="J208" i="59"/>
  <c r="J209" i="59"/>
  <c r="J210" i="59"/>
  <c r="J211" i="59"/>
  <c r="J212" i="59"/>
  <c r="J213" i="59"/>
  <c r="J214" i="59"/>
  <c r="J215" i="59"/>
  <c r="J216" i="59"/>
  <c r="J217" i="59"/>
  <c r="J218" i="59"/>
  <c r="J219" i="59"/>
  <c r="J220" i="59"/>
  <c r="J221" i="59"/>
  <c r="J222" i="59"/>
  <c r="J223" i="59"/>
  <c r="J224" i="59"/>
  <c r="J225" i="59"/>
  <c r="J226" i="59"/>
  <c r="J227" i="59"/>
  <c r="J228" i="59"/>
  <c r="G229" i="59"/>
  <c r="H229" i="59"/>
  <c r="J229" i="59" s="1"/>
  <c r="J230" i="59"/>
  <c r="G231" i="59"/>
  <c r="H231" i="59"/>
  <c r="J231" i="59" s="1"/>
  <c r="J232" i="59"/>
  <c r="J233" i="59"/>
  <c r="G234" i="59"/>
  <c r="H234" i="59"/>
  <c r="J234" i="59" s="1"/>
  <c r="J235" i="59"/>
  <c r="J236" i="59" s="1"/>
  <c r="G236" i="59"/>
  <c r="H236" i="59"/>
  <c r="G239" i="59"/>
  <c r="H239" i="59"/>
  <c r="J239" i="59"/>
  <c r="J240" i="59"/>
  <c r="J241" i="59"/>
  <c r="J242" i="59"/>
  <c r="J243" i="59"/>
  <c r="G244" i="59"/>
  <c r="H244" i="59"/>
  <c r="J245" i="59"/>
  <c r="J246" i="59"/>
  <c r="J247" i="59"/>
  <c r="J248" i="59"/>
  <c r="J249" i="59"/>
  <c r="J250" i="59"/>
  <c r="J251" i="59"/>
  <c r="AL151" i="25" s="1"/>
  <c r="J252" i="59"/>
  <c r="J253" i="59"/>
  <c r="G254" i="59"/>
  <c r="H254" i="59"/>
  <c r="J254" i="59" s="1"/>
  <c r="J255" i="59"/>
  <c r="J256" i="59"/>
  <c r="J257" i="59"/>
  <c r="G258" i="59"/>
  <c r="H258" i="59"/>
  <c r="J258" i="59" s="1"/>
  <c r="J259" i="59"/>
  <c r="J260" i="59"/>
  <c r="G261" i="59"/>
  <c r="H261" i="59"/>
  <c r="J261" i="59"/>
  <c r="J262" i="59"/>
  <c r="G263" i="59"/>
  <c r="H263" i="59"/>
  <c r="J263" i="59" s="1"/>
  <c r="J264" i="59"/>
  <c r="G265" i="59"/>
  <c r="H265" i="59"/>
  <c r="J265" i="59"/>
  <c r="G267" i="59"/>
  <c r="H267" i="59"/>
  <c r="J267" i="59"/>
  <c r="J268" i="59"/>
  <c r="J269" i="59"/>
  <c r="J270" i="59"/>
  <c r="J271" i="59"/>
  <c r="G272" i="59"/>
  <c r="H272" i="59"/>
  <c r="J272" i="59" s="1"/>
  <c r="J273" i="59"/>
  <c r="AL57" i="25" s="1"/>
  <c r="G274" i="59"/>
  <c r="H274" i="59"/>
  <c r="J274" i="59" s="1"/>
  <c r="J275" i="59"/>
  <c r="G276" i="59"/>
  <c r="H276" i="59"/>
  <c r="J276" i="59" s="1"/>
  <c r="J277" i="59"/>
  <c r="J278" i="59"/>
  <c r="J279" i="59"/>
  <c r="J280" i="59"/>
  <c r="G281" i="59"/>
  <c r="H281" i="59"/>
  <c r="J281" i="59" s="1"/>
  <c r="J282" i="59"/>
  <c r="AL34" i="25" s="1"/>
  <c r="G283" i="59"/>
  <c r="H283" i="59"/>
  <c r="J283" i="59" s="1"/>
  <c r="J284" i="59"/>
  <c r="J285" i="59"/>
  <c r="AL76" i="25" s="1"/>
  <c r="J286" i="59"/>
  <c r="J287" i="59"/>
  <c r="J288" i="59"/>
  <c r="J289" i="59"/>
  <c r="J290" i="59"/>
  <c r="G291" i="59"/>
  <c r="H291" i="59"/>
  <c r="J291" i="59" s="1"/>
  <c r="J292" i="59"/>
  <c r="AL77" i="25" s="1"/>
  <c r="J293" i="59"/>
  <c r="G294" i="59"/>
  <c r="H294" i="59"/>
  <c r="J294" i="59" s="1"/>
  <c r="J295" i="59"/>
  <c r="J296" i="59"/>
  <c r="J297" i="59"/>
  <c r="J298" i="59"/>
  <c r="J299" i="59"/>
  <c r="J300" i="59"/>
  <c r="J301" i="59"/>
  <c r="G302" i="59"/>
  <c r="H302" i="59"/>
  <c r="J12" i="58"/>
  <c r="J13" i="58" s="1"/>
  <c r="G13" i="58"/>
  <c r="H13" i="58"/>
  <c r="J14" i="58"/>
  <c r="G15" i="58"/>
  <c r="H15" i="58"/>
  <c r="J16" i="58"/>
  <c r="G17" i="58"/>
  <c r="H17" i="58"/>
  <c r="J17" i="58" s="1"/>
  <c r="J18" i="58"/>
  <c r="G19" i="58"/>
  <c r="H19" i="58"/>
  <c r="J19" i="58" s="1"/>
  <c r="J20" i="58"/>
  <c r="J21" i="58"/>
  <c r="H22" i="58"/>
  <c r="J22" i="58" s="1"/>
  <c r="J23" i="58"/>
  <c r="J24" i="58"/>
  <c r="H25" i="58"/>
  <c r="J25" i="58" s="1"/>
  <c r="J26" i="58"/>
  <c r="J27" i="58"/>
  <c r="AK60" i="25" s="1"/>
  <c r="H28" i="58"/>
  <c r="J28" i="58" s="1"/>
  <c r="J29" i="58"/>
  <c r="J30" i="58"/>
  <c r="H31" i="58"/>
  <c r="J31" i="58" s="1"/>
  <c r="J32" i="58"/>
  <c r="J33" i="58"/>
  <c r="H34" i="58"/>
  <c r="J34" i="58" s="1"/>
  <c r="J35" i="58"/>
  <c r="J36" i="58"/>
  <c r="J37" i="58"/>
  <c r="J38" i="58"/>
  <c r="J39" i="58"/>
  <c r="J40" i="58"/>
  <c r="J41" i="58"/>
  <c r="J42" i="58"/>
  <c r="J43" i="58"/>
  <c r="J44" i="58"/>
  <c r="J45" i="58"/>
  <c r="J46" i="58"/>
  <c r="J47" i="58"/>
  <c r="J48" i="58"/>
  <c r="J49" i="58"/>
  <c r="J50" i="58"/>
  <c r="J51" i="58"/>
  <c r="J52" i="58"/>
  <c r="J53" i="58"/>
  <c r="J54" i="58"/>
  <c r="J55" i="58"/>
  <c r="J56" i="58"/>
  <c r="J57" i="58"/>
  <c r="G58" i="58"/>
  <c r="H58" i="58"/>
  <c r="J58" i="58" s="1"/>
  <c r="J59" i="58"/>
  <c r="G60" i="58"/>
  <c r="H60" i="58"/>
  <c r="J60" i="58" s="1"/>
  <c r="J61" i="58"/>
  <c r="J62" i="58"/>
  <c r="J63" i="58"/>
  <c r="J64" i="58"/>
  <c r="G65" i="58"/>
  <c r="H65" i="58"/>
  <c r="J65" i="58" s="1"/>
  <c r="J66" i="58"/>
  <c r="J67" i="58"/>
  <c r="J68" i="58"/>
  <c r="J69" i="58"/>
  <c r="J70" i="58"/>
  <c r="J71" i="58"/>
  <c r="J72" i="58"/>
  <c r="AK100" i="25" s="1"/>
  <c r="G73" i="58"/>
  <c r="H73" i="58"/>
  <c r="J73" i="58" s="1"/>
  <c r="J74" i="58"/>
  <c r="J75" i="58"/>
  <c r="J76" i="58"/>
  <c r="J77" i="58"/>
  <c r="G78" i="58"/>
  <c r="H78" i="58"/>
  <c r="J78" i="58" s="1"/>
  <c r="J79" i="58"/>
  <c r="J80" i="58"/>
  <c r="J81" i="58"/>
  <c r="J82" i="58"/>
  <c r="G83" i="58"/>
  <c r="H83" i="58"/>
  <c r="J83" i="58" s="1"/>
  <c r="J84" i="58"/>
  <c r="J85" i="58"/>
  <c r="AK109" i="25" s="1"/>
  <c r="J86" i="58"/>
  <c r="J87" i="58"/>
  <c r="G88" i="58"/>
  <c r="H88" i="58"/>
  <c r="J88" i="58" s="1"/>
  <c r="J89" i="58"/>
  <c r="J90" i="58"/>
  <c r="J91" i="58"/>
  <c r="J92" i="58"/>
  <c r="AK111" i="25" s="1"/>
  <c r="G93" i="58"/>
  <c r="H93" i="58"/>
  <c r="J93" i="58" s="1"/>
  <c r="J94" i="58"/>
  <c r="J95" i="58"/>
  <c r="J96" i="58"/>
  <c r="J97" i="58"/>
  <c r="G98" i="58"/>
  <c r="H98" i="58"/>
  <c r="J98" i="58" s="1"/>
  <c r="J99" i="58"/>
  <c r="J100" i="58"/>
  <c r="J101" i="58"/>
  <c r="J102" i="58"/>
  <c r="G103" i="58"/>
  <c r="H103" i="58"/>
  <c r="J103" i="58" s="1"/>
  <c r="J104" i="58"/>
  <c r="J105" i="58"/>
  <c r="J106" i="58"/>
  <c r="J107" i="58"/>
  <c r="J108" i="58"/>
  <c r="J109" i="58"/>
  <c r="J110" i="58"/>
  <c r="J111" i="58"/>
  <c r="J112" i="58"/>
  <c r="G113" i="58"/>
  <c r="H113" i="58"/>
  <c r="J113" i="58" s="1"/>
  <c r="J114" i="58"/>
  <c r="J115" i="58"/>
  <c r="J116" i="58"/>
  <c r="J117" i="58"/>
  <c r="G118" i="58"/>
  <c r="H118" i="58"/>
  <c r="J118" i="58" s="1"/>
  <c r="J119" i="58"/>
  <c r="J120" i="58"/>
  <c r="J121" i="58"/>
  <c r="J122" i="58"/>
  <c r="G123" i="58"/>
  <c r="H123" i="58"/>
  <c r="J123" i="58" s="1"/>
  <c r="J124" i="58"/>
  <c r="J125" i="58"/>
  <c r="AK117" i="25" s="1"/>
  <c r="J126" i="58"/>
  <c r="J127" i="58"/>
  <c r="G128" i="58"/>
  <c r="H128" i="58"/>
  <c r="J128" i="58" s="1"/>
  <c r="G134" i="58"/>
  <c r="H134" i="58"/>
  <c r="J134" i="58"/>
  <c r="G141" i="58"/>
  <c r="H141" i="58"/>
  <c r="J141" i="58"/>
  <c r="G147" i="58"/>
  <c r="H147" i="58"/>
  <c r="J147" i="58"/>
  <c r="J148" i="58"/>
  <c r="J149" i="58"/>
  <c r="J150" i="58"/>
  <c r="J151" i="58"/>
  <c r="J152" i="58"/>
  <c r="J153" i="58"/>
  <c r="J154" i="58"/>
  <c r="J155" i="58"/>
  <c r="J156" i="58"/>
  <c r="J157" i="58"/>
  <c r="J158" i="58"/>
  <c r="J159" i="58"/>
  <c r="J160" i="58"/>
  <c r="J161" i="58"/>
  <c r="J162" i="58"/>
  <c r="J163" i="58"/>
  <c r="J164" i="58"/>
  <c r="J165" i="58"/>
  <c r="J166" i="58"/>
  <c r="J167" i="58"/>
  <c r="J168" i="58"/>
  <c r="J169" i="58"/>
  <c r="J170" i="58"/>
  <c r="J171" i="58"/>
  <c r="J172" i="58"/>
  <c r="J173" i="58"/>
  <c r="J174" i="58"/>
  <c r="J175" i="58"/>
  <c r="J176" i="58"/>
  <c r="J177" i="58"/>
  <c r="J178" i="58"/>
  <c r="J179" i="58"/>
  <c r="G180" i="58"/>
  <c r="H180" i="58"/>
  <c r="J180" i="58" s="1"/>
  <c r="J181" i="58"/>
  <c r="AK135" i="25" s="1"/>
  <c r="J182" i="58"/>
  <c r="J183" i="58"/>
  <c r="J184" i="58"/>
  <c r="G186" i="58"/>
  <c r="H186" i="58"/>
  <c r="J187" i="58"/>
  <c r="J188" i="58"/>
  <c r="G189" i="58"/>
  <c r="H189" i="58"/>
  <c r="J191" i="58"/>
  <c r="J192" i="58"/>
  <c r="J193" i="58"/>
  <c r="J194" i="58"/>
  <c r="J195" i="58"/>
  <c r="J196" i="58"/>
  <c r="J197" i="58"/>
  <c r="J198" i="58"/>
  <c r="J199" i="58"/>
  <c r="J200" i="58"/>
  <c r="J201" i="58"/>
  <c r="J202" i="58"/>
  <c r="J203" i="58"/>
  <c r="J204" i="58"/>
  <c r="J205" i="58"/>
  <c r="J206" i="58"/>
  <c r="J207" i="58"/>
  <c r="J208" i="58"/>
  <c r="J209" i="58"/>
  <c r="J210" i="58"/>
  <c r="J211" i="58"/>
  <c r="J212" i="58"/>
  <c r="J213" i="58"/>
  <c r="J214" i="58"/>
  <c r="J215" i="58"/>
  <c r="J216" i="58"/>
  <c r="J217" i="58"/>
  <c r="J218" i="58"/>
  <c r="J219" i="58"/>
  <c r="J220" i="58"/>
  <c r="J221" i="58"/>
  <c r="J222" i="58"/>
  <c r="J223" i="58"/>
  <c r="J224" i="58"/>
  <c r="J225" i="58"/>
  <c r="J226" i="58"/>
  <c r="J227" i="58"/>
  <c r="J228" i="58"/>
  <c r="J229" i="58"/>
  <c r="J230" i="58"/>
  <c r="J231" i="58"/>
  <c r="G232" i="58"/>
  <c r="H232" i="58"/>
  <c r="J232" i="58" s="1"/>
  <c r="J233" i="58"/>
  <c r="J234" i="58"/>
  <c r="J235" i="58"/>
  <c r="J236" i="58"/>
  <c r="G237" i="58"/>
  <c r="H237" i="58"/>
  <c r="J237" i="58" s="1"/>
  <c r="J238" i="58"/>
  <c r="J239" i="58"/>
  <c r="J240" i="58"/>
  <c r="J241" i="58"/>
  <c r="J242" i="58"/>
  <c r="AK144" i="25" s="1"/>
  <c r="G243" i="58"/>
  <c r="H243" i="58"/>
  <c r="J243" i="58" s="1"/>
  <c r="J244" i="58"/>
  <c r="J245" i="58"/>
  <c r="J246" i="58"/>
  <c r="J247" i="58"/>
  <c r="J248" i="58"/>
  <c r="J249" i="58"/>
  <c r="J250" i="58"/>
  <c r="J251" i="58"/>
  <c r="J252" i="58"/>
  <c r="J253" i="58"/>
  <c r="J254" i="58"/>
  <c r="G255" i="58"/>
  <c r="H255" i="58"/>
  <c r="J255" i="58" s="1"/>
  <c r="J256" i="58"/>
  <c r="J257" i="58"/>
  <c r="G258" i="58"/>
  <c r="H258" i="58"/>
  <c r="J258" i="58" s="1"/>
  <c r="J259" i="58"/>
  <c r="J260" i="58"/>
  <c r="J261" i="58"/>
  <c r="J262" i="58"/>
  <c r="J263" i="58"/>
  <c r="AK149" i="25" s="1"/>
  <c r="J264" i="58"/>
  <c r="G267" i="58"/>
  <c r="H267" i="58"/>
  <c r="J268" i="58"/>
  <c r="J269" i="58"/>
  <c r="J270" i="58"/>
  <c r="J271" i="58"/>
  <c r="J272" i="58"/>
  <c r="J273" i="58"/>
  <c r="G274" i="58"/>
  <c r="H274" i="58"/>
  <c r="J274" i="58" s="1"/>
  <c r="J275" i="58"/>
  <c r="J276" i="58"/>
  <c r="G277" i="58"/>
  <c r="H277" i="58"/>
  <c r="J277" i="58" s="1"/>
  <c r="J278" i="58"/>
  <c r="J279" i="58"/>
  <c r="J280" i="58"/>
  <c r="J281" i="58"/>
  <c r="J282" i="58"/>
  <c r="G283" i="58"/>
  <c r="H283" i="58"/>
  <c r="J283" i="58" s="1"/>
  <c r="J284" i="58"/>
  <c r="J285" i="58"/>
  <c r="G286" i="58"/>
  <c r="H286" i="58"/>
  <c r="J286" i="58" s="1"/>
  <c r="J287" i="58"/>
  <c r="G288" i="58"/>
  <c r="H288" i="58"/>
  <c r="J288" i="58" s="1"/>
  <c r="G290" i="58"/>
  <c r="H290" i="58"/>
  <c r="J290" i="58"/>
  <c r="J291" i="58"/>
  <c r="J292" i="58"/>
  <c r="J293" i="58"/>
  <c r="J294" i="58"/>
  <c r="J295" i="58"/>
  <c r="J296" i="58"/>
  <c r="G297" i="58"/>
  <c r="H297" i="58"/>
  <c r="J297" i="58" s="1"/>
  <c r="J298" i="58"/>
  <c r="G299" i="58"/>
  <c r="H299" i="58"/>
  <c r="J299" i="58" s="1"/>
  <c r="J300" i="58"/>
  <c r="AK76" i="25" s="1"/>
  <c r="J301" i="58"/>
  <c r="G302" i="58"/>
  <c r="H302" i="58"/>
  <c r="J302" i="58"/>
  <c r="J303" i="58"/>
  <c r="J304" i="58"/>
  <c r="G305" i="58"/>
  <c r="H305" i="58"/>
  <c r="J12" i="57"/>
  <c r="J13" i="57" s="1"/>
  <c r="G13" i="57"/>
  <c r="H13" i="57"/>
  <c r="J14" i="57"/>
  <c r="G15" i="57"/>
  <c r="H15" i="57"/>
  <c r="J16" i="57"/>
  <c r="G17" i="57"/>
  <c r="H17" i="57"/>
  <c r="J18" i="57"/>
  <c r="J19" i="57"/>
  <c r="J20" i="57"/>
  <c r="J21" i="57"/>
  <c r="J22" i="57"/>
  <c r="J23" i="57"/>
  <c r="G24" i="57"/>
  <c r="H24" i="57"/>
  <c r="J25" i="57"/>
  <c r="J26" i="57"/>
  <c r="J27" i="57"/>
  <c r="J28" i="57"/>
  <c r="J29" i="57"/>
  <c r="J30" i="57"/>
  <c r="J31" i="57"/>
  <c r="J32" i="57"/>
  <c r="J33" i="57"/>
  <c r="J34" i="57"/>
  <c r="J35" i="57"/>
  <c r="G36" i="57"/>
  <c r="H36" i="57"/>
  <c r="J37" i="57"/>
  <c r="J38" i="57"/>
  <c r="J39" i="57"/>
  <c r="J40" i="57"/>
  <c r="G41" i="57"/>
  <c r="H41" i="57"/>
  <c r="J42" i="57"/>
  <c r="J43" i="57"/>
  <c r="J44" i="57"/>
  <c r="J45" i="57"/>
  <c r="J46" i="57"/>
  <c r="G47" i="57"/>
  <c r="H47" i="57"/>
  <c r="J48" i="57"/>
  <c r="AJ101" i="25" s="1"/>
  <c r="J49" i="57"/>
  <c r="J50" i="57"/>
  <c r="J51" i="57"/>
  <c r="G52" i="57"/>
  <c r="H52" i="57"/>
  <c r="J53" i="57"/>
  <c r="J54" i="57"/>
  <c r="J55" i="57"/>
  <c r="J56" i="57"/>
  <c r="G57" i="57"/>
  <c r="H57" i="57"/>
  <c r="J58" i="57"/>
  <c r="J59" i="57"/>
  <c r="J60" i="57"/>
  <c r="J61" i="57"/>
  <c r="G62" i="57"/>
  <c r="H62" i="57"/>
  <c r="J63" i="57"/>
  <c r="J64" i="57"/>
  <c r="J65" i="57"/>
  <c r="J66" i="57"/>
  <c r="G67" i="57"/>
  <c r="H67" i="57"/>
  <c r="J68" i="57"/>
  <c r="AJ112" i="25" s="1"/>
  <c r="J69" i="57"/>
  <c r="J70" i="57"/>
  <c r="J71" i="57"/>
  <c r="G72" i="57"/>
  <c r="H72" i="57"/>
  <c r="J73" i="57"/>
  <c r="J74" i="57"/>
  <c r="J75" i="57"/>
  <c r="AJ113" i="25" s="1"/>
  <c r="J76" i="57"/>
  <c r="G77" i="57"/>
  <c r="H77" i="57"/>
  <c r="J78" i="57"/>
  <c r="J79" i="57"/>
  <c r="J80" i="57"/>
  <c r="J81" i="57"/>
  <c r="J82" i="57"/>
  <c r="AJ114" i="25" s="1"/>
  <c r="J83" i="57"/>
  <c r="J84" i="57"/>
  <c r="J85" i="57"/>
  <c r="J86" i="57"/>
  <c r="J87" i="57"/>
  <c r="J88" i="57"/>
  <c r="J89" i="57"/>
  <c r="G90" i="57"/>
  <c r="H90" i="57"/>
  <c r="J91" i="57"/>
  <c r="J92" i="57"/>
  <c r="J93" i="57"/>
  <c r="J94" i="57"/>
  <c r="G95" i="57"/>
  <c r="H95" i="57"/>
  <c r="J96" i="57"/>
  <c r="AJ116" i="25" s="1"/>
  <c r="J97" i="57"/>
  <c r="J98" i="57"/>
  <c r="J99" i="57"/>
  <c r="J100" i="57"/>
  <c r="G101" i="57"/>
  <c r="H101" i="57"/>
  <c r="J102" i="57"/>
  <c r="J103" i="57"/>
  <c r="AJ117" i="25" s="1"/>
  <c r="J104" i="57"/>
  <c r="J105" i="57"/>
  <c r="G106" i="57"/>
  <c r="H106" i="57"/>
  <c r="G112" i="57"/>
  <c r="H112" i="57"/>
  <c r="J112" i="57"/>
  <c r="J117" i="57"/>
  <c r="G119" i="57"/>
  <c r="H119" i="57"/>
  <c r="J120" i="57"/>
  <c r="J121" i="57"/>
  <c r="J122" i="57"/>
  <c r="J123" i="57"/>
  <c r="J124" i="57"/>
  <c r="J125" i="57"/>
  <c r="J126" i="57"/>
  <c r="J127" i="57"/>
  <c r="J128" i="57"/>
  <c r="J129" i="57"/>
  <c r="J130" i="57"/>
  <c r="J131" i="57"/>
  <c r="J132" i="57"/>
  <c r="J133" i="57"/>
  <c r="J134" i="57"/>
  <c r="J135" i="57"/>
  <c r="J136" i="57"/>
  <c r="J137" i="57"/>
  <c r="J138" i="57"/>
  <c r="G139" i="57"/>
  <c r="H139" i="57"/>
  <c r="J140" i="57"/>
  <c r="J141" i="57"/>
  <c r="G142" i="57"/>
  <c r="H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G170" i="57"/>
  <c r="H170" i="57"/>
  <c r="J171" i="57"/>
  <c r="J172" i="57"/>
  <c r="J173" i="57"/>
  <c r="G174" i="57"/>
  <c r="H174" i="57"/>
  <c r="J175" i="57"/>
  <c r="J176" i="57"/>
  <c r="J177" i="57"/>
  <c r="AJ146" i="25" s="1"/>
  <c r="J178" i="57"/>
  <c r="J179" i="57"/>
  <c r="J180" i="57"/>
  <c r="J181" i="57"/>
  <c r="J182" i="57"/>
  <c r="G183" i="57"/>
  <c r="H183" i="57"/>
  <c r="J184" i="57"/>
  <c r="J185" i="57"/>
  <c r="J186" i="57"/>
  <c r="J187" i="57"/>
  <c r="J188" i="57"/>
  <c r="J189" i="57"/>
  <c r="J190" i="57"/>
  <c r="J191" i="57"/>
  <c r="J192" i="57"/>
  <c r="J193" i="57"/>
  <c r="J194" i="57"/>
  <c r="G195" i="57"/>
  <c r="H195" i="57"/>
  <c r="J196" i="57"/>
  <c r="J197" i="57"/>
  <c r="J199" i="57"/>
  <c r="J200" i="57"/>
  <c r="AJ149" i="25" s="1"/>
  <c r="J201" i="57"/>
  <c r="G202" i="57"/>
  <c r="H202" i="57"/>
  <c r="J203" i="57"/>
  <c r="J204" i="57" s="1"/>
  <c r="G204" i="57"/>
  <c r="H204" i="57"/>
  <c r="J205" i="57"/>
  <c r="J206" i="57"/>
  <c r="J207" i="57"/>
  <c r="J208" i="57"/>
  <c r="J209" i="57"/>
  <c r="J210" i="57"/>
  <c r="J211" i="57"/>
  <c r="J212" i="57"/>
  <c r="J213" i="57"/>
  <c r="J214" i="57"/>
  <c r="J215" i="57"/>
  <c r="J216" i="57"/>
  <c r="J217" i="57"/>
  <c r="J218" i="57"/>
  <c r="G219" i="57"/>
  <c r="H219" i="57"/>
  <c r="J220" i="57"/>
  <c r="J221" i="57" s="1"/>
  <c r="G221" i="57"/>
  <c r="G256" i="57" s="1"/>
  <c r="H221" i="57"/>
  <c r="J222" i="57"/>
  <c r="J223" i="57"/>
  <c r="J224" i="57"/>
  <c r="G225" i="57"/>
  <c r="H225" i="57"/>
  <c r="G227" i="57"/>
  <c r="H227" i="57"/>
  <c r="J227" i="57"/>
  <c r="J228" i="57"/>
  <c r="G229" i="57"/>
  <c r="H229" i="57"/>
  <c r="J230" i="57"/>
  <c r="J231" i="57" s="1"/>
  <c r="G231" i="57"/>
  <c r="H231" i="57"/>
  <c r="J232" i="57"/>
  <c r="G233" i="57"/>
  <c r="H233" i="57"/>
  <c r="J234" i="57"/>
  <c r="J235" i="57"/>
  <c r="J236" i="57"/>
  <c r="J237" i="57"/>
  <c r="J238" i="57"/>
  <c r="J239" i="57"/>
  <c r="J240" i="57"/>
  <c r="J241" i="57"/>
  <c r="J242" i="57"/>
  <c r="J243" i="57"/>
  <c r="J244" i="57"/>
  <c r="J245" i="57"/>
  <c r="J246" i="57"/>
  <c r="J247" i="57"/>
  <c r="G248" i="57"/>
  <c r="H248" i="57"/>
  <c r="J249" i="57"/>
  <c r="G250" i="57"/>
  <c r="H250" i="57"/>
  <c r="J250" i="57"/>
  <c r="J251" i="57"/>
  <c r="J252" i="57"/>
  <c r="J253" i="57"/>
  <c r="G254" i="57"/>
  <c r="H254" i="57"/>
  <c r="J12" i="55"/>
  <c r="J13" i="55"/>
  <c r="G14" i="55"/>
  <c r="H14" i="55"/>
  <c r="J15" i="55"/>
  <c r="J16" i="55" s="1"/>
  <c r="G16" i="55"/>
  <c r="H16" i="55"/>
  <c r="G21" i="55"/>
  <c r="H21" i="55"/>
  <c r="J21" i="55"/>
  <c r="J22" i="55"/>
  <c r="J23" i="55" s="1"/>
  <c r="G23" i="55"/>
  <c r="H23" i="55"/>
  <c r="J24" i="55"/>
  <c r="J25" i="55" s="1"/>
  <c r="G25" i="55"/>
  <c r="H25" i="55"/>
  <c r="J26" i="55"/>
  <c r="J27" i="55"/>
  <c r="J28" i="55"/>
  <c r="J29" i="55"/>
  <c r="G30" i="55"/>
  <c r="H30" i="55"/>
  <c r="J31" i="55"/>
  <c r="J32" i="55"/>
  <c r="J33" i="55"/>
  <c r="J34" i="55"/>
  <c r="G35" i="55"/>
  <c r="H35" i="55"/>
  <c r="J36" i="55"/>
  <c r="J37" i="55"/>
  <c r="J38" i="55"/>
  <c r="J39" i="55"/>
  <c r="J40" i="55"/>
  <c r="J41" i="55"/>
  <c r="J42" i="55"/>
  <c r="G43" i="55"/>
  <c r="H43" i="55"/>
  <c r="J44" i="55"/>
  <c r="J45" i="55"/>
  <c r="J46" i="55"/>
  <c r="J47" i="55"/>
  <c r="G48" i="55"/>
  <c r="H48" i="55"/>
  <c r="J49" i="55"/>
  <c r="J50" i="55"/>
  <c r="J51" i="55"/>
  <c r="J52" i="55"/>
  <c r="G53" i="55"/>
  <c r="H53" i="55"/>
  <c r="J54" i="55"/>
  <c r="J55" i="55"/>
  <c r="J56" i="55"/>
  <c r="J57" i="55"/>
  <c r="G58" i="55"/>
  <c r="H58" i="55"/>
  <c r="J59" i="55"/>
  <c r="J60" i="55"/>
  <c r="J61" i="55"/>
  <c r="J62" i="55"/>
  <c r="G63" i="55"/>
  <c r="H63" i="55"/>
  <c r="J64" i="55"/>
  <c r="J65" i="55"/>
  <c r="J66" i="55"/>
  <c r="J67" i="55"/>
  <c r="G68" i="55"/>
  <c r="H68" i="55"/>
  <c r="J69" i="55"/>
  <c r="J70" i="55"/>
  <c r="J71" i="55"/>
  <c r="J72" i="55"/>
  <c r="G73" i="55"/>
  <c r="H73" i="55"/>
  <c r="J74" i="55"/>
  <c r="J75" i="55"/>
  <c r="J76" i="55"/>
  <c r="J77" i="55"/>
  <c r="J82" i="55" s="1"/>
  <c r="J78" i="55"/>
  <c r="J79" i="55"/>
  <c r="J80" i="55"/>
  <c r="J81" i="55"/>
  <c r="G82" i="55"/>
  <c r="H82" i="55"/>
  <c r="J83" i="55"/>
  <c r="J84" i="55"/>
  <c r="J85" i="55"/>
  <c r="J86" i="55"/>
  <c r="G87" i="55"/>
  <c r="H87" i="55"/>
  <c r="J88" i="55"/>
  <c r="J89" i="55"/>
  <c r="J90" i="55"/>
  <c r="J91" i="55"/>
  <c r="G92" i="55"/>
  <c r="H92" i="55"/>
  <c r="J93" i="55"/>
  <c r="J94" i="55"/>
  <c r="J95" i="55"/>
  <c r="J96" i="55"/>
  <c r="G97" i="55"/>
  <c r="H97" i="55"/>
  <c r="G103" i="55"/>
  <c r="H103" i="55"/>
  <c r="J103" i="55"/>
  <c r="G105" i="55"/>
  <c r="H105" i="55"/>
  <c r="J105" i="55"/>
  <c r="J110" i="55"/>
  <c r="J111" i="55"/>
  <c r="J112" i="55"/>
  <c r="G113" i="55"/>
  <c r="H113" i="55"/>
  <c r="J114" i="55"/>
  <c r="J115" i="55" s="1"/>
  <c r="G115" i="55"/>
  <c r="H115" i="55"/>
  <c r="J116" i="55"/>
  <c r="J117" i="55"/>
  <c r="J118" i="55"/>
  <c r="J119" i="55"/>
  <c r="J120" i="55"/>
  <c r="J121" i="55"/>
  <c r="J122" i="55"/>
  <c r="J123" i="55"/>
  <c r="J124" i="55"/>
  <c r="J125" i="55"/>
  <c r="J126" i="55"/>
  <c r="J127" i="55"/>
  <c r="J128" i="55"/>
  <c r="G129" i="55"/>
  <c r="H129" i="55"/>
  <c r="J130" i="55"/>
  <c r="J131" i="55" s="1"/>
  <c r="G131" i="55"/>
  <c r="H131" i="55"/>
  <c r="J132" i="55"/>
  <c r="J133" i="55"/>
  <c r="J134" i="55"/>
  <c r="J135" i="55"/>
  <c r="J136" i="55"/>
  <c r="J137" i="55"/>
  <c r="J138" i="55"/>
  <c r="J139" i="55"/>
  <c r="J140" i="55"/>
  <c r="J141" i="55"/>
  <c r="J142" i="55"/>
  <c r="J143" i="55"/>
  <c r="J144" i="55"/>
  <c r="J145" i="55"/>
  <c r="J146" i="55"/>
  <c r="J147" i="55"/>
  <c r="J148" i="55"/>
  <c r="J149" i="55"/>
  <c r="J150" i="55"/>
  <c r="J151" i="55"/>
  <c r="J152" i="55"/>
  <c r="J153" i="55"/>
  <c r="J154" i="55"/>
  <c r="J155" i="55"/>
  <c r="J156" i="55"/>
  <c r="J157" i="55"/>
  <c r="J158" i="55"/>
  <c r="J159" i="55"/>
  <c r="J160" i="55"/>
  <c r="J161" i="55"/>
  <c r="J162" i="55"/>
  <c r="J163" i="55"/>
  <c r="J164" i="55"/>
  <c r="J165" i="55"/>
  <c r="J166" i="55"/>
  <c r="G167" i="55"/>
  <c r="H167" i="55"/>
  <c r="J168" i="55"/>
  <c r="J169" i="55"/>
  <c r="J170" i="55"/>
  <c r="G171" i="55"/>
  <c r="H171" i="55"/>
  <c r="J172" i="55"/>
  <c r="J173" i="55"/>
  <c r="J174" i="55"/>
  <c r="G175" i="55"/>
  <c r="H175" i="55"/>
  <c r="J176" i="55"/>
  <c r="J177" i="55"/>
  <c r="J178" i="55"/>
  <c r="J179" i="55"/>
  <c r="J180" i="55"/>
  <c r="J181" i="55"/>
  <c r="J182" i="55"/>
  <c r="J183" i="55"/>
  <c r="J184" i="55"/>
  <c r="J185" i="55"/>
  <c r="J186" i="55"/>
  <c r="J187" i="55"/>
  <c r="J188" i="55"/>
  <c r="J189" i="55"/>
  <c r="J190" i="55"/>
  <c r="J191" i="55"/>
  <c r="J192" i="55"/>
  <c r="J193" i="55"/>
  <c r="J194" i="55"/>
  <c r="G195" i="55"/>
  <c r="H195" i="55"/>
  <c r="J196" i="55"/>
  <c r="J197" i="55"/>
  <c r="J198" i="55"/>
  <c r="J199" i="55"/>
  <c r="J200" i="55"/>
  <c r="G202" i="55"/>
  <c r="H202" i="55"/>
  <c r="J204" i="55"/>
  <c r="J205" i="55" s="1"/>
  <c r="G205" i="55"/>
  <c r="H205" i="55"/>
  <c r="J206" i="55"/>
  <c r="J207" i="55"/>
  <c r="J208" i="55"/>
  <c r="J209" i="55"/>
  <c r="J210" i="55"/>
  <c r="J211" i="55"/>
  <c r="J212" i="55"/>
  <c r="G213" i="55"/>
  <c r="H213" i="55"/>
  <c r="J214" i="55"/>
  <c r="J215" i="55"/>
  <c r="J216" i="55"/>
  <c r="J217" i="55"/>
  <c r="J218" i="55"/>
  <c r="J219" i="55"/>
  <c r="J220" i="55"/>
  <c r="J221" i="55"/>
  <c r="J222" i="55"/>
  <c r="G223" i="55"/>
  <c r="H223" i="55"/>
  <c r="J224" i="55"/>
  <c r="J225" i="55"/>
  <c r="J226" i="55"/>
  <c r="J227" i="55"/>
  <c r="J228" i="55"/>
  <c r="G229" i="55"/>
  <c r="H229" i="55"/>
  <c r="J230" i="55"/>
  <c r="J231" i="55" s="1"/>
  <c r="G231" i="55"/>
  <c r="H231" i="55"/>
  <c r="G233" i="55"/>
  <c r="H233" i="55"/>
  <c r="J233" i="55"/>
  <c r="J234" i="55"/>
  <c r="J235" i="55"/>
  <c r="J236" i="55"/>
  <c r="G237" i="55"/>
  <c r="H237" i="55"/>
  <c r="J238" i="55"/>
  <c r="J239" i="55" s="1"/>
  <c r="G239" i="55"/>
  <c r="H239" i="55"/>
  <c r="J240" i="55"/>
  <c r="G241" i="55"/>
  <c r="H241" i="55"/>
  <c r="J242" i="55"/>
  <c r="J243" i="55"/>
  <c r="J244" i="55"/>
  <c r="J245" i="55"/>
  <c r="G246" i="55"/>
  <c r="H246" i="55"/>
  <c r="J256" i="55"/>
  <c r="J257" i="55" s="1"/>
  <c r="G257" i="55"/>
  <c r="H257" i="55"/>
  <c r="J258" i="55"/>
  <c r="J259" i="55" s="1"/>
  <c r="G259" i="55"/>
  <c r="H259" i="55"/>
  <c r="J264" i="55"/>
  <c r="J265" i="55"/>
  <c r="J266" i="55"/>
  <c r="G267" i="55"/>
  <c r="H267" i="55"/>
  <c r="J268" i="55"/>
  <c r="J269" i="55" s="1"/>
  <c r="G269" i="55"/>
  <c r="H269" i="55"/>
  <c r="J270" i="55"/>
  <c r="J271" i="55"/>
  <c r="J272" i="55"/>
  <c r="J273" i="55"/>
  <c r="J274" i="55"/>
  <c r="G275" i="55"/>
  <c r="H275" i="55"/>
  <c r="J276" i="55"/>
  <c r="J277" i="55" s="1"/>
  <c r="G277" i="55"/>
  <c r="H277" i="55"/>
  <c r="J278" i="55"/>
  <c r="J279" i="55"/>
  <c r="J280" i="55"/>
  <c r="J281" i="55"/>
  <c r="G282" i="55"/>
  <c r="H282" i="55"/>
  <c r="J283" i="55"/>
  <c r="J284" i="55"/>
  <c r="J285" i="55"/>
  <c r="J286" i="55"/>
  <c r="G287" i="55"/>
  <c r="H287" i="55"/>
  <c r="J288" i="55"/>
  <c r="J289" i="55"/>
  <c r="J290" i="55"/>
  <c r="J291" i="55"/>
  <c r="G292" i="55"/>
  <c r="H292" i="55"/>
  <c r="J293" i="55"/>
  <c r="J294" i="55"/>
  <c r="J295" i="55"/>
  <c r="J296" i="55"/>
  <c r="G297" i="55"/>
  <c r="H297" i="55"/>
  <c r="J298" i="55"/>
  <c r="J299" i="55"/>
  <c r="J300" i="55"/>
  <c r="J301" i="55"/>
  <c r="G302" i="55"/>
  <c r="H302" i="55"/>
  <c r="J303" i="55"/>
  <c r="J304" i="55"/>
  <c r="J305" i="55"/>
  <c r="J306" i="55"/>
  <c r="G307" i="55"/>
  <c r="H307" i="55"/>
  <c r="J308" i="55"/>
  <c r="J309" i="55"/>
  <c r="J310" i="55"/>
  <c r="J311" i="55"/>
  <c r="G312" i="55"/>
  <c r="H312" i="55"/>
  <c r="J313" i="55"/>
  <c r="J314" i="55"/>
  <c r="J315" i="55"/>
  <c r="J316" i="55"/>
  <c r="J317" i="55"/>
  <c r="J318" i="55"/>
  <c r="J319" i="55"/>
  <c r="J320" i="55"/>
  <c r="J321" i="55"/>
  <c r="G322" i="55"/>
  <c r="H322" i="55"/>
  <c r="J323" i="55"/>
  <c r="J324" i="55"/>
  <c r="J325" i="55"/>
  <c r="J326" i="55"/>
  <c r="G327" i="55"/>
  <c r="H327" i="55"/>
  <c r="J328" i="55"/>
  <c r="J329" i="55"/>
  <c r="J330" i="55"/>
  <c r="J331" i="55"/>
  <c r="J332" i="55"/>
  <c r="J333" i="55"/>
  <c r="J334" i="55"/>
  <c r="G335" i="55"/>
  <c r="H335" i="55"/>
  <c r="J336" i="55"/>
  <c r="J337" i="55"/>
  <c r="J338" i="55"/>
  <c r="J339" i="55"/>
  <c r="G340" i="55"/>
  <c r="H340" i="55"/>
  <c r="G346" i="55"/>
  <c r="H346" i="55"/>
  <c r="J346" i="55"/>
  <c r="J355" i="55"/>
  <c r="J357" i="55" s="1"/>
  <c r="G357" i="55"/>
  <c r="H357" i="55"/>
  <c r="J358" i="55"/>
  <c r="J359" i="55"/>
  <c r="J360" i="55"/>
  <c r="J361" i="55"/>
  <c r="J362" i="55"/>
  <c r="J363" i="55"/>
  <c r="J364" i="55"/>
  <c r="J365" i="55"/>
  <c r="J366" i="55"/>
  <c r="J367" i="55"/>
  <c r="J368" i="55"/>
  <c r="J369" i="55"/>
  <c r="J370" i="55"/>
  <c r="J371" i="55"/>
  <c r="J372" i="55"/>
  <c r="J373" i="55"/>
  <c r="J374" i="55"/>
  <c r="J375" i="55"/>
  <c r="J376" i="55"/>
  <c r="G377" i="55"/>
  <c r="H377" i="55"/>
  <c r="J378" i="55"/>
  <c r="J379" i="55"/>
  <c r="J380" i="55"/>
  <c r="J381" i="55"/>
  <c r="J382" i="55"/>
  <c r="J383" i="55"/>
  <c r="J384" i="55"/>
  <c r="J385" i="55"/>
  <c r="J386" i="55"/>
  <c r="J387" i="55"/>
  <c r="J388" i="55"/>
  <c r="J389" i="55"/>
  <c r="J390" i="55"/>
  <c r="J391" i="55"/>
  <c r="J392" i="55"/>
  <c r="J393" i="55"/>
  <c r="J394" i="55"/>
  <c r="J395" i="55"/>
  <c r="J396" i="55"/>
  <c r="J397" i="55"/>
  <c r="J398" i="55"/>
  <c r="J399" i="55"/>
  <c r="J400" i="55"/>
  <c r="G401" i="55"/>
  <c r="H401" i="55"/>
  <c r="J402" i="55"/>
  <c r="J403" i="55" s="1"/>
  <c r="G403" i="55"/>
  <c r="H403" i="55"/>
  <c r="J404" i="55"/>
  <c r="J405" i="55"/>
  <c r="G406" i="55"/>
  <c r="H406" i="55"/>
  <c r="J407" i="55"/>
  <c r="J408" i="55" s="1"/>
  <c r="G408" i="55"/>
  <c r="H408" i="55"/>
  <c r="J409" i="55"/>
  <c r="J410" i="55"/>
  <c r="J411" i="55"/>
  <c r="J412" i="55"/>
  <c r="J413" i="55"/>
  <c r="J414" i="55"/>
  <c r="J415" i="55"/>
  <c r="J416" i="55"/>
  <c r="G417" i="55"/>
  <c r="H417" i="55"/>
  <c r="J418" i="55"/>
  <c r="J419" i="55"/>
  <c r="J420" i="55"/>
  <c r="J421" i="55"/>
  <c r="J422" i="55"/>
  <c r="J423" i="55"/>
  <c r="J424" i="55"/>
  <c r="J425" i="55"/>
  <c r="J426" i="55"/>
  <c r="J427" i="55"/>
  <c r="J428" i="55"/>
  <c r="J429" i="55"/>
  <c r="J430" i="55"/>
  <c r="J431" i="55"/>
  <c r="J432" i="55"/>
  <c r="J433" i="55"/>
  <c r="J434" i="55"/>
  <c r="J435" i="55"/>
  <c r="G436" i="55"/>
  <c r="H436" i="55"/>
  <c r="J437" i="55"/>
  <c r="J438" i="55"/>
  <c r="J439" i="55"/>
  <c r="G441" i="55"/>
  <c r="H441" i="55"/>
  <c r="J442" i="55"/>
  <c r="J444" i="55" s="1"/>
  <c r="G444" i="55"/>
  <c r="H444" i="55"/>
  <c r="J445" i="55"/>
  <c r="J446" i="55"/>
  <c r="J447" i="55"/>
  <c r="J448" i="55"/>
  <c r="J449" i="55"/>
  <c r="G450" i="55"/>
  <c r="H450" i="55"/>
  <c r="J451" i="55"/>
  <c r="J453" i="55" s="1"/>
  <c r="J452" i="55"/>
  <c r="G453" i="55"/>
  <c r="H453" i="55"/>
  <c r="J454" i="55"/>
  <c r="J455" i="55"/>
  <c r="J456" i="55"/>
  <c r="J457" i="55"/>
  <c r="J458" i="55"/>
  <c r="J459" i="55"/>
  <c r="J460" i="55"/>
  <c r="G461" i="55"/>
  <c r="H461" i="55"/>
  <c r="J462" i="55"/>
  <c r="J463" i="55" s="1"/>
  <c r="G463" i="55"/>
  <c r="H463" i="55"/>
  <c r="J464" i="55"/>
  <c r="J465" i="55" s="1"/>
  <c r="G465" i="55"/>
  <c r="H465" i="55"/>
  <c r="J12" i="53"/>
  <c r="J13" i="53" s="1"/>
  <c r="G13" i="53"/>
  <c r="H13" i="53"/>
  <c r="J14" i="53"/>
  <c r="J15" i="53" s="1"/>
  <c r="G15" i="53"/>
  <c r="H15" i="53"/>
  <c r="J20" i="53"/>
  <c r="J21" i="53"/>
  <c r="AI38" i="25" s="1"/>
  <c r="J22" i="53"/>
  <c r="G23" i="53"/>
  <c r="H23" i="53"/>
  <c r="J24" i="53"/>
  <c r="G25" i="53"/>
  <c r="H25" i="53"/>
  <c r="J26" i="53"/>
  <c r="J27" i="53"/>
  <c r="J28" i="53"/>
  <c r="J29" i="53"/>
  <c r="J30" i="53"/>
  <c r="G31" i="53"/>
  <c r="H31" i="53"/>
  <c r="J32" i="53"/>
  <c r="J33" i="53" s="1"/>
  <c r="G33" i="53"/>
  <c r="H33" i="53"/>
  <c r="J34" i="53"/>
  <c r="J35" i="53"/>
  <c r="J36" i="53"/>
  <c r="J37" i="53"/>
  <c r="G38" i="53"/>
  <c r="H38" i="53"/>
  <c r="J39" i="53"/>
  <c r="J40" i="53"/>
  <c r="AI101" i="25" s="1"/>
  <c r="J41" i="53"/>
  <c r="J42" i="53"/>
  <c r="G43" i="53"/>
  <c r="H43" i="53"/>
  <c r="J44" i="53"/>
  <c r="J45" i="53"/>
  <c r="J46" i="53"/>
  <c r="J47" i="53"/>
  <c r="AI102" i="25" s="1"/>
  <c r="G48" i="53"/>
  <c r="H48" i="53"/>
  <c r="J49" i="53"/>
  <c r="J50" i="53"/>
  <c r="J51" i="53"/>
  <c r="J52" i="53"/>
  <c r="G53" i="53"/>
  <c r="H53" i="53"/>
  <c r="J54" i="53"/>
  <c r="J55" i="53"/>
  <c r="J56" i="53"/>
  <c r="J57" i="53"/>
  <c r="G58" i="53"/>
  <c r="H58" i="53"/>
  <c r="J59" i="53"/>
  <c r="J60" i="53"/>
  <c r="J61" i="53"/>
  <c r="J62" i="53"/>
  <c r="G63" i="53"/>
  <c r="H63" i="53"/>
  <c r="J64" i="53"/>
  <c r="J65" i="53"/>
  <c r="J66" i="53"/>
  <c r="J67" i="53"/>
  <c r="AI113" i="25" s="1"/>
  <c r="G68" i="53"/>
  <c r="H68" i="53"/>
  <c r="J69" i="53"/>
  <c r="J70" i="53"/>
  <c r="J71" i="53"/>
  <c r="J72" i="53"/>
  <c r="J73" i="53"/>
  <c r="J74" i="53"/>
  <c r="AI114" i="25" s="1"/>
  <c r="J75" i="53"/>
  <c r="J76" i="53"/>
  <c r="J77" i="53"/>
  <c r="G78" i="53"/>
  <c r="H78" i="53"/>
  <c r="J79" i="53"/>
  <c r="J80" i="53"/>
  <c r="J81" i="53"/>
  <c r="AI115" i="25" s="1"/>
  <c r="J82" i="53"/>
  <c r="G83" i="53"/>
  <c r="H83" i="53"/>
  <c r="J84" i="53"/>
  <c r="J85" i="53"/>
  <c r="J86" i="53"/>
  <c r="J87" i="53"/>
  <c r="J88" i="53"/>
  <c r="AI116" i="25" s="1"/>
  <c r="J89" i="53"/>
  <c r="J90" i="53"/>
  <c r="G91" i="53"/>
  <c r="H91" i="53"/>
  <c r="J92" i="53"/>
  <c r="J93" i="53"/>
  <c r="J94" i="53"/>
  <c r="J95" i="53"/>
  <c r="AI117" i="25" s="1"/>
  <c r="G96" i="53"/>
  <c r="H96" i="53"/>
  <c r="G102" i="53"/>
  <c r="H102" i="53"/>
  <c r="J102" i="53"/>
  <c r="J111" i="53"/>
  <c r="J113" i="53" s="1"/>
  <c r="G113" i="53"/>
  <c r="H113" i="53"/>
  <c r="J114" i="53"/>
  <c r="J115" i="53"/>
  <c r="J116" i="53"/>
  <c r="J117" i="53"/>
  <c r="J118" i="53"/>
  <c r="J119" i="53"/>
  <c r="J120" i="53"/>
  <c r="J121" i="53"/>
  <c r="J122" i="53"/>
  <c r="J123" i="53"/>
  <c r="J124" i="53"/>
  <c r="J125" i="53"/>
  <c r="J126" i="53"/>
  <c r="J127" i="53"/>
  <c r="J128" i="53"/>
  <c r="J129" i="53"/>
  <c r="J130" i="53"/>
  <c r="J131" i="53"/>
  <c r="J132" i="53"/>
  <c r="G133" i="53"/>
  <c r="H133" i="53"/>
  <c r="J134" i="53"/>
  <c r="J135" i="53"/>
  <c r="J136" i="53"/>
  <c r="J137" i="53"/>
  <c r="J138" i="53"/>
  <c r="J139" i="53"/>
  <c r="J140" i="53"/>
  <c r="J141" i="53"/>
  <c r="J142" i="53"/>
  <c r="J143" i="53"/>
  <c r="J144" i="53"/>
  <c r="J145" i="53"/>
  <c r="J146" i="53"/>
  <c r="J147" i="53"/>
  <c r="J148" i="53"/>
  <c r="J149" i="53"/>
  <c r="J150" i="53"/>
  <c r="J151" i="53"/>
  <c r="J152" i="53"/>
  <c r="J153" i="53"/>
  <c r="J154" i="53"/>
  <c r="J155" i="53"/>
  <c r="J156" i="53"/>
  <c r="G157" i="53"/>
  <c r="H157" i="53"/>
  <c r="J158" i="53"/>
  <c r="J159" i="53"/>
  <c r="G159" i="53"/>
  <c r="H159" i="53"/>
  <c r="J160" i="53"/>
  <c r="J161" i="53"/>
  <c r="J162" i="53" s="1"/>
  <c r="G162" i="53"/>
  <c r="H162" i="53"/>
  <c r="J163" i="53"/>
  <c r="J164" i="53" s="1"/>
  <c r="G164" i="53"/>
  <c r="H164" i="53"/>
  <c r="J165" i="53"/>
  <c r="J166" i="53"/>
  <c r="J167" i="53"/>
  <c r="J168" i="53"/>
  <c r="J169" i="53"/>
  <c r="J170" i="53"/>
  <c r="J171" i="53"/>
  <c r="AI146" i="25" s="1"/>
  <c r="J172" i="53"/>
  <c r="G173" i="53"/>
  <c r="H173" i="53"/>
  <c r="J174" i="53"/>
  <c r="J175" i="53"/>
  <c r="J176" i="53"/>
  <c r="J177" i="53"/>
  <c r="J178" i="53"/>
  <c r="J179" i="53"/>
  <c r="J180" i="53"/>
  <c r="J181" i="53"/>
  <c r="J182" i="53"/>
  <c r="J183" i="53"/>
  <c r="J184" i="53"/>
  <c r="J185" i="53"/>
  <c r="J186" i="53"/>
  <c r="J187" i="53"/>
  <c r="J188" i="53"/>
  <c r="J189" i="53"/>
  <c r="J190" i="53"/>
  <c r="J191" i="53"/>
  <c r="G192" i="53"/>
  <c r="H192" i="53"/>
  <c r="J193" i="53"/>
  <c r="AI149" i="25" s="1"/>
  <c r="J194" i="53"/>
  <c r="J195" i="53"/>
  <c r="G197" i="53"/>
  <c r="H197" i="53"/>
  <c r="J198" i="53"/>
  <c r="J200" i="53" s="1"/>
  <c r="G200" i="53"/>
  <c r="H200" i="53"/>
  <c r="J201" i="53"/>
  <c r="J206" i="53" s="1"/>
  <c r="J202" i="53"/>
  <c r="J203" i="53"/>
  <c r="J204" i="53"/>
  <c r="J205" i="53"/>
  <c r="G206" i="53"/>
  <c r="H206" i="53"/>
  <c r="J207" i="53"/>
  <c r="J208" i="53"/>
  <c r="AI155" i="25" s="1"/>
  <c r="G209" i="53"/>
  <c r="H209" i="53"/>
  <c r="J210" i="53"/>
  <c r="J211" i="53"/>
  <c r="J212" i="53"/>
  <c r="J213" i="53"/>
  <c r="J214" i="53"/>
  <c r="J215" i="53"/>
  <c r="J216" i="53"/>
  <c r="G217" i="53"/>
  <c r="H217" i="53"/>
  <c r="J218" i="53"/>
  <c r="J219" i="53" s="1"/>
  <c r="G219" i="53"/>
  <c r="H219" i="53"/>
  <c r="J220" i="53"/>
  <c r="G221" i="53"/>
  <c r="G223" i="53" s="1"/>
  <c r="H221" i="53"/>
  <c r="J12" i="52"/>
  <c r="J13" i="52"/>
  <c r="G14" i="52"/>
  <c r="H14" i="52"/>
  <c r="J15" i="52"/>
  <c r="J16" i="52" s="1"/>
  <c r="G16" i="52"/>
  <c r="H16" i="52"/>
  <c r="G21" i="52"/>
  <c r="H21" i="52"/>
  <c r="J21" i="52"/>
  <c r="J22" i="52"/>
  <c r="J23" i="52" s="1"/>
  <c r="G23" i="52"/>
  <c r="H23" i="52"/>
  <c r="J24" i="52"/>
  <c r="J25" i="52" s="1"/>
  <c r="G25" i="52"/>
  <c r="G248" i="52" s="1"/>
  <c r="H25" i="52"/>
  <c r="J26" i="52"/>
  <c r="J27" i="52"/>
  <c r="J28" i="52"/>
  <c r="J29" i="52"/>
  <c r="G30" i="52"/>
  <c r="H30" i="52"/>
  <c r="J31" i="52"/>
  <c r="AH99" i="25" s="1"/>
  <c r="J32" i="52"/>
  <c r="J33" i="52"/>
  <c r="J34" i="52"/>
  <c r="G35" i="52"/>
  <c r="H35" i="52"/>
  <c r="J36" i="52"/>
  <c r="J37" i="52"/>
  <c r="J38" i="52"/>
  <c r="AH100" i="25" s="1"/>
  <c r="J39" i="52"/>
  <c r="J40" i="52"/>
  <c r="J41" i="52"/>
  <c r="J42" i="52"/>
  <c r="G43" i="52"/>
  <c r="H43" i="52"/>
  <c r="J44" i="52"/>
  <c r="J45" i="52"/>
  <c r="AH101" i="25" s="1"/>
  <c r="J46" i="52"/>
  <c r="J47" i="52"/>
  <c r="G48" i="52"/>
  <c r="H48" i="52"/>
  <c r="J49" i="52"/>
  <c r="J50" i="52"/>
  <c r="J51" i="52"/>
  <c r="J52" i="52"/>
  <c r="G53" i="52"/>
  <c r="H53" i="52"/>
  <c r="J54" i="52"/>
  <c r="J55" i="52"/>
  <c r="J56" i="52"/>
  <c r="J57" i="52"/>
  <c r="G58" i="52"/>
  <c r="H58" i="52"/>
  <c r="J59" i="52"/>
  <c r="J60" i="52"/>
  <c r="J61" i="52"/>
  <c r="J62" i="52"/>
  <c r="G63" i="52"/>
  <c r="H63" i="52"/>
  <c r="J64" i="52"/>
  <c r="J65" i="52"/>
  <c r="AH112" i="25" s="1"/>
  <c r="J66" i="52"/>
  <c r="J67" i="52"/>
  <c r="G68" i="52"/>
  <c r="H68" i="52"/>
  <c r="J69" i="52"/>
  <c r="J70" i="52"/>
  <c r="J71" i="52"/>
  <c r="J72" i="52"/>
  <c r="AH113" i="25" s="1"/>
  <c r="G73" i="52"/>
  <c r="H73" i="52"/>
  <c r="J74" i="52"/>
  <c r="J75" i="52"/>
  <c r="J76" i="52"/>
  <c r="J77" i="52"/>
  <c r="J78" i="52"/>
  <c r="J79" i="52"/>
  <c r="AH114" i="25" s="1"/>
  <c r="J80" i="52"/>
  <c r="J81" i="52"/>
  <c r="G82" i="52"/>
  <c r="H82" i="52"/>
  <c r="J83" i="52"/>
  <c r="J84" i="52"/>
  <c r="J85" i="52"/>
  <c r="J86" i="52"/>
  <c r="AH115" i="25" s="1"/>
  <c r="G87" i="52"/>
  <c r="H87" i="52"/>
  <c r="J88" i="52"/>
  <c r="J89" i="52"/>
  <c r="J90" i="52"/>
  <c r="J91" i="52"/>
  <c r="G92" i="52"/>
  <c r="H92" i="52"/>
  <c r="J93" i="52"/>
  <c r="J94" i="52"/>
  <c r="J95" i="52"/>
  <c r="J96" i="52"/>
  <c r="G97" i="52"/>
  <c r="H97" i="52"/>
  <c r="G103" i="52"/>
  <c r="H103" i="52"/>
  <c r="J103" i="52"/>
  <c r="G105" i="52"/>
  <c r="H105" i="52"/>
  <c r="J105" i="52"/>
  <c r="J110" i="52"/>
  <c r="J111" i="52"/>
  <c r="J112" i="52"/>
  <c r="G113" i="52"/>
  <c r="H113" i="52"/>
  <c r="J114" i="52"/>
  <c r="J115" i="52" s="1"/>
  <c r="G115" i="52"/>
  <c r="H115" i="52"/>
  <c r="J116" i="52"/>
  <c r="J117" i="52"/>
  <c r="J118" i="52"/>
  <c r="J119" i="52"/>
  <c r="J120" i="52"/>
  <c r="J121" i="52"/>
  <c r="J122" i="52"/>
  <c r="J123" i="52"/>
  <c r="J124" i="52"/>
  <c r="J125" i="52"/>
  <c r="J126" i="52"/>
  <c r="J127" i="52"/>
  <c r="J128" i="52"/>
  <c r="G129" i="52"/>
  <c r="H129" i="52"/>
  <c r="J130" i="52"/>
  <c r="J131" i="52" s="1"/>
  <c r="G131" i="52"/>
  <c r="H131" i="52"/>
  <c r="J132" i="52"/>
  <c r="J133" i="52"/>
  <c r="J167" i="52" s="1"/>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G167" i="52"/>
  <c r="H167" i="52"/>
  <c r="J168" i="52"/>
  <c r="J169" i="52"/>
  <c r="J170" i="52"/>
  <c r="G171" i="52"/>
  <c r="H171" i="52"/>
  <c r="J172" i="52"/>
  <c r="J173" i="52"/>
  <c r="J174" i="52"/>
  <c r="G175" i="52"/>
  <c r="H175" i="52"/>
  <c r="J176" i="52"/>
  <c r="J177" i="52"/>
  <c r="J178" i="52"/>
  <c r="J179" i="52"/>
  <c r="J180" i="52"/>
  <c r="J181" i="52"/>
  <c r="J182" i="52"/>
  <c r="J183" i="52"/>
  <c r="J184" i="52"/>
  <c r="J185" i="52"/>
  <c r="J186" i="52"/>
  <c r="J187" i="52"/>
  <c r="J188" i="52"/>
  <c r="J189" i="52"/>
  <c r="J190" i="52"/>
  <c r="J191" i="52"/>
  <c r="J192" i="52"/>
  <c r="J193" i="52"/>
  <c r="J194" i="52"/>
  <c r="G195" i="52"/>
  <c r="H195" i="52"/>
  <c r="J196" i="52"/>
  <c r="J197" i="52"/>
  <c r="J198" i="52"/>
  <c r="J199" i="52"/>
  <c r="J200" i="52"/>
  <c r="G202" i="52"/>
  <c r="H202" i="52"/>
  <c r="J204" i="52"/>
  <c r="J205" i="52" s="1"/>
  <c r="G205" i="52"/>
  <c r="H205" i="52"/>
  <c r="J206" i="52"/>
  <c r="J207" i="52"/>
  <c r="J208" i="52"/>
  <c r="J209" i="52"/>
  <c r="AH151" i="25" s="1"/>
  <c r="J210" i="52"/>
  <c r="J211" i="52"/>
  <c r="J212" i="52"/>
  <c r="G213" i="52"/>
  <c r="H213" i="52"/>
  <c r="J214" i="52"/>
  <c r="J215" i="52"/>
  <c r="J216" i="52"/>
  <c r="AH155" i="25" s="1"/>
  <c r="J217" i="52"/>
  <c r="J218" i="52"/>
  <c r="J219" i="52"/>
  <c r="J220" i="52"/>
  <c r="J221" i="52"/>
  <c r="J222" i="52"/>
  <c r="G223" i="52"/>
  <c r="H223" i="52"/>
  <c r="J224" i="52"/>
  <c r="J225" i="52"/>
  <c r="J226" i="52"/>
  <c r="J227" i="52"/>
  <c r="J228" i="52"/>
  <c r="G229" i="52"/>
  <c r="H229" i="52"/>
  <c r="J230" i="52"/>
  <c r="G231" i="52"/>
  <c r="H231" i="52"/>
  <c r="G233" i="52"/>
  <c r="H233" i="52"/>
  <c r="J233" i="52"/>
  <c r="J234" i="52"/>
  <c r="J235" i="52"/>
  <c r="J236" i="52"/>
  <c r="J237" i="52" s="1"/>
  <c r="G237" i="52"/>
  <c r="H237" i="52"/>
  <c r="J238" i="52"/>
  <c r="J239" i="52" s="1"/>
  <c r="G239" i="52"/>
  <c r="H239" i="52"/>
  <c r="J240" i="52"/>
  <c r="J241" i="52" s="1"/>
  <c r="G241" i="52"/>
  <c r="H241" i="52"/>
  <c r="J242" i="52"/>
  <c r="J243" i="52"/>
  <c r="J244" i="52"/>
  <c r="J245" i="52"/>
  <c r="G246" i="52"/>
  <c r="H246" i="52"/>
  <c r="J12" i="48"/>
  <c r="G13" i="48"/>
  <c r="H13" i="48"/>
  <c r="J14" i="48"/>
  <c r="J15" i="48"/>
  <c r="G16" i="48"/>
  <c r="H16" i="48"/>
  <c r="J17" i="48"/>
  <c r="J18" i="48"/>
  <c r="AG97" i="25" s="1"/>
  <c r="G19" i="48"/>
  <c r="H19" i="48"/>
  <c r="J20" i="48"/>
  <c r="J21" i="48"/>
  <c r="J22" i="48"/>
  <c r="J23" i="48"/>
  <c r="G24" i="48"/>
  <c r="H24" i="48"/>
  <c r="J25" i="48"/>
  <c r="J26" i="48"/>
  <c r="J27" i="48"/>
  <c r="J28" i="48"/>
  <c r="J29" i="48"/>
  <c r="G30" i="48"/>
  <c r="H30" i="48"/>
  <c r="J31" i="48"/>
  <c r="AG101" i="25" s="1"/>
  <c r="J32" i="48"/>
  <c r="J33" i="48"/>
  <c r="J34" i="48"/>
  <c r="J35" i="48"/>
  <c r="J36" i="48"/>
  <c r="G37" i="48"/>
  <c r="H37" i="48"/>
  <c r="J38" i="48"/>
  <c r="AG102" i="25" s="1"/>
  <c r="J39" i="48"/>
  <c r="J40" i="48"/>
  <c r="J41" i="48"/>
  <c r="G42" i="48"/>
  <c r="H42" i="48"/>
  <c r="J43" i="48"/>
  <c r="J44" i="48"/>
  <c r="J45" i="48"/>
  <c r="AG109" i="25" s="1"/>
  <c r="J46" i="48"/>
  <c r="J47" i="48"/>
  <c r="G48" i="48"/>
  <c r="H48" i="48"/>
  <c r="J49" i="48"/>
  <c r="J50" i="48"/>
  <c r="J51" i="48"/>
  <c r="J52" i="48"/>
  <c r="AG110" i="25" s="1"/>
  <c r="J53" i="48"/>
  <c r="G54" i="48"/>
  <c r="H54" i="48"/>
  <c r="J55" i="48"/>
  <c r="J56" i="48"/>
  <c r="J57" i="48"/>
  <c r="J58" i="48"/>
  <c r="G59" i="48"/>
  <c r="H59" i="48"/>
  <c r="J60" i="48"/>
  <c r="J61" i="48"/>
  <c r="J62" i="48"/>
  <c r="J63" i="48"/>
  <c r="G64" i="48"/>
  <c r="H64" i="48"/>
  <c r="J65" i="48"/>
  <c r="J66" i="48"/>
  <c r="J67" i="48"/>
  <c r="J68" i="48"/>
  <c r="J69" i="48"/>
  <c r="J70" i="48"/>
  <c r="J71" i="48"/>
  <c r="J72" i="48"/>
  <c r="J73" i="48"/>
  <c r="J74" i="48"/>
  <c r="G75" i="48"/>
  <c r="H75" i="48"/>
  <c r="J76" i="48"/>
  <c r="J77" i="48"/>
  <c r="J78" i="48"/>
  <c r="J79" i="48"/>
  <c r="G80" i="48"/>
  <c r="H80" i="48"/>
  <c r="J81" i="48"/>
  <c r="J82" i="48"/>
  <c r="J83" i="48"/>
  <c r="J84" i="48"/>
  <c r="G85" i="48"/>
  <c r="H85" i="48"/>
  <c r="J86" i="48"/>
  <c r="J87" i="48"/>
  <c r="J88" i="48"/>
  <c r="J89" i="48"/>
  <c r="J90" i="48"/>
  <c r="G91" i="48"/>
  <c r="H91" i="48"/>
  <c r="G97" i="48"/>
  <c r="H97" i="48"/>
  <c r="J97" i="48"/>
  <c r="J103" i="48"/>
  <c r="J105" i="48" s="1"/>
  <c r="G105" i="48"/>
  <c r="H105" i="48"/>
  <c r="J110" i="48"/>
  <c r="J111" i="48" s="1"/>
  <c r="G111" i="48"/>
  <c r="H111" i="48"/>
  <c r="J112" i="48"/>
  <c r="J113" i="48"/>
  <c r="J114" i="48"/>
  <c r="J115" i="48"/>
  <c r="J116" i="48"/>
  <c r="J117" i="48"/>
  <c r="J118" i="48"/>
  <c r="AG134" i="25" s="1"/>
  <c r="G119" i="48"/>
  <c r="H119" i="48"/>
  <c r="J120" i="48"/>
  <c r="J121" i="48"/>
  <c r="G122" i="48"/>
  <c r="H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G146" i="48"/>
  <c r="H146" i="48"/>
  <c r="J147" i="48"/>
  <c r="G148" i="48"/>
  <c r="H148" i="48"/>
  <c r="J149" i="48"/>
  <c r="J150" i="48"/>
  <c r="G151" i="48"/>
  <c r="H151" i="48"/>
  <c r="J152" i="48"/>
  <c r="J153" i="48"/>
  <c r="AG146" i="25" s="1"/>
  <c r="G154" i="48"/>
  <c r="H154" i="48"/>
  <c r="J155" i="48"/>
  <c r="J156" i="48"/>
  <c r="J157" i="48"/>
  <c r="G159" i="48"/>
  <c r="H159" i="48"/>
  <c r="J160" i="48"/>
  <c r="J161" i="48"/>
  <c r="G162" i="48"/>
  <c r="H162" i="48"/>
  <c r="J163" i="48"/>
  <c r="J164" i="48"/>
  <c r="J165" i="48"/>
  <c r="J166" i="48"/>
  <c r="J167" i="48"/>
  <c r="AG151" i="25" s="1"/>
  <c r="J168" i="48"/>
  <c r="J169" i="48"/>
  <c r="J170" i="48"/>
  <c r="J171" i="48"/>
  <c r="J172" i="48"/>
  <c r="G173" i="48"/>
  <c r="H173" i="48"/>
  <c r="J174" i="48"/>
  <c r="J175" i="48"/>
  <c r="G176" i="48"/>
  <c r="H176" i="48"/>
  <c r="J177" i="48"/>
  <c r="J178" i="48" s="1"/>
  <c r="G178" i="48"/>
  <c r="H178" i="48"/>
  <c r="J179" i="48"/>
  <c r="J180" i="48"/>
  <c r="J181" i="48"/>
  <c r="J182" i="48"/>
  <c r="J183" i="48"/>
  <c r="J184" i="48"/>
  <c r="G185" i="48"/>
  <c r="H185" i="48"/>
  <c r="J186" i="48"/>
  <c r="J187" i="48"/>
  <c r="J188" i="48" s="1"/>
  <c r="G188" i="48"/>
  <c r="H188" i="48"/>
  <c r="G190" i="48"/>
  <c r="H190" i="48"/>
  <c r="J190" i="48"/>
  <c r="J191" i="48"/>
  <c r="J192" i="48"/>
  <c r="J193" i="48"/>
  <c r="J194" i="48"/>
  <c r="G195" i="48"/>
  <c r="H195" i="48"/>
  <c r="J196" i="48"/>
  <c r="G197" i="48"/>
  <c r="H197" i="48"/>
  <c r="J198" i="48"/>
  <c r="J199" i="48" s="1"/>
  <c r="G199" i="48"/>
  <c r="H199" i="48"/>
  <c r="J200" i="48"/>
  <c r="J201" i="48" s="1"/>
  <c r="G201" i="48"/>
  <c r="H201" i="48"/>
  <c r="J202" i="48"/>
  <c r="J203" i="48" s="1"/>
  <c r="G203" i="48"/>
  <c r="H203" i="48"/>
  <c r="J204" i="48"/>
  <c r="J205" i="48"/>
  <c r="J206" i="48"/>
  <c r="G207" i="48"/>
  <c r="H207" i="48"/>
  <c r="J20" i="47"/>
  <c r="J21" i="47" s="1"/>
  <c r="G21" i="47"/>
  <c r="H21" i="47"/>
  <c r="J22" i="47"/>
  <c r="AF94" i="25" s="1"/>
  <c r="J23" i="47"/>
  <c r="G24" i="47"/>
  <c r="H24" i="47"/>
  <c r="J25" i="47"/>
  <c r="J26" i="47"/>
  <c r="J27" i="47"/>
  <c r="J28" i="47"/>
  <c r="J29" i="47"/>
  <c r="J30" i="47"/>
  <c r="J31" i="47"/>
  <c r="J32" i="47"/>
  <c r="J33" i="47"/>
  <c r="J34" i="47"/>
  <c r="J35" i="47"/>
  <c r="J36" i="47"/>
  <c r="J37" i="47"/>
  <c r="J38" i="47"/>
  <c r="J39" i="47"/>
  <c r="J40" i="47"/>
  <c r="G41" i="47"/>
  <c r="H41" i="47"/>
  <c r="J42" i="47"/>
  <c r="J43" i="47"/>
  <c r="J44" i="47"/>
  <c r="J45" i="47"/>
  <c r="G46" i="47"/>
  <c r="H46" i="47"/>
  <c r="J47" i="47"/>
  <c r="J48" i="47"/>
  <c r="J49" i="47"/>
  <c r="J50" i="47"/>
  <c r="J51" i="47"/>
  <c r="AF100" i="25" s="1"/>
  <c r="G52" i="47"/>
  <c r="H52" i="47"/>
  <c r="J53" i="47"/>
  <c r="J54" i="47"/>
  <c r="J55" i="47"/>
  <c r="J56" i="47"/>
  <c r="G57" i="47"/>
  <c r="H57" i="47"/>
  <c r="J58" i="47"/>
  <c r="J59" i="47"/>
  <c r="J60" i="47"/>
  <c r="J61" i="47"/>
  <c r="G62" i="47"/>
  <c r="H62" i="47"/>
  <c r="J63" i="47"/>
  <c r="J64" i="47"/>
  <c r="AF109" i="25" s="1"/>
  <c r="J65" i="47"/>
  <c r="J66" i="47"/>
  <c r="J67" i="47"/>
  <c r="G68" i="47"/>
  <c r="H68" i="47"/>
  <c r="J69" i="47"/>
  <c r="J70" i="47"/>
  <c r="J71" i="47"/>
  <c r="AF110" i="25" s="1"/>
  <c r="J72" i="47"/>
  <c r="G73" i="47"/>
  <c r="H73" i="47"/>
  <c r="J74" i="47"/>
  <c r="J75" i="47" s="1"/>
  <c r="G75" i="47"/>
  <c r="H75" i="47"/>
  <c r="J76" i="47"/>
  <c r="J77" i="47"/>
  <c r="AF112" i="25" s="1"/>
  <c r="J78" i="47"/>
  <c r="J79" i="47"/>
  <c r="G80" i="47"/>
  <c r="H80" i="47"/>
  <c r="J81" i="47"/>
  <c r="J82" i="47"/>
  <c r="J83" i="47"/>
  <c r="J84" i="47"/>
  <c r="AF113" i="25" s="1"/>
  <c r="G85" i="47"/>
  <c r="H85" i="47"/>
  <c r="J86" i="47"/>
  <c r="J87" i="47"/>
  <c r="J88" i="47"/>
  <c r="J89" i="47"/>
  <c r="J90" i="47"/>
  <c r="J91" i="47"/>
  <c r="AF114" i="25" s="1"/>
  <c r="J92" i="47"/>
  <c r="J93" i="47"/>
  <c r="J94" i="47"/>
  <c r="J95" i="47"/>
  <c r="J96" i="47"/>
  <c r="J97" i="47"/>
  <c r="G98" i="47"/>
  <c r="H98" i="47"/>
  <c r="J99" i="47"/>
  <c r="J100" i="47"/>
  <c r="J101" i="47"/>
  <c r="J102" i="47"/>
  <c r="G103" i="47"/>
  <c r="H103" i="47"/>
  <c r="J104" i="47"/>
  <c r="J105" i="47"/>
  <c r="AF116" i="25" s="1"/>
  <c r="J106" i="47"/>
  <c r="J107" i="47"/>
  <c r="G108" i="47"/>
  <c r="H108" i="47"/>
  <c r="J109" i="47"/>
  <c r="J110" i="47"/>
  <c r="J111" i="47"/>
  <c r="J112" i="47"/>
  <c r="AF117" i="25" s="1"/>
  <c r="G113" i="47"/>
  <c r="H113" i="47"/>
  <c r="G119" i="47"/>
  <c r="H119" i="47"/>
  <c r="J119" i="47"/>
  <c r="J132" i="47"/>
  <c r="J133" i="47"/>
  <c r="J134" i="47"/>
  <c r="AF119" i="25" s="1"/>
  <c r="G136" i="47"/>
  <c r="H136" i="47"/>
  <c r="G141" i="47"/>
  <c r="H141" i="47"/>
  <c r="J141" i="47"/>
  <c r="J142" i="47"/>
  <c r="J143" i="47"/>
  <c r="J144" i="47"/>
  <c r="AF134" i="25" s="1"/>
  <c r="J145" i="47"/>
  <c r="J147" i="47"/>
  <c r="J148" i="47"/>
  <c r="J149" i="47"/>
  <c r="J150" i="47"/>
  <c r="J151" i="47"/>
  <c r="G152" i="47"/>
  <c r="H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G188" i="47"/>
  <c r="H188" i="47"/>
  <c r="J189" i="47"/>
  <c r="J190" i="47"/>
  <c r="G191" i="47"/>
  <c r="H191" i="47"/>
  <c r="J192" i="47"/>
  <c r="J193" i="47"/>
  <c r="J194" i="47"/>
  <c r="J195" i="47"/>
  <c r="G196" i="47"/>
  <c r="H196" i="47"/>
  <c r="J197" i="47"/>
  <c r="J198" i="47"/>
  <c r="J199" i="47"/>
  <c r="J200" i="47"/>
  <c r="J201" i="47"/>
  <c r="J202" i="47"/>
  <c r="J203" i="47"/>
  <c r="J204" i="47"/>
  <c r="J205" i="47"/>
  <c r="J206" i="47"/>
  <c r="G207" i="47"/>
  <c r="H207" i="47"/>
  <c r="J208" i="47"/>
  <c r="J209" i="47"/>
  <c r="J210" i="47"/>
  <c r="J211" i="47"/>
  <c r="J212" i="47"/>
  <c r="AF149" i="25" s="1"/>
  <c r="J213" i="47"/>
  <c r="J214" i="47"/>
  <c r="J215" i="47"/>
  <c r="J217" i="47"/>
  <c r="G218" i="47"/>
  <c r="H218" i="47"/>
  <c r="J219" i="47"/>
  <c r="J221" i="47" s="1"/>
  <c r="G221" i="47"/>
  <c r="H221" i="47"/>
  <c r="J222" i="47"/>
  <c r="J223" i="47"/>
  <c r="J224" i="47"/>
  <c r="J225" i="47"/>
  <c r="J226" i="47"/>
  <c r="J227" i="47"/>
  <c r="G228" i="47"/>
  <c r="H228" i="47"/>
  <c r="J229" i="47"/>
  <c r="J230" i="47" s="1"/>
  <c r="G230" i="47"/>
  <c r="H230" i="47"/>
  <c r="J231" i="47"/>
  <c r="J232" i="47" s="1"/>
  <c r="G232" i="47"/>
  <c r="H232" i="47"/>
  <c r="J233" i="47"/>
  <c r="J234" i="47"/>
  <c r="J235" i="47"/>
  <c r="J236" i="47"/>
  <c r="J237" i="47"/>
  <c r="J238" i="47"/>
  <c r="J239" i="47"/>
  <c r="J240" i="47"/>
  <c r="J241" i="47"/>
  <c r="J242" i="47"/>
  <c r="G243" i="47"/>
  <c r="H243" i="47"/>
  <c r="J244" i="47"/>
  <c r="J245" i="47"/>
  <c r="J246" i="47"/>
  <c r="J247" i="47"/>
  <c r="J248" i="47"/>
  <c r="AF156" i="25" s="1"/>
  <c r="J249" i="47"/>
  <c r="G250" i="47"/>
  <c r="H250" i="47"/>
  <c r="J251" i="47"/>
  <c r="J252" i="47" s="1"/>
  <c r="G252" i="47"/>
  <c r="H252" i="47"/>
  <c r="G254" i="47"/>
  <c r="H254" i="47"/>
  <c r="J254" i="47"/>
  <c r="J255" i="47"/>
  <c r="J256" i="47"/>
  <c r="J257" i="47"/>
  <c r="J258" i="47"/>
  <c r="J259" i="47"/>
  <c r="J260" i="47"/>
  <c r="G261" i="47"/>
  <c r="H261" i="47"/>
  <c r="J262" i="47"/>
  <c r="J263" i="47"/>
  <c r="J264" i="47"/>
  <c r="J265" i="47"/>
  <c r="G266" i="47"/>
  <c r="H266" i="47"/>
  <c r="J12" i="44"/>
  <c r="J13" i="44" s="1"/>
  <c r="G13" i="44"/>
  <c r="H13" i="44"/>
  <c r="J14" i="44"/>
  <c r="J15" i="44"/>
  <c r="J16" i="44"/>
  <c r="G17" i="44"/>
  <c r="H17" i="44"/>
  <c r="J18" i="44"/>
  <c r="J19" i="44"/>
  <c r="J20" i="44"/>
  <c r="J21" i="44"/>
  <c r="J22" i="44"/>
  <c r="J23" i="44"/>
  <c r="G24" i="44"/>
  <c r="H24" i="44"/>
  <c r="J33" i="44"/>
  <c r="G34" i="44"/>
  <c r="H34" i="44"/>
  <c r="J35" i="44"/>
  <c r="J36" i="44" s="1"/>
  <c r="G36" i="44"/>
  <c r="H36" i="44"/>
  <c r="J37" i="44"/>
  <c r="J38" i="44" s="1"/>
  <c r="G38" i="44"/>
  <c r="H38" i="44"/>
  <c r="J39" i="44"/>
  <c r="J40" i="44" s="1"/>
  <c r="G40" i="44"/>
  <c r="H40" i="44"/>
  <c r="J41" i="44"/>
  <c r="J42" i="44" s="1"/>
  <c r="G42" i="44"/>
  <c r="H42" i="44"/>
  <c r="J43" i="44"/>
  <c r="J44" i="44"/>
  <c r="J45" i="44"/>
  <c r="G46" i="44"/>
  <c r="H46" i="44"/>
  <c r="J47" i="44"/>
  <c r="J48" i="44"/>
  <c r="J49" i="44"/>
  <c r="J50" i="44"/>
  <c r="J51" i="44"/>
  <c r="AE94" i="25" s="1"/>
  <c r="J52" i="44"/>
  <c r="J53" i="44"/>
  <c r="J54" i="44"/>
  <c r="J55" i="44"/>
  <c r="J56" i="44"/>
  <c r="J57" i="44"/>
  <c r="J58" i="44"/>
  <c r="J59" i="44"/>
  <c r="J60" i="44"/>
  <c r="J61" i="44"/>
  <c r="J62" i="44"/>
  <c r="J63" i="44"/>
  <c r="J64" i="44"/>
  <c r="J65" i="44"/>
  <c r="G66" i="44"/>
  <c r="H66" i="44"/>
  <c r="J67" i="44"/>
  <c r="J68" i="44" s="1"/>
  <c r="G68" i="44"/>
  <c r="H68" i="44"/>
  <c r="J69" i="44"/>
  <c r="J70" i="44" s="1"/>
  <c r="G70" i="44"/>
  <c r="H70" i="44"/>
  <c r="J71" i="44"/>
  <c r="J72" i="44"/>
  <c r="AE99" i="25" s="1"/>
  <c r="J73" i="44"/>
  <c r="J74" i="44"/>
  <c r="J75" i="44"/>
  <c r="J76" i="44"/>
  <c r="J77" i="44"/>
  <c r="J78" i="44"/>
  <c r="G79" i="44"/>
  <c r="H79" i="44"/>
  <c r="J80" i="44"/>
  <c r="J81" i="44"/>
  <c r="J82" i="44"/>
  <c r="J83" i="44"/>
  <c r="J84" i="44"/>
  <c r="J85" i="44"/>
  <c r="J86" i="44"/>
  <c r="J87" i="44"/>
  <c r="AE100" i="25" s="1"/>
  <c r="G88" i="44"/>
  <c r="H88" i="44"/>
  <c r="J89" i="44"/>
  <c r="J90" i="44"/>
  <c r="J91" i="44"/>
  <c r="J92" i="44"/>
  <c r="J93" i="44"/>
  <c r="J94" i="44"/>
  <c r="AE101" i="25" s="1"/>
  <c r="J95" i="44"/>
  <c r="J96" i="44"/>
  <c r="G97" i="44"/>
  <c r="H97" i="44"/>
  <c r="J98" i="44"/>
  <c r="J99" i="44"/>
  <c r="J100" i="44"/>
  <c r="J101" i="44"/>
  <c r="AE102" i="25" s="1"/>
  <c r="J102" i="44"/>
  <c r="J103" i="44"/>
  <c r="J104" i="44"/>
  <c r="J105" i="44"/>
  <c r="G106" i="44"/>
  <c r="H106" i="44"/>
  <c r="J107" i="44"/>
  <c r="J108" i="44"/>
  <c r="AE109" i="25" s="1"/>
  <c r="J109" i="44"/>
  <c r="J110" i="44"/>
  <c r="J111" i="44"/>
  <c r="J112" i="44"/>
  <c r="J113" i="44"/>
  <c r="J114" i="44"/>
  <c r="J115" i="44"/>
  <c r="G116" i="44"/>
  <c r="H116" i="44"/>
  <c r="J117" i="44"/>
  <c r="J118" i="44"/>
  <c r="J119" i="44"/>
  <c r="J120" i="44"/>
  <c r="J121" i="44"/>
  <c r="J122" i="44"/>
  <c r="J123" i="44"/>
  <c r="AE110" i="25" s="1"/>
  <c r="J124" i="44"/>
  <c r="G125" i="44"/>
  <c r="H125" i="44"/>
  <c r="J126" i="44"/>
  <c r="J127" i="44"/>
  <c r="J128" i="44"/>
  <c r="J129" i="44"/>
  <c r="J130" i="44"/>
  <c r="AE111" i="25" s="1"/>
  <c r="J131" i="44"/>
  <c r="J132" i="44"/>
  <c r="J133" i="44"/>
  <c r="G134" i="44"/>
  <c r="H134" i="44"/>
  <c r="J135" i="44"/>
  <c r="J136" i="44"/>
  <c r="J137" i="44"/>
  <c r="J138" i="44"/>
  <c r="J139" i="44"/>
  <c r="J140" i="44"/>
  <c r="J141" i="44"/>
  <c r="J142" i="44"/>
  <c r="G143" i="44"/>
  <c r="H143" i="44"/>
  <c r="J144" i="44"/>
  <c r="J145" i="44"/>
  <c r="J146" i="44"/>
  <c r="J147" i="44"/>
  <c r="J148" i="44"/>
  <c r="J149" i="44"/>
  <c r="J150" i="44"/>
  <c r="J151" i="44"/>
  <c r="G152" i="44"/>
  <c r="H152" i="44"/>
  <c r="J153" i="44"/>
  <c r="J154" i="44"/>
  <c r="J155" i="44"/>
  <c r="J156" i="44"/>
  <c r="J157" i="44"/>
  <c r="J158" i="44"/>
  <c r="J159" i="44"/>
  <c r="J160" i="44"/>
  <c r="J161" i="44"/>
  <c r="J162" i="44"/>
  <c r="J163" i="44"/>
  <c r="J164" i="44"/>
  <c r="J165" i="44"/>
  <c r="G166" i="44"/>
  <c r="H166" i="44"/>
  <c r="J167" i="44"/>
  <c r="J168" i="44"/>
  <c r="J169" i="44"/>
  <c r="J170" i="44"/>
  <c r="J171" i="44"/>
  <c r="J172" i="44"/>
  <c r="J173" i="44"/>
  <c r="J174" i="44"/>
  <c r="AE115" i="25" s="1"/>
  <c r="G175" i="44"/>
  <c r="H175" i="44"/>
  <c r="J176" i="44"/>
  <c r="J177" i="44"/>
  <c r="J178" i="44"/>
  <c r="J179" i="44"/>
  <c r="J180" i="44"/>
  <c r="J181" i="44"/>
  <c r="AE116" i="25" s="1"/>
  <c r="J182" i="44"/>
  <c r="J183" i="44"/>
  <c r="G184" i="44"/>
  <c r="H184" i="44"/>
  <c r="J185" i="44"/>
  <c r="J186" i="44"/>
  <c r="J187" i="44"/>
  <c r="J188" i="44"/>
  <c r="AE117" i="25" s="1"/>
  <c r="J189" i="44"/>
  <c r="J190" i="44"/>
  <c r="J191" i="44"/>
  <c r="J192" i="44"/>
  <c r="G193" i="44"/>
  <c r="H193" i="44"/>
  <c r="G204" i="44"/>
  <c r="H204" i="44"/>
  <c r="J204" i="44"/>
  <c r="J209" i="44"/>
  <c r="J210" i="44"/>
  <c r="G213" i="44"/>
  <c r="H213" i="44"/>
  <c r="J222" i="44"/>
  <c r="J223" i="44"/>
  <c r="G224" i="44"/>
  <c r="H224" i="44"/>
  <c r="J225" i="44"/>
  <c r="J226" i="44"/>
  <c r="J227" i="44"/>
  <c r="J228" i="44"/>
  <c r="J229" i="44"/>
  <c r="J230" i="44"/>
  <c r="J231" i="44"/>
  <c r="J232" i="44"/>
  <c r="J233" i="44"/>
  <c r="J234" i="44"/>
  <c r="J235" i="44"/>
  <c r="J236" i="44"/>
  <c r="J237" i="44"/>
  <c r="J238" i="44"/>
  <c r="J239" i="44"/>
  <c r="J240" i="44"/>
  <c r="J241" i="44"/>
  <c r="J242" i="44"/>
  <c r="J243" i="44"/>
  <c r="G244" i="44"/>
  <c r="H244" i="44"/>
  <c r="J245" i="44"/>
  <c r="J246" i="44" s="1"/>
  <c r="G246" i="44"/>
  <c r="H246" i="44"/>
  <c r="J247" i="44"/>
  <c r="J248" i="44"/>
  <c r="J249" i="44"/>
  <c r="J250" i="44"/>
  <c r="J251" i="44"/>
  <c r="J252" i="44"/>
  <c r="J253" i="44"/>
  <c r="J254" i="44"/>
  <c r="J255" i="44"/>
  <c r="J256" i="44"/>
  <c r="J257" i="44"/>
  <c r="J258" i="44"/>
  <c r="J259" i="44"/>
  <c r="J260" i="44"/>
  <c r="J261" i="44"/>
  <c r="J262" i="44"/>
  <c r="J263" i="44"/>
  <c r="J264" i="44"/>
  <c r="J265" i="44"/>
  <c r="J266" i="44"/>
  <c r="J267" i="44"/>
  <c r="J268" i="44"/>
  <c r="J269" i="44"/>
  <c r="J270" i="44"/>
  <c r="J271" i="44"/>
  <c r="J272" i="44"/>
  <c r="J273" i="44"/>
  <c r="J274" i="44"/>
  <c r="J275" i="44"/>
  <c r="J276" i="44"/>
  <c r="J277" i="44"/>
  <c r="J278" i="44"/>
  <c r="J279" i="44"/>
  <c r="J280" i="44"/>
  <c r="J281" i="44"/>
  <c r="J282" i="44"/>
  <c r="J283" i="44"/>
  <c r="J284" i="44"/>
  <c r="J285" i="44"/>
  <c r="J286" i="44"/>
  <c r="J287" i="44"/>
  <c r="J288" i="44"/>
  <c r="J289" i="44"/>
  <c r="J290" i="44"/>
  <c r="J291" i="44"/>
  <c r="J292" i="44"/>
  <c r="J293" i="44"/>
  <c r="J294" i="44"/>
  <c r="J295" i="44"/>
  <c r="J296" i="44"/>
  <c r="J297" i="44"/>
  <c r="J298" i="44"/>
  <c r="J299" i="44"/>
  <c r="J300" i="44"/>
  <c r="J301" i="44"/>
  <c r="J302" i="44"/>
  <c r="G303" i="44"/>
  <c r="H303" i="44"/>
  <c r="J304" i="44"/>
  <c r="J305" i="44"/>
  <c r="G306" i="44"/>
  <c r="H306" i="44"/>
  <c r="J307" i="44"/>
  <c r="J308" i="44"/>
  <c r="J309" i="44"/>
  <c r="J310" i="44"/>
  <c r="J311" i="44"/>
  <c r="J312" i="44"/>
  <c r="J313" i="44"/>
  <c r="J314" i="44"/>
  <c r="J315" i="44"/>
  <c r="J316" i="44"/>
  <c r="J317" i="44"/>
  <c r="G318" i="44"/>
  <c r="H318" i="44"/>
  <c r="J319" i="44"/>
  <c r="J320" i="44"/>
  <c r="J321" i="44"/>
  <c r="J322" i="44"/>
  <c r="J323" i="44"/>
  <c r="J324" i="44"/>
  <c r="J325" i="44"/>
  <c r="J326" i="44"/>
  <c r="J327" i="44"/>
  <c r="J328" i="44"/>
  <c r="J329" i="44"/>
  <c r="J330" i="44"/>
  <c r="J331" i="44"/>
  <c r="J332" i="44"/>
  <c r="J333" i="44"/>
  <c r="J334" i="44"/>
  <c r="J335" i="44"/>
  <c r="J336" i="44"/>
  <c r="J337" i="44"/>
  <c r="J338" i="44"/>
  <c r="J339" i="44"/>
  <c r="J340" i="44"/>
  <c r="J341" i="44"/>
  <c r="J342" i="44"/>
  <c r="G343" i="44"/>
  <c r="H343" i="44"/>
  <c r="G345" i="44"/>
  <c r="H345" i="44"/>
  <c r="J345" i="44"/>
  <c r="J346" i="44"/>
  <c r="J347" i="44"/>
  <c r="J348" i="44"/>
  <c r="J349" i="44"/>
  <c r="J350" i="44"/>
  <c r="G351" i="44"/>
  <c r="H351" i="44"/>
  <c r="J352" i="44"/>
  <c r="J353" i="44"/>
  <c r="J354" i="44"/>
  <c r="J355" i="44"/>
  <c r="J356" i="44"/>
  <c r="J357" i="44"/>
  <c r="J358" i="44"/>
  <c r="J359" i="44"/>
  <c r="J360" i="44"/>
  <c r="J361" i="44"/>
  <c r="J362" i="44"/>
  <c r="J363" i="44"/>
  <c r="J365" i="44"/>
  <c r="J366" i="44"/>
  <c r="J367" i="44"/>
  <c r="J368" i="44"/>
  <c r="J369" i="44"/>
  <c r="J370" i="44"/>
  <c r="J372" i="44"/>
  <c r="J373" i="44"/>
  <c r="G374" i="44"/>
  <c r="H374" i="44"/>
  <c r="J375" i="44"/>
  <c r="J376" i="44"/>
  <c r="J377" i="44"/>
  <c r="G378" i="44"/>
  <c r="H378" i="44"/>
  <c r="J379" i="44"/>
  <c r="J380" i="44"/>
  <c r="J381" i="44"/>
  <c r="J382" i="44"/>
  <c r="J383" i="44"/>
  <c r="J384" i="44"/>
  <c r="J385" i="44"/>
  <c r="J386" i="44"/>
  <c r="J387" i="44"/>
  <c r="J388" i="44"/>
  <c r="J389" i="44"/>
  <c r="J390" i="44"/>
  <c r="J391" i="44"/>
  <c r="J392" i="44"/>
  <c r="G393" i="44"/>
  <c r="H393" i="44"/>
  <c r="J394" i="44"/>
  <c r="J395" i="44" s="1"/>
  <c r="G395" i="44"/>
  <c r="H395" i="44"/>
  <c r="J396" i="44"/>
  <c r="J397" i="44"/>
  <c r="J398" i="44"/>
  <c r="J399" i="44"/>
  <c r="J400" i="44"/>
  <c r="J401" i="44"/>
  <c r="J402" i="44"/>
  <c r="J403" i="44"/>
  <c r="J404" i="44"/>
  <c r="J405" i="44"/>
  <c r="J406" i="44"/>
  <c r="J407" i="44"/>
  <c r="J408" i="44"/>
  <c r="J409" i="44"/>
  <c r="J410" i="44"/>
  <c r="J411" i="44"/>
  <c r="J412" i="44"/>
  <c r="J413" i="44"/>
  <c r="J414" i="44"/>
  <c r="J415" i="44"/>
  <c r="J416" i="44"/>
  <c r="J417" i="44"/>
  <c r="J418" i="44"/>
  <c r="J419" i="44"/>
  <c r="G420" i="44"/>
  <c r="H420" i="44"/>
  <c r="J421" i="44"/>
  <c r="J422" i="44"/>
  <c r="J423" i="44"/>
  <c r="J424" i="44"/>
  <c r="J425" i="44"/>
  <c r="J426" i="44"/>
  <c r="J427" i="44"/>
  <c r="J428" i="44"/>
  <c r="J429" i="44"/>
  <c r="J430" i="44"/>
  <c r="J431" i="44"/>
  <c r="J432" i="44"/>
  <c r="J433" i="44"/>
  <c r="G434" i="44"/>
  <c r="H434" i="44"/>
  <c r="J435" i="44"/>
  <c r="J436" i="44"/>
  <c r="G437" i="44"/>
  <c r="H437" i="44"/>
  <c r="G440" i="44"/>
  <c r="H440" i="44"/>
  <c r="J440" i="44"/>
  <c r="J441" i="44"/>
  <c r="J442" i="44" s="1"/>
  <c r="G442" i="44"/>
  <c r="H442" i="44"/>
  <c r="J443" i="44"/>
  <c r="J444" i="44" s="1"/>
  <c r="G444" i="44"/>
  <c r="H444" i="44"/>
  <c r="J445" i="44"/>
  <c r="J446" i="44"/>
  <c r="J447" i="44"/>
  <c r="J448" i="44"/>
  <c r="G449" i="44"/>
  <c r="H449" i="44"/>
  <c r="J12" i="43"/>
  <c r="J13" i="43"/>
  <c r="G14" i="43"/>
  <c r="H14" i="43"/>
  <c r="J15" i="43"/>
  <c r="J16" i="43"/>
  <c r="G17" i="43"/>
  <c r="H17" i="43"/>
  <c r="J18" i="43"/>
  <c r="J19" i="43"/>
  <c r="J20" i="43"/>
  <c r="J21" i="43"/>
  <c r="J22" i="43"/>
  <c r="J23" i="43"/>
  <c r="AD92" i="25" s="1"/>
  <c r="J24" i="43"/>
  <c r="J25" i="43"/>
  <c r="G26" i="43"/>
  <c r="H26" i="43"/>
  <c r="J27" i="43"/>
  <c r="J28" i="43"/>
  <c r="J29" i="43"/>
  <c r="J30" i="43"/>
  <c r="J31" i="43"/>
  <c r="J32" i="43"/>
  <c r="J33" i="43"/>
  <c r="J34" i="43"/>
  <c r="J35" i="43"/>
  <c r="J36" i="43"/>
  <c r="J37" i="43"/>
  <c r="J38" i="43"/>
  <c r="J39" i="43"/>
  <c r="J40" i="43"/>
  <c r="J41" i="43"/>
  <c r="J42" i="43"/>
  <c r="J43" i="43"/>
  <c r="J44" i="43"/>
  <c r="J45" i="43"/>
  <c r="G46" i="43"/>
  <c r="H46" i="43"/>
  <c r="J47" i="43"/>
  <c r="J48" i="43"/>
  <c r="J49" i="43"/>
  <c r="J50" i="43"/>
  <c r="J51" i="43"/>
  <c r="J52" i="43"/>
  <c r="G53" i="43"/>
  <c r="H53" i="43"/>
  <c r="J54" i="43"/>
  <c r="J55" i="43"/>
  <c r="J56" i="43"/>
  <c r="J57" i="43"/>
  <c r="J58" i="43"/>
  <c r="J59" i="43"/>
  <c r="J60" i="43"/>
  <c r="AD99" i="25" s="1"/>
  <c r="J61" i="43"/>
  <c r="G62" i="43"/>
  <c r="H62" i="43"/>
  <c r="J63" i="43"/>
  <c r="J64" i="43"/>
  <c r="J65" i="43"/>
  <c r="J66" i="43"/>
  <c r="J67" i="43"/>
  <c r="AD100" i="25" s="1"/>
  <c r="J68" i="43"/>
  <c r="J69" i="43"/>
  <c r="J70" i="43"/>
  <c r="G71" i="43"/>
  <c r="H71" i="43"/>
  <c r="J72" i="43"/>
  <c r="J73" i="43"/>
  <c r="J74" i="43"/>
  <c r="AD101" i="25" s="1"/>
  <c r="J75" i="43"/>
  <c r="J76" i="43"/>
  <c r="J77" i="43"/>
  <c r="J78" i="43"/>
  <c r="J79" i="43"/>
  <c r="G80" i="43"/>
  <c r="H80" i="43"/>
  <c r="J81" i="43"/>
  <c r="J82" i="43"/>
  <c r="J83" i="43"/>
  <c r="J84" i="43"/>
  <c r="J85" i="43"/>
  <c r="J86" i="43"/>
  <c r="J87" i="43"/>
  <c r="J88" i="43"/>
  <c r="G89" i="43"/>
  <c r="H89" i="43"/>
  <c r="J90" i="43"/>
  <c r="J91" i="43"/>
  <c r="J92" i="43"/>
  <c r="J93" i="43"/>
  <c r="J94" i="43"/>
  <c r="J95" i="43"/>
  <c r="J96" i="43"/>
  <c r="J97" i="43"/>
  <c r="G98" i="43"/>
  <c r="H98" i="43"/>
  <c r="J99" i="43"/>
  <c r="J100" i="43"/>
  <c r="J101" i="43"/>
  <c r="J102" i="43"/>
  <c r="J103" i="43"/>
  <c r="AD110" i="25" s="1"/>
  <c r="J104" i="43"/>
  <c r="J105" i="43"/>
  <c r="J106" i="43"/>
  <c r="G107" i="43"/>
  <c r="H107" i="43"/>
  <c r="J108" i="43"/>
  <c r="J109" i="43"/>
  <c r="J110" i="43"/>
  <c r="J111" i="43"/>
  <c r="J112" i="43"/>
  <c r="J113" i="43"/>
  <c r="J114" i="43"/>
  <c r="J115" i="43"/>
  <c r="J116" i="43"/>
  <c r="G117" i="43"/>
  <c r="H117" i="43"/>
  <c r="J118" i="43"/>
  <c r="J119" i="43"/>
  <c r="J120" i="43"/>
  <c r="J121" i="43"/>
  <c r="J122" i="43"/>
  <c r="J123" i="43"/>
  <c r="J124" i="43"/>
  <c r="J125" i="43"/>
  <c r="AD112" i="25" s="1"/>
  <c r="G126" i="43"/>
  <c r="H126" i="43"/>
  <c r="J127" i="43"/>
  <c r="J128" i="43"/>
  <c r="J129" i="43"/>
  <c r="J130" i="43"/>
  <c r="J131" i="43"/>
  <c r="J132" i="43"/>
  <c r="AD113" i="25" s="1"/>
  <c r="J133" i="43"/>
  <c r="J134" i="43"/>
  <c r="J135" i="43"/>
  <c r="G136" i="43"/>
  <c r="H136" i="43"/>
  <c r="J137" i="43"/>
  <c r="J138" i="43"/>
  <c r="J139" i="43"/>
  <c r="J140" i="43"/>
  <c r="J141" i="43"/>
  <c r="J142" i="43"/>
  <c r="J143" i="43"/>
  <c r="J144" i="43"/>
  <c r="J145" i="43"/>
  <c r="J146" i="43"/>
  <c r="J147" i="43"/>
  <c r="J148" i="43"/>
  <c r="J149" i="43"/>
  <c r="J150" i="43"/>
  <c r="J151" i="43"/>
  <c r="J152" i="43"/>
  <c r="J153" i="43"/>
  <c r="J154" i="43"/>
  <c r="G155" i="43"/>
  <c r="H155" i="43"/>
  <c r="J156" i="43"/>
  <c r="J157" i="43"/>
  <c r="J158" i="43"/>
  <c r="J159" i="43"/>
  <c r="J160" i="43"/>
  <c r="J161" i="43"/>
  <c r="J162" i="43"/>
  <c r="AD115" i="25" s="1"/>
  <c r="J163" i="43"/>
  <c r="J164" i="43"/>
  <c r="G165" i="43"/>
  <c r="H165" i="43"/>
  <c r="J166" i="43"/>
  <c r="J167" i="43"/>
  <c r="J168" i="43"/>
  <c r="J169" i="43"/>
  <c r="AD116" i="25" s="1"/>
  <c r="J170" i="43"/>
  <c r="J171" i="43"/>
  <c r="J172" i="43"/>
  <c r="J173" i="43"/>
  <c r="G174" i="43"/>
  <c r="H174" i="43"/>
  <c r="J175" i="43"/>
  <c r="J176" i="43"/>
  <c r="AD117" i="25" s="1"/>
  <c r="J177" i="43"/>
  <c r="J178" i="43"/>
  <c r="J179" i="43"/>
  <c r="J180" i="43"/>
  <c r="J181" i="43"/>
  <c r="J182" i="43"/>
  <c r="G183" i="43"/>
  <c r="H183" i="43"/>
  <c r="G189" i="43"/>
  <c r="H189" i="43"/>
  <c r="J189" i="43"/>
  <c r="G194" i="43"/>
  <c r="H194" i="43"/>
  <c r="J194" i="43"/>
  <c r="G199" i="43"/>
  <c r="H199" i="43"/>
  <c r="J199" i="43"/>
  <c r="J200" i="43"/>
  <c r="J201" i="43"/>
  <c r="G202" i="43"/>
  <c r="H202" i="43"/>
  <c r="J203" i="43"/>
  <c r="J205" i="43" s="1"/>
  <c r="J204" i="43"/>
  <c r="G205" i="43"/>
  <c r="H205" i="43"/>
  <c r="J206" i="43"/>
  <c r="J207" i="43"/>
  <c r="J208" i="43"/>
  <c r="J209" i="43"/>
  <c r="J210" i="43"/>
  <c r="J211" i="43"/>
  <c r="J212" i="43"/>
  <c r="J213" i="43"/>
  <c r="J214" i="43"/>
  <c r="J215" i="43"/>
  <c r="J216" i="43"/>
  <c r="J217" i="43"/>
  <c r="J218" i="43"/>
  <c r="J219" i="43"/>
  <c r="J220" i="43"/>
  <c r="J221" i="43"/>
  <c r="J222" i="43"/>
  <c r="J223" i="43"/>
  <c r="J224" i="43"/>
  <c r="J225" i="43"/>
  <c r="J226" i="43"/>
  <c r="J227" i="43"/>
  <c r="J228" i="43"/>
  <c r="J229" i="43"/>
  <c r="J230" i="43"/>
  <c r="G231" i="43"/>
  <c r="H231" i="43"/>
  <c r="J232" i="43"/>
  <c r="J233" i="43"/>
  <c r="G234" i="43"/>
  <c r="H234" i="43"/>
  <c r="J235" i="43"/>
  <c r="J236" i="43"/>
  <c r="J237" i="43"/>
  <c r="J238" i="43"/>
  <c r="J239" i="43"/>
  <c r="J240" i="43"/>
  <c r="J241" i="43"/>
  <c r="G242" i="43"/>
  <c r="H242" i="43"/>
  <c r="J243" i="43"/>
  <c r="J244" i="43"/>
  <c r="J245" i="43"/>
  <c r="J246" i="43"/>
  <c r="J247" i="43"/>
  <c r="J248" i="43"/>
  <c r="J249" i="43"/>
  <c r="AD146" i="25" s="1"/>
  <c r="J250" i="43"/>
  <c r="J251" i="43"/>
  <c r="J252" i="43"/>
  <c r="J253" i="43"/>
  <c r="J254" i="43"/>
  <c r="G255" i="43"/>
  <c r="H255" i="43"/>
  <c r="J256" i="43"/>
  <c r="AD149" i="25" s="1"/>
  <c r="J257" i="43"/>
  <c r="G259" i="43"/>
  <c r="H259" i="43"/>
  <c r="J260" i="43"/>
  <c r="J261" i="43"/>
  <c r="J262" i="43"/>
  <c r="J263" i="43"/>
  <c r="J264" i="43"/>
  <c r="G265" i="43"/>
  <c r="H265" i="43"/>
  <c r="J266" i="43"/>
  <c r="J267" i="43"/>
  <c r="G268" i="43"/>
  <c r="H268" i="43"/>
  <c r="J269" i="43"/>
  <c r="J270" i="43"/>
  <c r="J271" i="43"/>
  <c r="J272" i="43"/>
  <c r="J273" i="43"/>
  <c r="J274" i="43"/>
  <c r="J275" i="43"/>
  <c r="J276" i="43"/>
  <c r="J277" i="43"/>
  <c r="J278" i="43"/>
  <c r="J279" i="43"/>
  <c r="J280" i="43"/>
  <c r="J281" i="43"/>
  <c r="J282" i="43"/>
  <c r="J283" i="43"/>
  <c r="J284" i="43"/>
  <c r="J285" i="43"/>
  <c r="G286" i="43"/>
  <c r="H286" i="43"/>
  <c r="J287" i="43"/>
  <c r="J288" i="43"/>
  <c r="J289" i="43"/>
  <c r="J290" i="43"/>
  <c r="J291" i="43"/>
  <c r="G292" i="43"/>
  <c r="H292" i="43"/>
  <c r="H309" i="43" s="1"/>
  <c r="J293" i="43"/>
  <c r="J294" i="43" s="1"/>
  <c r="G294" i="43"/>
  <c r="H294" i="43"/>
  <c r="G296" i="43"/>
  <c r="H296" i="43"/>
  <c r="J296" i="43"/>
  <c r="J297" i="43"/>
  <c r="J298" i="43" s="1"/>
  <c r="G298" i="43"/>
  <c r="H298" i="43"/>
  <c r="J299" i="43"/>
  <c r="J300" i="43" s="1"/>
  <c r="G300" i="43"/>
  <c r="H300" i="43"/>
  <c r="J301" i="43"/>
  <c r="J302" i="43"/>
  <c r="J303" i="43"/>
  <c r="G304" i="43"/>
  <c r="H304" i="43"/>
  <c r="J305" i="43"/>
  <c r="J306" i="43"/>
  <c r="G307" i="43"/>
  <c r="H307" i="43"/>
  <c r="J12" i="40"/>
  <c r="J13" i="40"/>
  <c r="J14" i="40"/>
  <c r="J15" i="40"/>
  <c r="J16" i="40"/>
  <c r="J17" i="40"/>
  <c r="J18" i="40"/>
  <c r="J19" i="40"/>
  <c r="J20" i="40"/>
  <c r="J21" i="40"/>
  <c r="G22" i="40"/>
  <c r="H22" i="40"/>
  <c r="J23" i="40"/>
  <c r="J24" i="40" s="1"/>
  <c r="G24" i="40"/>
  <c r="H24" i="40"/>
  <c r="J25" i="40"/>
  <c r="J26" i="40"/>
  <c r="J27" i="40"/>
  <c r="G28" i="40"/>
  <c r="H28" i="40"/>
  <c r="J29" i="40"/>
  <c r="J30" i="40" s="1"/>
  <c r="G30" i="40"/>
  <c r="H30" i="40"/>
  <c r="J31" i="40"/>
  <c r="J32" i="40"/>
  <c r="J33" i="40"/>
  <c r="J34" i="40"/>
  <c r="AC61" i="25" s="1"/>
  <c r="G35" i="40"/>
  <c r="H35" i="40"/>
  <c r="J36" i="40"/>
  <c r="J37" i="40" s="1"/>
  <c r="G37" i="40"/>
  <c r="H37" i="40"/>
  <c r="J38" i="40"/>
  <c r="J39" i="40" s="1"/>
  <c r="G39" i="40"/>
  <c r="H39" i="40"/>
  <c r="J40" i="40"/>
  <c r="J41" i="40"/>
  <c r="J42" i="40"/>
  <c r="J43" i="40"/>
  <c r="J44" i="40"/>
  <c r="J45" i="40"/>
  <c r="J46" i="40"/>
  <c r="J47" i="40"/>
  <c r="J72" i="40" s="1"/>
  <c r="J48" i="40"/>
  <c r="J49" i="40"/>
  <c r="J50" i="40"/>
  <c r="J51" i="40"/>
  <c r="J52" i="40"/>
  <c r="J53" i="40"/>
  <c r="J54" i="40"/>
  <c r="J55" i="40"/>
  <c r="J56" i="40"/>
  <c r="J57" i="40"/>
  <c r="J58" i="40"/>
  <c r="J59" i="40"/>
  <c r="J60" i="40"/>
  <c r="J61" i="40"/>
  <c r="J62" i="40"/>
  <c r="J63" i="40"/>
  <c r="J64" i="40"/>
  <c r="J65" i="40"/>
  <c r="J66" i="40"/>
  <c r="J67" i="40"/>
  <c r="J68" i="40"/>
  <c r="J69" i="40"/>
  <c r="J70" i="40"/>
  <c r="J71" i="40"/>
  <c r="G72" i="40"/>
  <c r="H72" i="40"/>
  <c r="J73" i="40"/>
  <c r="J74" i="40"/>
  <c r="G75" i="40"/>
  <c r="H75" i="40"/>
  <c r="J76" i="40"/>
  <c r="J77" i="40"/>
  <c r="AC99" i="25" s="1"/>
  <c r="J78" i="40"/>
  <c r="J79" i="40"/>
  <c r="J80" i="40"/>
  <c r="J81" i="40"/>
  <c r="J82" i="40"/>
  <c r="G83" i="40"/>
  <c r="H83" i="40"/>
  <c r="J84" i="40"/>
  <c r="AC100" i="25" s="1"/>
  <c r="J85" i="40"/>
  <c r="J86" i="40"/>
  <c r="J87" i="40"/>
  <c r="J88" i="40"/>
  <c r="J89" i="40"/>
  <c r="J90" i="40"/>
  <c r="G91" i="40"/>
  <c r="H91" i="40"/>
  <c r="J92" i="40"/>
  <c r="J93" i="40"/>
  <c r="J94" i="40"/>
  <c r="J95" i="40"/>
  <c r="J96" i="40"/>
  <c r="J97" i="40"/>
  <c r="J98" i="40"/>
  <c r="G99" i="40"/>
  <c r="H99" i="40"/>
  <c r="J100" i="40"/>
  <c r="J101" i="40"/>
  <c r="J102" i="40"/>
  <c r="J103" i="40"/>
  <c r="J104" i="40"/>
  <c r="J105" i="40"/>
  <c r="J106" i="40"/>
  <c r="G107" i="40"/>
  <c r="H107" i="40"/>
  <c r="J108" i="40"/>
  <c r="J109" i="40"/>
  <c r="J110" i="40"/>
  <c r="J111" i="40"/>
  <c r="J112" i="40"/>
  <c r="J113" i="40"/>
  <c r="AC109" i="25" s="1"/>
  <c r="J114" i="40"/>
  <c r="G115" i="40"/>
  <c r="H115" i="40"/>
  <c r="J116" i="40"/>
  <c r="J117" i="40"/>
  <c r="J118" i="40"/>
  <c r="J119" i="40"/>
  <c r="J120" i="40"/>
  <c r="AC110" i="25" s="1"/>
  <c r="J121" i="40"/>
  <c r="J122" i="40"/>
  <c r="G123" i="40"/>
  <c r="H123" i="40"/>
  <c r="J124" i="40"/>
  <c r="J125" i="40"/>
  <c r="J126" i="40"/>
  <c r="J127" i="40"/>
  <c r="AC111" i="25" s="1"/>
  <c r="J128" i="40"/>
  <c r="J129" i="40"/>
  <c r="J130" i="40"/>
  <c r="G131" i="40"/>
  <c r="H131" i="40"/>
  <c r="J132" i="40"/>
  <c r="J133" i="40"/>
  <c r="J134" i="40"/>
  <c r="AC112" i="25" s="1"/>
  <c r="AC121" i="25" s="1"/>
  <c r="J16" i="41" s="1"/>
  <c r="K16" i="41" s="1"/>
  <c r="L16" i="41" s="1"/>
  <c r="J135" i="40"/>
  <c r="J136" i="40"/>
  <c r="J137" i="40"/>
  <c r="J138" i="40"/>
  <c r="J139" i="40"/>
  <c r="J140" i="40"/>
  <c r="G141" i="40"/>
  <c r="H141" i="40"/>
  <c r="J142" i="40"/>
  <c r="J143" i="40"/>
  <c r="J144" i="40"/>
  <c r="J145" i="40"/>
  <c r="J146" i="40"/>
  <c r="J147" i="40"/>
  <c r="J148" i="40"/>
  <c r="G149" i="40"/>
  <c r="H149" i="40"/>
  <c r="J150" i="40"/>
  <c r="J151" i="40"/>
  <c r="J152" i="40"/>
  <c r="J153" i="40"/>
  <c r="J154" i="40"/>
  <c r="J155" i="40"/>
  <c r="J156" i="40"/>
  <c r="AC114" i="25" s="1"/>
  <c r="J157" i="40"/>
  <c r="J158" i="40"/>
  <c r="J159" i="40"/>
  <c r="J160" i="40"/>
  <c r="J161" i="40"/>
  <c r="J162" i="40"/>
  <c r="J163" i="40"/>
  <c r="G164" i="40"/>
  <c r="H164" i="40"/>
  <c r="J165" i="40"/>
  <c r="J166" i="40"/>
  <c r="J167" i="40"/>
  <c r="J168" i="40"/>
  <c r="J169" i="40"/>
  <c r="J170" i="40"/>
  <c r="J171" i="40"/>
  <c r="AC115" i="25" s="1"/>
  <c r="G172" i="40"/>
  <c r="H172" i="40"/>
  <c r="J173" i="40"/>
  <c r="J174" i="40"/>
  <c r="J175" i="40"/>
  <c r="J176" i="40"/>
  <c r="G177" i="40"/>
  <c r="H177" i="40"/>
  <c r="J178" i="40"/>
  <c r="J179" i="40"/>
  <c r="J180" i="40"/>
  <c r="J181" i="40"/>
  <c r="J182" i="40"/>
  <c r="J183" i="40"/>
  <c r="J184" i="40"/>
  <c r="G185" i="40"/>
  <c r="H185" i="40"/>
  <c r="G196" i="40"/>
  <c r="H196" i="40"/>
  <c r="J196" i="40"/>
  <c r="J201" i="40"/>
  <c r="J206" i="40" s="1"/>
  <c r="G206" i="40"/>
  <c r="H206" i="40"/>
  <c r="G215" i="40"/>
  <c r="H215" i="40"/>
  <c r="J215" i="40"/>
  <c r="J216" i="40"/>
  <c r="J217" i="40"/>
  <c r="J218" i="40"/>
  <c r="J219" i="40"/>
  <c r="J220" i="40"/>
  <c r="J221" i="40"/>
  <c r="J239" i="40" s="1"/>
  <c r="J222" i="40"/>
  <c r="J223" i="40"/>
  <c r="J224" i="40"/>
  <c r="J225" i="40"/>
  <c r="J226" i="40"/>
  <c r="J227" i="40"/>
  <c r="J228" i="40"/>
  <c r="J229" i="40"/>
  <c r="J230" i="40"/>
  <c r="J231" i="40"/>
  <c r="J232" i="40"/>
  <c r="J233" i="40"/>
  <c r="J234" i="40"/>
  <c r="J235" i="40"/>
  <c r="J237" i="40"/>
  <c r="J238" i="40"/>
  <c r="G239" i="40"/>
  <c r="H239" i="40"/>
  <c r="J240" i="40"/>
  <c r="J241" i="40" s="1"/>
  <c r="G241" i="40"/>
  <c r="H241" i="40"/>
  <c r="J242" i="40"/>
  <c r="J243" i="40"/>
  <c r="J244" i="40"/>
  <c r="J311" i="40" s="1"/>
  <c r="J245" i="40"/>
  <c r="J246" i="40"/>
  <c r="J247" i="40"/>
  <c r="J248" i="40"/>
  <c r="J249" i="40"/>
  <c r="J250" i="40"/>
  <c r="J251" i="40"/>
  <c r="J252" i="40"/>
  <c r="J253" i="40"/>
  <c r="J254" i="40"/>
  <c r="J255" i="40"/>
  <c r="J256" i="40"/>
  <c r="J257" i="40"/>
  <c r="J258" i="40"/>
  <c r="J259" i="40"/>
  <c r="J260" i="40"/>
  <c r="J261" i="40"/>
  <c r="J262" i="40"/>
  <c r="J263" i="40"/>
  <c r="J264" i="40"/>
  <c r="J265" i="40"/>
  <c r="J266" i="40"/>
  <c r="J267" i="40"/>
  <c r="J268" i="40"/>
  <c r="J269" i="40"/>
  <c r="J270" i="40"/>
  <c r="J271" i="40"/>
  <c r="J272" i="40"/>
  <c r="J273" i="40"/>
  <c r="J274" i="40"/>
  <c r="J275" i="40"/>
  <c r="J276" i="40"/>
  <c r="J277" i="40"/>
  <c r="J278" i="40"/>
  <c r="J279" i="40"/>
  <c r="J280" i="40"/>
  <c r="J281" i="40"/>
  <c r="J282" i="40"/>
  <c r="J283" i="40"/>
  <c r="J284" i="40"/>
  <c r="J285" i="40"/>
  <c r="J286" i="40"/>
  <c r="J287" i="40"/>
  <c r="J288" i="40"/>
  <c r="J289" i="40"/>
  <c r="J290" i="40"/>
  <c r="J291" i="40"/>
  <c r="J292" i="40"/>
  <c r="J293" i="40"/>
  <c r="J294" i="40"/>
  <c r="J295" i="40"/>
  <c r="J296" i="40"/>
  <c r="J297" i="40"/>
  <c r="J298" i="40"/>
  <c r="J299" i="40"/>
  <c r="J300" i="40"/>
  <c r="J301" i="40"/>
  <c r="J302" i="40"/>
  <c r="J303" i="40"/>
  <c r="J304" i="40"/>
  <c r="J305" i="40"/>
  <c r="J306" i="40"/>
  <c r="J307" i="40"/>
  <c r="J308" i="40"/>
  <c r="J309" i="40"/>
  <c r="J310" i="40"/>
  <c r="G311" i="40"/>
  <c r="H311" i="40"/>
  <c r="J312" i="40"/>
  <c r="J313" i="40"/>
  <c r="G314" i="40"/>
  <c r="H314" i="40"/>
  <c r="J315" i="40"/>
  <c r="J316" i="40"/>
  <c r="J317" i="40"/>
  <c r="J318" i="40"/>
  <c r="J319" i="40"/>
  <c r="J320" i="40"/>
  <c r="J321" i="40"/>
  <c r="G322" i="40"/>
  <c r="H322" i="40"/>
  <c r="J323" i="40"/>
  <c r="J324" i="40"/>
  <c r="J325" i="40"/>
  <c r="J326" i="40"/>
  <c r="J327" i="40"/>
  <c r="J328" i="40"/>
  <c r="J329" i="40"/>
  <c r="AC146" i="25" s="1"/>
  <c r="J330" i="40"/>
  <c r="J331" i="40"/>
  <c r="J332" i="40"/>
  <c r="J333" i="40"/>
  <c r="J334" i="40"/>
  <c r="J335" i="40"/>
  <c r="J336" i="40"/>
  <c r="G337" i="40"/>
  <c r="H337" i="40"/>
  <c r="G340" i="40"/>
  <c r="H340" i="40"/>
  <c r="J340" i="40"/>
  <c r="J341" i="40"/>
  <c r="J342" i="40"/>
  <c r="J343" i="40"/>
  <c r="J344" i="40"/>
  <c r="J345" i="40"/>
  <c r="J346" i="40"/>
  <c r="J347" i="40"/>
  <c r="J348" i="40"/>
  <c r="J349" i="40"/>
  <c r="J350" i="40"/>
  <c r="J351" i="40"/>
  <c r="J352" i="40"/>
  <c r="J353" i="40"/>
  <c r="J354" i="40"/>
  <c r="J355" i="40"/>
  <c r="J357" i="40"/>
  <c r="G358" i="40"/>
  <c r="H358" i="40"/>
  <c r="J359" i="40"/>
  <c r="J360" i="40"/>
  <c r="J361" i="40"/>
  <c r="J362" i="40"/>
  <c r="J363" i="40"/>
  <c r="J364" i="40"/>
  <c r="J365" i="40"/>
  <c r="J366" i="40"/>
  <c r="J367" i="40"/>
  <c r="J368" i="40"/>
  <c r="J369" i="40"/>
  <c r="J370" i="40"/>
  <c r="J371" i="40"/>
  <c r="J372" i="40"/>
  <c r="J373" i="40"/>
  <c r="G374" i="40"/>
  <c r="H374" i="40"/>
  <c r="J375" i="40"/>
  <c r="J383" i="40" s="1"/>
  <c r="J376" i="40"/>
  <c r="J377" i="40"/>
  <c r="J378" i="40"/>
  <c r="J379" i="40"/>
  <c r="J380" i="40"/>
  <c r="J381" i="40"/>
  <c r="J382" i="40"/>
  <c r="G383" i="40"/>
  <c r="H383" i="40"/>
  <c r="J384" i="40"/>
  <c r="J385" i="40"/>
  <c r="J386" i="40"/>
  <c r="J387" i="40"/>
  <c r="J388" i="40"/>
  <c r="J389" i="40"/>
  <c r="J390" i="40"/>
  <c r="J393" i="40" s="1"/>
  <c r="J391" i="40"/>
  <c r="J392" i="40"/>
  <c r="G393" i="40"/>
  <c r="H393" i="40"/>
  <c r="G398" i="40"/>
  <c r="H398" i="40"/>
  <c r="J398" i="40"/>
  <c r="G401" i="40"/>
  <c r="H401" i="40"/>
  <c r="J401" i="40"/>
  <c r="J402" i="40"/>
  <c r="J403" i="40"/>
  <c r="J404" i="40"/>
  <c r="J405" i="40"/>
  <c r="J406" i="40"/>
  <c r="J407" i="40"/>
  <c r="J408" i="40"/>
  <c r="J409" i="40"/>
  <c r="J410" i="40"/>
  <c r="J411" i="40"/>
  <c r="J412" i="40"/>
  <c r="J413" i="40"/>
  <c r="J414" i="40"/>
  <c r="J415" i="40"/>
  <c r="J416" i="40"/>
  <c r="J417" i="40"/>
  <c r="J418" i="40"/>
  <c r="J419" i="40"/>
  <c r="J420" i="40"/>
  <c r="J421" i="40"/>
  <c r="J422" i="40"/>
  <c r="J423" i="40"/>
  <c r="J424" i="40"/>
  <c r="J425" i="40"/>
  <c r="J426" i="40"/>
  <c r="J427" i="40"/>
  <c r="J428" i="40"/>
  <c r="J429" i="40"/>
  <c r="G430" i="40"/>
  <c r="H430" i="40"/>
  <c r="J431" i="40"/>
  <c r="G432" i="40"/>
  <c r="H432" i="40"/>
  <c r="J433" i="40"/>
  <c r="J434" i="40"/>
  <c r="J435" i="40"/>
  <c r="J436" i="40"/>
  <c r="G437" i="40"/>
  <c r="H437" i="40"/>
  <c r="J438" i="40"/>
  <c r="J439" i="40"/>
  <c r="J440" i="40"/>
  <c r="J441" i="40"/>
  <c r="G442" i="40"/>
  <c r="H442" i="40"/>
  <c r="J12" i="39"/>
  <c r="G13" i="39"/>
  <c r="H13" i="39"/>
  <c r="J14" i="39"/>
  <c r="J15" i="39" s="1"/>
  <c r="G15" i="39"/>
  <c r="H15" i="39"/>
  <c r="J16" i="39"/>
  <c r="J17" i="39"/>
  <c r="J18" i="39"/>
  <c r="AB33" i="25" s="1"/>
  <c r="J19" i="39"/>
  <c r="J20" i="39"/>
  <c r="J21" i="39"/>
  <c r="J22" i="39"/>
  <c r="G23" i="39"/>
  <c r="H23" i="39"/>
  <c r="J24" i="39"/>
  <c r="J25" i="39" s="1"/>
  <c r="G25" i="39"/>
  <c r="G306" i="39" s="1"/>
  <c r="H25" i="39"/>
  <c r="J26" i="39"/>
  <c r="J27" i="39"/>
  <c r="G28" i="39"/>
  <c r="H28" i="39"/>
  <c r="J29" i="39"/>
  <c r="J30" i="39"/>
  <c r="G31" i="39"/>
  <c r="H31" i="39"/>
  <c r="J32" i="39"/>
  <c r="J33" i="39"/>
  <c r="J34" i="39"/>
  <c r="J35" i="39"/>
  <c r="J36" i="39"/>
  <c r="J37" i="39"/>
  <c r="J38" i="39"/>
  <c r="AB35" i="25" s="1"/>
  <c r="G39" i="39"/>
  <c r="H39" i="39"/>
  <c r="J40" i="39"/>
  <c r="J41" i="39"/>
  <c r="J42" i="39"/>
  <c r="G43" i="39"/>
  <c r="H43" i="39"/>
  <c r="J44" i="39"/>
  <c r="G45" i="39"/>
  <c r="H45" i="39"/>
  <c r="G47" i="39"/>
  <c r="H47" i="39"/>
  <c r="J47" i="39"/>
  <c r="J48" i="39"/>
  <c r="J49" i="39"/>
  <c r="J50" i="39"/>
  <c r="J51" i="39"/>
  <c r="J52" i="39"/>
  <c r="J53" i="39"/>
  <c r="J54" i="39"/>
  <c r="J55" i="39"/>
  <c r="J56" i="39"/>
  <c r="J57" i="39"/>
  <c r="J58" i="39"/>
  <c r="J59" i="39"/>
  <c r="J60" i="39"/>
  <c r="J61" i="39"/>
  <c r="J62" i="39"/>
  <c r="J63" i="39"/>
  <c r="J64" i="39"/>
  <c r="J65" i="39"/>
  <c r="J66" i="39"/>
  <c r="J67" i="39"/>
  <c r="G68" i="39"/>
  <c r="H68" i="39"/>
  <c r="J69" i="39"/>
  <c r="J70" i="39"/>
  <c r="J71" i="39"/>
  <c r="J72" i="39"/>
  <c r="J73" i="39"/>
  <c r="AB95" i="25" s="1"/>
  <c r="J74" i="39"/>
  <c r="J75" i="39"/>
  <c r="G76" i="39"/>
  <c r="H76" i="39"/>
  <c r="J77" i="39"/>
  <c r="J78" i="39"/>
  <c r="J79" i="39"/>
  <c r="J80" i="39"/>
  <c r="J98" i="39" s="1"/>
  <c r="J81" i="39"/>
  <c r="J82" i="39"/>
  <c r="J83" i="39"/>
  <c r="J84" i="39"/>
  <c r="J85" i="39"/>
  <c r="J86" i="39"/>
  <c r="J87" i="39"/>
  <c r="J88" i="39"/>
  <c r="J89" i="39"/>
  <c r="J90" i="39"/>
  <c r="J91" i="39"/>
  <c r="J92" i="39"/>
  <c r="J93" i="39"/>
  <c r="J94" i="39"/>
  <c r="J95" i="39"/>
  <c r="J96" i="39"/>
  <c r="J97" i="39"/>
  <c r="G98" i="39"/>
  <c r="H98" i="39"/>
  <c r="J99" i="39"/>
  <c r="J100" i="39"/>
  <c r="J101" i="39"/>
  <c r="J102" i="39"/>
  <c r="G103" i="39"/>
  <c r="H103" i="39"/>
  <c r="J104" i="39"/>
  <c r="J105" i="39"/>
  <c r="J106" i="39"/>
  <c r="J107" i="39"/>
  <c r="G108" i="39"/>
  <c r="H108" i="39"/>
  <c r="J109" i="39"/>
  <c r="AB101" i="25" s="1"/>
  <c r="J110" i="39"/>
  <c r="J111" i="39"/>
  <c r="J112" i="39"/>
  <c r="J113" i="39"/>
  <c r="G114" i="39"/>
  <c r="H114" i="39"/>
  <c r="J115" i="39"/>
  <c r="J116" i="39"/>
  <c r="AB102" i="25" s="1"/>
  <c r="J117" i="39"/>
  <c r="J118" i="39"/>
  <c r="G119" i="39"/>
  <c r="H119" i="39"/>
  <c r="J120" i="39"/>
  <c r="J121" i="39"/>
  <c r="J122" i="39"/>
  <c r="J123" i="39"/>
  <c r="AB109" i="25" s="1"/>
  <c r="G124" i="39"/>
  <c r="H124" i="39"/>
  <c r="J125" i="39"/>
  <c r="J126" i="39"/>
  <c r="J127" i="39"/>
  <c r="J128" i="39"/>
  <c r="G129" i="39"/>
  <c r="H129" i="39"/>
  <c r="H306" i="39" s="1"/>
  <c r="J130" i="39"/>
  <c r="J131" i="39"/>
  <c r="J132" i="39"/>
  <c r="J133" i="39"/>
  <c r="J134" i="39"/>
  <c r="G135" i="39"/>
  <c r="H135" i="39"/>
  <c r="J136" i="39"/>
  <c r="AB113" i="25" s="1"/>
  <c r="J137" i="39"/>
  <c r="J138" i="39"/>
  <c r="J139" i="39"/>
  <c r="G140" i="39"/>
  <c r="H140" i="39"/>
  <c r="J141" i="39"/>
  <c r="J142" i="39"/>
  <c r="G143" i="39"/>
  <c r="H143" i="39"/>
  <c r="J144" i="39"/>
  <c r="J145" i="39"/>
  <c r="J146" i="39"/>
  <c r="J147" i="39"/>
  <c r="G148" i="39"/>
  <c r="H148" i="39"/>
  <c r="J149" i="39"/>
  <c r="AB116" i="25" s="1"/>
  <c r="J150" i="39"/>
  <c r="J151" i="39"/>
  <c r="J152" i="39"/>
  <c r="G153" i="39"/>
  <c r="H153" i="39"/>
  <c r="J154" i="39"/>
  <c r="J155" i="39"/>
  <c r="J156" i="39"/>
  <c r="AB117" i="25" s="1"/>
  <c r="J157" i="39"/>
  <c r="G158" i="39"/>
  <c r="H158" i="39"/>
  <c r="G164" i="39"/>
  <c r="H164" i="39"/>
  <c r="J164" i="39"/>
  <c r="G169" i="39"/>
  <c r="H169" i="39"/>
  <c r="J169" i="39"/>
  <c r="J174" i="39"/>
  <c r="J175" i="39" s="1"/>
  <c r="G175" i="39"/>
  <c r="H175" i="39"/>
  <c r="J176" i="39"/>
  <c r="J177" i="39"/>
  <c r="J178" i="39"/>
  <c r="J179" i="39"/>
  <c r="AB127" i="25" s="1"/>
  <c r="AB128" i="25" s="1"/>
  <c r="J17" i="38" s="1"/>
  <c r="K17" i="38" s="1"/>
  <c r="L17" i="38" s="1"/>
  <c r="G180" i="39"/>
  <c r="H180" i="39"/>
  <c r="J181" i="39"/>
  <c r="J182" i="39"/>
  <c r="J183" i="39"/>
  <c r="G184" i="39"/>
  <c r="H184" i="39"/>
  <c r="G186" i="39"/>
  <c r="H186" i="39"/>
  <c r="J186" i="39"/>
  <c r="J187" i="39"/>
  <c r="J188" i="39" s="1"/>
  <c r="G188" i="39"/>
  <c r="H188" i="39"/>
  <c r="J189" i="39"/>
  <c r="J190" i="39"/>
  <c r="G191" i="39"/>
  <c r="H191" i="39"/>
  <c r="J192" i="39"/>
  <c r="J193" i="39"/>
  <c r="J194" i="39"/>
  <c r="J195" i="39"/>
  <c r="J196" i="39"/>
  <c r="J197" i="39"/>
  <c r="J198" i="39"/>
  <c r="J227" i="39" s="1"/>
  <c r="J199" i="39"/>
  <c r="J200" i="39"/>
  <c r="J201" i="39"/>
  <c r="J202" i="39"/>
  <c r="J203" i="39"/>
  <c r="J204" i="39"/>
  <c r="J205" i="39"/>
  <c r="J206" i="39"/>
  <c r="J207" i="39"/>
  <c r="J208" i="39"/>
  <c r="J209" i="39"/>
  <c r="J210" i="39"/>
  <c r="J211" i="39"/>
  <c r="J212" i="39"/>
  <c r="J213" i="39"/>
  <c r="J214" i="39"/>
  <c r="J215" i="39"/>
  <c r="J216" i="39"/>
  <c r="J217" i="39"/>
  <c r="J218" i="39"/>
  <c r="J219" i="39"/>
  <c r="J220" i="39"/>
  <c r="J221" i="39"/>
  <c r="J222" i="39"/>
  <c r="J223" i="39"/>
  <c r="J224" i="39"/>
  <c r="J225" i="39"/>
  <c r="J226" i="39"/>
  <c r="G227" i="39"/>
  <c r="H227" i="39"/>
  <c r="J228" i="39"/>
  <c r="J229" i="39"/>
  <c r="AB143" i="25" s="1"/>
  <c r="G230" i="39"/>
  <c r="H230" i="39"/>
  <c r="J231" i="39"/>
  <c r="J232" i="39"/>
  <c r="J233" i="39"/>
  <c r="G234" i="39"/>
  <c r="H234" i="39"/>
  <c r="J235" i="39"/>
  <c r="G236" i="39"/>
  <c r="H236" i="39"/>
  <c r="J237" i="39"/>
  <c r="J238" i="39"/>
  <c r="J239" i="39"/>
  <c r="J240" i="39"/>
  <c r="J241" i="39"/>
  <c r="AB146" i="25" s="1"/>
  <c r="J242" i="39"/>
  <c r="J243" i="39"/>
  <c r="J244" i="39"/>
  <c r="J245" i="39"/>
  <c r="G246" i="39"/>
  <c r="H246" i="39"/>
  <c r="J247" i="39"/>
  <c r="J248" i="39"/>
  <c r="J249" i="39"/>
  <c r="J250" i="39"/>
  <c r="J251" i="39"/>
  <c r="J252" i="39"/>
  <c r="J253" i="39"/>
  <c r="J254" i="39"/>
  <c r="J255" i="39"/>
  <c r="J256" i="39"/>
  <c r="J257" i="39"/>
  <c r="G258" i="39"/>
  <c r="H258" i="39"/>
  <c r="J259" i="39"/>
  <c r="J260" i="39"/>
  <c r="J261" i="39"/>
  <c r="J262" i="39"/>
  <c r="J263" i="39"/>
  <c r="AB151" i="25" s="1"/>
  <c r="G264" i="39"/>
  <c r="H264" i="39"/>
  <c r="J265" i="39"/>
  <c r="J266" i="39" s="1"/>
  <c r="G266" i="39"/>
  <c r="H266" i="39"/>
  <c r="J267" i="39"/>
  <c r="J268" i="39"/>
  <c r="J269" i="39"/>
  <c r="AB154" i="25" s="1"/>
  <c r="J270" i="39"/>
  <c r="G271" i="39"/>
  <c r="H271" i="39"/>
  <c r="J272" i="39"/>
  <c r="J273" i="39"/>
  <c r="J274" i="39"/>
  <c r="J275" i="39"/>
  <c r="J276" i="39"/>
  <c r="AB155" i="25" s="1"/>
  <c r="J277" i="39"/>
  <c r="G278" i="39"/>
  <c r="H278" i="39"/>
  <c r="J279" i="39"/>
  <c r="J280" i="39"/>
  <c r="J281" i="39"/>
  <c r="J282" i="39"/>
  <c r="J283" i="39"/>
  <c r="AB156" i="25" s="1"/>
  <c r="J284" i="39"/>
  <c r="J285" i="39"/>
  <c r="G286" i="39"/>
  <c r="H286" i="39"/>
  <c r="J287" i="39"/>
  <c r="J288" i="39"/>
  <c r="G288" i="39"/>
  <c r="H288" i="39"/>
  <c r="G290" i="39"/>
  <c r="H290" i="39"/>
  <c r="J290" i="39"/>
  <c r="J291" i="39"/>
  <c r="J292" i="39" s="1"/>
  <c r="G292" i="39"/>
  <c r="H292" i="39"/>
  <c r="J293" i="39"/>
  <c r="J294" i="39"/>
  <c r="AB29" i="25" s="1"/>
  <c r="G295" i="39"/>
  <c r="H295" i="39"/>
  <c r="J296" i="39"/>
  <c r="J297" i="39" s="1"/>
  <c r="G297" i="39"/>
  <c r="H297" i="39"/>
  <c r="J298" i="39"/>
  <c r="J299" i="39"/>
  <c r="J300" i="39"/>
  <c r="J301" i="39"/>
  <c r="J302" i="39"/>
  <c r="J303" i="39"/>
  <c r="G304" i="39"/>
  <c r="H304" i="39"/>
  <c r="J12" i="36"/>
  <c r="J13" i="36" s="1"/>
  <c r="G13" i="36"/>
  <c r="H13" i="36"/>
  <c r="J14" i="36"/>
  <c r="J15" i="36"/>
  <c r="J16" i="36"/>
  <c r="J17" i="36"/>
  <c r="J18" i="36"/>
  <c r="J19" i="36"/>
  <c r="G20" i="36"/>
  <c r="H20" i="36"/>
  <c r="J21" i="36"/>
  <c r="J22" i="36"/>
  <c r="J23" i="36"/>
  <c r="J24" i="36"/>
  <c r="J25" i="36"/>
  <c r="J26" i="36"/>
  <c r="J27" i="36"/>
  <c r="J28" i="36"/>
  <c r="J29" i="36"/>
  <c r="J30" i="36"/>
  <c r="J31" i="36"/>
  <c r="J32" i="36"/>
  <c r="J33" i="36"/>
  <c r="J34" i="36"/>
  <c r="J35" i="36"/>
  <c r="J36" i="36"/>
  <c r="J37" i="36"/>
  <c r="J38" i="36"/>
  <c r="J39" i="36"/>
  <c r="J40" i="36"/>
  <c r="J41" i="36"/>
  <c r="J42" i="36"/>
  <c r="G43" i="36"/>
  <c r="H43" i="36"/>
  <c r="J44" i="36"/>
  <c r="J45" i="36"/>
  <c r="G46" i="36"/>
  <c r="H46" i="36"/>
  <c r="J47" i="36"/>
  <c r="J48" i="36" s="1"/>
  <c r="G48" i="36"/>
  <c r="H48" i="36"/>
  <c r="G51" i="36"/>
  <c r="H51" i="36"/>
  <c r="J51" i="36"/>
  <c r="J52" i="36"/>
  <c r="J53" i="36"/>
  <c r="J54" i="36"/>
  <c r="J55" i="36"/>
  <c r="J56" i="36"/>
  <c r="J57" i="36"/>
  <c r="J58" i="36"/>
  <c r="J59" i="36"/>
  <c r="J60" i="36"/>
  <c r="J61" i="36"/>
  <c r="J62" i="36"/>
  <c r="J63" i="36"/>
  <c r="J64" i="36"/>
  <c r="J65" i="36"/>
  <c r="J66" i="36"/>
  <c r="J67" i="36"/>
  <c r="J68" i="36"/>
  <c r="G69" i="36"/>
  <c r="H69" i="36"/>
  <c r="J70" i="36"/>
  <c r="J71" i="36"/>
  <c r="J72" i="36"/>
  <c r="J73" i="36"/>
  <c r="J74" i="36"/>
  <c r="J75" i="36"/>
  <c r="J76" i="36"/>
  <c r="J77" i="36"/>
  <c r="J78" i="36"/>
  <c r="J79" i="36"/>
  <c r="J80" i="36"/>
  <c r="J81" i="36"/>
  <c r="J82" i="36"/>
  <c r="J83" i="36"/>
  <c r="J84" i="36"/>
  <c r="J85" i="36"/>
  <c r="J86" i="36"/>
  <c r="J87" i="36"/>
  <c r="J88" i="36"/>
  <c r="J89" i="36"/>
  <c r="J90" i="36"/>
  <c r="J91" i="36"/>
  <c r="J92" i="36"/>
  <c r="J93" i="36"/>
  <c r="J94" i="36"/>
  <c r="G95" i="36"/>
  <c r="H95" i="36"/>
  <c r="J96" i="36"/>
  <c r="J97" i="36"/>
  <c r="J98" i="36"/>
  <c r="J99" i="36"/>
  <c r="J100" i="36"/>
  <c r="J101" i="36"/>
  <c r="J102" i="36"/>
  <c r="J103" i="36"/>
  <c r="AA99" i="25" s="1"/>
  <c r="G104" i="36"/>
  <c r="H104" i="36"/>
  <c r="J105" i="36"/>
  <c r="J106" i="36"/>
  <c r="J107" i="36"/>
  <c r="J108" i="36"/>
  <c r="J109" i="36"/>
  <c r="J110" i="36"/>
  <c r="AA100" i="25" s="1"/>
  <c r="J111" i="36"/>
  <c r="J112" i="36"/>
  <c r="G113" i="36"/>
  <c r="H113" i="36"/>
  <c r="J114" i="36"/>
  <c r="J115" i="36"/>
  <c r="J116" i="36"/>
  <c r="J117" i="36"/>
  <c r="AA101" i="25" s="1"/>
  <c r="J118" i="36"/>
  <c r="J119" i="36"/>
  <c r="J120" i="36"/>
  <c r="J121" i="36"/>
  <c r="G122" i="36"/>
  <c r="H122" i="36"/>
  <c r="J123" i="36"/>
  <c r="J124" i="36"/>
  <c r="J125" i="36"/>
  <c r="J126" i="36"/>
  <c r="J127" i="36"/>
  <c r="J128" i="36"/>
  <c r="J129" i="36"/>
  <c r="J130" i="36"/>
  <c r="G131" i="36"/>
  <c r="H131" i="36"/>
  <c r="J132" i="36"/>
  <c r="J133" i="36"/>
  <c r="J134" i="36"/>
  <c r="J135" i="36"/>
  <c r="J136" i="36"/>
  <c r="J137" i="36"/>
  <c r="J138" i="36"/>
  <c r="J139" i="36"/>
  <c r="AA109" i="25" s="1"/>
  <c r="G140" i="36"/>
  <c r="H140" i="36"/>
  <c r="J141" i="36"/>
  <c r="J142" i="36"/>
  <c r="J143" i="36"/>
  <c r="J144" i="36"/>
  <c r="G145" i="36"/>
  <c r="H145" i="36"/>
  <c r="J146" i="36"/>
  <c r="J147" i="36"/>
  <c r="J148" i="36"/>
  <c r="J149" i="36"/>
  <c r="J150" i="36"/>
  <c r="J151" i="36"/>
  <c r="J152" i="36"/>
  <c r="J153" i="36"/>
  <c r="AA111" i="25" s="1"/>
  <c r="G154" i="36"/>
  <c r="H154" i="36"/>
  <c r="J155" i="36"/>
  <c r="J156" i="36"/>
  <c r="J157" i="36"/>
  <c r="J158" i="36"/>
  <c r="J159" i="36"/>
  <c r="J160" i="36"/>
  <c r="AA112" i="25" s="1"/>
  <c r="J161" i="36"/>
  <c r="J162" i="36"/>
  <c r="J163" i="36"/>
  <c r="J164" i="36"/>
  <c r="G165" i="36"/>
  <c r="H165" i="36"/>
  <c r="J166" i="36"/>
  <c r="J167" i="36"/>
  <c r="J168" i="36"/>
  <c r="J169" i="36"/>
  <c r="J170" i="36"/>
  <c r="J171" i="36"/>
  <c r="J172" i="36"/>
  <c r="J173" i="36"/>
  <c r="G174" i="36"/>
  <c r="H174" i="36"/>
  <c r="J175" i="36"/>
  <c r="J176" i="36"/>
  <c r="J177" i="36"/>
  <c r="J178" i="36"/>
  <c r="J179" i="36"/>
  <c r="J180" i="36"/>
  <c r="J181" i="36"/>
  <c r="J182" i="36"/>
  <c r="J183" i="36"/>
  <c r="J184" i="36"/>
  <c r="J185" i="36"/>
  <c r="J186" i="36"/>
  <c r="J187" i="36"/>
  <c r="J188" i="36"/>
  <c r="J189" i="36"/>
  <c r="J190" i="36"/>
  <c r="J191" i="36"/>
  <c r="J192" i="36"/>
  <c r="J193" i="36"/>
  <c r="J194" i="36"/>
  <c r="J195" i="36"/>
  <c r="G196" i="36"/>
  <c r="H196" i="36"/>
  <c r="J197" i="36"/>
  <c r="AA115" i="25" s="1"/>
  <c r="J198" i="36"/>
  <c r="J199" i="36"/>
  <c r="J200" i="36"/>
  <c r="J201" i="36"/>
  <c r="J202" i="36"/>
  <c r="J203" i="36"/>
  <c r="J204" i="36"/>
  <c r="G205" i="36"/>
  <c r="H205" i="36"/>
  <c r="J206" i="36"/>
  <c r="J207" i="36"/>
  <c r="J208" i="36"/>
  <c r="G209" i="36"/>
  <c r="H209" i="36"/>
  <c r="J210" i="36"/>
  <c r="J211" i="36"/>
  <c r="AA117" i="25" s="1"/>
  <c r="J212" i="36"/>
  <c r="J213" i="36"/>
  <c r="J214" i="36"/>
  <c r="J215" i="36"/>
  <c r="J216" i="36"/>
  <c r="J217" i="36"/>
  <c r="G218" i="36"/>
  <c r="H218" i="36"/>
  <c r="G229" i="36"/>
  <c r="H229" i="36"/>
  <c r="J229" i="36"/>
  <c r="J234" i="36"/>
  <c r="J239" i="36" s="1"/>
  <c r="G239" i="36"/>
  <c r="H239" i="36"/>
  <c r="G248" i="36"/>
  <c r="H248" i="36"/>
  <c r="J248" i="36"/>
  <c r="J249" i="36"/>
  <c r="J250" i="36" s="1"/>
  <c r="G250" i="36"/>
  <c r="H250" i="36"/>
  <c r="J251" i="36"/>
  <c r="J252" i="36"/>
  <c r="J253" i="36"/>
  <c r="J254" i="36"/>
  <c r="J255" i="36"/>
  <c r="J256" i="36"/>
  <c r="J257" i="36"/>
  <c r="J258" i="36"/>
  <c r="J259" i="36"/>
  <c r="J260" i="36"/>
  <c r="J261" i="36"/>
  <c r="J262" i="36"/>
  <c r="J263" i="36"/>
  <c r="J264" i="36"/>
  <c r="J265" i="36"/>
  <c r="J266" i="36"/>
  <c r="J267" i="36"/>
  <c r="J268" i="36"/>
  <c r="J269" i="36"/>
  <c r="J270" i="36"/>
  <c r="J271" i="36"/>
  <c r="J272" i="36"/>
  <c r="J273" i="36"/>
  <c r="J274" i="36"/>
  <c r="J275" i="36"/>
  <c r="J276" i="36"/>
  <c r="J277" i="36"/>
  <c r="J278" i="36"/>
  <c r="J279" i="36"/>
  <c r="J280" i="36"/>
  <c r="J281" i="36"/>
  <c r="J282" i="36"/>
  <c r="J283" i="36"/>
  <c r="J284" i="36"/>
  <c r="J285" i="36"/>
  <c r="J286" i="36"/>
  <c r="J287" i="36"/>
  <c r="G288" i="36"/>
  <c r="H288" i="36"/>
  <c r="J289" i="36"/>
  <c r="J290" i="36"/>
  <c r="J291" i="36"/>
  <c r="J292" i="36"/>
  <c r="J293" i="36"/>
  <c r="J294" i="36"/>
  <c r="J295" i="36"/>
  <c r="J296" i="36"/>
  <c r="J297" i="36"/>
  <c r="J298" i="36"/>
  <c r="J299" i="36"/>
  <c r="J300" i="36"/>
  <c r="J301" i="36"/>
  <c r="J302" i="36"/>
  <c r="J303" i="36"/>
  <c r="J304" i="36"/>
  <c r="J305" i="36"/>
  <c r="J306" i="36"/>
  <c r="J307" i="36"/>
  <c r="J308" i="36"/>
  <c r="J309" i="36"/>
  <c r="J310" i="36"/>
  <c r="J311" i="36"/>
  <c r="J312" i="36"/>
  <c r="J313" i="36"/>
  <c r="J314" i="36"/>
  <c r="J315" i="36"/>
  <c r="J316" i="36"/>
  <c r="J317" i="36"/>
  <c r="J318" i="36"/>
  <c r="J319" i="36"/>
  <c r="J320" i="36"/>
  <c r="J321" i="36"/>
  <c r="J322" i="36"/>
  <c r="J323" i="36"/>
  <c r="J324" i="36"/>
  <c r="J325" i="36"/>
  <c r="J326" i="36"/>
  <c r="J327" i="36"/>
  <c r="J328" i="36"/>
  <c r="J329" i="36"/>
  <c r="J330" i="36"/>
  <c r="J331" i="36"/>
  <c r="J332" i="36"/>
  <c r="J333" i="36"/>
  <c r="J334" i="36"/>
  <c r="J335" i="36"/>
  <c r="J336" i="36"/>
  <c r="J337" i="36"/>
  <c r="J338" i="36"/>
  <c r="J339" i="36"/>
  <c r="J340" i="36"/>
  <c r="J341" i="36"/>
  <c r="J342" i="36"/>
  <c r="J343" i="36"/>
  <c r="J344" i="36"/>
  <c r="J345" i="36"/>
  <c r="J346" i="36"/>
  <c r="J347" i="36"/>
  <c r="J348" i="36"/>
  <c r="J349" i="36"/>
  <c r="J350" i="36"/>
  <c r="J351" i="36"/>
  <c r="G352" i="36"/>
  <c r="H352" i="36"/>
  <c r="J353" i="36"/>
  <c r="J354" i="36"/>
  <c r="J355" i="36"/>
  <c r="J356" i="36"/>
  <c r="AA143" i="25" s="1"/>
  <c r="J357" i="36"/>
  <c r="J358" i="36"/>
  <c r="G359" i="36"/>
  <c r="H359" i="36"/>
  <c r="J360" i="36"/>
  <c r="J361" i="36"/>
  <c r="J362" i="36"/>
  <c r="J363" i="36"/>
  <c r="J364" i="36"/>
  <c r="J365" i="36"/>
  <c r="J366" i="36"/>
  <c r="J367" i="36"/>
  <c r="J368" i="36"/>
  <c r="G369" i="36"/>
  <c r="H369" i="36"/>
  <c r="J370" i="36"/>
  <c r="J371" i="36"/>
  <c r="J372" i="36"/>
  <c r="J373" i="36"/>
  <c r="J374" i="36"/>
  <c r="J375" i="36"/>
  <c r="J376" i="36"/>
  <c r="J377" i="36"/>
  <c r="J378" i="36"/>
  <c r="J379" i="36"/>
  <c r="J380" i="36"/>
  <c r="J381" i="36"/>
  <c r="J382" i="36"/>
  <c r="J383" i="36"/>
  <c r="J384" i="36"/>
  <c r="J385" i="36"/>
  <c r="J386" i="36"/>
  <c r="J387" i="36"/>
  <c r="G388" i="36"/>
  <c r="H388" i="36"/>
  <c r="J389" i="36"/>
  <c r="J390" i="36"/>
  <c r="G391" i="36"/>
  <c r="H391" i="36"/>
  <c r="J392" i="36"/>
  <c r="AA149" i="25" s="1"/>
  <c r="J393" i="36"/>
  <c r="J394" i="36"/>
  <c r="J395" i="36"/>
  <c r="J396" i="36"/>
  <c r="J397" i="36"/>
  <c r="J398" i="36"/>
  <c r="G399" i="36"/>
  <c r="H399" i="36"/>
  <c r="J400" i="36"/>
  <c r="J401" i="36"/>
  <c r="J402" i="36"/>
  <c r="J403" i="36"/>
  <c r="J404" i="36"/>
  <c r="J405" i="36"/>
  <c r="J406" i="36"/>
  <c r="J407" i="36"/>
  <c r="AA150" i="25" s="1"/>
  <c r="J408" i="36"/>
  <c r="J409" i="36"/>
  <c r="J410" i="36"/>
  <c r="G411" i="36"/>
  <c r="H411" i="36"/>
  <c r="J412" i="36"/>
  <c r="J413" i="36"/>
  <c r="J414" i="36"/>
  <c r="J415" i="36"/>
  <c r="J416" i="36"/>
  <c r="J417" i="36"/>
  <c r="G418" i="36"/>
  <c r="H418" i="36"/>
  <c r="J419" i="36"/>
  <c r="J420" i="36"/>
  <c r="J421" i="36"/>
  <c r="J422" i="36"/>
  <c r="J423" i="36"/>
  <c r="J424" i="36"/>
  <c r="J425" i="36"/>
  <c r="J426" i="36"/>
  <c r="J427" i="36"/>
  <c r="J428" i="36"/>
  <c r="G429" i="36"/>
  <c r="H429" i="36"/>
  <c r="J430" i="36"/>
  <c r="J431" i="36" s="1"/>
  <c r="G431" i="36"/>
  <c r="H431" i="36"/>
  <c r="J432" i="36"/>
  <c r="J433" i="36"/>
  <c r="J434" i="36"/>
  <c r="J435" i="36"/>
  <c r="J436" i="36"/>
  <c r="J437" i="36"/>
  <c r="J438" i="36"/>
  <c r="J439" i="36"/>
  <c r="J440" i="36"/>
  <c r="J441" i="36"/>
  <c r="J442" i="36"/>
  <c r="J443" i="36"/>
  <c r="J444" i="36"/>
  <c r="J445" i="36"/>
  <c r="J446" i="36"/>
  <c r="J447" i="36"/>
  <c r="J448" i="36"/>
  <c r="J449" i="36"/>
  <c r="J450" i="36"/>
  <c r="J451" i="36"/>
  <c r="J452" i="36"/>
  <c r="J453" i="36"/>
  <c r="J454" i="36"/>
  <c r="J455" i="36"/>
  <c r="J456" i="36"/>
  <c r="J457" i="36"/>
  <c r="J458" i="36"/>
  <c r="J459" i="36"/>
  <c r="J460" i="36"/>
  <c r="J461" i="36"/>
  <c r="J462" i="36"/>
  <c r="J463" i="36"/>
  <c r="G464" i="36"/>
  <c r="H464" i="36"/>
  <c r="J465" i="36"/>
  <c r="J466" i="36"/>
  <c r="J467" i="36"/>
  <c r="J468" i="36"/>
  <c r="J469" i="36"/>
  <c r="J470" i="36"/>
  <c r="J471" i="36"/>
  <c r="J472" i="36"/>
  <c r="J473" i="36"/>
  <c r="J474" i="36"/>
  <c r="J475" i="36"/>
  <c r="J476" i="36"/>
  <c r="J477" i="36"/>
  <c r="J478" i="36"/>
  <c r="J479" i="36"/>
  <c r="J480" i="36"/>
  <c r="G481" i="36"/>
  <c r="H481" i="36"/>
  <c r="J482" i="36"/>
  <c r="J483" i="36"/>
  <c r="J484" i="36"/>
  <c r="J485" i="36"/>
  <c r="J486" i="36"/>
  <c r="G487" i="36"/>
  <c r="H487" i="36"/>
  <c r="G490" i="36"/>
  <c r="H490" i="36"/>
  <c r="J490" i="36"/>
  <c r="J491" i="36"/>
  <c r="J492" i="36"/>
  <c r="J493" i="36"/>
  <c r="J494" i="36"/>
  <c r="J495" i="36"/>
  <c r="J496" i="36"/>
  <c r="G497" i="36"/>
  <c r="H497" i="36"/>
  <c r="J498" i="36"/>
  <c r="J499" i="36" s="1"/>
  <c r="G499" i="36"/>
  <c r="H499" i="36"/>
  <c r="J12" i="34"/>
  <c r="J13" i="34"/>
  <c r="J14" i="34"/>
  <c r="Z35" i="25" s="1"/>
  <c r="J15" i="34"/>
  <c r="J16" i="34"/>
  <c r="J17" i="34"/>
  <c r="J18" i="34"/>
  <c r="G19" i="34"/>
  <c r="H19" i="34"/>
  <c r="G21" i="34"/>
  <c r="H21" i="34"/>
  <c r="J21" i="34"/>
  <c r="J22" i="34"/>
  <c r="J23" i="34"/>
  <c r="J24" i="34"/>
  <c r="J25" i="34"/>
  <c r="J26" i="34"/>
  <c r="J27" i="34"/>
  <c r="J28" i="34"/>
  <c r="J29" i="34"/>
  <c r="J30" i="34"/>
  <c r="J31" i="34"/>
  <c r="J32" i="34"/>
  <c r="J33" i="34"/>
  <c r="J34" i="34"/>
  <c r="J35" i="34"/>
  <c r="J36" i="34"/>
  <c r="J37" i="34"/>
  <c r="J38" i="34"/>
  <c r="J39" i="34"/>
  <c r="J40" i="34"/>
  <c r="J41" i="34"/>
  <c r="G42" i="34"/>
  <c r="H42" i="34"/>
  <c r="J43" i="34"/>
  <c r="G44" i="34"/>
  <c r="H44" i="34"/>
  <c r="J45" i="34"/>
  <c r="J46" i="34"/>
  <c r="J47" i="34"/>
  <c r="J48" i="34"/>
  <c r="G49" i="34"/>
  <c r="H49" i="34"/>
  <c r="J50" i="34"/>
  <c r="J51" i="34"/>
  <c r="J52" i="34"/>
  <c r="J53" i="34"/>
  <c r="G54" i="34"/>
  <c r="H54" i="34"/>
  <c r="J55" i="34"/>
  <c r="J56" i="34"/>
  <c r="Z102" i="25" s="1"/>
  <c r="J57" i="34"/>
  <c r="J58" i="34"/>
  <c r="G59" i="34"/>
  <c r="H59" i="34"/>
  <c r="J60" i="34"/>
  <c r="J61" i="34"/>
  <c r="J62" i="34"/>
  <c r="J63" i="34"/>
  <c r="G64" i="34"/>
  <c r="H64" i="34"/>
  <c r="J65" i="34"/>
  <c r="J66" i="34"/>
  <c r="J67" i="34"/>
  <c r="J68" i="34"/>
  <c r="G69" i="34"/>
  <c r="H69" i="34"/>
  <c r="J70" i="34"/>
  <c r="J71" i="34"/>
  <c r="J72" i="34"/>
  <c r="J73" i="34"/>
  <c r="G74" i="34"/>
  <c r="H74" i="34"/>
  <c r="J75" i="34"/>
  <c r="J76" i="34"/>
  <c r="Z112" i="25" s="1"/>
  <c r="J77" i="34"/>
  <c r="J78" i="34"/>
  <c r="J79" i="34"/>
  <c r="G80" i="34"/>
  <c r="H80" i="34"/>
  <c r="J81" i="34"/>
  <c r="J82" i="34"/>
  <c r="J83" i="34"/>
  <c r="Z113" i="25" s="1"/>
  <c r="J84" i="34"/>
  <c r="G85" i="34"/>
  <c r="H85" i="34"/>
  <c r="J86" i="34"/>
  <c r="J87" i="34"/>
  <c r="J88" i="34"/>
  <c r="J89" i="34"/>
  <c r="J90" i="34"/>
  <c r="J91" i="34"/>
  <c r="J92" i="34"/>
  <c r="J93" i="34"/>
  <c r="J94" i="34"/>
  <c r="J95" i="34"/>
  <c r="G96" i="34"/>
  <c r="H96" i="34"/>
  <c r="J97" i="34"/>
  <c r="Z115" i="25" s="1"/>
  <c r="J98" i="34"/>
  <c r="J99" i="34"/>
  <c r="J100" i="34"/>
  <c r="G101" i="34"/>
  <c r="H101" i="34"/>
  <c r="J102" i="34"/>
  <c r="J103" i="34"/>
  <c r="J104" i="34"/>
  <c r="Z117" i="25" s="1"/>
  <c r="J105" i="34"/>
  <c r="G106" i="34"/>
  <c r="H106" i="34"/>
  <c r="G114" i="34"/>
  <c r="H114" i="34"/>
  <c r="J114" i="34"/>
  <c r="J119" i="34"/>
  <c r="J120" i="34" s="1"/>
  <c r="G120" i="34"/>
  <c r="H120" i="34"/>
  <c r="G125" i="34"/>
  <c r="H125" i="34"/>
  <c r="J125" i="34"/>
  <c r="J126" i="34"/>
  <c r="J127" i="34"/>
  <c r="J128" i="34"/>
  <c r="J129" i="34"/>
  <c r="J130" i="34"/>
  <c r="G131" i="34"/>
  <c r="H131" i="34"/>
  <c r="J132" i="34"/>
  <c r="J133" i="34"/>
  <c r="G134" i="34"/>
  <c r="H134" i="34"/>
  <c r="J135" i="34"/>
  <c r="J136" i="34"/>
  <c r="J137" i="34"/>
  <c r="J138" i="34"/>
  <c r="J139" i="34"/>
  <c r="J140" i="34"/>
  <c r="J141" i="34"/>
  <c r="J142" i="34"/>
  <c r="J143" i="34"/>
  <c r="J144" i="34"/>
  <c r="J145" i="34"/>
  <c r="J146" i="34"/>
  <c r="J147" i="34"/>
  <c r="J148" i="34"/>
  <c r="J149" i="34"/>
  <c r="J150" i="34"/>
  <c r="J151" i="34"/>
  <c r="J152" i="34"/>
  <c r="J153" i="34"/>
  <c r="J154" i="34"/>
  <c r="J155" i="34"/>
  <c r="J156" i="34"/>
  <c r="G157" i="34"/>
  <c r="H157" i="34"/>
  <c r="J158" i="34"/>
  <c r="Z143" i="25" s="1"/>
  <c r="J159" i="34"/>
  <c r="J160" i="34"/>
  <c r="J161" i="34"/>
  <c r="G162" i="34"/>
  <c r="H162" i="34"/>
  <c r="J163" i="34"/>
  <c r="J164" i="34"/>
  <c r="J165" i="34"/>
  <c r="Z144" i="25" s="1"/>
  <c r="J166" i="34"/>
  <c r="J167" i="34"/>
  <c r="G168" i="34"/>
  <c r="H168" i="34"/>
  <c r="J169" i="34"/>
  <c r="J170" i="34"/>
  <c r="J171" i="34"/>
  <c r="J172" i="34"/>
  <c r="Z145" i="25" s="1"/>
  <c r="G173" i="34"/>
  <c r="H173" i="34"/>
  <c r="J174" i="34"/>
  <c r="J175" i="34"/>
  <c r="J176" i="34"/>
  <c r="J177" i="34"/>
  <c r="J178" i="34"/>
  <c r="J179" i="34"/>
  <c r="J180" i="34"/>
  <c r="J181" i="34"/>
  <c r="J182" i="34"/>
  <c r="J183" i="34"/>
  <c r="J184" i="34"/>
  <c r="J185" i="34"/>
  <c r="J186" i="34"/>
  <c r="J187" i="34"/>
  <c r="J188" i="34"/>
  <c r="J189" i="34"/>
  <c r="J190" i="34"/>
  <c r="J191" i="34"/>
  <c r="J192" i="34"/>
  <c r="J193" i="34"/>
  <c r="J194" i="34"/>
  <c r="G195" i="34"/>
  <c r="H195" i="34"/>
  <c r="J197" i="34"/>
  <c r="J198" i="34" s="1"/>
  <c r="G198" i="34"/>
  <c r="H198" i="34"/>
  <c r="J199" i="34"/>
  <c r="J200" i="34"/>
  <c r="J201" i="34"/>
  <c r="J202" i="34"/>
  <c r="Z149" i="25" s="1"/>
  <c r="J203" i="34"/>
  <c r="G204" i="34"/>
  <c r="H204" i="34"/>
  <c r="J205" i="34"/>
  <c r="J206" i="34"/>
  <c r="J207" i="34"/>
  <c r="J208" i="34"/>
  <c r="G209" i="34"/>
  <c r="H209" i="34"/>
  <c r="J210" i="34"/>
  <c r="J211" i="34"/>
  <c r="G212" i="34"/>
  <c r="H212" i="34"/>
  <c r="J213" i="34"/>
  <c r="J214" i="34"/>
  <c r="J215" i="34"/>
  <c r="Z152" i="25" s="1"/>
  <c r="J216" i="34"/>
  <c r="J217" i="34"/>
  <c r="J218" i="34"/>
  <c r="J219" i="34"/>
  <c r="J220" i="34"/>
  <c r="J221" i="34"/>
  <c r="J222" i="34"/>
  <c r="G223" i="34"/>
  <c r="H223" i="34"/>
  <c r="J224" i="34"/>
  <c r="J225" i="34"/>
  <c r="J226" i="34"/>
  <c r="J227" i="34"/>
  <c r="J228" i="34"/>
  <c r="G229" i="34"/>
  <c r="H229" i="34"/>
  <c r="J230" i="34"/>
  <c r="J231" i="34"/>
  <c r="G232" i="34"/>
  <c r="H232" i="34"/>
  <c r="G234" i="34"/>
  <c r="H234" i="34"/>
  <c r="J234" i="34"/>
  <c r="J235" i="34"/>
  <c r="J236" i="34" s="1"/>
  <c r="G236" i="34"/>
  <c r="H236" i="34"/>
  <c r="J12" i="27"/>
  <c r="J13" i="27" s="1"/>
  <c r="G13" i="27"/>
  <c r="H13" i="27"/>
  <c r="J14" i="27"/>
  <c r="J15" i="27" s="1"/>
  <c r="G15" i="27"/>
  <c r="H15" i="27"/>
  <c r="J16" i="27"/>
  <c r="J17" i="27"/>
  <c r="J18" i="27"/>
  <c r="J19" i="27"/>
  <c r="J20" i="27"/>
  <c r="J21" i="27"/>
  <c r="J22" i="27"/>
  <c r="G23" i="27"/>
  <c r="H23" i="27"/>
  <c r="J24" i="27"/>
  <c r="J25" i="27" s="1"/>
  <c r="G25" i="27"/>
  <c r="H25" i="27"/>
  <c r="J26" i="27"/>
  <c r="J27" i="27"/>
  <c r="J28" i="27"/>
  <c r="J29" i="27"/>
  <c r="J30" i="27"/>
  <c r="J31" i="27"/>
  <c r="J32" i="27"/>
  <c r="J33" i="27"/>
  <c r="J34" i="27"/>
  <c r="J35" i="27"/>
  <c r="J36" i="27"/>
  <c r="J37" i="27"/>
  <c r="J38" i="27"/>
  <c r="J39" i="27"/>
  <c r="J40" i="27"/>
  <c r="J41" i="27"/>
  <c r="J42" i="27"/>
  <c r="J43" i="27"/>
  <c r="J44" i="27"/>
  <c r="J45" i="27"/>
  <c r="J46" i="27"/>
  <c r="J47" i="27"/>
  <c r="G48" i="27"/>
  <c r="H48" i="27"/>
  <c r="J49" i="27"/>
  <c r="J50" i="27"/>
  <c r="J51" i="27"/>
  <c r="J52" i="27"/>
  <c r="J53" i="27"/>
  <c r="J54" i="27"/>
  <c r="J55" i="27"/>
  <c r="J56" i="27"/>
  <c r="J57" i="27"/>
  <c r="J58" i="27"/>
  <c r="J59" i="27"/>
  <c r="J60" i="27"/>
  <c r="J61" i="27"/>
  <c r="J62" i="27"/>
  <c r="J63" i="27"/>
  <c r="J64" i="27"/>
  <c r="J65" i="27"/>
  <c r="J66" i="27"/>
  <c r="J67" i="27"/>
  <c r="J68" i="27"/>
  <c r="J69" i="27"/>
  <c r="J70" i="27"/>
  <c r="G71" i="27"/>
  <c r="H71" i="27"/>
  <c r="J72" i="27"/>
  <c r="J73" i="27"/>
  <c r="G74" i="27"/>
  <c r="H74" i="27"/>
  <c r="J75" i="27"/>
  <c r="J76" i="27"/>
  <c r="J77" i="27"/>
  <c r="J78" i="27"/>
  <c r="J79" i="27"/>
  <c r="J80" i="27"/>
  <c r="J81" i="27"/>
  <c r="J82" i="27"/>
  <c r="Y96" i="25" s="1"/>
  <c r="J83" i="27"/>
  <c r="G84" i="27"/>
  <c r="H84" i="27"/>
  <c r="J85" i="27"/>
  <c r="J86" i="27"/>
  <c r="J87" i="27"/>
  <c r="J88" i="27"/>
  <c r="J89" i="27"/>
  <c r="Y99" i="25" s="1"/>
  <c r="J90" i="27"/>
  <c r="J91" i="27"/>
  <c r="J92" i="27"/>
  <c r="G93" i="27"/>
  <c r="H93" i="27"/>
  <c r="J94" i="27"/>
  <c r="J95" i="27"/>
  <c r="J96" i="27"/>
  <c r="Y100" i="25" s="1"/>
  <c r="J97" i="27"/>
  <c r="G98" i="27"/>
  <c r="H98" i="27"/>
  <c r="J99" i="27"/>
  <c r="J100" i="27"/>
  <c r="J101" i="27"/>
  <c r="J102" i="27"/>
  <c r="J103" i="27"/>
  <c r="J104" i="27"/>
  <c r="J105" i="27"/>
  <c r="J106" i="27"/>
  <c r="G107" i="27"/>
  <c r="H107" i="27"/>
  <c r="J108" i="27"/>
  <c r="J109" i="27"/>
  <c r="J110" i="27"/>
  <c r="Y102" i="25" s="1"/>
  <c r="J111" i="27"/>
  <c r="J112" i="27"/>
  <c r="J113" i="27"/>
  <c r="J114" i="27"/>
  <c r="J115" i="27"/>
  <c r="G116" i="27"/>
  <c r="H116" i="27"/>
  <c r="J117" i="27"/>
  <c r="J118" i="27"/>
  <c r="J119" i="27"/>
  <c r="J120" i="27"/>
  <c r="J121" i="27"/>
  <c r="J122" i="27"/>
  <c r="J123" i="27"/>
  <c r="J124" i="27"/>
  <c r="G125" i="27"/>
  <c r="H125" i="27"/>
  <c r="J126" i="27"/>
  <c r="J127" i="27"/>
  <c r="J128" i="27"/>
  <c r="J129" i="27"/>
  <c r="J130" i="27"/>
  <c r="J131" i="27"/>
  <c r="J132" i="27"/>
  <c r="Y110" i="25" s="1"/>
  <c r="J133" i="27"/>
  <c r="G134" i="27"/>
  <c r="H134" i="27"/>
  <c r="J135" i="27"/>
  <c r="J136" i="27"/>
  <c r="J137" i="27"/>
  <c r="J138" i="27"/>
  <c r="J139" i="27"/>
  <c r="J143" i="27" s="1"/>
  <c r="J140" i="27"/>
  <c r="J141" i="27"/>
  <c r="J142" i="27"/>
  <c r="G143" i="27"/>
  <c r="H143" i="27"/>
  <c r="J144" i="27"/>
  <c r="J145" i="27"/>
  <c r="J146" i="27"/>
  <c r="J147" i="27"/>
  <c r="J148" i="27"/>
  <c r="J149" i="27"/>
  <c r="J150" i="27"/>
  <c r="J151" i="27"/>
  <c r="G152" i="27"/>
  <c r="H152" i="27"/>
  <c r="J153" i="27"/>
  <c r="J154" i="27"/>
  <c r="J155" i="27"/>
  <c r="J156" i="27"/>
  <c r="J157" i="27"/>
  <c r="J158" i="27"/>
  <c r="J159" i="27"/>
  <c r="J160" i="27"/>
  <c r="G161" i="27"/>
  <c r="G424" i="27" s="1"/>
  <c r="H161" i="27"/>
  <c r="J162" i="27"/>
  <c r="J163" i="27"/>
  <c r="J164" i="27"/>
  <c r="J165" i="27"/>
  <c r="J166" i="27"/>
  <c r="J167" i="27"/>
  <c r="J168" i="27"/>
  <c r="J178" i="27" s="1"/>
  <c r="J169" i="27"/>
  <c r="J170" i="27"/>
  <c r="J171" i="27"/>
  <c r="J172" i="27"/>
  <c r="J173" i="27"/>
  <c r="J174" i="27"/>
  <c r="J175" i="27"/>
  <c r="J176" i="27"/>
  <c r="J177" i="27"/>
  <c r="G178" i="27"/>
  <c r="H178" i="27"/>
  <c r="J179" i="27"/>
  <c r="J180" i="27"/>
  <c r="J181" i="27"/>
  <c r="J182" i="27"/>
  <c r="J183" i="27"/>
  <c r="Y115" i="25" s="1"/>
  <c r="J184" i="27"/>
  <c r="J185" i="27"/>
  <c r="J186" i="27"/>
  <c r="G187" i="27"/>
  <c r="H187" i="27"/>
  <c r="J188" i="27"/>
  <c r="J189" i="27"/>
  <c r="J190" i="27"/>
  <c r="Y117" i="25" s="1"/>
  <c r="J191" i="27"/>
  <c r="J192" i="27"/>
  <c r="J193" i="27"/>
  <c r="J194" i="27"/>
  <c r="J195" i="27"/>
  <c r="G196" i="27"/>
  <c r="H196" i="27"/>
  <c r="J201" i="27"/>
  <c r="Y118" i="25" s="1"/>
  <c r="J202" i="27"/>
  <c r="J203" i="27"/>
  <c r="G209" i="27"/>
  <c r="H209" i="27"/>
  <c r="J214" i="27"/>
  <c r="J215" i="27"/>
  <c r="G222" i="27"/>
  <c r="H222" i="27"/>
  <c r="G231" i="27"/>
  <c r="H231" i="27"/>
  <c r="J231" i="27"/>
  <c r="G234" i="27"/>
  <c r="H234" i="27"/>
  <c r="J234" i="27"/>
  <c r="J235" i="27"/>
  <c r="J236" i="27"/>
  <c r="J237" i="27"/>
  <c r="J238" i="27"/>
  <c r="J239" i="27"/>
  <c r="J240" i="27"/>
  <c r="J241" i="27"/>
  <c r="J242" i="27"/>
  <c r="G243" i="27"/>
  <c r="H243" i="27"/>
  <c r="J244" i="27"/>
  <c r="J245" i="27" s="1"/>
  <c r="G245" i="27"/>
  <c r="H245" i="27"/>
  <c r="J246" i="27"/>
  <c r="J247" i="27" s="1"/>
  <c r="G247" i="27"/>
  <c r="H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G297" i="27"/>
  <c r="H297" i="27"/>
  <c r="J298" i="27"/>
  <c r="J299" i="27"/>
  <c r="J300" i="27"/>
  <c r="J301" i="27"/>
  <c r="J302" i="27"/>
  <c r="G303" i="27"/>
  <c r="H303" i="27"/>
  <c r="J304" i="27"/>
  <c r="J305" i="27"/>
  <c r="J306" i="27"/>
  <c r="J307" i="27"/>
  <c r="J308" i="27"/>
  <c r="J309" i="27"/>
  <c r="J310" i="27"/>
  <c r="J311" i="27"/>
  <c r="Y144" i="25" s="1"/>
  <c r="G312" i="27"/>
  <c r="H312" i="27"/>
  <c r="J313" i="27"/>
  <c r="J314" i="27"/>
  <c r="J315" i="27"/>
  <c r="J316" i="27"/>
  <c r="G317" i="27"/>
  <c r="H317" i="27"/>
  <c r="J318" i="27"/>
  <c r="J319" i="27"/>
  <c r="J320" i="27"/>
  <c r="J321" i="27"/>
  <c r="J322" i="27"/>
  <c r="J323" i="27"/>
  <c r="J324" i="27"/>
  <c r="J325" i="27"/>
  <c r="Y146" i="25" s="1"/>
  <c r="J326" i="27"/>
  <c r="J327" i="27"/>
  <c r="J328" i="27"/>
  <c r="J329" i="27"/>
  <c r="J330" i="27"/>
  <c r="J331" i="27"/>
  <c r="G332" i="27"/>
  <c r="H332" i="27"/>
  <c r="J333" i="27"/>
  <c r="J334" i="27"/>
  <c r="J335" i="27"/>
  <c r="J336" i="27"/>
  <c r="J337" i="27"/>
  <c r="J338" i="27"/>
  <c r="J339" i="27"/>
  <c r="J340" i="27"/>
  <c r="Y149" i="25" s="1"/>
  <c r="J341" i="27"/>
  <c r="J342" i="27"/>
  <c r="J343" i="27"/>
  <c r="J344" i="27"/>
  <c r="J345" i="27"/>
  <c r="J346" i="27"/>
  <c r="J347" i="27"/>
  <c r="G348" i="27"/>
  <c r="H348" i="27"/>
  <c r="J349" i="27"/>
  <c r="J350" i="27"/>
  <c r="J351" i="27"/>
  <c r="J352" i="27"/>
  <c r="J353" i="27"/>
  <c r="J354" i="27"/>
  <c r="J355" i="27"/>
  <c r="Y150" i="25" s="1"/>
  <c r="G357" i="27"/>
  <c r="H357" i="27"/>
  <c r="J358" i="27"/>
  <c r="J359" i="27"/>
  <c r="G360" i="27"/>
  <c r="H360" i="27"/>
  <c r="J361" i="27"/>
  <c r="J362" i="27"/>
  <c r="Y152" i="25" s="1"/>
  <c r="J363" i="27"/>
  <c r="J364" i="27"/>
  <c r="J365" i="27"/>
  <c r="J366" i="27"/>
  <c r="J367" i="27"/>
  <c r="J368" i="27"/>
  <c r="J369" i="27"/>
  <c r="J370" i="27"/>
  <c r="J371" i="27"/>
  <c r="G372" i="27"/>
  <c r="H372" i="27"/>
  <c r="J373" i="27"/>
  <c r="J374" i="27"/>
  <c r="J375" i="27"/>
  <c r="J376" i="27"/>
  <c r="G377" i="27"/>
  <c r="H377" i="27"/>
  <c r="J378" i="27"/>
  <c r="J379" i="27" s="1"/>
  <c r="G379" i="27"/>
  <c r="H379" i="27"/>
  <c r="J380" i="27"/>
  <c r="J381" i="27"/>
  <c r="J382" i="27"/>
  <c r="J383" i="27"/>
  <c r="J401" i="27" s="1"/>
  <c r="J384" i="27"/>
  <c r="J385" i="27"/>
  <c r="J386" i="27"/>
  <c r="J387" i="27"/>
  <c r="J388" i="27"/>
  <c r="J389" i="27"/>
  <c r="J390" i="27"/>
  <c r="J391" i="27"/>
  <c r="J392" i="27"/>
  <c r="J393" i="27"/>
  <c r="J394" i="27"/>
  <c r="J395" i="27"/>
  <c r="J396" i="27"/>
  <c r="J397" i="27"/>
  <c r="J398" i="27"/>
  <c r="J399" i="27"/>
  <c r="J400" i="27"/>
  <c r="G401" i="27"/>
  <c r="H401" i="27"/>
  <c r="J402" i="27"/>
  <c r="J403" i="27"/>
  <c r="J404" i="27"/>
  <c r="J405" i="27"/>
  <c r="J406" i="27"/>
  <c r="J407" i="27"/>
  <c r="J408" i="27"/>
  <c r="J409" i="27"/>
  <c r="J410" i="27"/>
  <c r="J411" i="27"/>
  <c r="J412" i="27"/>
  <c r="G413" i="27"/>
  <c r="H413" i="27"/>
  <c r="J414" i="27"/>
  <c r="J415" i="27"/>
  <c r="J416" i="27"/>
  <c r="G417" i="27"/>
  <c r="H417" i="27"/>
  <c r="G420" i="27"/>
  <c r="H420" i="27"/>
  <c r="J420" i="27"/>
  <c r="J421" i="27"/>
  <c r="J422" i="27" s="1"/>
  <c r="G422" i="27"/>
  <c r="H422" i="27"/>
  <c r="J12" i="26"/>
  <c r="J13" i="26"/>
  <c r="J14" i="26"/>
  <c r="J15" i="26"/>
  <c r="J16" i="26"/>
  <c r="X92" i="25" s="1"/>
  <c r="J17" i="26"/>
  <c r="J18" i="26"/>
  <c r="J19" i="26"/>
  <c r="J20" i="26"/>
  <c r="J21" i="26"/>
  <c r="J22" i="26"/>
  <c r="J23" i="26"/>
  <c r="J24" i="26"/>
  <c r="J25" i="26"/>
  <c r="J26" i="26"/>
  <c r="G27" i="26"/>
  <c r="H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G56" i="26"/>
  <c r="H56" i="26"/>
  <c r="J57" i="26"/>
  <c r="J58" i="26" s="1"/>
  <c r="G58" i="26"/>
  <c r="H58" i="26"/>
  <c r="J59" i="26"/>
  <c r="J60" i="26"/>
  <c r="J61" i="26"/>
  <c r="J65" i="26" s="1"/>
  <c r="J62" i="26"/>
  <c r="J63" i="26"/>
  <c r="J64" i="26"/>
  <c r="G65" i="26"/>
  <c r="H65" i="26"/>
  <c r="J66" i="26"/>
  <c r="J67" i="26"/>
  <c r="J68" i="26"/>
  <c r="J79" i="26" s="1"/>
  <c r="J69" i="26"/>
  <c r="J70" i="26"/>
  <c r="J71" i="26"/>
  <c r="J72" i="26"/>
  <c r="J73" i="26"/>
  <c r="J74" i="26"/>
  <c r="J75" i="26"/>
  <c r="J76" i="26"/>
  <c r="J77" i="26"/>
  <c r="J78" i="26"/>
  <c r="G79" i="26"/>
  <c r="H79" i="26"/>
  <c r="J80" i="26"/>
  <c r="J81" i="26"/>
  <c r="J82" i="26"/>
  <c r="J83" i="26"/>
  <c r="J92" i="26" s="1"/>
  <c r="J84" i="26"/>
  <c r="J85" i="26"/>
  <c r="J86" i="26"/>
  <c r="J87" i="26"/>
  <c r="J88" i="26"/>
  <c r="J89" i="26"/>
  <c r="J90" i="26"/>
  <c r="J91" i="26"/>
  <c r="G92" i="26"/>
  <c r="H92" i="26"/>
  <c r="J93" i="26"/>
  <c r="J94" i="26"/>
  <c r="J95" i="26"/>
  <c r="J96" i="26"/>
  <c r="J97" i="26"/>
  <c r="J98" i="26"/>
  <c r="X101" i="25" s="1"/>
  <c r="J99" i="26"/>
  <c r="J100" i="26"/>
  <c r="J101" i="26"/>
  <c r="J102" i="26"/>
  <c r="J103" i="26"/>
  <c r="J104" i="26"/>
  <c r="J105" i="26"/>
  <c r="J106" i="26"/>
  <c r="G107" i="26"/>
  <c r="H107" i="26"/>
  <c r="J108" i="26"/>
  <c r="J109" i="26"/>
  <c r="J110" i="26"/>
  <c r="J111" i="26"/>
  <c r="J112" i="26"/>
  <c r="J113" i="26"/>
  <c r="X102" i="25" s="1"/>
  <c r="J114" i="26"/>
  <c r="J115" i="26"/>
  <c r="J116" i="26"/>
  <c r="J117" i="26"/>
  <c r="J118" i="26"/>
  <c r="J119" i="26"/>
  <c r="J120" i="26"/>
  <c r="J121" i="26"/>
  <c r="G122" i="26"/>
  <c r="H122" i="26"/>
  <c r="J123" i="26"/>
  <c r="J124" i="26"/>
  <c r="J125" i="26"/>
  <c r="J126" i="26"/>
  <c r="J127" i="26"/>
  <c r="J128" i="26"/>
  <c r="J129" i="26"/>
  <c r="J130" i="26"/>
  <c r="J131" i="26"/>
  <c r="J132" i="26"/>
  <c r="J133" i="26"/>
  <c r="J134" i="26"/>
  <c r="J135" i="26"/>
  <c r="J136" i="26"/>
  <c r="G137" i="26"/>
  <c r="H137" i="26"/>
  <c r="J138" i="26"/>
  <c r="J139" i="26"/>
  <c r="J140" i="26"/>
  <c r="J141" i="26"/>
  <c r="J142" i="26"/>
  <c r="J143" i="26"/>
  <c r="J144" i="26"/>
  <c r="J145" i="26"/>
  <c r="J146" i="26"/>
  <c r="J147" i="26"/>
  <c r="J148" i="26"/>
  <c r="J149" i="26"/>
  <c r="J150" i="26"/>
  <c r="J151" i="26"/>
  <c r="J152" i="26"/>
  <c r="G153" i="26"/>
  <c r="H153" i="26"/>
  <c r="J154" i="26"/>
  <c r="J155" i="26"/>
  <c r="J156" i="26"/>
  <c r="J157" i="26"/>
  <c r="J158" i="26"/>
  <c r="X111" i="25" s="1"/>
  <c r="J159" i="26"/>
  <c r="J160" i="26"/>
  <c r="J161" i="26"/>
  <c r="J162" i="26"/>
  <c r="J163" i="26"/>
  <c r="J164" i="26"/>
  <c r="J165" i="26"/>
  <c r="G166" i="26"/>
  <c r="G512" i="26" s="1"/>
  <c r="H166" i="26"/>
  <c r="J167" i="26"/>
  <c r="J168" i="26"/>
  <c r="J169" i="26"/>
  <c r="J170" i="26"/>
  <c r="J171" i="26"/>
  <c r="J172" i="26"/>
  <c r="J173" i="26"/>
  <c r="X112" i="25" s="1"/>
  <c r="J174" i="26"/>
  <c r="J175" i="26"/>
  <c r="J176" i="26"/>
  <c r="J177" i="26"/>
  <c r="J178" i="26"/>
  <c r="G179" i="26"/>
  <c r="H179" i="26"/>
  <c r="J180" i="26"/>
  <c r="J181" i="26"/>
  <c r="J182" i="26"/>
  <c r="J183" i="26"/>
  <c r="J184" i="26"/>
  <c r="J185" i="26"/>
  <c r="J186" i="26"/>
  <c r="J187" i="26"/>
  <c r="J188" i="26"/>
  <c r="G189" i="26"/>
  <c r="H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G217" i="26"/>
  <c r="H217" i="26"/>
  <c r="J218" i="26"/>
  <c r="J230" i="26" s="1"/>
  <c r="J219" i="26"/>
  <c r="J220" i="26"/>
  <c r="J221" i="26"/>
  <c r="J222" i="26"/>
  <c r="J223" i="26"/>
  <c r="J224" i="26"/>
  <c r="J225" i="26"/>
  <c r="J226" i="26"/>
  <c r="J227" i="26"/>
  <c r="J228" i="26"/>
  <c r="J229" i="26"/>
  <c r="G230" i="26"/>
  <c r="H230" i="26"/>
  <c r="J231" i="26"/>
  <c r="J232" i="26"/>
  <c r="J233" i="26"/>
  <c r="J243" i="26" s="1"/>
  <c r="J234" i="26"/>
  <c r="J235" i="26"/>
  <c r="J236" i="26"/>
  <c r="J237" i="26"/>
  <c r="J238" i="26"/>
  <c r="J239" i="26"/>
  <c r="J240" i="26"/>
  <c r="J241" i="26"/>
  <c r="J242" i="26"/>
  <c r="G243" i="26"/>
  <c r="H243" i="26"/>
  <c r="J244" i="26"/>
  <c r="J245" i="26"/>
  <c r="J246" i="26"/>
  <c r="J247" i="26"/>
  <c r="J248" i="26"/>
  <c r="X117" i="25" s="1"/>
  <c r="J249" i="26"/>
  <c r="J250" i="26"/>
  <c r="J251" i="26"/>
  <c r="J252" i="26"/>
  <c r="J253" i="26"/>
  <c r="J254" i="26"/>
  <c r="J255" i="26"/>
  <c r="G256" i="26"/>
  <c r="H256" i="26"/>
  <c r="J257" i="26"/>
  <c r="J262" i="26"/>
  <c r="J263" i="26"/>
  <c r="G268" i="26"/>
  <c r="H268" i="26"/>
  <c r="G281" i="26"/>
  <c r="H281" i="26"/>
  <c r="J281" i="26"/>
  <c r="J290" i="26"/>
  <c r="J295" i="26" s="1"/>
  <c r="G295" i="26"/>
  <c r="H295" i="26"/>
  <c r="J297" i="26"/>
  <c r="J298" i="26"/>
  <c r="G301" i="26"/>
  <c r="H301" i="26"/>
  <c r="J302" i="26"/>
  <c r="J303" i="26"/>
  <c r="J304" i="26"/>
  <c r="J305" i="26"/>
  <c r="J306" i="26"/>
  <c r="J307" i="26"/>
  <c r="J308" i="26"/>
  <c r="J309" i="26"/>
  <c r="X134" i="25" s="1"/>
  <c r="J310" i="26"/>
  <c r="J311" i="26"/>
  <c r="J312" i="26"/>
  <c r="J313" i="26"/>
  <c r="J314" i="26"/>
  <c r="J315" i="26"/>
  <c r="G316" i="26"/>
  <c r="H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G353" i="26"/>
  <c r="H353" i="26"/>
  <c r="J354" i="26"/>
  <c r="J355" i="26"/>
  <c r="X143" i="25" s="1"/>
  <c r="J356" i="26"/>
  <c r="J357" i="26"/>
  <c r="J358" i="26"/>
  <c r="J359" i="26"/>
  <c r="J360" i="26"/>
  <c r="G361" i="26"/>
  <c r="H361" i="26"/>
  <c r="J362" i="26"/>
  <c r="X144" i="25" s="1"/>
  <c r="J363" i="26"/>
  <c r="J364" i="26"/>
  <c r="J365" i="26"/>
  <c r="J366" i="26"/>
  <c r="J367" i="26"/>
  <c r="G368" i="26"/>
  <c r="H368" i="26"/>
  <c r="J369" i="26"/>
  <c r="X145" i="25" s="1"/>
  <c r="J370" i="26"/>
  <c r="J371" i="26"/>
  <c r="J372" i="26"/>
  <c r="G373" i="26"/>
  <c r="H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G405" i="26"/>
  <c r="H405" i="26"/>
  <c r="J406" i="26"/>
  <c r="J407" i="26"/>
  <c r="J408" i="26"/>
  <c r="J409" i="26"/>
  <c r="J410" i="26"/>
  <c r="J411" i="26"/>
  <c r="G412" i="26"/>
  <c r="H412" i="26"/>
  <c r="J413" i="26"/>
  <c r="J414" i="26"/>
  <c r="J415" i="26"/>
  <c r="G416" i="26"/>
  <c r="H416" i="26"/>
  <c r="J417" i="26"/>
  <c r="J418" i="26"/>
  <c r="J419" i="26"/>
  <c r="J420" i="26"/>
  <c r="J421" i="26"/>
  <c r="J422" i="26"/>
  <c r="G423" i="26"/>
  <c r="H423" i="26"/>
  <c r="J424" i="26"/>
  <c r="J425" i="26"/>
  <c r="J426" i="26"/>
  <c r="J427" i="26"/>
  <c r="J428" i="26"/>
  <c r="X150" i="25" s="1"/>
  <c r="G429" i="26"/>
  <c r="H429" i="26"/>
  <c r="J430" i="26"/>
  <c r="J431" i="26"/>
  <c r="J432" i="26"/>
  <c r="J433" i="26"/>
  <c r="G434" i="26"/>
  <c r="H434" i="26"/>
  <c r="J435" i="26"/>
  <c r="J436" i="26"/>
  <c r="J437" i="26"/>
  <c r="J438" i="26"/>
  <c r="J439" i="26"/>
  <c r="J440" i="26"/>
  <c r="J441" i="26"/>
  <c r="J442" i="26"/>
  <c r="X152" i="25" s="1"/>
  <c r="J443" i="26"/>
  <c r="J444" i="26"/>
  <c r="J445" i="26"/>
  <c r="J446" i="26"/>
  <c r="J447" i="26"/>
  <c r="J448" i="26"/>
  <c r="J449" i="26"/>
  <c r="J450" i="26"/>
  <c r="G451" i="26"/>
  <c r="H451" i="26"/>
  <c r="J452" i="26"/>
  <c r="J453" i="26"/>
  <c r="J454" i="26"/>
  <c r="J455" i="26"/>
  <c r="G456" i="26"/>
  <c r="H456" i="26"/>
  <c r="J457" i="26"/>
  <c r="J458" i="26"/>
  <c r="J459" i="26"/>
  <c r="J460" i="26"/>
  <c r="J461" i="26"/>
  <c r="J462" i="26"/>
  <c r="J463" i="26"/>
  <c r="J464" i="26"/>
  <c r="X155" i="25" s="1"/>
  <c r="J465" i="26"/>
  <c r="J466" i="26"/>
  <c r="J467" i="26"/>
  <c r="J468" i="26"/>
  <c r="J469" i="26"/>
  <c r="J470" i="26"/>
  <c r="J471" i="26"/>
  <c r="J472" i="26"/>
  <c r="J473" i="26"/>
  <c r="J474" i="26"/>
  <c r="J475" i="26"/>
  <c r="J476" i="26"/>
  <c r="J477" i="26"/>
  <c r="J478" i="26"/>
  <c r="J479" i="26"/>
  <c r="J480" i="26"/>
  <c r="J481" i="26"/>
  <c r="J482" i="26"/>
  <c r="J483" i="26"/>
  <c r="J484" i="26"/>
  <c r="J485" i="26"/>
  <c r="J486" i="26"/>
  <c r="G487" i="26"/>
  <c r="H487" i="26"/>
  <c r="J488" i="26"/>
  <c r="J489" i="26"/>
  <c r="J490" i="26"/>
  <c r="J491" i="26"/>
  <c r="J492" i="26"/>
  <c r="J493" i="26"/>
  <c r="J494" i="26"/>
  <c r="J495" i="26"/>
  <c r="X156" i="25" s="1"/>
  <c r="J496" i="26"/>
  <c r="J497" i="26"/>
  <c r="J498" i="26"/>
  <c r="G499" i="26"/>
  <c r="H499" i="26"/>
  <c r="J500" i="26"/>
  <c r="J501" i="26"/>
  <c r="J502" i="26"/>
  <c r="X157" i="25" s="1"/>
  <c r="J503" i="26"/>
  <c r="G504" i="26"/>
  <c r="H504" i="26"/>
  <c r="G508" i="26"/>
  <c r="H508" i="26"/>
  <c r="J508" i="26"/>
  <c r="J509" i="26"/>
  <c r="J510" i="26" s="1"/>
  <c r="G510" i="26"/>
  <c r="H510" i="26"/>
  <c r="J12" i="24"/>
  <c r="J13" i="24" s="1"/>
  <c r="G13" i="24"/>
  <c r="H13" i="24"/>
  <c r="G22" i="24"/>
  <c r="H22" i="24"/>
  <c r="J22" i="24"/>
  <c r="J23" i="24"/>
  <c r="W94" i="25" s="1"/>
  <c r="J24" i="24"/>
  <c r="J25" i="24"/>
  <c r="J26" i="24"/>
  <c r="J27" i="24"/>
  <c r="J28" i="24"/>
  <c r="J29" i="24"/>
  <c r="J30" i="24"/>
  <c r="G31" i="24"/>
  <c r="H31" i="24"/>
  <c r="J32" i="24"/>
  <c r="J34" i="24" s="1"/>
  <c r="J33" i="24"/>
  <c r="G34" i="24"/>
  <c r="H34" i="24"/>
  <c r="J35" i="24"/>
  <c r="J36" i="24"/>
  <c r="J37" i="24"/>
  <c r="J38" i="24"/>
  <c r="J39" i="24"/>
  <c r="J40" i="24"/>
  <c r="J41" i="24"/>
  <c r="J42" i="24"/>
  <c r="J43" i="24"/>
  <c r="J44" i="24"/>
  <c r="J45" i="24"/>
  <c r="J46" i="24"/>
  <c r="J47" i="24"/>
  <c r="J48" i="24"/>
  <c r="G49" i="24"/>
  <c r="H49" i="24"/>
  <c r="J50" i="24"/>
  <c r="J51" i="24"/>
  <c r="J52" i="24"/>
  <c r="W101" i="25" s="1"/>
  <c r="J53" i="24"/>
  <c r="J54" i="24"/>
  <c r="J55" i="24"/>
  <c r="J56" i="24"/>
  <c r="J57" i="24"/>
  <c r="G58" i="24"/>
  <c r="H58" i="24"/>
  <c r="J59" i="24"/>
  <c r="W102" i="25" s="1"/>
  <c r="J60" i="24"/>
  <c r="J61" i="24"/>
  <c r="J62" i="24"/>
  <c r="J63" i="24"/>
  <c r="J64" i="24"/>
  <c r="J65" i="24"/>
  <c r="G66" i="24"/>
  <c r="H66" i="24"/>
  <c r="H309" i="24" s="1"/>
  <c r="J67" i="24"/>
  <c r="J68" i="24"/>
  <c r="J69" i="24"/>
  <c r="J70" i="24"/>
  <c r="J71" i="24"/>
  <c r="J72" i="24"/>
  <c r="J73" i="24"/>
  <c r="G74" i="24"/>
  <c r="H74" i="24"/>
  <c r="J75" i="24"/>
  <c r="J76" i="24"/>
  <c r="J77" i="24"/>
  <c r="J78" i="24"/>
  <c r="J79" i="24"/>
  <c r="J80" i="24"/>
  <c r="J81" i="24"/>
  <c r="W110" i="25" s="1"/>
  <c r="J82" i="24"/>
  <c r="J83" i="24"/>
  <c r="J84" i="24"/>
  <c r="J85" i="24"/>
  <c r="J86" i="24"/>
  <c r="J87" i="24"/>
  <c r="J88" i="24"/>
  <c r="J89" i="24"/>
  <c r="J90" i="24"/>
  <c r="J91" i="24"/>
  <c r="G92" i="24"/>
  <c r="H92" i="24"/>
  <c r="J93" i="24"/>
  <c r="J94" i="24"/>
  <c r="J95" i="24"/>
  <c r="J96" i="24"/>
  <c r="J97" i="24"/>
  <c r="J98" i="24"/>
  <c r="J99" i="24"/>
  <c r="J100" i="24"/>
  <c r="J101" i="24"/>
  <c r="J102" i="24"/>
  <c r="J103" i="24"/>
  <c r="J104" i="24"/>
  <c r="J105" i="24"/>
  <c r="G106" i="24"/>
  <c r="H106" i="24"/>
  <c r="J107" i="24"/>
  <c r="J108" i="24"/>
  <c r="J109" i="24"/>
  <c r="J110" i="24"/>
  <c r="J111" i="24"/>
  <c r="J112" i="24"/>
  <c r="J113" i="24"/>
  <c r="J114" i="24"/>
  <c r="J115" i="24"/>
  <c r="J116" i="24"/>
  <c r="J117" i="24"/>
  <c r="J118" i="24"/>
  <c r="J119" i="24"/>
  <c r="G120" i="24"/>
  <c r="H120" i="24"/>
  <c r="J121" i="24"/>
  <c r="J122" i="24" s="1"/>
  <c r="G122" i="24"/>
  <c r="H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G150" i="24"/>
  <c r="H150" i="24"/>
  <c r="J151" i="24"/>
  <c r="J152" i="24"/>
  <c r="J153" i="24"/>
  <c r="J154" i="24"/>
  <c r="J155" i="24"/>
  <c r="J156" i="24"/>
  <c r="J157" i="24"/>
  <c r="J158" i="24"/>
  <c r="J159" i="24"/>
  <c r="J160" i="24"/>
  <c r="J161" i="24"/>
  <c r="J162" i="24"/>
  <c r="J163" i="24"/>
  <c r="G164" i="24"/>
  <c r="H164" i="24"/>
  <c r="J165" i="24"/>
  <c r="J166" i="24"/>
  <c r="J167" i="24"/>
  <c r="J168" i="24"/>
  <c r="J169" i="24"/>
  <c r="J170" i="24"/>
  <c r="J171" i="24"/>
  <c r="W116" i="25" s="1"/>
  <c r="J172" i="24"/>
  <c r="J173" i="24"/>
  <c r="J174" i="24"/>
  <c r="J175" i="24"/>
  <c r="J176" i="24"/>
  <c r="J177" i="24"/>
  <c r="J178" i="24"/>
  <c r="J179" i="24"/>
  <c r="J180" i="24"/>
  <c r="G181" i="24"/>
  <c r="H181" i="24"/>
  <c r="J182" i="24"/>
  <c r="J183" i="24"/>
  <c r="J184" i="24"/>
  <c r="J185" i="24"/>
  <c r="J186" i="24"/>
  <c r="W117" i="25" s="1"/>
  <c r="J187" i="24"/>
  <c r="J188" i="24"/>
  <c r="J189" i="24"/>
  <c r="J190" i="24"/>
  <c r="J191" i="24"/>
  <c r="J192" i="24"/>
  <c r="J193" i="24"/>
  <c r="J194" i="24"/>
  <c r="J195" i="24"/>
  <c r="J196" i="24"/>
  <c r="J197" i="24"/>
  <c r="G198" i="24"/>
  <c r="H198" i="24"/>
  <c r="J199" i="24"/>
  <c r="J200" i="24"/>
  <c r="J201" i="24"/>
  <c r="W118" i="25" s="1"/>
  <c r="J202" i="24"/>
  <c r="J203" i="24"/>
  <c r="J204" i="24"/>
  <c r="J205" i="24"/>
  <c r="J206" i="24"/>
  <c r="J207" i="24"/>
  <c r="J209" i="24"/>
  <c r="J210" i="24"/>
  <c r="J211" i="24"/>
  <c r="G212" i="24"/>
  <c r="H212" i="24"/>
  <c r="G221" i="24"/>
  <c r="H221" i="24"/>
  <c r="J221" i="24"/>
  <c r="G230" i="24"/>
  <c r="H230" i="24"/>
  <c r="J230" i="24"/>
  <c r="J231" i="24"/>
  <c r="J232" i="24"/>
  <c r="J233" i="24"/>
  <c r="J234" i="24"/>
  <c r="J235" i="24"/>
  <c r="J236" i="24"/>
  <c r="J237" i="24"/>
  <c r="G238" i="24"/>
  <c r="H238" i="24"/>
  <c r="J239" i="24"/>
  <c r="J240" i="24"/>
  <c r="J241" i="24"/>
  <c r="J242" i="24"/>
  <c r="G243" i="24"/>
  <c r="H243" i="24"/>
  <c r="J244" i="24"/>
  <c r="J245" i="24"/>
  <c r="J246" i="24"/>
  <c r="J247" i="24"/>
  <c r="G248" i="24"/>
  <c r="H248" i="24"/>
  <c r="J249" i="24"/>
  <c r="J250" i="24"/>
  <c r="W145" i="25" s="1"/>
  <c r="J251" i="24"/>
  <c r="J252" i="24"/>
  <c r="G253" i="24"/>
  <c r="H253" i="24"/>
  <c r="J254" i="24"/>
  <c r="J255" i="24"/>
  <c r="G256" i="24"/>
  <c r="H256" i="24"/>
  <c r="J257" i="24"/>
  <c r="J258" i="24"/>
  <c r="J259" i="24"/>
  <c r="J260" i="24"/>
  <c r="J261" i="24"/>
  <c r="J262" i="24"/>
  <c r="J263" i="24"/>
  <c r="J264" i="24"/>
  <c r="W147" i="25" s="1"/>
  <c r="J265" i="24"/>
  <c r="G266" i="24"/>
  <c r="H266" i="24"/>
  <c r="J267" i="24"/>
  <c r="J268" i="24"/>
  <c r="J269" i="24"/>
  <c r="J270" i="24"/>
  <c r="G271" i="24"/>
  <c r="H271" i="24"/>
  <c r="J272" i="24"/>
  <c r="J273" i="24" s="1"/>
  <c r="G273" i="24"/>
  <c r="H273" i="24"/>
  <c r="J274" i="24"/>
  <c r="J275" i="24"/>
  <c r="J276" i="24"/>
  <c r="G277" i="24"/>
  <c r="H277" i="24"/>
  <c r="J278" i="24"/>
  <c r="J279" i="24"/>
  <c r="J280" i="24"/>
  <c r="G281" i="24"/>
  <c r="H281" i="24"/>
  <c r="J282" i="24"/>
  <c r="J283" i="24"/>
  <c r="W154" i="25" s="1"/>
  <c r="J284" i="24"/>
  <c r="J285" i="24"/>
  <c r="J286" i="24"/>
  <c r="G287" i="24"/>
  <c r="H287" i="24"/>
  <c r="J288" i="24"/>
  <c r="J289" i="24"/>
  <c r="J290" i="24"/>
  <c r="W155" i="25" s="1"/>
  <c r="G291" i="24"/>
  <c r="H291" i="24"/>
  <c r="J292" i="24"/>
  <c r="J293" i="24"/>
  <c r="J294" i="24"/>
  <c r="J295" i="24"/>
  <c r="J296" i="24"/>
  <c r="J297" i="24"/>
  <c r="W156" i="25" s="1"/>
  <c r="J298" i="24"/>
  <c r="J299" i="24"/>
  <c r="J300" i="24"/>
  <c r="G301" i="24"/>
  <c r="H301" i="24"/>
  <c r="J302" i="24"/>
  <c r="J303" i="24"/>
  <c r="J304" i="24"/>
  <c r="G304" i="24"/>
  <c r="H304" i="24"/>
  <c r="G307" i="24"/>
  <c r="H307" i="24"/>
  <c r="J307" i="24"/>
  <c r="C5" i="33"/>
  <c r="I8" i="33"/>
  <c r="I9" i="33"/>
  <c r="I16" i="33" s="1"/>
  <c r="I18" i="33" s="1"/>
  <c r="I10" i="33"/>
  <c r="I11" i="33"/>
  <c r="I12" i="33"/>
  <c r="D13" i="33"/>
  <c r="E13" i="33" s="1"/>
  <c r="I13" i="33"/>
  <c r="I14" i="33"/>
  <c r="I15" i="33"/>
  <c r="C16" i="33"/>
  <c r="C22" i="33" s="1"/>
  <c r="F16" i="33"/>
  <c r="F22" i="33" s="1"/>
  <c r="G16" i="33"/>
  <c r="H16" i="33"/>
  <c r="H22" i="33" s="1"/>
  <c r="G22" i="33"/>
  <c r="I28" i="25"/>
  <c r="T28" i="25"/>
  <c r="W28" i="25"/>
  <c r="X28" i="25"/>
  <c r="Y28" i="25"/>
  <c r="Z28" i="25"/>
  <c r="AC28" i="25"/>
  <c r="AD28" i="25"/>
  <c r="AE28" i="25"/>
  <c r="AF28" i="25"/>
  <c r="AG28" i="25"/>
  <c r="AH28" i="25"/>
  <c r="AI28" i="25"/>
  <c r="AJ28" i="25"/>
  <c r="AK28" i="25"/>
  <c r="AL28" i="25"/>
  <c r="I29" i="25"/>
  <c r="N29" i="25" s="1"/>
  <c r="O29" i="25"/>
  <c r="W29" i="25"/>
  <c r="X29" i="25"/>
  <c r="Y29" i="25"/>
  <c r="Z29" i="25"/>
  <c r="AC29" i="25"/>
  <c r="AD29" i="25"/>
  <c r="AE29" i="25"/>
  <c r="AF29" i="25"/>
  <c r="AG29" i="25"/>
  <c r="AI29" i="25"/>
  <c r="AJ29" i="25"/>
  <c r="AK29" i="25"/>
  <c r="AL29" i="25"/>
  <c r="I30" i="25"/>
  <c r="N30" i="25" s="1"/>
  <c r="O30" i="25"/>
  <c r="W30" i="25"/>
  <c r="X30" i="25"/>
  <c r="Y30" i="25"/>
  <c r="Z30" i="25"/>
  <c r="AA30" i="25"/>
  <c r="AC30" i="25"/>
  <c r="AD30" i="25"/>
  <c r="AE30" i="25"/>
  <c r="AF30" i="25"/>
  <c r="AG30" i="25"/>
  <c r="AH30" i="25"/>
  <c r="AI30" i="25"/>
  <c r="AJ30" i="25"/>
  <c r="AK30" i="25"/>
  <c r="I31" i="25"/>
  <c r="O31" i="25"/>
  <c r="W31" i="25"/>
  <c r="X31" i="25"/>
  <c r="Z31" i="25"/>
  <c r="AA31" i="25"/>
  <c r="AC31" i="25"/>
  <c r="AD31" i="25"/>
  <c r="AE31" i="25"/>
  <c r="AF31" i="25"/>
  <c r="AG31" i="25"/>
  <c r="AH31" i="25"/>
  <c r="AI31" i="25"/>
  <c r="AJ31" i="25"/>
  <c r="AK31" i="25"/>
  <c r="I32" i="25"/>
  <c r="N32" i="25" s="1"/>
  <c r="O32" i="25"/>
  <c r="O40" i="25" s="1"/>
  <c r="W32" i="25"/>
  <c r="X32" i="25"/>
  <c r="Y32" i="25"/>
  <c r="Z32" i="25"/>
  <c r="AA32" i="25"/>
  <c r="AB32" i="25"/>
  <c r="AC32" i="25"/>
  <c r="AD32" i="25"/>
  <c r="AF32" i="25"/>
  <c r="AG32" i="25"/>
  <c r="AH32" i="25"/>
  <c r="AI32" i="25"/>
  <c r="AJ32" i="25"/>
  <c r="AK32" i="25"/>
  <c r="AL32" i="25"/>
  <c r="I33" i="25"/>
  <c r="N33" i="25" s="1"/>
  <c r="O33" i="25"/>
  <c r="Q33" i="25" s="1"/>
  <c r="W33" i="25"/>
  <c r="X33" i="25"/>
  <c r="Y33" i="25"/>
  <c r="Z33" i="25"/>
  <c r="AA33" i="25"/>
  <c r="AE33" i="25"/>
  <c r="AF33" i="25"/>
  <c r="AG33" i="25"/>
  <c r="AH33" i="25"/>
  <c r="AI33" i="25"/>
  <c r="AJ33" i="25"/>
  <c r="AK33" i="25"/>
  <c r="AL33" i="25"/>
  <c r="O34" i="25"/>
  <c r="Q34" i="25" s="1"/>
  <c r="S34" i="25"/>
  <c r="W34" i="25"/>
  <c r="X34" i="25"/>
  <c r="Y34" i="25"/>
  <c r="Z34" i="25"/>
  <c r="AA34" i="25"/>
  <c r="AB34" i="25"/>
  <c r="AD34" i="25"/>
  <c r="AE34" i="25"/>
  <c r="AF34" i="25"/>
  <c r="AG34" i="25"/>
  <c r="AH34" i="25"/>
  <c r="AK34" i="25"/>
  <c r="I35" i="25"/>
  <c r="N35" i="25" s="1"/>
  <c r="O35" i="25"/>
  <c r="Q35" i="25" s="1"/>
  <c r="W35" i="25"/>
  <c r="X35" i="25"/>
  <c r="AA35" i="25"/>
  <c r="AC35" i="25"/>
  <c r="AD35" i="25"/>
  <c r="AE35" i="25"/>
  <c r="AF35" i="25"/>
  <c r="AG35" i="25"/>
  <c r="AH35" i="25"/>
  <c r="AI35" i="25"/>
  <c r="AJ35" i="25"/>
  <c r="AK35" i="25"/>
  <c r="O36" i="25"/>
  <c r="S36" i="25"/>
  <c r="W36" i="25"/>
  <c r="X36" i="25"/>
  <c r="Y36" i="25"/>
  <c r="Z36" i="25"/>
  <c r="AA36" i="25"/>
  <c r="AB36" i="25"/>
  <c r="AC36" i="25"/>
  <c r="AD36" i="25"/>
  <c r="AE36" i="25"/>
  <c r="AF36" i="25"/>
  <c r="AG36" i="25"/>
  <c r="AH36" i="25"/>
  <c r="AI36" i="25"/>
  <c r="AJ36" i="25"/>
  <c r="AK36" i="25"/>
  <c r="AL36" i="25"/>
  <c r="I37" i="25"/>
  <c r="O37" i="25"/>
  <c r="W37" i="25"/>
  <c r="X37" i="25"/>
  <c r="Y37" i="25"/>
  <c r="Z37" i="25"/>
  <c r="AA37" i="25"/>
  <c r="AB37" i="25"/>
  <c r="AC37" i="25"/>
  <c r="AD37" i="25"/>
  <c r="AE37" i="25"/>
  <c r="AF37" i="25"/>
  <c r="AG37" i="25"/>
  <c r="AH37" i="25"/>
  <c r="AI37" i="25"/>
  <c r="AJ37" i="25"/>
  <c r="AK37" i="25"/>
  <c r="AL37" i="25"/>
  <c r="I38" i="25"/>
  <c r="O38" i="25"/>
  <c r="Q38" i="25" s="1"/>
  <c r="W38" i="25"/>
  <c r="X38" i="25"/>
  <c r="Y38" i="25"/>
  <c r="Z38" i="25"/>
  <c r="AA38" i="25"/>
  <c r="AB38" i="25"/>
  <c r="AC38" i="25"/>
  <c r="AD38" i="25"/>
  <c r="AF38" i="25"/>
  <c r="AG38" i="25"/>
  <c r="AH38" i="25"/>
  <c r="AJ38" i="25"/>
  <c r="AK38" i="25"/>
  <c r="AL38" i="25"/>
  <c r="I39" i="25"/>
  <c r="N39" i="25" s="1"/>
  <c r="O39" i="25"/>
  <c r="W39" i="25"/>
  <c r="X39" i="25"/>
  <c r="Y39" i="25"/>
  <c r="Z39" i="25"/>
  <c r="AA39" i="25"/>
  <c r="AB39" i="25"/>
  <c r="AC39" i="25"/>
  <c r="AD39" i="25"/>
  <c r="AE39" i="25"/>
  <c r="AF39" i="25"/>
  <c r="AG39" i="25"/>
  <c r="AH39" i="25"/>
  <c r="AI39" i="25"/>
  <c r="AJ39" i="25"/>
  <c r="AK39" i="25"/>
  <c r="AL39" i="25"/>
  <c r="I41" i="25"/>
  <c r="N41" i="25" s="1"/>
  <c r="O41" i="25"/>
  <c r="Q41" i="25" s="1"/>
  <c r="W41" i="25"/>
  <c r="X41" i="25"/>
  <c r="Y41" i="25"/>
  <c r="Z41" i="25"/>
  <c r="AA41" i="25"/>
  <c r="AB41" i="25"/>
  <c r="AC41" i="25"/>
  <c r="AD41" i="25"/>
  <c r="AE41" i="25"/>
  <c r="AF41" i="25"/>
  <c r="AG41" i="25"/>
  <c r="AH41" i="25"/>
  <c r="AI41" i="25"/>
  <c r="AJ41" i="25"/>
  <c r="AK41" i="25"/>
  <c r="AL41" i="25"/>
  <c r="I42" i="25"/>
  <c r="O42" i="25"/>
  <c r="Q42" i="25" s="1"/>
  <c r="W42" i="25"/>
  <c r="X42" i="25"/>
  <c r="Y42" i="25"/>
  <c r="Z42" i="25"/>
  <c r="AA42" i="25"/>
  <c r="AB42" i="25"/>
  <c r="AC42" i="25"/>
  <c r="AD42" i="25"/>
  <c r="AE42" i="25"/>
  <c r="AF42" i="25"/>
  <c r="AG42" i="25"/>
  <c r="AH42" i="25"/>
  <c r="AI42" i="25"/>
  <c r="AK42" i="25"/>
  <c r="AL42" i="25"/>
  <c r="AL46" i="25" s="1"/>
  <c r="I43" i="25"/>
  <c r="N43" i="25" s="1"/>
  <c r="O43" i="25"/>
  <c r="Q43" i="25" s="1"/>
  <c r="W43" i="25"/>
  <c r="X43" i="25"/>
  <c r="Y43" i="25"/>
  <c r="Z43" i="25"/>
  <c r="AA43" i="25"/>
  <c r="AB43" i="25"/>
  <c r="AC43" i="25"/>
  <c r="AD43" i="25"/>
  <c r="AE43" i="25"/>
  <c r="AF43" i="25"/>
  <c r="AG43" i="25"/>
  <c r="AH43" i="25"/>
  <c r="AI43" i="25"/>
  <c r="AJ43" i="25"/>
  <c r="AK43" i="25"/>
  <c r="AL43" i="25"/>
  <c r="I44" i="25"/>
  <c r="N44" i="25" s="1"/>
  <c r="O44" i="25"/>
  <c r="W44" i="25"/>
  <c r="X44" i="25"/>
  <c r="Y44" i="25"/>
  <c r="Z44" i="25"/>
  <c r="AA44" i="25"/>
  <c r="AB44" i="25"/>
  <c r="AC44" i="25"/>
  <c r="AD44" i="25"/>
  <c r="AE44" i="25"/>
  <c r="AF44" i="25"/>
  <c r="AG44" i="25"/>
  <c r="AH44" i="25"/>
  <c r="AI44" i="25"/>
  <c r="AJ44" i="25"/>
  <c r="AK44" i="25"/>
  <c r="AL44" i="25"/>
  <c r="I45" i="25"/>
  <c r="T45" i="25"/>
  <c r="W45" i="25"/>
  <c r="X45" i="25"/>
  <c r="Y45" i="25"/>
  <c r="Z45" i="25"/>
  <c r="AA45" i="25"/>
  <c r="AB45" i="25"/>
  <c r="AC45" i="25"/>
  <c r="AD45" i="25"/>
  <c r="AE45" i="25"/>
  <c r="AF45" i="25"/>
  <c r="AG45" i="25"/>
  <c r="AH45" i="25"/>
  <c r="AI45" i="25"/>
  <c r="AJ45" i="25"/>
  <c r="AK45" i="25"/>
  <c r="AL45" i="25"/>
  <c r="I47" i="25"/>
  <c r="O47" i="25"/>
  <c r="W47" i="25"/>
  <c r="X47" i="25"/>
  <c r="Y47" i="25"/>
  <c r="Z47" i="25"/>
  <c r="AA47" i="25"/>
  <c r="AC47" i="25"/>
  <c r="AD47" i="25"/>
  <c r="AE47" i="25"/>
  <c r="AF47" i="25"/>
  <c r="AG47" i="25"/>
  <c r="AH47" i="25"/>
  <c r="AI47" i="25"/>
  <c r="AJ47" i="25"/>
  <c r="AK47" i="25"/>
  <c r="AL47" i="25"/>
  <c r="I48" i="25"/>
  <c r="I50" i="25" s="1"/>
  <c r="O48" i="25"/>
  <c r="Q48" i="25" s="1"/>
  <c r="W48" i="25"/>
  <c r="X48" i="25"/>
  <c r="Y48" i="25"/>
  <c r="Z48" i="25"/>
  <c r="AA48" i="25"/>
  <c r="AC48" i="25"/>
  <c r="AD48" i="25"/>
  <c r="AE48" i="25"/>
  <c r="AF48" i="25"/>
  <c r="AG48" i="25"/>
  <c r="AH48" i="25"/>
  <c r="AI48" i="25"/>
  <c r="AJ48" i="25"/>
  <c r="AK48" i="25"/>
  <c r="AL48" i="25"/>
  <c r="I49" i="25"/>
  <c r="N49" i="25" s="1"/>
  <c r="O49" i="25"/>
  <c r="W49" i="25"/>
  <c r="X49" i="25"/>
  <c r="Y49" i="25"/>
  <c r="Z49" i="25"/>
  <c r="AA49" i="25"/>
  <c r="AB49" i="25"/>
  <c r="AC49" i="25"/>
  <c r="AD49" i="25"/>
  <c r="AE49" i="25"/>
  <c r="AF49" i="25"/>
  <c r="AG49" i="25"/>
  <c r="AH49" i="25"/>
  <c r="AI49" i="25"/>
  <c r="AJ49" i="25"/>
  <c r="AK49" i="25"/>
  <c r="AL49" i="25"/>
  <c r="S52" i="25"/>
  <c r="T52" i="25"/>
  <c r="AL52" i="25"/>
  <c r="I53" i="25"/>
  <c r="N53" i="25" s="1"/>
  <c r="O53" i="25"/>
  <c r="Q53" i="25" s="1"/>
  <c r="W53" i="25"/>
  <c r="X53" i="25"/>
  <c r="Y53" i="25"/>
  <c r="Z53" i="25"/>
  <c r="AB53" i="25"/>
  <c r="AC53" i="25"/>
  <c r="AD53" i="25"/>
  <c r="AE53" i="25"/>
  <c r="AF53" i="25"/>
  <c r="AG53" i="25"/>
  <c r="AH53" i="25"/>
  <c r="AI53" i="25"/>
  <c r="AJ53" i="25"/>
  <c r="AK53" i="25"/>
  <c r="AL53" i="25"/>
  <c r="I54" i="25"/>
  <c r="N54" i="25" s="1"/>
  <c r="O54" i="25"/>
  <c r="Q54" i="25" s="1"/>
  <c r="T54" i="25"/>
  <c r="W54" i="25"/>
  <c r="X54" i="25"/>
  <c r="Y54" i="25"/>
  <c r="Z54" i="25"/>
  <c r="AA54" i="25"/>
  <c r="AB54" i="25"/>
  <c r="AC54" i="25"/>
  <c r="AD54" i="25"/>
  <c r="AE54" i="25"/>
  <c r="AF54" i="25"/>
  <c r="AG54" i="25"/>
  <c r="AH54" i="25"/>
  <c r="AI54" i="25"/>
  <c r="AJ54" i="25"/>
  <c r="AK54" i="25"/>
  <c r="I55" i="25"/>
  <c r="O55" i="25"/>
  <c r="Q55" i="25" s="1"/>
  <c r="W55" i="25"/>
  <c r="X55" i="25"/>
  <c r="Y55" i="25"/>
  <c r="Z55" i="25"/>
  <c r="AA55" i="25"/>
  <c r="AB55" i="25"/>
  <c r="AC55" i="25"/>
  <c r="AD55" i="25"/>
  <c r="AE55" i="25"/>
  <c r="AF55" i="25"/>
  <c r="AG55" i="25"/>
  <c r="AH55" i="25"/>
  <c r="AI55" i="25"/>
  <c r="AJ55" i="25"/>
  <c r="AK55" i="25"/>
  <c r="AL55" i="25"/>
  <c r="I56" i="25"/>
  <c r="N56" i="25" s="1"/>
  <c r="O56" i="25"/>
  <c r="W56" i="25"/>
  <c r="X56" i="25"/>
  <c r="Y56" i="25"/>
  <c r="Z56" i="25"/>
  <c r="AA56" i="25"/>
  <c r="AB56" i="25"/>
  <c r="AC56" i="25"/>
  <c r="AD56" i="25"/>
  <c r="AE56" i="25"/>
  <c r="AG56" i="25"/>
  <c r="AH56" i="25"/>
  <c r="AI56" i="25"/>
  <c r="AL56" i="25"/>
  <c r="I57" i="25"/>
  <c r="N57" i="25" s="1"/>
  <c r="O57" i="25"/>
  <c r="W57" i="25"/>
  <c r="X57" i="25"/>
  <c r="Y57" i="25"/>
  <c r="Z57" i="25"/>
  <c r="AA57" i="25"/>
  <c r="AB57" i="25"/>
  <c r="AC57" i="25"/>
  <c r="AD57" i="25"/>
  <c r="AE57" i="25"/>
  <c r="AF57" i="25"/>
  <c r="AH57" i="25"/>
  <c r="AI57" i="25"/>
  <c r="AJ57" i="25"/>
  <c r="AK57" i="25"/>
  <c r="I58" i="25"/>
  <c r="O58" i="25"/>
  <c r="W58" i="25"/>
  <c r="X58" i="25"/>
  <c r="Y58" i="25"/>
  <c r="Z58" i="25"/>
  <c r="AA58" i="25"/>
  <c r="AB58" i="25"/>
  <c r="AC58" i="25"/>
  <c r="AD58" i="25"/>
  <c r="AE58" i="25"/>
  <c r="AF58" i="25"/>
  <c r="AH58" i="25"/>
  <c r="AI58" i="25"/>
  <c r="AK58" i="25"/>
  <c r="AL58" i="25"/>
  <c r="I60" i="25"/>
  <c r="N60" i="25" s="1"/>
  <c r="O60" i="25"/>
  <c r="Q60" i="25" s="1"/>
  <c r="W60" i="25"/>
  <c r="X60" i="25"/>
  <c r="Y60" i="25"/>
  <c r="Z60" i="25"/>
  <c r="AA60" i="25"/>
  <c r="AB60" i="25"/>
  <c r="AC60" i="25"/>
  <c r="AD60" i="25"/>
  <c r="AE60" i="25"/>
  <c r="AF60" i="25"/>
  <c r="AG60" i="25"/>
  <c r="AH60" i="25"/>
  <c r="AI60" i="25"/>
  <c r="AJ60" i="25"/>
  <c r="AL60" i="25"/>
  <c r="I61" i="25"/>
  <c r="S61" i="25" s="1"/>
  <c r="T61" i="25"/>
  <c r="W61" i="25"/>
  <c r="X61" i="25"/>
  <c r="Y61" i="25"/>
  <c r="Z61" i="25"/>
  <c r="AA61" i="25"/>
  <c r="AB61" i="25"/>
  <c r="AE61" i="25"/>
  <c r="AF61" i="25"/>
  <c r="AG61" i="25"/>
  <c r="AH61" i="25"/>
  <c r="AI61" i="25"/>
  <c r="AJ61" i="25"/>
  <c r="AK61" i="25"/>
  <c r="AL61" i="25"/>
  <c r="O62" i="25"/>
  <c r="S62" i="25"/>
  <c r="W62" i="25"/>
  <c r="X62" i="25"/>
  <c r="Y62" i="25"/>
  <c r="Z62" i="25"/>
  <c r="Z65" i="25" s="1"/>
  <c r="AA62" i="25"/>
  <c r="AB62" i="25"/>
  <c r="AC62" i="25"/>
  <c r="AD62" i="25"/>
  <c r="AE62" i="25"/>
  <c r="AF62" i="25"/>
  <c r="AG62" i="25"/>
  <c r="AH62" i="25"/>
  <c r="AH65" i="25" s="1"/>
  <c r="AI62" i="25"/>
  <c r="AJ62" i="25"/>
  <c r="AK62" i="25"/>
  <c r="O63" i="25"/>
  <c r="W63" i="25"/>
  <c r="X63" i="25"/>
  <c r="Y63" i="25"/>
  <c r="Z63" i="25"/>
  <c r="AA63" i="25"/>
  <c r="AB63" i="25"/>
  <c r="AC63" i="25"/>
  <c r="AD63" i="25"/>
  <c r="AE63" i="25"/>
  <c r="AF63" i="25"/>
  <c r="AG63" i="25"/>
  <c r="AH63" i="25"/>
  <c r="AI63" i="25"/>
  <c r="AJ63" i="25"/>
  <c r="AK63" i="25"/>
  <c r="AL63" i="25"/>
  <c r="I64" i="25"/>
  <c r="N64" i="25" s="1"/>
  <c r="O64" i="25"/>
  <c r="Q64" i="25" s="1"/>
  <c r="W64" i="25"/>
  <c r="X64" i="25"/>
  <c r="Y64" i="25"/>
  <c r="Z64" i="25"/>
  <c r="AA64" i="25"/>
  <c r="AB64" i="25"/>
  <c r="AC64" i="25"/>
  <c r="AD64" i="25"/>
  <c r="AE64" i="25"/>
  <c r="AF64" i="25"/>
  <c r="AG64" i="25"/>
  <c r="AH64" i="25"/>
  <c r="AI64" i="25"/>
  <c r="AJ64" i="25"/>
  <c r="AK64" i="25"/>
  <c r="AL64" i="25"/>
  <c r="I66" i="25"/>
  <c r="N66" i="25" s="1"/>
  <c r="O66" i="25"/>
  <c r="Q66" i="25" s="1"/>
  <c r="W66" i="25"/>
  <c r="X66" i="25"/>
  <c r="Y66" i="25"/>
  <c r="Z66" i="25"/>
  <c r="AA66" i="25"/>
  <c r="AB66" i="25"/>
  <c r="AC66" i="25"/>
  <c r="AD66" i="25"/>
  <c r="AE66" i="25"/>
  <c r="AF66" i="25"/>
  <c r="AG66" i="25"/>
  <c r="AH66" i="25"/>
  <c r="AI66" i="25"/>
  <c r="AJ66" i="25"/>
  <c r="AK66" i="25"/>
  <c r="AL66" i="25"/>
  <c r="I67" i="25"/>
  <c r="O67" i="25"/>
  <c r="W67" i="25"/>
  <c r="X67" i="25"/>
  <c r="Y67" i="25"/>
  <c r="Z67" i="25"/>
  <c r="AA67" i="25"/>
  <c r="AB67" i="25"/>
  <c r="AC67" i="25"/>
  <c r="AD67" i="25"/>
  <c r="AE67" i="25"/>
  <c r="AF67" i="25"/>
  <c r="AG67" i="25"/>
  <c r="AH67" i="25"/>
  <c r="AI67" i="25"/>
  <c r="AJ67" i="25"/>
  <c r="AL67" i="25"/>
  <c r="AL70" i="25"/>
  <c r="I71" i="25"/>
  <c r="N71" i="25" s="1"/>
  <c r="O71" i="25"/>
  <c r="W71" i="25"/>
  <c r="X71" i="25"/>
  <c r="Y71" i="25"/>
  <c r="Z71" i="25"/>
  <c r="AA71" i="25"/>
  <c r="AB71" i="25"/>
  <c r="AC71" i="25"/>
  <c r="AD71" i="25"/>
  <c r="AE71" i="25"/>
  <c r="AF71" i="25"/>
  <c r="AG71" i="25"/>
  <c r="AH71" i="25"/>
  <c r="AI71" i="25"/>
  <c r="AJ71" i="25"/>
  <c r="AK71" i="25"/>
  <c r="AL71" i="25"/>
  <c r="I72" i="25"/>
  <c r="O72" i="25"/>
  <c r="Q72" i="25" s="1"/>
  <c r="W72" i="25"/>
  <c r="X72" i="25"/>
  <c r="Y72" i="25"/>
  <c r="Z72" i="25"/>
  <c r="AA72" i="25"/>
  <c r="AB72" i="25"/>
  <c r="AC72" i="25"/>
  <c r="AD72" i="25"/>
  <c r="AE72" i="25"/>
  <c r="AF72" i="25"/>
  <c r="AG72" i="25"/>
  <c r="AH72" i="25"/>
  <c r="AI72" i="25"/>
  <c r="AJ72" i="25"/>
  <c r="AK72" i="25"/>
  <c r="AL72" i="25"/>
  <c r="I73" i="25"/>
  <c r="O73" i="25"/>
  <c r="Q73" i="25" s="1"/>
  <c r="W73" i="25"/>
  <c r="X73" i="25"/>
  <c r="Y73" i="25"/>
  <c r="Z73" i="25"/>
  <c r="AA73" i="25"/>
  <c r="AB73" i="25"/>
  <c r="AC73" i="25"/>
  <c r="AD73" i="25"/>
  <c r="AE73" i="25"/>
  <c r="AF73" i="25"/>
  <c r="AG73" i="25"/>
  <c r="AH73" i="25"/>
  <c r="AI73" i="25"/>
  <c r="AJ73" i="25"/>
  <c r="AK73" i="25"/>
  <c r="AL73" i="25"/>
  <c r="I74" i="25"/>
  <c r="N74" i="25" s="1"/>
  <c r="O74" i="25"/>
  <c r="Q74" i="25" s="1"/>
  <c r="W74" i="25"/>
  <c r="X74" i="25"/>
  <c r="Y74" i="25"/>
  <c r="Z74" i="25"/>
  <c r="AA74" i="25"/>
  <c r="AB74" i="25"/>
  <c r="AC74" i="25"/>
  <c r="AD74" i="25"/>
  <c r="AE74" i="25"/>
  <c r="AF74" i="25"/>
  <c r="AG74" i="25"/>
  <c r="AH74" i="25"/>
  <c r="AI74" i="25"/>
  <c r="AJ74" i="25"/>
  <c r="AK74" i="25"/>
  <c r="AL74" i="25"/>
  <c r="I75" i="25"/>
  <c r="N75" i="25" s="1"/>
  <c r="O75" i="25"/>
  <c r="W75" i="25"/>
  <c r="X75" i="25"/>
  <c r="Y75" i="25"/>
  <c r="Z75" i="25"/>
  <c r="AA75" i="25"/>
  <c r="AB75" i="25"/>
  <c r="AC75" i="25"/>
  <c r="AD75" i="25"/>
  <c r="AE75" i="25"/>
  <c r="AF75" i="25"/>
  <c r="AG75" i="25"/>
  <c r="AH75" i="25"/>
  <c r="AI75" i="25"/>
  <c r="AK75" i="25"/>
  <c r="AL75" i="25"/>
  <c r="I76" i="25"/>
  <c r="N76" i="25" s="1"/>
  <c r="O76" i="25"/>
  <c r="Q76" i="25" s="1"/>
  <c r="W76" i="25"/>
  <c r="X76" i="25"/>
  <c r="Y76" i="25"/>
  <c r="Z76" i="25"/>
  <c r="AA76" i="25"/>
  <c r="AB76" i="25"/>
  <c r="AC76" i="25"/>
  <c r="AD76" i="25"/>
  <c r="AE76" i="25"/>
  <c r="AF76" i="25"/>
  <c r="AG76" i="25"/>
  <c r="AH76" i="25"/>
  <c r="AI76" i="25"/>
  <c r="AJ76" i="25"/>
  <c r="I77" i="25"/>
  <c r="O77" i="25"/>
  <c r="Q77" i="25" s="1"/>
  <c r="W77" i="25"/>
  <c r="X77" i="25"/>
  <c r="Y77" i="25"/>
  <c r="Z77" i="25"/>
  <c r="AA77" i="25"/>
  <c r="AB77" i="25"/>
  <c r="AD77" i="25"/>
  <c r="AE77" i="25"/>
  <c r="AF77" i="25"/>
  <c r="AG77" i="25"/>
  <c r="AH77" i="25"/>
  <c r="AI77" i="25"/>
  <c r="AJ77" i="25"/>
  <c r="AK77" i="25"/>
  <c r="O78" i="25"/>
  <c r="Q78" i="25" s="1"/>
  <c r="S78" i="25"/>
  <c r="W78" i="25"/>
  <c r="X78" i="25"/>
  <c r="Y78" i="25"/>
  <c r="Z78" i="25"/>
  <c r="AA78" i="25"/>
  <c r="AB78" i="25"/>
  <c r="AC78" i="25"/>
  <c r="AD78" i="25"/>
  <c r="AE78" i="25"/>
  <c r="AF78" i="25"/>
  <c r="AG78" i="25"/>
  <c r="AH78" i="25"/>
  <c r="AI78" i="25"/>
  <c r="AJ78" i="25"/>
  <c r="AK78" i="25"/>
  <c r="I79" i="25"/>
  <c r="N79" i="25" s="1"/>
  <c r="O79" i="25"/>
  <c r="W79" i="25"/>
  <c r="X79" i="25"/>
  <c r="Y79" i="25"/>
  <c r="Z79" i="25"/>
  <c r="AA79" i="25"/>
  <c r="AB79" i="25"/>
  <c r="AC79" i="25"/>
  <c r="AD79" i="25"/>
  <c r="AE79" i="25"/>
  <c r="AF79" i="25"/>
  <c r="AG79" i="25"/>
  <c r="AH79" i="25"/>
  <c r="AI79" i="25"/>
  <c r="AJ79" i="25"/>
  <c r="AK79" i="25"/>
  <c r="AL79" i="25"/>
  <c r="O80" i="25"/>
  <c r="Q80" i="25" s="1"/>
  <c r="S80" i="25"/>
  <c r="W80" i="25"/>
  <c r="X80" i="25"/>
  <c r="Y80" i="25"/>
  <c r="Z80" i="25"/>
  <c r="AA80" i="25"/>
  <c r="AB80" i="25"/>
  <c r="AC80" i="25"/>
  <c r="AD80" i="25"/>
  <c r="AE80" i="25"/>
  <c r="AF80" i="25"/>
  <c r="AG80" i="25"/>
  <c r="AH80" i="25"/>
  <c r="AI80" i="25"/>
  <c r="AJ80" i="25"/>
  <c r="AK80" i="25"/>
  <c r="AL80" i="25"/>
  <c r="I81" i="25"/>
  <c r="O81" i="25"/>
  <c r="Q81" i="25" s="1"/>
  <c r="W81" i="25"/>
  <c r="X81" i="25"/>
  <c r="Y81" i="25"/>
  <c r="Z81" i="25"/>
  <c r="AA81" i="25"/>
  <c r="AB81" i="25"/>
  <c r="AC81" i="25"/>
  <c r="AD81" i="25"/>
  <c r="AE81" i="25"/>
  <c r="AF81" i="25"/>
  <c r="AG81" i="25"/>
  <c r="AH81" i="25"/>
  <c r="AI81" i="25"/>
  <c r="AJ81" i="25"/>
  <c r="AK81" i="25"/>
  <c r="AL81" i="25"/>
  <c r="I82" i="25"/>
  <c r="O82" i="25"/>
  <c r="Q82" i="25" s="1"/>
  <c r="W82" i="25"/>
  <c r="X82" i="25"/>
  <c r="Y82" i="25"/>
  <c r="Z82" i="25"/>
  <c r="AA82" i="25"/>
  <c r="AB82" i="25"/>
  <c r="AC82" i="25"/>
  <c r="AD82" i="25"/>
  <c r="AE82" i="25"/>
  <c r="AF82" i="25"/>
  <c r="AG82" i="25"/>
  <c r="AH82" i="25"/>
  <c r="AI82" i="25"/>
  <c r="AJ82" i="25"/>
  <c r="AK82" i="25"/>
  <c r="AL82" i="25"/>
  <c r="I83" i="25"/>
  <c r="N83" i="25" s="1"/>
  <c r="O83" i="25"/>
  <c r="Q83" i="25" s="1"/>
  <c r="W83" i="25"/>
  <c r="X83" i="25"/>
  <c r="Y83" i="25"/>
  <c r="Z83" i="25"/>
  <c r="AA83" i="25"/>
  <c r="AB83" i="25"/>
  <c r="AC83" i="25"/>
  <c r="AD83" i="25"/>
  <c r="AE83" i="25"/>
  <c r="AF83" i="25"/>
  <c r="AG83" i="25"/>
  <c r="AH83" i="25"/>
  <c r="AI83" i="25"/>
  <c r="AJ83" i="25"/>
  <c r="AK83" i="25"/>
  <c r="AL83" i="25"/>
  <c r="I84" i="25"/>
  <c r="O84" i="25"/>
  <c r="Q84" i="25" s="1"/>
  <c r="W84" i="25"/>
  <c r="X84" i="25"/>
  <c r="Y84" i="25"/>
  <c r="Z84" i="25"/>
  <c r="AA84" i="25"/>
  <c r="AB84" i="25"/>
  <c r="AC84" i="25"/>
  <c r="AD84" i="25"/>
  <c r="AE84" i="25"/>
  <c r="AF84" i="25"/>
  <c r="AG84" i="25"/>
  <c r="AH84" i="25"/>
  <c r="AI84" i="25"/>
  <c r="AJ84" i="25"/>
  <c r="AK84" i="25"/>
  <c r="AL84" i="25"/>
  <c r="I85" i="25"/>
  <c r="O85" i="25"/>
  <c r="Q85" i="25" s="1"/>
  <c r="W85" i="25"/>
  <c r="X85" i="25"/>
  <c r="Y85" i="25"/>
  <c r="Z85" i="25"/>
  <c r="AA85" i="25"/>
  <c r="AB85" i="25"/>
  <c r="AC85" i="25"/>
  <c r="AD85" i="25"/>
  <c r="AE85" i="25"/>
  <c r="AF85" i="25"/>
  <c r="AG85" i="25"/>
  <c r="AH85" i="25"/>
  <c r="AJ85" i="25"/>
  <c r="AK85" i="25"/>
  <c r="AL85" i="25"/>
  <c r="I86" i="25"/>
  <c r="O86" i="25"/>
  <c r="Q86" i="25" s="1"/>
  <c r="W86" i="25"/>
  <c r="X86" i="25"/>
  <c r="X87" i="25" s="1"/>
  <c r="Y86" i="25"/>
  <c r="Z86" i="25"/>
  <c r="AA86" i="25"/>
  <c r="AB86" i="25"/>
  <c r="AC86" i="25"/>
  <c r="AD86" i="25"/>
  <c r="AE86" i="25"/>
  <c r="AF86" i="25"/>
  <c r="AG86" i="25"/>
  <c r="AH86" i="25"/>
  <c r="AI86" i="25"/>
  <c r="AJ86" i="25"/>
  <c r="AK86" i="25"/>
  <c r="AL86" i="25"/>
  <c r="I88" i="25"/>
  <c r="O88" i="25"/>
  <c r="Q88" i="25" s="1"/>
  <c r="W88" i="25"/>
  <c r="W89" i="25" s="1"/>
  <c r="X88" i="25"/>
  <c r="X89" i="25" s="1"/>
  <c r="Y88" i="25"/>
  <c r="Y89" i="25" s="1"/>
  <c r="Z88" i="25"/>
  <c r="Z89" i="25" s="1"/>
  <c r="AA88" i="25"/>
  <c r="AA89" i="25" s="1"/>
  <c r="AB88" i="25"/>
  <c r="AB89" i="25" s="1"/>
  <c r="AC88" i="25"/>
  <c r="AC89" i="25" s="1"/>
  <c r="AD88" i="25"/>
  <c r="AD89" i="25" s="1"/>
  <c r="AE88" i="25"/>
  <c r="AE89" i="25" s="1"/>
  <c r="AF88" i="25"/>
  <c r="AF89" i="25" s="1"/>
  <c r="AG88" i="25"/>
  <c r="AG89" i="25" s="1"/>
  <c r="AH88" i="25"/>
  <c r="AH89" i="25" s="1"/>
  <c r="AI88" i="25"/>
  <c r="AI89" i="25" s="1"/>
  <c r="AJ88" i="25"/>
  <c r="AJ89" i="25" s="1"/>
  <c r="AK88" i="25"/>
  <c r="AK89" i="25" s="1"/>
  <c r="AL88" i="25"/>
  <c r="AL89" i="25" s="1"/>
  <c r="S91" i="25"/>
  <c r="T91" i="25"/>
  <c r="AL91" i="25"/>
  <c r="I92" i="25"/>
  <c r="N92" i="25" s="1"/>
  <c r="O92" i="25"/>
  <c r="Q92" i="25" s="1"/>
  <c r="W92" i="25"/>
  <c r="Z92" i="25"/>
  <c r="AA92" i="25"/>
  <c r="AB92" i="25"/>
  <c r="AC92" i="25"/>
  <c r="AF92" i="25"/>
  <c r="AG92" i="25"/>
  <c r="AH92" i="25"/>
  <c r="AI92" i="25"/>
  <c r="AJ92" i="25"/>
  <c r="AK92" i="25"/>
  <c r="AL92" i="25"/>
  <c r="I93" i="25"/>
  <c r="N93" i="25" s="1"/>
  <c r="O93" i="25"/>
  <c r="Q93" i="25" s="1"/>
  <c r="W93" i="25"/>
  <c r="X93" i="25"/>
  <c r="Y93" i="25"/>
  <c r="Z93" i="25"/>
  <c r="AA93" i="25"/>
  <c r="AB93" i="25"/>
  <c r="AC93" i="25"/>
  <c r="AD93" i="25"/>
  <c r="AE93" i="25"/>
  <c r="AF93" i="25"/>
  <c r="AG93" i="25"/>
  <c r="AH93" i="25"/>
  <c r="AI93" i="25"/>
  <c r="AJ93" i="25"/>
  <c r="AK93" i="25"/>
  <c r="AL93" i="25"/>
  <c r="I94" i="25"/>
  <c r="O94" i="25"/>
  <c r="AG94" i="25"/>
  <c r="AH94" i="25"/>
  <c r="AL94" i="25"/>
  <c r="I95" i="25"/>
  <c r="N95" i="25" s="1"/>
  <c r="O95" i="25"/>
  <c r="Q95" i="25" s="1"/>
  <c r="W95" i="25"/>
  <c r="X95" i="25"/>
  <c r="Y95" i="25"/>
  <c r="AA95" i="25"/>
  <c r="AC95" i="25"/>
  <c r="AD95" i="25"/>
  <c r="AE95" i="25"/>
  <c r="AF95" i="25"/>
  <c r="AG95" i="25"/>
  <c r="AH95" i="25"/>
  <c r="AI95" i="25"/>
  <c r="AJ95" i="25"/>
  <c r="AK95" i="25"/>
  <c r="AL95" i="25"/>
  <c r="I96" i="25"/>
  <c r="N96" i="25" s="1"/>
  <c r="O96" i="25"/>
  <c r="Q96" i="25" s="1"/>
  <c r="W96" i="25"/>
  <c r="Z96" i="25"/>
  <c r="AC96" i="25"/>
  <c r="AD96" i="25"/>
  <c r="AE96" i="25"/>
  <c r="AF96" i="25"/>
  <c r="AG96" i="25"/>
  <c r="AH96" i="25"/>
  <c r="AI96" i="25"/>
  <c r="AJ96" i="25"/>
  <c r="AK96" i="25"/>
  <c r="AL96" i="25"/>
  <c r="I97" i="25"/>
  <c r="N97" i="25" s="1"/>
  <c r="O97" i="25"/>
  <c r="Q97" i="25" s="1"/>
  <c r="W97" i="25"/>
  <c r="X97" i="25"/>
  <c r="Y97" i="25"/>
  <c r="Z97" i="25"/>
  <c r="AA97" i="25"/>
  <c r="AB97" i="25"/>
  <c r="AC97" i="25"/>
  <c r="AD97" i="25"/>
  <c r="AE97" i="25"/>
  <c r="AH97" i="25"/>
  <c r="AI97" i="25"/>
  <c r="AK97" i="25"/>
  <c r="AL97" i="25"/>
  <c r="I98" i="25"/>
  <c r="N98" i="25" s="1"/>
  <c r="O98" i="25"/>
  <c r="Q98" i="25" s="1"/>
  <c r="W98" i="25"/>
  <c r="X98" i="25"/>
  <c r="Y98" i="25"/>
  <c r="Z98" i="25"/>
  <c r="AA98" i="25"/>
  <c r="AB98" i="25"/>
  <c r="AC98" i="25"/>
  <c r="AD98" i="25"/>
  <c r="AE98" i="25"/>
  <c r="AF98" i="25"/>
  <c r="AG98" i="25"/>
  <c r="AH98" i="25"/>
  <c r="AI98" i="25"/>
  <c r="AJ98" i="25"/>
  <c r="AK98" i="25"/>
  <c r="AL98" i="25"/>
  <c r="I99" i="25"/>
  <c r="K99" i="25"/>
  <c r="W99" i="25"/>
  <c r="Z99" i="25"/>
  <c r="AB99" i="25"/>
  <c r="AF99" i="25"/>
  <c r="AG99" i="25"/>
  <c r="AI99" i="25"/>
  <c r="AK99" i="25"/>
  <c r="AL99" i="25"/>
  <c r="I100" i="25"/>
  <c r="K100" i="25"/>
  <c r="O100" i="25" s="1"/>
  <c r="T100" i="25" s="1"/>
  <c r="Z100" i="25"/>
  <c r="AB100" i="25"/>
  <c r="AG100" i="25"/>
  <c r="AI100" i="25"/>
  <c r="AJ100" i="25"/>
  <c r="AL100" i="25"/>
  <c r="I101" i="25"/>
  <c r="K101" i="25"/>
  <c r="O101" i="25" s="1"/>
  <c r="Z101" i="25"/>
  <c r="AC101" i="25"/>
  <c r="AF101" i="25"/>
  <c r="AK101" i="25"/>
  <c r="I102" i="25"/>
  <c r="K102" i="25"/>
  <c r="O102" i="25" s="1"/>
  <c r="AA102" i="25"/>
  <c r="AF102" i="25"/>
  <c r="AJ102" i="25"/>
  <c r="AK102" i="25"/>
  <c r="S104" i="25"/>
  <c r="T104" i="25"/>
  <c r="AL104" i="25"/>
  <c r="S105" i="25"/>
  <c r="T105" i="25"/>
  <c r="AL105" i="25"/>
  <c r="S107" i="25"/>
  <c r="T107" i="25"/>
  <c r="AL107" i="25"/>
  <c r="S108" i="25"/>
  <c r="U108" i="25" s="1"/>
  <c r="T108" i="25"/>
  <c r="AL108" i="25"/>
  <c r="I109" i="25"/>
  <c r="K109" i="25"/>
  <c r="O109" i="25" s="1"/>
  <c r="T109" i="25" s="1"/>
  <c r="W109" i="25"/>
  <c r="AI109" i="25"/>
  <c r="AJ109" i="25"/>
  <c r="AL109" i="25"/>
  <c r="I110" i="25"/>
  <c r="S110" i="25" s="1"/>
  <c r="K110" i="25"/>
  <c r="O110" i="25" s="1"/>
  <c r="R110" i="25" s="1"/>
  <c r="AA110" i="25"/>
  <c r="AB110" i="25"/>
  <c r="AH110" i="25"/>
  <c r="AI110" i="25"/>
  <c r="AJ110" i="25"/>
  <c r="AK110" i="25"/>
  <c r="AL110" i="25"/>
  <c r="I111" i="25"/>
  <c r="S111" i="25" s="1"/>
  <c r="K111" i="25"/>
  <c r="O111" i="25" s="1"/>
  <c r="T111" i="25" s="1"/>
  <c r="Z111" i="25"/>
  <c r="AB111" i="25"/>
  <c r="AD111" i="25"/>
  <c r="AF111" i="25"/>
  <c r="AG111" i="25"/>
  <c r="AH111" i="25"/>
  <c r="AI111" i="25"/>
  <c r="AJ111" i="25"/>
  <c r="AL111" i="25"/>
  <c r="I112" i="25"/>
  <c r="S112" i="25" s="1"/>
  <c r="K112" i="25"/>
  <c r="O112" i="25" s="1"/>
  <c r="AB112" i="25"/>
  <c r="AG112" i="25"/>
  <c r="AK112" i="25"/>
  <c r="AL112" i="25"/>
  <c r="I113" i="25"/>
  <c r="K113" i="25"/>
  <c r="O113" i="25" s="1"/>
  <c r="T113" i="25" s="1"/>
  <c r="W113" i="25"/>
  <c r="AC113" i="25"/>
  <c r="AG113" i="25"/>
  <c r="AK113" i="25"/>
  <c r="AL113" i="25"/>
  <c r="I114" i="25"/>
  <c r="K114" i="25"/>
  <c r="O114" i="25" s="1"/>
  <c r="AB114" i="25"/>
  <c r="AB121" i="25" s="1"/>
  <c r="J16" i="38" s="1"/>
  <c r="K16" i="38" s="1"/>
  <c r="L16" i="38" s="1"/>
  <c r="P16" i="38" s="1"/>
  <c r="AK114" i="25"/>
  <c r="I115" i="25"/>
  <c r="K115" i="25"/>
  <c r="O115" i="25" s="1"/>
  <c r="AB115" i="25"/>
  <c r="AF115" i="25"/>
  <c r="AG115" i="25"/>
  <c r="AJ115" i="25"/>
  <c r="AK115" i="25"/>
  <c r="AL115" i="25"/>
  <c r="I116" i="25"/>
  <c r="S116" i="25" s="1"/>
  <c r="K116" i="25"/>
  <c r="O116" i="25" s="1"/>
  <c r="Y116" i="25"/>
  <c r="Z116" i="25"/>
  <c r="AA116" i="25"/>
  <c r="AC116" i="25"/>
  <c r="AG116" i="25"/>
  <c r="AH116" i="25"/>
  <c r="AK116" i="25"/>
  <c r="AL116" i="25"/>
  <c r="I117" i="25"/>
  <c r="S117" i="25" s="1"/>
  <c r="K117" i="25"/>
  <c r="O117" i="25" s="1"/>
  <c r="AC117" i="25"/>
  <c r="AG117" i="25"/>
  <c r="AL117" i="25"/>
  <c r="I118" i="25"/>
  <c r="S118" i="25" s="1"/>
  <c r="O118" i="25"/>
  <c r="X118" i="25"/>
  <c r="Z118" i="25"/>
  <c r="AA118" i="25"/>
  <c r="AB118" i="25"/>
  <c r="AC118" i="25"/>
  <c r="AD118" i="25"/>
  <c r="AE118" i="25"/>
  <c r="AF118" i="25"/>
  <c r="AG118" i="25"/>
  <c r="AH118" i="25"/>
  <c r="AI118" i="25"/>
  <c r="AJ118" i="25"/>
  <c r="AK118" i="25"/>
  <c r="I119" i="25"/>
  <c r="O119" i="25"/>
  <c r="T119" i="25" s="1"/>
  <c r="W119" i="25"/>
  <c r="X119" i="25"/>
  <c r="Y119" i="25"/>
  <c r="Z119" i="25"/>
  <c r="AA119" i="25"/>
  <c r="AB119" i="25"/>
  <c r="AC119" i="25"/>
  <c r="AD119" i="25"/>
  <c r="AG119" i="25"/>
  <c r="AH119" i="25"/>
  <c r="AI119" i="25"/>
  <c r="AK119" i="25"/>
  <c r="I120" i="25"/>
  <c r="I121" i="25" s="1"/>
  <c r="O120" i="25"/>
  <c r="W120" i="25"/>
  <c r="X120" i="25"/>
  <c r="Y120" i="25"/>
  <c r="Z120" i="25"/>
  <c r="AA120" i="25"/>
  <c r="AB120" i="25"/>
  <c r="AC120" i="25"/>
  <c r="AD120" i="25"/>
  <c r="AE120" i="25"/>
  <c r="AF120" i="25"/>
  <c r="AG120" i="25"/>
  <c r="AH120" i="25"/>
  <c r="AI120" i="25"/>
  <c r="AJ120" i="25"/>
  <c r="AK120" i="25"/>
  <c r="AL122" i="25"/>
  <c r="I125" i="25"/>
  <c r="O125" i="25"/>
  <c r="S126" i="25"/>
  <c r="T126" i="25"/>
  <c r="I127" i="25"/>
  <c r="R127" i="25" s="1"/>
  <c r="R128" i="25" s="1"/>
  <c r="W127" i="25"/>
  <c r="W128" i="25" s="1"/>
  <c r="X127" i="25"/>
  <c r="X128" i="25" s="1"/>
  <c r="Y127" i="25"/>
  <c r="Y128" i="25" s="1"/>
  <c r="Z127" i="25"/>
  <c r="Z128" i="25" s="1"/>
  <c r="AA127" i="25"/>
  <c r="AA128" i="25" s="1"/>
  <c r="J17" i="37" s="1"/>
  <c r="K17" i="37" s="1"/>
  <c r="L17" i="37" s="1"/>
  <c r="AC127" i="25"/>
  <c r="AC128" i="25" s="1"/>
  <c r="AD127" i="25"/>
  <c r="AD128" i="25" s="1"/>
  <c r="J17" i="42" s="1"/>
  <c r="K17" i="42" s="1"/>
  <c r="L17" i="42" s="1"/>
  <c r="AE127" i="25"/>
  <c r="AE128" i="25" s="1"/>
  <c r="J17" i="45" s="1"/>
  <c r="K17" i="45" s="1"/>
  <c r="L17" i="45" s="1"/>
  <c r="AF127" i="25"/>
  <c r="AF128" i="25" s="1"/>
  <c r="J17" i="46" s="1"/>
  <c r="AG127" i="25"/>
  <c r="AG128" i="25" s="1"/>
  <c r="AH127" i="25"/>
  <c r="AH128" i="25" s="1"/>
  <c r="AI127" i="25"/>
  <c r="AI128" i="25" s="1"/>
  <c r="AJ127" i="25"/>
  <c r="AJ128" i="25" s="1"/>
  <c r="AK127" i="25"/>
  <c r="AK128" i="25" s="1"/>
  <c r="J17" i="56" s="1"/>
  <c r="AL127" i="25"/>
  <c r="O128" i="25"/>
  <c r="T128" i="25" s="1"/>
  <c r="S129" i="25"/>
  <c r="T129" i="25"/>
  <c r="AL129" i="25"/>
  <c r="S130" i="25"/>
  <c r="T130" i="25"/>
  <c r="AR130" i="25"/>
  <c r="AR131" i="25"/>
  <c r="I132" i="25"/>
  <c r="S132" i="25" s="1"/>
  <c r="O132" i="25"/>
  <c r="T132" i="25" s="1"/>
  <c r="R132" i="25"/>
  <c r="C14" i="66" s="1"/>
  <c r="W132" i="25"/>
  <c r="X132" i="25"/>
  <c r="Y132" i="25"/>
  <c r="Z132" i="25"/>
  <c r="AA132" i="25"/>
  <c r="AB132" i="25"/>
  <c r="AC132" i="25"/>
  <c r="AD132" i="25"/>
  <c r="AE132" i="25"/>
  <c r="AF132" i="25"/>
  <c r="AG132" i="25"/>
  <c r="AH132" i="25"/>
  <c r="AI132" i="25"/>
  <c r="AJ132" i="25"/>
  <c r="AK132" i="25"/>
  <c r="AL132" i="25"/>
  <c r="AM132" i="25"/>
  <c r="AQ132" i="25"/>
  <c r="D14" i="66" s="1"/>
  <c r="S133" i="25"/>
  <c r="T133" i="25"/>
  <c r="AL133" i="25"/>
  <c r="I134" i="25"/>
  <c r="S134" i="25" s="1"/>
  <c r="O134" i="25"/>
  <c r="T134" i="25" s="1"/>
  <c r="W134" i="25"/>
  <c r="AB134" i="25"/>
  <c r="AC134" i="25"/>
  <c r="AC136" i="25" s="1"/>
  <c r="J18" i="41" s="1"/>
  <c r="K18" i="41" s="1"/>
  <c r="L18" i="41" s="1"/>
  <c r="AD134" i="25"/>
  <c r="AK134" i="25"/>
  <c r="I135" i="25"/>
  <c r="O135" i="25"/>
  <c r="W135" i="25"/>
  <c r="X135" i="25"/>
  <c r="Y135" i="25"/>
  <c r="Z135" i="25"/>
  <c r="AA135" i="25"/>
  <c r="AB135" i="25"/>
  <c r="AC135" i="25"/>
  <c r="AD135" i="25"/>
  <c r="AE135" i="25"/>
  <c r="AF135" i="25"/>
  <c r="AG135" i="25"/>
  <c r="AH135" i="25"/>
  <c r="AI135" i="25"/>
  <c r="AJ135" i="25"/>
  <c r="AL135" i="25"/>
  <c r="S137" i="25"/>
  <c r="T137" i="25"/>
  <c r="AL137" i="25"/>
  <c r="I138" i="25"/>
  <c r="K138" i="25"/>
  <c r="O138" i="25" s="1"/>
  <c r="W138" i="25"/>
  <c r="X138" i="25"/>
  <c r="Y138" i="25"/>
  <c r="Z138" i="25"/>
  <c r="AA138" i="25"/>
  <c r="AB138" i="25"/>
  <c r="AC138" i="25"/>
  <c r="AD138" i="25"/>
  <c r="AE138" i="25"/>
  <c r="AF138" i="25"/>
  <c r="AG138" i="25"/>
  <c r="AH138" i="25"/>
  <c r="AI138" i="25"/>
  <c r="AJ138" i="25"/>
  <c r="AK138" i="25"/>
  <c r="AL138" i="25"/>
  <c r="I139" i="25"/>
  <c r="O139" i="25"/>
  <c r="T139" i="25" s="1"/>
  <c r="W139" i="25"/>
  <c r="X139" i="25"/>
  <c r="Y139" i="25"/>
  <c r="Z139" i="25"/>
  <c r="AA139" i="25"/>
  <c r="AB139" i="25"/>
  <c r="AC139" i="25"/>
  <c r="AD139" i="25"/>
  <c r="AE139" i="25"/>
  <c r="AF139" i="25"/>
  <c r="AG139" i="25"/>
  <c r="AH139" i="25"/>
  <c r="AI139" i="25"/>
  <c r="AJ139" i="25"/>
  <c r="AK139" i="25"/>
  <c r="S141" i="25"/>
  <c r="T141" i="25"/>
  <c r="AL141" i="25"/>
  <c r="I142" i="25"/>
  <c r="S142" i="25" s="1"/>
  <c r="O142" i="25"/>
  <c r="T142" i="25" s="1"/>
  <c r="W142" i="25"/>
  <c r="AE142" i="25"/>
  <c r="I143" i="25"/>
  <c r="S143" i="25" s="1"/>
  <c r="O143" i="25"/>
  <c r="T143" i="25" s="1"/>
  <c r="W143" i="25"/>
  <c r="Y143" i="25"/>
  <c r="AC143" i="25"/>
  <c r="AD143" i="25"/>
  <c r="AE143" i="25"/>
  <c r="AF143" i="25"/>
  <c r="AH143" i="25"/>
  <c r="AI143" i="25"/>
  <c r="AJ143" i="25"/>
  <c r="AK143" i="25"/>
  <c r="AL143" i="25"/>
  <c r="I144" i="25"/>
  <c r="O144" i="25"/>
  <c r="T144" i="25" s="1"/>
  <c r="W144" i="25"/>
  <c r="AA144" i="25"/>
  <c r="AB144" i="25"/>
  <c r="AC144" i="25"/>
  <c r="AD144" i="25"/>
  <c r="AF144" i="25"/>
  <c r="AG144" i="25"/>
  <c r="AH144" i="25"/>
  <c r="AI144" i="25"/>
  <c r="AJ144" i="25"/>
  <c r="AL144" i="25"/>
  <c r="I145" i="25"/>
  <c r="O145" i="25"/>
  <c r="T145" i="25" s="1"/>
  <c r="Y145" i="25"/>
  <c r="AA145" i="25"/>
  <c r="AC145" i="25"/>
  <c r="AD145" i="25"/>
  <c r="AE145" i="25"/>
  <c r="AF145" i="25"/>
  <c r="AG145" i="25"/>
  <c r="AH145" i="25"/>
  <c r="AI145" i="25"/>
  <c r="AJ145" i="25"/>
  <c r="AK145" i="25"/>
  <c r="AL145" i="25"/>
  <c r="I146" i="25"/>
  <c r="O146" i="25"/>
  <c r="T146" i="25" s="1"/>
  <c r="W146" i="25"/>
  <c r="AE146" i="25"/>
  <c r="AK146" i="25"/>
  <c r="AL146" i="25"/>
  <c r="I147" i="25"/>
  <c r="S147" i="25" s="1"/>
  <c r="O147" i="25"/>
  <c r="T147" i="25" s="1"/>
  <c r="Y147" i="25"/>
  <c r="Z147" i="25"/>
  <c r="AA147" i="25"/>
  <c r="AB147" i="25"/>
  <c r="AC147" i="25"/>
  <c r="AD147" i="25"/>
  <c r="AE147" i="25"/>
  <c r="AF147" i="25"/>
  <c r="AG147" i="25"/>
  <c r="AH147" i="25"/>
  <c r="AK147" i="25"/>
  <c r="AL147" i="25"/>
  <c r="I148" i="25"/>
  <c r="S148" i="25" s="1"/>
  <c r="O148" i="25"/>
  <c r="T148" i="25" s="1"/>
  <c r="W148" i="25"/>
  <c r="Y148" i="25"/>
  <c r="Z148" i="25"/>
  <c r="AA148" i="25"/>
  <c r="AB148" i="25"/>
  <c r="AC148" i="25"/>
  <c r="AD148" i="25"/>
  <c r="AE148" i="25"/>
  <c r="AF148" i="25"/>
  <c r="AG148" i="25"/>
  <c r="AH148" i="25"/>
  <c r="AI148" i="25"/>
  <c r="AJ148" i="25"/>
  <c r="AK148" i="25"/>
  <c r="AL148" i="25"/>
  <c r="I149" i="25"/>
  <c r="S149" i="25" s="1"/>
  <c r="O149" i="25"/>
  <c r="W149" i="25"/>
  <c r="AE149" i="25"/>
  <c r="AG149" i="25"/>
  <c r="AH149" i="25"/>
  <c r="AL149" i="25"/>
  <c r="I150" i="25"/>
  <c r="S150" i="25" s="1"/>
  <c r="O150" i="25"/>
  <c r="T150" i="25" s="1"/>
  <c r="W150" i="25"/>
  <c r="Z150" i="25"/>
  <c r="AB150" i="25"/>
  <c r="AC150" i="25"/>
  <c r="AD150" i="25"/>
  <c r="AE150" i="25"/>
  <c r="AF150" i="25"/>
  <c r="AH150" i="25"/>
  <c r="AI150" i="25"/>
  <c r="AJ150" i="25"/>
  <c r="AK150" i="25"/>
  <c r="AL150" i="25"/>
  <c r="I151" i="25"/>
  <c r="R151" i="25" s="1"/>
  <c r="T151" i="25"/>
  <c r="W151" i="25"/>
  <c r="X151" i="25"/>
  <c r="Y151" i="25"/>
  <c r="Z151" i="25"/>
  <c r="AA151" i="25"/>
  <c r="AC151" i="25"/>
  <c r="AF151" i="25"/>
  <c r="AI151" i="25"/>
  <c r="AK151" i="25"/>
  <c r="I152" i="25"/>
  <c r="O152" i="25"/>
  <c r="W152" i="25"/>
  <c r="AA152" i="25"/>
  <c r="AB152" i="25"/>
  <c r="AC152" i="25"/>
  <c r="AD152" i="25"/>
  <c r="AE152" i="25"/>
  <c r="AF152" i="25"/>
  <c r="AG152" i="25"/>
  <c r="AH152" i="25"/>
  <c r="AI152" i="25"/>
  <c r="AJ152" i="25"/>
  <c r="AK152" i="25"/>
  <c r="AL152" i="25"/>
  <c r="I153" i="25"/>
  <c r="S153" i="25" s="1"/>
  <c r="O153" i="25"/>
  <c r="T153" i="25" s="1"/>
  <c r="W153" i="25"/>
  <c r="X153" i="25"/>
  <c r="Y153" i="25"/>
  <c r="Z153" i="25"/>
  <c r="AA153" i="25"/>
  <c r="AB153" i="25"/>
  <c r="AC153" i="25"/>
  <c r="AD153" i="25"/>
  <c r="AE153" i="25"/>
  <c r="AF153" i="25"/>
  <c r="AG153" i="25"/>
  <c r="AH153" i="25"/>
  <c r="AI153" i="25"/>
  <c r="AJ153" i="25"/>
  <c r="AK153" i="25"/>
  <c r="AL153" i="25"/>
  <c r="I154" i="25"/>
  <c r="S154" i="25" s="1"/>
  <c r="O154" i="25"/>
  <c r="X154" i="25"/>
  <c r="Y154" i="25"/>
  <c r="Z154" i="25"/>
  <c r="AA154" i="25"/>
  <c r="AC154" i="25"/>
  <c r="AD154" i="25"/>
  <c r="AE154" i="25"/>
  <c r="AF154" i="25"/>
  <c r="AG154" i="25"/>
  <c r="AH154" i="25"/>
  <c r="AI154" i="25"/>
  <c r="AJ154" i="25"/>
  <c r="AK154" i="25"/>
  <c r="AL154" i="25"/>
  <c r="I155" i="25"/>
  <c r="O155" i="25"/>
  <c r="Y155" i="25"/>
  <c r="Z155" i="25"/>
  <c r="AC155" i="25"/>
  <c r="AE155" i="25"/>
  <c r="AF155" i="25"/>
  <c r="AG155" i="25"/>
  <c r="AJ155" i="25"/>
  <c r="AK155" i="25"/>
  <c r="AL155" i="25"/>
  <c r="I156" i="25"/>
  <c r="S156" i="25" s="1"/>
  <c r="O156" i="25"/>
  <c r="T156" i="25" s="1"/>
  <c r="Y156" i="25"/>
  <c r="Z156" i="25"/>
  <c r="AA156" i="25"/>
  <c r="AC156" i="25"/>
  <c r="AD156" i="25"/>
  <c r="AE156" i="25"/>
  <c r="AG156" i="25"/>
  <c r="AH156" i="25"/>
  <c r="AI156" i="25"/>
  <c r="AJ156" i="25"/>
  <c r="AK156" i="25"/>
  <c r="AL156" i="25"/>
  <c r="I157" i="25"/>
  <c r="O157" i="25"/>
  <c r="T157" i="25" s="1"/>
  <c r="W157" i="25"/>
  <c r="Y157" i="25"/>
  <c r="Z157" i="25"/>
  <c r="AA157" i="25"/>
  <c r="AB157" i="25"/>
  <c r="AC157" i="25"/>
  <c r="AD157" i="25"/>
  <c r="AE157" i="25"/>
  <c r="AF157" i="25"/>
  <c r="AG157" i="25"/>
  <c r="AI157" i="25"/>
  <c r="AJ157" i="25"/>
  <c r="AK157" i="25"/>
  <c r="AL157" i="25"/>
  <c r="S158" i="25"/>
  <c r="T158" i="25"/>
  <c r="V158" i="25"/>
  <c r="AL158" i="25"/>
  <c r="AR158" i="25"/>
  <c r="W161" i="25"/>
  <c r="X161" i="25"/>
  <c r="Y161" i="25"/>
  <c r="Z161" i="25"/>
  <c r="AA161" i="25"/>
  <c r="AF161" i="25"/>
  <c r="AI161" i="25"/>
  <c r="W163" i="25"/>
  <c r="X163" i="25"/>
  <c r="Y163" i="25"/>
  <c r="Z163" i="25"/>
  <c r="AA163" i="25"/>
  <c r="J21" i="37" s="1"/>
  <c r="K21" i="37" s="1"/>
  <c r="L21" i="37" s="1"/>
  <c r="AB163" i="25"/>
  <c r="J21" i="38" s="1"/>
  <c r="K21" i="38" s="1"/>
  <c r="L21" i="38" s="1"/>
  <c r="AC163" i="25"/>
  <c r="J21" i="41" s="1"/>
  <c r="K21" i="41" s="1"/>
  <c r="L21" i="41" s="1"/>
  <c r="AD163" i="25"/>
  <c r="J21" i="42" s="1"/>
  <c r="K21" i="42" s="1"/>
  <c r="L21" i="42" s="1"/>
  <c r="AE163" i="25"/>
  <c r="J21" i="45" s="1"/>
  <c r="K21" i="45" s="1"/>
  <c r="L21" i="45" s="1"/>
  <c r="AF163" i="25"/>
  <c r="J21" i="46" s="1"/>
  <c r="K21" i="46" s="1"/>
  <c r="L21" i="46" s="1"/>
  <c r="AG163" i="25"/>
  <c r="J21" i="49" s="1"/>
  <c r="K21" i="49" s="1"/>
  <c r="L21" i="49" s="1"/>
  <c r="I21" i="54" s="1"/>
  <c r="AH163" i="25"/>
  <c r="J21" i="50" s="1"/>
  <c r="K21" i="50" s="1"/>
  <c r="AI163" i="25"/>
  <c r="AJ163" i="25"/>
  <c r="AK163" i="25"/>
  <c r="AL163" i="25"/>
  <c r="J21" i="60" s="1"/>
  <c r="AI167" i="25"/>
  <c r="O15" i="50"/>
  <c r="O16" i="50"/>
  <c r="O17" i="50"/>
  <c r="O18" i="50"/>
  <c r="O19" i="50"/>
  <c r="O20" i="50"/>
  <c r="O21" i="50"/>
  <c r="P23" i="50"/>
  <c r="O24" i="50"/>
  <c r="P24" i="50" s="1"/>
  <c r="N25" i="50"/>
  <c r="E31" i="50"/>
  <c r="O15" i="54"/>
  <c r="O16" i="54"/>
  <c r="O17" i="54"/>
  <c r="O18" i="54"/>
  <c r="O19" i="54"/>
  <c r="O20" i="54"/>
  <c r="O21" i="54"/>
  <c r="P23" i="54"/>
  <c r="O24" i="54"/>
  <c r="P24" i="54" s="1"/>
  <c r="N25" i="54"/>
  <c r="E31" i="54"/>
  <c r="P15" i="56"/>
  <c r="P16" i="56"/>
  <c r="P17" i="56"/>
  <c r="P18" i="56"/>
  <c r="P19" i="56"/>
  <c r="P20" i="56"/>
  <c r="P21" i="56"/>
  <c r="P23" i="56"/>
  <c r="O24" i="56"/>
  <c r="K25" i="56"/>
  <c r="L25" i="56"/>
  <c r="N25" i="56"/>
  <c r="E31" i="56"/>
  <c r="P15" i="60"/>
  <c r="P16" i="60"/>
  <c r="P17" i="60"/>
  <c r="P18" i="60"/>
  <c r="P19" i="60"/>
  <c r="P20" i="60"/>
  <c r="P21" i="60"/>
  <c r="P23" i="60"/>
  <c r="O24" i="60"/>
  <c r="I25" i="60"/>
  <c r="K25" i="60"/>
  <c r="L25" i="60"/>
  <c r="N25" i="60"/>
  <c r="E31" i="60"/>
  <c r="O15" i="49"/>
  <c r="O16" i="49"/>
  <c r="J17" i="49"/>
  <c r="K17" i="49" s="1"/>
  <c r="L17" i="49" s="1"/>
  <c r="O17" i="49"/>
  <c r="O18" i="49"/>
  <c r="O19" i="49"/>
  <c r="O20" i="49"/>
  <c r="O21" i="49"/>
  <c r="P23" i="49"/>
  <c r="O24" i="49"/>
  <c r="P24" i="49" s="1"/>
  <c r="I25" i="49"/>
  <c r="N25" i="49"/>
  <c r="E31" i="49"/>
  <c r="O15" i="46"/>
  <c r="O16" i="46"/>
  <c r="K17" i="46"/>
  <c r="L17" i="46" s="1"/>
  <c r="O17" i="46"/>
  <c r="O18" i="46"/>
  <c r="O19" i="46"/>
  <c r="O20" i="46"/>
  <c r="O21" i="46"/>
  <c r="P23" i="46"/>
  <c r="O24" i="46"/>
  <c r="P24" i="46" s="1"/>
  <c r="I25" i="46"/>
  <c r="N25" i="46"/>
  <c r="E31" i="46"/>
  <c r="O15" i="45"/>
  <c r="O16" i="45"/>
  <c r="O17" i="45"/>
  <c r="O18" i="45"/>
  <c r="O19" i="45"/>
  <c r="O20" i="45"/>
  <c r="O21" i="45"/>
  <c r="P23" i="45"/>
  <c r="O24" i="45"/>
  <c r="P24" i="45" s="1"/>
  <c r="I25" i="45"/>
  <c r="N25" i="45"/>
  <c r="E31" i="45"/>
  <c r="P1" i="42"/>
  <c r="P23" i="42"/>
  <c r="O24" i="42"/>
  <c r="P24" i="42" s="1"/>
  <c r="I25" i="42"/>
  <c r="E31" i="42"/>
  <c r="P1" i="41"/>
  <c r="J17" i="41"/>
  <c r="K17" i="41" s="1"/>
  <c r="L17" i="41" s="1"/>
  <c r="P23" i="41"/>
  <c r="O24" i="41"/>
  <c r="P24" i="41" s="1"/>
  <c r="I25" i="41"/>
  <c r="E31" i="41"/>
  <c r="P1" i="38"/>
  <c r="O15" i="38"/>
  <c r="O16" i="38"/>
  <c r="O17" i="38"/>
  <c r="O18" i="38"/>
  <c r="O19" i="38"/>
  <c r="O20" i="38"/>
  <c r="O21" i="38"/>
  <c r="P23" i="38"/>
  <c r="O24" i="38"/>
  <c r="P24" i="38" s="1"/>
  <c r="I25" i="38"/>
  <c r="N25" i="38"/>
  <c r="E31" i="38"/>
  <c r="P1" i="37"/>
  <c r="O15" i="37"/>
  <c r="O16" i="37"/>
  <c r="O17" i="37"/>
  <c r="O18" i="37"/>
  <c r="O19" i="37"/>
  <c r="O20" i="37"/>
  <c r="O21" i="37"/>
  <c r="P23" i="37"/>
  <c r="O24" i="37"/>
  <c r="P24" i="37" s="1"/>
  <c r="I25" i="37"/>
  <c r="N25" i="37"/>
  <c r="E31" i="37"/>
  <c r="I28" i="20"/>
  <c r="N28" i="20" s="1"/>
  <c r="P28" i="20"/>
  <c r="AO28" i="20"/>
  <c r="AS28" i="20"/>
  <c r="AS33" i="20" s="1"/>
  <c r="AW28" i="20"/>
  <c r="BA28" i="20"/>
  <c r="I29" i="20"/>
  <c r="O29" i="20" s="1"/>
  <c r="M29" i="20"/>
  <c r="P29" i="20" s="1"/>
  <c r="AO29" i="20"/>
  <c r="AS29" i="20"/>
  <c r="AW29" i="20"/>
  <c r="BA29" i="20"/>
  <c r="I30" i="20"/>
  <c r="N30" i="20" s="1"/>
  <c r="M30" i="20"/>
  <c r="P30" i="20" s="1"/>
  <c r="AO30" i="20"/>
  <c r="AS30" i="20"/>
  <c r="AW30" i="20"/>
  <c r="BA30" i="20"/>
  <c r="I31" i="20"/>
  <c r="M31" i="20"/>
  <c r="P31" i="20" s="1"/>
  <c r="AO31" i="20"/>
  <c r="AS31" i="20"/>
  <c r="AW31" i="20"/>
  <c r="BA31" i="20"/>
  <c r="I32" i="20"/>
  <c r="M32" i="20"/>
  <c r="P32" i="20" s="1"/>
  <c r="AO32" i="20"/>
  <c r="AS32" i="20"/>
  <c r="AW32" i="20"/>
  <c r="BA32" i="20"/>
  <c r="U33" i="20"/>
  <c r="V33" i="20"/>
  <c r="W33" i="20"/>
  <c r="X33" i="20"/>
  <c r="Y33" i="20"/>
  <c r="Y42" i="20" s="1"/>
  <c r="Z33" i="20"/>
  <c r="AA33" i="20"/>
  <c r="AB33" i="20"/>
  <c r="AC33" i="20"/>
  <c r="AD33" i="20"/>
  <c r="AE33" i="20"/>
  <c r="AF33" i="20"/>
  <c r="AK33" i="20"/>
  <c r="AK42" i="20" s="1"/>
  <c r="AL33" i="20"/>
  <c r="AM33" i="20"/>
  <c r="AM42" i="20" s="1"/>
  <c r="AN33" i="20"/>
  <c r="AP33" i="20"/>
  <c r="AQ33" i="20"/>
  <c r="AR33" i="20"/>
  <c r="AT33" i="20"/>
  <c r="AT42" i="20" s="1"/>
  <c r="AU33" i="20"/>
  <c r="AV33" i="20"/>
  <c r="AX33" i="20"/>
  <c r="AX42" i="20" s="1"/>
  <c r="AY33" i="20"/>
  <c r="AZ33" i="20"/>
  <c r="I34" i="20"/>
  <c r="I37" i="20" s="1"/>
  <c r="O37" i="20" s="1"/>
  <c r="M34" i="20"/>
  <c r="AO34" i="20"/>
  <c r="AO37" i="20" s="1"/>
  <c r="AS34" i="20"/>
  <c r="AW34" i="20"/>
  <c r="BA34" i="20"/>
  <c r="I35" i="20"/>
  <c r="O35" i="20" s="1"/>
  <c r="M35" i="20"/>
  <c r="AO35" i="20"/>
  <c r="R35" i="20" s="1"/>
  <c r="AS35" i="20"/>
  <c r="AW35" i="20"/>
  <c r="AG35" i="20" s="1"/>
  <c r="AI35" i="20" s="1"/>
  <c r="BA35" i="20"/>
  <c r="I36" i="20"/>
  <c r="M36" i="20"/>
  <c r="AO36" i="20"/>
  <c r="AS36" i="20"/>
  <c r="AW36" i="20"/>
  <c r="BA36" i="20"/>
  <c r="U37" i="20"/>
  <c r="V37" i="20"/>
  <c r="W37" i="20"/>
  <c r="X37" i="20"/>
  <c r="Y37" i="20"/>
  <c r="Z37" i="20"/>
  <c r="AA37" i="20"/>
  <c r="AB37" i="20"/>
  <c r="AC37" i="20"/>
  <c r="AD37" i="20"/>
  <c r="AE37" i="20"/>
  <c r="AF37" i="20"/>
  <c r="AK37" i="20"/>
  <c r="AL37" i="20"/>
  <c r="AM37" i="20"/>
  <c r="AN37" i="20"/>
  <c r="AP37" i="20"/>
  <c r="AQ37" i="20"/>
  <c r="AR37" i="20"/>
  <c r="AT37" i="20"/>
  <c r="AU37" i="20"/>
  <c r="AV37" i="20"/>
  <c r="AX37" i="20"/>
  <c r="AY37" i="20"/>
  <c r="AZ37" i="20"/>
  <c r="I38" i="20"/>
  <c r="P38" i="20"/>
  <c r="AO38" i="20"/>
  <c r="AO41" i="20" s="1"/>
  <c r="AS38" i="20"/>
  <c r="AW38" i="20"/>
  <c r="BA38" i="20"/>
  <c r="I39" i="20"/>
  <c r="O39" i="20" s="1"/>
  <c r="M39" i="20"/>
  <c r="N39" i="20" s="1"/>
  <c r="AO39" i="20"/>
  <c r="AS39" i="20"/>
  <c r="AW39" i="20"/>
  <c r="BA39" i="20"/>
  <c r="I40" i="20"/>
  <c r="M40" i="20"/>
  <c r="P40" i="20" s="1"/>
  <c r="AO40" i="20"/>
  <c r="AS40" i="20"/>
  <c r="AW40" i="20"/>
  <c r="BA40" i="20"/>
  <c r="U41" i="20"/>
  <c r="V41" i="20"/>
  <c r="W41" i="20"/>
  <c r="X41" i="20"/>
  <c r="Y41" i="20"/>
  <c r="Z41" i="20"/>
  <c r="AA41" i="20"/>
  <c r="AB41" i="20"/>
  <c r="AC41" i="20"/>
  <c r="AD41" i="20"/>
  <c r="AE41" i="20"/>
  <c r="AF41" i="20"/>
  <c r="AK41" i="20"/>
  <c r="AL41" i="20"/>
  <c r="AL42" i="20" s="1"/>
  <c r="AM41" i="20"/>
  <c r="AN41" i="20"/>
  <c r="AP41" i="20"/>
  <c r="AQ41" i="20"/>
  <c r="AR41" i="20"/>
  <c r="AT41" i="20"/>
  <c r="AU41" i="20"/>
  <c r="AV41" i="20"/>
  <c r="AV42" i="20" s="1"/>
  <c r="AX41" i="20"/>
  <c r="AY41" i="20"/>
  <c r="AZ41" i="20"/>
  <c r="I44" i="20"/>
  <c r="M44" i="20"/>
  <c r="P44" i="20"/>
  <c r="AO44" i="20"/>
  <c r="AS44" i="20"/>
  <c r="AW44" i="20"/>
  <c r="BA44" i="20"/>
  <c r="I45" i="20"/>
  <c r="N45" i="20" s="1"/>
  <c r="M45" i="20"/>
  <c r="P45" i="20" s="1"/>
  <c r="AO45" i="20"/>
  <c r="AS45" i="20"/>
  <c r="AW45" i="20"/>
  <c r="BA45" i="20"/>
  <c r="I46" i="20"/>
  <c r="O46" i="20" s="1"/>
  <c r="M46" i="20"/>
  <c r="P46" i="20" s="1"/>
  <c r="AO46" i="20"/>
  <c r="AS46" i="20"/>
  <c r="AW46" i="20"/>
  <c r="BA46" i="20"/>
  <c r="I47" i="20"/>
  <c r="M47" i="20"/>
  <c r="P47" i="20" s="1"/>
  <c r="AO47" i="20"/>
  <c r="AS47" i="20"/>
  <c r="AW47" i="20"/>
  <c r="BA47" i="20"/>
  <c r="I48" i="20"/>
  <c r="O48" i="20" s="1"/>
  <c r="M48" i="20"/>
  <c r="P48" i="20" s="1"/>
  <c r="AO48" i="20"/>
  <c r="AS48" i="20"/>
  <c r="AW48" i="20"/>
  <c r="BA48" i="20"/>
  <c r="I49" i="20"/>
  <c r="M49" i="20"/>
  <c r="P49" i="20" s="1"/>
  <c r="AO49" i="20"/>
  <c r="AS49" i="20"/>
  <c r="AW49" i="20"/>
  <c r="BA49" i="20"/>
  <c r="I50" i="20"/>
  <c r="O50" i="20" s="1"/>
  <c r="M50" i="20"/>
  <c r="AO50" i="20"/>
  <c r="AS50" i="20"/>
  <c r="AW50" i="20"/>
  <c r="BA50" i="20"/>
  <c r="I51" i="20"/>
  <c r="O51" i="20" s="1"/>
  <c r="M51" i="20"/>
  <c r="P51" i="20" s="1"/>
  <c r="AO51" i="20"/>
  <c r="AS51" i="20"/>
  <c r="AW51" i="20"/>
  <c r="BA51" i="20"/>
  <c r="I52" i="20"/>
  <c r="M52" i="20"/>
  <c r="AO52" i="20"/>
  <c r="AS52" i="20"/>
  <c r="AW52" i="20"/>
  <c r="BA52" i="20"/>
  <c r="I53" i="20"/>
  <c r="N53" i="20" s="1"/>
  <c r="M53" i="20"/>
  <c r="P53" i="20" s="1"/>
  <c r="AO53" i="20"/>
  <c r="AS53" i="20"/>
  <c r="AW53" i="20"/>
  <c r="BA53" i="20"/>
  <c r="U54" i="20"/>
  <c r="V54" i="20"/>
  <c r="W54" i="20"/>
  <c r="X54" i="20"/>
  <c r="Y54" i="20"/>
  <c r="Z54" i="20"/>
  <c r="AA54" i="20"/>
  <c r="AB54" i="20"/>
  <c r="AC54" i="20"/>
  <c r="AD54" i="20"/>
  <c r="AE54" i="20"/>
  <c r="AF54" i="20"/>
  <c r="AK54" i="20"/>
  <c r="AL54" i="20"/>
  <c r="AM54" i="20"/>
  <c r="AN54" i="20"/>
  <c r="AN62" i="20" s="1"/>
  <c r="AP54" i="20"/>
  <c r="AQ54" i="20"/>
  <c r="AR54" i="20"/>
  <c r="AT54" i="20"/>
  <c r="AU54" i="20"/>
  <c r="AV54" i="20"/>
  <c r="AX54" i="20"/>
  <c r="AY54" i="20"/>
  <c r="AZ54" i="20"/>
  <c r="I55" i="20"/>
  <c r="M55" i="20"/>
  <c r="N55" i="20" s="1"/>
  <c r="AH55" i="20" s="1"/>
  <c r="AO55" i="20"/>
  <c r="AS55" i="20"/>
  <c r="AS58" i="20" s="1"/>
  <c r="AW55" i="20"/>
  <c r="BA55" i="20"/>
  <c r="I56" i="20"/>
  <c r="O56" i="20" s="1"/>
  <c r="M56" i="20"/>
  <c r="AO56" i="20"/>
  <c r="AS56" i="20"/>
  <c r="AW56" i="20"/>
  <c r="AW58" i="20" s="1"/>
  <c r="BA56" i="20"/>
  <c r="G57" i="20"/>
  <c r="I57" i="20" s="1"/>
  <c r="O57" i="20"/>
  <c r="K57" i="20"/>
  <c r="M57" i="20" s="1"/>
  <c r="AO57" i="20"/>
  <c r="R57" i="20" s="1"/>
  <c r="AS57" i="20"/>
  <c r="AW57" i="20"/>
  <c r="BA57" i="20"/>
  <c r="U58" i="20"/>
  <c r="V58" i="20"/>
  <c r="W58" i="20"/>
  <c r="X58" i="20"/>
  <c r="Y58" i="20"/>
  <c r="Z58" i="20"/>
  <c r="AA58" i="20"/>
  <c r="AB58" i="20"/>
  <c r="AB62" i="20" s="1"/>
  <c r="AC58" i="20"/>
  <c r="AD58" i="20"/>
  <c r="AE58" i="20"/>
  <c r="AF58" i="20"/>
  <c r="AK58" i="20"/>
  <c r="AL58" i="20"/>
  <c r="AM58" i="20"/>
  <c r="AM62" i="20" s="1"/>
  <c r="AN58" i="20"/>
  <c r="AP58" i="20"/>
  <c r="AQ58" i="20"/>
  <c r="AR58" i="20"/>
  <c r="AT58" i="20"/>
  <c r="AU58" i="20"/>
  <c r="AV58" i="20"/>
  <c r="AX58" i="20"/>
  <c r="AY58" i="20"/>
  <c r="AZ58" i="20"/>
  <c r="I59" i="20"/>
  <c r="P59" i="20"/>
  <c r="AO59" i="20"/>
  <c r="AS59" i="20"/>
  <c r="AW59" i="20"/>
  <c r="BA59" i="20"/>
  <c r="BA61" i="20" s="1"/>
  <c r="G60" i="20"/>
  <c r="I60" i="20" s="1"/>
  <c r="O60" i="20" s="1"/>
  <c r="K60" i="20"/>
  <c r="M60" i="20" s="1"/>
  <c r="AO60" i="20"/>
  <c r="AS60" i="20"/>
  <c r="AW60" i="20"/>
  <c r="BA60" i="20"/>
  <c r="U61" i="20"/>
  <c r="V61" i="20"/>
  <c r="W61" i="20"/>
  <c r="W62" i="20" s="1"/>
  <c r="X61" i="20"/>
  <c r="Y61" i="20"/>
  <c r="Z61" i="20"/>
  <c r="AA61" i="20"/>
  <c r="AB61" i="20"/>
  <c r="AC61" i="20"/>
  <c r="AD61" i="20"/>
  <c r="AE61" i="20"/>
  <c r="AF61" i="20"/>
  <c r="AK61" i="20"/>
  <c r="AL61" i="20"/>
  <c r="AM61" i="20"/>
  <c r="AN61" i="20"/>
  <c r="AP61" i="20"/>
  <c r="AQ61" i="20"/>
  <c r="AR61" i="20"/>
  <c r="AT61" i="20"/>
  <c r="AU61" i="20"/>
  <c r="AV61" i="20"/>
  <c r="AX61" i="20"/>
  <c r="AY61" i="20"/>
  <c r="AZ61" i="20"/>
  <c r="G64" i="20"/>
  <c r="I64" i="20" s="1"/>
  <c r="P64" i="20"/>
  <c r="AO64" i="20"/>
  <c r="AS64" i="20"/>
  <c r="AW64" i="20"/>
  <c r="BA64" i="20"/>
  <c r="I65" i="20"/>
  <c r="P65" i="20"/>
  <c r="AO65" i="20"/>
  <c r="AS65" i="20"/>
  <c r="AW65" i="20"/>
  <c r="BA65" i="20"/>
  <c r="M66" i="20"/>
  <c r="P66" i="20" s="1"/>
  <c r="U66" i="20"/>
  <c r="V66" i="20"/>
  <c r="W66" i="20"/>
  <c r="X66" i="20"/>
  <c r="Y66" i="20"/>
  <c r="Z66" i="20"/>
  <c r="AA66" i="20"/>
  <c r="AB66" i="20"/>
  <c r="AC66" i="20"/>
  <c r="AD66" i="20"/>
  <c r="AE66" i="20"/>
  <c r="AF66" i="20"/>
  <c r="AK66" i="20"/>
  <c r="AL66" i="20"/>
  <c r="AM66" i="20"/>
  <c r="AN66" i="20"/>
  <c r="AP66" i="20"/>
  <c r="AQ66" i="20"/>
  <c r="AR66" i="20"/>
  <c r="AT66" i="20"/>
  <c r="AU66" i="20"/>
  <c r="AV66" i="20"/>
  <c r="AX66" i="20"/>
  <c r="AY66" i="20"/>
  <c r="AZ66" i="20"/>
  <c r="I67" i="20"/>
  <c r="O67" i="20" s="1"/>
  <c r="M67" i="20"/>
  <c r="AO67" i="20"/>
  <c r="AO68" i="20" s="1"/>
  <c r="AO69" i="20" s="1"/>
  <c r="AS67" i="20"/>
  <c r="AS68" i="20" s="1"/>
  <c r="AW67" i="20"/>
  <c r="AW68" i="20" s="1"/>
  <c r="BA67" i="20"/>
  <c r="I68" i="20"/>
  <c r="O68" i="20" s="1"/>
  <c r="U68" i="20"/>
  <c r="U69" i="20" s="1"/>
  <c r="V68" i="20"/>
  <c r="W68" i="20"/>
  <c r="X68" i="20"/>
  <c r="X69" i="20" s="1"/>
  <c r="Y68" i="20"/>
  <c r="Z68" i="20"/>
  <c r="AA68" i="20"/>
  <c r="AB68" i="20"/>
  <c r="AC68" i="20"/>
  <c r="AD68" i="20"/>
  <c r="AE68" i="20"/>
  <c r="AF68" i="20"/>
  <c r="AF69" i="20" s="1"/>
  <c r="AK68" i="20"/>
  <c r="AL68" i="20"/>
  <c r="AM68" i="20"/>
  <c r="AN68" i="20"/>
  <c r="AN69" i="20" s="1"/>
  <c r="AP68" i="20"/>
  <c r="AQ68" i="20"/>
  <c r="AR68" i="20"/>
  <c r="AT68" i="20"/>
  <c r="AT69" i="20" s="1"/>
  <c r="AU68" i="20"/>
  <c r="AV68" i="20"/>
  <c r="AX68" i="20"/>
  <c r="AY68" i="20"/>
  <c r="AZ68" i="20"/>
  <c r="AZ69" i="20" s="1"/>
  <c r="G71" i="20"/>
  <c r="I71" i="20" s="1"/>
  <c r="M71" i="20"/>
  <c r="M76" i="20" s="1"/>
  <c r="P76" i="20" s="1"/>
  <c r="AO71" i="20"/>
  <c r="AS71" i="20"/>
  <c r="AW71" i="20"/>
  <c r="BA71" i="20"/>
  <c r="I72" i="20"/>
  <c r="M72" i="20"/>
  <c r="P72" i="20" s="1"/>
  <c r="AO72" i="20"/>
  <c r="AS72" i="20"/>
  <c r="AW72" i="20"/>
  <c r="BA72" i="20"/>
  <c r="I73" i="20"/>
  <c r="M73" i="20"/>
  <c r="P73" i="20" s="1"/>
  <c r="AO73" i="20"/>
  <c r="AS73" i="20"/>
  <c r="AW73" i="20"/>
  <c r="BA73" i="20"/>
  <c r="I74" i="20"/>
  <c r="O74" i="20" s="1"/>
  <c r="M74" i="20"/>
  <c r="P74" i="20" s="1"/>
  <c r="AO74" i="20"/>
  <c r="AS74" i="20"/>
  <c r="AW74" i="20"/>
  <c r="BA74" i="20"/>
  <c r="I75" i="20"/>
  <c r="M75" i="20"/>
  <c r="P75" i="20" s="1"/>
  <c r="AO75" i="20"/>
  <c r="AS75" i="20"/>
  <c r="AW75" i="20"/>
  <c r="BA75" i="20"/>
  <c r="U76" i="20"/>
  <c r="V76" i="20"/>
  <c r="W76" i="20"/>
  <c r="X76" i="20"/>
  <c r="Y76" i="20"/>
  <c r="Z76" i="20"/>
  <c r="AA76" i="20"/>
  <c r="AB76" i="20"/>
  <c r="AC76" i="20"/>
  <c r="AD76" i="20"/>
  <c r="AE76" i="20"/>
  <c r="AF76" i="20"/>
  <c r="AK76" i="20"/>
  <c r="AK80" i="20" s="1"/>
  <c r="AL76" i="20"/>
  <c r="AM76" i="20"/>
  <c r="AN76" i="20"/>
  <c r="AN80" i="20" s="1"/>
  <c r="AP76" i="20"/>
  <c r="AP80" i="20" s="1"/>
  <c r="AQ76" i="20"/>
  <c r="AR76" i="20"/>
  <c r="AT76" i="20"/>
  <c r="AU76" i="20"/>
  <c r="AU80" i="20" s="1"/>
  <c r="AV76" i="20"/>
  <c r="AX76" i="20"/>
  <c r="AY76" i="20"/>
  <c r="AY80" i="20" s="1"/>
  <c r="AZ76" i="20"/>
  <c r="AZ80" i="20" s="1"/>
  <c r="I77" i="20"/>
  <c r="M77" i="20"/>
  <c r="P77" i="20"/>
  <c r="AO77" i="20"/>
  <c r="AG77" i="20" s="1"/>
  <c r="AS77" i="20"/>
  <c r="AW77" i="20"/>
  <c r="BA77" i="20"/>
  <c r="I78" i="20"/>
  <c r="O78" i="20" s="1"/>
  <c r="M78" i="20"/>
  <c r="AO78" i="20"/>
  <c r="AS78" i="20"/>
  <c r="AS79" i="20" s="1"/>
  <c r="AW78" i="20"/>
  <c r="AW79" i="20" s="1"/>
  <c r="BA78" i="20"/>
  <c r="U79" i="20"/>
  <c r="V79" i="20"/>
  <c r="W79" i="20"/>
  <c r="W80" i="20" s="1"/>
  <c r="X79" i="20"/>
  <c r="Y79" i="20"/>
  <c r="Z79" i="20"/>
  <c r="AA79" i="20"/>
  <c r="AA80" i="20" s="1"/>
  <c r="AB79" i="20"/>
  <c r="AC79" i="20"/>
  <c r="AD79" i="20"/>
  <c r="AE79" i="20"/>
  <c r="AF79" i="20"/>
  <c r="AK79" i="20"/>
  <c r="AL79" i="20"/>
  <c r="AM79" i="20"/>
  <c r="AM80" i="20" s="1"/>
  <c r="AN79" i="20"/>
  <c r="AP79" i="20"/>
  <c r="AQ79" i="20"/>
  <c r="AR79" i="20"/>
  <c r="AT79" i="20"/>
  <c r="AU79" i="20"/>
  <c r="AV79" i="20"/>
  <c r="AV80" i="20" s="1"/>
  <c r="AX79" i="20"/>
  <c r="AX80" i="20" s="1"/>
  <c r="AY79" i="20"/>
  <c r="AZ79" i="20"/>
  <c r="AR80" i="20"/>
  <c r="I82" i="20"/>
  <c r="M82" i="20"/>
  <c r="P82" i="20" s="1"/>
  <c r="AO82" i="20"/>
  <c r="AS82" i="20"/>
  <c r="AW82" i="20"/>
  <c r="BA82" i="20"/>
  <c r="I83" i="20"/>
  <c r="O83" i="20"/>
  <c r="Q83" i="20" s="1"/>
  <c r="M83" i="20"/>
  <c r="P83" i="20" s="1"/>
  <c r="AO83" i="20"/>
  <c r="AS83" i="20"/>
  <c r="AW83" i="20"/>
  <c r="R83" i="20" s="1"/>
  <c r="T83" i="20" s="1"/>
  <c r="BA83" i="20"/>
  <c r="I84" i="20"/>
  <c r="I94" i="20" s="1"/>
  <c r="O94" i="20" s="1"/>
  <c r="M84" i="20"/>
  <c r="P84" i="20" s="1"/>
  <c r="AO84" i="20"/>
  <c r="AO94" i="20" s="1"/>
  <c r="AS84" i="20"/>
  <c r="AW84" i="20"/>
  <c r="BA84" i="20"/>
  <c r="I85" i="20"/>
  <c r="P85" i="20"/>
  <c r="AO85" i="20"/>
  <c r="AS85" i="20"/>
  <c r="AW85" i="20"/>
  <c r="AG85" i="20" s="1"/>
  <c r="BA85" i="20"/>
  <c r="I86" i="20"/>
  <c r="O86" i="20" s="1"/>
  <c r="M86" i="20"/>
  <c r="P86" i="20" s="1"/>
  <c r="AO86" i="20"/>
  <c r="AS86" i="20"/>
  <c r="AW86" i="20"/>
  <c r="BA86" i="20"/>
  <c r="I87" i="20"/>
  <c r="N87" i="20" s="1"/>
  <c r="M87" i="20"/>
  <c r="P87" i="20" s="1"/>
  <c r="AO87" i="20"/>
  <c r="AS87" i="20"/>
  <c r="AW87" i="20"/>
  <c r="BA87" i="20"/>
  <c r="I88" i="20"/>
  <c r="K88" i="20"/>
  <c r="M88" i="20" s="1"/>
  <c r="P88" i="20" s="1"/>
  <c r="AO88" i="20"/>
  <c r="AS88" i="20"/>
  <c r="AW88" i="20"/>
  <c r="BA88" i="20"/>
  <c r="I89" i="20"/>
  <c r="O89" i="20" s="1"/>
  <c r="K89" i="20"/>
  <c r="M89" i="20" s="1"/>
  <c r="P89" i="20" s="1"/>
  <c r="Q89" i="20" s="1"/>
  <c r="AO89" i="20"/>
  <c r="AS89" i="20"/>
  <c r="AW89" i="20"/>
  <c r="BA89" i="20"/>
  <c r="I90" i="20"/>
  <c r="K90" i="20"/>
  <c r="M90" i="20"/>
  <c r="P90" i="20" s="1"/>
  <c r="O90" i="20"/>
  <c r="AO90" i="20"/>
  <c r="AS90" i="20"/>
  <c r="AW90" i="20"/>
  <c r="AG90" i="20" s="1"/>
  <c r="BA90" i="20"/>
  <c r="I91" i="20"/>
  <c r="O91" i="20" s="1"/>
  <c r="Q91" i="20" s="1"/>
  <c r="K91" i="20"/>
  <c r="M91" i="20" s="1"/>
  <c r="P91" i="20" s="1"/>
  <c r="AO91" i="20"/>
  <c r="R91" i="20" s="1"/>
  <c r="T91" i="20" s="1"/>
  <c r="AS91" i="20"/>
  <c r="AG91" i="20" s="1"/>
  <c r="AW91" i="20"/>
  <c r="BA91" i="20"/>
  <c r="U94" i="20"/>
  <c r="V94" i="20"/>
  <c r="W94" i="20"/>
  <c r="X94" i="20"/>
  <c r="Y94" i="20"/>
  <c r="Z94" i="20"/>
  <c r="AA94" i="20"/>
  <c r="AB94" i="20"/>
  <c r="AC94" i="20"/>
  <c r="AD94" i="20"/>
  <c r="AE94" i="20"/>
  <c r="AF94" i="20"/>
  <c r="AK94" i="20"/>
  <c r="AL94" i="20"/>
  <c r="AM94" i="20"/>
  <c r="AN94" i="20"/>
  <c r="AP94" i="20"/>
  <c r="AQ94" i="20"/>
  <c r="AR94" i="20"/>
  <c r="AT94" i="20"/>
  <c r="AU94" i="20"/>
  <c r="AV94" i="20"/>
  <c r="AX94" i="20"/>
  <c r="AY94" i="20"/>
  <c r="AZ94" i="20"/>
  <c r="I100" i="20"/>
  <c r="K100" i="20"/>
  <c r="M100" i="20" s="1"/>
  <c r="AO100" i="20"/>
  <c r="AS100" i="20"/>
  <c r="AW100" i="20"/>
  <c r="AG100" i="20" s="1"/>
  <c r="BA100" i="20"/>
  <c r="I101" i="20"/>
  <c r="O101" i="20"/>
  <c r="K101" i="20"/>
  <c r="M101" i="20" s="1"/>
  <c r="P101" i="20" s="1"/>
  <c r="AO101" i="20"/>
  <c r="AS101" i="20"/>
  <c r="AW101" i="20"/>
  <c r="BA101" i="20"/>
  <c r="I102" i="20"/>
  <c r="O102" i="20" s="1"/>
  <c r="K102" i="20"/>
  <c r="M102" i="20"/>
  <c r="N102" i="20" s="1"/>
  <c r="AO102" i="20"/>
  <c r="AS102" i="20"/>
  <c r="AW102" i="20"/>
  <c r="BA102" i="20"/>
  <c r="I103" i="20"/>
  <c r="O103" i="20" s="1"/>
  <c r="K103" i="20"/>
  <c r="M103" i="20" s="1"/>
  <c r="AO103" i="20"/>
  <c r="AS103" i="20"/>
  <c r="AW103" i="20"/>
  <c r="AG103" i="20" s="1"/>
  <c r="BA103" i="20"/>
  <c r="I104" i="20"/>
  <c r="O104" i="20" s="1"/>
  <c r="K104" i="20"/>
  <c r="M104" i="20" s="1"/>
  <c r="P104" i="20" s="1"/>
  <c r="AO104" i="20"/>
  <c r="AS104" i="20"/>
  <c r="AW104" i="20"/>
  <c r="BA104" i="20"/>
  <c r="I105" i="20"/>
  <c r="K105" i="20"/>
  <c r="M105" i="20"/>
  <c r="P105" i="20" s="1"/>
  <c r="AO105" i="20"/>
  <c r="AS105" i="20"/>
  <c r="AW105" i="20"/>
  <c r="BA105" i="20"/>
  <c r="I106" i="20"/>
  <c r="K106" i="20"/>
  <c r="M106" i="20" s="1"/>
  <c r="P106" i="20"/>
  <c r="AO106" i="20"/>
  <c r="AS106" i="20"/>
  <c r="AW106" i="20"/>
  <c r="BA106" i="20"/>
  <c r="I107" i="20"/>
  <c r="K107" i="20"/>
  <c r="M107" i="20" s="1"/>
  <c r="AO107" i="20"/>
  <c r="AS107" i="20"/>
  <c r="AW107" i="20"/>
  <c r="BA107" i="20"/>
  <c r="I108" i="20"/>
  <c r="K108" i="20"/>
  <c r="M108" i="20" s="1"/>
  <c r="AO108" i="20"/>
  <c r="AS108" i="20"/>
  <c r="AW108" i="20"/>
  <c r="BA108" i="20"/>
  <c r="I109" i="20"/>
  <c r="O109" i="20" s="1"/>
  <c r="M109" i="20"/>
  <c r="P109" i="20" s="1"/>
  <c r="AO109" i="20"/>
  <c r="AS109" i="20"/>
  <c r="AW109" i="20"/>
  <c r="BA109" i="20"/>
  <c r="I110" i="20"/>
  <c r="M110" i="20"/>
  <c r="AO110" i="20"/>
  <c r="AS110" i="20"/>
  <c r="AG110" i="20" s="1"/>
  <c r="AW110" i="20"/>
  <c r="BA110" i="20"/>
  <c r="I111" i="20"/>
  <c r="O111" i="20" s="1"/>
  <c r="M111" i="20"/>
  <c r="AO111" i="20"/>
  <c r="AS111" i="20"/>
  <c r="AW111" i="20"/>
  <c r="BA111" i="20"/>
  <c r="U112" i="20"/>
  <c r="V112" i="20"/>
  <c r="W112" i="20"/>
  <c r="X112" i="20"/>
  <c r="Y112" i="20"/>
  <c r="Z112" i="20"/>
  <c r="AA112" i="20"/>
  <c r="AB112" i="20"/>
  <c r="AC112" i="20"/>
  <c r="AD112" i="20"/>
  <c r="AE112" i="20"/>
  <c r="AF112" i="20"/>
  <c r="AK112" i="20"/>
  <c r="AL112" i="20"/>
  <c r="AM112" i="20"/>
  <c r="AN112" i="20"/>
  <c r="AP112" i="20"/>
  <c r="AQ112" i="20"/>
  <c r="AR112" i="20"/>
  <c r="AT112" i="20"/>
  <c r="AU112" i="20"/>
  <c r="AV112" i="20"/>
  <c r="AX112" i="20"/>
  <c r="AY112" i="20"/>
  <c r="AZ112" i="20"/>
  <c r="O113" i="20"/>
  <c r="P113" i="20"/>
  <c r="Q113" i="20" s="1"/>
  <c r="I116" i="20"/>
  <c r="M116" i="20"/>
  <c r="P116" i="20" s="1"/>
  <c r="R116" i="20"/>
  <c r="S116" i="20"/>
  <c r="T116" i="20"/>
  <c r="U116" i="20"/>
  <c r="V116" i="20"/>
  <c r="W116" i="20"/>
  <c r="X116" i="20"/>
  <c r="Y116" i="20"/>
  <c r="Z116" i="20"/>
  <c r="AA116" i="20"/>
  <c r="AB116" i="20"/>
  <c r="AC116" i="20"/>
  <c r="AD116" i="20"/>
  <c r="AE116" i="20"/>
  <c r="AF116" i="20"/>
  <c r="AG116" i="20"/>
  <c r="AH116" i="20"/>
  <c r="AI116" i="20"/>
  <c r="AK116" i="20"/>
  <c r="AL116" i="20"/>
  <c r="AM116" i="20"/>
  <c r="AN116" i="20"/>
  <c r="AO116" i="20"/>
  <c r="AP116" i="20"/>
  <c r="AQ116" i="20"/>
  <c r="AR116" i="20"/>
  <c r="AS116" i="20"/>
  <c r="AT116" i="20"/>
  <c r="AU116" i="20"/>
  <c r="AV116" i="20"/>
  <c r="AW116" i="20"/>
  <c r="AX116" i="20"/>
  <c r="AY116" i="20"/>
  <c r="AZ116" i="20"/>
  <c r="BA116" i="20"/>
  <c r="BB116" i="20"/>
  <c r="O117" i="20"/>
  <c r="P117" i="20"/>
  <c r="I118" i="20"/>
  <c r="P118" i="20"/>
  <c r="AO118" i="20"/>
  <c r="AS118" i="20"/>
  <c r="AS119" i="20" s="1"/>
  <c r="AW118" i="20"/>
  <c r="BA118" i="20"/>
  <c r="P119" i="20"/>
  <c r="U119" i="20"/>
  <c r="V119" i="20"/>
  <c r="W119" i="20"/>
  <c r="X119" i="20"/>
  <c r="Y119" i="20"/>
  <c r="Z119" i="20"/>
  <c r="AA119" i="20"/>
  <c r="AB119" i="20"/>
  <c r="AC119" i="20"/>
  <c r="AD119" i="20"/>
  <c r="AE119" i="20"/>
  <c r="AF119" i="20"/>
  <c r="AK119" i="20"/>
  <c r="AL119" i="20"/>
  <c r="AM119" i="20"/>
  <c r="AN119" i="20"/>
  <c r="AP119" i="20"/>
  <c r="AQ119" i="20"/>
  <c r="AR119" i="20"/>
  <c r="AT119" i="20"/>
  <c r="AU119" i="20"/>
  <c r="AV119" i="20"/>
  <c r="AX119" i="20"/>
  <c r="AY119" i="20"/>
  <c r="AZ119" i="20"/>
  <c r="BB119" i="20"/>
  <c r="I126" i="20"/>
  <c r="M126" i="20"/>
  <c r="R126" i="20"/>
  <c r="S126" i="20"/>
  <c r="T126" i="20"/>
  <c r="U126" i="20"/>
  <c r="V126" i="20"/>
  <c r="W126" i="20"/>
  <c r="X126" i="20"/>
  <c r="Y126" i="20"/>
  <c r="Z126" i="20"/>
  <c r="AA126" i="20"/>
  <c r="AB126" i="20"/>
  <c r="AC126" i="20"/>
  <c r="AD126" i="20"/>
  <c r="AE126" i="20"/>
  <c r="AF126" i="20"/>
  <c r="AG126" i="20"/>
  <c r="AH126" i="20"/>
  <c r="AI126" i="20"/>
  <c r="AK126" i="20"/>
  <c r="AL126" i="20"/>
  <c r="AM126" i="20"/>
  <c r="AN126" i="20"/>
  <c r="AO126" i="20"/>
  <c r="AP126" i="20"/>
  <c r="AQ126" i="20"/>
  <c r="AR126" i="20"/>
  <c r="AS126" i="20"/>
  <c r="AT126" i="20"/>
  <c r="AU126" i="20"/>
  <c r="AV126" i="20"/>
  <c r="AW126" i="20"/>
  <c r="AX126" i="20"/>
  <c r="AY126" i="20"/>
  <c r="AZ126" i="20"/>
  <c r="BA126" i="20"/>
  <c r="I128" i="20"/>
  <c r="M128" i="20"/>
  <c r="P128" i="20" s="1"/>
  <c r="AO128" i="20"/>
  <c r="AS128" i="20"/>
  <c r="AW128" i="20"/>
  <c r="BA128" i="20"/>
  <c r="I129" i="20"/>
  <c r="M129" i="20"/>
  <c r="P129" i="20" s="1"/>
  <c r="AO129" i="20"/>
  <c r="AS129" i="20"/>
  <c r="AW129" i="20"/>
  <c r="BA129" i="20"/>
  <c r="U130" i="20"/>
  <c r="V130" i="20"/>
  <c r="W130" i="20"/>
  <c r="X130" i="20"/>
  <c r="Y130" i="20"/>
  <c r="Z130" i="20"/>
  <c r="AA130" i="20"/>
  <c r="AB130" i="20"/>
  <c r="AC130" i="20"/>
  <c r="AD130" i="20"/>
  <c r="AE130" i="20"/>
  <c r="AF130" i="20"/>
  <c r="AK130" i="20"/>
  <c r="AL130" i="20"/>
  <c r="AM130" i="20"/>
  <c r="AN130" i="20"/>
  <c r="AP130" i="20"/>
  <c r="AQ130" i="20"/>
  <c r="AR130" i="20"/>
  <c r="AT130" i="20"/>
  <c r="AU130" i="20"/>
  <c r="AV130" i="20"/>
  <c r="AX130" i="20"/>
  <c r="AY130" i="20"/>
  <c r="AZ130" i="20"/>
  <c r="I132" i="20"/>
  <c r="O132" i="20" s="1"/>
  <c r="K132" i="20"/>
  <c r="M132" i="20" s="1"/>
  <c r="AO132" i="20"/>
  <c r="AS132" i="20"/>
  <c r="AW132" i="20"/>
  <c r="BA132" i="20"/>
  <c r="I133" i="20"/>
  <c r="M133" i="20"/>
  <c r="P133" i="20" s="1"/>
  <c r="AO133" i="20"/>
  <c r="AG133" i="20" s="1"/>
  <c r="AS133" i="20"/>
  <c r="AW133" i="20"/>
  <c r="BA133" i="20"/>
  <c r="U134" i="20"/>
  <c r="V134" i="20"/>
  <c r="W134" i="20"/>
  <c r="X134" i="20"/>
  <c r="Y134" i="20"/>
  <c r="Z134" i="20"/>
  <c r="AA134" i="20"/>
  <c r="AB134" i="20"/>
  <c r="AC134" i="20"/>
  <c r="AD134" i="20"/>
  <c r="AE134" i="20"/>
  <c r="AF134" i="20"/>
  <c r="AK134" i="20"/>
  <c r="AL134" i="20"/>
  <c r="AM134" i="20"/>
  <c r="AN134" i="20"/>
  <c r="AP134" i="20"/>
  <c r="AQ134" i="20"/>
  <c r="AR134" i="20"/>
  <c r="AT134" i="20"/>
  <c r="AU134" i="20"/>
  <c r="AV134" i="20"/>
  <c r="AX134" i="20"/>
  <c r="AY134" i="20"/>
  <c r="AZ134" i="20"/>
  <c r="BA134" i="20"/>
  <c r="BB134" i="20"/>
  <c r="I136" i="20"/>
  <c r="O136" i="20" s="1"/>
  <c r="M136" i="20"/>
  <c r="P136" i="20" s="1"/>
  <c r="AO136" i="20"/>
  <c r="AS136" i="20"/>
  <c r="AW136" i="20"/>
  <c r="BA136" i="20"/>
  <c r="I137" i="20"/>
  <c r="M137" i="20"/>
  <c r="P137" i="20" s="1"/>
  <c r="AO137" i="20"/>
  <c r="R137" i="20" s="1"/>
  <c r="AS137" i="20"/>
  <c r="AW137" i="20"/>
  <c r="BA137" i="20"/>
  <c r="I138" i="20"/>
  <c r="N138" i="20" s="1"/>
  <c r="M138" i="20"/>
  <c r="P138" i="20" s="1"/>
  <c r="AO138" i="20"/>
  <c r="AS138" i="20"/>
  <c r="AW138" i="20"/>
  <c r="AG138" i="20" s="1"/>
  <c r="BA138" i="20"/>
  <c r="I139" i="20"/>
  <c r="N139" i="20" s="1"/>
  <c r="M139" i="20"/>
  <c r="P139" i="20" s="1"/>
  <c r="AO139" i="20"/>
  <c r="AS139" i="20"/>
  <c r="AW139" i="20"/>
  <c r="BA139" i="20"/>
  <c r="I140" i="20"/>
  <c r="O140" i="20" s="1"/>
  <c r="Q140" i="20" s="1"/>
  <c r="M140" i="20"/>
  <c r="AO140" i="20"/>
  <c r="R140" i="20" s="1"/>
  <c r="AS140" i="20"/>
  <c r="AW140" i="20"/>
  <c r="BA140" i="20"/>
  <c r="I141" i="20"/>
  <c r="M141" i="20"/>
  <c r="P141" i="20" s="1"/>
  <c r="AO141" i="20"/>
  <c r="AS141" i="20"/>
  <c r="AW141" i="20"/>
  <c r="AG141" i="20" s="1"/>
  <c r="BA141" i="20"/>
  <c r="I142" i="20"/>
  <c r="M142" i="20"/>
  <c r="P142" i="20" s="1"/>
  <c r="AO142" i="20"/>
  <c r="AS142" i="20"/>
  <c r="AW142" i="20"/>
  <c r="BA142" i="20"/>
  <c r="I143" i="20"/>
  <c r="M143" i="20"/>
  <c r="P143" i="20" s="1"/>
  <c r="AO143" i="20"/>
  <c r="AS143" i="20"/>
  <c r="AW143" i="20"/>
  <c r="BA143" i="20"/>
  <c r="I144" i="20"/>
  <c r="M144" i="20"/>
  <c r="P144" i="20"/>
  <c r="AO144" i="20"/>
  <c r="R144" i="20" s="1"/>
  <c r="AS144" i="20"/>
  <c r="AW144" i="20"/>
  <c r="BA144" i="20"/>
  <c r="I145" i="20"/>
  <c r="N145" i="20" s="1"/>
  <c r="AH145" i="20" s="1"/>
  <c r="P145" i="20"/>
  <c r="AO145" i="20"/>
  <c r="AG145" i="20" s="1"/>
  <c r="AS145" i="20"/>
  <c r="AW145" i="20"/>
  <c r="BA145" i="20"/>
  <c r="I146" i="20"/>
  <c r="M146" i="20"/>
  <c r="AO146" i="20"/>
  <c r="AS146" i="20"/>
  <c r="AW146" i="20"/>
  <c r="AG146" i="20" s="1"/>
  <c r="BA146" i="20"/>
  <c r="I147" i="20"/>
  <c r="O147" i="20" s="1"/>
  <c r="M147" i="20"/>
  <c r="AO147" i="20"/>
  <c r="AS147" i="20"/>
  <c r="AW147" i="20"/>
  <c r="BA147" i="20"/>
  <c r="I148" i="20"/>
  <c r="M148" i="20"/>
  <c r="P148" i="20" s="1"/>
  <c r="AO148" i="20"/>
  <c r="AS148" i="20"/>
  <c r="AW148" i="20"/>
  <c r="BA148" i="20"/>
  <c r="I149" i="20"/>
  <c r="O149" i="20" s="1"/>
  <c r="M149" i="20"/>
  <c r="AO149" i="20"/>
  <c r="R149" i="20" s="1"/>
  <c r="AS149" i="20"/>
  <c r="AW149" i="20"/>
  <c r="BA149" i="20"/>
  <c r="I150" i="20"/>
  <c r="M150" i="20"/>
  <c r="AO150" i="20"/>
  <c r="AS150" i="20"/>
  <c r="AW150" i="20"/>
  <c r="BA150" i="20"/>
  <c r="I151" i="20"/>
  <c r="O151" i="20" s="1"/>
  <c r="M151" i="20"/>
  <c r="P151" i="20" s="1"/>
  <c r="AO151" i="20"/>
  <c r="AS151" i="20"/>
  <c r="AW151" i="20"/>
  <c r="BA151" i="20"/>
  <c r="R151" i="20" s="1"/>
  <c r="S151" i="20" s="1"/>
  <c r="O152" i="20"/>
  <c r="Q152" i="20" s="1"/>
  <c r="P152" i="20"/>
  <c r="AW152" i="20"/>
  <c r="BA152" i="20"/>
  <c r="U153" i="20"/>
  <c r="V153" i="20"/>
  <c r="W153" i="20"/>
  <c r="X153" i="20"/>
  <c r="Y153" i="20"/>
  <c r="Z153" i="20"/>
  <c r="AA153" i="20"/>
  <c r="AB153" i="20"/>
  <c r="AC153" i="20"/>
  <c r="AD153" i="20"/>
  <c r="AD154" i="20" s="1"/>
  <c r="AE153" i="20"/>
  <c r="AF153" i="20"/>
  <c r="AK153" i="20"/>
  <c r="AL153" i="20"/>
  <c r="AM153" i="20"/>
  <c r="AN153" i="20"/>
  <c r="AP153" i="20"/>
  <c r="AQ153" i="20"/>
  <c r="AR153" i="20"/>
  <c r="AT153" i="20"/>
  <c r="AU153" i="20"/>
  <c r="AV153" i="20"/>
  <c r="AX153" i="20"/>
  <c r="AY153" i="20"/>
  <c r="AZ153" i="20"/>
  <c r="AO155" i="20"/>
  <c r="AS155" i="20"/>
  <c r="AW155" i="20"/>
  <c r="BA155" i="20"/>
  <c r="AO157" i="20"/>
  <c r="AS157" i="20"/>
  <c r="AW157" i="20"/>
  <c r="R157" i="20" s="1"/>
  <c r="BA157" i="20"/>
  <c r="AJ158" i="20"/>
  <c r="P1" i="23"/>
  <c r="K15" i="23"/>
  <c r="L15" i="23" s="1"/>
  <c r="O15" i="23"/>
  <c r="P15" i="23" s="1"/>
  <c r="K16" i="23"/>
  <c r="L16" i="23" s="1"/>
  <c r="O16" i="23"/>
  <c r="K17" i="23"/>
  <c r="L17" i="23" s="1"/>
  <c r="O17" i="23"/>
  <c r="K18" i="23"/>
  <c r="L18" i="23" s="1"/>
  <c r="O18" i="23"/>
  <c r="K19" i="23"/>
  <c r="L19" i="23" s="1"/>
  <c r="O19" i="23"/>
  <c r="K20" i="23"/>
  <c r="L20" i="23" s="1"/>
  <c r="O20" i="23"/>
  <c r="K21" i="23"/>
  <c r="L21" i="23"/>
  <c r="O21" i="23"/>
  <c r="P23" i="23"/>
  <c r="O24" i="23"/>
  <c r="P24" i="23" s="1"/>
  <c r="I25" i="23"/>
  <c r="J25" i="23"/>
  <c r="N25" i="23"/>
  <c r="E31" i="23"/>
  <c r="P1" i="35"/>
  <c r="K15" i="35"/>
  <c r="K16" i="35"/>
  <c r="L16" i="35" s="1"/>
  <c r="K17" i="35"/>
  <c r="L17" i="35"/>
  <c r="K18" i="35"/>
  <c r="L18" i="35" s="1"/>
  <c r="K19" i="35"/>
  <c r="L19" i="35" s="1"/>
  <c r="K20" i="35"/>
  <c r="L20" i="35" s="1"/>
  <c r="K21" i="35"/>
  <c r="L21" i="35" s="1"/>
  <c r="P23" i="35"/>
  <c r="O24" i="35"/>
  <c r="P24" i="35" s="1"/>
  <c r="I25" i="35"/>
  <c r="J25" i="35"/>
  <c r="E31" i="35"/>
  <c r="M24" i="18"/>
  <c r="AA24" i="18"/>
  <c r="AM24" i="18"/>
  <c r="AA25" i="18"/>
  <c r="M27" i="18"/>
  <c r="R27" i="18"/>
  <c r="AD27" i="18"/>
  <c r="R28" i="18"/>
  <c r="AA28" i="18"/>
  <c r="AD28" i="18"/>
  <c r="AM28" i="18"/>
  <c r="W30" i="18"/>
  <c r="Y30" i="18" s="1"/>
  <c r="AI30" i="18"/>
  <c r="AK30" i="18"/>
  <c r="AM30" i="18" s="1"/>
  <c r="AW30" i="18"/>
  <c r="AW32" i="18" s="1"/>
  <c r="BA30" i="18"/>
  <c r="BE30" i="18"/>
  <c r="BE32" i="18" s="1"/>
  <c r="BI30" i="18"/>
  <c r="BI32" i="18" s="1"/>
  <c r="BM30" i="18"/>
  <c r="W31" i="18"/>
  <c r="Y31" i="18" s="1"/>
  <c r="K31" i="18" s="1"/>
  <c r="L31" i="18" s="1"/>
  <c r="AA31" i="18"/>
  <c r="AI31" i="18"/>
  <c r="AK31" i="18" s="1"/>
  <c r="AW31" i="18"/>
  <c r="BA31" i="18"/>
  <c r="BE31" i="18"/>
  <c r="BI31" i="18"/>
  <c r="BM31" i="18"/>
  <c r="BQ31" i="18" s="1"/>
  <c r="BU31" i="18" s="1"/>
  <c r="BY31" i="18" s="1"/>
  <c r="J32" i="18"/>
  <c r="AT32" i="18"/>
  <c r="AU32" i="18"/>
  <c r="AV32" i="18"/>
  <c r="AX32" i="18"/>
  <c r="AY32" i="18"/>
  <c r="AZ32" i="18"/>
  <c r="BA32" i="18"/>
  <c r="BB32" i="18"/>
  <c r="BC32" i="18"/>
  <c r="BD32" i="18"/>
  <c r="BF32" i="18"/>
  <c r="BG32" i="18"/>
  <c r="BH32" i="18"/>
  <c r="BJ32" i="18"/>
  <c r="BK32" i="18"/>
  <c r="BL32" i="18"/>
  <c r="BN32" i="18"/>
  <c r="BO32" i="18"/>
  <c r="BP32" i="18"/>
  <c r="BR32" i="18"/>
  <c r="BS32" i="18"/>
  <c r="BT32" i="18"/>
  <c r="BV32" i="18"/>
  <c r="BW32" i="18"/>
  <c r="BX32" i="18"/>
  <c r="W35" i="18"/>
  <c r="Y35" i="18" s="1"/>
  <c r="K35" i="18" s="1"/>
  <c r="L35" i="18" s="1"/>
  <c r="AI35" i="18"/>
  <c r="AK35" i="18" s="1"/>
  <c r="AM35" i="18" s="1"/>
  <c r="AW35" i="18"/>
  <c r="AW41" i="18"/>
  <c r="BA35" i="18"/>
  <c r="BA41" i="18" s="1"/>
  <c r="BE35" i="18"/>
  <c r="BE41" i="18" s="1"/>
  <c r="BI35" i="18"/>
  <c r="BI41" i="18" s="1"/>
  <c r="BM35" i="18"/>
  <c r="BM41" i="18" s="1"/>
  <c r="BQ35" i="18"/>
  <c r="BU35" i="18" s="1"/>
  <c r="BY35" i="18" s="1"/>
  <c r="BY41" i="18" s="1"/>
  <c r="W36" i="18"/>
  <c r="AI36" i="18"/>
  <c r="AW36" i="18"/>
  <c r="BA36" i="18"/>
  <c r="BE36" i="18"/>
  <c r="BI36" i="18"/>
  <c r="AS36" i="18" s="1"/>
  <c r="AR36" i="18" s="1"/>
  <c r="BM36" i="18"/>
  <c r="BQ36" i="18" s="1"/>
  <c r="BU36" i="18" s="1"/>
  <c r="BY36" i="18" s="1"/>
  <c r="W37" i="18"/>
  <c r="Y37" i="18" s="1"/>
  <c r="AI37" i="18"/>
  <c r="AK37" i="18" s="1"/>
  <c r="AM37" i="18" s="1"/>
  <c r="AW37" i="18"/>
  <c r="BA37" i="18"/>
  <c r="BE37" i="18"/>
  <c r="BI37" i="18"/>
  <c r="BM37" i="18"/>
  <c r="BQ37" i="18" s="1"/>
  <c r="BU37" i="18" s="1"/>
  <c r="BY37" i="18" s="1"/>
  <c r="W38" i="18"/>
  <c r="Y38" i="18" s="1"/>
  <c r="AA38" i="18" s="1"/>
  <c r="AI38" i="18"/>
  <c r="AK38" i="18" s="1"/>
  <c r="AM38" i="18" s="1"/>
  <c r="AW38" i="18"/>
  <c r="AS38" i="18" s="1"/>
  <c r="AR38" i="18" s="1"/>
  <c r="BA38" i="18"/>
  <c r="BE38" i="18"/>
  <c r="BI38" i="18"/>
  <c r="BM38" i="18"/>
  <c r="BQ38" i="18"/>
  <c r="BU38" i="18" s="1"/>
  <c r="BY38" i="18" s="1"/>
  <c r="W39" i="18"/>
  <c r="Y39" i="18" s="1"/>
  <c r="AI39" i="18"/>
  <c r="AK39" i="18" s="1"/>
  <c r="AM39" i="18" s="1"/>
  <c r="AW39" i="18"/>
  <c r="BA39" i="18"/>
  <c r="BE39" i="18"/>
  <c r="BI39" i="18"/>
  <c r="BM39" i="18"/>
  <c r="BQ39" i="18" s="1"/>
  <c r="BU39" i="18" s="1"/>
  <c r="BY39" i="18" s="1"/>
  <c r="W40" i="18"/>
  <c r="Y40" i="18" s="1"/>
  <c r="AI40" i="18"/>
  <c r="AK40" i="18" s="1"/>
  <c r="AM40" i="18" s="1"/>
  <c r="AW40" i="18"/>
  <c r="BA40" i="18"/>
  <c r="BE40" i="18"/>
  <c r="BI40" i="18"/>
  <c r="BM40" i="18"/>
  <c r="BQ40" i="18" s="1"/>
  <c r="BU40" i="18" s="1"/>
  <c r="BY40" i="18" s="1"/>
  <c r="J41" i="18"/>
  <c r="AT41" i="18"/>
  <c r="AU41" i="18"/>
  <c r="AV41" i="18"/>
  <c r="AX41" i="18"/>
  <c r="AY41" i="18"/>
  <c r="AZ41" i="18"/>
  <c r="BB41" i="18"/>
  <c r="BC41" i="18"/>
  <c r="BD41" i="18"/>
  <c r="BF41" i="18"/>
  <c r="BG41" i="18"/>
  <c r="BH41" i="18"/>
  <c r="BJ41" i="18"/>
  <c r="BK41" i="18"/>
  <c r="BL41" i="18"/>
  <c r="BN41" i="18"/>
  <c r="BO41" i="18"/>
  <c r="BP41" i="18"/>
  <c r="BR41" i="18"/>
  <c r="BS41" i="18"/>
  <c r="BT41" i="18"/>
  <c r="BV41" i="18"/>
  <c r="BW41" i="18"/>
  <c r="BX41" i="18"/>
  <c r="W44" i="18"/>
  <c r="Y44" i="18" s="1"/>
  <c r="K44" i="18" s="1"/>
  <c r="L44" i="18" s="1"/>
  <c r="M44" i="18" s="1"/>
  <c r="AF44" i="18"/>
  <c r="AI44" i="18" s="1"/>
  <c r="AK44" i="18" s="1"/>
  <c r="AM44" i="18" s="1"/>
  <c r="AW44" i="18"/>
  <c r="AW52" i="18" s="1"/>
  <c r="BA44" i="18"/>
  <c r="BA52" i="18" s="1"/>
  <c r="BE44" i="18"/>
  <c r="BI44" i="18"/>
  <c r="BI52" i="18" s="1"/>
  <c r="BM44" i="18"/>
  <c r="W45" i="18"/>
  <c r="Y45" i="18" s="1"/>
  <c r="AG45" i="18"/>
  <c r="AI45" i="18" s="1"/>
  <c r="AW45" i="18"/>
  <c r="BA45" i="18"/>
  <c r="BE45" i="18"/>
  <c r="BI45" i="18"/>
  <c r="BM45" i="18"/>
  <c r="BQ45" i="18" s="1"/>
  <c r="BU45" i="18" s="1"/>
  <c r="BY45" i="18" s="1"/>
  <c r="W46" i="18"/>
  <c r="Y46" i="18" s="1"/>
  <c r="AA46" i="18" s="1"/>
  <c r="AI46" i="18"/>
  <c r="AK46" i="18" s="1"/>
  <c r="AM46" i="18" s="1"/>
  <c r="AW46" i="18"/>
  <c r="BA46" i="18"/>
  <c r="BE46" i="18"/>
  <c r="BI46" i="18"/>
  <c r="BM46" i="18"/>
  <c r="BQ46" i="18" s="1"/>
  <c r="BU46" i="18" s="1"/>
  <c r="W47" i="18"/>
  <c r="Y47" i="18" s="1"/>
  <c r="AA47" i="18" s="1"/>
  <c r="AI47" i="18"/>
  <c r="AK47" i="18" s="1"/>
  <c r="AM47" i="18" s="1"/>
  <c r="AW47" i="18"/>
  <c r="BA47" i="18"/>
  <c r="BE47" i="18"/>
  <c r="BI47" i="18"/>
  <c r="BM47" i="18"/>
  <c r="BQ47" i="18" s="1"/>
  <c r="BU47" i="18" s="1"/>
  <c r="BY47" i="18" s="1"/>
  <c r="S48" i="18"/>
  <c r="S49" i="18" s="1"/>
  <c r="W48" i="18"/>
  <c r="Y48" i="18" s="1"/>
  <c r="AE48" i="18"/>
  <c r="AE49" i="18" s="1"/>
  <c r="AI48" i="18"/>
  <c r="AK48" i="18" s="1"/>
  <c r="AM48" i="18" s="1"/>
  <c r="AW48" i="18"/>
  <c r="BA48" i="18"/>
  <c r="BE48" i="18"/>
  <c r="BI48" i="18"/>
  <c r="AS48" i="18" s="1"/>
  <c r="BM48" i="18"/>
  <c r="BQ48" i="18" s="1"/>
  <c r="BU48" i="18" s="1"/>
  <c r="BY48" i="18" s="1"/>
  <c r="W49" i="18"/>
  <c r="Y49" i="18" s="1"/>
  <c r="K49" i="18" s="1"/>
  <c r="L49" i="18" s="1"/>
  <c r="M49" i="18" s="1"/>
  <c r="AG49" i="18"/>
  <c r="AI49" i="18" s="1"/>
  <c r="AK49" i="18" s="1"/>
  <c r="AM49" i="18" s="1"/>
  <c r="AW49" i="18"/>
  <c r="BA49" i="18"/>
  <c r="BE49" i="18"/>
  <c r="BI49" i="18"/>
  <c r="AS49" i="18" s="1"/>
  <c r="AR49" i="18" s="1"/>
  <c r="N49" i="18" s="1"/>
  <c r="BM49" i="18"/>
  <c r="BQ49" i="18" s="1"/>
  <c r="BU49" i="18" s="1"/>
  <c r="BY49" i="18" s="1"/>
  <c r="W50" i="18"/>
  <c r="Y50" i="18" s="1"/>
  <c r="AI50" i="18"/>
  <c r="AK50" i="18" s="1"/>
  <c r="AM50" i="18" s="1"/>
  <c r="AW50" i="18"/>
  <c r="BA50" i="18"/>
  <c r="BE50" i="18"/>
  <c r="BI50" i="18"/>
  <c r="BM50" i="18"/>
  <c r="BQ50" i="18" s="1"/>
  <c r="BU50" i="18" s="1"/>
  <c r="BY50" i="18" s="1"/>
  <c r="W51" i="18"/>
  <c r="Y51" i="18" s="1"/>
  <c r="AI51" i="18"/>
  <c r="AK51" i="18"/>
  <c r="AM51" i="18" s="1"/>
  <c r="AW51" i="18"/>
  <c r="BA51" i="18"/>
  <c r="BE51" i="18"/>
  <c r="BI51" i="18"/>
  <c r="AS51" i="18" s="1"/>
  <c r="AR51" i="18" s="1"/>
  <c r="BM51" i="18"/>
  <c r="BQ51" i="18" s="1"/>
  <c r="BU51" i="18" s="1"/>
  <c r="BY51" i="18" s="1"/>
  <c r="J52" i="18"/>
  <c r="AT52" i="18"/>
  <c r="AU52" i="18"/>
  <c r="AV52" i="18"/>
  <c r="AX52" i="18"/>
  <c r="AY52" i="18"/>
  <c r="AZ52" i="18"/>
  <c r="BB52" i="18"/>
  <c r="BC52" i="18"/>
  <c r="BD52" i="18"/>
  <c r="BE52" i="18"/>
  <c r="BF52" i="18"/>
  <c r="BG52" i="18"/>
  <c r="BH52" i="18"/>
  <c r="BJ52" i="18"/>
  <c r="BK52" i="18"/>
  <c r="BL52" i="18"/>
  <c r="BN52" i="18"/>
  <c r="BO52" i="18"/>
  <c r="BP52" i="18"/>
  <c r="BR52" i="18"/>
  <c r="BS52" i="18"/>
  <c r="BT52" i="18"/>
  <c r="BV52" i="18"/>
  <c r="BW52" i="18"/>
  <c r="BX52" i="18"/>
  <c r="W56" i="18"/>
  <c r="Y56" i="18" s="1"/>
  <c r="AI56" i="18"/>
  <c r="AK56" i="18"/>
  <c r="AM56" i="18" s="1"/>
  <c r="AW56" i="18"/>
  <c r="AW59" i="18" s="1"/>
  <c r="BA56" i="18"/>
  <c r="BA59" i="18" s="1"/>
  <c r="BE56" i="18"/>
  <c r="BE59" i="18" s="1"/>
  <c r="BI56" i="18"/>
  <c r="BI59" i="18" s="1"/>
  <c r="BM56" i="18"/>
  <c r="W57" i="18"/>
  <c r="AI57" i="18"/>
  <c r="AW57" i="18"/>
  <c r="BA57" i="18"/>
  <c r="BE57" i="18"/>
  <c r="BI57" i="18"/>
  <c r="BM57" i="18"/>
  <c r="BQ57" i="18" s="1"/>
  <c r="BU57" i="18" s="1"/>
  <c r="BY57" i="18" s="1"/>
  <c r="W58" i="18"/>
  <c r="Y58" i="18"/>
  <c r="K58" i="18" s="1"/>
  <c r="L58" i="18" s="1"/>
  <c r="M58" i="18" s="1"/>
  <c r="AI58" i="18"/>
  <c r="AK58" i="18" s="1"/>
  <c r="AM58" i="18" s="1"/>
  <c r="AW58" i="18"/>
  <c r="BA58" i="18"/>
  <c r="BE58" i="18"/>
  <c r="BI58" i="18"/>
  <c r="BM58" i="18"/>
  <c r="BQ58" i="18" s="1"/>
  <c r="BU58" i="18" s="1"/>
  <c r="BY58" i="18" s="1"/>
  <c r="J59" i="18"/>
  <c r="AT59" i="18"/>
  <c r="AU59" i="18"/>
  <c r="AV59" i="18"/>
  <c r="AX59" i="18"/>
  <c r="AY59" i="18"/>
  <c r="AZ59" i="18"/>
  <c r="BB59" i="18"/>
  <c r="BC59" i="18"/>
  <c r="BD59" i="18"/>
  <c r="BF59" i="18"/>
  <c r="BG59" i="18"/>
  <c r="BH59" i="18"/>
  <c r="BJ59" i="18"/>
  <c r="BK59" i="18"/>
  <c r="BL59" i="18"/>
  <c r="BN59" i="18"/>
  <c r="BO59" i="18"/>
  <c r="BP59" i="18"/>
  <c r="BR59" i="18"/>
  <c r="BS59" i="18"/>
  <c r="BT59" i="18"/>
  <c r="BV59" i="18"/>
  <c r="BW59" i="18"/>
  <c r="BX59" i="18"/>
  <c r="J61" i="18"/>
  <c r="J62" i="18"/>
  <c r="M65" i="18"/>
  <c r="N65" i="18"/>
  <c r="O65" i="18"/>
  <c r="AA65" i="18"/>
  <c r="AK65" i="18"/>
  <c r="AM65" i="18"/>
  <c r="W67" i="18"/>
  <c r="Y67" i="18" s="1"/>
  <c r="AI67" i="18"/>
  <c r="AW67" i="18"/>
  <c r="AW70" i="18" s="1"/>
  <c r="BA67" i="18"/>
  <c r="BA70" i="18" s="1"/>
  <c r="BE67" i="18"/>
  <c r="BE70" i="18" s="1"/>
  <c r="BI67" i="18"/>
  <c r="BI70" i="18" s="1"/>
  <c r="BM67" i="18"/>
  <c r="BM70" i="18" s="1"/>
  <c r="W68" i="18"/>
  <c r="AI68" i="18"/>
  <c r="AK68" i="18" s="1"/>
  <c r="AM68" i="18" s="1"/>
  <c r="AW68" i="18"/>
  <c r="BA68" i="18"/>
  <c r="BE68" i="18"/>
  <c r="BI68" i="18"/>
  <c r="BM68" i="18"/>
  <c r="BQ68" i="18" s="1"/>
  <c r="BU68" i="18" s="1"/>
  <c r="BY68" i="18" s="1"/>
  <c r="W69" i="18"/>
  <c r="Y69" i="18" s="1"/>
  <c r="AI69" i="18"/>
  <c r="AK69" i="18" s="1"/>
  <c r="AM69" i="18" s="1"/>
  <c r="AW69" i="18"/>
  <c r="BA69" i="18"/>
  <c r="BE69" i="18"/>
  <c r="AS69" i="18" s="1"/>
  <c r="AR69" i="18" s="1"/>
  <c r="BI69" i="18"/>
  <c r="BM69" i="18"/>
  <c r="BQ69" i="18" s="1"/>
  <c r="BU69" i="18" s="1"/>
  <c r="BY69" i="18" s="1"/>
  <c r="J70" i="18"/>
  <c r="AT70" i="18"/>
  <c r="AU70" i="18"/>
  <c r="AV70" i="18"/>
  <c r="AX70" i="18"/>
  <c r="AY70" i="18"/>
  <c r="AZ70" i="18"/>
  <c r="BB70" i="18"/>
  <c r="BC70" i="18"/>
  <c r="BD70" i="18"/>
  <c r="BF70" i="18"/>
  <c r="BG70" i="18"/>
  <c r="BH70" i="18"/>
  <c r="BJ70" i="18"/>
  <c r="BK70" i="18"/>
  <c r="BL70" i="18"/>
  <c r="BN70" i="18"/>
  <c r="BO70" i="18"/>
  <c r="BP70" i="18"/>
  <c r="BR70" i="18"/>
  <c r="BS70" i="18"/>
  <c r="BT70" i="18"/>
  <c r="BV70" i="18"/>
  <c r="BW70" i="18"/>
  <c r="BX70" i="18"/>
  <c r="S73" i="18"/>
  <c r="W73" i="18"/>
  <c r="Y73" i="18" s="1"/>
  <c r="AA73" i="18" s="1"/>
  <c r="AI73" i="18"/>
  <c r="AK73" i="18"/>
  <c r="AM73" i="18" s="1"/>
  <c r="AW73" i="18"/>
  <c r="AW76" i="18" s="1"/>
  <c r="BA73" i="18"/>
  <c r="BA76" i="18" s="1"/>
  <c r="BE73" i="18"/>
  <c r="BE76" i="18" s="1"/>
  <c r="BI73" i="18"/>
  <c r="BI76" i="18" s="1"/>
  <c r="BM73" i="18"/>
  <c r="BM76" i="18" s="1"/>
  <c r="S74" i="18"/>
  <c r="W74" i="18"/>
  <c r="Y74" i="18" s="1"/>
  <c r="AI74" i="18"/>
  <c r="AK74" i="18" s="1"/>
  <c r="AM74" i="18"/>
  <c r="AW74" i="18"/>
  <c r="BA74" i="18"/>
  <c r="BE74" i="18"/>
  <c r="BI74" i="18"/>
  <c r="BM74" i="18"/>
  <c r="BQ74" i="18" s="1"/>
  <c r="BU74" i="18" s="1"/>
  <c r="BY74" i="18" s="1"/>
  <c r="AS74" i="18" s="1"/>
  <c r="AR74" i="18" s="1"/>
  <c r="S75" i="18"/>
  <c r="W75" i="18"/>
  <c r="Y75" i="18" s="1"/>
  <c r="AI75" i="18"/>
  <c r="AW75" i="18"/>
  <c r="BA75" i="18"/>
  <c r="BE75" i="18"/>
  <c r="BI75" i="18"/>
  <c r="BM75" i="18"/>
  <c r="BQ75" i="18" s="1"/>
  <c r="BU75" i="18" s="1"/>
  <c r="BY75" i="18" s="1"/>
  <c r="J76" i="18"/>
  <c r="AT76" i="18"/>
  <c r="AU76" i="18"/>
  <c r="AV76" i="18"/>
  <c r="AX76" i="18"/>
  <c r="AY76" i="18"/>
  <c r="AZ76" i="18"/>
  <c r="BB76" i="18"/>
  <c r="BC76" i="18"/>
  <c r="BD76" i="18"/>
  <c r="BF76" i="18"/>
  <c r="BG76" i="18"/>
  <c r="BH76" i="18"/>
  <c r="BJ76" i="18"/>
  <c r="BK76" i="18"/>
  <c r="BL76" i="18"/>
  <c r="BN76" i="18"/>
  <c r="BO76" i="18"/>
  <c r="BP76" i="18"/>
  <c r="BR76" i="18"/>
  <c r="BS76" i="18"/>
  <c r="BT76" i="18"/>
  <c r="BV76" i="18"/>
  <c r="BW76" i="18"/>
  <c r="BX76" i="18"/>
  <c r="J78" i="18"/>
  <c r="J79" i="18"/>
  <c r="P79" i="18"/>
  <c r="P201" i="18" s="1"/>
  <c r="M82" i="18"/>
  <c r="N82" i="18"/>
  <c r="O82" i="18"/>
  <c r="AA82" i="18"/>
  <c r="AK82" i="18"/>
  <c r="AM82" i="18"/>
  <c r="W84" i="18"/>
  <c r="Y84" i="18" s="1"/>
  <c r="K84" i="18" s="1"/>
  <c r="L84" i="18" s="1"/>
  <c r="AI84" i="18"/>
  <c r="AK84" i="18" s="1"/>
  <c r="AW84" i="18"/>
  <c r="AW86" i="18" s="1"/>
  <c r="BA84" i="18"/>
  <c r="BA86" i="18" s="1"/>
  <c r="BE84" i="18"/>
  <c r="BE86" i="18" s="1"/>
  <c r="BI84" i="18"/>
  <c r="BI86" i="18" s="1"/>
  <c r="BM84" i="18"/>
  <c r="W85" i="18"/>
  <c r="Y85" i="18" s="1"/>
  <c r="K85" i="18" s="1"/>
  <c r="AI85" i="18"/>
  <c r="AW85" i="18"/>
  <c r="BA85" i="18"/>
  <c r="BE85" i="18"/>
  <c r="BI85" i="18"/>
  <c r="BM85" i="18"/>
  <c r="BQ85" i="18" s="1"/>
  <c r="BU85" i="18" s="1"/>
  <c r="BY85" i="18" s="1"/>
  <c r="J86" i="18"/>
  <c r="AT86" i="18"/>
  <c r="AU86" i="18"/>
  <c r="AV86" i="18"/>
  <c r="AX86" i="18"/>
  <c r="AY86" i="18"/>
  <c r="AZ86" i="18"/>
  <c r="BB86" i="18"/>
  <c r="BC86" i="18"/>
  <c r="BD86" i="18"/>
  <c r="BF86" i="18"/>
  <c r="BG86" i="18"/>
  <c r="BH86" i="18"/>
  <c r="BJ86" i="18"/>
  <c r="BK86" i="18"/>
  <c r="BL86" i="18"/>
  <c r="BN86" i="18"/>
  <c r="BO86" i="18"/>
  <c r="BP86" i="18"/>
  <c r="BR86" i="18"/>
  <c r="BS86" i="18"/>
  <c r="BT86" i="18"/>
  <c r="BV86" i="18"/>
  <c r="BW86" i="18"/>
  <c r="BX86" i="18"/>
  <c r="W89" i="18"/>
  <c r="AI89" i="18"/>
  <c r="AK89" i="18" s="1"/>
  <c r="AM89" i="18" s="1"/>
  <c r="AW89" i="18"/>
  <c r="AW92" i="18" s="1"/>
  <c r="BA89" i="18"/>
  <c r="BA92" i="18"/>
  <c r="BE89" i="18"/>
  <c r="BE92" i="18" s="1"/>
  <c r="BI89" i="18"/>
  <c r="BI92" i="18" s="1"/>
  <c r="BM89" i="18"/>
  <c r="W90" i="18"/>
  <c r="Y90" i="18" s="1"/>
  <c r="AA90" i="18" s="1"/>
  <c r="AI90" i="18"/>
  <c r="AK90" i="18" s="1"/>
  <c r="AM90" i="18" s="1"/>
  <c r="AW90" i="18"/>
  <c r="BA90" i="18"/>
  <c r="BE90" i="18"/>
  <c r="BI90" i="18"/>
  <c r="BM90" i="18"/>
  <c r="BQ90" i="18" s="1"/>
  <c r="BU90" i="18" s="1"/>
  <c r="BY90" i="18" s="1"/>
  <c r="W91" i="18"/>
  <c r="AI91" i="18"/>
  <c r="AK91" i="18" s="1"/>
  <c r="AM91" i="18" s="1"/>
  <c r="AW91" i="18"/>
  <c r="BA91" i="18"/>
  <c r="BE91" i="18"/>
  <c r="BI91" i="18"/>
  <c r="BM91" i="18"/>
  <c r="BQ91" i="18" s="1"/>
  <c r="BU91" i="18" s="1"/>
  <c r="BY91" i="18" s="1"/>
  <c r="J92" i="18"/>
  <c r="AT92" i="18"/>
  <c r="AU92" i="18"/>
  <c r="AV92" i="18"/>
  <c r="AX92" i="18"/>
  <c r="AY92" i="18"/>
  <c r="AZ92" i="18"/>
  <c r="BB92" i="18"/>
  <c r="BC92" i="18"/>
  <c r="BD92" i="18"/>
  <c r="BF92" i="18"/>
  <c r="BG92" i="18"/>
  <c r="BH92" i="18"/>
  <c r="BJ92" i="18"/>
  <c r="BK92" i="18"/>
  <c r="BL92" i="18"/>
  <c r="BN92" i="18"/>
  <c r="BO92" i="18"/>
  <c r="BP92" i="18"/>
  <c r="BR92" i="18"/>
  <c r="BS92" i="18"/>
  <c r="BT92" i="18"/>
  <c r="BV92" i="18"/>
  <c r="BW92" i="18"/>
  <c r="BX92" i="18"/>
  <c r="W95" i="18"/>
  <c r="Y95" i="18" s="1"/>
  <c r="AI95" i="18"/>
  <c r="AW95" i="18"/>
  <c r="AW100" i="18" s="1"/>
  <c r="BA95" i="18"/>
  <c r="BA100" i="18" s="1"/>
  <c r="BE95" i="18"/>
  <c r="BE100" i="18" s="1"/>
  <c r="BI95" i="18"/>
  <c r="BI100" i="18" s="1"/>
  <c r="BM95" i="18"/>
  <c r="W96" i="18"/>
  <c r="Y96" i="18" s="1"/>
  <c r="Y100" i="18" s="1"/>
  <c r="AI96" i="18"/>
  <c r="AK96" i="18" s="1"/>
  <c r="AM96" i="18" s="1"/>
  <c r="AW96" i="18"/>
  <c r="BA96" i="18"/>
  <c r="BE96" i="18"/>
  <c r="BI96" i="18"/>
  <c r="BM96" i="18"/>
  <c r="BQ96" i="18" s="1"/>
  <c r="BU96" i="18" s="1"/>
  <c r="BY96" i="18" s="1"/>
  <c r="W97" i="18"/>
  <c r="Y97" i="18" s="1"/>
  <c r="AI97" i="18"/>
  <c r="AK97" i="18" s="1"/>
  <c r="AM97" i="18" s="1"/>
  <c r="AW97" i="18"/>
  <c r="BA97" i="18"/>
  <c r="AS97" i="18" s="1"/>
  <c r="AR97" i="18" s="1"/>
  <c r="BE97" i="18"/>
  <c r="BI97" i="18"/>
  <c r="BM97" i="18"/>
  <c r="BQ97" i="18" s="1"/>
  <c r="BU97" i="18" s="1"/>
  <c r="BY97" i="18" s="1"/>
  <c r="W98" i="18"/>
  <c r="Y98" i="18" s="1"/>
  <c r="K98" i="18" s="1"/>
  <c r="L98" i="18" s="1"/>
  <c r="M98" i="18" s="1"/>
  <c r="AI98" i="18"/>
  <c r="AK98" i="18" s="1"/>
  <c r="AM98" i="18" s="1"/>
  <c r="AW98" i="18"/>
  <c r="BA98" i="18"/>
  <c r="BE98" i="18"/>
  <c r="BI98" i="18"/>
  <c r="BM98" i="18"/>
  <c r="BQ98" i="18" s="1"/>
  <c r="BU98" i="18" s="1"/>
  <c r="W99" i="18"/>
  <c r="Y99" i="18" s="1"/>
  <c r="K99" i="18" s="1"/>
  <c r="L99" i="18" s="1"/>
  <c r="AI99" i="18"/>
  <c r="AK99" i="18" s="1"/>
  <c r="AM99" i="18" s="1"/>
  <c r="AW99" i="18"/>
  <c r="BA99" i="18"/>
  <c r="BE99" i="18"/>
  <c r="BI99" i="18"/>
  <c r="BM99" i="18"/>
  <c r="BQ99" i="18" s="1"/>
  <c r="BU99" i="18" s="1"/>
  <c r="BY99" i="18" s="1"/>
  <c r="AS99" i="18" s="1"/>
  <c r="J100" i="18"/>
  <c r="AT100" i="18"/>
  <c r="AU100" i="18"/>
  <c r="AV100" i="18"/>
  <c r="AX100" i="18"/>
  <c r="AY100" i="18"/>
  <c r="AZ100" i="18"/>
  <c r="BB100" i="18"/>
  <c r="BC100" i="18"/>
  <c r="BD100" i="18"/>
  <c r="BF100" i="18"/>
  <c r="BG100" i="18"/>
  <c r="BH100" i="18"/>
  <c r="BJ100" i="18"/>
  <c r="BK100" i="18"/>
  <c r="BL100" i="18"/>
  <c r="BN100" i="18"/>
  <c r="BO100" i="18"/>
  <c r="BP100" i="18"/>
  <c r="BR100" i="18"/>
  <c r="BS100" i="18"/>
  <c r="BT100" i="18"/>
  <c r="BV100" i="18"/>
  <c r="BW100" i="18"/>
  <c r="BX100" i="18"/>
  <c r="J101" i="18"/>
  <c r="J103" i="18"/>
  <c r="M106" i="18"/>
  <c r="N106" i="18"/>
  <c r="O106" i="18"/>
  <c r="AA106" i="18"/>
  <c r="AK106" i="18"/>
  <c r="AM106" i="18"/>
  <c r="W108" i="18"/>
  <c r="Y108" i="18"/>
  <c r="K108" i="18" s="1"/>
  <c r="AI108" i="18"/>
  <c r="AK108" i="18" s="1"/>
  <c r="AW108" i="18"/>
  <c r="AW110" i="18" s="1"/>
  <c r="BA108" i="18"/>
  <c r="BA110" i="18" s="1"/>
  <c r="BE108" i="18"/>
  <c r="BE110" i="18" s="1"/>
  <c r="BI108" i="18"/>
  <c r="BI110" i="18" s="1"/>
  <c r="BM108" i="18"/>
  <c r="BQ108" i="18" s="1"/>
  <c r="BQ110" i="18" s="1"/>
  <c r="W109" i="18"/>
  <c r="Y109" i="18"/>
  <c r="K109" i="18" s="1"/>
  <c r="AI109" i="18"/>
  <c r="AK109" i="18" s="1"/>
  <c r="AW109" i="18"/>
  <c r="BA109" i="18"/>
  <c r="BE109" i="18"/>
  <c r="BI109" i="18"/>
  <c r="BM109" i="18"/>
  <c r="BQ109" i="18" s="1"/>
  <c r="BU109" i="18" s="1"/>
  <c r="BY109" i="18" s="1"/>
  <c r="J110" i="18"/>
  <c r="AT110" i="18"/>
  <c r="AU110" i="18"/>
  <c r="AV110" i="18"/>
  <c r="AX110" i="18"/>
  <c r="AY110" i="18"/>
  <c r="AZ110" i="18"/>
  <c r="BB110" i="18"/>
  <c r="BC110" i="18"/>
  <c r="BD110" i="18"/>
  <c r="BF110" i="18"/>
  <c r="BG110" i="18"/>
  <c r="BH110" i="18"/>
  <c r="BJ110" i="18"/>
  <c r="BK110" i="18"/>
  <c r="BL110" i="18"/>
  <c r="BN110" i="18"/>
  <c r="BO110" i="18"/>
  <c r="BP110" i="18"/>
  <c r="BR110" i="18"/>
  <c r="BS110" i="18"/>
  <c r="BT110" i="18"/>
  <c r="BV110" i="18"/>
  <c r="BW110" i="18"/>
  <c r="BX110" i="18"/>
  <c r="W113" i="18"/>
  <c r="Y113" i="18" s="1"/>
  <c r="AI113" i="18"/>
  <c r="AW113" i="18"/>
  <c r="AW117" i="18" s="1"/>
  <c r="BA113" i="18"/>
  <c r="BA117" i="18" s="1"/>
  <c r="BE113" i="18"/>
  <c r="BE117" i="18" s="1"/>
  <c r="BI113" i="18"/>
  <c r="BI117" i="18" s="1"/>
  <c r="BM113" i="18"/>
  <c r="W114" i="18"/>
  <c r="Y114" i="18" s="1"/>
  <c r="AI114" i="18"/>
  <c r="AW114" i="18"/>
  <c r="BA114" i="18"/>
  <c r="BE114" i="18"/>
  <c r="BI114" i="18"/>
  <c r="BM114" i="18"/>
  <c r="BQ114" i="18" s="1"/>
  <c r="BU114" i="18" s="1"/>
  <c r="BY114" i="18" s="1"/>
  <c r="W115" i="18"/>
  <c r="Y115" i="18" s="1"/>
  <c r="AI115" i="18"/>
  <c r="AK115" i="18" s="1"/>
  <c r="AM115" i="18" s="1"/>
  <c r="AW115" i="18"/>
  <c r="BA115" i="18"/>
  <c r="BE115" i="18"/>
  <c r="BI115" i="18"/>
  <c r="BM115" i="18"/>
  <c r="BQ115" i="18" s="1"/>
  <c r="BU115" i="18" s="1"/>
  <c r="BY115" i="18" s="1"/>
  <c r="W116" i="18"/>
  <c r="AI116" i="18"/>
  <c r="AK116" i="18" s="1"/>
  <c r="AM116" i="18" s="1"/>
  <c r="AW116" i="18"/>
  <c r="BA116" i="18"/>
  <c r="BE116" i="18"/>
  <c r="BI116" i="18"/>
  <c r="BM116" i="18"/>
  <c r="BQ116" i="18" s="1"/>
  <c r="BU116" i="18" s="1"/>
  <c r="BY116" i="18" s="1"/>
  <c r="J117" i="18"/>
  <c r="AT117" i="18"/>
  <c r="AU117" i="18"/>
  <c r="AV117" i="18"/>
  <c r="AX117" i="18"/>
  <c r="AY117" i="18"/>
  <c r="AZ117" i="18"/>
  <c r="BB117" i="18"/>
  <c r="BC117" i="18"/>
  <c r="BD117" i="18"/>
  <c r="BF117" i="18"/>
  <c r="BG117" i="18"/>
  <c r="BH117" i="18"/>
  <c r="BJ117" i="18"/>
  <c r="BK117" i="18"/>
  <c r="BL117" i="18"/>
  <c r="BN117" i="18"/>
  <c r="BO117" i="18"/>
  <c r="BP117" i="18"/>
  <c r="BR117" i="18"/>
  <c r="BS117" i="18"/>
  <c r="BT117" i="18"/>
  <c r="BV117" i="18"/>
  <c r="BW117" i="18"/>
  <c r="BX117" i="18"/>
  <c r="W120" i="18"/>
  <c r="AI120" i="18"/>
  <c r="AK120" i="18" s="1"/>
  <c r="AW120" i="18"/>
  <c r="AW122" i="18" s="1"/>
  <c r="BA120" i="18"/>
  <c r="BA122" i="18" s="1"/>
  <c r="BE120" i="18"/>
  <c r="BE122" i="18" s="1"/>
  <c r="BI120" i="18"/>
  <c r="BI122" i="18" s="1"/>
  <c r="BM120" i="18"/>
  <c r="BM122" i="18" s="1"/>
  <c r="W121" i="18"/>
  <c r="Y121" i="18" s="1"/>
  <c r="AA121" i="18" s="1"/>
  <c r="AI121" i="18"/>
  <c r="AK121" i="18" s="1"/>
  <c r="AW121" i="18"/>
  <c r="BA121" i="18"/>
  <c r="BE121" i="18"/>
  <c r="BI121" i="18"/>
  <c r="BM121" i="18"/>
  <c r="BQ121" i="18" s="1"/>
  <c r="J122" i="18"/>
  <c r="AT122" i="18"/>
  <c r="AU122" i="18"/>
  <c r="AV122" i="18"/>
  <c r="AX122" i="18"/>
  <c r="AY122" i="18"/>
  <c r="AZ122" i="18"/>
  <c r="BB122" i="18"/>
  <c r="BC122" i="18"/>
  <c r="BD122" i="18"/>
  <c r="BF122" i="18"/>
  <c r="BG122" i="18"/>
  <c r="BH122" i="18"/>
  <c r="BJ122" i="18"/>
  <c r="BK122" i="18"/>
  <c r="BL122" i="18"/>
  <c r="BN122" i="18"/>
  <c r="BO122" i="18"/>
  <c r="BP122" i="18"/>
  <c r="BR122" i="18"/>
  <c r="BS122" i="18"/>
  <c r="BT122" i="18"/>
  <c r="BV122" i="18"/>
  <c r="BW122" i="18"/>
  <c r="BX122" i="18"/>
  <c r="W125" i="18"/>
  <c r="AI125" i="18"/>
  <c r="AW125" i="18"/>
  <c r="BA125" i="18"/>
  <c r="BA127" i="18" s="1"/>
  <c r="BE125" i="18"/>
  <c r="BE127" i="18" s="1"/>
  <c r="BI125" i="18"/>
  <c r="BI127" i="18" s="1"/>
  <c r="BM125" i="18"/>
  <c r="BQ125" i="18" s="1"/>
  <c r="U126" i="18"/>
  <c r="W126" i="18" s="1"/>
  <c r="Y126" i="18" s="1"/>
  <c r="AG126" i="18"/>
  <c r="AI126" i="18" s="1"/>
  <c r="AK126" i="18" s="1"/>
  <c r="AM126" i="18" s="1"/>
  <c r="AW126" i="18"/>
  <c r="BA126" i="18"/>
  <c r="BE126" i="18"/>
  <c r="BI126" i="18"/>
  <c r="BM126" i="18"/>
  <c r="BQ126" i="18" s="1"/>
  <c r="BU126" i="18" s="1"/>
  <c r="BY126" i="18" s="1"/>
  <c r="J127" i="18"/>
  <c r="AT127" i="18"/>
  <c r="AU127" i="18"/>
  <c r="AV127" i="18"/>
  <c r="AW127" i="18"/>
  <c r="AX127" i="18"/>
  <c r="AY127" i="18"/>
  <c r="AZ127" i="18"/>
  <c r="BB127" i="18"/>
  <c r="BC127" i="18"/>
  <c r="BD127" i="18"/>
  <c r="BF127" i="18"/>
  <c r="BG127" i="18"/>
  <c r="BH127" i="18"/>
  <c r="BJ127" i="18"/>
  <c r="BK127" i="18"/>
  <c r="BL127" i="18"/>
  <c r="BN127" i="18"/>
  <c r="BO127" i="18"/>
  <c r="BP127" i="18"/>
  <c r="BR127" i="18"/>
  <c r="BS127" i="18"/>
  <c r="BT127" i="18"/>
  <c r="BV127" i="18"/>
  <c r="BW127" i="18"/>
  <c r="BX127" i="18"/>
  <c r="J129" i="18"/>
  <c r="J130" i="18"/>
  <c r="M133" i="18"/>
  <c r="N133" i="18"/>
  <c r="O133" i="18"/>
  <c r="AA133" i="18"/>
  <c r="AK133" i="18"/>
  <c r="AM133" i="18"/>
  <c r="W135" i="18"/>
  <c r="AI135" i="18"/>
  <c r="AW135" i="18"/>
  <c r="AW136" i="18" s="1"/>
  <c r="BA135" i="18"/>
  <c r="BA136" i="18" s="1"/>
  <c r="BE135" i="18"/>
  <c r="BE136" i="18" s="1"/>
  <c r="BI135" i="18"/>
  <c r="BI136" i="18" s="1"/>
  <c r="BM135" i="18"/>
  <c r="BM136" i="18" s="1"/>
  <c r="J136" i="18"/>
  <c r="AT136" i="18"/>
  <c r="AU136" i="18"/>
  <c r="AV136" i="18"/>
  <c r="AX136" i="18"/>
  <c r="AY136" i="18"/>
  <c r="AZ136" i="18"/>
  <c r="BB136" i="18"/>
  <c r="BC136" i="18"/>
  <c r="BD136" i="18"/>
  <c r="BF136" i="18"/>
  <c r="BG136" i="18"/>
  <c r="BH136" i="18"/>
  <c r="BJ136" i="18"/>
  <c r="BK136" i="18"/>
  <c r="BL136" i="18"/>
  <c r="BN136" i="18"/>
  <c r="BO136" i="18"/>
  <c r="BP136" i="18"/>
  <c r="BR136" i="18"/>
  <c r="BS136" i="18"/>
  <c r="BT136" i="18"/>
  <c r="BV136" i="18"/>
  <c r="BW136" i="18"/>
  <c r="BX136" i="18"/>
  <c r="W140" i="18"/>
  <c r="AI140" i="18"/>
  <c r="AW140" i="18"/>
  <c r="AW144" i="18" s="1"/>
  <c r="BA140" i="18"/>
  <c r="BA144" i="18" s="1"/>
  <c r="BE140" i="18"/>
  <c r="BI140" i="18"/>
  <c r="BI144" i="18" s="1"/>
  <c r="BM140" i="18"/>
  <c r="W141" i="18"/>
  <c r="Y141" i="18" s="1"/>
  <c r="AI141" i="18"/>
  <c r="AK141" i="18" s="1"/>
  <c r="AM141" i="18" s="1"/>
  <c r="AW141" i="18"/>
  <c r="BA141" i="18"/>
  <c r="BE141" i="18"/>
  <c r="BI141" i="18"/>
  <c r="BM141" i="18"/>
  <c r="BQ141" i="18" s="1"/>
  <c r="BU141" i="18" s="1"/>
  <c r="BY141" i="18" s="1"/>
  <c r="W142" i="18"/>
  <c r="Y142" i="18" s="1"/>
  <c r="AI142" i="18"/>
  <c r="AK142" i="18" s="1"/>
  <c r="AM142" i="18" s="1"/>
  <c r="AW142" i="18"/>
  <c r="BA142" i="18"/>
  <c r="BE142" i="18"/>
  <c r="BI142" i="18"/>
  <c r="BM142" i="18"/>
  <c r="BQ142" i="18" s="1"/>
  <c r="W143" i="18"/>
  <c r="Y143" i="18"/>
  <c r="AA143" i="18" s="1"/>
  <c r="AI143" i="18"/>
  <c r="AK143" i="18" s="1"/>
  <c r="AM143" i="18" s="1"/>
  <c r="AW143" i="18"/>
  <c r="BA143" i="18"/>
  <c r="BE143" i="18"/>
  <c r="BI143" i="18"/>
  <c r="BM143" i="18"/>
  <c r="BQ143" i="18" s="1"/>
  <c r="BU143" i="18" s="1"/>
  <c r="BY143" i="18" s="1"/>
  <c r="J144" i="18"/>
  <c r="AT144" i="18"/>
  <c r="AU144" i="18"/>
  <c r="AV144" i="18"/>
  <c r="AX144" i="18"/>
  <c r="AY144" i="18"/>
  <c r="AZ144" i="18"/>
  <c r="BB144" i="18"/>
  <c r="BC144" i="18"/>
  <c r="BD144" i="18"/>
  <c r="BF144" i="18"/>
  <c r="BG144" i="18"/>
  <c r="BH144" i="18"/>
  <c r="BJ144" i="18"/>
  <c r="BK144" i="18"/>
  <c r="BL144" i="18"/>
  <c r="BN144" i="18"/>
  <c r="BO144" i="18"/>
  <c r="BP144" i="18"/>
  <c r="BR144" i="18"/>
  <c r="BS144" i="18"/>
  <c r="BT144" i="18"/>
  <c r="BV144" i="18"/>
  <c r="BW144" i="18"/>
  <c r="BX144" i="18"/>
  <c r="W147" i="18"/>
  <c r="AI147" i="18"/>
  <c r="AK147" i="18" s="1"/>
  <c r="AK148" i="18" s="1"/>
  <c r="AW147" i="18"/>
  <c r="AW148" i="18" s="1"/>
  <c r="BA147" i="18"/>
  <c r="BA148" i="18" s="1"/>
  <c r="BE147" i="18"/>
  <c r="BE148" i="18" s="1"/>
  <c r="BI147" i="18"/>
  <c r="BI148" i="18" s="1"/>
  <c r="BM147" i="18"/>
  <c r="BQ147" i="18" s="1"/>
  <c r="BU147" i="18" s="1"/>
  <c r="J148" i="18"/>
  <c r="AT148" i="18"/>
  <c r="AU148" i="18"/>
  <c r="AV148" i="18"/>
  <c r="AX148" i="18"/>
  <c r="AY148" i="18"/>
  <c r="AZ148" i="18"/>
  <c r="BB148" i="18"/>
  <c r="BC148" i="18"/>
  <c r="BD148" i="18"/>
  <c r="BF148" i="18"/>
  <c r="BG148" i="18"/>
  <c r="BH148" i="18"/>
  <c r="BJ148" i="18"/>
  <c r="BK148" i="18"/>
  <c r="BL148" i="18"/>
  <c r="BN148" i="18"/>
  <c r="BO148" i="18"/>
  <c r="BP148" i="18"/>
  <c r="BR148" i="18"/>
  <c r="BS148" i="18"/>
  <c r="BT148" i="18"/>
  <c r="BV148" i="18"/>
  <c r="BW148" i="18"/>
  <c r="BX148" i="18"/>
  <c r="W151" i="18"/>
  <c r="Y151" i="18" s="1"/>
  <c r="AI151" i="18"/>
  <c r="AK151" i="18" s="1"/>
  <c r="AM151" i="18" s="1"/>
  <c r="AW151" i="18"/>
  <c r="AW159" i="18" s="1"/>
  <c r="BA151" i="18"/>
  <c r="BA159" i="18" s="1"/>
  <c r="BE151" i="18"/>
  <c r="BE159" i="18" s="1"/>
  <c r="BI151" i="18"/>
  <c r="BI159" i="18" s="1"/>
  <c r="BM151" i="18"/>
  <c r="BM159" i="18" s="1"/>
  <c r="W152" i="18"/>
  <c r="Y152" i="18" s="1"/>
  <c r="K152" i="18" s="1"/>
  <c r="L152" i="18" s="1"/>
  <c r="M152" i="18" s="1"/>
  <c r="AI152" i="18"/>
  <c r="AK152" i="18" s="1"/>
  <c r="AM152" i="18" s="1"/>
  <c r="AW152" i="18"/>
  <c r="BA152" i="18"/>
  <c r="BE152" i="18"/>
  <c r="BI152" i="18"/>
  <c r="BM152" i="18"/>
  <c r="BQ152" i="18" s="1"/>
  <c r="BU152" i="18" s="1"/>
  <c r="BY152" i="18" s="1"/>
  <c r="W153" i="18"/>
  <c r="Y153" i="18" s="1"/>
  <c r="AA153" i="18" s="1"/>
  <c r="AI153" i="18"/>
  <c r="AW153" i="18"/>
  <c r="BA153" i="18"/>
  <c r="BE153" i="18"/>
  <c r="BI153" i="18"/>
  <c r="BM153" i="18"/>
  <c r="BQ153" i="18" s="1"/>
  <c r="BU153" i="18" s="1"/>
  <c r="BY153" i="18" s="1"/>
  <c r="W154" i="18"/>
  <c r="AI154" i="18"/>
  <c r="AK154" i="18" s="1"/>
  <c r="AM154" i="18" s="1"/>
  <c r="AW154" i="18"/>
  <c r="BA154" i="18"/>
  <c r="BE154" i="18"/>
  <c r="BI154" i="18"/>
  <c r="BM154" i="18"/>
  <c r="BQ154" i="18" s="1"/>
  <c r="BU154" i="18" s="1"/>
  <c r="BY154" i="18" s="1"/>
  <c r="U155" i="18"/>
  <c r="W155" i="18" s="1"/>
  <c r="Y155" i="18" s="1"/>
  <c r="AG155" i="18"/>
  <c r="AI155" i="18" s="1"/>
  <c r="AK155" i="18" s="1"/>
  <c r="AM155" i="18" s="1"/>
  <c r="AW155" i="18"/>
  <c r="BA155" i="18"/>
  <c r="BE155" i="18"/>
  <c r="BI155" i="18"/>
  <c r="BM155" i="18"/>
  <c r="BQ155" i="18" s="1"/>
  <c r="BU155" i="18" s="1"/>
  <c r="BY155" i="18" s="1"/>
  <c r="W157" i="18"/>
  <c r="Y157" i="18" s="1"/>
  <c r="AI157" i="18"/>
  <c r="AK157" i="18" s="1"/>
  <c r="AM157" i="18" s="1"/>
  <c r="AW157" i="18"/>
  <c r="BA157" i="18"/>
  <c r="BE157" i="18"/>
  <c r="BI157" i="18"/>
  <c r="BM157" i="18"/>
  <c r="BQ157" i="18" s="1"/>
  <c r="BU157" i="18" s="1"/>
  <c r="BY157" i="18" s="1"/>
  <c r="W158" i="18"/>
  <c r="Y158" i="18" s="1"/>
  <c r="AI158" i="18"/>
  <c r="AK158" i="18" s="1"/>
  <c r="AM158" i="18" s="1"/>
  <c r="AW158" i="18"/>
  <c r="BA158" i="18"/>
  <c r="BE158" i="18"/>
  <c r="BI158" i="18"/>
  <c r="BM158" i="18"/>
  <c r="BQ158" i="18" s="1"/>
  <c r="BU158" i="18" s="1"/>
  <c r="J159" i="18"/>
  <c r="AT159" i="18"/>
  <c r="AU159" i="18"/>
  <c r="AV159" i="18"/>
  <c r="AX159" i="18"/>
  <c r="AY159" i="18"/>
  <c r="AZ159" i="18"/>
  <c r="BB159" i="18"/>
  <c r="BC159" i="18"/>
  <c r="BD159" i="18"/>
  <c r="BF159" i="18"/>
  <c r="BG159" i="18"/>
  <c r="BH159" i="18"/>
  <c r="BJ159" i="18"/>
  <c r="BK159" i="18"/>
  <c r="BL159" i="18"/>
  <c r="BN159" i="18"/>
  <c r="BO159" i="18"/>
  <c r="BP159" i="18"/>
  <c r="BR159" i="18"/>
  <c r="BS159" i="18"/>
  <c r="BT159" i="18"/>
  <c r="BV159" i="18"/>
  <c r="BW159" i="18"/>
  <c r="BX159" i="18"/>
  <c r="J161" i="18"/>
  <c r="J162" i="18"/>
  <c r="AA165" i="18"/>
  <c r="AK165" i="18"/>
  <c r="AM165" i="18"/>
  <c r="W168" i="18"/>
  <c r="AI168" i="18"/>
  <c r="AK168" i="18" s="1"/>
  <c r="AW168" i="18"/>
  <c r="BA168" i="18"/>
  <c r="BA193" i="18" s="1"/>
  <c r="BA201" i="18" s="1"/>
  <c r="BA203" i="18" s="1"/>
  <c r="BE168" i="18"/>
  <c r="BE193" i="18" s="1"/>
  <c r="BE201" i="18" s="1"/>
  <c r="BE203" i="18" s="1"/>
  <c r="BI168" i="18"/>
  <c r="BI193" i="18" s="1"/>
  <c r="BI201" i="18" s="1"/>
  <c r="BI203" i="18" s="1"/>
  <c r="BM168" i="18"/>
  <c r="W169" i="18"/>
  <c r="Y169" i="18" s="1"/>
  <c r="K169" i="18" s="1"/>
  <c r="L169" i="18" s="1"/>
  <c r="M169" i="18" s="1"/>
  <c r="AI169" i="18"/>
  <c r="AK169" i="18" s="1"/>
  <c r="AM169" i="18" s="1"/>
  <c r="AW169" i="18"/>
  <c r="BA169" i="18"/>
  <c r="AS169" i="18" s="1"/>
  <c r="AR169" i="18" s="1"/>
  <c r="BE169" i="18"/>
  <c r="BI169" i="18"/>
  <c r="BM169" i="18"/>
  <c r="BQ169" i="18" s="1"/>
  <c r="BU169" i="18" s="1"/>
  <c r="BY169" i="18" s="1"/>
  <c r="W170" i="18"/>
  <c r="Y170" i="18" s="1"/>
  <c r="K170" i="18" s="1"/>
  <c r="L170" i="18" s="1"/>
  <c r="M170" i="18" s="1"/>
  <c r="AI170" i="18"/>
  <c r="AK170" i="18" s="1"/>
  <c r="AM170" i="18" s="1"/>
  <c r="AW170" i="18"/>
  <c r="BA170" i="18"/>
  <c r="BE170" i="18"/>
  <c r="BI170" i="18"/>
  <c r="BM170" i="18"/>
  <c r="BQ170" i="18" s="1"/>
  <c r="BU170" i="18" s="1"/>
  <c r="BY170" i="18" s="1"/>
  <c r="AS170" i="18" s="1"/>
  <c r="AR170" i="18" s="1"/>
  <c r="W171" i="18"/>
  <c r="Y171" i="18" s="1"/>
  <c r="AA171" i="18" s="1"/>
  <c r="AI171" i="18"/>
  <c r="AK171" i="18"/>
  <c r="AM171" i="18" s="1"/>
  <c r="AW171" i="18"/>
  <c r="BA171" i="18"/>
  <c r="BE171" i="18"/>
  <c r="BI171" i="18"/>
  <c r="BM171" i="18"/>
  <c r="BQ171" i="18" s="1"/>
  <c r="BU171" i="18" s="1"/>
  <c r="BY171" i="18" s="1"/>
  <c r="W172" i="18"/>
  <c r="Y172" i="18" s="1"/>
  <c r="AA172" i="18" s="1"/>
  <c r="AA173" i="18" s="1"/>
  <c r="AI172" i="18"/>
  <c r="AI173" i="18" s="1"/>
  <c r="AW172" i="18"/>
  <c r="BA172" i="18"/>
  <c r="BA173" i="18"/>
  <c r="BE172" i="18"/>
  <c r="BE173" i="18" s="1"/>
  <c r="BI172" i="18"/>
  <c r="BI173" i="18" s="1"/>
  <c r="BM172" i="18"/>
  <c r="BQ172" i="18" s="1"/>
  <c r="J173" i="18"/>
  <c r="AT173" i="18"/>
  <c r="AU173" i="18"/>
  <c r="AV173" i="18"/>
  <c r="AX173" i="18"/>
  <c r="AY173" i="18"/>
  <c r="AZ173" i="18"/>
  <c r="BB173" i="18"/>
  <c r="BC173" i="18"/>
  <c r="BD173" i="18"/>
  <c r="BF173" i="18"/>
  <c r="BG173" i="18"/>
  <c r="BH173" i="18"/>
  <c r="BJ173" i="18"/>
  <c r="BK173" i="18"/>
  <c r="BL173" i="18"/>
  <c r="BN173" i="18"/>
  <c r="BO173" i="18"/>
  <c r="BP173" i="18"/>
  <c r="BR173" i="18"/>
  <c r="BS173" i="18"/>
  <c r="BT173" i="18"/>
  <c r="BV173" i="18"/>
  <c r="BW173" i="18"/>
  <c r="BX173" i="18"/>
  <c r="W176" i="18"/>
  <c r="Y176" i="18" s="1"/>
  <c r="K176" i="18" s="1"/>
  <c r="L176" i="18" s="1"/>
  <c r="M176" i="18" s="1"/>
  <c r="AI176" i="18"/>
  <c r="AK176" i="18" s="1"/>
  <c r="AM176" i="18" s="1"/>
  <c r="AW176" i="18"/>
  <c r="AW178" i="18"/>
  <c r="BA176" i="18"/>
  <c r="BA178" i="18" s="1"/>
  <c r="BE176" i="18"/>
  <c r="BE178" i="18" s="1"/>
  <c r="BI176" i="18"/>
  <c r="BI178" i="18" s="1"/>
  <c r="BM176" i="18"/>
  <c r="W177" i="18"/>
  <c r="Y177" i="18" s="1"/>
  <c r="AI177" i="18"/>
  <c r="AW177" i="18"/>
  <c r="BA177" i="18"/>
  <c r="BE177" i="18"/>
  <c r="BI177" i="18"/>
  <c r="BM177" i="18"/>
  <c r="BQ177" i="18" s="1"/>
  <c r="BU177" i="18" s="1"/>
  <c r="J178" i="18"/>
  <c r="AT178" i="18"/>
  <c r="AU178" i="18"/>
  <c r="AV178" i="18"/>
  <c r="AX178" i="18"/>
  <c r="AY178" i="18"/>
  <c r="AZ178" i="18"/>
  <c r="BB178" i="18"/>
  <c r="BC178" i="18"/>
  <c r="BD178" i="18"/>
  <c r="BF178" i="18"/>
  <c r="BG178" i="18"/>
  <c r="BH178" i="18"/>
  <c r="BJ178" i="18"/>
  <c r="BK178" i="18"/>
  <c r="BL178" i="18"/>
  <c r="BN178" i="18"/>
  <c r="BO178" i="18"/>
  <c r="BP178" i="18"/>
  <c r="BR178" i="18"/>
  <c r="BS178" i="18"/>
  <c r="BT178" i="18"/>
  <c r="BV178" i="18"/>
  <c r="BW178" i="18"/>
  <c r="BX178" i="18"/>
  <c r="W181" i="18"/>
  <c r="Y181" i="18"/>
  <c r="AI181" i="18"/>
  <c r="AK181" i="18" s="1"/>
  <c r="AW181" i="18"/>
  <c r="AW191" i="18" s="1"/>
  <c r="BA181" i="18"/>
  <c r="BA191" i="18" s="1"/>
  <c r="BE181" i="18"/>
  <c r="BE191" i="18" s="1"/>
  <c r="BI181" i="18"/>
  <c r="BI191" i="18" s="1"/>
  <c r="BM181" i="18"/>
  <c r="W182" i="18"/>
  <c r="Y182" i="18" s="1"/>
  <c r="K182" i="18" s="1"/>
  <c r="L182" i="18" s="1"/>
  <c r="M182" i="18" s="1"/>
  <c r="O182" i="18" s="1"/>
  <c r="AI182" i="18"/>
  <c r="AK182" i="18" s="1"/>
  <c r="AM182" i="18" s="1"/>
  <c r="AW182" i="18"/>
  <c r="BA182" i="18"/>
  <c r="BE182" i="18"/>
  <c r="BI182" i="18"/>
  <c r="BM182" i="18"/>
  <c r="BQ182" i="18" s="1"/>
  <c r="BU182" i="18" s="1"/>
  <c r="BY182" i="18" s="1"/>
  <c r="W183" i="18"/>
  <c r="AI183" i="18"/>
  <c r="AK183" i="18" s="1"/>
  <c r="AM183" i="18" s="1"/>
  <c r="AW183" i="18"/>
  <c r="BA183" i="18"/>
  <c r="BE183" i="18"/>
  <c r="BI183" i="18"/>
  <c r="BM183" i="18"/>
  <c r="BQ183" i="18" s="1"/>
  <c r="W184" i="18"/>
  <c r="Y184" i="18" s="1"/>
  <c r="K184" i="18" s="1"/>
  <c r="L184" i="18" s="1"/>
  <c r="AI184" i="18"/>
  <c r="AK184" i="18"/>
  <c r="AM184" i="18" s="1"/>
  <c r="AW184" i="18"/>
  <c r="BA184" i="18"/>
  <c r="BE184" i="18"/>
  <c r="BI184" i="18"/>
  <c r="BM184" i="18"/>
  <c r="BQ184" i="18" s="1"/>
  <c r="BU184" i="18" s="1"/>
  <c r="BY184" i="18" s="1"/>
  <c r="S185" i="18"/>
  <c r="W185" i="18"/>
  <c r="Y185" i="18" s="1"/>
  <c r="AA185" i="18" s="1"/>
  <c r="AE185" i="18"/>
  <c r="AI185" i="18"/>
  <c r="AK185" i="18" s="1"/>
  <c r="AM185" i="18" s="1"/>
  <c r="AW185" i="18"/>
  <c r="BA185" i="18"/>
  <c r="BE185" i="18"/>
  <c r="BI185" i="18"/>
  <c r="BM185" i="18"/>
  <c r="BQ185" i="18" s="1"/>
  <c r="BU185" i="18" s="1"/>
  <c r="BY185" i="18" s="1"/>
  <c r="W186" i="18"/>
  <c r="Y186" i="18"/>
  <c r="AI186" i="18"/>
  <c r="AK186" i="18" s="1"/>
  <c r="AM186" i="18" s="1"/>
  <c r="AW186" i="18"/>
  <c r="BA186" i="18"/>
  <c r="BE186" i="18"/>
  <c r="BI186" i="18"/>
  <c r="BM186" i="18"/>
  <c r="BQ186" i="18" s="1"/>
  <c r="BU186" i="18" s="1"/>
  <c r="BY186" i="18" s="1"/>
  <c r="W187" i="18"/>
  <c r="Y187" i="18" s="1"/>
  <c r="AA187" i="18" s="1"/>
  <c r="AI187" i="18"/>
  <c r="AK187" i="18" s="1"/>
  <c r="AM187" i="18" s="1"/>
  <c r="AW187" i="18"/>
  <c r="BA187" i="18"/>
  <c r="BE187" i="18"/>
  <c r="BI187" i="18"/>
  <c r="BM187" i="18"/>
  <c r="BQ187" i="18" s="1"/>
  <c r="BU187" i="18" s="1"/>
  <c r="BY187" i="18" s="1"/>
  <c r="W188" i="18"/>
  <c r="Y188" i="18" s="1"/>
  <c r="AI188" i="18"/>
  <c r="AK188" i="18" s="1"/>
  <c r="AM188" i="18" s="1"/>
  <c r="AW188" i="18"/>
  <c r="BA188" i="18"/>
  <c r="BE188" i="18"/>
  <c r="BI188" i="18"/>
  <c r="BM188" i="18"/>
  <c r="BQ188" i="18" s="1"/>
  <c r="BU188" i="18"/>
  <c r="BY188" i="18" s="1"/>
  <c r="W189" i="18"/>
  <c r="Y189" i="18" s="1"/>
  <c r="AA189" i="18" s="1"/>
  <c r="AI189" i="18"/>
  <c r="AK189" i="18" s="1"/>
  <c r="AM189" i="18" s="1"/>
  <c r="AW189" i="18"/>
  <c r="BA189" i="18"/>
  <c r="BE189" i="18"/>
  <c r="BI189" i="18"/>
  <c r="BM189" i="18"/>
  <c r="BQ189" i="18"/>
  <c r="BU189" i="18" s="1"/>
  <c r="BY189" i="18" s="1"/>
  <c r="W190" i="18"/>
  <c r="Y190" i="18"/>
  <c r="K190" i="18" s="1"/>
  <c r="L190" i="18" s="1"/>
  <c r="AI190" i="18"/>
  <c r="AK190" i="18" s="1"/>
  <c r="AM190" i="18" s="1"/>
  <c r="AW190" i="18"/>
  <c r="BA190" i="18"/>
  <c r="BE190" i="18"/>
  <c r="BI190" i="18"/>
  <c r="BM190" i="18"/>
  <c r="BQ190" i="18" s="1"/>
  <c r="BU190" i="18" s="1"/>
  <c r="BY190" i="18" s="1"/>
  <c r="J191" i="18"/>
  <c r="AT191" i="18"/>
  <c r="AU191" i="18"/>
  <c r="AV191" i="18"/>
  <c r="AX191" i="18"/>
  <c r="AY191" i="18"/>
  <c r="AZ191" i="18"/>
  <c r="BB191" i="18"/>
  <c r="BC191" i="18"/>
  <c r="BD191" i="18"/>
  <c r="BF191" i="18"/>
  <c r="BG191" i="18"/>
  <c r="BH191" i="18"/>
  <c r="BJ191" i="18"/>
  <c r="BK191" i="18"/>
  <c r="BL191" i="18"/>
  <c r="BN191" i="18"/>
  <c r="BO191" i="18"/>
  <c r="BP191" i="18"/>
  <c r="BR191" i="18"/>
  <c r="BS191" i="18"/>
  <c r="BT191" i="18"/>
  <c r="BV191" i="18"/>
  <c r="BW191" i="18"/>
  <c r="BX191" i="18"/>
  <c r="J193" i="18"/>
  <c r="AT193" i="18"/>
  <c r="AT201" i="18" s="1"/>
  <c r="AT203" i="18" s="1"/>
  <c r="AU193" i="18"/>
  <c r="AU201" i="18" s="1"/>
  <c r="AU203" i="18" s="1"/>
  <c r="AV193" i="18"/>
  <c r="AV201" i="18" s="1"/>
  <c r="AV203" i="18" s="1"/>
  <c r="AW193" i="18"/>
  <c r="AW201" i="18" s="1"/>
  <c r="AW203" i="18" s="1"/>
  <c r="AX193" i="18"/>
  <c r="AX201" i="18" s="1"/>
  <c r="AX203" i="18" s="1"/>
  <c r="AY193" i="18"/>
  <c r="AY201" i="18" s="1"/>
  <c r="AY203" i="18" s="1"/>
  <c r="AZ193" i="18"/>
  <c r="AZ201" i="18" s="1"/>
  <c r="AZ203" i="18" s="1"/>
  <c r="BB193" i="18"/>
  <c r="BB201" i="18" s="1"/>
  <c r="BB203" i="18" s="1"/>
  <c r="BC193" i="18"/>
  <c r="BC201" i="18" s="1"/>
  <c r="BC203" i="18" s="1"/>
  <c r="BD193" i="18"/>
  <c r="BD201" i="18" s="1"/>
  <c r="BD203" i="18" s="1"/>
  <c r="BF193" i="18"/>
  <c r="BF201" i="18" s="1"/>
  <c r="BF203" i="18" s="1"/>
  <c r="BG193" i="18"/>
  <c r="BG201" i="18" s="1"/>
  <c r="BG203" i="18" s="1"/>
  <c r="BH193" i="18"/>
  <c r="BH201" i="18" s="1"/>
  <c r="BH203" i="18"/>
  <c r="BJ193" i="18"/>
  <c r="BJ201" i="18" s="1"/>
  <c r="BJ203" i="18" s="1"/>
  <c r="BK193" i="18"/>
  <c r="BK201" i="18" s="1"/>
  <c r="BK203" i="18" s="1"/>
  <c r="BL193" i="18"/>
  <c r="BN193" i="18"/>
  <c r="BN201" i="18" s="1"/>
  <c r="BN203" i="18" s="1"/>
  <c r="BO193" i="18"/>
  <c r="BO201" i="18" s="1"/>
  <c r="BO203" i="18" s="1"/>
  <c r="BP193" i="18"/>
  <c r="BP201" i="18" s="1"/>
  <c r="BP203" i="18" s="1"/>
  <c r="BR193" i="18"/>
  <c r="BR201" i="18"/>
  <c r="BR203" i="18" s="1"/>
  <c r="BS193" i="18"/>
  <c r="BS201" i="18" s="1"/>
  <c r="BS203" i="18" s="1"/>
  <c r="BT193" i="18"/>
  <c r="BT201" i="18" s="1"/>
  <c r="BT203" i="18" s="1"/>
  <c r="BV193" i="18"/>
  <c r="BV201" i="18" s="1"/>
  <c r="BV203" i="18" s="1"/>
  <c r="BW193" i="18"/>
  <c r="BW201" i="18" s="1"/>
  <c r="BW203" i="18" s="1"/>
  <c r="BX193" i="18"/>
  <c r="BX201" i="18" s="1"/>
  <c r="BX203" i="18" s="1"/>
  <c r="Y197" i="18"/>
  <c r="AK197" i="18"/>
  <c r="AW197" i="18"/>
  <c r="AW198" i="18" s="1"/>
  <c r="AW202" i="18" s="1"/>
  <c r="BA197" i="18"/>
  <c r="BA198" i="18" s="1"/>
  <c r="BA202" i="18"/>
  <c r="BE197" i="18"/>
  <c r="BE198" i="18" s="1"/>
  <c r="BE202" i="18" s="1"/>
  <c r="BI197" i="18"/>
  <c r="BI198" i="18" s="1"/>
  <c r="BI202" i="18" s="1"/>
  <c r="BM197" i="18"/>
  <c r="BQ197" i="18" s="1"/>
  <c r="W198" i="18"/>
  <c r="W202" i="18" s="1"/>
  <c r="AI198" i="18"/>
  <c r="AI202" i="18" s="1"/>
  <c r="AT198" i="18"/>
  <c r="AT202" i="18" s="1"/>
  <c r="AU198" i="18"/>
  <c r="AU202" i="18" s="1"/>
  <c r="AV198" i="18"/>
  <c r="AV202" i="18" s="1"/>
  <c r="AX198" i="18"/>
  <c r="AX202" i="18" s="1"/>
  <c r="AY198" i="18"/>
  <c r="AY202" i="18" s="1"/>
  <c r="AZ198" i="18"/>
  <c r="AZ202" i="18"/>
  <c r="BB198" i="18"/>
  <c r="BB202" i="18" s="1"/>
  <c r="BC198" i="18"/>
  <c r="BC202" i="18" s="1"/>
  <c r="BD198" i="18"/>
  <c r="BD202" i="18" s="1"/>
  <c r="BF198" i="18"/>
  <c r="BF202" i="18" s="1"/>
  <c r="BG198" i="18"/>
  <c r="BG202" i="18" s="1"/>
  <c r="BH198" i="18"/>
  <c r="BH202" i="18" s="1"/>
  <c r="BJ198" i="18"/>
  <c r="BJ202" i="18" s="1"/>
  <c r="BK198" i="18"/>
  <c r="BL198" i="18"/>
  <c r="BL202" i="18" s="1"/>
  <c r="BM198" i="18"/>
  <c r="BM202" i="18" s="1"/>
  <c r="BN198" i="18"/>
  <c r="BN202" i="18" s="1"/>
  <c r="BO198" i="18"/>
  <c r="BO202" i="18" s="1"/>
  <c r="BP198" i="18"/>
  <c r="BP202" i="18" s="1"/>
  <c r="BR198" i="18"/>
  <c r="BR202" i="18" s="1"/>
  <c r="BS198" i="18"/>
  <c r="BT198" i="18"/>
  <c r="BT202" i="18" s="1"/>
  <c r="BV198" i="18"/>
  <c r="BV202" i="18" s="1"/>
  <c r="BW198" i="18"/>
  <c r="BW202" i="18" s="1"/>
  <c r="BX198" i="18"/>
  <c r="BX202" i="18" s="1"/>
  <c r="Q201" i="18"/>
  <c r="R201" i="18"/>
  <c r="S201" i="18"/>
  <c r="T201" i="18"/>
  <c r="U201" i="18"/>
  <c r="V201" i="18"/>
  <c r="X201" i="18"/>
  <c r="Z201" i="18"/>
  <c r="AC201" i="18"/>
  <c r="AE201" i="18"/>
  <c r="AF201" i="18"/>
  <c r="AG201" i="18"/>
  <c r="AH201" i="18"/>
  <c r="AJ201" i="18"/>
  <c r="AL201" i="18"/>
  <c r="AN201" i="18"/>
  <c r="AO201" i="18"/>
  <c r="AP201" i="18"/>
  <c r="AQ201" i="18"/>
  <c r="BL201" i="18"/>
  <c r="BL203" i="18" s="1"/>
  <c r="BK202" i="18"/>
  <c r="BS202" i="18"/>
  <c r="J203" i="18"/>
  <c r="AW205" i="18"/>
  <c r="BA205" i="18"/>
  <c r="BE205" i="18"/>
  <c r="BI205" i="18"/>
  <c r="BM205" i="18"/>
  <c r="BQ205" i="18" s="1"/>
  <c r="BU205" i="18" s="1"/>
  <c r="BY205" i="18" s="1"/>
  <c r="AQ206" i="18"/>
  <c r="AR206" i="18"/>
  <c r="AS206" i="18"/>
  <c r="AV208" i="18"/>
  <c r="AV215" i="18"/>
  <c r="AT206" i="18" s="1"/>
  <c r="BU125" i="18"/>
  <c r="BQ127" i="18"/>
  <c r="AK113" i="18"/>
  <c r="AM113" i="18" s="1"/>
  <c r="AA98" i="18"/>
  <c r="O137" i="20"/>
  <c r="AA99" i="18"/>
  <c r="O128" i="20"/>
  <c r="O75" i="20"/>
  <c r="P150" i="20"/>
  <c r="P146" i="20"/>
  <c r="M153" i="20"/>
  <c r="P153" i="20" s="1"/>
  <c r="P18" i="23"/>
  <c r="P147" i="20"/>
  <c r="Q147" i="20" s="1"/>
  <c r="O138" i="20"/>
  <c r="P100" i="20"/>
  <c r="O71" i="20"/>
  <c r="P35" i="20"/>
  <c r="Q35" i="20" s="1"/>
  <c r="K38" i="18"/>
  <c r="L38" i="18" s="1"/>
  <c r="P126" i="20"/>
  <c r="AO119" i="20"/>
  <c r="BA94" i="20"/>
  <c r="O34" i="20"/>
  <c r="O144" i="20"/>
  <c r="N78" i="20"/>
  <c r="O72" i="20"/>
  <c r="AC80" i="20"/>
  <c r="N72" i="20"/>
  <c r="AL69" i="20"/>
  <c r="N57" i="20"/>
  <c r="O40" i="20"/>
  <c r="N35" i="20"/>
  <c r="N31" i="20"/>
  <c r="O38" i="20"/>
  <c r="I41" i="20"/>
  <c r="O41" i="20" s="1"/>
  <c r="AW33" i="20"/>
  <c r="U134" i="25"/>
  <c r="T110" i="25"/>
  <c r="U110" i="25" s="1"/>
  <c r="R116" i="25"/>
  <c r="T116" i="25"/>
  <c r="T112" i="25"/>
  <c r="U112" i="25" s="1"/>
  <c r="R112" i="25"/>
  <c r="U143" i="25"/>
  <c r="R102" i="25"/>
  <c r="T102" i="25"/>
  <c r="S139" i="25"/>
  <c r="U139" i="25" s="1"/>
  <c r="O136" i="25"/>
  <c r="T136" i="25" s="1"/>
  <c r="T101" i="25"/>
  <c r="T97" i="25"/>
  <c r="R97" i="25"/>
  <c r="AP97" i="25" s="1"/>
  <c r="T86" i="25"/>
  <c r="R86" i="25"/>
  <c r="AP86" i="25" s="1"/>
  <c r="T85" i="25"/>
  <c r="R85" i="25"/>
  <c r="AP85" i="25" s="1"/>
  <c r="T84" i="25"/>
  <c r="R84" i="25"/>
  <c r="AP84" i="25" s="1"/>
  <c r="T83" i="25"/>
  <c r="T82" i="25"/>
  <c r="R82" i="25"/>
  <c r="AP82" i="25" s="1"/>
  <c r="R94" i="25"/>
  <c r="AP94" i="25" s="1"/>
  <c r="R77" i="25"/>
  <c r="AP77" i="25" s="1"/>
  <c r="R76" i="25"/>
  <c r="AP76" i="25" s="1"/>
  <c r="R75" i="25"/>
  <c r="AP75" i="25" s="1"/>
  <c r="R74" i="25"/>
  <c r="AP74" i="25" s="1"/>
  <c r="R73" i="25"/>
  <c r="AP73" i="25" s="1"/>
  <c r="R72" i="25"/>
  <c r="AP72" i="25" s="1"/>
  <c r="R71" i="25"/>
  <c r="AP71" i="25" s="1"/>
  <c r="R64" i="25"/>
  <c r="AP64" i="25" s="1"/>
  <c r="R35" i="25"/>
  <c r="AP35" i="25" s="1"/>
  <c r="T35" i="25"/>
  <c r="R32" i="25"/>
  <c r="AP32" i="25" s="1"/>
  <c r="S32" i="25"/>
  <c r="R28" i="25"/>
  <c r="AP28" i="25" s="1"/>
  <c r="I40" i="25"/>
  <c r="J266" i="24"/>
  <c r="J212" i="24"/>
  <c r="J312" i="27"/>
  <c r="J71" i="27"/>
  <c r="J481" i="36"/>
  <c r="J288" i="36"/>
  <c r="J165" i="36"/>
  <c r="J113" i="36"/>
  <c r="J43" i="36"/>
  <c r="P25" i="32"/>
  <c r="R78" i="25"/>
  <c r="AP78" i="25" s="1"/>
  <c r="O65" i="25"/>
  <c r="R33" i="25"/>
  <c r="AP33" i="25" s="1"/>
  <c r="S33" i="25"/>
  <c r="R29" i="25"/>
  <c r="AP29" i="25" s="1"/>
  <c r="S29" i="25"/>
  <c r="J238" i="24"/>
  <c r="H512" i="26"/>
  <c r="J413" i="27"/>
  <c r="J93" i="27"/>
  <c r="J42" i="34"/>
  <c r="G238" i="34"/>
  <c r="J183" i="43"/>
  <c r="G309" i="43"/>
  <c r="J303" i="44"/>
  <c r="J175" i="44"/>
  <c r="J97" i="44"/>
  <c r="AJ34" i="25"/>
  <c r="J219" i="57"/>
  <c r="J170" i="57"/>
  <c r="H256" i="57"/>
  <c r="S58" i="25"/>
  <c r="S57" i="25"/>
  <c r="S56" i="25"/>
  <c r="S55" i="25"/>
  <c r="S54" i="25"/>
  <c r="U54" i="25" s="1"/>
  <c r="S53" i="25"/>
  <c r="T44" i="25"/>
  <c r="R34" i="25"/>
  <c r="AP34" i="25" s="1"/>
  <c r="T34" i="25"/>
  <c r="U34" i="25" s="1"/>
  <c r="S30" i="25"/>
  <c r="J189" i="26"/>
  <c r="J153" i="26"/>
  <c r="J27" i="26"/>
  <c r="J187" i="27"/>
  <c r="J430" i="40"/>
  <c r="AC34" i="25"/>
  <c r="J131" i="40"/>
  <c r="J99" i="40"/>
  <c r="J22" i="40"/>
  <c r="X65" i="25"/>
  <c r="AA53" i="25"/>
  <c r="AA59" i="25" s="1"/>
  <c r="Z46" i="25"/>
  <c r="AK40" i="25"/>
  <c r="AG40" i="25"/>
  <c r="J49" i="24"/>
  <c r="J456" i="26"/>
  <c r="J166" i="26"/>
  <c r="J56" i="26"/>
  <c r="J348" i="27"/>
  <c r="H424" i="27"/>
  <c r="J243" i="47"/>
  <c r="J152" i="47"/>
  <c r="G268" i="47"/>
  <c r="J98" i="47"/>
  <c r="H268" i="47"/>
  <c r="J23" i="27"/>
  <c r="J195" i="34"/>
  <c r="J80" i="34"/>
  <c r="J487" i="36"/>
  <c r="J399" i="36"/>
  <c r="J205" i="36"/>
  <c r="J131" i="36"/>
  <c r="J69" i="36"/>
  <c r="J246" i="39"/>
  <c r="J337" i="40"/>
  <c r="J185" i="40"/>
  <c r="J141" i="40"/>
  <c r="J286" i="43"/>
  <c r="J231" i="43"/>
  <c r="J126" i="43"/>
  <c r="J62" i="43"/>
  <c r="J53" i="43"/>
  <c r="J393" i="44"/>
  <c r="J318" i="44"/>
  <c r="J184" i="44"/>
  <c r="J125" i="44"/>
  <c r="H451" i="44"/>
  <c r="J62" i="47"/>
  <c r="H209" i="48"/>
  <c r="G209" i="48"/>
  <c r="J195" i="55"/>
  <c r="H248" i="55"/>
  <c r="J497" i="36"/>
  <c r="J411" i="36"/>
  <c r="J140" i="36"/>
  <c r="J95" i="36"/>
  <c r="J149" i="40"/>
  <c r="J83" i="40"/>
  <c r="J136" i="43"/>
  <c r="J80" i="43"/>
  <c r="J26" i="43"/>
  <c r="J420" i="44"/>
  <c r="J343" i="44"/>
  <c r="J193" i="44"/>
  <c r="J134" i="44"/>
  <c r="J79" i="44"/>
  <c r="G451" i="44"/>
  <c r="J228" i="47"/>
  <c r="J52" i="47"/>
  <c r="J377" i="55"/>
  <c r="J204" i="34"/>
  <c r="J157" i="34"/>
  <c r="J19" i="34"/>
  <c r="J429" i="36"/>
  <c r="J388" i="36"/>
  <c r="J359" i="36"/>
  <c r="J104" i="36"/>
  <c r="H501" i="36"/>
  <c r="J304" i="39"/>
  <c r="J322" i="40"/>
  <c r="J123" i="40"/>
  <c r="J91" i="40"/>
  <c r="J292" i="43"/>
  <c r="J255" i="43"/>
  <c r="J174" i="43"/>
  <c r="J46" i="43"/>
  <c r="J434" i="44"/>
  <c r="J374" i="44"/>
  <c r="J143" i="44"/>
  <c r="J88" i="44"/>
  <c r="J207" i="47"/>
  <c r="J68" i="47"/>
  <c r="J46" i="47"/>
  <c r="J96" i="59"/>
  <c r="G304" i="59"/>
  <c r="J75" i="48"/>
  <c r="J129" i="52"/>
  <c r="J82" i="52"/>
  <c r="J133" i="53"/>
  <c r="J322" i="55"/>
  <c r="G248" i="55"/>
  <c r="J101" i="57"/>
  <c r="J305" i="58"/>
  <c r="H307" i="58"/>
  <c r="J195" i="52"/>
  <c r="J192" i="53"/>
  <c r="J78" i="53"/>
  <c r="J38" i="53"/>
  <c r="J450" i="55"/>
  <c r="J195" i="57"/>
  <c r="J47" i="57"/>
  <c r="J302" i="59"/>
  <c r="P25" i="31"/>
  <c r="J173" i="48"/>
  <c r="J146" i="48"/>
  <c r="J436" i="55"/>
  <c r="G467" i="55"/>
  <c r="J129" i="55"/>
  <c r="J92" i="55"/>
  <c r="J139" i="57"/>
  <c r="G307" i="58"/>
  <c r="J27" i="59"/>
  <c r="M99" i="18"/>
  <c r="K90" i="18"/>
  <c r="L90" i="18" s="1"/>
  <c r="M90" i="18" s="1"/>
  <c r="AM108" i="18"/>
  <c r="M84" i="18"/>
  <c r="K189" i="18"/>
  <c r="L189" i="18"/>
  <c r="K151" i="18"/>
  <c r="R142" i="20"/>
  <c r="AU206" i="18"/>
  <c r="AV206" i="18" s="1"/>
  <c r="Y168" i="18"/>
  <c r="BM86" i="18"/>
  <c r="BQ84" i="18"/>
  <c r="BU84" i="18" s="1"/>
  <c r="AI32" i="18"/>
  <c r="P132" i="20"/>
  <c r="N129" i="20"/>
  <c r="BA119" i="20"/>
  <c r="P111" i="20"/>
  <c r="N111" i="20"/>
  <c r="O110" i="20"/>
  <c r="P107" i="20"/>
  <c r="N88" i="20"/>
  <c r="K187" i="18"/>
  <c r="L187" i="18" s="1"/>
  <c r="AK172" i="18"/>
  <c r="AM172" i="18" s="1"/>
  <c r="AM173" i="18" s="1"/>
  <c r="BQ151" i="18"/>
  <c r="AM147" i="18"/>
  <c r="AM148" i="18" s="1"/>
  <c r="AM120" i="18"/>
  <c r="Y89" i="18"/>
  <c r="K89" i="18" s="1"/>
  <c r="L89" i="18" s="1"/>
  <c r="K51" i="18"/>
  <c r="L51" i="18" s="1"/>
  <c r="M51" i="18" s="1"/>
  <c r="O51" i="18" s="1"/>
  <c r="AA51" i="18"/>
  <c r="AS37" i="18"/>
  <c r="AR37" i="18" s="1"/>
  <c r="P57" i="20"/>
  <c r="M58" i="20"/>
  <c r="P58" i="20" s="1"/>
  <c r="BU197" i="18"/>
  <c r="BY197" i="18" s="1"/>
  <c r="BY198" i="18" s="1"/>
  <c r="BY202" i="18" s="1"/>
  <c r="BQ198" i="18"/>
  <c r="BQ202" i="18" s="1"/>
  <c r="AA169" i="18"/>
  <c r="K158" i="18"/>
  <c r="L158" i="18" s="1"/>
  <c r="M158" i="18" s="1"/>
  <c r="AA158" i="18"/>
  <c r="BQ135" i="18"/>
  <c r="AS57" i="18"/>
  <c r="AR57" i="18" s="1"/>
  <c r="K45" i="18"/>
  <c r="L45" i="18" s="1"/>
  <c r="AA45" i="18"/>
  <c r="O88" i="20"/>
  <c r="Q88" i="20" s="1"/>
  <c r="R82" i="20"/>
  <c r="S82" i="20" s="1"/>
  <c r="AO66" i="20"/>
  <c r="AA114" i="18"/>
  <c r="K114" i="18"/>
  <c r="L114" i="18" s="1"/>
  <c r="BM92" i="18"/>
  <c r="BQ89" i="18"/>
  <c r="BU89" i="18" s="1"/>
  <c r="BY89" i="18" s="1"/>
  <c r="BY92" i="18" s="1"/>
  <c r="BQ67" i="18"/>
  <c r="BU67" i="18" s="1"/>
  <c r="BY67" i="18" s="1"/>
  <c r="BQ30" i="18"/>
  <c r="BQ32" i="18" s="1"/>
  <c r="BM32" i="18"/>
  <c r="AA42" i="20"/>
  <c r="BM148" i="18"/>
  <c r="AE80" i="20"/>
  <c r="AG55" i="20"/>
  <c r="AI55" i="20" s="1"/>
  <c r="AS184" i="18"/>
  <c r="AR184" i="18" s="1"/>
  <c r="AC69" i="20"/>
  <c r="P56" i="20"/>
  <c r="O52" i="20"/>
  <c r="AB69" i="20"/>
  <c r="AK121" i="25"/>
  <c r="R146" i="25"/>
  <c r="S146" i="25"/>
  <c r="X154" i="20"/>
  <c r="N86" i="20"/>
  <c r="AV69" i="20"/>
  <c r="AQ69" i="20"/>
  <c r="AO54" i="20"/>
  <c r="AW54" i="20"/>
  <c r="AK136" i="25"/>
  <c r="U133" i="25"/>
  <c r="R134" i="25"/>
  <c r="U132" i="25"/>
  <c r="AL128" i="25"/>
  <c r="J17" i="60" s="1"/>
  <c r="V69" i="20"/>
  <c r="AC42" i="20"/>
  <c r="R143" i="25"/>
  <c r="R139" i="25"/>
  <c r="S138" i="25"/>
  <c r="I140" i="25"/>
  <c r="S140" i="25" s="1"/>
  <c r="AG136" i="25"/>
  <c r="J18" i="49" s="1"/>
  <c r="K18" i="49" s="1"/>
  <c r="L18" i="49" s="1"/>
  <c r="I18" i="50" s="1"/>
  <c r="R111" i="25"/>
  <c r="T80" i="25"/>
  <c r="U80" i="25" s="1"/>
  <c r="R80" i="25"/>
  <c r="AP80" i="25" s="1"/>
  <c r="AB87" i="25"/>
  <c r="AB90" i="25" s="1"/>
  <c r="W87" i="25"/>
  <c r="I65" i="25"/>
  <c r="J196" i="27"/>
  <c r="J352" i="36"/>
  <c r="J174" i="36"/>
  <c r="AA113" i="25"/>
  <c r="G501" i="36"/>
  <c r="J66" i="44"/>
  <c r="J58" i="52"/>
  <c r="AH109" i="25"/>
  <c r="J41" i="57"/>
  <c r="AJ99" i="25"/>
  <c r="S119" i="25"/>
  <c r="U119" i="25" s="1"/>
  <c r="S113" i="25"/>
  <c r="U113" i="25" s="1"/>
  <c r="S109" i="25"/>
  <c r="U109" i="25" s="1"/>
  <c r="R79" i="25"/>
  <c r="AP79" i="25" s="1"/>
  <c r="S79" i="25"/>
  <c r="R53" i="25"/>
  <c r="AP53" i="25" s="1"/>
  <c r="O59" i="25"/>
  <c r="T53" i="25"/>
  <c r="J248" i="24"/>
  <c r="J369" i="36"/>
  <c r="J152" i="44"/>
  <c r="AE113" i="25"/>
  <c r="AE112" i="25"/>
  <c r="J188" i="47"/>
  <c r="J197" i="48"/>
  <c r="AG57" i="25"/>
  <c r="J213" i="55"/>
  <c r="J229" i="57"/>
  <c r="AJ56" i="25"/>
  <c r="R66" i="25"/>
  <c r="S66" i="25"/>
  <c r="I68" i="25"/>
  <c r="N68" i="25" s="1"/>
  <c r="W65" i="25"/>
  <c r="AE65" i="25"/>
  <c r="AL59" i="25"/>
  <c r="AH59" i="25"/>
  <c r="AF46" i="25"/>
  <c r="T38" i="25"/>
  <c r="R38" i="25"/>
  <c r="AP38" i="25" s="1"/>
  <c r="R37" i="25"/>
  <c r="AP37" i="25" s="1"/>
  <c r="AF40" i="25"/>
  <c r="X40" i="25"/>
  <c r="W40" i="25"/>
  <c r="X116" i="25"/>
  <c r="X115" i="25"/>
  <c r="X96" i="25"/>
  <c r="Y111" i="25"/>
  <c r="J166" i="44"/>
  <c r="AE114" i="25"/>
  <c r="J25" i="53"/>
  <c r="AI85" i="25"/>
  <c r="J15" i="58"/>
  <c r="AK56" i="25"/>
  <c r="AK59" i="25" s="1"/>
  <c r="U107" i="25"/>
  <c r="R100" i="25"/>
  <c r="S100" i="25"/>
  <c r="U100" i="25" s="1"/>
  <c r="AL87" i="25"/>
  <c r="AL90" i="25" s="1"/>
  <c r="AD87" i="25"/>
  <c r="AA68" i="25"/>
  <c r="Y65" i="25"/>
  <c r="AL65" i="25"/>
  <c r="AB46" i="25"/>
  <c r="X46" i="25"/>
  <c r="Z40" i="25"/>
  <c r="J173" i="34"/>
  <c r="H238" i="34"/>
  <c r="J432" i="40"/>
  <c r="AC77" i="25"/>
  <c r="J24" i="44"/>
  <c r="AE32" i="25"/>
  <c r="AJ94" i="25"/>
  <c r="J17" i="57"/>
  <c r="AJ75" i="25"/>
  <c r="R49" i="25"/>
  <c r="AB47" i="25"/>
  <c r="I46" i="25"/>
  <c r="N46" i="25" s="1"/>
  <c r="R39" i="25"/>
  <c r="AP39" i="25" s="1"/>
  <c r="AA28" i="25"/>
  <c r="J303" i="27"/>
  <c r="J69" i="34"/>
  <c r="J464" i="36"/>
  <c r="J264" i="39"/>
  <c r="J180" i="39"/>
  <c r="J114" i="39"/>
  <c r="J358" i="40"/>
  <c r="J35" i="40"/>
  <c r="J307" i="43"/>
  <c r="J244" i="44"/>
  <c r="J48" i="52"/>
  <c r="J68" i="53"/>
  <c r="H223" i="53"/>
  <c r="J471" i="55"/>
  <c r="J72" i="57"/>
  <c r="J434" i="26"/>
  <c r="J168" i="34"/>
  <c r="J418" i="36"/>
  <c r="J196" i="36"/>
  <c r="J30" i="48"/>
  <c r="J213" i="52"/>
  <c r="J53" i="52"/>
  <c r="J461" i="55"/>
  <c r="J223" i="55"/>
  <c r="J74" i="24"/>
  <c r="J317" i="27"/>
  <c r="J297" i="27"/>
  <c r="J209" i="27"/>
  <c r="J116" i="27"/>
  <c r="J184" i="39"/>
  <c r="J80" i="47"/>
  <c r="J159" i="48"/>
  <c r="J154" i="48"/>
  <c r="J223" i="52"/>
  <c r="J97" i="52"/>
  <c r="J63" i="52"/>
  <c r="J227" i="53"/>
  <c r="J221" i="53"/>
  <c r="J62" i="57"/>
  <c r="J162" i="34"/>
  <c r="J64" i="34"/>
  <c r="J49" i="34"/>
  <c r="J154" i="36"/>
  <c r="J286" i="39"/>
  <c r="J258" i="39"/>
  <c r="J71" i="43"/>
  <c r="J116" i="44"/>
  <c r="J261" i="47"/>
  <c r="J136" i="47"/>
  <c r="J57" i="47"/>
  <c r="J229" i="52"/>
  <c r="J171" i="52"/>
  <c r="J68" i="52"/>
  <c r="J58" i="53"/>
  <c r="J406" i="55"/>
  <c r="J202" i="55"/>
  <c r="J87" i="55"/>
  <c r="J58" i="55"/>
  <c r="J67" i="57"/>
  <c r="J244" i="59"/>
  <c r="J37" i="59"/>
  <c r="J145" i="36"/>
  <c r="J374" i="40"/>
  <c r="J177" i="40"/>
  <c r="J106" i="44"/>
  <c r="J17" i="44"/>
  <c r="J250" i="47"/>
  <c r="J113" i="47"/>
  <c r="J85" i="47"/>
  <c r="J73" i="47"/>
  <c r="J119" i="48"/>
  <c r="J54" i="48"/>
  <c r="J246" i="52"/>
  <c r="J401" i="55"/>
  <c r="J287" i="55"/>
  <c r="J282" i="55"/>
  <c r="H467" i="55"/>
  <c r="J241" i="55"/>
  <c r="J252" i="55"/>
  <c r="J237" i="55"/>
  <c r="J167" i="55"/>
  <c r="J97" i="55"/>
  <c r="J73" i="55"/>
  <c r="J30" i="55"/>
  <c r="J24" i="57"/>
  <c r="J108" i="47"/>
  <c r="J41" i="47"/>
  <c r="J91" i="48"/>
  <c r="J80" i="48"/>
  <c r="J48" i="48"/>
  <c r="J24" i="48"/>
  <c r="J92" i="52"/>
  <c r="J43" i="52"/>
  <c r="J96" i="53"/>
  <c r="J91" i="53"/>
  <c r="J302" i="55"/>
  <c r="J175" i="55"/>
  <c r="J53" i="55"/>
  <c r="O25" i="31"/>
  <c r="L109" i="18"/>
  <c r="T82" i="20"/>
  <c r="AV213" i="18"/>
  <c r="I51" i="25"/>
  <c r="BQ70" i="18"/>
  <c r="AM168" i="18"/>
  <c r="M189" i="18"/>
  <c r="BQ148" i="18"/>
  <c r="AA39" i="18"/>
  <c r="K39" i="18"/>
  <c r="L39" i="18"/>
  <c r="M45" i="18"/>
  <c r="BU198" i="18"/>
  <c r="BU202" i="18" s="1"/>
  <c r="AA89" i="18"/>
  <c r="L25" i="63"/>
  <c r="P25" i="63"/>
  <c r="BU30" i="18"/>
  <c r="AM181" i="18"/>
  <c r="AM191" i="18" s="1"/>
  <c r="AK191" i="18"/>
  <c r="K153" i="18"/>
  <c r="L153" i="18" s="1"/>
  <c r="M153" i="18" s="1"/>
  <c r="AS185" i="18"/>
  <c r="AR185" i="18" s="1"/>
  <c r="BY177" i="18"/>
  <c r="AS177" i="18" s="1"/>
  <c r="AR177" i="18" s="1"/>
  <c r="BY158" i="18"/>
  <c r="AA184" i="18"/>
  <c r="AA170" i="18"/>
  <c r="K143" i="18"/>
  <c r="L143" i="18" s="1"/>
  <c r="K142" i="18"/>
  <c r="L142" i="18" s="1"/>
  <c r="AA142" i="18"/>
  <c r="BU121" i="18"/>
  <c r="BY121" i="18" s="1"/>
  <c r="BU108" i="18"/>
  <c r="BY46" i="18"/>
  <c r="AA190" i="18"/>
  <c r="BU183" i="18"/>
  <c r="BY183" i="18" s="1"/>
  <c r="AS182" i="18"/>
  <c r="AR182" i="18" s="1"/>
  <c r="K171" i="18"/>
  <c r="L171" i="18" s="1"/>
  <c r="M171" i="18" s="1"/>
  <c r="AS157" i="18"/>
  <c r="AR157" i="18" s="1"/>
  <c r="AM159" i="18"/>
  <c r="AK159" i="18"/>
  <c r="AM109" i="18"/>
  <c r="AM110" i="18" s="1"/>
  <c r="AK110" i="18"/>
  <c r="BY98" i="18"/>
  <c r="W110" i="18"/>
  <c r="AI110" i="18"/>
  <c r="K46" i="18"/>
  <c r="L46" i="18" s="1"/>
  <c r="M46" i="18" s="1"/>
  <c r="R109" i="20"/>
  <c r="S109" i="20" s="1"/>
  <c r="AA197" i="18"/>
  <c r="AA198" i="18" s="1"/>
  <c r="AA202" i="18" s="1"/>
  <c r="R155" i="20"/>
  <c r="T155" i="20" s="1"/>
  <c r="P140" i="20"/>
  <c r="N83" i="20"/>
  <c r="N82" i="20"/>
  <c r="O82" i="20"/>
  <c r="BM127" i="18"/>
  <c r="W76" i="18"/>
  <c r="BQ73" i="18"/>
  <c r="BQ76" i="18" s="1"/>
  <c r="AA49" i="18"/>
  <c r="K47" i="18"/>
  <c r="AS134" i="20"/>
  <c r="N84" i="20"/>
  <c r="O84" i="20"/>
  <c r="Q84" i="20" s="1"/>
  <c r="O25" i="60"/>
  <c r="P24" i="60"/>
  <c r="AS45" i="18"/>
  <c r="AR45" i="18" s="1"/>
  <c r="N45" i="18" s="1"/>
  <c r="O28" i="20"/>
  <c r="Q51" i="20"/>
  <c r="T149" i="25"/>
  <c r="R148" i="25"/>
  <c r="S144" i="25"/>
  <c r="R113" i="25"/>
  <c r="T154" i="25"/>
  <c r="R154" i="25"/>
  <c r="R150" i="25"/>
  <c r="T66" i="25"/>
  <c r="AF65" i="25"/>
  <c r="S60" i="25"/>
  <c r="R60" i="25"/>
  <c r="AP60" i="25" s="1"/>
  <c r="W59" i="25"/>
  <c r="R109" i="25"/>
  <c r="T36" i="25"/>
  <c r="U36" i="25" s="1"/>
  <c r="J106" i="34"/>
  <c r="J234" i="39"/>
  <c r="J304" i="43"/>
  <c r="J46" i="44"/>
  <c r="J14" i="52"/>
  <c r="J53" i="53"/>
  <c r="J68" i="55"/>
  <c r="J14" i="55"/>
  <c r="J106" i="57"/>
  <c r="J57" i="57"/>
  <c r="J183" i="57"/>
  <c r="J90" i="57"/>
  <c r="R41" i="25"/>
  <c r="AP41" i="25" s="1"/>
  <c r="J101" i="34"/>
  <c r="J74" i="34"/>
  <c r="J143" i="39"/>
  <c r="J259" i="43"/>
  <c r="J122" i="48"/>
  <c r="J30" i="52"/>
  <c r="J113" i="55"/>
  <c r="AK67" i="25"/>
  <c r="AK68" i="25" s="1"/>
  <c r="AB30" i="25"/>
  <c r="J129" i="39"/>
  <c r="J31" i="39"/>
  <c r="J268" i="43"/>
  <c r="J217" i="53"/>
  <c r="J312" i="55"/>
  <c r="J292" i="55"/>
  <c r="J246" i="55"/>
  <c r="J267" i="58"/>
  <c r="J40" i="59"/>
  <c r="AM129" i="18"/>
  <c r="E10" i="21"/>
  <c r="K10" i="21" s="1"/>
  <c r="AM140" i="25"/>
  <c r="J19" i="65" s="1"/>
  <c r="AM142" i="25"/>
  <c r="AG140" i="25"/>
  <c r="J19" i="49" s="1"/>
  <c r="K19" i="49" s="1"/>
  <c r="L19" i="49" s="1"/>
  <c r="AF121" i="25"/>
  <c r="J16" i="46" s="1"/>
  <c r="K16" i="46" s="1"/>
  <c r="L16" i="46" s="1"/>
  <c r="AN93" i="25"/>
  <c r="AM29" i="25"/>
  <c r="AM46" i="25"/>
  <c r="AM67" i="25"/>
  <c r="AM50" i="25"/>
  <c r="AM121" i="25"/>
  <c r="J16" i="65" s="1"/>
  <c r="AM136" i="25"/>
  <c r="J18" i="65" s="1"/>
  <c r="AM94" i="25"/>
  <c r="AM59" i="25"/>
  <c r="AM66" i="25"/>
  <c r="AM63" i="25"/>
  <c r="AM65" i="25" s="1"/>
  <c r="J602" i="62"/>
  <c r="AM143" i="25"/>
  <c r="AM153" i="25"/>
  <c r="G602" i="62"/>
  <c r="E8" i="21"/>
  <c r="I8" i="21" s="1"/>
  <c r="N15" i="35" s="1"/>
  <c r="D14" i="21"/>
  <c r="D16" i="21" s="1"/>
  <c r="H705" i="62"/>
  <c r="J34" i="62"/>
  <c r="AM33" i="25" s="1"/>
  <c r="G34" i="62"/>
  <c r="G36" i="62" s="1"/>
  <c r="C14" i="21"/>
  <c r="C16" i="21" s="1"/>
  <c r="AM87" i="25"/>
  <c r="AN66" i="25"/>
  <c r="H562" i="64"/>
  <c r="G42" i="64"/>
  <c r="G43" i="64" s="1"/>
  <c r="G562" i="64" s="1"/>
  <c r="J42" i="64"/>
  <c r="J562" i="64" s="1"/>
  <c r="AN167" i="25" s="1"/>
  <c r="AN46" i="25"/>
  <c r="AN59" i="25"/>
  <c r="AN140" i="25"/>
  <c r="AN50" i="25"/>
  <c r="AN87" i="25"/>
  <c r="AN90" i="25" s="1"/>
  <c r="AN121" i="25"/>
  <c r="AN65" i="25"/>
  <c r="AN136" i="25"/>
  <c r="AN159" i="25"/>
  <c r="J27" i="46"/>
  <c r="A10" i="47"/>
  <c r="A10" i="39"/>
  <c r="A10" i="58"/>
  <c r="A10" i="53"/>
  <c r="A10" i="36"/>
  <c r="A10" i="27"/>
  <c r="A10" i="57"/>
  <c r="A10" i="43"/>
  <c r="A10" i="40"/>
  <c r="A10" i="34"/>
  <c r="A10" i="44"/>
  <c r="A10" i="24"/>
  <c r="A10" i="59"/>
  <c r="A10" i="62"/>
  <c r="A12" i="64"/>
  <c r="A10" i="48"/>
  <c r="A10" i="26"/>
  <c r="S35" i="20" l="1"/>
  <c r="T35" i="20"/>
  <c r="BU172" i="18"/>
  <c r="BQ173" i="18"/>
  <c r="W121" i="25"/>
  <c r="N169" i="18"/>
  <c r="K126" i="18"/>
  <c r="L126" i="18" s="1"/>
  <c r="M126" i="18" s="1"/>
  <c r="AA126" i="18"/>
  <c r="AA56" i="18"/>
  <c r="K56" i="18"/>
  <c r="L56" i="18" s="1"/>
  <c r="M56" i="18" s="1"/>
  <c r="S144" i="20"/>
  <c r="T144" i="20"/>
  <c r="AI145" i="20"/>
  <c r="K113" i="18"/>
  <c r="L113" i="18" s="1"/>
  <c r="M113" i="18" s="1"/>
  <c r="AA113" i="18"/>
  <c r="S137" i="20"/>
  <c r="T137" i="20"/>
  <c r="BQ92" i="18"/>
  <c r="AG65" i="20"/>
  <c r="R65" i="20"/>
  <c r="T65" i="20" s="1"/>
  <c r="W115" i="25"/>
  <c r="J164" i="24"/>
  <c r="W114" i="25"/>
  <c r="J150" i="24"/>
  <c r="W112" i="25"/>
  <c r="W111" i="25"/>
  <c r="X149" i="25"/>
  <c r="J423" i="26"/>
  <c r="X148" i="25"/>
  <c r="J416" i="26"/>
  <c r="X147" i="25"/>
  <c r="J412" i="26"/>
  <c r="X146" i="25"/>
  <c r="X142" i="25"/>
  <c r="J353" i="26"/>
  <c r="X110" i="25"/>
  <c r="X121" i="25" s="1"/>
  <c r="X109" i="25"/>
  <c r="I112" i="20"/>
  <c r="O112" i="20" s="1"/>
  <c r="O139" i="20"/>
  <c r="Q139" i="20" s="1"/>
  <c r="AA58" i="18"/>
  <c r="J179" i="26"/>
  <c r="N109" i="20"/>
  <c r="AS96" i="18"/>
  <c r="AR96" i="18" s="1"/>
  <c r="AM92" i="18"/>
  <c r="R108" i="20"/>
  <c r="T108" i="20" s="1"/>
  <c r="AL142" i="25"/>
  <c r="J20" i="63"/>
  <c r="J20" i="67"/>
  <c r="Q56" i="20"/>
  <c r="O87" i="20"/>
  <c r="AG150" i="20"/>
  <c r="AG106" i="20"/>
  <c r="W69" i="20"/>
  <c r="X114" i="25"/>
  <c r="X113" i="25"/>
  <c r="T109" i="20"/>
  <c r="N74" i="20"/>
  <c r="I134" i="20"/>
  <c r="P102" i="20"/>
  <c r="Q102" i="20" s="1"/>
  <c r="R83" i="25"/>
  <c r="AP83" i="25" s="1"/>
  <c r="N89" i="20"/>
  <c r="O126" i="20"/>
  <c r="Q126" i="20" s="1"/>
  <c r="N126" i="20"/>
  <c r="O55" i="20"/>
  <c r="I58" i="20"/>
  <c r="O58" i="20" s="1"/>
  <c r="AA87" i="25"/>
  <c r="W100" i="25"/>
  <c r="AA96" i="18"/>
  <c r="AK173" i="18"/>
  <c r="J66" i="24"/>
  <c r="J217" i="26"/>
  <c r="R42" i="25"/>
  <c r="AP42" i="25" s="1"/>
  <c r="AG155" i="20"/>
  <c r="J16" i="63"/>
  <c r="J16" i="67"/>
  <c r="O45" i="20"/>
  <c r="Q45" i="20" s="1"/>
  <c r="P39" i="20"/>
  <c r="K96" i="18"/>
  <c r="L96" i="18" s="1"/>
  <c r="M96" i="18" s="1"/>
  <c r="O49" i="18"/>
  <c r="J429" i="26"/>
  <c r="N104" i="20"/>
  <c r="J181" i="24"/>
  <c r="I87" i="25"/>
  <c r="N87" i="25" s="1"/>
  <c r="J405" i="26"/>
  <c r="AA75" i="18"/>
  <c r="K75" i="18"/>
  <c r="L75" i="18" s="1"/>
  <c r="R101" i="20"/>
  <c r="T101" i="20" s="1"/>
  <c r="N90" i="20"/>
  <c r="AH90" i="20" s="1"/>
  <c r="P16" i="46"/>
  <c r="S91" i="20"/>
  <c r="J58" i="24"/>
  <c r="J106" i="24"/>
  <c r="AA109" i="18"/>
  <c r="W178" i="18"/>
  <c r="T151" i="20"/>
  <c r="H304" i="59"/>
  <c r="J115" i="40"/>
  <c r="J332" i="27"/>
  <c r="J499" i="26"/>
  <c r="Q75" i="20"/>
  <c r="BY147" i="18"/>
  <c r="BU148" i="18"/>
  <c r="P21" i="23"/>
  <c r="AG148" i="20"/>
  <c r="AG142" i="20"/>
  <c r="AQ154" i="20"/>
  <c r="AM154" i="20"/>
  <c r="R74" i="20"/>
  <c r="T74" i="20" s="1"/>
  <c r="AX62" i="20"/>
  <c r="AF62" i="20"/>
  <c r="N56" i="20"/>
  <c r="R32" i="20"/>
  <c r="T32" i="20" s="1"/>
  <c r="R28" i="20"/>
  <c r="P17" i="46"/>
  <c r="O107" i="20"/>
  <c r="N107" i="20"/>
  <c r="N31" i="25"/>
  <c r="R31" i="25"/>
  <c r="AP31" i="25" s="1"/>
  <c r="J231" i="52"/>
  <c r="AH157" i="25"/>
  <c r="AH146" i="25"/>
  <c r="AH142" i="25"/>
  <c r="AH159" i="25" s="1"/>
  <c r="J20" i="50" s="1"/>
  <c r="K20" i="50" s="1"/>
  <c r="AH134" i="25"/>
  <c r="H248" i="52"/>
  <c r="AI147" i="25"/>
  <c r="AI142" i="25"/>
  <c r="AI134" i="25"/>
  <c r="AI112" i="25"/>
  <c r="J63" i="53"/>
  <c r="AI94" i="25"/>
  <c r="AI103" i="25" s="1"/>
  <c r="J31" i="53"/>
  <c r="J19" i="63"/>
  <c r="J19" i="67"/>
  <c r="S155" i="20"/>
  <c r="J230" i="39"/>
  <c r="AO79" i="20"/>
  <c r="BM110" i="18"/>
  <c r="K121" i="18"/>
  <c r="L121" i="18" s="1"/>
  <c r="M121" i="18" s="1"/>
  <c r="O121" i="18" s="1"/>
  <c r="BU70" i="18"/>
  <c r="Y52" i="18"/>
  <c r="Y178" i="18"/>
  <c r="J198" i="24"/>
  <c r="X99" i="25"/>
  <c r="W52" i="18"/>
  <c r="N132" i="20"/>
  <c r="AA182" i="18"/>
  <c r="BM173" i="18"/>
  <c r="S31" i="25"/>
  <c r="R30" i="25"/>
  <c r="AP30" i="25" s="1"/>
  <c r="J134" i="27"/>
  <c r="J301" i="24"/>
  <c r="J357" i="27"/>
  <c r="Q72" i="20"/>
  <c r="O145" i="20"/>
  <c r="Q145" i="20" s="1"/>
  <c r="K97" i="18"/>
  <c r="L97" i="18" s="1"/>
  <c r="M97" i="18" s="1"/>
  <c r="AA97" i="18"/>
  <c r="BM59" i="18"/>
  <c r="BQ56" i="18"/>
  <c r="BQ59" i="18" s="1"/>
  <c r="AX154" i="20"/>
  <c r="O142" i="20"/>
  <c r="Q142" i="20" s="1"/>
  <c r="N142" i="20"/>
  <c r="AH142" i="20" s="1"/>
  <c r="S83" i="20"/>
  <c r="BA66" i="20"/>
  <c r="AU62" i="20"/>
  <c r="AK62" i="20"/>
  <c r="Y62" i="20"/>
  <c r="AQ62" i="20"/>
  <c r="AD62" i="20"/>
  <c r="V62" i="20"/>
  <c r="AR42" i="20"/>
  <c r="AE42" i="20"/>
  <c r="AS183" i="18"/>
  <c r="AR183" i="18" s="1"/>
  <c r="Q28" i="20"/>
  <c r="AS121" i="18"/>
  <c r="AR121" i="18" s="1"/>
  <c r="AS158" i="18"/>
  <c r="AR158" i="18" s="1"/>
  <c r="N158" i="18" s="1"/>
  <c r="BQ86" i="18"/>
  <c r="AA176" i="18"/>
  <c r="J158" i="39"/>
  <c r="J253" i="24"/>
  <c r="O53" i="20"/>
  <c r="P55" i="20"/>
  <c r="Q55" i="20" s="1"/>
  <c r="J316" i="26"/>
  <c r="O46" i="25"/>
  <c r="J137" i="26"/>
  <c r="J107" i="26"/>
  <c r="BQ41" i="18"/>
  <c r="AG157" i="20"/>
  <c r="R136" i="20"/>
  <c r="R90" i="20"/>
  <c r="AG89" i="20"/>
  <c r="Q74" i="20"/>
  <c r="AK69" i="20"/>
  <c r="AK97" i="20" s="1"/>
  <c r="Y69" i="20"/>
  <c r="AW66" i="20"/>
  <c r="AF42" i="20"/>
  <c r="Q40" i="20"/>
  <c r="S74" i="20"/>
  <c r="AB145" i="25"/>
  <c r="J236" i="39"/>
  <c r="AB142" i="25"/>
  <c r="AB159" i="25" s="1"/>
  <c r="J20" i="38" s="1"/>
  <c r="K20" i="38" s="1"/>
  <c r="L20" i="38" s="1"/>
  <c r="P20" i="38" s="1"/>
  <c r="AB96" i="25"/>
  <c r="AB94" i="25"/>
  <c r="J45" i="39"/>
  <c r="AB48" i="25"/>
  <c r="AB50" i="25" s="1"/>
  <c r="J13" i="39"/>
  <c r="AB28" i="25"/>
  <c r="AC149" i="25"/>
  <c r="AC142" i="25"/>
  <c r="AC159" i="25" s="1"/>
  <c r="J20" i="41" s="1"/>
  <c r="K20" i="41" s="1"/>
  <c r="L20" i="41" s="1"/>
  <c r="AC102" i="25"/>
  <c r="J107" i="40"/>
  <c r="AC94" i="25"/>
  <c r="H444" i="40"/>
  <c r="G444" i="40"/>
  <c r="AD155" i="25"/>
  <c r="AD151" i="25"/>
  <c r="J265" i="43"/>
  <c r="AD142" i="25"/>
  <c r="AD114" i="25"/>
  <c r="AD109" i="25"/>
  <c r="J98" i="43"/>
  <c r="AD102" i="25"/>
  <c r="J89" i="43"/>
  <c r="AD90" i="25"/>
  <c r="J18" i="63"/>
  <c r="J18" i="67"/>
  <c r="X100" i="25"/>
  <c r="X94" i="25"/>
  <c r="J372" i="27"/>
  <c r="Y142" i="25"/>
  <c r="Y134" i="25"/>
  <c r="J243" i="27"/>
  <c r="Y114" i="25"/>
  <c r="Y113" i="25"/>
  <c r="J161" i="27"/>
  <c r="Y112" i="25"/>
  <c r="J152" i="27"/>
  <c r="Y109" i="25"/>
  <c r="J125" i="27"/>
  <c r="Y101" i="25"/>
  <c r="Y103" i="25" s="1"/>
  <c r="J107" i="27"/>
  <c r="Y94" i="25"/>
  <c r="Y92" i="25"/>
  <c r="Z146" i="25"/>
  <c r="Z142" i="25"/>
  <c r="Z134" i="25"/>
  <c r="J131" i="34"/>
  <c r="Z114" i="25"/>
  <c r="J96" i="34"/>
  <c r="J44" i="34"/>
  <c r="Z95" i="25"/>
  <c r="Z94" i="25"/>
  <c r="AA155" i="25"/>
  <c r="AA146" i="25"/>
  <c r="AK94" i="25"/>
  <c r="N28" i="25"/>
  <c r="S28" i="25"/>
  <c r="U28" i="25" s="1"/>
  <c r="AK142" i="25"/>
  <c r="J233" i="57"/>
  <c r="AJ42" i="25"/>
  <c r="AJ151" i="25"/>
  <c r="AJ147" i="25"/>
  <c r="AQ147" i="25" s="1"/>
  <c r="AR147" i="25" s="1"/>
  <c r="AJ142" i="25"/>
  <c r="AJ134" i="25"/>
  <c r="AJ136" i="25" s="1"/>
  <c r="J18" i="56" s="1"/>
  <c r="J119" i="57"/>
  <c r="AJ119" i="25"/>
  <c r="AJ97" i="25"/>
  <c r="J15" i="57"/>
  <c r="AJ58" i="25"/>
  <c r="U66" i="25"/>
  <c r="AS46" i="18"/>
  <c r="AR46" i="18" s="1"/>
  <c r="Q132" i="20"/>
  <c r="AS171" i="18"/>
  <c r="AR171" i="18" s="1"/>
  <c r="AS126" i="18"/>
  <c r="AR126" i="18" s="1"/>
  <c r="P20" i="23"/>
  <c r="Q151" i="20"/>
  <c r="AG149" i="20"/>
  <c r="N147" i="20"/>
  <c r="N75" i="20"/>
  <c r="AG114" i="25"/>
  <c r="AG121" i="25" s="1"/>
  <c r="J16" i="49" s="1"/>
  <c r="K16" i="49" s="1"/>
  <c r="L16" i="49" s="1"/>
  <c r="P16" i="49" s="1"/>
  <c r="J13" i="48"/>
  <c r="AG58" i="25"/>
  <c r="AG59" i="25" s="1"/>
  <c r="AD94" i="25"/>
  <c r="J17" i="43"/>
  <c r="AD61" i="25"/>
  <c r="AD65" i="25" s="1"/>
  <c r="AE151" i="25"/>
  <c r="AE144" i="25"/>
  <c r="AE134" i="25"/>
  <c r="AE136" i="25" s="1"/>
  <c r="J18" i="45" s="1"/>
  <c r="K18" i="45" s="1"/>
  <c r="L18" i="45" s="1"/>
  <c r="P18" i="45" s="1"/>
  <c r="J34" i="44"/>
  <c r="AE38" i="25"/>
  <c r="AE40" i="25" s="1"/>
  <c r="AF146" i="25"/>
  <c r="AQ146" i="25" s="1"/>
  <c r="AR146" i="25" s="1"/>
  <c r="AF142" i="25"/>
  <c r="AF159" i="25" s="1"/>
  <c r="J20" i="46" s="1"/>
  <c r="K20" i="46" s="1"/>
  <c r="L20" i="46" s="1"/>
  <c r="P20" i="46" s="1"/>
  <c r="AF97" i="25"/>
  <c r="AQ97" i="25" s="1"/>
  <c r="J162" i="48"/>
  <c r="AG150" i="25"/>
  <c r="AQ150" i="25" s="1"/>
  <c r="AR150" i="25" s="1"/>
  <c r="J148" i="48"/>
  <c r="AG143" i="25"/>
  <c r="AG142" i="25"/>
  <c r="AA142" i="25"/>
  <c r="AA159" i="25" s="1"/>
  <c r="J20" i="37" s="1"/>
  <c r="K20" i="37" s="1"/>
  <c r="L20" i="37" s="1"/>
  <c r="P20" i="37" s="1"/>
  <c r="AA134" i="25"/>
  <c r="AA136" i="25" s="1"/>
  <c r="J18" i="37" s="1"/>
  <c r="K18" i="37" s="1"/>
  <c r="L18" i="37" s="1"/>
  <c r="P18" i="37" s="1"/>
  <c r="AA114" i="25"/>
  <c r="AA121" i="25" s="1"/>
  <c r="J16" i="37" s="1"/>
  <c r="K16" i="37" s="1"/>
  <c r="L16" i="37" s="1"/>
  <c r="P16" i="37" s="1"/>
  <c r="AA96" i="25"/>
  <c r="AQ96" i="25" s="1"/>
  <c r="AA94" i="25"/>
  <c r="AQ94" i="25" s="1"/>
  <c r="AB149" i="25"/>
  <c r="AQ149" i="25" s="1"/>
  <c r="AR149" i="25" s="1"/>
  <c r="J103" i="47"/>
  <c r="AS189" i="18"/>
  <c r="AR189" i="18" s="1"/>
  <c r="N144" i="20"/>
  <c r="AH144" i="20" s="1"/>
  <c r="M134" i="20"/>
  <c r="P134" i="20" s="1"/>
  <c r="AL154" i="20"/>
  <c r="AG109" i="20"/>
  <c r="AG88" i="20"/>
  <c r="AI88" i="20" s="1"/>
  <c r="AV62" i="20"/>
  <c r="AV97" i="20" s="1"/>
  <c r="AZ42" i="20"/>
  <c r="AP42" i="20"/>
  <c r="AG30" i="20"/>
  <c r="U150" i="25"/>
  <c r="H9" i="61"/>
  <c r="C13" i="66"/>
  <c r="Z109" i="25"/>
  <c r="J295" i="39"/>
  <c r="J119" i="39"/>
  <c r="AB31" i="25"/>
  <c r="J19" i="48"/>
  <c r="J253" i="52"/>
  <c r="AH102" i="25"/>
  <c r="AQ102" i="25" s="1"/>
  <c r="AR102" i="25" s="1"/>
  <c r="J21" i="63"/>
  <c r="J21" i="67"/>
  <c r="J278" i="39"/>
  <c r="J77" i="57"/>
  <c r="J301" i="26"/>
  <c r="J134" i="34"/>
  <c r="J306" i="44"/>
  <c r="AL31" i="25"/>
  <c r="U148" i="25"/>
  <c r="J212" i="34"/>
  <c r="J108" i="39"/>
  <c r="J75" i="40"/>
  <c r="J14" i="43"/>
  <c r="J151" i="48"/>
  <c r="J175" i="52"/>
  <c r="Y35" i="25"/>
  <c r="J95" i="57"/>
  <c r="E12" i="21"/>
  <c r="K12" i="21" s="1"/>
  <c r="AQ75" i="25"/>
  <c r="AR75" i="25" s="1"/>
  <c r="K9" i="21"/>
  <c r="R145" i="25"/>
  <c r="U111" i="25"/>
  <c r="R101" i="25"/>
  <c r="AG87" i="25"/>
  <c r="AG90" i="25" s="1"/>
  <c r="Y87" i="25"/>
  <c r="T60" i="25"/>
  <c r="U60" i="25" s="1"/>
  <c r="U146" i="25"/>
  <c r="S28" i="20"/>
  <c r="T28" i="20"/>
  <c r="BY108" i="18"/>
  <c r="BY110" i="18" s="1"/>
  <c r="AM84" i="18"/>
  <c r="Q39" i="20"/>
  <c r="BY30" i="18"/>
  <c r="BY32" i="18" s="1"/>
  <c r="S32" i="20"/>
  <c r="AS205" i="18"/>
  <c r="AQ205" i="18" s="1"/>
  <c r="K186" i="18"/>
  <c r="L186" i="18" s="1"/>
  <c r="M186" i="18" s="1"/>
  <c r="AA186" i="18"/>
  <c r="AA181" i="18"/>
  <c r="AA191" i="18" s="1"/>
  <c r="K181" i="18"/>
  <c r="Y191" i="18"/>
  <c r="AW173" i="18"/>
  <c r="AK153" i="18"/>
  <c r="AM153" i="18" s="1"/>
  <c r="AI159" i="18"/>
  <c r="Y159" i="18"/>
  <c r="AA151" i="18"/>
  <c r="AA159" i="18" s="1"/>
  <c r="K115" i="18"/>
  <c r="L115" i="18" s="1"/>
  <c r="M115" i="18" s="1"/>
  <c r="AA115" i="18"/>
  <c r="AS75" i="18"/>
  <c r="AR75" i="18" s="1"/>
  <c r="N75" i="18" s="1"/>
  <c r="K73" i="18"/>
  <c r="L73" i="18" s="1"/>
  <c r="M73" i="18" s="1"/>
  <c r="Y76" i="18"/>
  <c r="AA67" i="18"/>
  <c r="AS50" i="18"/>
  <c r="AR50" i="18" s="1"/>
  <c r="N65" i="20"/>
  <c r="AH65" i="20" s="1"/>
  <c r="O65" i="20"/>
  <c r="Q65" i="20" s="1"/>
  <c r="I66" i="20"/>
  <c r="I69" i="20" s="1"/>
  <c r="O69" i="20" s="1"/>
  <c r="AG64" i="20"/>
  <c r="AG66" i="20" s="1"/>
  <c r="R64" i="20"/>
  <c r="T64" i="20" s="1"/>
  <c r="O59" i="20"/>
  <c r="Q59" i="20" s="1"/>
  <c r="I61" i="20"/>
  <c r="O61" i="20" s="1"/>
  <c r="N59" i="20"/>
  <c r="N58" i="20"/>
  <c r="P52" i="20"/>
  <c r="Q52" i="20" s="1"/>
  <c r="N52" i="20"/>
  <c r="AG51" i="20"/>
  <c r="R51" i="20"/>
  <c r="P50" i="20"/>
  <c r="Q50" i="20" s="1"/>
  <c r="N50" i="20"/>
  <c r="R49" i="20"/>
  <c r="S49" i="20" s="1"/>
  <c r="R45" i="20"/>
  <c r="S45" i="20" s="1"/>
  <c r="AG44" i="20"/>
  <c r="AH44" i="20" s="1"/>
  <c r="Q65" i="25"/>
  <c r="T65" i="25"/>
  <c r="K197" i="18"/>
  <c r="Y198" i="18"/>
  <c r="Y202" i="18" s="1"/>
  <c r="AG32" i="20"/>
  <c r="O189" i="18"/>
  <c r="O30" i="20"/>
  <c r="Q30" i="20" s="1"/>
  <c r="Q29" i="20"/>
  <c r="I33" i="20"/>
  <c r="BU135" i="18"/>
  <c r="BY135" i="18" s="1"/>
  <c r="BY136" i="18" s="1"/>
  <c r="BQ136" i="18"/>
  <c r="K168" i="18"/>
  <c r="L168" i="18" s="1"/>
  <c r="M168" i="18" s="1"/>
  <c r="AA168" i="18"/>
  <c r="S142" i="20"/>
  <c r="T142" i="20"/>
  <c r="BU56" i="18"/>
  <c r="AA188" i="18"/>
  <c r="K188" i="18"/>
  <c r="L188" i="18" s="1"/>
  <c r="N188" i="18" s="1"/>
  <c r="M184" i="18"/>
  <c r="N184" i="18"/>
  <c r="BM144" i="18"/>
  <c r="BQ140" i="18"/>
  <c r="AS115" i="18"/>
  <c r="AR115" i="18" s="1"/>
  <c r="O25" i="23"/>
  <c r="P17" i="23"/>
  <c r="L25" i="23"/>
  <c r="P16" i="23"/>
  <c r="AH149" i="20"/>
  <c r="P149" i="20"/>
  <c r="Q149" i="20" s="1"/>
  <c r="N149" i="20"/>
  <c r="AG147" i="20"/>
  <c r="AI147" i="20" s="1"/>
  <c r="R147" i="20"/>
  <c r="AG143" i="20"/>
  <c r="AI143" i="20" s="1"/>
  <c r="R143" i="20"/>
  <c r="T143" i="20" s="1"/>
  <c r="N143" i="20"/>
  <c r="O143" i="20"/>
  <c r="Q143" i="20" s="1"/>
  <c r="O141" i="20"/>
  <c r="Q141" i="20" s="1"/>
  <c r="N141" i="20"/>
  <c r="AH141" i="20" s="1"/>
  <c r="AW153" i="20"/>
  <c r="N71" i="20"/>
  <c r="P71" i="20"/>
  <c r="Q71" i="20" s="1"/>
  <c r="BA68" i="20"/>
  <c r="BA69" i="20" s="1"/>
  <c r="AG67" i="20"/>
  <c r="R67" i="20"/>
  <c r="M68" i="20"/>
  <c r="P67" i="20"/>
  <c r="Q67" i="20" s="1"/>
  <c r="N67" i="20"/>
  <c r="AX69" i="20"/>
  <c r="AR69" i="20"/>
  <c r="AM69" i="20"/>
  <c r="AM97" i="20" s="1"/>
  <c r="AM156" i="20" s="1"/>
  <c r="AM158" i="20" s="1"/>
  <c r="AA69" i="20"/>
  <c r="AG60" i="20"/>
  <c r="AG59" i="20"/>
  <c r="AO61" i="20"/>
  <c r="AG57" i="20"/>
  <c r="AI57" i="20" s="1"/>
  <c r="R56" i="20"/>
  <c r="R55" i="20"/>
  <c r="BA58" i="20"/>
  <c r="R52" i="20"/>
  <c r="AG40" i="20"/>
  <c r="M114" i="18"/>
  <c r="AO33" i="20"/>
  <c r="AG28" i="20"/>
  <c r="AI28" i="20" s="1"/>
  <c r="O25" i="38"/>
  <c r="AN33" i="25"/>
  <c r="AN40" i="25" s="1"/>
  <c r="AN51" i="25" s="1"/>
  <c r="BU110" i="18"/>
  <c r="O134" i="20"/>
  <c r="N134" i="20"/>
  <c r="K159" i="18"/>
  <c r="L151" i="18"/>
  <c r="AS190" i="18"/>
  <c r="AR190" i="18" s="1"/>
  <c r="N190" i="18" s="1"/>
  <c r="N34" i="20"/>
  <c r="P34" i="20"/>
  <c r="Q34" i="20" s="1"/>
  <c r="N32" i="20"/>
  <c r="O32" i="20"/>
  <c r="AG29" i="20"/>
  <c r="O25" i="46"/>
  <c r="O25" i="49"/>
  <c r="O25" i="56"/>
  <c r="P24" i="56"/>
  <c r="N182" i="18"/>
  <c r="T94" i="20"/>
  <c r="Q57" i="20"/>
  <c r="AK125" i="18"/>
  <c r="AM125" i="18" s="1"/>
  <c r="AM127" i="18" s="1"/>
  <c r="AI127" i="18"/>
  <c r="AA48" i="18"/>
  <c r="K48" i="18"/>
  <c r="L48" i="18" s="1"/>
  <c r="M48" i="18" s="1"/>
  <c r="O48" i="18" s="1"/>
  <c r="Q136" i="20"/>
  <c r="AE154" i="20"/>
  <c r="W154" i="20"/>
  <c r="AW134" i="20"/>
  <c r="AO134" i="20"/>
  <c r="AP154" i="20"/>
  <c r="AK154" i="20"/>
  <c r="Y154" i="20"/>
  <c r="U154" i="20"/>
  <c r="N85" i="20"/>
  <c r="AH85" i="20" s="1"/>
  <c r="O85" i="20"/>
  <c r="Q85" i="20" s="1"/>
  <c r="AG84" i="20"/>
  <c r="AI84" i="20" s="1"/>
  <c r="AC62" i="20"/>
  <c r="AC97" i="20" s="1"/>
  <c r="R36" i="20"/>
  <c r="T36" i="20" s="1"/>
  <c r="AG36" i="20"/>
  <c r="AG34" i="20"/>
  <c r="AS37" i="20"/>
  <c r="Q58" i="20"/>
  <c r="Q53" i="20"/>
  <c r="K177" i="18"/>
  <c r="AA177" i="18"/>
  <c r="AK85" i="18"/>
  <c r="AK101" i="18" s="1"/>
  <c r="AI86" i="18"/>
  <c r="AA69" i="18"/>
  <c r="K69" i="18"/>
  <c r="L69" i="18" s="1"/>
  <c r="M69" i="18" s="1"/>
  <c r="O69" i="18" s="1"/>
  <c r="N51" i="18"/>
  <c r="AK36" i="18"/>
  <c r="AI41" i="18"/>
  <c r="S136" i="20"/>
  <c r="T136" i="20"/>
  <c r="O129" i="20"/>
  <c r="Q129" i="20" s="1"/>
  <c r="I130" i="20"/>
  <c r="O130" i="20" s="1"/>
  <c r="P110" i="20"/>
  <c r="Q110" i="20" s="1"/>
  <c r="N110" i="20"/>
  <c r="AI110" i="20" s="1"/>
  <c r="AH88" i="20"/>
  <c r="AH109" i="20"/>
  <c r="W86" i="18"/>
  <c r="W70" i="18"/>
  <c r="W78" i="18" s="1"/>
  <c r="W79" i="18" s="1"/>
  <c r="Y68" i="18"/>
  <c r="Y70" i="18" s="1"/>
  <c r="AG137" i="20"/>
  <c r="AS130" i="20"/>
  <c r="Q107" i="20"/>
  <c r="R105" i="20"/>
  <c r="S105" i="20" s="1"/>
  <c r="R89" i="20"/>
  <c r="T89" i="20" s="1"/>
  <c r="AG87" i="20"/>
  <c r="AD69" i="20"/>
  <c r="AW37" i="20"/>
  <c r="AY42" i="20"/>
  <c r="AS152" i="18"/>
  <c r="AR152" i="18" s="1"/>
  <c r="N152" i="18" s="1"/>
  <c r="AS114" i="18"/>
  <c r="AR114" i="18" s="1"/>
  <c r="N114" i="18" s="1"/>
  <c r="AS68" i="18"/>
  <c r="AR68" i="18" s="1"/>
  <c r="AR154" i="20"/>
  <c r="AG111" i="20"/>
  <c r="AG102" i="20"/>
  <c r="AI102" i="20" s="1"/>
  <c r="Q101" i="20"/>
  <c r="AL80" i="20"/>
  <c r="Z80" i="20"/>
  <c r="R75" i="20"/>
  <c r="AW76" i="20"/>
  <c r="AW80" i="20" s="1"/>
  <c r="AG71" i="20"/>
  <c r="AI71" i="20" s="1"/>
  <c r="AY69" i="20"/>
  <c r="J43" i="55"/>
  <c r="AS91" i="18"/>
  <c r="AR91" i="18" s="1"/>
  <c r="AS90" i="18"/>
  <c r="AS39" i="18"/>
  <c r="AR39" i="18" s="1"/>
  <c r="N39" i="18" s="1"/>
  <c r="N140" i="20"/>
  <c r="R138" i="20"/>
  <c r="AG136" i="20"/>
  <c r="Q117" i="20"/>
  <c r="AU69" i="20"/>
  <c r="AP69" i="20"/>
  <c r="AS66" i="20"/>
  <c r="AS69" i="20" s="1"/>
  <c r="AG49" i="20"/>
  <c r="R47" i="20"/>
  <c r="S47" i="20" s="1"/>
  <c r="P21" i="45"/>
  <c r="P21" i="37"/>
  <c r="T72" i="25"/>
  <c r="S71" i="25"/>
  <c r="U71" i="25" s="1"/>
  <c r="U61" i="25"/>
  <c r="AD33" i="25"/>
  <c r="J222" i="27"/>
  <c r="J74" i="27"/>
  <c r="J232" i="34"/>
  <c r="J191" i="39"/>
  <c r="J148" i="39"/>
  <c r="J124" i="39"/>
  <c r="J449" i="44"/>
  <c r="J23" i="53"/>
  <c r="J297" i="55"/>
  <c r="J267" i="55"/>
  <c r="J48" i="55"/>
  <c r="J174" i="57"/>
  <c r="J142" i="57"/>
  <c r="J189" i="58"/>
  <c r="S145" i="25"/>
  <c r="U145" i="25" s="1"/>
  <c r="J209" i="34"/>
  <c r="AA29" i="25"/>
  <c r="AA40" i="25" s="1"/>
  <c r="J28" i="40"/>
  <c r="AE92" i="25"/>
  <c r="AQ92" i="25" s="1"/>
  <c r="AT92" i="25" s="1"/>
  <c r="J113" i="52"/>
  <c r="J73" i="52"/>
  <c r="J35" i="52"/>
  <c r="J52" i="57"/>
  <c r="AL30" i="25"/>
  <c r="R155" i="25"/>
  <c r="T55" i="25"/>
  <c r="U55" i="25" s="1"/>
  <c r="S49" i="25"/>
  <c r="AI34" i="25"/>
  <c r="AQ34" i="25" s="1"/>
  <c r="J256" i="24"/>
  <c r="J417" i="27"/>
  <c r="J360" i="27"/>
  <c r="J271" i="39"/>
  <c r="J103" i="39"/>
  <c r="J43" i="39"/>
  <c r="J351" i="44"/>
  <c r="J224" i="44"/>
  <c r="J266" i="47"/>
  <c r="J30" i="59"/>
  <c r="J304" i="59" s="1"/>
  <c r="J306" i="59" s="1"/>
  <c r="AL167" i="25" s="1"/>
  <c r="I9" i="21"/>
  <c r="J9" i="21"/>
  <c r="H9" i="21"/>
  <c r="M9" i="21" s="1"/>
  <c r="J11" i="21"/>
  <c r="K11" i="21"/>
  <c r="H11" i="21"/>
  <c r="L11" i="21"/>
  <c r="I11" i="21"/>
  <c r="N16" i="41"/>
  <c r="O16" i="41" s="1"/>
  <c r="K8" i="21"/>
  <c r="E13" i="21"/>
  <c r="J10" i="21"/>
  <c r="H10" i="21"/>
  <c r="L10" i="21"/>
  <c r="J8" i="21"/>
  <c r="I10" i="21"/>
  <c r="O140" i="25"/>
  <c r="T140" i="25" s="1"/>
  <c r="R138" i="25"/>
  <c r="R140" i="25" s="1"/>
  <c r="T138" i="25"/>
  <c r="U138" i="25" s="1"/>
  <c r="U153" i="25"/>
  <c r="U142" i="25"/>
  <c r="I128" i="25"/>
  <c r="S128" i="25" s="1"/>
  <c r="U128" i="25" s="1"/>
  <c r="T78" i="25"/>
  <c r="U78" i="25" s="1"/>
  <c r="T77" i="25"/>
  <c r="S76" i="25"/>
  <c r="T74" i="25"/>
  <c r="T73" i="25"/>
  <c r="T48" i="25"/>
  <c r="U144" i="25"/>
  <c r="I136" i="25"/>
  <c r="S136" i="25" s="1"/>
  <c r="U136" i="25" s="1"/>
  <c r="O89" i="25"/>
  <c r="Q89" i="25" s="1"/>
  <c r="S41" i="25"/>
  <c r="U137" i="25"/>
  <c r="T76" i="25"/>
  <c r="S75" i="25"/>
  <c r="S74" i="25"/>
  <c r="S64" i="25"/>
  <c r="T117" i="25"/>
  <c r="U117" i="25" s="1"/>
  <c r="O121" i="25"/>
  <c r="R117" i="25"/>
  <c r="S51" i="25"/>
  <c r="N51" i="25"/>
  <c r="U149" i="25"/>
  <c r="S68" i="25"/>
  <c r="S46" i="25"/>
  <c r="AP49" i="25"/>
  <c r="T59" i="25"/>
  <c r="Q59" i="25"/>
  <c r="U140" i="25"/>
  <c r="U116" i="25"/>
  <c r="U158" i="25"/>
  <c r="U156" i="25"/>
  <c r="R147" i="25"/>
  <c r="U129" i="25"/>
  <c r="R119" i="25"/>
  <c r="U105" i="25"/>
  <c r="O99" i="25"/>
  <c r="K103" i="25"/>
  <c r="K106" i="25" s="1"/>
  <c r="AD103" i="25"/>
  <c r="Z103" i="25"/>
  <c r="T89" i="25"/>
  <c r="S84" i="25"/>
  <c r="U84" i="25" s="1"/>
  <c r="N84" i="25"/>
  <c r="T62" i="25"/>
  <c r="U62" i="25" s="1"/>
  <c r="Q62" i="25"/>
  <c r="R58" i="25"/>
  <c r="AP58" i="25" s="1"/>
  <c r="N58" i="25"/>
  <c r="T57" i="25"/>
  <c r="Q57" i="25"/>
  <c r="T49" i="25"/>
  <c r="U49" i="25" s="1"/>
  <c r="Q49" i="25"/>
  <c r="S45" i="25"/>
  <c r="N45" i="25"/>
  <c r="S42" i="25"/>
  <c r="U42" i="25" s="1"/>
  <c r="N42" i="25"/>
  <c r="T31" i="25"/>
  <c r="U31" i="25" s="1"/>
  <c r="Q31" i="25"/>
  <c r="T30" i="25"/>
  <c r="U30" i="25" s="1"/>
  <c r="Q30" i="25"/>
  <c r="T29" i="25"/>
  <c r="U29" i="25" s="1"/>
  <c r="Q29" i="25"/>
  <c r="AN103" i="25"/>
  <c r="U57" i="25"/>
  <c r="S40" i="25"/>
  <c r="N40" i="25"/>
  <c r="U154" i="25"/>
  <c r="R149" i="25"/>
  <c r="X103" i="25"/>
  <c r="AP66" i="25"/>
  <c r="S65" i="25"/>
  <c r="N65" i="25"/>
  <c r="R156" i="25"/>
  <c r="T40" i="25"/>
  <c r="Q40" i="25"/>
  <c r="U141" i="25"/>
  <c r="AR132" i="25"/>
  <c r="U130" i="25"/>
  <c r="S101" i="25"/>
  <c r="U101" i="25" s="1"/>
  <c r="S97" i="25"/>
  <c r="U97" i="25" s="1"/>
  <c r="T94" i="25"/>
  <c r="T103" i="25" s="1"/>
  <c r="Q94" i="25"/>
  <c r="Q103" i="25" s="1"/>
  <c r="AL103" i="25"/>
  <c r="AC103" i="25"/>
  <c r="T88" i="25"/>
  <c r="S86" i="25"/>
  <c r="U86" i="25" s="1"/>
  <c r="N86" i="25"/>
  <c r="S82" i="25"/>
  <c r="U82" i="25" s="1"/>
  <c r="N82" i="25"/>
  <c r="R48" i="25"/>
  <c r="AP48" i="25" s="1"/>
  <c r="N48" i="25"/>
  <c r="R47" i="25"/>
  <c r="AP47" i="25" s="1"/>
  <c r="Q47" i="25"/>
  <c r="R44" i="25"/>
  <c r="AP44" i="25" s="1"/>
  <c r="Q44" i="25"/>
  <c r="T41" i="25"/>
  <c r="T39" i="25"/>
  <c r="Q39" i="25"/>
  <c r="S38" i="25"/>
  <c r="U38" i="25" s="1"/>
  <c r="N38" i="25"/>
  <c r="R36" i="25"/>
  <c r="AP36" i="25" s="1"/>
  <c r="Q36" i="25"/>
  <c r="S35" i="25"/>
  <c r="U35" i="25" s="1"/>
  <c r="T33" i="25"/>
  <c r="U33" i="25" s="1"/>
  <c r="U147" i="25"/>
  <c r="T46" i="25"/>
  <c r="Q46" i="25"/>
  <c r="U53" i="25"/>
  <c r="S94" i="25"/>
  <c r="N94" i="25"/>
  <c r="N103" i="25" s="1"/>
  <c r="AK103" i="25"/>
  <c r="AG103" i="25"/>
  <c r="AB103" i="25"/>
  <c r="W103" i="25"/>
  <c r="S85" i="25"/>
  <c r="U85" i="25" s="1"/>
  <c r="N85" i="25"/>
  <c r="S83" i="25"/>
  <c r="U83" i="25" s="1"/>
  <c r="T79" i="25"/>
  <c r="U79" i="25" s="1"/>
  <c r="Q79" i="25"/>
  <c r="T75" i="25"/>
  <c r="Q75" i="25"/>
  <c r="S72" i="25"/>
  <c r="N72" i="25"/>
  <c r="O68" i="25"/>
  <c r="O69" i="25" s="1"/>
  <c r="Q67" i="25"/>
  <c r="T64" i="25"/>
  <c r="U64" i="25" s="1"/>
  <c r="R63" i="25"/>
  <c r="AP63" i="25" s="1"/>
  <c r="Q63" i="25"/>
  <c r="U52" i="25"/>
  <c r="S47" i="25"/>
  <c r="N47" i="25"/>
  <c r="S44" i="25"/>
  <c r="U44" i="25" s="1"/>
  <c r="T42" i="25"/>
  <c r="S39" i="25"/>
  <c r="U39" i="25" s="1"/>
  <c r="T37" i="25"/>
  <c r="Q37" i="25"/>
  <c r="AF103" i="25"/>
  <c r="I89" i="25"/>
  <c r="N88" i="25"/>
  <c r="R81" i="25"/>
  <c r="N81" i="25"/>
  <c r="S77" i="25"/>
  <c r="N77" i="25"/>
  <c r="S73" i="25"/>
  <c r="N73" i="25"/>
  <c r="T71" i="25"/>
  <c r="Q71" i="25"/>
  <c r="R67" i="25"/>
  <c r="AP67" i="25" s="1"/>
  <c r="N67" i="25"/>
  <c r="R61" i="25"/>
  <c r="AP61" i="25" s="1"/>
  <c r="N61" i="25"/>
  <c r="T58" i="25"/>
  <c r="U58" i="25" s="1"/>
  <c r="Q58" i="25"/>
  <c r="T56" i="25"/>
  <c r="U56" i="25" s="1"/>
  <c r="Q56" i="25"/>
  <c r="R55" i="25"/>
  <c r="AP55" i="25" s="1"/>
  <c r="N55" i="25"/>
  <c r="S50" i="25"/>
  <c r="N50" i="25"/>
  <c r="S37" i="25"/>
  <c r="N37" i="25"/>
  <c r="T32" i="25"/>
  <c r="U32" i="25" s="1"/>
  <c r="Q32" i="25"/>
  <c r="AM103" i="25"/>
  <c r="AQ54" i="25"/>
  <c r="AT54" i="25" s="1"/>
  <c r="AQ45" i="25"/>
  <c r="AR45" i="25" s="1"/>
  <c r="AJ59" i="25"/>
  <c r="AQ72" i="25"/>
  <c r="AT72" i="25" s="1"/>
  <c r="AQ43" i="25"/>
  <c r="AT43" i="25" s="1"/>
  <c r="AQ48" i="25"/>
  <c r="AT48" i="25" s="1"/>
  <c r="AI50" i="25"/>
  <c r="AQ38" i="25"/>
  <c r="AR38" i="25" s="1"/>
  <c r="AQ36" i="25"/>
  <c r="AR36" i="25" s="1"/>
  <c r="AQ80" i="25"/>
  <c r="AR80" i="25" s="1"/>
  <c r="AQ71" i="25"/>
  <c r="AT71" i="25" s="1"/>
  <c r="AQ42" i="25"/>
  <c r="AT42" i="25" s="1"/>
  <c r="AQ37" i="25"/>
  <c r="AT37" i="25" s="1"/>
  <c r="AJ103" i="25"/>
  <c r="AQ41" i="25"/>
  <c r="AT41" i="25" s="1"/>
  <c r="AQ39" i="25"/>
  <c r="AT39" i="25" s="1"/>
  <c r="AJ68" i="25"/>
  <c r="AJ50" i="25"/>
  <c r="AQ81" i="25"/>
  <c r="AQ44" i="25"/>
  <c r="AQ84" i="25"/>
  <c r="AQ82" i="25"/>
  <c r="AQ100" i="25"/>
  <c r="AR100" i="25" s="1"/>
  <c r="AQ79" i="25"/>
  <c r="AT79" i="25" s="1"/>
  <c r="AQ83" i="25"/>
  <c r="AQ74" i="25"/>
  <c r="AI65" i="25"/>
  <c r="AQ120" i="25"/>
  <c r="AJ65" i="25"/>
  <c r="AI46" i="25"/>
  <c r="AJ46" i="25"/>
  <c r="AJ40" i="25"/>
  <c r="AI59" i="25"/>
  <c r="AQ61" i="25"/>
  <c r="AQ55" i="25"/>
  <c r="AQ30" i="25"/>
  <c r="AI136" i="25"/>
  <c r="AQ85" i="25"/>
  <c r="AQ88" i="25"/>
  <c r="AQ127" i="25"/>
  <c r="AQ128" i="25" s="1"/>
  <c r="AQ77" i="25"/>
  <c r="AQ115" i="25"/>
  <c r="AI111" i="20"/>
  <c r="AH111" i="20"/>
  <c r="O169" i="18"/>
  <c r="L85" i="18"/>
  <c r="K86" i="18"/>
  <c r="Y36" i="18"/>
  <c r="W41" i="18"/>
  <c r="O133" i="20"/>
  <c r="Q133" i="20" s="1"/>
  <c r="N133" i="20"/>
  <c r="AG129" i="20"/>
  <c r="AI129" i="20" s="1"/>
  <c r="AO130" i="20"/>
  <c r="AW130" i="20"/>
  <c r="AW154" i="20" s="1"/>
  <c r="AG128" i="20"/>
  <c r="R128" i="20"/>
  <c r="AW119" i="20"/>
  <c r="R118" i="20"/>
  <c r="S118" i="20" s="1"/>
  <c r="S119" i="20" s="1"/>
  <c r="AG118" i="20"/>
  <c r="O118" i="20"/>
  <c r="Q118" i="20" s="1"/>
  <c r="I119" i="20"/>
  <c r="O116" i="20"/>
  <c r="Q116" i="20" s="1"/>
  <c r="N116" i="20"/>
  <c r="AG104" i="20"/>
  <c r="R104" i="20"/>
  <c r="T104" i="20" s="1"/>
  <c r="BA112" i="20"/>
  <c r="P103" i="20"/>
  <c r="Q103" i="20" s="1"/>
  <c r="N103" i="20"/>
  <c r="AH103" i="20" s="1"/>
  <c r="AS54" i="20"/>
  <c r="BA41" i="20"/>
  <c r="AG39" i="20"/>
  <c r="AI39" i="20" s="1"/>
  <c r="O25" i="45"/>
  <c r="P25" i="60"/>
  <c r="BU73" i="18"/>
  <c r="O184" i="18"/>
  <c r="AA44" i="18"/>
  <c r="AA52" i="18" s="1"/>
  <c r="N66" i="20"/>
  <c r="K67" i="18"/>
  <c r="AH35" i="20"/>
  <c r="M187" i="18"/>
  <c r="M109" i="18"/>
  <c r="R39" i="20"/>
  <c r="N118" i="20"/>
  <c r="O158" i="18"/>
  <c r="N189" i="18"/>
  <c r="N46" i="20"/>
  <c r="AG105" i="20"/>
  <c r="Y125" i="18"/>
  <c r="W127" i="18"/>
  <c r="O97" i="18"/>
  <c r="AA95" i="18"/>
  <c r="AA100" i="18" s="1"/>
  <c r="K95" i="18"/>
  <c r="Y91" i="18"/>
  <c r="W92" i="18"/>
  <c r="K68" i="18"/>
  <c r="L68" i="18" s="1"/>
  <c r="AA68" i="18"/>
  <c r="AS58" i="18"/>
  <c r="N46" i="18"/>
  <c r="AO42" i="20"/>
  <c r="BU151" i="18"/>
  <c r="BQ159" i="18"/>
  <c r="AA35" i="18"/>
  <c r="Y41" i="18"/>
  <c r="T105" i="20"/>
  <c r="N77" i="20"/>
  <c r="N79" i="20" s="1"/>
  <c r="I79" i="20"/>
  <c r="O79" i="20" s="1"/>
  <c r="O77" i="20"/>
  <c r="Q77" i="20" s="1"/>
  <c r="I76" i="20"/>
  <c r="O73" i="20"/>
  <c r="Q73" i="20" s="1"/>
  <c r="AO76" i="20"/>
  <c r="AO80" i="20" s="1"/>
  <c r="AG72" i="20"/>
  <c r="R46" i="20"/>
  <c r="T46" i="20" s="1"/>
  <c r="AG46" i="20"/>
  <c r="O44" i="20"/>
  <c r="Q44" i="20" s="1"/>
  <c r="N44" i="20"/>
  <c r="AS41" i="20"/>
  <c r="AS42" i="20" s="1"/>
  <c r="AG38" i="20"/>
  <c r="R38" i="20"/>
  <c r="S38" i="20" s="1"/>
  <c r="P25" i="56"/>
  <c r="M143" i="18"/>
  <c r="S101" i="20"/>
  <c r="S157" i="25"/>
  <c r="U157" i="25" s="1"/>
  <c r="R157" i="25"/>
  <c r="G705" i="62"/>
  <c r="AI149" i="20"/>
  <c r="AI30" i="20"/>
  <c r="AH30" i="20"/>
  <c r="M41" i="20"/>
  <c r="AA70" i="18"/>
  <c r="AK92" i="18"/>
  <c r="I159" i="25"/>
  <c r="BA76" i="20"/>
  <c r="AH110" i="20"/>
  <c r="AK32" i="18"/>
  <c r="AM31" i="18"/>
  <c r="AM32" i="18" s="1"/>
  <c r="M35" i="18"/>
  <c r="T45" i="20"/>
  <c r="R72" i="20"/>
  <c r="T149" i="20"/>
  <c r="S149" i="20"/>
  <c r="AA85" i="18"/>
  <c r="Y101" i="18"/>
  <c r="AS153" i="18"/>
  <c r="AR153" i="18" s="1"/>
  <c r="N153" i="18" s="1"/>
  <c r="O152" i="18"/>
  <c r="K141" i="18"/>
  <c r="L141" i="18" s="1"/>
  <c r="M141" i="18" s="1"/>
  <c r="AA141" i="18"/>
  <c r="AK140" i="18"/>
  <c r="AI144" i="18"/>
  <c r="AK135" i="18"/>
  <c r="AI136" i="18"/>
  <c r="AS98" i="18"/>
  <c r="AR98" i="18" s="1"/>
  <c r="N98" i="18" s="1"/>
  <c r="AI92" i="18"/>
  <c r="AK57" i="18"/>
  <c r="AI59" i="18"/>
  <c r="AI61" i="18" s="1"/>
  <c r="K50" i="18"/>
  <c r="L50" i="18" s="1"/>
  <c r="M50" i="18" s="1"/>
  <c r="O50" i="18" s="1"/>
  <c r="AA50" i="18"/>
  <c r="O159" i="25"/>
  <c r="Q38" i="20"/>
  <c r="T57" i="20"/>
  <c r="S57" i="20"/>
  <c r="AG61" i="20"/>
  <c r="AI59" i="20"/>
  <c r="AH59" i="20"/>
  <c r="AS116" i="18"/>
  <c r="AR116" i="18" s="1"/>
  <c r="W117" i="18"/>
  <c r="Y116" i="18"/>
  <c r="AA108" i="18"/>
  <c r="AA110" i="18" s="1"/>
  <c r="Y110" i="18"/>
  <c r="Y129" i="18"/>
  <c r="AK75" i="18"/>
  <c r="AI76" i="18"/>
  <c r="AS47" i="18"/>
  <c r="AR47" i="18" s="1"/>
  <c r="BQ44" i="18"/>
  <c r="BM52" i="18"/>
  <c r="AS40" i="18"/>
  <c r="AR40" i="18" s="1"/>
  <c r="T140" i="20"/>
  <c r="S140" i="20"/>
  <c r="R111" i="20"/>
  <c r="AI109" i="20"/>
  <c r="P108" i="20"/>
  <c r="N108" i="20"/>
  <c r="R107" i="20"/>
  <c r="AG107" i="20"/>
  <c r="O100" i="20"/>
  <c r="Q100" i="20" s="1"/>
  <c r="O64" i="20"/>
  <c r="Q64" i="20" s="1"/>
  <c r="N64" i="20"/>
  <c r="S64" i="20"/>
  <c r="X42" i="20"/>
  <c r="R31" i="20"/>
  <c r="S31" i="20" s="1"/>
  <c r="AG31" i="20"/>
  <c r="AI31" i="20" s="1"/>
  <c r="BA33" i="20"/>
  <c r="O25" i="37"/>
  <c r="Q82" i="20"/>
  <c r="AS197" i="18"/>
  <c r="AX97" i="20"/>
  <c r="AX156" i="20" s="1"/>
  <c r="AX158" i="20" s="1"/>
  <c r="S65" i="20"/>
  <c r="AH138" i="20"/>
  <c r="AI138" i="20"/>
  <c r="AS187" i="18"/>
  <c r="AR187" i="18" s="1"/>
  <c r="N187" i="18" s="1"/>
  <c r="Y183" i="18"/>
  <c r="W191" i="18"/>
  <c r="K172" i="18"/>
  <c r="Y173" i="18"/>
  <c r="BQ168" i="18"/>
  <c r="BM193" i="18"/>
  <c r="BM201" i="18" s="1"/>
  <c r="BM203" i="18" s="1"/>
  <c r="AA157" i="18"/>
  <c r="K157" i="18"/>
  <c r="L157" i="18" s="1"/>
  <c r="AA155" i="18"/>
  <c r="K155" i="18"/>
  <c r="L155" i="18" s="1"/>
  <c r="AI117" i="18"/>
  <c r="AK114" i="18"/>
  <c r="AS109" i="18"/>
  <c r="AR109" i="18" s="1"/>
  <c r="N109" i="18" s="1"/>
  <c r="AA74" i="18"/>
  <c r="AA76" i="18" s="1"/>
  <c r="K74" i="18"/>
  <c r="L74" i="18" s="1"/>
  <c r="AA40" i="18"/>
  <c r="K40" i="18"/>
  <c r="L40" i="18" s="1"/>
  <c r="M40" i="18" s="1"/>
  <c r="O40" i="18" s="1"/>
  <c r="N105" i="20"/>
  <c r="AH105" i="20" s="1"/>
  <c r="O105" i="20"/>
  <c r="Q105" i="20" s="1"/>
  <c r="R86" i="20"/>
  <c r="AG86" i="20"/>
  <c r="AI86" i="20" s="1"/>
  <c r="BA79" i="20"/>
  <c r="AG75" i="20"/>
  <c r="R73" i="20"/>
  <c r="P60" i="20"/>
  <c r="Q60" i="20" s="1"/>
  <c r="M61" i="20"/>
  <c r="P61" i="20" s="1"/>
  <c r="R59" i="20"/>
  <c r="AS61" i="20"/>
  <c r="AG50" i="20"/>
  <c r="AI50" i="20" s="1"/>
  <c r="R50" i="20"/>
  <c r="R48" i="20"/>
  <c r="AG48" i="20"/>
  <c r="Z42" i="20"/>
  <c r="M33" i="20"/>
  <c r="O25" i="54"/>
  <c r="R34" i="20"/>
  <c r="Q87" i="20"/>
  <c r="I153" i="20"/>
  <c r="S104" i="20"/>
  <c r="N29" i="20"/>
  <c r="M94" i="20"/>
  <c r="AI142" i="20"/>
  <c r="N151" i="20"/>
  <c r="Y32" i="18"/>
  <c r="K30" i="18"/>
  <c r="AA30" i="18"/>
  <c r="AA32" i="18" s="1"/>
  <c r="AI148" i="18"/>
  <c r="AA152" i="18"/>
  <c r="BM191" i="18"/>
  <c r="BQ181" i="18"/>
  <c r="AS154" i="18"/>
  <c r="AR154" i="18" s="1"/>
  <c r="Y57" i="18"/>
  <c r="W59" i="18"/>
  <c r="W61" i="18" s="1"/>
  <c r="AS35" i="18"/>
  <c r="Z154" i="20"/>
  <c r="V154" i="20"/>
  <c r="R133" i="20"/>
  <c r="R132" i="20"/>
  <c r="AG132" i="20"/>
  <c r="AT154" i="20"/>
  <c r="R129" i="20"/>
  <c r="M130" i="20"/>
  <c r="N128" i="20"/>
  <c r="AH128" i="20" s="1"/>
  <c r="Q111" i="20"/>
  <c r="R110" i="20"/>
  <c r="O108" i="20"/>
  <c r="S108" i="20"/>
  <c r="R102" i="20"/>
  <c r="AG101" i="20"/>
  <c r="N101" i="20"/>
  <c r="AO112" i="20"/>
  <c r="R100" i="20"/>
  <c r="T100" i="20" s="1"/>
  <c r="R88" i="20"/>
  <c r="AE69" i="20"/>
  <c r="AG56" i="20"/>
  <c r="AO58" i="20"/>
  <c r="AO62" i="20" s="1"/>
  <c r="I22" i="33"/>
  <c r="J11" i="33" s="1"/>
  <c r="AH50" i="20"/>
  <c r="AM197" i="18"/>
  <c r="AM198" i="18" s="1"/>
  <c r="AM202" i="18" s="1"/>
  <c r="AK198" i="18"/>
  <c r="AK202" i="18" s="1"/>
  <c r="BQ176" i="18"/>
  <c r="BM178" i="18"/>
  <c r="AS143" i="18"/>
  <c r="AR143" i="18" s="1"/>
  <c r="N143" i="18" s="1"/>
  <c r="AS141" i="18"/>
  <c r="AR141" i="18" s="1"/>
  <c r="BE144" i="18"/>
  <c r="Y140" i="18"/>
  <c r="W144" i="18"/>
  <c r="AK95" i="18"/>
  <c r="AI100" i="18"/>
  <c r="K37" i="18"/>
  <c r="L37" i="18" s="1"/>
  <c r="M37" i="18" s="1"/>
  <c r="O37" i="18" s="1"/>
  <c r="AA37" i="18"/>
  <c r="AF154" i="20"/>
  <c r="AB154" i="20"/>
  <c r="AG108" i="20"/>
  <c r="R106" i="20"/>
  <c r="T106" i="20" s="1"/>
  <c r="AW112" i="20"/>
  <c r="R87" i="20"/>
  <c r="AS94" i="20"/>
  <c r="AG82" i="20"/>
  <c r="AI82" i="20" s="1"/>
  <c r="AD80" i="20"/>
  <c r="R78" i="20"/>
  <c r="M79" i="20"/>
  <c r="P78" i="20"/>
  <c r="AG73" i="20"/>
  <c r="R71" i="20"/>
  <c r="Q46" i="20"/>
  <c r="AG45" i="20"/>
  <c r="N38" i="20"/>
  <c r="O36" i="20"/>
  <c r="N36" i="20"/>
  <c r="AN42" i="20"/>
  <c r="AN97" i="20" s="1"/>
  <c r="O25" i="50"/>
  <c r="P21" i="46"/>
  <c r="P21" i="38"/>
  <c r="Q32" i="20"/>
  <c r="Q104" i="20"/>
  <c r="AH57" i="20"/>
  <c r="Q144" i="20"/>
  <c r="Q138" i="20"/>
  <c r="Y120" i="18"/>
  <c r="W122" i="18"/>
  <c r="BQ95" i="18"/>
  <c r="BM100" i="18"/>
  <c r="AA84" i="18"/>
  <c r="Y86" i="18"/>
  <c r="L15" i="35"/>
  <c r="L25" i="35" s="1"/>
  <c r="K25" i="35"/>
  <c r="AU154" i="20"/>
  <c r="O150" i="20"/>
  <c r="Q150" i="20" s="1"/>
  <c r="N150" i="20"/>
  <c r="AH150" i="20" s="1"/>
  <c r="N136" i="20"/>
  <c r="AI136" i="20" s="1"/>
  <c r="AT62" i="20"/>
  <c r="X62" i="20"/>
  <c r="AW61" i="20"/>
  <c r="AW62" i="20" s="1"/>
  <c r="AE62" i="20"/>
  <c r="AA62" i="20"/>
  <c r="AG53" i="20"/>
  <c r="AG52" i="20"/>
  <c r="AQ42" i="20"/>
  <c r="Q137" i="20"/>
  <c r="W136" i="18"/>
  <c r="Y135" i="18"/>
  <c r="AK45" i="18"/>
  <c r="AI52" i="18"/>
  <c r="W32" i="18"/>
  <c r="P19" i="23"/>
  <c r="P25" i="23" s="1"/>
  <c r="AA154" i="20"/>
  <c r="AH147" i="20"/>
  <c r="AS153" i="20"/>
  <c r="BA153" i="20"/>
  <c r="AG144" i="20"/>
  <c r="R141" i="20"/>
  <c r="S141" i="20" s="1"/>
  <c r="AG139" i="20"/>
  <c r="N137" i="20"/>
  <c r="AZ154" i="20"/>
  <c r="AC154" i="20"/>
  <c r="Q109" i="20"/>
  <c r="Q86" i="20"/>
  <c r="Y80" i="20"/>
  <c r="Y97" i="20" s="1"/>
  <c r="AG78" i="20"/>
  <c r="AG79" i="20" s="1"/>
  <c r="Q78" i="20"/>
  <c r="R77" i="20"/>
  <c r="AT80" i="20"/>
  <c r="AT97" i="20" s="1"/>
  <c r="AF80" i="20"/>
  <c r="AF97" i="20" s="1"/>
  <c r="AF156" i="20" s="1"/>
  <c r="AF158" i="20" s="1"/>
  <c r="AG74" i="20"/>
  <c r="AI74" i="20" s="1"/>
  <c r="AL62" i="20"/>
  <c r="AL97" i="20" s="1"/>
  <c r="Q48" i="20"/>
  <c r="R40" i="20"/>
  <c r="P36" i="20"/>
  <c r="M37" i="20"/>
  <c r="P37" i="20" s="1"/>
  <c r="Q37" i="20" s="1"/>
  <c r="BA37" i="20"/>
  <c r="AU42" i="20"/>
  <c r="AD42" i="20"/>
  <c r="P17" i="38"/>
  <c r="R96" i="25"/>
  <c r="AP96" i="25" s="1"/>
  <c r="R135" i="25"/>
  <c r="R136" i="25" s="1"/>
  <c r="P17" i="37"/>
  <c r="U126" i="25"/>
  <c r="R120" i="25"/>
  <c r="R115" i="25"/>
  <c r="U104" i="25"/>
  <c r="U91" i="25"/>
  <c r="R88" i="25"/>
  <c r="Q128" i="20"/>
  <c r="AS188" i="18"/>
  <c r="AR188" i="18" s="1"/>
  <c r="AS155" i="18"/>
  <c r="AR155" i="18" s="1"/>
  <c r="AK129" i="18"/>
  <c r="AV154" i="20"/>
  <c r="AG140" i="20"/>
  <c r="AW94" i="20"/>
  <c r="R84" i="20"/>
  <c r="X80" i="20"/>
  <c r="U80" i="20"/>
  <c r="AS76" i="20"/>
  <c r="AS80" i="20" s="1"/>
  <c r="Z69" i="20"/>
  <c r="AY62" i="20"/>
  <c r="AP62" i="20"/>
  <c r="AP97" i="20" s="1"/>
  <c r="R60" i="20"/>
  <c r="U42" i="20"/>
  <c r="R30" i="20"/>
  <c r="R152" i="25"/>
  <c r="R144" i="25"/>
  <c r="R142" i="25"/>
  <c r="R125" i="25"/>
  <c r="AQ118" i="25"/>
  <c r="I103" i="25"/>
  <c r="R98" i="25"/>
  <c r="AP98" i="25" s="1"/>
  <c r="J23" i="39"/>
  <c r="AC33" i="25"/>
  <c r="AC40" i="25" s="1"/>
  <c r="J155" i="43"/>
  <c r="R57" i="25"/>
  <c r="AP57" i="25" s="1"/>
  <c r="R56" i="25"/>
  <c r="AP56" i="25" s="1"/>
  <c r="S48" i="25"/>
  <c r="J281" i="24"/>
  <c r="J243" i="24"/>
  <c r="J487" i="26"/>
  <c r="J223" i="34"/>
  <c r="Z110" i="25"/>
  <c r="J391" i="36"/>
  <c r="J209" i="36"/>
  <c r="J122" i="36"/>
  <c r="J20" i="36"/>
  <c r="J153" i="39"/>
  <c r="J135" i="39"/>
  <c r="J68" i="39"/>
  <c r="J314" i="40"/>
  <c r="J165" i="43"/>
  <c r="J218" i="47"/>
  <c r="J64" i="48"/>
  <c r="J59" i="48"/>
  <c r="J16" i="48"/>
  <c r="J83" i="53"/>
  <c r="J441" i="55"/>
  <c r="O50" i="25"/>
  <c r="Q50" i="25" s="1"/>
  <c r="Y31" i="25"/>
  <c r="J291" i="24"/>
  <c r="J271" i="24"/>
  <c r="J92" i="24"/>
  <c r="G309" i="24"/>
  <c r="J368" i="26"/>
  <c r="J84" i="27"/>
  <c r="J229" i="34"/>
  <c r="J54" i="34"/>
  <c r="J218" i="36"/>
  <c r="J437" i="40"/>
  <c r="J202" i="43"/>
  <c r="J378" i="44"/>
  <c r="J191" i="47"/>
  <c r="AH29" i="25"/>
  <c r="AH40" i="25" s="1"/>
  <c r="J87" i="52"/>
  <c r="J171" i="55"/>
  <c r="R95" i="25"/>
  <c r="AP95" i="25" s="1"/>
  <c r="R93" i="25"/>
  <c r="AP93" i="25" s="1"/>
  <c r="R92" i="25"/>
  <c r="AP92" i="25" s="1"/>
  <c r="S67" i="25"/>
  <c r="R54" i="25"/>
  <c r="AP54" i="25" s="1"/>
  <c r="U45" i="25"/>
  <c r="R43" i="25"/>
  <c r="J31" i="24"/>
  <c r="J373" i="26"/>
  <c r="J268" i="26"/>
  <c r="J377" i="27"/>
  <c r="J59" i="34"/>
  <c r="J76" i="39"/>
  <c r="J442" i="40"/>
  <c r="J117" i="43"/>
  <c r="J437" i="44"/>
  <c r="J195" i="48"/>
  <c r="J85" i="48"/>
  <c r="J37" i="48"/>
  <c r="J202" i="52"/>
  <c r="AH117" i="25"/>
  <c r="AQ117" i="25" s="1"/>
  <c r="AR117" i="25" s="1"/>
  <c r="J197" i="53"/>
  <c r="J48" i="53"/>
  <c r="J327" i="55"/>
  <c r="J275" i="55"/>
  <c r="J229" i="55"/>
  <c r="J63" i="55"/>
  <c r="J35" i="55"/>
  <c r="J225" i="57"/>
  <c r="J186" i="58"/>
  <c r="AI140" i="25"/>
  <c r="AQ98" i="25"/>
  <c r="AT98" i="25" s="1"/>
  <c r="AQ138" i="25"/>
  <c r="AR138" i="25" s="1"/>
  <c r="AJ121" i="25"/>
  <c r="J16" i="56" s="1"/>
  <c r="AI121" i="25"/>
  <c r="AG68" i="25"/>
  <c r="AQ111" i="25"/>
  <c r="AR111" i="25" s="1"/>
  <c r="Y121" i="25"/>
  <c r="AQ139" i="25"/>
  <c r="AR139" i="25" s="1"/>
  <c r="AM90" i="25"/>
  <c r="AQ53" i="25"/>
  <c r="AQ113" i="25"/>
  <c r="AR113" i="25" s="1"/>
  <c r="AQ32" i="25"/>
  <c r="AC87" i="25"/>
  <c r="AD136" i="25"/>
  <c r="J18" i="42" s="1"/>
  <c r="K18" i="42" s="1"/>
  <c r="L18" i="42" s="1"/>
  <c r="AB68" i="25"/>
  <c r="X68" i="25"/>
  <c r="AQ135" i="25"/>
  <c r="AR135" i="25" s="1"/>
  <c r="AQ57" i="25"/>
  <c r="AQ109" i="25"/>
  <c r="AR109" i="25" s="1"/>
  <c r="AB140" i="25"/>
  <c r="J19" i="38" s="1"/>
  <c r="K19" i="38" s="1"/>
  <c r="L19" i="38" s="1"/>
  <c r="P19" i="38" s="1"/>
  <c r="Y136" i="25"/>
  <c r="AL140" i="25"/>
  <c r="J19" i="60" s="1"/>
  <c r="AH140" i="25"/>
  <c r="J19" i="50" s="1"/>
  <c r="K19" i="50" s="1"/>
  <c r="AD140" i="25"/>
  <c r="J19" i="42" s="1"/>
  <c r="K19" i="42" s="1"/>
  <c r="L19" i="42" s="1"/>
  <c r="Z140" i="25"/>
  <c r="AD50" i="25"/>
  <c r="AL159" i="25"/>
  <c r="J20" i="60" s="1"/>
  <c r="AQ145" i="25"/>
  <c r="AR145" i="25" s="1"/>
  <c r="AE68" i="25"/>
  <c r="Y50" i="25"/>
  <c r="AH46" i="25"/>
  <c r="AE46" i="25"/>
  <c r="AQ66" i="25"/>
  <c r="AQ63" i="25"/>
  <c r="AQ112" i="25"/>
  <c r="AR112" i="25" s="1"/>
  <c r="AH68" i="25"/>
  <c r="AH69" i="25" s="1"/>
  <c r="AD68" i="25"/>
  <c r="AM159" i="25"/>
  <c r="J20" i="65" s="1"/>
  <c r="AM68" i="25"/>
  <c r="AM69" i="25" s="1"/>
  <c r="AL68" i="25"/>
  <c r="AL69" i="25" s="1"/>
  <c r="AE59" i="25"/>
  <c r="AI68" i="25"/>
  <c r="I17" i="54"/>
  <c r="I17" i="50"/>
  <c r="P17" i="49"/>
  <c r="AC90" i="25"/>
  <c r="I18" i="54"/>
  <c r="Y159" i="25"/>
  <c r="W68" i="25"/>
  <c r="W69" i="25" s="1"/>
  <c r="AB65" i="25"/>
  <c r="AK65" i="25"/>
  <c r="AK69" i="25" s="1"/>
  <c r="AG65" i="25"/>
  <c r="AD59" i="25"/>
  <c r="Z59" i="25"/>
  <c r="Z50" i="25"/>
  <c r="Z51" i="25" s="1"/>
  <c r="Z159" i="25"/>
  <c r="AE159" i="25"/>
  <c r="J20" i="45" s="1"/>
  <c r="K20" i="45" s="1"/>
  <c r="L20" i="45" s="1"/>
  <c r="P20" i="45" s="1"/>
  <c r="AK159" i="25"/>
  <c r="AA140" i="25"/>
  <c r="J19" i="37" s="1"/>
  <c r="K19" i="37" s="1"/>
  <c r="L19" i="37" s="1"/>
  <c r="P19" i="37" s="1"/>
  <c r="X136" i="25"/>
  <c r="Y68" i="25"/>
  <c r="AA90" i="25"/>
  <c r="AG159" i="25"/>
  <c r="J20" i="49" s="1"/>
  <c r="K20" i="49" s="1"/>
  <c r="L20" i="49" s="1"/>
  <c r="I20" i="50" s="1"/>
  <c r="AQ154" i="25"/>
  <c r="AR154" i="25" s="1"/>
  <c r="X159" i="25"/>
  <c r="AD159" i="25"/>
  <c r="J20" i="42" s="1"/>
  <c r="K20" i="42" s="1"/>
  <c r="L20" i="42" s="1"/>
  <c r="AC140" i="25"/>
  <c r="J19" i="41" s="1"/>
  <c r="K19" i="41" s="1"/>
  <c r="L19" i="41" s="1"/>
  <c r="AL136" i="25"/>
  <c r="J18" i="60" s="1"/>
  <c r="AF50" i="25"/>
  <c r="AF51" i="25" s="1"/>
  <c r="AK50" i="25"/>
  <c r="AG50" i="25"/>
  <c r="J21" i="56"/>
  <c r="AQ152" i="25"/>
  <c r="AR152" i="25" s="1"/>
  <c r="J17" i="54"/>
  <c r="K17" i="54" s="1"/>
  <c r="J17" i="50"/>
  <c r="K17" i="50" s="1"/>
  <c r="AQ93" i="25"/>
  <c r="AT93" i="25" s="1"/>
  <c r="AQ116" i="25"/>
  <c r="AR116" i="25" s="1"/>
  <c r="Y90" i="25"/>
  <c r="AQ28" i="25"/>
  <c r="AN160" i="25"/>
  <c r="P18" i="49"/>
  <c r="I21" i="50"/>
  <c r="L21" i="50" s="1"/>
  <c r="P21" i="50" s="1"/>
  <c r="W90" i="25"/>
  <c r="AK140" i="25"/>
  <c r="X140" i="25"/>
  <c r="AE140" i="25"/>
  <c r="J19" i="45" s="1"/>
  <c r="K19" i="45" s="1"/>
  <c r="L19" i="45" s="1"/>
  <c r="P19" i="45" s="1"/>
  <c r="W140" i="25"/>
  <c r="AF136" i="25"/>
  <c r="J18" i="46" s="1"/>
  <c r="K18" i="46" s="1"/>
  <c r="L18" i="46" s="1"/>
  <c r="P18" i="46" s="1"/>
  <c r="Z68" i="25"/>
  <c r="Z69" i="25" s="1"/>
  <c r="AC68" i="25"/>
  <c r="AC65" i="25"/>
  <c r="Y59" i="25"/>
  <c r="AL50" i="25"/>
  <c r="AH50" i="25"/>
  <c r="AK46" i="25"/>
  <c r="AC46" i="25"/>
  <c r="AQ153" i="25"/>
  <c r="D15" i="33" s="1"/>
  <c r="E15" i="33" s="1"/>
  <c r="AQ156" i="25"/>
  <c r="AQ47" i="25"/>
  <c r="P16" i="41"/>
  <c r="I16" i="50"/>
  <c r="P21" i="49"/>
  <c r="AB40" i="25"/>
  <c r="X90" i="25"/>
  <c r="J21" i="54"/>
  <c r="K21" i="54" s="1"/>
  <c r="L21" i="54" s="1"/>
  <c r="AI159" i="25"/>
  <c r="AQ155" i="25"/>
  <c r="AR155" i="25" s="1"/>
  <c r="AQ148" i="25"/>
  <c r="AR148" i="25" s="1"/>
  <c r="AQ144" i="25"/>
  <c r="AJ140" i="25"/>
  <c r="AF140" i="25"/>
  <c r="J19" i="46" s="1"/>
  <c r="K19" i="46" s="1"/>
  <c r="L19" i="46" s="1"/>
  <c r="P19" i="46" s="1"/>
  <c r="W136" i="25"/>
  <c r="AK87" i="25"/>
  <c r="AK90" i="25" s="1"/>
  <c r="AF68" i="25"/>
  <c r="AC59" i="25"/>
  <c r="X59" i="25"/>
  <c r="AC50" i="25"/>
  <c r="X50" i="25"/>
  <c r="X51" i="25" s="1"/>
  <c r="Y140" i="25"/>
  <c r="AH136" i="25"/>
  <c r="J18" i="50" s="1"/>
  <c r="K18" i="50" s="1"/>
  <c r="L18" i="50" s="1"/>
  <c r="P18" i="50" s="1"/>
  <c r="AE87" i="25"/>
  <c r="AE90" i="25" s="1"/>
  <c r="Z87" i="25"/>
  <c r="Z90" i="25" s="1"/>
  <c r="AA65" i="25"/>
  <c r="AA69" i="25" s="1"/>
  <c r="AB59" i="25"/>
  <c r="W50" i="25"/>
  <c r="AA50" i="25"/>
  <c r="AD46" i="25"/>
  <c r="W46" i="25"/>
  <c r="AD40" i="25"/>
  <c r="AF87" i="25"/>
  <c r="AF90" i="25" s="1"/>
  <c r="AH87" i="25"/>
  <c r="AH90" i="25" s="1"/>
  <c r="AQ60" i="25"/>
  <c r="AE50" i="25"/>
  <c r="AG46" i="25"/>
  <c r="Y46" i="25"/>
  <c r="AA46" i="25"/>
  <c r="AJ159" i="25"/>
  <c r="AQ95" i="25"/>
  <c r="AT95" i="25" s="1"/>
  <c r="AQ76" i="25"/>
  <c r="AJ87" i="25"/>
  <c r="AJ90" i="25" s="1"/>
  <c r="AQ99" i="25"/>
  <c r="AQ151" i="25"/>
  <c r="AR151" i="25" s="1"/>
  <c r="AQ73" i="25"/>
  <c r="AQ62" i="25"/>
  <c r="AT62" i="25" s="1"/>
  <c r="AQ58" i="25"/>
  <c r="AQ49" i="25"/>
  <c r="AI87" i="25"/>
  <c r="AI90" i="25" s="1"/>
  <c r="AQ163" i="25"/>
  <c r="AQ86" i="25"/>
  <c r="AQ64" i="25"/>
  <c r="AQ78" i="25"/>
  <c r="AT78" i="25" s="1"/>
  <c r="I19" i="54"/>
  <c r="P19" i="49"/>
  <c r="I19" i="50"/>
  <c r="O46" i="18"/>
  <c r="AM40" i="25"/>
  <c r="AM51" i="25" s="1"/>
  <c r="N15" i="41"/>
  <c r="N15" i="42"/>
  <c r="O15" i="35"/>
  <c r="M75" i="18"/>
  <c r="K110" i="18"/>
  <c r="L108" i="18"/>
  <c r="M142" i="18"/>
  <c r="L47" i="18"/>
  <c r="L52" i="18" s="1"/>
  <c r="M190" i="18"/>
  <c r="AR99" i="18"/>
  <c r="N99" i="18" s="1"/>
  <c r="O99" i="18"/>
  <c r="BY148" i="18"/>
  <c r="AS147" i="18"/>
  <c r="AI66" i="20"/>
  <c r="M39" i="18"/>
  <c r="AN68" i="25"/>
  <c r="AN69" i="25" s="1"/>
  <c r="O170" i="18"/>
  <c r="N171" i="18"/>
  <c r="K76" i="18"/>
  <c r="BU32" i="18"/>
  <c r="AR48" i="18"/>
  <c r="BY70" i="18"/>
  <c r="AS67" i="18"/>
  <c r="BU136" i="18"/>
  <c r="AS135" i="18"/>
  <c r="M89" i="18"/>
  <c r="H8" i="21"/>
  <c r="L8" i="21"/>
  <c r="N126" i="18"/>
  <c r="BY84" i="18"/>
  <c r="BY86" i="18" s="1"/>
  <c r="BU86" i="18"/>
  <c r="L67" i="18"/>
  <c r="J36" i="62"/>
  <c r="J705" i="62" s="1"/>
  <c r="J707" i="62" s="1"/>
  <c r="AM167" i="25" s="1"/>
  <c r="N96" i="18"/>
  <c r="AS89" i="18"/>
  <c r="BU92" i="18"/>
  <c r="M151" i="18"/>
  <c r="L159" i="18"/>
  <c r="J18" i="33"/>
  <c r="M38" i="18"/>
  <c r="N38" i="18"/>
  <c r="N170" i="18"/>
  <c r="O45" i="18"/>
  <c r="M31" i="18"/>
  <c r="K185" i="18"/>
  <c r="BU142" i="18"/>
  <c r="BY142" i="18" s="1"/>
  <c r="AI70" i="18"/>
  <c r="AK67" i="18"/>
  <c r="AS112" i="20"/>
  <c r="AS154" i="20" s="1"/>
  <c r="N100" i="20"/>
  <c r="M112" i="20"/>
  <c r="O31" i="20"/>
  <c r="Q31" i="20" s="1"/>
  <c r="S46" i="20"/>
  <c r="BU127" i="18"/>
  <c r="BY125" i="18"/>
  <c r="AK177" i="18"/>
  <c r="AI178" i="18"/>
  <c r="Y147" i="18"/>
  <c r="W148" i="18"/>
  <c r="O106" i="20"/>
  <c r="Q106" i="20" s="1"/>
  <c r="N106" i="20"/>
  <c r="S106" i="20"/>
  <c r="T47" i="20"/>
  <c r="AI191" i="18"/>
  <c r="AI193" i="18" s="1"/>
  <c r="AS186" i="18"/>
  <c r="AR186" i="18" s="1"/>
  <c r="N186" i="18" s="1"/>
  <c r="AM121" i="18"/>
  <c r="AM122" i="18" s="1"/>
  <c r="AK122" i="18"/>
  <c r="O148" i="20"/>
  <c r="Q148" i="20" s="1"/>
  <c r="N148" i="20"/>
  <c r="O146" i="20"/>
  <c r="Q146" i="20" s="1"/>
  <c r="N146" i="20"/>
  <c r="AO153" i="20"/>
  <c r="R145" i="20"/>
  <c r="O49" i="20"/>
  <c r="Q49" i="20" s="1"/>
  <c r="N49" i="20"/>
  <c r="AH49" i="20" s="1"/>
  <c r="AG47" i="20"/>
  <c r="BA54" i="20"/>
  <c r="W42" i="20"/>
  <c r="W97" i="20" s="1"/>
  <c r="W156" i="20" s="1"/>
  <c r="W158" i="20" s="1"/>
  <c r="Q61" i="20"/>
  <c r="Y154" i="18"/>
  <c r="W159" i="18"/>
  <c r="AI144" i="20"/>
  <c r="R150" i="20"/>
  <c r="R44" i="20"/>
  <c r="N48" i="20"/>
  <c r="I54" i="20"/>
  <c r="K25" i="23"/>
  <c r="N60" i="20"/>
  <c r="N61" i="20" s="1"/>
  <c r="AI61" i="20" s="1"/>
  <c r="T141" i="20"/>
  <c r="BQ113" i="18"/>
  <c r="BM117" i="18"/>
  <c r="N91" i="20"/>
  <c r="W100" i="18"/>
  <c r="BU41" i="18"/>
  <c r="AS31" i="18"/>
  <c r="AR31" i="18" s="1"/>
  <c r="N31" i="18" s="1"/>
  <c r="AY154" i="20"/>
  <c r="V80" i="20"/>
  <c r="N73" i="20"/>
  <c r="P17" i="45"/>
  <c r="W173" i="18"/>
  <c r="BQ120" i="18"/>
  <c r="AS85" i="18"/>
  <c r="AR85" i="18" s="1"/>
  <c r="AN154" i="20"/>
  <c r="AN156" i="20" s="1"/>
  <c r="AN158" i="20" s="1"/>
  <c r="R148" i="20"/>
  <c r="R146" i="20"/>
  <c r="R139" i="20"/>
  <c r="BA130" i="20"/>
  <c r="R103" i="20"/>
  <c r="AB80" i="20"/>
  <c r="AR62" i="20"/>
  <c r="N47" i="20"/>
  <c r="O47" i="20"/>
  <c r="Q47" i="20" s="1"/>
  <c r="M54" i="20"/>
  <c r="V42" i="20"/>
  <c r="AI122" i="18"/>
  <c r="AG151" i="20"/>
  <c r="Q90" i="20"/>
  <c r="AG83" i="20"/>
  <c r="AH83" i="20" s="1"/>
  <c r="AQ80" i="20"/>
  <c r="AQ97" i="20" s="1"/>
  <c r="AW69" i="20"/>
  <c r="R29" i="20"/>
  <c r="AQ157" i="25"/>
  <c r="W159" i="25"/>
  <c r="R85" i="20"/>
  <c r="Z62" i="20"/>
  <c r="N40" i="20"/>
  <c r="AI40" i="20" s="1"/>
  <c r="AW41" i="20"/>
  <c r="AW42" i="20" s="1"/>
  <c r="AB42" i="20"/>
  <c r="AQ143" i="25"/>
  <c r="AR143" i="25" s="1"/>
  <c r="AZ62" i="20"/>
  <c r="AZ97" i="20" s="1"/>
  <c r="U62" i="20"/>
  <c r="R53" i="20"/>
  <c r="N51" i="20"/>
  <c r="AQ161" i="25"/>
  <c r="AR161" i="25" s="1"/>
  <c r="AB136" i="25"/>
  <c r="J18" i="38" s="1"/>
  <c r="K18" i="38" s="1"/>
  <c r="L18" i="38" s="1"/>
  <c r="P18" i="38" s="1"/>
  <c r="R118" i="25"/>
  <c r="T118" i="25"/>
  <c r="U118" i="25" s="1"/>
  <c r="AL121" i="25"/>
  <c r="J16" i="60" s="1"/>
  <c r="R153" i="25"/>
  <c r="AD121" i="25"/>
  <c r="J16" i="42" s="1"/>
  <c r="K16" i="42" s="1"/>
  <c r="R114" i="25"/>
  <c r="U75" i="25"/>
  <c r="S151" i="25"/>
  <c r="U151" i="25" s="1"/>
  <c r="AQ114" i="25"/>
  <c r="Z136" i="25"/>
  <c r="S102" i="25"/>
  <c r="U102" i="25" s="1"/>
  <c r="S88" i="25"/>
  <c r="J256" i="26"/>
  <c r="AF56" i="25"/>
  <c r="O87" i="25"/>
  <c r="Q87" i="25" s="1"/>
  <c r="T67" i="25"/>
  <c r="U67" i="25" s="1"/>
  <c r="R62" i="25"/>
  <c r="AP62" i="25" s="1"/>
  <c r="I59" i="25"/>
  <c r="N59" i="25" s="1"/>
  <c r="J277" i="24"/>
  <c r="J120" i="24"/>
  <c r="J361" i="26"/>
  <c r="J48" i="27"/>
  <c r="J140" i="39"/>
  <c r="J242" i="43"/>
  <c r="J234" i="43"/>
  <c r="J417" i="55"/>
  <c r="J340" i="55"/>
  <c r="J248" i="57"/>
  <c r="J202" i="57"/>
  <c r="AL35" i="25"/>
  <c r="T47" i="25"/>
  <c r="J98" i="27"/>
  <c r="J85" i="34"/>
  <c r="J46" i="36"/>
  <c r="J39" i="39"/>
  <c r="J28" i="39"/>
  <c r="J172" i="40"/>
  <c r="J164" i="40"/>
  <c r="J444" i="40" s="1"/>
  <c r="J447" i="40" s="1"/>
  <c r="J107" i="43"/>
  <c r="J196" i="47"/>
  <c r="J24" i="47"/>
  <c r="J207" i="48"/>
  <c r="J176" i="48"/>
  <c r="J209" i="53"/>
  <c r="J173" i="53"/>
  <c r="J43" i="53"/>
  <c r="J335" i="55"/>
  <c r="J254" i="57"/>
  <c r="AQ67" i="25"/>
  <c r="J287" i="24"/>
  <c r="J504" i="26"/>
  <c r="J451" i="26"/>
  <c r="J122" i="26"/>
  <c r="AE119" i="25"/>
  <c r="J213" i="44"/>
  <c r="J185" i="48"/>
  <c r="J42" i="48"/>
  <c r="J157" i="53"/>
  <c r="J307" i="55"/>
  <c r="J36" i="57"/>
  <c r="H11" i="61" l="1"/>
  <c r="C16" i="66"/>
  <c r="AG69" i="25"/>
  <c r="AH121" i="25"/>
  <c r="J16" i="50" s="1"/>
  <c r="K16" i="50" s="1"/>
  <c r="L16" i="50" s="1"/>
  <c r="P16" i="50" s="1"/>
  <c r="T31" i="20"/>
  <c r="J248" i="52"/>
  <c r="J250" i="52" s="1"/>
  <c r="AT156" i="20"/>
  <c r="AT158" i="20" s="1"/>
  <c r="AK127" i="18"/>
  <c r="AK130" i="18" s="1"/>
  <c r="R66" i="20"/>
  <c r="T66" i="20" s="1"/>
  <c r="AH118" i="20"/>
  <c r="AH119" i="20" s="1"/>
  <c r="AH102" i="20"/>
  <c r="AA178" i="18"/>
  <c r="AK156" i="20"/>
  <c r="AK158" i="20" s="1"/>
  <c r="N97" i="18"/>
  <c r="AQ156" i="20"/>
  <c r="AQ158" i="20" s="1"/>
  <c r="S87" i="25"/>
  <c r="S90" i="20"/>
  <c r="T90" i="20"/>
  <c r="AH155" i="20"/>
  <c r="AI155" i="20"/>
  <c r="BY172" i="18"/>
  <c r="BU173" i="18"/>
  <c r="AQ142" i="25"/>
  <c r="J309" i="24"/>
  <c r="J311" i="24" s="1"/>
  <c r="N48" i="18"/>
  <c r="AQ101" i="25"/>
  <c r="AR101" i="25" s="1"/>
  <c r="AG112" i="20"/>
  <c r="AA103" i="25"/>
  <c r="AE103" i="25"/>
  <c r="O171" i="18"/>
  <c r="AH106" i="20"/>
  <c r="J256" i="57"/>
  <c r="J258" i="57" s="1"/>
  <c r="AJ167" i="25" s="1"/>
  <c r="U88" i="25"/>
  <c r="J15" i="33"/>
  <c r="AH77" i="20"/>
  <c r="AH28" i="20"/>
  <c r="J306" i="39"/>
  <c r="J309" i="39" s="1"/>
  <c r="AR205" i="18"/>
  <c r="S36" i="20"/>
  <c r="M188" i="18"/>
  <c r="O188" i="18" s="1"/>
  <c r="I160" i="25"/>
  <c r="AH151" i="20"/>
  <c r="W193" i="18"/>
  <c r="BA62" i="20"/>
  <c r="J9" i="33"/>
  <c r="I16" i="54"/>
  <c r="AP156" i="20"/>
  <c r="AP158" i="20" s="1"/>
  <c r="AI140" i="20"/>
  <c r="Y156" i="20"/>
  <c r="Y158" i="20" s="1"/>
  <c r="AA97" i="20"/>
  <c r="AR81" i="25"/>
  <c r="U37" i="25"/>
  <c r="U72" i="25"/>
  <c r="Q134" i="20"/>
  <c r="N115" i="18"/>
  <c r="W125" i="25"/>
  <c r="X125" i="25" s="1"/>
  <c r="C12" i="66"/>
  <c r="AY97" i="20"/>
  <c r="AD97" i="20"/>
  <c r="AD156" i="20" s="1"/>
  <c r="AD158" i="20" s="1"/>
  <c r="O96" i="18"/>
  <c r="O126" i="18"/>
  <c r="AI90" i="20"/>
  <c r="AR97" i="20"/>
  <c r="AR156" i="20" s="1"/>
  <c r="AR158" i="20" s="1"/>
  <c r="AV209" i="18"/>
  <c r="AI77" i="20"/>
  <c r="AQ134" i="25"/>
  <c r="H10" i="61"/>
  <c r="C15" i="66"/>
  <c r="S143" i="20"/>
  <c r="AH71" i="20"/>
  <c r="U65" i="25"/>
  <c r="U97" i="20"/>
  <c r="U156" i="20" s="1"/>
  <c r="U158" i="20" s="1"/>
  <c r="BA154" i="20"/>
  <c r="AG33" i="20"/>
  <c r="O190" i="18"/>
  <c r="L76" i="18"/>
  <c r="AB51" i="25"/>
  <c r="AV156" i="20"/>
  <c r="AV158" i="20" s="1"/>
  <c r="AL156" i="20"/>
  <c r="AL158" i="20" s="1"/>
  <c r="BA42" i="20"/>
  <c r="O66" i="20"/>
  <c r="Q66" i="20" s="1"/>
  <c r="AI44" i="20"/>
  <c r="AH103" i="25"/>
  <c r="J12" i="21"/>
  <c r="N121" i="18"/>
  <c r="AZ156" i="20"/>
  <c r="AZ158" i="20" s="1"/>
  <c r="T49" i="20"/>
  <c r="O98" i="18"/>
  <c r="O39" i="18"/>
  <c r="K52" i="18"/>
  <c r="J307" i="58"/>
  <c r="AK167" i="25" s="1"/>
  <c r="AQ110" i="25"/>
  <c r="AR110" i="25" s="1"/>
  <c r="AU97" i="20"/>
  <c r="AU156" i="20" s="1"/>
  <c r="AU158" i="20" s="1"/>
  <c r="N37" i="20"/>
  <c r="AH29" i="20"/>
  <c r="S89" i="20"/>
  <c r="U77" i="25"/>
  <c r="H12" i="21"/>
  <c r="Y78" i="18"/>
  <c r="Y79" i="18" s="1"/>
  <c r="AI65" i="20"/>
  <c r="AI141" i="20"/>
  <c r="AI89" i="20"/>
  <c r="AH89" i="20"/>
  <c r="I12" i="21"/>
  <c r="N19" i="41" s="1"/>
  <c r="O19" i="41" s="1"/>
  <c r="L12" i="21"/>
  <c r="E14" i="21"/>
  <c r="E15" i="21" s="1"/>
  <c r="E16" i="21" s="1"/>
  <c r="I13" i="61"/>
  <c r="D20" i="66"/>
  <c r="AR128" i="25"/>
  <c r="D13" i="66"/>
  <c r="E13" i="66" s="1"/>
  <c r="AT75" i="25"/>
  <c r="P19" i="41"/>
  <c r="AQ33" i="25"/>
  <c r="AR33" i="25" s="1"/>
  <c r="AR156" i="25"/>
  <c r="U94" i="25"/>
  <c r="U103" i="25" s="1"/>
  <c r="AR144" i="25"/>
  <c r="U40" i="25"/>
  <c r="AE51" i="25"/>
  <c r="AK51" i="25"/>
  <c r="U74" i="25"/>
  <c r="U41" i="25"/>
  <c r="AI40" i="25"/>
  <c r="AI51" i="25" s="1"/>
  <c r="O90" i="18"/>
  <c r="AR90" i="18"/>
  <c r="N90" i="18" s="1"/>
  <c r="L177" i="18"/>
  <c r="K178" i="18"/>
  <c r="O114" i="18"/>
  <c r="S52" i="20"/>
  <c r="T52" i="20"/>
  <c r="T67" i="20"/>
  <c r="S67" i="20"/>
  <c r="S68" i="20" s="1"/>
  <c r="R68" i="20"/>
  <c r="AH32" i="20"/>
  <c r="AI32" i="20"/>
  <c r="N69" i="18"/>
  <c r="J467" i="55"/>
  <c r="J469" i="55" s="1"/>
  <c r="J472" i="55" s="1"/>
  <c r="J451" i="44"/>
  <c r="J453" i="44" s="1"/>
  <c r="U47" i="25"/>
  <c r="N85" i="18"/>
  <c r="AH31" i="20"/>
  <c r="U48" i="25"/>
  <c r="Y193" i="18"/>
  <c r="AI161" i="18"/>
  <c r="O153" i="18"/>
  <c r="N37" i="18"/>
  <c r="T138" i="20"/>
  <c r="S138" i="20"/>
  <c r="AM36" i="18"/>
  <c r="AM41" i="18" s="1"/>
  <c r="AK41" i="18"/>
  <c r="N68" i="20"/>
  <c r="AH67" i="20"/>
  <c r="AH68" i="20" s="1"/>
  <c r="AG68" i="20"/>
  <c r="AI67" i="20"/>
  <c r="S147" i="20"/>
  <c r="T147" i="20"/>
  <c r="AM86" i="18"/>
  <c r="AI29" i="20"/>
  <c r="AD69" i="25"/>
  <c r="J16" i="54"/>
  <c r="K16" i="54" s="1"/>
  <c r="L16" i="54" s="1"/>
  <c r="P16" i="54" s="1"/>
  <c r="AC156" i="20"/>
  <c r="AC158" i="20" s="1"/>
  <c r="Q36" i="20"/>
  <c r="O160" i="25"/>
  <c r="O35" i="18"/>
  <c r="O41" i="18" s="1"/>
  <c r="AH74" i="20"/>
  <c r="U73" i="25"/>
  <c r="T75" i="20"/>
  <c r="S75" i="20"/>
  <c r="AM85" i="18"/>
  <c r="AM101" i="18" s="1"/>
  <c r="AK86" i="18"/>
  <c r="AH34" i="20"/>
  <c r="AI34" i="20"/>
  <c r="S55" i="20"/>
  <c r="T55" i="20"/>
  <c r="R58" i="20"/>
  <c r="T58" i="20" s="1"/>
  <c r="AH143" i="20"/>
  <c r="BY56" i="18"/>
  <c r="BU59" i="18"/>
  <c r="O33" i="20"/>
  <c r="I42" i="20"/>
  <c r="O42" i="20" s="1"/>
  <c r="K198" i="18"/>
  <c r="K202" i="18" s="1"/>
  <c r="L197" i="18"/>
  <c r="AW97" i="20"/>
  <c r="AW156" i="20" s="1"/>
  <c r="AW158" i="20" s="1"/>
  <c r="AY156" i="20"/>
  <c r="AY158" i="20" s="1"/>
  <c r="AH136" i="20"/>
  <c r="N141" i="18"/>
  <c r="S100" i="20"/>
  <c r="AA129" i="18"/>
  <c r="AH86" i="20"/>
  <c r="AH87" i="20"/>
  <c r="AI87" i="20"/>
  <c r="AG37" i="20"/>
  <c r="AI37" i="20" s="1"/>
  <c r="S56" i="20"/>
  <c r="S58" i="20" s="1"/>
  <c r="T56" i="20"/>
  <c r="P68" i="20"/>
  <c r="Q68" i="20" s="1"/>
  <c r="M69" i="20"/>
  <c r="BU140" i="18"/>
  <c r="BQ144" i="18"/>
  <c r="AH84" i="20"/>
  <c r="S51" i="20"/>
  <c r="T51" i="20"/>
  <c r="O115" i="18"/>
  <c r="K191" i="18"/>
  <c r="L181" i="18"/>
  <c r="AS30" i="18"/>
  <c r="AI85" i="20"/>
  <c r="AS108" i="18"/>
  <c r="M12" i="21"/>
  <c r="N16" i="42"/>
  <c r="O16" i="42" s="1"/>
  <c r="N16" i="35"/>
  <c r="O16" i="35" s="1"/>
  <c r="P16" i="35" s="1"/>
  <c r="M10" i="21"/>
  <c r="N17" i="42"/>
  <c r="O17" i="42" s="1"/>
  <c r="P17" i="42" s="1"/>
  <c r="N17" i="41"/>
  <c r="O17" i="41" s="1"/>
  <c r="P17" i="41" s="1"/>
  <c r="N17" i="35"/>
  <c r="O17" i="35" s="1"/>
  <c r="P17" i="35" s="1"/>
  <c r="N19" i="42"/>
  <c r="O19" i="42" s="1"/>
  <c r="P19" i="42" s="1"/>
  <c r="N19" i="35"/>
  <c r="O19" i="35" s="1"/>
  <c r="P19" i="35" s="1"/>
  <c r="M11" i="21"/>
  <c r="I13" i="21"/>
  <c r="K13" i="21"/>
  <c r="K14" i="21" s="1"/>
  <c r="H13" i="21"/>
  <c r="H14" i="21" s="1"/>
  <c r="J13" i="21"/>
  <c r="J14" i="21" s="1"/>
  <c r="L13" i="21"/>
  <c r="N18" i="42"/>
  <c r="O18" i="42" s="1"/>
  <c r="P18" i="42" s="1"/>
  <c r="N18" i="35"/>
  <c r="O18" i="35" s="1"/>
  <c r="P18" i="35" s="1"/>
  <c r="N18" i="41"/>
  <c r="O18" i="41" s="1"/>
  <c r="P18" i="41" s="1"/>
  <c r="X69" i="25"/>
  <c r="U76" i="25"/>
  <c r="Z121" i="25"/>
  <c r="L19" i="50"/>
  <c r="P19" i="50" s="1"/>
  <c r="AR120" i="25"/>
  <c r="R89" i="25"/>
  <c r="AP88" i="25"/>
  <c r="S89" i="25"/>
  <c r="U89" i="25" s="1"/>
  <c r="N89" i="25"/>
  <c r="R40" i="25"/>
  <c r="AP40" i="25" s="1"/>
  <c r="R68" i="25"/>
  <c r="AP68" i="25" s="1"/>
  <c r="R50" i="25"/>
  <c r="AP50" i="25" s="1"/>
  <c r="R46" i="25"/>
  <c r="AP43" i="25"/>
  <c r="AP103" i="25"/>
  <c r="S103" i="25"/>
  <c r="I90" i="25"/>
  <c r="U46" i="25"/>
  <c r="T69" i="25"/>
  <c r="Q69" i="25"/>
  <c r="AP81" i="25"/>
  <c r="R87" i="25"/>
  <c r="AP87" i="25" s="1"/>
  <c r="Q68" i="25"/>
  <c r="T68" i="25"/>
  <c r="U68" i="25" s="1"/>
  <c r="O103" i="25"/>
  <c r="R99" i="25"/>
  <c r="AR99" i="25" s="1"/>
  <c r="AT45" i="25"/>
  <c r="AR72" i="25"/>
  <c r="AR48" i="25"/>
  <c r="AJ69" i="25"/>
  <c r="AT80" i="25"/>
  <c r="AQ46" i="25"/>
  <c r="AT46" i="25" s="1"/>
  <c r="AT38" i="25"/>
  <c r="AR71" i="25"/>
  <c r="AR79" i="25"/>
  <c r="AT36" i="25"/>
  <c r="AR42" i="25"/>
  <c r="AR41" i="25"/>
  <c r="AR37" i="25"/>
  <c r="AR96" i="25"/>
  <c r="AT96" i="25"/>
  <c r="D8" i="33"/>
  <c r="E8" i="33" s="1"/>
  <c r="AT97" i="25"/>
  <c r="AR94" i="25"/>
  <c r="AT94" i="25"/>
  <c r="AR39" i="25"/>
  <c r="AT81" i="25"/>
  <c r="AR67" i="25"/>
  <c r="AT67" i="25"/>
  <c r="AR64" i="25"/>
  <c r="AT64" i="25"/>
  <c r="AR73" i="25"/>
  <c r="AT73" i="25"/>
  <c r="AR60" i="25"/>
  <c r="AT60" i="25"/>
  <c r="AR30" i="25"/>
  <c r="AT30" i="25"/>
  <c r="AR86" i="25"/>
  <c r="AT86" i="25"/>
  <c r="AR49" i="25"/>
  <c r="AT49" i="25"/>
  <c r="AR76" i="25"/>
  <c r="AT76" i="25"/>
  <c r="AR32" i="25"/>
  <c r="AT32" i="25"/>
  <c r="AQ89" i="25"/>
  <c r="AT88" i="25"/>
  <c r="AR55" i="25"/>
  <c r="AT55" i="25"/>
  <c r="AR74" i="25"/>
  <c r="AT74" i="25"/>
  <c r="AR82" i="25"/>
  <c r="AT82" i="25"/>
  <c r="AR58" i="25"/>
  <c r="AT58" i="25"/>
  <c r="AR34" i="25"/>
  <c r="AT34" i="25"/>
  <c r="AR63" i="25"/>
  <c r="AT63" i="25"/>
  <c r="AR57" i="25"/>
  <c r="AT57" i="25"/>
  <c r="AR85" i="25"/>
  <c r="AT85" i="25"/>
  <c r="AR61" i="25"/>
  <c r="AT61" i="25"/>
  <c r="AR83" i="25"/>
  <c r="AT83" i="25"/>
  <c r="AR84" i="25"/>
  <c r="AT84" i="25"/>
  <c r="AR47" i="25"/>
  <c r="AT47" i="25"/>
  <c r="AR66" i="25"/>
  <c r="AT66" i="25"/>
  <c r="AR53" i="25"/>
  <c r="AT53" i="25"/>
  <c r="AR77" i="25"/>
  <c r="AT77" i="25"/>
  <c r="AR44" i="25"/>
  <c r="AT44" i="25"/>
  <c r="AR28" i="25"/>
  <c r="AT28" i="25"/>
  <c r="AR118" i="25"/>
  <c r="AR97" i="25"/>
  <c r="AJ51" i="25"/>
  <c r="AI69" i="25"/>
  <c r="I9" i="61"/>
  <c r="J9" i="61" s="1"/>
  <c r="AR127" i="25"/>
  <c r="AR115" i="25"/>
  <c r="AR92" i="25"/>
  <c r="W161" i="18"/>
  <c r="T78" i="20"/>
  <c r="S78" i="20"/>
  <c r="S87" i="20"/>
  <c r="T87" i="20"/>
  <c r="AI56" i="20"/>
  <c r="AH56" i="20"/>
  <c r="AH58" i="20" s="1"/>
  <c r="AG58" i="20"/>
  <c r="AI58" i="20" s="1"/>
  <c r="AH132" i="20"/>
  <c r="AI132" i="20"/>
  <c r="AG134" i="20"/>
  <c r="AI134" i="20" s="1"/>
  <c r="BU44" i="18"/>
  <c r="BQ52" i="18"/>
  <c r="W129" i="18"/>
  <c r="W130" i="18" s="1"/>
  <c r="O153" i="20"/>
  <c r="Q153" i="20" s="1"/>
  <c r="I154" i="20"/>
  <c r="O154" i="20" s="1"/>
  <c r="T48" i="20"/>
  <c r="S48" i="20"/>
  <c r="T59" i="20"/>
  <c r="R61" i="20"/>
  <c r="T61" i="20" s="1"/>
  <c r="S59" i="20"/>
  <c r="T73" i="20"/>
  <c r="S73" i="20"/>
  <c r="T86" i="20"/>
  <c r="S86" i="20"/>
  <c r="AM114" i="18"/>
  <c r="AM117" i="18" s="1"/>
  <c r="AK117" i="18"/>
  <c r="M157" i="18"/>
  <c r="O157" i="18" s="1"/>
  <c r="N157" i="18"/>
  <c r="S66" i="20"/>
  <c r="J309" i="43"/>
  <c r="J312" i="43" s="1"/>
  <c r="J248" i="55"/>
  <c r="J250" i="55" s="1"/>
  <c r="J474" i="55" s="1"/>
  <c r="R59" i="25"/>
  <c r="AP59" i="25" s="1"/>
  <c r="AR54" i="25"/>
  <c r="L30" i="18"/>
  <c r="K32" i="18"/>
  <c r="T84" i="20"/>
  <c r="S84" i="20"/>
  <c r="S77" i="20"/>
  <c r="S79" i="20" s="1"/>
  <c r="R79" i="20"/>
  <c r="T79" i="20" s="1"/>
  <c r="T77" i="20"/>
  <c r="AH137" i="20"/>
  <c r="AI137" i="20"/>
  <c r="Y161" i="18"/>
  <c r="K135" i="18"/>
  <c r="Y136" i="18"/>
  <c r="AA135" i="18"/>
  <c r="J424" i="27"/>
  <c r="J427" i="27" s="1"/>
  <c r="R121" i="25"/>
  <c r="AO154" i="20"/>
  <c r="AM106" i="25"/>
  <c r="J15" i="65" s="1"/>
  <c r="Y40" i="25"/>
  <c r="AQ31" i="25"/>
  <c r="S60" i="20"/>
  <c r="T60" i="20"/>
  <c r="T40" i="20"/>
  <c r="S40" i="20"/>
  <c r="AH139" i="20"/>
  <c r="AI139" i="20"/>
  <c r="W62" i="18"/>
  <c r="AH52" i="20"/>
  <c r="AI52" i="20"/>
  <c r="BQ100" i="18"/>
  <c r="BU95" i="18"/>
  <c r="AM95" i="18"/>
  <c r="AM100" i="18" s="1"/>
  <c r="AK100" i="18"/>
  <c r="BQ178" i="18"/>
  <c r="BU176" i="18"/>
  <c r="AE97" i="20"/>
  <c r="AE156" i="20" s="1"/>
  <c r="AE158" i="20" s="1"/>
  <c r="AI101" i="20"/>
  <c r="AH101" i="20"/>
  <c r="Q108" i="20"/>
  <c r="P130" i="20"/>
  <c r="Q130" i="20" s="1"/>
  <c r="N130" i="20"/>
  <c r="S132" i="20"/>
  <c r="T132" i="20"/>
  <c r="R134" i="20"/>
  <c r="T134" i="20" s="1"/>
  <c r="K57" i="18"/>
  <c r="AA57" i="18"/>
  <c r="Y59" i="18"/>
  <c r="Y61" i="18" s="1"/>
  <c r="Y62" i="18" s="1"/>
  <c r="P94" i="20"/>
  <c r="Q94" i="20" s="1"/>
  <c r="N94" i="20"/>
  <c r="N33" i="20"/>
  <c r="P33" i="20"/>
  <c r="Q33" i="20" s="1"/>
  <c r="T50" i="20"/>
  <c r="S50" i="20"/>
  <c r="AI75" i="20"/>
  <c r="AH75" i="20"/>
  <c r="M74" i="18"/>
  <c r="O74" i="18" s="1"/>
  <c r="N74" i="18"/>
  <c r="K173" i="18"/>
  <c r="L172" i="18"/>
  <c r="AI64" i="20"/>
  <c r="AH64" i="20"/>
  <c r="AH66" i="20" s="1"/>
  <c r="AH69" i="20" s="1"/>
  <c r="AI107" i="20"/>
  <c r="AH107" i="20"/>
  <c r="AI150" i="20"/>
  <c r="AI162" i="18"/>
  <c r="BA80" i="20"/>
  <c r="BA97" i="20" s="1"/>
  <c r="BA156" i="20" s="1"/>
  <c r="BA158" i="20" s="1"/>
  <c r="AA78" i="18"/>
  <c r="AA79" i="18" s="1"/>
  <c r="AH82" i="20"/>
  <c r="O187" i="18"/>
  <c r="K70" i="18"/>
  <c r="K78" i="18" s="1"/>
  <c r="K79" i="18" s="1"/>
  <c r="BY73" i="18"/>
  <c r="BU76" i="18"/>
  <c r="AH104" i="20"/>
  <c r="AI104" i="20"/>
  <c r="L86" i="18"/>
  <c r="M85" i="18"/>
  <c r="M86" i="18" s="1"/>
  <c r="AM140" i="18"/>
  <c r="AM144" i="18" s="1"/>
  <c r="AK144" i="18"/>
  <c r="AK103" i="18"/>
  <c r="AG41" i="20"/>
  <c r="AI38" i="20"/>
  <c r="AI72" i="20"/>
  <c r="AG76" i="20"/>
  <c r="AR58" i="18"/>
  <c r="N58" i="18" s="1"/>
  <c r="O58" i="18"/>
  <c r="K91" i="18"/>
  <c r="AA91" i="18"/>
  <c r="AA92" i="18" s="1"/>
  <c r="Y92" i="18"/>
  <c r="Y103" i="18" s="1"/>
  <c r="AI46" i="20"/>
  <c r="AH46" i="20"/>
  <c r="O119" i="20"/>
  <c r="Q119" i="20" s="1"/>
  <c r="N119" i="20"/>
  <c r="R119" i="20"/>
  <c r="T119" i="20" s="1"/>
  <c r="T118" i="20"/>
  <c r="AH133" i="20"/>
  <c r="AI133" i="20"/>
  <c r="J501" i="36"/>
  <c r="J503" i="36" s="1"/>
  <c r="AR95" i="25"/>
  <c r="Y51" i="25"/>
  <c r="J20" i="54"/>
  <c r="K20" i="54" s="1"/>
  <c r="AR93" i="25"/>
  <c r="J209" i="48"/>
  <c r="J211" i="48" s="1"/>
  <c r="J238" i="34"/>
  <c r="J240" i="34" s="1"/>
  <c r="Z97" i="20"/>
  <c r="Z156" i="20" s="1"/>
  <c r="Z158" i="20" s="1"/>
  <c r="AB97" i="20"/>
  <c r="AB156" i="20" s="1"/>
  <c r="AB158" i="20" s="1"/>
  <c r="V97" i="20"/>
  <c r="V156" i="20" s="1"/>
  <c r="V158" i="20" s="1"/>
  <c r="AQ29" i="25"/>
  <c r="AG51" i="25"/>
  <c r="AR98" i="25"/>
  <c r="R103" i="25"/>
  <c r="AH78" i="20"/>
  <c r="AH79" i="20" s="1"/>
  <c r="AI78" i="20"/>
  <c r="AI62" i="18"/>
  <c r="AI53" i="20"/>
  <c r="AH53" i="20"/>
  <c r="AH38" i="20"/>
  <c r="J8" i="33"/>
  <c r="J10" i="33"/>
  <c r="J12" i="33"/>
  <c r="J16" i="33"/>
  <c r="J14" i="33"/>
  <c r="J13" i="33"/>
  <c r="J22" i="33"/>
  <c r="T88" i="20"/>
  <c r="S88" i="20"/>
  <c r="T110" i="20"/>
  <c r="S110" i="20"/>
  <c r="S129" i="20"/>
  <c r="T129" i="20"/>
  <c r="T133" i="20"/>
  <c r="S133" i="20"/>
  <c r="S134" i="20" s="1"/>
  <c r="AH140" i="20"/>
  <c r="AH72" i="20"/>
  <c r="T34" i="20"/>
  <c r="R37" i="20"/>
  <c r="T37" i="20" s="1"/>
  <c r="S34" i="20"/>
  <c r="S37" i="20" s="1"/>
  <c r="M155" i="18"/>
  <c r="O155" i="18" s="1"/>
  <c r="N155" i="18"/>
  <c r="T107" i="20"/>
  <c r="S107" i="20"/>
  <c r="T111" i="20"/>
  <c r="S111" i="20"/>
  <c r="N40" i="18"/>
  <c r="AM57" i="18"/>
  <c r="AM59" i="18" s="1"/>
  <c r="AM61" i="18" s="1"/>
  <c r="AK61" i="18"/>
  <c r="AK59" i="18"/>
  <c r="AM135" i="18"/>
  <c r="AK136" i="18"/>
  <c r="AK161" i="18"/>
  <c r="O141" i="18"/>
  <c r="T72" i="20"/>
  <c r="S72" i="20"/>
  <c r="M42" i="20"/>
  <c r="P41" i="20"/>
  <c r="Q41" i="20" s="1"/>
  <c r="AR88" i="25"/>
  <c r="N50" i="18"/>
  <c r="M68" i="18"/>
  <c r="O68" i="18" s="1"/>
  <c r="N68" i="18"/>
  <c r="L95" i="18"/>
  <c r="K100" i="18"/>
  <c r="Y127" i="18"/>
  <c r="K125" i="18"/>
  <c r="AA125" i="18"/>
  <c r="AA127" i="18" s="1"/>
  <c r="T39" i="20"/>
  <c r="S39" i="20"/>
  <c r="S41" i="20" s="1"/>
  <c r="T128" i="20"/>
  <c r="R130" i="20"/>
  <c r="T130" i="20" s="1"/>
  <c r="S128" i="20"/>
  <c r="AH129" i="20"/>
  <c r="AH130" i="20" s="1"/>
  <c r="AI103" i="20"/>
  <c r="AH39" i="20"/>
  <c r="T50" i="25"/>
  <c r="U50" i="25" s="1"/>
  <c r="O51" i="25"/>
  <c r="S30" i="20"/>
  <c r="T30" i="20"/>
  <c r="AK52" i="18"/>
  <c r="AM45" i="18"/>
  <c r="AM52" i="18" s="1"/>
  <c r="AA156" i="20"/>
  <c r="AA158" i="20" s="1"/>
  <c r="AA86" i="18"/>
  <c r="AA101" i="18"/>
  <c r="AA120" i="18"/>
  <c r="AA122" i="18" s="1"/>
  <c r="K120" i="18"/>
  <c r="Y122" i="18"/>
  <c r="AH36" i="20"/>
  <c r="AH37" i="20" s="1"/>
  <c r="AI36" i="20"/>
  <c r="AI45" i="20"/>
  <c r="AH45" i="20"/>
  <c r="R76" i="20"/>
  <c r="S71" i="20"/>
  <c r="S76" i="20" s="1"/>
  <c r="S80" i="20" s="1"/>
  <c r="T71" i="20"/>
  <c r="P79" i="20"/>
  <c r="Q79" i="20" s="1"/>
  <c r="M80" i="20"/>
  <c r="P80" i="20" s="1"/>
  <c r="AA140" i="18"/>
  <c r="AA144" i="18" s="1"/>
  <c r="Y144" i="18"/>
  <c r="K140" i="18"/>
  <c r="S102" i="20"/>
  <c r="T102" i="20"/>
  <c r="AS41" i="18"/>
  <c r="AR35" i="18"/>
  <c r="BQ191" i="18"/>
  <c r="BU181" i="18"/>
  <c r="BQ193" i="18"/>
  <c r="BQ201" i="18" s="1"/>
  <c r="BQ203" i="18" s="1"/>
  <c r="BU168" i="18"/>
  <c r="AA183" i="18"/>
  <c r="AA193" i="18" s="1"/>
  <c r="K183" i="18"/>
  <c r="L183" i="18" s="1"/>
  <c r="AS198" i="18"/>
  <c r="AS202" i="18" s="1"/>
  <c r="AR197" i="18"/>
  <c r="X97" i="20"/>
  <c r="X156" i="20" s="1"/>
  <c r="X158" i="20" s="1"/>
  <c r="AI108" i="20"/>
  <c r="AH108" i="20"/>
  <c r="AM75" i="18"/>
  <c r="AM76" i="18" s="1"/>
  <c r="AK76" i="18"/>
  <c r="K116" i="18"/>
  <c r="AA116" i="18"/>
  <c r="Y117" i="18"/>
  <c r="AI101" i="18"/>
  <c r="AI103" i="18" s="1"/>
  <c r="AO97" i="20"/>
  <c r="O143" i="18"/>
  <c r="T38" i="20"/>
  <c r="R41" i="20"/>
  <c r="T41" i="20" s="1"/>
  <c r="O76" i="20"/>
  <c r="Q76" i="20" s="1"/>
  <c r="I80" i="20"/>
  <c r="N76" i="20"/>
  <c r="BU159" i="18"/>
  <c r="BY151" i="18"/>
  <c r="BY159" i="18" s="1"/>
  <c r="AR43" i="25"/>
  <c r="AI105" i="20"/>
  <c r="O109" i="18"/>
  <c r="AS62" i="20"/>
  <c r="AS97" i="20" s="1"/>
  <c r="AS156" i="20" s="1"/>
  <c r="AS158" i="20" s="1"/>
  <c r="AI118" i="20"/>
  <c r="AG119" i="20"/>
  <c r="AI119" i="20" s="1"/>
  <c r="AI128" i="20"/>
  <c r="AG130" i="20"/>
  <c r="AI130" i="20" s="1"/>
  <c r="K36" i="18"/>
  <c r="AA36" i="18"/>
  <c r="AA41" i="18" s="1"/>
  <c r="D9" i="33"/>
  <c r="E9" i="33" s="1"/>
  <c r="AQ136" i="25"/>
  <c r="AQ140" i="25"/>
  <c r="D14" i="33"/>
  <c r="E14" i="33" s="1"/>
  <c r="J20" i="56"/>
  <c r="AN106" i="25"/>
  <c r="J15" i="67" s="1"/>
  <c r="J25" i="67" s="1"/>
  <c r="J27" i="67" s="1"/>
  <c r="J19" i="54"/>
  <c r="K19" i="54" s="1"/>
  <c r="L19" i="54" s="1"/>
  <c r="L17" i="54"/>
  <c r="I17" i="56" s="1"/>
  <c r="AE69" i="25"/>
  <c r="AE106" i="25" s="1"/>
  <c r="J15" i="45" s="1"/>
  <c r="K15" i="45" s="1"/>
  <c r="L15" i="45" s="1"/>
  <c r="P15" i="45" s="1"/>
  <c r="AG106" i="25"/>
  <c r="J15" i="49" s="1"/>
  <c r="AD51" i="25"/>
  <c r="AD106" i="25" s="1"/>
  <c r="J15" i="42" s="1"/>
  <c r="K15" i="42" s="1"/>
  <c r="L15" i="42" s="1"/>
  <c r="P20" i="49"/>
  <c r="AQ50" i="25"/>
  <c r="L20" i="50"/>
  <c r="P20" i="50" s="1"/>
  <c r="W51" i="25"/>
  <c r="W106" i="25" s="1"/>
  <c r="AK106" i="25"/>
  <c r="AA51" i="25"/>
  <c r="AA106" i="25" s="1"/>
  <c r="J15" i="37" s="1"/>
  <c r="AH51" i="25"/>
  <c r="AH106" i="25" s="1"/>
  <c r="J15" i="50" s="1"/>
  <c r="I20" i="54"/>
  <c r="AR153" i="25"/>
  <c r="AB69" i="25"/>
  <c r="AB106" i="25" s="1"/>
  <c r="J15" i="38" s="1"/>
  <c r="J19" i="56"/>
  <c r="AC51" i="25"/>
  <c r="Y69" i="25"/>
  <c r="Y106" i="25" s="1"/>
  <c r="L17" i="50"/>
  <c r="P17" i="50" s="1"/>
  <c r="Z106" i="25"/>
  <c r="AR134" i="25"/>
  <c r="AQ87" i="25"/>
  <c r="AR78" i="25"/>
  <c r="AQ103" i="25"/>
  <c r="AR103" i="25" s="1"/>
  <c r="X106" i="25"/>
  <c r="J18" i="54"/>
  <c r="K18" i="54" s="1"/>
  <c r="L18" i="54" s="1"/>
  <c r="AC69" i="25"/>
  <c r="AQ65" i="25"/>
  <c r="AT65" i="25" s="1"/>
  <c r="I21" i="56"/>
  <c r="P21" i="54"/>
  <c r="J213" i="48"/>
  <c r="AG167" i="25"/>
  <c r="J15" i="63"/>
  <c r="J25" i="63" s="1"/>
  <c r="J27" i="63" s="1"/>
  <c r="AD167" i="25"/>
  <c r="J314" i="43"/>
  <c r="AQ56" i="25"/>
  <c r="AT56" i="25" s="1"/>
  <c r="AF59" i="25"/>
  <c r="AF69" i="25" s="1"/>
  <c r="AF106" i="25" s="1"/>
  <c r="J15" i="46" s="1"/>
  <c r="AI51" i="20"/>
  <c r="AH51" i="20"/>
  <c r="AR157" i="25"/>
  <c r="D18" i="33"/>
  <c r="E18" i="33" s="1"/>
  <c r="AI129" i="18"/>
  <c r="AI130" i="18" s="1"/>
  <c r="AH47" i="20"/>
  <c r="N54" i="20"/>
  <c r="N62" i="20" s="1"/>
  <c r="T150" i="20"/>
  <c r="S150" i="20"/>
  <c r="AA154" i="18"/>
  <c r="K154" i="18"/>
  <c r="L154" i="18" s="1"/>
  <c r="AM67" i="18"/>
  <c r="AK70" i="18"/>
  <c r="AK78" i="18" s="1"/>
  <c r="L185" i="18"/>
  <c r="O31" i="18"/>
  <c r="AM130" i="18"/>
  <c r="M159" i="18"/>
  <c r="L70" i="18"/>
  <c r="L78" i="18" s="1"/>
  <c r="L79" i="18" s="1"/>
  <c r="M67" i="18"/>
  <c r="M8" i="21"/>
  <c r="M47" i="18"/>
  <c r="N47" i="18"/>
  <c r="L110" i="18"/>
  <c r="M108" i="18"/>
  <c r="O15" i="42"/>
  <c r="O186" i="18"/>
  <c r="J223" i="53"/>
  <c r="J225" i="53" s="1"/>
  <c r="J228" i="53" s="1"/>
  <c r="AC167" i="25"/>
  <c r="J449" i="40"/>
  <c r="S59" i="25"/>
  <c r="U59" i="25" s="1"/>
  <c r="I69" i="25"/>
  <c r="N69" i="25" s="1"/>
  <c r="J512" i="26"/>
  <c r="J515" i="26" s="1"/>
  <c r="J268" i="47"/>
  <c r="J270" i="47" s="1"/>
  <c r="AR62" i="25"/>
  <c r="R65" i="25"/>
  <c r="AP65" i="25" s="1"/>
  <c r="AR114" i="25"/>
  <c r="S53" i="20"/>
  <c r="T53" i="20"/>
  <c r="S85" i="20"/>
  <c r="T85" i="20"/>
  <c r="R94" i="20"/>
  <c r="AI83" i="20"/>
  <c r="AG94" i="20"/>
  <c r="AI94" i="20" s="1"/>
  <c r="S139" i="20"/>
  <c r="T139" i="20"/>
  <c r="R153" i="20"/>
  <c r="AI73" i="20"/>
  <c r="AH73" i="20"/>
  <c r="BU113" i="18"/>
  <c r="BQ117" i="18"/>
  <c r="O54" i="20"/>
  <c r="I62" i="20"/>
  <c r="AI49" i="20"/>
  <c r="AI47" i="20"/>
  <c r="AG54" i="20"/>
  <c r="S145" i="20"/>
  <c r="T145" i="20"/>
  <c r="AI148" i="20"/>
  <c r="AH148" i="20"/>
  <c r="AM177" i="18"/>
  <c r="AK178" i="18"/>
  <c r="AK193" i="18" s="1"/>
  <c r="P112" i="20"/>
  <c r="Q112" i="20" s="1"/>
  <c r="M154" i="20"/>
  <c r="AI78" i="18"/>
  <c r="AI79" i="18" s="1"/>
  <c r="O85" i="18"/>
  <c r="R159" i="25"/>
  <c r="C17" i="66" s="1"/>
  <c r="AS92" i="18"/>
  <c r="AR89" i="18"/>
  <c r="AS84" i="18"/>
  <c r="O15" i="41"/>
  <c r="AI79" i="20"/>
  <c r="AG80" i="20"/>
  <c r="AE121" i="25"/>
  <c r="AQ119" i="25"/>
  <c r="AA167" i="25"/>
  <c r="J506" i="36"/>
  <c r="J312" i="39"/>
  <c r="AB167" i="25"/>
  <c r="AR142" i="25"/>
  <c r="AQ159" i="25"/>
  <c r="D17" i="66" s="1"/>
  <c r="E17" i="66" s="1"/>
  <c r="R33" i="20"/>
  <c r="T29" i="20"/>
  <c r="S29" i="20"/>
  <c r="S33" i="20" s="1"/>
  <c r="P54" i="20"/>
  <c r="M62" i="20"/>
  <c r="S146" i="20"/>
  <c r="T146" i="20"/>
  <c r="BU120" i="18"/>
  <c r="BQ122" i="18"/>
  <c r="AH48" i="20"/>
  <c r="AI48" i="20"/>
  <c r="W162" i="18"/>
  <c r="BY127" i="18"/>
  <c r="AS125" i="18"/>
  <c r="AH100" i="20"/>
  <c r="N112" i="20"/>
  <c r="AI112" i="20" s="1"/>
  <c r="AS142" i="18"/>
  <c r="AR142" i="18" s="1"/>
  <c r="N142" i="18" s="1"/>
  <c r="AI100" i="20"/>
  <c r="O89" i="18"/>
  <c r="O92" i="18" s="1"/>
  <c r="AS162" i="18"/>
  <c r="AS161" i="18"/>
  <c r="AR135" i="18"/>
  <c r="AS136" i="18"/>
  <c r="AR67" i="18"/>
  <c r="N67" i="18" s="1"/>
  <c r="AS70" i="18"/>
  <c r="AS79" i="18"/>
  <c r="AS78" i="18"/>
  <c r="AQ68" i="25"/>
  <c r="AT68" i="25" s="1"/>
  <c r="J25" i="65"/>
  <c r="J27" i="65" s="1"/>
  <c r="AL40" i="25"/>
  <c r="AL51" i="25" s="1"/>
  <c r="AL106" i="25" s="1"/>
  <c r="J15" i="60" s="1"/>
  <c r="J25" i="60" s="1"/>
  <c r="J27" i="60" s="1"/>
  <c r="AQ35" i="25"/>
  <c r="J455" i="44"/>
  <c r="AE167" i="25"/>
  <c r="O90" i="25"/>
  <c r="Q90" i="25" s="1"/>
  <c r="T87" i="25"/>
  <c r="L16" i="42"/>
  <c r="AH40" i="20"/>
  <c r="AH41" i="20" s="1"/>
  <c r="N41" i="20"/>
  <c r="AI41" i="20" s="1"/>
  <c r="AI151" i="20"/>
  <c r="AG153" i="20"/>
  <c r="T103" i="20"/>
  <c r="S103" i="20"/>
  <c r="R112" i="20"/>
  <c r="T112" i="20" s="1"/>
  <c r="T148" i="20"/>
  <c r="S148" i="20"/>
  <c r="AI91" i="20"/>
  <c r="AH91" i="20"/>
  <c r="AH60" i="20"/>
  <c r="AH61" i="20" s="1"/>
  <c r="AI60" i="20"/>
  <c r="S44" i="20"/>
  <c r="T44" i="20"/>
  <c r="R54" i="20"/>
  <c r="N153" i="20"/>
  <c r="AH146" i="20"/>
  <c r="AH153" i="20" s="1"/>
  <c r="K147" i="18"/>
  <c r="AA147" i="18"/>
  <c r="Y148" i="18"/>
  <c r="Y162" i="18" s="1"/>
  <c r="W101" i="18"/>
  <c r="W103" i="18" s="1"/>
  <c r="O38" i="18"/>
  <c r="AI146" i="20"/>
  <c r="AI106" i="20"/>
  <c r="AH167" i="25"/>
  <c r="J252" i="52"/>
  <c r="AI33" i="20"/>
  <c r="AG42" i="20"/>
  <c r="AS148" i="18"/>
  <c r="AR147" i="18"/>
  <c r="AR148" i="18" s="1"/>
  <c r="O75" i="18"/>
  <c r="M76" i="18"/>
  <c r="P15" i="35"/>
  <c r="Y125" i="25" l="1"/>
  <c r="N154" i="20"/>
  <c r="S69" i="20"/>
  <c r="U87" i="25"/>
  <c r="AN162" i="25"/>
  <c r="AN164" i="25" s="1"/>
  <c r="AN168" i="25" s="1"/>
  <c r="AH33" i="20"/>
  <c r="AH42" i="20" s="1"/>
  <c r="BY173" i="18"/>
  <c r="AS172" i="18"/>
  <c r="AH76" i="20"/>
  <c r="J253" i="55"/>
  <c r="S94" i="20"/>
  <c r="X162" i="25"/>
  <c r="X164" i="25" s="1"/>
  <c r="X168" i="25" s="1"/>
  <c r="L14" i="21"/>
  <c r="Y130" i="18"/>
  <c r="Y201" i="18" s="1"/>
  <c r="Y203" i="18" s="1"/>
  <c r="S112" i="20"/>
  <c r="AH54" i="20"/>
  <c r="AH94" i="20"/>
  <c r="AH112" i="20"/>
  <c r="K193" i="18"/>
  <c r="H8" i="61"/>
  <c r="C11" i="66"/>
  <c r="X160" i="25"/>
  <c r="W160" i="25"/>
  <c r="W162" i="25" s="1"/>
  <c r="W164" i="25" s="1"/>
  <c r="W168" i="25" s="1"/>
  <c r="I16" i="56"/>
  <c r="AR140" i="25"/>
  <c r="D16" i="66"/>
  <c r="E16" i="66" s="1"/>
  <c r="I10" i="61"/>
  <c r="J10" i="61" s="1"/>
  <c r="D15" i="66"/>
  <c r="E15" i="66" s="1"/>
  <c r="AR46" i="25"/>
  <c r="AT33" i="25"/>
  <c r="AK62" i="18"/>
  <c r="AK162" i="18"/>
  <c r="AR30" i="18"/>
  <c r="N30" i="18" s="1"/>
  <c r="AS62" i="18"/>
  <c r="AS32" i="18"/>
  <c r="BY140" i="18"/>
  <c r="BY144" i="18" s="1"/>
  <c r="BU144" i="18"/>
  <c r="N177" i="18"/>
  <c r="M177" i="18"/>
  <c r="L178" i="18"/>
  <c r="L191" i="18"/>
  <c r="M181" i="18"/>
  <c r="M191" i="18" s="1"/>
  <c r="P69" i="20"/>
  <c r="Q69" i="20" s="1"/>
  <c r="N69" i="20"/>
  <c r="M197" i="18"/>
  <c r="L198" i="18"/>
  <c r="L202" i="18" s="1"/>
  <c r="R69" i="20"/>
  <c r="T69" i="20" s="1"/>
  <c r="T68" i="20"/>
  <c r="W201" i="18"/>
  <c r="W203" i="18" s="1"/>
  <c r="S54" i="20"/>
  <c r="AM103" i="18"/>
  <c r="AS129" i="18"/>
  <c r="AS110" i="18"/>
  <c r="AR108" i="18"/>
  <c r="AS130" i="18"/>
  <c r="BY59" i="18"/>
  <c r="AS56" i="18"/>
  <c r="AI68" i="20"/>
  <c r="AG69" i="20"/>
  <c r="AI69" i="20" s="1"/>
  <c r="N20" i="42"/>
  <c r="O20" i="42" s="1"/>
  <c r="P20" i="42" s="1"/>
  <c r="N20" i="35"/>
  <c r="O20" i="35" s="1"/>
  <c r="P20" i="35" s="1"/>
  <c r="N20" i="41"/>
  <c r="O20" i="41" s="1"/>
  <c r="P20" i="41" s="1"/>
  <c r="I14" i="21"/>
  <c r="M13" i="21"/>
  <c r="M14" i="21" s="1"/>
  <c r="T51" i="25"/>
  <c r="U51" i="25" s="1"/>
  <c r="Q51" i="25"/>
  <c r="Q106" i="25" s="1"/>
  <c r="Q162" i="25" s="1"/>
  <c r="Q164" i="25" s="1"/>
  <c r="S90" i="25"/>
  <c r="N90" i="25"/>
  <c r="N106" i="25" s="1"/>
  <c r="N162" i="25" s="1"/>
  <c r="N164" i="25" s="1"/>
  <c r="R51" i="25"/>
  <c r="AP51" i="25" s="1"/>
  <c r="AP46" i="25"/>
  <c r="R90" i="25"/>
  <c r="AP90" i="25" s="1"/>
  <c r="AP89" i="25"/>
  <c r="AJ106" i="25"/>
  <c r="J15" i="56" s="1"/>
  <c r="J25" i="56" s="1"/>
  <c r="AT103" i="25"/>
  <c r="AR35" i="25"/>
  <c r="AT35" i="25"/>
  <c r="AR50" i="25"/>
  <c r="AT50" i="25"/>
  <c r="AR87" i="25"/>
  <c r="AT87" i="25"/>
  <c r="AR29" i="25"/>
  <c r="AT29" i="25"/>
  <c r="AR31" i="25"/>
  <c r="AT31" i="25"/>
  <c r="AR89" i="25"/>
  <c r="AT89" i="25"/>
  <c r="AI106" i="25"/>
  <c r="J15" i="54" s="1"/>
  <c r="AR136" i="25"/>
  <c r="I11" i="61"/>
  <c r="J11" i="61" s="1"/>
  <c r="L20" i="54"/>
  <c r="P20" i="54" s="1"/>
  <c r="K15" i="50"/>
  <c r="K25" i="50" s="1"/>
  <c r="J25" i="50"/>
  <c r="BU191" i="18"/>
  <c r="BY181" i="18"/>
  <c r="BY191" i="18" s="1"/>
  <c r="L125" i="18"/>
  <c r="K127" i="18"/>
  <c r="AM161" i="18"/>
  <c r="AM136" i="18"/>
  <c r="AM162" i="18" s="1"/>
  <c r="L91" i="18"/>
  <c r="K92" i="18"/>
  <c r="L57" i="18"/>
  <c r="K59" i="18"/>
  <c r="K61" i="18" s="1"/>
  <c r="L135" i="18"/>
  <c r="K136" i="18"/>
  <c r="S61" i="20"/>
  <c r="BU52" i="18"/>
  <c r="BY44" i="18"/>
  <c r="BY52" i="18" s="1"/>
  <c r="S62" i="20"/>
  <c r="S97" i="20" s="1"/>
  <c r="S42" i="20"/>
  <c r="L36" i="18"/>
  <c r="K41" i="18"/>
  <c r="AR198" i="18"/>
  <c r="AR202" i="18" s="1"/>
  <c r="N197" i="18"/>
  <c r="N198" i="18" s="1"/>
  <c r="N202" i="18" s="1"/>
  <c r="R80" i="20"/>
  <c r="T80" i="20" s="1"/>
  <c r="T76" i="20"/>
  <c r="S130" i="20"/>
  <c r="P42" i="20"/>
  <c r="Q42" i="20" s="1"/>
  <c r="N42" i="20"/>
  <c r="AI42" i="20" s="1"/>
  <c r="AO156" i="20"/>
  <c r="AO158" i="20" s="1"/>
  <c r="AH80" i="20"/>
  <c r="AH97" i="20" s="1"/>
  <c r="O80" i="20"/>
  <c r="Q80" i="20" s="1"/>
  <c r="N80" i="20"/>
  <c r="N97" i="20" s="1"/>
  <c r="AA117" i="18"/>
  <c r="AA130" i="18" s="1"/>
  <c r="BU193" i="18"/>
  <c r="BU201" i="18" s="1"/>
  <c r="BU203" i="18" s="1"/>
  <c r="BY168" i="18"/>
  <c r="AR41" i="18"/>
  <c r="N35" i="18"/>
  <c r="N41" i="18" s="1"/>
  <c r="L140" i="18"/>
  <c r="K144" i="18"/>
  <c r="AM62" i="18"/>
  <c r="L173" i="18"/>
  <c r="M172" i="18"/>
  <c r="BU178" i="18"/>
  <c r="BY176" i="18"/>
  <c r="BY178" i="18" s="1"/>
  <c r="AS176" i="18"/>
  <c r="AA161" i="18"/>
  <c r="AA136" i="18"/>
  <c r="M30" i="18"/>
  <c r="L32" i="18"/>
  <c r="L116" i="18"/>
  <c r="K117" i="18"/>
  <c r="M183" i="18"/>
  <c r="O183" i="18" s="1"/>
  <c r="N183" i="18"/>
  <c r="L120" i="18"/>
  <c r="K122" i="18"/>
  <c r="M95" i="18"/>
  <c r="L100" i="18"/>
  <c r="AA103" i="18"/>
  <c r="AI76" i="20"/>
  <c r="BY76" i="18"/>
  <c r="AS73" i="18"/>
  <c r="AA59" i="18"/>
  <c r="BY95" i="18"/>
  <c r="BU100" i="18"/>
  <c r="AS151" i="18"/>
  <c r="AS44" i="18"/>
  <c r="AH134" i="20"/>
  <c r="P17" i="54"/>
  <c r="AC106" i="25"/>
  <c r="J15" i="41" s="1"/>
  <c r="J25" i="41" s="1"/>
  <c r="K25" i="42"/>
  <c r="J25" i="42"/>
  <c r="K15" i="38"/>
  <c r="J25" i="38"/>
  <c r="AQ90" i="25"/>
  <c r="AQ40" i="25"/>
  <c r="P18" i="54"/>
  <c r="I18" i="56"/>
  <c r="K15" i="37"/>
  <c r="J25" i="37"/>
  <c r="K15" i="49"/>
  <c r="J25" i="49"/>
  <c r="F10" i="21"/>
  <c r="F13" i="21"/>
  <c r="F12" i="21"/>
  <c r="F9" i="21"/>
  <c r="F8" i="21"/>
  <c r="F11" i="21"/>
  <c r="F16" i="21"/>
  <c r="F14" i="21"/>
  <c r="N78" i="18"/>
  <c r="N70" i="18"/>
  <c r="N79" i="18"/>
  <c r="AI201" i="18"/>
  <c r="AI203" i="18" s="1"/>
  <c r="T90" i="25"/>
  <c r="O106" i="25"/>
  <c r="AR119" i="25"/>
  <c r="D11" i="33"/>
  <c r="AR65" i="25"/>
  <c r="R69" i="25"/>
  <c r="I106" i="25"/>
  <c r="I162" i="25" s="1"/>
  <c r="S69" i="25"/>
  <c r="U69" i="25" s="1"/>
  <c r="M110" i="18"/>
  <c r="O108" i="18"/>
  <c r="AK79" i="18"/>
  <c r="AK201" i="18" s="1"/>
  <c r="AK203" i="18" s="1"/>
  <c r="AA148" i="18"/>
  <c r="T54" i="20"/>
  <c r="R62" i="20"/>
  <c r="AH62" i="20"/>
  <c r="AG154" i="20"/>
  <c r="AI153" i="20"/>
  <c r="AI154" i="20" s="1"/>
  <c r="AR125" i="18"/>
  <c r="AS127" i="18"/>
  <c r="P62" i="20"/>
  <c r="M97" i="20"/>
  <c r="P97" i="20" s="1"/>
  <c r="R42" i="20"/>
  <c r="T42" i="20" s="1"/>
  <c r="T33" i="20"/>
  <c r="J16" i="45"/>
  <c r="AS103" i="18"/>
  <c r="AS101" i="18"/>
  <c r="O84" i="18"/>
  <c r="AS86" i="18"/>
  <c r="AR84" i="18"/>
  <c r="R154" i="20"/>
  <c r="T153" i="20"/>
  <c r="T154" i="20" s="1"/>
  <c r="P15" i="42"/>
  <c r="O47" i="18"/>
  <c r="M52" i="18"/>
  <c r="N154" i="18"/>
  <c r="M154" i="18"/>
  <c r="O154" i="18" s="1"/>
  <c r="P19" i="54"/>
  <c r="I19" i="56"/>
  <c r="L147" i="18"/>
  <c r="K148" i="18"/>
  <c r="P16" i="42"/>
  <c r="L25" i="42"/>
  <c r="AR161" i="18"/>
  <c r="AR162" i="18"/>
  <c r="AR136" i="18"/>
  <c r="N135" i="18"/>
  <c r="BU122" i="18"/>
  <c r="BY120" i="18"/>
  <c r="BY122" i="18" s="1"/>
  <c r="AR159" i="25"/>
  <c r="I12" i="61"/>
  <c r="AQ121" i="25"/>
  <c r="D11" i="66" s="1"/>
  <c r="E11" i="66" s="1"/>
  <c r="H15" i="21"/>
  <c r="H16" i="21" s="1"/>
  <c r="L15" i="21"/>
  <c r="L16" i="21" s="1"/>
  <c r="I15" i="21"/>
  <c r="J15" i="21"/>
  <c r="J16" i="21" s="1"/>
  <c r="F15" i="21"/>
  <c r="K15" i="21"/>
  <c r="K16" i="21" s="1"/>
  <c r="AR92" i="18"/>
  <c r="N89" i="18"/>
  <c r="N92" i="18" s="1"/>
  <c r="H12" i="61"/>
  <c r="R160" i="25"/>
  <c r="M156" i="20"/>
  <c r="P154" i="20"/>
  <c r="Q154" i="20" s="1"/>
  <c r="AM178" i="18"/>
  <c r="AM193" i="18"/>
  <c r="O62" i="20"/>
  <c r="I97" i="20"/>
  <c r="BU117" i="18"/>
  <c r="BY113" i="18"/>
  <c r="BY117" i="18" s="1"/>
  <c r="J272" i="47"/>
  <c r="AF167" i="25"/>
  <c r="M70" i="18"/>
  <c r="M78" i="18"/>
  <c r="O67" i="18"/>
  <c r="K15" i="46"/>
  <c r="J25" i="46"/>
  <c r="AR68" i="25"/>
  <c r="AR79" i="18"/>
  <c r="AR78" i="18"/>
  <c r="AR70" i="18"/>
  <c r="AG62" i="20"/>
  <c r="AI62" i="20" s="1"/>
  <c r="AI54" i="20"/>
  <c r="Q54" i="20"/>
  <c r="S153" i="20"/>
  <c r="S154" i="20" s="1"/>
  <c r="S156" i="20" s="1"/>
  <c r="O142" i="18"/>
  <c r="M185" i="18"/>
  <c r="L193" i="18"/>
  <c r="N185" i="18"/>
  <c r="AM70" i="18"/>
  <c r="AM78" i="18" s="1"/>
  <c r="AM79" i="18" s="1"/>
  <c r="AR56" i="25"/>
  <c r="AQ59" i="25"/>
  <c r="AI80" i="20" l="1"/>
  <c r="AS181" i="18"/>
  <c r="AS191" i="18" s="1"/>
  <c r="AS140" i="18"/>
  <c r="AR140" i="18" s="1"/>
  <c r="AR172" i="18"/>
  <c r="AS173" i="18"/>
  <c r="AA162" i="18"/>
  <c r="AH154" i="20"/>
  <c r="Z125" i="25"/>
  <c r="Y160" i="25"/>
  <c r="Y162" i="25" s="1"/>
  <c r="Y164" i="25" s="1"/>
  <c r="Y168" i="25" s="1"/>
  <c r="AR56" i="18"/>
  <c r="O56" i="18"/>
  <c r="AS59" i="18"/>
  <c r="AS61" i="18"/>
  <c r="M198" i="18"/>
  <c r="M202" i="18" s="1"/>
  <c r="O197" i="18"/>
  <c r="O198" i="18" s="1"/>
  <c r="O202" i="18" s="1"/>
  <c r="M79" i="18"/>
  <c r="AR62" i="18"/>
  <c r="AR32" i="18"/>
  <c r="K62" i="18"/>
  <c r="O177" i="18"/>
  <c r="M178" i="18"/>
  <c r="Q62" i="20"/>
  <c r="K15" i="41"/>
  <c r="L15" i="41" s="1"/>
  <c r="AR129" i="18"/>
  <c r="AR110" i="18"/>
  <c r="N108" i="18"/>
  <c r="AR130" i="18"/>
  <c r="U90" i="25"/>
  <c r="R106" i="25"/>
  <c r="AP69" i="25"/>
  <c r="AP106" i="25" s="1"/>
  <c r="AP162" i="25" s="1"/>
  <c r="AP164" i="25" s="1"/>
  <c r="AR90" i="25"/>
  <c r="AT90" i="25"/>
  <c r="AQ51" i="25"/>
  <c r="AT51" i="25" s="1"/>
  <c r="AT40" i="25"/>
  <c r="AR59" i="25"/>
  <c r="AT59" i="25"/>
  <c r="I20" i="56"/>
  <c r="AR73" i="18"/>
  <c r="O73" i="18"/>
  <c r="O76" i="18" s="1"/>
  <c r="AS76" i="18"/>
  <c r="M120" i="18"/>
  <c r="M122" i="18" s="1"/>
  <c r="L122" i="18"/>
  <c r="M116" i="18"/>
  <c r="L117" i="18"/>
  <c r="N116" i="18"/>
  <c r="M36" i="18"/>
  <c r="N36" i="18"/>
  <c r="L41" i="18"/>
  <c r="N57" i="18"/>
  <c r="L59" i="18"/>
  <c r="L61" i="18" s="1"/>
  <c r="L62" i="18" s="1"/>
  <c r="M57" i="18"/>
  <c r="AH156" i="20"/>
  <c r="AS95" i="18"/>
  <c r="BY100" i="18"/>
  <c r="M100" i="18"/>
  <c r="BY193" i="18"/>
  <c r="BY201" i="18" s="1"/>
  <c r="BY203" i="18" s="1"/>
  <c r="AS168" i="18"/>
  <c r="L136" i="18"/>
  <c r="M135" i="18"/>
  <c r="K101" i="18"/>
  <c r="K103" i="18" s="1"/>
  <c r="AM201" i="18"/>
  <c r="AM203" i="18" s="1"/>
  <c r="AR44" i="18"/>
  <c r="AS52" i="18"/>
  <c r="O44" i="18"/>
  <c r="O52" i="18" s="1"/>
  <c r="AA61" i="18"/>
  <c r="AA62" i="18" s="1"/>
  <c r="AA201" i="18" s="1"/>
  <c r="AA203" i="18" s="1"/>
  <c r="N32" i="18"/>
  <c r="N62" i="18"/>
  <c r="O176" i="18"/>
  <c r="O178" i="18" s="1"/>
  <c r="AR176" i="18"/>
  <c r="AS178" i="18"/>
  <c r="M173" i="18"/>
  <c r="M193" i="18" s="1"/>
  <c r="O172" i="18"/>
  <c r="O173" i="18" s="1"/>
  <c r="M140" i="18"/>
  <c r="L144" i="18"/>
  <c r="M91" i="18"/>
  <c r="L92" i="18"/>
  <c r="L101" i="18" s="1"/>
  <c r="N91" i="18"/>
  <c r="AS159" i="18"/>
  <c r="AR151" i="18"/>
  <c r="O151" i="18"/>
  <c r="O159" i="18" s="1"/>
  <c r="K129" i="18"/>
  <c r="K130" i="18" s="1"/>
  <c r="O30" i="18"/>
  <c r="M32" i="18"/>
  <c r="M125" i="18"/>
  <c r="L127" i="18"/>
  <c r="L129" i="18" s="1"/>
  <c r="L130" i="18" s="1"/>
  <c r="AR40" i="25"/>
  <c r="L15" i="38"/>
  <c r="K25" i="38"/>
  <c r="K25" i="37"/>
  <c r="L15" i="37"/>
  <c r="J25" i="54"/>
  <c r="K15" i="54"/>
  <c r="K25" i="54" s="1"/>
  <c r="L15" i="49"/>
  <c r="K25" i="49"/>
  <c r="L15" i="46"/>
  <c r="K25" i="46"/>
  <c r="O185" i="18"/>
  <c r="O79" i="18"/>
  <c r="O70" i="18"/>
  <c r="O78" i="18"/>
  <c r="M15" i="21"/>
  <c r="M16" i="21" s="1"/>
  <c r="K161" i="18"/>
  <c r="K162" i="18" s="1"/>
  <c r="O103" i="18"/>
  <c r="O101" i="18"/>
  <c r="O86" i="18"/>
  <c r="AR127" i="18"/>
  <c r="N125" i="18"/>
  <c r="N127" i="18" s="1"/>
  <c r="O97" i="20"/>
  <c r="Q97" i="20" s="1"/>
  <c r="I156" i="20"/>
  <c r="J12" i="61"/>
  <c r="K16" i="45"/>
  <c r="J25" i="45"/>
  <c r="I163" i="25"/>
  <c r="S106" i="25"/>
  <c r="AS113" i="18"/>
  <c r="AQ69" i="25"/>
  <c r="P156" i="20"/>
  <c r="M157" i="20"/>
  <c r="N21" i="41"/>
  <c r="N21" i="42"/>
  <c r="N21" i="35"/>
  <c r="I16" i="21"/>
  <c r="N136" i="18"/>
  <c r="N161" i="18"/>
  <c r="N162" i="18"/>
  <c r="L148" i="18"/>
  <c r="L161" i="18" s="1"/>
  <c r="L162" i="18" s="1"/>
  <c r="M147" i="18"/>
  <c r="N147" i="18"/>
  <c r="N148" i="18" s="1"/>
  <c r="AR86" i="18"/>
  <c r="AR101" i="18"/>
  <c r="AR103" i="18"/>
  <c r="N84" i="18"/>
  <c r="O129" i="18"/>
  <c r="O110" i="18"/>
  <c r="O130" i="18"/>
  <c r="AG97" i="20"/>
  <c r="AI97" i="20" s="1"/>
  <c r="T106" i="25"/>
  <c r="O162" i="25"/>
  <c r="O163" i="25" s="1"/>
  <c r="O164" i="25" s="1"/>
  <c r="AR121" i="25"/>
  <c r="I8" i="61"/>
  <c r="J8" i="61" s="1"/>
  <c r="T62" i="20"/>
  <c r="R97" i="20"/>
  <c r="T97" i="20" s="1"/>
  <c r="E11" i="33"/>
  <c r="D16" i="33"/>
  <c r="AS120" i="18"/>
  <c r="AR144" i="18" l="1"/>
  <c r="N140" i="18"/>
  <c r="N144" i="18" s="1"/>
  <c r="AA125" i="25"/>
  <c r="Z160" i="25"/>
  <c r="Z162" i="25" s="1"/>
  <c r="Z164" i="25" s="1"/>
  <c r="Z168" i="25" s="1"/>
  <c r="AR181" i="18"/>
  <c r="H7" i="61"/>
  <c r="C10" i="66"/>
  <c r="O181" i="18"/>
  <c r="O191" i="18" s="1"/>
  <c r="AS144" i="18"/>
  <c r="AR173" i="18"/>
  <c r="N172" i="18"/>
  <c r="N173" i="18" s="1"/>
  <c r="K25" i="41"/>
  <c r="N110" i="18"/>
  <c r="N130" i="18"/>
  <c r="N129" i="18"/>
  <c r="O61" i="18"/>
  <c r="O59" i="18"/>
  <c r="N56" i="18"/>
  <c r="AR61" i="18"/>
  <c r="AR59" i="18"/>
  <c r="R162" i="25"/>
  <c r="AR51" i="25"/>
  <c r="AR69" i="25"/>
  <c r="AT69" i="25"/>
  <c r="AT106" i="25" s="1"/>
  <c r="AT162" i="25" s="1"/>
  <c r="AT164" i="25" s="1"/>
  <c r="K201" i="18"/>
  <c r="K203" i="18" s="1"/>
  <c r="O62" i="18"/>
  <c r="O32" i="18"/>
  <c r="O140" i="18"/>
  <c r="O144" i="18" s="1"/>
  <c r="M144" i="18"/>
  <c r="N176" i="18"/>
  <c r="N178" i="18" s="1"/>
  <c r="AR178" i="18"/>
  <c r="M136" i="18"/>
  <c r="O135" i="18"/>
  <c r="AR95" i="18"/>
  <c r="AS100" i="18"/>
  <c r="O36" i="18"/>
  <c r="M41" i="18"/>
  <c r="O116" i="18"/>
  <c r="M117" i="18"/>
  <c r="O91" i="18"/>
  <c r="M92" i="18"/>
  <c r="M101" i="18" s="1"/>
  <c r="M103" i="18" s="1"/>
  <c r="AR76" i="18"/>
  <c r="N73" i="18"/>
  <c r="N76" i="18" s="1"/>
  <c r="M127" i="18"/>
  <c r="O125" i="18"/>
  <c r="O127" i="18" s="1"/>
  <c r="L103" i="18"/>
  <c r="L201" i="18" s="1"/>
  <c r="L203" i="18" s="1"/>
  <c r="AR168" i="18"/>
  <c r="AS193" i="18"/>
  <c r="AS201" i="18" s="1"/>
  <c r="AS203" i="18" s="1"/>
  <c r="O168" i="18"/>
  <c r="O193" i="18" s="1"/>
  <c r="O95" i="18"/>
  <c r="O100" i="18" s="1"/>
  <c r="M59" i="18"/>
  <c r="M61" i="18" s="1"/>
  <c r="O57" i="18"/>
  <c r="AR159" i="18"/>
  <c r="N151" i="18"/>
  <c r="N159" i="18" s="1"/>
  <c r="AR52" i="18"/>
  <c r="N44" i="18"/>
  <c r="N52" i="18" s="1"/>
  <c r="AR191" i="18"/>
  <c r="N181" i="18"/>
  <c r="N191" i="18" s="1"/>
  <c r="L25" i="38"/>
  <c r="P15" i="38"/>
  <c r="P25" i="38" s="1"/>
  <c r="I15" i="54"/>
  <c r="I15" i="50"/>
  <c r="L25" i="49"/>
  <c r="P15" i="49"/>
  <c r="P25" i="49" s="1"/>
  <c r="L25" i="41"/>
  <c r="P15" i="41"/>
  <c r="P15" i="37"/>
  <c r="P25" i="37" s="1"/>
  <c r="L25" i="37"/>
  <c r="AS122" i="18"/>
  <c r="AR120" i="18"/>
  <c r="O120" i="18"/>
  <c r="O122" i="18" s="1"/>
  <c r="M148" i="18"/>
  <c r="O147" i="18"/>
  <c r="O148" i="18" s="1"/>
  <c r="O21" i="41"/>
  <c r="N25" i="41"/>
  <c r="AR113" i="18"/>
  <c r="AS117" i="18"/>
  <c r="O113" i="18"/>
  <c r="O117" i="18" s="1"/>
  <c r="N101" i="18"/>
  <c r="N86" i="18"/>
  <c r="N103" i="18"/>
  <c r="P157" i="20"/>
  <c r="M158" i="20"/>
  <c r="P158" i="20" s="1"/>
  <c r="U106" i="25"/>
  <c r="L16" i="45"/>
  <c r="K25" i="45"/>
  <c r="E16" i="33"/>
  <c r="D22" i="33"/>
  <c r="E22" i="33" s="1"/>
  <c r="O21" i="35"/>
  <c r="N25" i="35"/>
  <c r="I164" i="25"/>
  <c r="R163" i="25"/>
  <c r="C20" i="66" s="1"/>
  <c r="E20" i="66" s="1"/>
  <c r="R156" i="20"/>
  <c r="N156" i="20"/>
  <c r="I157" i="20"/>
  <c r="O156" i="20"/>
  <c r="Q156" i="20" s="1"/>
  <c r="AQ106" i="25"/>
  <c r="L25" i="46"/>
  <c r="P15" i="46"/>
  <c r="P25" i="46" s="1"/>
  <c r="O21" i="42"/>
  <c r="N25" i="42"/>
  <c r="AG156" i="20"/>
  <c r="AB125" i="25" l="1"/>
  <c r="AA160" i="25"/>
  <c r="AA162" i="25" s="1"/>
  <c r="AA164" i="25" s="1"/>
  <c r="AA168" i="25" s="1"/>
  <c r="M161" i="18"/>
  <c r="M162" i="18" s="1"/>
  <c r="C18" i="66"/>
  <c r="D10" i="66"/>
  <c r="N61" i="18"/>
  <c r="N59" i="18"/>
  <c r="M62" i="18"/>
  <c r="AV214" i="18"/>
  <c r="AV211" i="18"/>
  <c r="AV210" i="18"/>
  <c r="M129" i="18"/>
  <c r="M130" i="18" s="1"/>
  <c r="AR193" i="18"/>
  <c r="AR201" i="18" s="1"/>
  <c r="AR203" i="18" s="1"/>
  <c r="N168" i="18"/>
  <c r="N193" i="18" s="1"/>
  <c r="N201" i="18" s="1"/>
  <c r="N203" i="18" s="1"/>
  <c r="AR100" i="18"/>
  <c r="N95" i="18"/>
  <c r="N100" i="18" s="1"/>
  <c r="O136" i="18"/>
  <c r="O161" i="18"/>
  <c r="O162" i="18"/>
  <c r="O201" i="18" s="1"/>
  <c r="O203" i="18" s="1"/>
  <c r="I25" i="50"/>
  <c r="L15" i="50"/>
  <c r="I25" i="54"/>
  <c r="J27" i="54" s="1"/>
  <c r="L15" i="54"/>
  <c r="P21" i="42"/>
  <c r="P25" i="42" s="1"/>
  <c r="O25" i="42"/>
  <c r="AG158" i="20"/>
  <c r="AI156" i="20"/>
  <c r="N157" i="20"/>
  <c r="AR106" i="25"/>
  <c r="I7" i="61"/>
  <c r="T156" i="20"/>
  <c r="R158" i="20"/>
  <c r="P21" i="35"/>
  <c r="P25" i="35" s="1"/>
  <c r="O25" i="35"/>
  <c r="L25" i="45"/>
  <c r="P16" i="45"/>
  <c r="P25" i="45" s="1"/>
  <c r="P21" i="41"/>
  <c r="P25" i="41" s="1"/>
  <c r="O25" i="41"/>
  <c r="AR122" i="18"/>
  <c r="N120" i="18"/>
  <c r="N122" i="18" s="1"/>
  <c r="AR163" i="25"/>
  <c r="H13" i="61"/>
  <c r="R164" i="25"/>
  <c r="O157" i="20"/>
  <c r="Q157" i="20" s="1"/>
  <c r="I158" i="20"/>
  <c r="O158" i="20" s="1"/>
  <c r="Q158" i="20" s="1"/>
  <c r="S157" i="20"/>
  <c r="S158" i="20" s="1"/>
  <c r="T157" i="20"/>
  <c r="AR117" i="18"/>
  <c r="N113" i="18"/>
  <c r="N117" i="18" s="1"/>
  <c r="AB160" i="25" l="1"/>
  <c r="AB162" i="25" s="1"/>
  <c r="AB164" i="25" s="1"/>
  <c r="AB168" i="25" s="1"/>
  <c r="AG125" i="25"/>
  <c r="AC125" i="25"/>
  <c r="AE125" i="25"/>
  <c r="AE160" i="25" s="1"/>
  <c r="AE162" i="25" s="1"/>
  <c r="AE164" i="25" s="1"/>
  <c r="AE168" i="25" s="1"/>
  <c r="M201" i="18"/>
  <c r="M203" i="18" s="1"/>
  <c r="E10" i="66"/>
  <c r="C24" i="66"/>
  <c r="P15" i="54"/>
  <c r="P25" i="54" s="1"/>
  <c r="I15" i="56"/>
  <c r="I25" i="56" s="1"/>
  <c r="J27" i="56" s="1"/>
  <c r="L25" i="54"/>
  <c r="P15" i="50"/>
  <c r="P25" i="50" s="1"/>
  <c r="L25" i="50"/>
  <c r="J13" i="61"/>
  <c r="H14" i="61"/>
  <c r="J7" i="61"/>
  <c r="I14" i="61"/>
  <c r="T158" i="20"/>
  <c r="AI157" i="20"/>
  <c r="AH157" i="20"/>
  <c r="AH158" i="20" s="1"/>
  <c r="N158" i="20"/>
  <c r="AI158" i="20" s="1"/>
  <c r="AG160" i="25" l="1"/>
  <c r="AG162" i="25" s="1"/>
  <c r="AG164" i="25" s="1"/>
  <c r="AG168" i="25" s="1"/>
  <c r="AJ125" i="25"/>
  <c r="AJ160" i="25" s="1"/>
  <c r="AJ162" i="25" s="1"/>
  <c r="AJ164" i="25" s="1"/>
  <c r="AH125" i="25"/>
  <c r="AC160" i="25"/>
  <c r="AC162" i="25" s="1"/>
  <c r="AC164" i="25" s="1"/>
  <c r="AC168" i="25" s="1"/>
  <c r="AD125" i="25"/>
  <c r="AF125" i="25"/>
  <c r="AF160" i="25" s="1"/>
  <c r="AF162" i="25" s="1"/>
  <c r="AF164" i="25" s="1"/>
  <c r="AF168" i="25" s="1"/>
  <c r="J14" i="61"/>
  <c r="J259" i="57" l="1"/>
  <c r="J260" i="57" s="1"/>
  <c r="AJ168" i="25"/>
  <c r="AD160" i="25"/>
  <c r="AD162" i="25" s="1"/>
  <c r="AD164" i="25" s="1"/>
  <c r="AD168" i="25" s="1"/>
  <c r="AI125" i="25"/>
  <c r="AH160" i="25"/>
  <c r="AH162" i="25" s="1"/>
  <c r="AH164" i="25" s="1"/>
  <c r="AH168" i="25" s="1"/>
  <c r="AK125" i="25"/>
  <c r="AK160" i="25" s="1"/>
  <c r="AK162" i="25" s="1"/>
  <c r="AK164" i="25" s="1"/>
  <c r="AK168" i="25" s="1"/>
  <c r="AI160" i="25" l="1"/>
  <c r="AI162" i="25" s="1"/>
  <c r="AI164" i="25" s="1"/>
  <c r="AI168" i="25" s="1"/>
  <c r="AM125" i="25"/>
  <c r="AL125" i="25"/>
  <c r="AL160" i="25" s="1"/>
  <c r="AL162" i="25" s="1"/>
  <c r="AL164" i="25" s="1"/>
  <c r="AL168" i="25" s="1"/>
  <c r="AM160" i="25" l="1"/>
  <c r="AM162" i="25" s="1"/>
  <c r="AM164" i="25" s="1"/>
  <c r="AM168" i="25" s="1"/>
  <c r="AQ125" i="25"/>
  <c r="D12" i="66" l="1"/>
  <c r="D18" i="66" s="1"/>
  <c r="AQ160" i="25"/>
  <c r="AR125" i="25"/>
  <c r="D24" i="66" l="1"/>
  <c r="E18" i="66"/>
  <c r="AQ162" i="25"/>
  <c r="AR160" i="25"/>
  <c r="AQ164" i="25" l="1"/>
  <c r="AR162" i="25"/>
  <c r="C29" i="66"/>
  <c r="C30" i="66" s="1"/>
  <c r="E24" i="66"/>
  <c r="J27" i="50" l="1"/>
  <c r="AR164" i="25"/>
  <c r="J27"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 Bosco</author>
  </authors>
  <commentList>
    <comment ref="K27" authorId="0" shapeId="0" xr:uid="{00000000-0006-0000-1000-000001000000}">
      <text>
        <r>
          <rPr>
            <b/>
            <sz val="9"/>
            <color indexed="81"/>
            <rFont val="Tahoma"/>
            <family val="2"/>
          </rPr>
          <t>Jean Bosco:</t>
        </r>
        <r>
          <rPr>
            <sz val="9"/>
            <color indexed="81"/>
            <rFont val="Tahoma"/>
            <family val="2"/>
          </rPr>
          <t xml:space="preserve">
Partners cost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Abera</author>
  </authors>
  <commentList>
    <comment ref="A202" authorId="0" shapeId="0" xr:uid="{00000000-0006-0000-1E00-000001000000}">
      <text>
        <r>
          <rPr>
            <b/>
            <sz val="9"/>
            <color indexed="81"/>
            <rFont val="Tahoma"/>
            <family val="2"/>
          </rPr>
          <t>Abera:</t>
        </r>
        <r>
          <rPr>
            <sz val="9"/>
            <color indexed="81"/>
            <rFont val="Tahoma"/>
            <family val="2"/>
          </rPr>
          <t xml:space="preserve">
To be reallocated in May from BL137</t>
        </r>
      </text>
    </comment>
  </commentList>
</comments>
</file>

<file path=xl/sharedStrings.xml><?xml version="1.0" encoding="utf-8"?>
<sst xmlns="http://schemas.openxmlformats.org/spreadsheetml/2006/main" count="88339" uniqueCount="5121">
  <si>
    <t>Total</t>
  </si>
  <si>
    <t>A</t>
  </si>
  <si>
    <t>B</t>
  </si>
  <si>
    <t>B1</t>
  </si>
  <si>
    <t>C</t>
  </si>
  <si>
    <t>D</t>
  </si>
  <si>
    <t>Budget for:</t>
  </si>
  <si>
    <t>Project Code Funder:</t>
  </si>
  <si>
    <t>Programme:</t>
  </si>
  <si>
    <t>Programme Manager:</t>
  </si>
  <si>
    <t>Project Title:</t>
  </si>
  <si>
    <t>Project Period:</t>
  </si>
  <si>
    <t>Overheads Contribution requested:</t>
  </si>
  <si>
    <t>No of Units</t>
  </si>
  <si>
    <t>Unit Rate</t>
  </si>
  <si>
    <t>A1</t>
  </si>
  <si>
    <t>Nominal</t>
  </si>
  <si>
    <t>C1</t>
  </si>
  <si>
    <t>Percentage</t>
  </si>
  <si>
    <t>D1</t>
  </si>
  <si>
    <t>E</t>
  </si>
  <si>
    <t>F</t>
  </si>
  <si>
    <t>G</t>
  </si>
  <si>
    <t>Contribution to Indirect Costs</t>
  </si>
  <si>
    <t>Subtotal Contribution to Indirect Costs</t>
  </si>
  <si>
    <t>Requested contribution to Indirect Costs</t>
  </si>
  <si>
    <t>Subtotal of all Project Activities</t>
  </si>
  <si>
    <t>Description</t>
  </si>
  <si>
    <t>H</t>
  </si>
  <si>
    <t>Fund Code International Alert:</t>
  </si>
  <si>
    <t>Q1</t>
  </si>
  <si>
    <t>Q2</t>
  </si>
  <si>
    <t>Q3</t>
  </si>
  <si>
    <t>Q4</t>
  </si>
  <si>
    <t>Number of months in Funding</t>
  </si>
  <si>
    <t>Q5</t>
  </si>
  <si>
    <t>Q6</t>
  </si>
  <si>
    <t>The financial reports are generated by the IA Finance team through the SunSystems accounting software</t>
  </si>
  <si>
    <t>Allocated</t>
  </si>
  <si>
    <t xml:space="preserve"> Unit</t>
  </si>
  <si>
    <t>Totals</t>
  </si>
  <si>
    <t>A3</t>
  </si>
  <si>
    <t>Specific IC</t>
  </si>
  <si>
    <t>Project</t>
  </si>
  <si>
    <t>IA</t>
  </si>
  <si>
    <t>Cost Type Code</t>
  </si>
  <si>
    <t>Code</t>
  </si>
  <si>
    <t>Notes to the Budget/Assumptions</t>
  </si>
  <si>
    <t xml:space="preserve">   </t>
  </si>
  <si>
    <t>Actuals</t>
  </si>
  <si>
    <t>Expenditure</t>
  </si>
  <si>
    <t>Budget specification per item year 1</t>
  </si>
  <si>
    <t>Total Requested</t>
  </si>
  <si>
    <t>Year 1</t>
  </si>
  <si>
    <t>Exchange Rate for Budget:</t>
  </si>
  <si>
    <t>Q7</t>
  </si>
  <si>
    <t>Q8</t>
  </si>
  <si>
    <t>Base Currency:</t>
  </si>
  <si>
    <t>Second Currency:</t>
  </si>
  <si>
    <t>Date of Proposal</t>
  </si>
  <si>
    <t>GBP</t>
  </si>
  <si>
    <t>EUR</t>
  </si>
  <si>
    <t>Budget Holder</t>
  </si>
  <si>
    <t>BL</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</si>
  <si>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</si>
  <si>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</si>
  <si>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</si>
  <si>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</si>
  <si>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</si>
  <si>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</si>
  <si>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</si>
  <si>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</si>
  <si>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</si>
  <si>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</si>
  <si>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</si>
  <si>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</si>
  <si>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</si>
  <si>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</si>
  <si>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</si>
  <si>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</si>
  <si>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</si>
  <si>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</si>
  <si>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</si>
  <si>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</si>
  <si>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</si>
  <si>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</si>
  <si>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</si>
  <si>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</si>
  <si>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</si>
  <si>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</si>
  <si>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</si>
  <si>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</si>
  <si>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</si>
  <si>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</si>
  <si>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</si>
  <si>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</si>
  <si>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</si>
  <si>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</si>
  <si>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</si>
  <si>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</si>
  <si>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</si>
  <si>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</si>
  <si>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</si>
  <si>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</si>
  <si>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</si>
  <si>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</si>
  <si>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</si>
  <si>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</si>
  <si>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</si>
  <si>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</si>
  <si>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</si>
  <si>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</si>
  <si>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</si>
  <si>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</si>
  <si>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</si>
  <si>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</si>
  <si>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Cost Share</t>
  </si>
  <si>
    <t>Labor HQ TA</t>
  </si>
  <si>
    <t>Equipment and Supplies</t>
  </si>
  <si>
    <t>TRAVEL</t>
  </si>
  <si>
    <t>PROGRAM ACTIVITIES</t>
  </si>
  <si>
    <t>Lumpsum</t>
  </si>
  <si>
    <t>Africa</t>
  </si>
  <si>
    <t>BALANCE ON BUDGET</t>
  </si>
  <si>
    <t>GRANT SUMMARY:</t>
  </si>
  <si>
    <t>Total Grant Requested:</t>
  </si>
  <si>
    <t>Total Grant Received to Date:</t>
  </si>
  <si>
    <t>Total Grant Spent to Date:</t>
  </si>
  <si>
    <t>Total Cash Available to Spend:</t>
  </si>
  <si>
    <t>Expected Spending Rate to Date:</t>
  </si>
  <si>
    <t>Actual Spending Rate to Date:</t>
  </si>
  <si>
    <t>No. Of Months Left to Completion:</t>
  </si>
  <si>
    <t>Human Resources</t>
  </si>
  <si>
    <t xml:space="preserve">Technical </t>
  </si>
  <si>
    <t>Administrative/Support Staff</t>
  </si>
  <si>
    <t>Per diems for mission/travel</t>
  </si>
  <si>
    <t>Travel</t>
  </si>
  <si>
    <t>Other Costs</t>
  </si>
  <si>
    <t>5.4 Evaluation costs</t>
  </si>
  <si>
    <t>5.5 Translation, interpreters</t>
  </si>
  <si>
    <t>Massimo Fusato</t>
  </si>
  <si>
    <t>Salaries</t>
  </si>
  <si>
    <t>Total in EUR - including cost share</t>
  </si>
  <si>
    <t>EU contribution</t>
  </si>
  <si>
    <t>Dec'13</t>
  </si>
  <si>
    <t>Jan'14</t>
  </si>
  <si>
    <t>Feb'14</t>
  </si>
  <si>
    <t>Mar'14</t>
  </si>
  <si>
    <t>Apr'14</t>
  </si>
  <si>
    <t>May'14</t>
  </si>
  <si>
    <t>Jun'14</t>
  </si>
  <si>
    <t>Jul'14</t>
  </si>
  <si>
    <t>1.2 Salaries (gross salaries including social security
charges and other related costs, expat/int. staff)</t>
  </si>
  <si>
    <t>1.1.1.1 Project Officer x 2 (100%)</t>
  </si>
  <si>
    <t>1.1.1.2 Monitoring &amp; Evaluation Officer (25%)</t>
  </si>
  <si>
    <t>Per month</t>
  </si>
  <si>
    <t>Total in EUR</t>
  </si>
  <si>
    <t>1.1.2.1 Administrative Officer (33%)</t>
  </si>
  <si>
    <t>1.1.2.2 Administrative Assistant (33%)</t>
  </si>
  <si>
    <t>1.1.2.3 Finance Controller (30%)</t>
  </si>
  <si>
    <t>1.1.2.4 Logistician (33%)</t>
  </si>
  <si>
    <t>1.1.2.5 Driver (100%)</t>
  </si>
  <si>
    <t>1.1.2.6 Office cleaner (30%)</t>
  </si>
  <si>
    <t>Per Month</t>
  </si>
  <si>
    <t>1.2.1 Country Manager (20%)</t>
  </si>
  <si>
    <t>1.2.2 Deputy Country Manager (20%)</t>
  </si>
  <si>
    <t>1.2.3 Country Finance Manager (15%)</t>
  </si>
  <si>
    <t>1.2.4 Regional Manager (14%)</t>
  </si>
  <si>
    <t>1.2.5 Regional Finance and Operations Manager (10%)</t>
  </si>
  <si>
    <t>1.2.6 Africa Programme Communications Officer (10%)</t>
  </si>
  <si>
    <t>1.2.7 Project Manager (100%)</t>
  </si>
  <si>
    <t>1.2.8 Recruitment costs intl staff</t>
  </si>
  <si>
    <t>Per post</t>
  </si>
  <si>
    <t>1.3.1 Staff assigned to the Action travel in eastern DRC</t>
  </si>
  <si>
    <t>1.3.2 Staff assigned to the Action travel to Kinshasa DRC</t>
  </si>
  <si>
    <t>1.3.3 Staff assigned to the Action travel to Europe</t>
  </si>
  <si>
    <t>21. International Travel</t>
  </si>
  <si>
    <t>2.2 Local transportation</t>
  </si>
  <si>
    <t>2.1.1 Staff assigned to the Action London - DRC</t>
  </si>
  <si>
    <t>2.1.2 Staff assigned to the Action London - Brussels</t>
  </si>
  <si>
    <t xml:space="preserve">2.1.3 DRC Country Manager: Goma - Brussels </t>
  </si>
  <si>
    <t>2.2.1 Staff assigned to the Action: Kinshasa - Goma</t>
  </si>
  <si>
    <t xml:space="preserve">2.2.2 Staff assigned to the Action: Bukavu - Goma </t>
  </si>
  <si>
    <t>2.2.3 Local transport</t>
  </si>
  <si>
    <t>Per return flight</t>
  </si>
  <si>
    <t>Per return trip</t>
  </si>
  <si>
    <t>Per day</t>
  </si>
  <si>
    <t>3. Equipment and Supplies</t>
  </si>
  <si>
    <t>3.3 Furniture, computer equipment</t>
  </si>
  <si>
    <t>3.4 Security equipment</t>
  </si>
  <si>
    <t>3.1 Vehicle purchase</t>
  </si>
  <si>
    <t>3.2 Generator purchase</t>
  </si>
  <si>
    <t>3.3.1 Office computer equipment (laptops)</t>
  </si>
  <si>
    <t>3.3.2 Office printer</t>
  </si>
  <si>
    <t>3.3.3 Office furniture</t>
  </si>
  <si>
    <t>3.4.1 VHF radio base station</t>
  </si>
  <si>
    <t>3.4.2 VHF radio vehicle units</t>
  </si>
  <si>
    <t>3.4.3 Satellite telephone</t>
  </si>
  <si>
    <t>3.4.4 Satellite telephone service</t>
  </si>
  <si>
    <t>3.4.5 Licensing and inspections</t>
  </si>
  <si>
    <t>Per vehicle</t>
  </si>
  <si>
    <t>Per generator</t>
  </si>
  <si>
    <t>Per set</t>
  </si>
  <si>
    <t>per office</t>
  </si>
  <si>
    <t>per vehicle</t>
  </si>
  <si>
    <t>per phone</t>
  </si>
  <si>
    <t>per year</t>
  </si>
  <si>
    <t>EQUIPMENT AND SUPPLIES</t>
  </si>
  <si>
    <t>LOCAL OFFICE</t>
  </si>
  <si>
    <t>4. Local Office</t>
  </si>
  <si>
    <t>4.1 Vehicle and generator costs</t>
  </si>
  <si>
    <t>4.1.1 Fuel and maintenance (30%)</t>
  </si>
  <si>
    <t>4.1.2 Insurance and vehicle entry cards</t>
  </si>
  <si>
    <t>4.2 Office rent and security</t>
  </si>
  <si>
    <t>4.2.1 Office rent in Goma (33%)</t>
  </si>
  <si>
    <t>4.2.1 Office security in Goma (33%)</t>
  </si>
  <si>
    <t>4.2.3 Office rent in Bukavu (20%)</t>
  </si>
  <si>
    <t>4.2.3 Office security in Bukavu (20%)</t>
  </si>
  <si>
    <t>4.3 Consumables - office supplies and equipment</t>
  </si>
  <si>
    <t>4.3.1 Goma office consumables - project office supplies (33%)</t>
  </si>
  <si>
    <t>4.3.2 Bukavu office consumables - project office supplies (20%)</t>
  </si>
  <si>
    <t>4.4 Utilities (water, electricity, internet, communications) and maintenance</t>
  </si>
  <si>
    <t>4.4.1 Goma office services (33%)</t>
  </si>
  <si>
    <t>4.4.2 Bukavu office services (20%)</t>
  </si>
  <si>
    <t>Per year</t>
  </si>
  <si>
    <t>OTHER COSTS, SERVICES</t>
  </si>
  <si>
    <t>5. Other costs</t>
  </si>
  <si>
    <r>
      <t>5.1 Publications</t>
    </r>
    <r>
      <rPr>
        <vertAlign val="superscript"/>
        <sz val="10"/>
        <rFont val="Arial"/>
        <family val="2"/>
      </rPr>
      <t>9</t>
    </r>
  </si>
  <si>
    <t>5.1.1 Peace actor and initiative mapping publication (Activity 1.1) and publication of action research</t>
  </si>
  <si>
    <r>
      <t>5.2 Studies, research</t>
    </r>
    <r>
      <rPr>
        <vertAlign val="superscript"/>
        <sz val="10"/>
        <rFont val="Arial"/>
        <family val="2"/>
      </rPr>
      <t>9</t>
    </r>
  </si>
  <si>
    <t>5.2.1 Action research (Activity 1.3)</t>
  </si>
  <si>
    <t>5.2.1.1 Consultancy fees/local researcher</t>
  </si>
  <si>
    <t>5.2.1.2 transport, accomodation and per diem for research team</t>
  </si>
  <si>
    <t>5.2.1.3 focus group discussions</t>
  </si>
  <si>
    <t>5.2.1.4 research materials (questionnaires, paper, pens)</t>
  </si>
  <si>
    <r>
      <t>5.3 Expenditure verification</t>
    </r>
    <r>
      <rPr>
        <sz val="10"/>
        <rFont val="Arial"/>
        <family val="2"/>
        <charset val="204"/>
      </rPr>
      <t xml:space="preserve"> - Audit</t>
    </r>
  </si>
  <si>
    <t>5.4.1 Baseline and endline surveys</t>
  </si>
  <si>
    <t>Per publication</t>
  </si>
  <si>
    <t>per focus group</t>
  </si>
  <si>
    <t>lumpsum</t>
  </si>
  <si>
    <t>Per audit</t>
  </si>
  <si>
    <t>Per survey</t>
  </si>
  <si>
    <t>5.4.2 Evaluation</t>
  </si>
  <si>
    <t>5.6 Financial services (bank fees)</t>
  </si>
  <si>
    <t>5.7 Legal fees (33%)</t>
  </si>
  <si>
    <r>
      <t>5.8 Visibility actions</t>
    </r>
    <r>
      <rPr>
        <vertAlign val="superscript"/>
        <sz val="10"/>
        <rFont val="Arial"/>
        <family val="2"/>
      </rPr>
      <t>10</t>
    </r>
  </si>
  <si>
    <t>5.8.1 Media coverage (radio, press, web etc)</t>
  </si>
  <si>
    <t>5.8.2 Visibility products incl banners</t>
  </si>
  <si>
    <t>Day</t>
  </si>
  <si>
    <t>Percent</t>
  </si>
  <si>
    <t>Result 1: Increased capacity of and action by identified peace actors and initiatives to address causes of conflict at the local level</t>
  </si>
  <si>
    <t>6.1.1 Mapping and capacity assessment of local peace actors and processes (Activity 1.1)</t>
  </si>
  <si>
    <t>6.1.2 Training and accompaniment of local peace actors and initiatives (Activity 1.2)</t>
  </si>
  <si>
    <t>6.1.2.1 Venue rental, participant per diem, accomodation and meals</t>
  </si>
  <si>
    <t>6.1.2.2 Consultant trainer fees</t>
  </si>
  <si>
    <t>6.1.3 Supporting and accompanying conflict transformation processes conducted by the identified actors (Activity 1.3)</t>
  </si>
  <si>
    <t>Result 2: Peace actors and initiatives across North and South Kivu are connected into an effective network</t>
  </si>
  <si>
    <t>6.2.1 Support and accompany exchanges and meetings to form Kivus-wide peacebuilding network (Activity 2.1)</t>
  </si>
  <si>
    <t>6.2.2 Support and advise on joint peace initiatives undertaken by Kivus peacebuilding network members (Activity 2.2)</t>
  </si>
  <si>
    <t>Result 3: Peace actors and initiatives engage with higher-level stakeholders at province/territory, national, and international levels</t>
  </si>
  <si>
    <t>6.3.1 Accompaniment of territory/province advocacy by peace actors (Activity 3.1)</t>
  </si>
  <si>
    <t>6.3.2 Organise peace dialogues at territory, provincial and national levels (Activity 3.2)</t>
  </si>
  <si>
    <t>6.3.2.1 Venue rental</t>
  </si>
  <si>
    <t>6.3.2.2 Lunch/coffee breaks</t>
  </si>
  <si>
    <t>6.3.2.3 Transport of participants</t>
  </si>
  <si>
    <t>6.3.2.4 Materials (paper, pens, documents)</t>
  </si>
  <si>
    <t>6.3.3 Experiential exchanges between civil society actors in the West and East (Activity 3.3)</t>
  </si>
  <si>
    <t>6.3.3.1 Travel costs</t>
  </si>
  <si>
    <t>6.3.3.2 Per diem and accomodation costs</t>
  </si>
  <si>
    <t>6.3.4 Support the attendance of Kivu Peace network members to key events (Activity 3.4)</t>
  </si>
  <si>
    <t>Fee per day</t>
  </si>
  <si>
    <t>Per session</t>
  </si>
  <si>
    <t>Per event</t>
  </si>
  <si>
    <t>Per participant/day</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</si>
  <si>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</si>
  <si>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</si>
  <si>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</si>
  <si>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</si>
  <si>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</si>
  <si>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</si>
  <si>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</si>
  <si>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</si>
  <si>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</si>
  <si>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</si>
  <si>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</si>
  <si>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</si>
  <si>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</si>
  <si>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</si>
  <si>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</si>
  <si>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</si>
  <si>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</si>
  <si>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</si>
  <si>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</si>
  <si>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</si>
  <si>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</si>
  <si>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</si>
  <si>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</si>
  <si>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078</t>
  </si>
  <si>
    <t>Budget specification per all years</t>
  </si>
  <si>
    <t>All years</t>
  </si>
  <si>
    <t>Dec'14</t>
  </si>
  <si>
    <t>Sep'14</t>
  </si>
  <si>
    <t>Oct'14</t>
  </si>
  <si>
    <t>Nov'14</t>
  </si>
  <si>
    <t>Jan'15</t>
  </si>
  <si>
    <t>Feb'15</t>
  </si>
  <si>
    <t>Mar'15</t>
  </si>
  <si>
    <t>Apr'15</t>
  </si>
  <si>
    <t>May'15</t>
  </si>
  <si>
    <t>Jun'15</t>
  </si>
  <si>
    <t>Jul'15</t>
  </si>
  <si>
    <t>Aug'15</t>
  </si>
  <si>
    <t>Sep'15</t>
  </si>
  <si>
    <t>Oct'15</t>
  </si>
  <si>
    <t>Dec'15</t>
  </si>
  <si>
    <t>AP21GR</t>
  </si>
  <si>
    <t>Building Peace from the Bottom Up: Reinforcing Local Actions for Peace in the Kivus</t>
  </si>
  <si>
    <t>TBC</t>
  </si>
  <si>
    <t>Feb'14-Jan17</t>
  </si>
  <si>
    <t>07.11.2013</t>
  </si>
  <si>
    <t>Per initiative</t>
  </si>
  <si>
    <t>DEC'13</t>
  </si>
  <si>
    <t>USD</t>
  </si>
  <si>
    <t>AFR000</t>
  </si>
  <si>
    <t>Budget Line</t>
  </si>
  <si>
    <t>YEAR 1</t>
  </si>
  <si>
    <t>YEAR 2</t>
  </si>
  <si>
    <t>YEAR 3</t>
  </si>
  <si>
    <t>YEAR 4</t>
  </si>
  <si>
    <t>076</t>
  </si>
  <si>
    <t>077</t>
  </si>
  <si>
    <t>079</t>
  </si>
  <si>
    <t>080</t>
  </si>
  <si>
    <t>Year 1 Actual</t>
  </si>
  <si>
    <t>%</t>
  </si>
  <si>
    <t>Remaining Budget</t>
  </si>
  <si>
    <t>Actual</t>
  </si>
  <si>
    <t>Burn Rate</t>
  </si>
  <si>
    <t>TOTAL PROJECT LIFE TODATE</t>
  </si>
  <si>
    <t>Oct'16</t>
  </si>
  <si>
    <t>Nov'16</t>
  </si>
  <si>
    <t>Dec'16</t>
  </si>
  <si>
    <t>Jan'17</t>
  </si>
  <si>
    <t>Feb'17</t>
  </si>
  <si>
    <t>Mar'17</t>
  </si>
  <si>
    <t>Apr'17</t>
  </si>
  <si>
    <t>May'17</t>
  </si>
  <si>
    <t>Jun'17</t>
  </si>
  <si>
    <t>Jul'17</t>
  </si>
  <si>
    <t>Aug'17</t>
  </si>
  <si>
    <t>Sept'17</t>
  </si>
  <si>
    <t>Njia Za Makubaliano : Les Chemins vers les Accords</t>
  </si>
  <si>
    <t>AP21LR</t>
  </si>
  <si>
    <t>01/10/2016-30/09/2018</t>
  </si>
  <si>
    <t>01.04.2016</t>
  </si>
  <si>
    <t>PRODUITS</t>
  </si>
  <si>
    <t>ACTIVITES</t>
  </si>
  <si>
    <t>CATEGORIE DE DEPENSE*</t>
  </si>
  <si>
    <t>Lead</t>
  </si>
  <si>
    <t>Quantite</t>
  </si>
  <si>
    <t>Cout Unitaire</t>
  </si>
  <si>
    <t>Duree/           Frequence</t>
  </si>
  <si>
    <t xml:space="preserve"> Budget Année 1</t>
  </si>
  <si>
    <t>Budget Année 2</t>
  </si>
  <si>
    <t>BUDGET TOTAL</t>
  </si>
  <si>
    <t>12 Mois</t>
  </si>
  <si>
    <t>24 Mois</t>
  </si>
  <si>
    <t>OBJECTIF SPECIFIQUE 1: Les acteurs et les entrepreneurs du conflit (hommes et femmes) s’engagent et participent au processus de stabilisation dans la zone prioritaire</t>
  </si>
  <si>
    <t>Resultat 1.1 Les Groupes Consultatifs renforcent l’engagement des acteurs de la zone au processus de stabilisation en appliquant une perspective sensible au conflit</t>
  </si>
  <si>
    <r>
      <rPr>
        <b/>
        <sz val="8"/>
        <rFont val="Calibri"/>
        <family val="2"/>
      </rPr>
      <t>A.1.1.1</t>
    </r>
    <r>
      <rPr>
        <sz val="8"/>
        <rFont val="Calibri"/>
        <family val="2"/>
      </rPr>
      <t xml:space="preserve"> Identification et elections des membres du GC</t>
    </r>
  </si>
  <si>
    <t>Activite</t>
  </si>
  <si>
    <r>
      <rPr>
        <b/>
        <sz val="8"/>
        <rFont val="Calibri"/>
        <family val="2"/>
      </rPr>
      <t>A.1.1.1.1</t>
    </r>
    <r>
      <rPr>
        <sz val="8"/>
        <rFont val="Calibri"/>
        <family val="2"/>
      </rPr>
      <t xml:space="preserve"> Forum Constitutif des GC et du CC</t>
    </r>
  </si>
  <si>
    <r>
      <t xml:space="preserve">A.1.1.1.2 </t>
    </r>
    <r>
      <rPr>
        <sz val="8"/>
        <rFont val="Calibri"/>
        <family val="2"/>
      </rPr>
      <t xml:space="preserve">Rencontre entre les membres des GC </t>
    </r>
  </si>
  <si>
    <r>
      <rPr>
        <b/>
        <sz val="8"/>
        <rFont val="Calibri"/>
        <family val="2"/>
      </rPr>
      <t>A.1.1.2</t>
    </r>
    <r>
      <rPr>
        <sz val="8"/>
        <rFont val="Calibri"/>
        <family val="2"/>
      </rPr>
      <t xml:space="preserve"> Reunions bilaterales entre les noyaux de paix et les GC</t>
    </r>
  </si>
  <si>
    <r>
      <rPr>
        <b/>
        <sz val="8"/>
        <rFont val="Calibri"/>
        <family val="2"/>
      </rPr>
      <t>A.1.1.3</t>
    </r>
    <r>
      <rPr>
        <sz val="8"/>
        <rFont val="Calibri"/>
        <family val="2"/>
      </rPr>
      <t xml:space="preserve"> Appui en termes logistique au CC</t>
    </r>
  </si>
  <si>
    <t>Resultat  1.2 Le Conseil Consultatif participe dans le pilotage des projets de stabilisation autour de Kitshanga, et fournit ses recommandations (sensibles au genre) sur ces projets</t>
  </si>
  <si>
    <r>
      <rPr>
        <b/>
        <sz val="8"/>
        <rFont val="Calibri"/>
        <family val="2"/>
      </rPr>
      <t>A.1.2.1</t>
    </r>
    <r>
      <rPr>
        <sz val="8"/>
        <rFont val="Calibri"/>
        <family val="2"/>
      </rPr>
      <t xml:space="preserve"> Tenu des reunions du CC provincial une fois le trimestre</t>
    </r>
  </si>
  <si>
    <r>
      <rPr>
        <b/>
        <sz val="8"/>
        <rFont val="Calibri"/>
        <family val="2"/>
      </rPr>
      <t>A.1.2.2</t>
    </r>
    <r>
      <rPr>
        <sz val="8"/>
        <rFont val="Calibri"/>
        <family val="2"/>
      </rPr>
      <t xml:space="preserve"> Visites de suivi sur terrain une fois le semestre par les membres du conseil consultatif</t>
    </r>
  </si>
  <si>
    <r>
      <rPr>
        <b/>
        <sz val="8"/>
        <rFont val="Calibri"/>
        <family val="2"/>
      </rPr>
      <t>A.1.2.3</t>
    </r>
    <r>
      <rPr>
        <sz val="8"/>
        <rFont val="Calibri"/>
        <family val="2"/>
      </rPr>
      <t xml:space="preserve"> Formation et appui technique aux GC et CC pour faire des analyses de contexte/conflit</t>
    </r>
  </si>
  <si>
    <t>Resultat 1.3   Une stratégie d’engagement des entrepreneurs du conflit est élaborée et mise en œuvre</t>
  </si>
  <si>
    <r>
      <rPr>
        <b/>
        <sz val="8"/>
        <rFont val="Calibri"/>
        <family val="2"/>
      </rPr>
      <t>A.1.3.1</t>
    </r>
    <r>
      <rPr>
        <sz val="8"/>
        <rFont val="Calibri"/>
        <family val="2"/>
      </rPr>
      <t xml:space="preserve"> Cartographie et analyse du conflit</t>
    </r>
  </si>
  <si>
    <t>POLE</t>
  </si>
  <si>
    <r>
      <rPr>
        <b/>
        <sz val="8"/>
        <rFont val="Calibri"/>
        <family val="2"/>
      </rPr>
      <t>A.1.3.2</t>
    </r>
    <r>
      <rPr>
        <sz val="8"/>
        <rFont val="Calibri"/>
        <family val="2"/>
      </rPr>
      <t xml:space="preserve"> Forums Regionaux pour l'identification des entrepreneurs du conflit au niveau regional</t>
    </r>
  </si>
  <si>
    <r>
      <rPr>
        <b/>
        <sz val="8"/>
        <rFont val="Calibri"/>
        <family val="2"/>
      </rPr>
      <t>A.1.3.3</t>
    </r>
    <r>
      <rPr>
        <sz val="8"/>
        <rFont val="Calibri"/>
        <family val="2"/>
      </rPr>
      <t xml:space="preserve"> Ateliers d'echange avec les entrepreneurs du conflit au niveau provincial , national et regional</t>
    </r>
  </si>
  <si>
    <t>Sous-total Objectif 1</t>
  </si>
  <si>
    <t>OBJECTIF SPECIFIQUE 2: Les leaders communautaires de la zone prioritaire adoptent des mesures sensibles au genre qui renforcent l'inclusivité de la Collectivité-Chefferie du Bashali</t>
  </si>
  <si>
    <t>Resultat 2.1  Le processus de dialogue démocratique dans la Chefferie du Bashali est relancé et redynamisé</t>
  </si>
  <si>
    <r>
      <rPr>
        <b/>
        <sz val="8"/>
        <rFont val="Calibri"/>
        <family val="2"/>
      </rPr>
      <t>A.2.1.1</t>
    </r>
    <r>
      <rPr>
        <sz val="8"/>
        <rFont val="Calibri"/>
        <family val="2"/>
      </rPr>
      <t xml:space="preserve"> Réactualisation et revue des résultats de l'analyse existante sur la zone </t>
    </r>
  </si>
  <si>
    <r>
      <rPr>
        <b/>
        <sz val="8"/>
        <rFont val="Calibri"/>
        <family val="2"/>
      </rPr>
      <t>A.2.1.1.1</t>
    </r>
    <r>
      <rPr>
        <sz val="8"/>
        <rFont val="Calibri"/>
        <family val="2"/>
      </rPr>
      <t xml:space="preserve"> Mener des entretiens et discussions supplémentaires sur les dimensions non inclus dans la recherche-action participative (RAP) existant </t>
    </r>
  </si>
  <si>
    <t>SUBGRANT TO JUNIOR LOCAL PARTNER</t>
  </si>
  <si>
    <r>
      <rPr>
        <b/>
        <sz val="8"/>
        <rFont val="Calibri"/>
        <family val="2"/>
      </rPr>
      <t xml:space="preserve">A.2.1.1.2 </t>
    </r>
    <r>
      <rPr>
        <sz val="8"/>
        <rFont val="Calibri"/>
        <family val="2"/>
      </rPr>
      <t>Seances de discussion sur le rapport de recherche</t>
    </r>
  </si>
  <si>
    <r>
      <rPr>
        <b/>
        <sz val="8"/>
        <rFont val="Calibri"/>
        <family val="2"/>
      </rPr>
      <t>A.2.1.2</t>
    </r>
    <r>
      <rPr>
        <sz val="8"/>
        <rFont val="Calibri"/>
        <family val="2"/>
      </rPr>
      <t xml:space="preserve"> Redynamiser noyaux de paix et développement</t>
    </r>
  </si>
  <si>
    <r>
      <rPr>
        <b/>
        <sz val="8"/>
        <rFont val="Calibri"/>
        <family val="2"/>
      </rPr>
      <t xml:space="preserve">A.2.1.2 </t>
    </r>
    <r>
      <rPr>
        <sz val="8"/>
        <rFont val="Calibri"/>
        <family val="2"/>
      </rPr>
      <t>Redynamiser noyaux de paix et développement</t>
    </r>
  </si>
  <si>
    <r>
      <rPr>
        <b/>
        <sz val="8"/>
        <rFont val="Calibri"/>
        <family val="2"/>
      </rPr>
      <t>A.2.1.2.1</t>
    </r>
    <r>
      <rPr>
        <sz val="8"/>
        <rFont val="Calibri"/>
        <family val="2"/>
      </rPr>
      <t xml:space="preserve"> Formation des membres des noyaux de Paix</t>
    </r>
  </si>
  <si>
    <r>
      <rPr>
        <b/>
        <sz val="8"/>
        <rFont val="Calibri"/>
        <family val="2"/>
      </rPr>
      <t>A.2.1.3</t>
    </r>
    <r>
      <rPr>
        <sz val="8"/>
        <rFont val="Calibri"/>
        <family val="2"/>
      </rPr>
      <t xml:space="preserve"> Forums de dialogue</t>
    </r>
  </si>
  <si>
    <r>
      <rPr>
        <b/>
        <sz val="8"/>
        <rFont val="Calibri"/>
        <family val="2"/>
      </rPr>
      <t>A.2.1.4</t>
    </r>
    <r>
      <rPr>
        <sz val="8"/>
        <rFont val="Calibri"/>
        <family val="2"/>
      </rPr>
      <t xml:space="preserve"> Ateliers sur la présence des armes dans les localités cibles</t>
    </r>
  </si>
  <si>
    <t>Resultat 2.2   Les acteurs locaux (comprenant 50% des femmes) dans la Chefferie du Bashali prennent des engagements concrets et agissent ensemble pour renforcer la cohésion et la confiance</t>
  </si>
  <si>
    <r>
      <rPr>
        <b/>
        <sz val="8"/>
        <rFont val="Calibri"/>
        <family val="2"/>
      </rPr>
      <t>A.2.2.1</t>
    </r>
    <r>
      <rPr>
        <sz val="8"/>
        <rFont val="Calibri"/>
        <family val="2"/>
      </rPr>
      <t xml:space="preserve"> Ateliers de preparation des activites de plaidoyer menees par les NdP</t>
    </r>
  </si>
  <si>
    <r>
      <rPr>
        <b/>
        <sz val="8"/>
        <rFont val="Calibri"/>
        <family val="2"/>
      </rPr>
      <t>A.2.2.1.1</t>
    </r>
    <r>
      <rPr>
        <sz val="8"/>
        <rFont val="Calibri"/>
        <family val="2"/>
      </rPr>
      <t xml:space="preserve"> Activites de plaidoyer au niveau local, provincial et national</t>
    </r>
  </si>
  <si>
    <r>
      <rPr>
        <b/>
        <sz val="8"/>
        <rFont val="Calibri"/>
        <family val="2"/>
      </rPr>
      <t>A.2.2.2</t>
    </r>
    <r>
      <rPr>
        <sz val="8"/>
        <rFont val="Calibri"/>
        <family val="2"/>
      </rPr>
      <t xml:space="preserve"> Visite par différentes communautés des camps des refugiés</t>
    </r>
  </si>
  <si>
    <t>Resultat 2.3 La cohésion sociale entre les populations et les réfugiés rwandais dans la chefferie de Bashali est renforcée</t>
  </si>
  <si>
    <r>
      <rPr>
        <b/>
        <sz val="8"/>
        <rFont val="Calibri"/>
        <family val="2"/>
      </rPr>
      <t>A.2.3.1</t>
    </r>
    <r>
      <rPr>
        <sz val="8"/>
        <rFont val="Calibri"/>
        <family val="2"/>
      </rPr>
      <t xml:space="preserve"> Traduction et publication de l'ouvrage en allemand sur les FDLR</t>
    </r>
  </si>
  <si>
    <r>
      <rPr>
        <b/>
        <sz val="8"/>
        <rFont val="Calibri"/>
        <family val="2"/>
      </rPr>
      <t>A.2.3.2</t>
    </r>
    <r>
      <rPr>
        <sz val="8"/>
        <rFont val="Calibri"/>
        <family val="2"/>
      </rPr>
      <t xml:space="preserve"> Atelier annuel pour la cohabitation pacifique entre populations locales et refugies rwandais</t>
    </r>
  </si>
  <si>
    <t>Sous-total Objectif 2</t>
  </si>
  <si>
    <t>OBJECTIF SPECIFIQUE 3: Les acteurs du conflit dans la Chefferie du Bwito développent une vision collective et à long-terme des différends qui les opposent (prenant en compte l’aspect genre) et proposent  des pistes de solutions</t>
  </si>
  <si>
    <t>Resultat 3.1  Une analyse participative des conflits dans la Chefferie du Bwito fournit une base solide pour l’initiation d’un processus de dialogue</t>
  </si>
  <si>
    <r>
      <rPr>
        <b/>
        <sz val="10"/>
        <rFont val="Calibri"/>
        <family val="2"/>
      </rPr>
      <t>A.3.1.1</t>
    </r>
    <r>
      <rPr>
        <sz val="10"/>
        <rFont val="Calibri"/>
        <family val="2"/>
      </rPr>
      <t xml:space="preserve"> Recherche action participative</t>
    </r>
  </si>
  <si>
    <r>
      <rPr>
        <b/>
        <sz val="10"/>
        <rFont val="Calibri"/>
        <family val="2"/>
      </rPr>
      <t>A.3.1.1.1</t>
    </r>
    <r>
      <rPr>
        <sz val="10"/>
        <rFont val="Calibri"/>
        <family val="2"/>
      </rPr>
      <t xml:space="preserve"> Formation des animateurs issus des communautes de Bwito</t>
    </r>
  </si>
  <si>
    <r>
      <rPr>
        <b/>
        <sz val="10"/>
        <rFont val="Calibri"/>
        <family val="2"/>
      </rPr>
      <t>Resultat 3.2</t>
    </r>
    <r>
      <rPr>
        <b/>
        <u/>
        <sz val="10"/>
        <rFont val="Calibri"/>
        <family val="2"/>
      </rPr>
      <t xml:space="preserve"> </t>
    </r>
    <r>
      <rPr>
        <b/>
        <sz val="10"/>
        <rFont val="Calibri"/>
        <family val="2"/>
      </rPr>
      <t xml:space="preserve">Les acteurs de conflit et communautés locales dans la Chefferie de Bwito forme une vision collective pour la paix </t>
    </r>
  </si>
  <si>
    <r>
      <rPr>
        <b/>
        <sz val="10"/>
        <rFont val="Calibri"/>
        <family val="2"/>
      </rPr>
      <t>A.3.2.1</t>
    </r>
    <r>
      <rPr>
        <sz val="10"/>
        <rFont val="Calibri"/>
        <family val="2"/>
      </rPr>
      <t xml:space="preserve"> Forums de débat basés sur la RAP</t>
    </r>
  </si>
  <si>
    <t>Sous-total Objectif 3</t>
  </si>
  <si>
    <t>OBJECTIF SPECIFIQUE 4: Les acteurs locaux de la Chefferie de Bashali, la Chefferie du Bwito, et la localité de Pinga, adhèrent au processus de dialogue</t>
  </si>
  <si>
    <r>
      <rPr>
        <b/>
        <sz val="10"/>
        <rFont val="Calibri"/>
        <family val="2"/>
      </rPr>
      <t>Resultat 4.1</t>
    </r>
    <r>
      <rPr>
        <b/>
        <u/>
        <sz val="10"/>
        <rFont val="Calibri"/>
        <family val="2"/>
      </rPr>
      <t xml:space="preserve"> </t>
    </r>
    <r>
      <rPr>
        <b/>
        <sz val="10"/>
        <rFont val="Calibri"/>
        <family val="2"/>
      </rPr>
      <t xml:space="preserve"> Les communautés dans la zone prioritaire reçoivent des informations claires et communiquent sur le processus de stabilisation</t>
    </r>
  </si>
  <si>
    <r>
      <rPr>
        <b/>
        <sz val="10"/>
        <rFont val="Calibri"/>
        <family val="2"/>
      </rPr>
      <t>A.4.1.1</t>
    </r>
    <r>
      <rPr>
        <sz val="10"/>
        <rFont val="Calibri"/>
        <family val="2"/>
      </rPr>
      <t xml:space="preserve"> Production et émission radio Pole FM</t>
    </r>
  </si>
  <si>
    <r>
      <t xml:space="preserve">A.4.1.1.1 </t>
    </r>
    <r>
      <rPr>
        <sz val="10"/>
        <rFont val="Calibri"/>
        <family val="2"/>
      </rPr>
      <t>Emissions diffusees sur 4 radios communautaires</t>
    </r>
  </si>
  <si>
    <r>
      <t xml:space="preserve">A.4.1.1.2 </t>
    </r>
    <r>
      <rPr>
        <sz val="10"/>
        <rFont val="Calibri"/>
        <family val="2"/>
      </rPr>
      <t>Emission diffusee sur une radio national a Kinshasa</t>
    </r>
  </si>
  <si>
    <r>
      <rPr>
        <b/>
        <sz val="10"/>
        <rFont val="Calibri"/>
        <family val="2"/>
      </rPr>
      <t>A.4.1.2</t>
    </r>
    <r>
      <rPr>
        <sz val="10"/>
        <rFont val="Calibri"/>
        <family val="2"/>
      </rPr>
      <t xml:space="preserve"> Organisation des evenements culturels</t>
    </r>
  </si>
  <si>
    <t>Resultat 4.2  Des acteurs de changement positif sont identifiés, ont des capacités renforcées et appuient le processus de dialogue démocratique</t>
  </si>
  <si>
    <r>
      <rPr>
        <b/>
        <sz val="10"/>
        <rFont val="Calibri"/>
        <family val="2"/>
      </rPr>
      <t>A. 4.2.1</t>
    </r>
    <r>
      <rPr>
        <sz val="10"/>
        <rFont val="Calibri"/>
        <family val="2"/>
      </rPr>
      <t xml:space="preserve"> Cartographie des acteurs d'influence positive</t>
    </r>
  </si>
  <si>
    <r>
      <rPr>
        <b/>
        <sz val="10"/>
        <rFont val="Calibri"/>
        <family val="2"/>
      </rPr>
      <t>A.4.2.2</t>
    </r>
    <r>
      <rPr>
        <sz val="10"/>
        <rFont val="Calibri"/>
        <family val="2"/>
      </rPr>
      <t xml:space="preserve"> Formations techniques avec acteurs d'influence positive</t>
    </r>
  </si>
  <si>
    <t>Sous-total Objectif 4</t>
  </si>
  <si>
    <t>A5. Suivi  Evaluation et Cout de Peronnel Lies aux Activite</t>
  </si>
  <si>
    <t>A.5.1</t>
  </si>
  <si>
    <t xml:space="preserve">Base Line Survey </t>
  </si>
  <si>
    <t>A.5.2</t>
  </si>
  <si>
    <t xml:space="preserve">Final Evaluation </t>
  </si>
  <si>
    <t>A.5.3</t>
  </si>
  <si>
    <t>Direct project staff Activity monitoring Local Travel (hotel accomodation, per diem, boat ticket, etc..)</t>
  </si>
  <si>
    <t>A.5.4</t>
  </si>
  <si>
    <t>Visibility  costs, publications and translations</t>
  </si>
  <si>
    <t>A.5.5</t>
  </si>
  <si>
    <t xml:space="preserve">Start up Workshop </t>
  </si>
  <si>
    <t>A.5.6</t>
  </si>
  <si>
    <t xml:space="preserve">Qualitative data collection </t>
  </si>
  <si>
    <t>A.5.7</t>
  </si>
  <si>
    <t>Monitoring &amp; Evaluation Assistant 80%</t>
  </si>
  <si>
    <t>A.5.8</t>
  </si>
  <si>
    <t>Senior Monitoring &amp; Evaluation Officer 80%</t>
  </si>
  <si>
    <t>A.5.9</t>
  </si>
  <si>
    <t>Project officer Goma 100%</t>
  </si>
  <si>
    <t>A.5.10</t>
  </si>
  <si>
    <t>Project manager 50%</t>
  </si>
  <si>
    <t>Sous-totalSuivi  Evaluation et Cout de Peronnel Lies aux Activite 5</t>
  </si>
  <si>
    <t>TOTAL ACTIVITES</t>
  </si>
  <si>
    <t>PERSONNEL ET AUTRES EMPLOYES</t>
  </si>
  <si>
    <t>B.1.1</t>
  </si>
  <si>
    <t>B.1.2</t>
  </si>
  <si>
    <t>Grant Compliance Finance Officer 15%</t>
  </si>
  <si>
    <t>Personnel et autres employés</t>
  </si>
  <si>
    <t>B.1.3</t>
  </si>
  <si>
    <t>Finance Officers Goma  17%</t>
  </si>
  <si>
    <t>B.1.4</t>
  </si>
  <si>
    <t>Administrators Goma  17%</t>
  </si>
  <si>
    <t>B.1.5</t>
  </si>
  <si>
    <t>Assistant Logisticians Goma  17%</t>
  </si>
  <si>
    <t>B.1.6</t>
  </si>
  <si>
    <t xml:space="preserve">Drivers Goma  70% </t>
  </si>
  <si>
    <t>B.1.7</t>
  </si>
  <si>
    <t>Office cleaners Goma  17%</t>
  </si>
  <si>
    <t>B.1.8</t>
  </si>
  <si>
    <t>Operations Coordinator 10%</t>
  </si>
  <si>
    <t>B.1.9</t>
  </si>
  <si>
    <t>Gardinier/Cuisinier 70%</t>
  </si>
  <si>
    <t>B.1.10</t>
  </si>
  <si>
    <t>DRC Country Manager 17%</t>
  </si>
  <si>
    <t>B.1.11</t>
  </si>
  <si>
    <t>DRC Peacebuilding Portfolio Manager 17%</t>
  </si>
  <si>
    <t>B.1.12</t>
  </si>
  <si>
    <t>DRC Finance Manager 17%</t>
  </si>
  <si>
    <t>Sous-total Personnel et autres employes</t>
  </si>
  <si>
    <t>Fournitures, produits de base, materiels</t>
  </si>
  <si>
    <t>Sous-total Fournitures, produits de base, materiels</t>
  </si>
  <si>
    <t>Equipements, vehicules et mobilier</t>
  </si>
  <si>
    <t>D.1.1</t>
  </si>
  <si>
    <t xml:space="preserve">I.T. Equipment (Laptops,Printers,Scanners,Camera) </t>
  </si>
  <si>
    <t>Sous-total Equipements, vehicules et mobilier</t>
  </si>
  <si>
    <t>Services Contractuels</t>
  </si>
  <si>
    <t>Sous-total Services Contractuels</t>
  </si>
  <si>
    <t>Frais de deplacement</t>
  </si>
  <si>
    <t>F.1.1</t>
  </si>
  <si>
    <t>Management staff Local Travel (hotel accomodation, per diem, boat ticket, etc..)</t>
  </si>
  <si>
    <t>F.1.2</t>
  </si>
  <si>
    <t>International travel</t>
  </si>
  <si>
    <t>Sous-total Frais de deplacement</t>
  </si>
  <si>
    <t>Transferts et subventions</t>
  </si>
  <si>
    <t>G.1.1</t>
  </si>
  <si>
    <t xml:space="preserve">Pole Institute sub-grant institutional costs </t>
  </si>
  <si>
    <t>Transferts et subventions aux homologues</t>
  </si>
  <si>
    <t>G.1.2</t>
  </si>
  <si>
    <t xml:space="preserve">Other sub-grantee Partners institutional costs </t>
  </si>
  <si>
    <t>Sous-total Transferts et subventions</t>
  </si>
  <si>
    <t>Frais generaux de fonctionnement et autres couts directs</t>
  </si>
  <si>
    <t>H.1.1</t>
  </si>
  <si>
    <t>Bank Charges 1% Alert DRC EXP.</t>
  </si>
  <si>
    <t>H.1.2</t>
  </si>
  <si>
    <t xml:space="preserve">Fuel(1 vehicle + 1 Generator) </t>
  </si>
  <si>
    <t>H.1.3</t>
  </si>
  <si>
    <t xml:space="preserve">Vehicle maintenance,Spare parts </t>
  </si>
  <si>
    <t>H.1.4</t>
  </si>
  <si>
    <t xml:space="preserve">Vehicle insurances/entry cards,FONER fee etc </t>
  </si>
  <si>
    <t>H.1.5</t>
  </si>
  <si>
    <t>Local staff Medical support  15%</t>
  </si>
  <si>
    <t>H.1.6</t>
  </si>
  <si>
    <t>Training Support/Staff Development 15%</t>
  </si>
  <si>
    <t>H.1.7</t>
  </si>
  <si>
    <t xml:space="preserve">Staff Recruitment </t>
  </si>
  <si>
    <t>H.1.8</t>
  </si>
  <si>
    <t>Housing/Accommodation-DRC Expat staff 11%</t>
  </si>
  <si>
    <t>H.1.9</t>
  </si>
  <si>
    <t>Other international benefits - visa d'etablissement, CEPGL, Insurance, return home flights: 11%</t>
  </si>
  <si>
    <t>H.1.10</t>
  </si>
  <si>
    <t xml:space="preserve">Office Furniture &amp; Equipment </t>
  </si>
  <si>
    <t>H.1.11</t>
  </si>
  <si>
    <t>Office Consumables and Stationery Supplies,Office Insurance etc-30%</t>
  </si>
  <si>
    <t>H.1.12</t>
  </si>
  <si>
    <t>Office Rental(15%)</t>
  </si>
  <si>
    <t>H.1.13</t>
  </si>
  <si>
    <t>Office utilities (Maintenance,Water, electricity etc)(20%)</t>
  </si>
  <si>
    <t>H.1.14</t>
  </si>
  <si>
    <t>Communications (Email &amp; Phone,Internet) (30%)</t>
  </si>
  <si>
    <t>H.1.15</t>
  </si>
  <si>
    <t>Security Services(Office&amp; Expat Staff Residence) (12%)</t>
  </si>
  <si>
    <t>H.1.16</t>
  </si>
  <si>
    <t>Legal &amp; Professional Fees(Lawyer+IT Cons)-(25%)</t>
  </si>
  <si>
    <t>Sous-total Frais generaux de fonctionnement et autres couts directs</t>
  </si>
  <si>
    <t xml:space="preserve">TOTAL OPERATIONS ET AUTRES COUTS </t>
  </si>
  <si>
    <t>Couts Indirects (7%)***</t>
  </si>
  <si>
    <t>Total Global</t>
  </si>
  <si>
    <t>24</t>
  </si>
  <si>
    <t>FOR THE MONTH OF:OCTOBER 2016</t>
  </si>
  <si>
    <t xml:space="preserve">TOTAL DIRECT OPERATIONS ET ACTIVITIE </t>
  </si>
  <si>
    <t>Avance pour Organizations Partnaire</t>
  </si>
  <si>
    <t>ACTUAL EXPENDITURE IN USD$ Forth Currency in SUN</t>
  </si>
  <si>
    <t>$</t>
  </si>
  <si>
    <t>£</t>
  </si>
  <si>
    <t>Reviewed By:</t>
  </si>
  <si>
    <t>Maria Lange</t>
  </si>
  <si>
    <t>PM</t>
  </si>
  <si>
    <t>CD</t>
  </si>
  <si>
    <t>Abera Mergia</t>
  </si>
  <si>
    <t>Prepared by:</t>
  </si>
  <si>
    <t>CFM</t>
  </si>
  <si>
    <t>Patrick Mututa</t>
  </si>
  <si>
    <t>Approved By:</t>
  </si>
  <si>
    <t>SIGNATURE</t>
  </si>
  <si>
    <t xml:space="preserve">DATE :  </t>
  </si>
  <si>
    <t xml:space="preserve">DATE : </t>
  </si>
  <si>
    <t>DATE :</t>
  </si>
  <si>
    <t xml:space="preserve">NOM : </t>
  </si>
  <si>
    <t>NOM :</t>
  </si>
  <si>
    <t xml:space="preserve">VISA DU FINANCIER </t>
  </si>
  <si>
    <t>VISA DU COORDONNATEUR PROGRAMME PAUVRETE</t>
  </si>
  <si>
    <t xml:space="preserve">VISA DU CHARGE DE PROGRAMME </t>
  </si>
  <si>
    <t>Les zones colorées sont à remplir par l'agence de l'ONU et les autres par l'homologue.</t>
  </si>
  <si>
    <t>*</t>
  </si>
  <si>
    <t xml:space="preserve"> A NOTER:</t>
  </si>
  <si>
    <t xml:space="preserve"> </t>
  </si>
  <si>
    <t>Titre :</t>
  </si>
  <si>
    <t>Nom :</t>
  </si>
  <si>
    <t xml:space="preserve">Date de présentation de la demande : </t>
  </si>
  <si>
    <t>Les dépenses effectives pour la période mentionnée ici ont été effectuées conformément à l'AWP/CPAP et aux estimations détaillées de coûts précédemment approuvées. Si nécessaire, les documents comptables détaillés concernant ces dépenses sont disponibles sur demande pour la période de cinq ans suivant la mise à disposition des fonds.</t>
  </si>
  <si>
    <t>□</t>
  </si>
  <si>
    <t>La demande de financement ci-dessus représente des estimations de dépenses conformes à l'AWP/CPAP et aux estimations détaillées de coûts jointes en annexe</t>
  </si>
  <si>
    <t>Je, soussigné, responsable autorisé du partenaire d'exécution susmentionné, confirme que :</t>
  </si>
  <si>
    <t>JUSTIFICATION</t>
  </si>
  <si>
    <t>G = D + F</t>
  </si>
  <si>
    <t>D = A - C</t>
  </si>
  <si>
    <t>Montant autorisé non versé</t>
  </si>
  <si>
    <t>Montant autorisé</t>
  </si>
  <si>
    <t>Nouvelle période comptable et montant demandé</t>
  </si>
  <si>
    <t>Solde</t>
  </si>
  <si>
    <t>Dépenses acceptées par l'agence</t>
  </si>
  <si>
    <t>Description de l'activité d'après l'AWP et durée</t>
  </si>
  <si>
    <t>DEMANDES / AUTORISATIONS</t>
  </si>
  <si>
    <t>Devise USD</t>
  </si>
  <si>
    <t>International Alert</t>
  </si>
  <si>
    <t>:</t>
  </si>
  <si>
    <t>Partenaire d'exécution</t>
  </si>
  <si>
    <t>Paiement direct</t>
  </si>
  <si>
    <t>Responsable(s)</t>
  </si>
  <si>
    <t>Remboursement</t>
  </si>
  <si>
    <t>Code et titre du projet</t>
  </si>
  <si>
    <t>Remise directe d'espèces (DCT)</t>
  </si>
  <si>
    <t xml:space="preserve">           a</t>
  </si>
  <si>
    <t>Code et titre du programme :</t>
  </si>
  <si>
    <t>Type de demande</t>
  </si>
  <si>
    <t>RDC</t>
  </si>
  <si>
    <t>Pays</t>
  </si>
  <si>
    <t>Date:</t>
  </si>
  <si>
    <t>UNDP</t>
  </si>
  <si>
    <t>Agence de l'ONU :</t>
  </si>
  <si>
    <t>Autorisation de financement et justification des dépenses</t>
  </si>
  <si>
    <t>PNUD: Njia Za Makubaliano : Les Chemins vers les Accords</t>
  </si>
  <si>
    <t>Fonds de Coherence pour la Stabilisation: Budget par Categorie de Dépense*</t>
  </si>
  <si>
    <t>(a) Nom de l'organisation:International Alert</t>
  </si>
  <si>
    <t>(b) Titre du Projet:Njia Za Makubaliano : Les Chemins vers les Accords</t>
  </si>
  <si>
    <t>(c) Pour la Periode: 01/09/2016-31/08/2018</t>
  </si>
  <si>
    <t>(d) Total du Budget (USD):</t>
  </si>
  <si>
    <t>CATEGORY</t>
  </si>
  <si>
    <t>Annee 1</t>
  </si>
  <si>
    <t>Annee 2</t>
  </si>
  <si>
    <t xml:space="preserve">Total </t>
  </si>
  <si>
    <t>% Total Budget</t>
  </si>
  <si>
    <t>Activites</t>
  </si>
  <si>
    <t xml:space="preserve">Total des Couts liés au Programme </t>
  </si>
  <si>
    <t>GRAND TOTAL</t>
  </si>
  <si>
    <t xml:space="preserve">*Voir la note explicative sur l’élaboration d’un budget à soumettre au Fonds de Cohérence pour la Stabilisation </t>
  </si>
  <si>
    <t>Jalon 1</t>
  </si>
  <si>
    <t>Jalon 2</t>
  </si>
  <si>
    <t>Jalon 3</t>
  </si>
  <si>
    <t>Jalon 4</t>
  </si>
  <si>
    <t>Jalon 5</t>
  </si>
  <si>
    <t>TOTAL</t>
  </si>
  <si>
    <t>POURCENTAG</t>
  </si>
  <si>
    <t>Codage pour le PNUD</t>
  </si>
  <si>
    <t>Couts Indirects 7%</t>
  </si>
  <si>
    <r>
      <t>Couts Indirects 7</t>
    </r>
    <r>
      <rPr>
        <b/>
        <strike/>
        <sz val="10"/>
        <rFont val="Calibri"/>
        <family val="2"/>
      </rPr>
      <t>%</t>
    </r>
  </si>
  <si>
    <t>BU</t>
  </si>
  <si>
    <t>ALT</t>
  </si>
  <si>
    <t>Period from</t>
  </si>
  <si>
    <t>2016/010</t>
  </si>
  <si>
    <t>Period to</t>
  </si>
  <si>
    <t>2016/013</t>
  </si>
  <si>
    <t>Ac from</t>
  </si>
  <si>
    <t>Ac to</t>
  </si>
  <si>
    <t>Fund code</t>
  </si>
  <si>
    <t>Fund Budget Line  Analysis Code</t>
  </si>
  <si>
    <t>Accounting Period</t>
  </si>
  <si>
    <t>Transaction Date</t>
  </si>
  <si>
    <t>Transaction Reference</t>
  </si>
  <si>
    <t>Journal No.</t>
  </si>
  <si>
    <t>Base Amount (GBP)</t>
  </si>
  <si>
    <t>Transaction Amount</t>
  </si>
  <si>
    <t>Currency Code</t>
  </si>
  <si>
    <t>Account Code</t>
  </si>
  <si>
    <t>Country Office Code</t>
  </si>
  <si>
    <t>Fund Code  Analysis Code</t>
  </si>
  <si>
    <t>People's code</t>
  </si>
  <si>
    <t>Partner Code</t>
  </si>
  <si>
    <t>Cost Type</t>
  </si>
  <si>
    <t>Project Code</t>
  </si>
  <si>
    <t>Project Budgetline</t>
  </si>
  <si>
    <t>2016/011</t>
  </si>
  <si>
    <t>USD 14 NOV 16</t>
  </si>
  <si>
    <t>4020</t>
  </si>
  <si>
    <t>UNILON</t>
  </si>
  <si>
    <t>DUND</t>
  </si>
  <si>
    <t>Subtotal</t>
  </si>
  <si>
    <t>PR NOV16 JNL</t>
  </si>
  <si>
    <t>A Polidoro 10%</t>
  </si>
  <si>
    <t>5100</t>
  </si>
  <si>
    <t>POL</t>
  </si>
  <si>
    <t>###</t>
  </si>
  <si>
    <t>HR SCF CHG NOV 16</t>
  </si>
  <si>
    <t>HR CHG NOV 16</t>
  </si>
  <si>
    <t>S</t>
  </si>
  <si>
    <t>5110</t>
  </si>
  <si>
    <t>2016/012</t>
  </si>
  <si>
    <t>DRCGOM/CAISSE/2016/011/003</t>
  </si>
  <si>
    <t>Tkt Patrick Gom-Bkv</t>
  </si>
  <si>
    <t>6020</t>
  </si>
  <si>
    <t>DRCGOM</t>
  </si>
  <si>
    <t>MUU</t>
  </si>
  <si>
    <t>DRCBUK/CAISSE/2016/11/002</t>
  </si>
  <si>
    <t>Billet Bkv-Goma-Bukavu Patrick</t>
  </si>
  <si>
    <t>DRCBUK</t>
  </si>
  <si>
    <t>Perdiem Patrick voy Goma 21-24/11/16</t>
  </si>
  <si>
    <t>6080</t>
  </si>
  <si>
    <t>DRCGOM/BANQUE/2016/12/001</t>
  </si>
  <si>
    <t>Lgmnt Patrick 21-25 Nov 16 Goma</t>
  </si>
  <si>
    <t>6030</t>
  </si>
  <si>
    <t>Lgmnt Patrick 30 nov-3dec 16 Goma</t>
  </si>
  <si>
    <t>DRCGOM/GENJRNL/2016/12/014</t>
  </si>
  <si>
    <t>Perdiem Amos 16 dec 16 Buzi</t>
  </si>
  <si>
    <t>RUH</t>
  </si>
  <si>
    <t>DRCBUK/GENJNL/2016/12/008</t>
  </si>
  <si>
    <t>Perdiem Patrick 30/11-03/12</t>
  </si>
  <si>
    <t>Perdiem Deka 16 dec 16 Buzi</t>
  </si>
  <si>
    <t>6180</t>
  </si>
  <si>
    <t>Fourniture reunion/ Ptt Biscuit</t>
  </si>
  <si>
    <t>6050</t>
  </si>
  <si>
    <t>ZZZ</t>
  </si>
  <si>
    <t>Rbt trsprt  participant Ndjiya za Amani</t>
  </si>
  <si>
    <t>6220</t>
  </si>
  <si>
    <t>DRCGOM/BANQUE/2016/11/033</t>
  </si>
  <si>
    <t>Salaire-Patient KEENDJA ANZULUNI</t>
  </si>
  <si>
    <t>KEE</t>
  </si>
  <si>
    <t>DRCGOM/BANQUE/2016/11/035</t>
  </si>
  <si>
    <t>INSS-Patient KEENDJA ANZULUNI</t>
  </si>
  <si>
    <t>DRCGOM/CAISSE/2016/011/004</t>
  </si>
  <si>
    <t>Soins medicaux Patient Novembre 2017</t>
  </si>
  <si>
    <t>5140</t>
  </si>
  <si>
    <t>DRCBUK/GENJNL/2016/11/008</t>
  </si>
  <si>
    <t>Cessation accrual Nov'16-Patient KEENDJA</t>
  </si>
  <si>
    <t>5150</t>
  </si>
  <si>
    <t>DRCGOM/BANQUE/2016/11/043</t>
  </si>
  <si>
    <t>INPP-Patient KEENDJA ANZULUNI</t>
  </si>
  <si>
    <t>ONEM-Patient KEENDJA ANZULUNI Nov 2016</t>
  </si>
  <si>
    <t>DRCGOM/BANQUE/2016/12/019</t>
  </si>
  <si>
    <t>Gratification-Patient KEENDJA ANZULUNI</t>
  </si>
  <si>
    <t>DRCGOM/BANQUE/2016/12/024</t>
  </si>
  <si>
    <t>DRCGOM/BANQUE/2016/12/026</t>
  </si>
  <si>
    <t>DRCGOM/BANQUE/2016/12/028</t>
  </si>
  <si>
    <t>DRCGOM/CAISSE/2016/012/002</t>
  </si>
  <si>
    <t>ONEM-Patient KEENDJA ANZULUNI</t>
  </si>
  <si>
    <t>DRCGOM/BANQUE/2016/12/029</t>
  </si>
  <si>
    <t>DRCGOM/BANQUE/2016/12/027</t>
  </si>
  <si>
    <t>Salaire-Amos RUHUNDAZA SENTABIRE</t>
  </si>
  <si>
    <t>Gratification-Amos RUHUNDAZA SENTABIRE</t>
  </si>
  <si>
    <t>INSS-Amos RUHUNDAZA SENTABIRE</t>
  </si>
  <si>
    <t>INPP-Amos RUHUNDAZA SENTABIRE</t>
  </si>
  <si>
    <t>ONEM-Amos RUHUNDAZA SENTABIRE</t>
  </si>
  <si>
    <t>DRCBUK/BANK/2016/12/013</t>
  </si>
  <si>
    <t>Salaire-Patrick MUHUMU MUTUTA</t>
  </si>
  <si>
    <t>DRCBUK/BANK/2016/12/012</t>
  </si>
  <si>
    <t>DRCBUK/BANK/2016/12/008</t>
  </si>
  <si>
    <t>INSS-Patrick MUHUMU MUTUTA</t>
  </si>
  <si>
    <t>DRCBUK/BANK/2016/12/010</t>
  </si>
  <si>
    <t>DRCBUK/BANK/2016/12/009</t>
  </si>
  <si>
    <t>INPP-Patrick MUHUMU MUTUTA</t>
  </si>
  <si>
    <t>DRCBUK/BANK/2016/12/011</t>
  </si>
  <si>
    <t>DRCBUK/CAISSE/2016/12/001</t>
  </si>
  <si>
    <t>ONEM-Patrick MUHUMU MUTUTA</t>
  </si>
  <si>
    <t>DRCGOM/BANQUE/2016/010/050</t>
  </si>
  <si>
    <t>Salaire-Jerome Mondo Kambere</t>
  </si>
  <si>
    <t>KAE</t>
  </si>
  <si>
    <t>DRCGOM/BANQUE/2016/010/049</t>
  </si>
  <si>
    <t>INSS-Jerome Mondo Kambere</t>
  </si>
  <si>
    <t>DRCGOM/CAISSE/2016/010/006</t>
  </si>
  <si>
    <t>ONEM-Jerome Mondo oct 2016</t>
  </si>
  <si>
    <t>DRCGOM/BANQUE/2016/010/051</t>
  </si>
  <si>
    <t>INPP-Jerome Mondo Kambere</t>
  </si>
  <si>
    <t>DRCGOM/BANQUE/2016/11/002</t>
  </si>
  <si>
    <t>Soins medicaux Jerome Mondo</t>
  </si>
  <si>
    <t>ONEM-Jerome Mondo Kambere Nov 2016</t>
  </si>
  <si>
    <t>Gratification-Jerome Mondo Kambere</t>
  </si>
  <si>
    <t>ONEM-Jerome Mondo Kambere</t>
  </si>
  <si>
    <t>Salaire-Paul MAKOMA KANYIHATA</t>
  </si>
  <si>
    <t>PMA</t>
  </si>
  <si>
    <t>INSS-Paul MAKOMA KANYIHATA</t>
  </si>
  <si>
    <t>Cessation accrual Nov'16-Paul MAKOMA</t>
  </si>
  <si>
    <t>INPP-Paul MAKOMA KANYIHATA</t>
  </si>
  <si>
    <t>ONEM-Paul MAKOMA  Nov 2016</t>
  </si>
  <si>
    <t>Gratification-Paul MAKOMA KANYIHATA</t>
  </si>
  <si>
    <t>ONEM-Paul MAKOMA KANYIHATA</t>
  </si>
  <si>
    <t>Salaire-Esperance CHIDOROMI SIFA</t>
  </si>
  <si>
    <t>SIF</t>
  </si>
  <si>
    <t>INSS-Esperance CHIDOROMI SIFA</t>
  </si>
  <si>
    <t>INPP-Esperance CHIDOROMI SIFA</t>
  </si>
  <si>
    <t>ONEM-Esperance CHIDOROMI SIFA Nov 2016</t>
  </si>
  <si>
    <t>DRCGOM/BANQUE/2016/11/025</t>
  </si>
  <si>
    <t>Carburant  Generateur oct 2016</t>
  </si>
  <si>
    <t>8250</t>
  </si>
  <si>
    <t>Gratification-Esperance CHIDOROMI SIFA</t>
  </si>
  <si>
    <t>ONEM-Esperance CHIDOROMI SIFA</t>
  </si>
  <si>
    <t>Pyt chauffeur journalier</t>
  </si>
  <si>
    <t>6190</t>
  </si>
  <si>
    <t>Salaire-SELEMANI MUBWANA Bin Ramazani</t>
  </si>
  <si>
    <t>MUB</t>
  </si>
  <si>
    <t>Salaire-Paul MUNGAMBA LUANDA</t>
  </si>
  <si>
    <t>MUG</t>
  </si>
  <si>
    <t>INSS-Paul MUNGAMBA LUANDA</t>
  </si>
  <si>
    <t>INSS-SELEMANI MUBWANA Bin Ramazani</t>
  </si>
  <si>
    <t>INPP-Paul MUNGAMBA LUANDA</t>
  </si>
  <si>
    <t>INPP-SELEMANI MUBWANA Bin Ramazani</t>
  </si>
  <si>
    <t>Cessation accrual Nov'16-SELEMANI MUBWANA</t>
  </si>
  <si>
    <t>Cessation accrual Nov'16-Paul MUNGAMBA</t>
  </si>
  <si>
    <t>ONEM-SELEMANI MUBWANA Bin Ramazani Nov 2016</t>
  </si>
  <si>
    <t>ONEM-Paul MUNGAMBA LUANDA Nov 2016</t>
  </si>
  <si>
    <t>Gratification-Paul MUNGAMBA LUANDA</t>
  </si>
  <si>
    <t>Gratification-SELEMANI MUBWANA</t>
  </si>
  <si>
    <t>ONEM-Paul MUNGAMBA LUANDA</t>
  </si>
  <si>
    <t>ONEM-SELEMANI MUBWANA Bin Ramazani</t>
  </si>
  <si>
    <t>Chauffeur journalier</t>
  </si>
  <si>
    <t>Salaire-Adolphine KAVIRA KAMBASU</t>
  </si>
  <si>
    <t>KAS</t>
  </si>
  <si>
    <t>INSS-Adolphine KAVIRA KAMBASU</t>
  </si>
  <si>
    <t>Cessation accrual Nov'16-Adolphine KAVIRA</t>
  </si>
  <si>
    <t>INPP-Adolphine KAVIRA KAMBASU</t>
  </si>
  <si>
    <t>ONEM-Adolphine KAVIRA KAMBASU Nov 2016</t>
  </si>
  <si>
    <t>Gratification-Adolphine KAVIRA KAMBASU</t>
  </si>
  <si>
    <t>ONEM-Adolphine KAVIRA KAMBASU</t>
  </si>
  <si>
    <t>Salaire-Barnabe Wangu Wabo</t>
  </si>
  <si>
    <t>BRB</t>
  </si>
  <si>
    <t>INSS-Barnabe Wangu Wabo</t>
  </si>
  <si>
    <t>INPP-Barnabe Wangu Wabo</t>
  </si>
  <si>
    <t>ONEM-Barnabe Wangu Wabo oct 2016</t>
  </si>
  <si>
    <t>ONEM-Barnabe Wangu Wabo Nov 2016</t>
  </si>
  <si>
    <t>Gratification-Barnabe Wangu Wabo</t>
  </si>
  <si>
    <t>ONEM-Barnabe Wangu Wabo</t>
  </si>
  <si>
    <t>Salaire-Jacques Zigabe Buhendwa</t>
  </si>
  <si>
    <t>BUE</t>
  </si>
  <si>
    <t>INSS-Jacques Zigabe Buhendwa</t>
  </si>
  <si>
    <t>ONEM-Jacques Zigabe Buhendwa oct 2016</t>
  </si>
  <si>
    <t>INPP-Jacques Zigabe Buhendwa</t>
  </si>
  <si>
    <t>ONEM-Jacques Zigabe Buhendwa Nov 2016</t>
  </si>
  <si>
    <t>Gratification-Jacques Zigabe Buhendwa</t>
  </si>
  <si>
    <t>ONEM-Jacques Zigabe Buhendwa</t>
  </si>
  <si>
    <t>Salaire-Bienvenu MAKURU AMANI</t>
  </si>
  <si>
    <t>SEN</t>
  </si>
  <si>
    <t>INSS-Bienvenu MAKURU AMANI</t>
  </si>
  <si>
    <t>INPP-Bienvenu MAKURU AMANI</t>
  </si>
  <si>
    <t>ONEM-Bienvenu MAKURU AMANI Nov 2016</t>
  </si>
  <si>
    <t>Gratification-Bienvenu MAKURU AMANI</t>
  </si>
  <si>
    <t>ONEM-Bienvenu MAKURU AMANI</t>
  </si>
  <si>
    <t>RELOCATION MARIA</t>
  </si>
  <si>
    <t>RELOCATION</t>
  </si>
  <si>
    <t>PAD</t>
  </si>
  <si>
    <t>PR DEC16 JNL</t>
  </si>
  <si>
    <t>HR SCF CHG DEC 16</t>
  </si>
  <si>
    <t>A Polidoro 5%</t>
  </si>
  <si>
    <t>HR CHG DEC 16</t>
  </si>
  <si>
    <t>J65514</t>
  </si>
  <si>
    <t>J65515</t>
  </si>
  <si>
    <t>J65516</t>
  </si>
  <si>
    <t>MEG</t>
  </si>
  <si>
    <t>Abera M 10%</t>
  </si>
  <si>
    <t>Abera M 14%</t>
  </si>
  <si>
    <t>9770</t>
  </si>
  <si>
    <t>DRCGOM/BANQUE/2016/11/038</t>
  </si>
  <si>
    <t>Frais trsfrt recu du siege</t>
  </si>
  <si>
    <t>Frais Bancaire</t>
  </si>
  <si>
    <t>DRCBUK/BANK/2016/12/021</t>
  </si>
  <si>
    <t>Frais bancaires</t>
  </si>
  <si>
    <t>Frais de gestion/Compte Patrick</t>
  </si>
  <si>
    <t>TVA 16%Frais de gestion/Compte Patrick</t>
  </si>
  <si>
    <t>DRCGOM/BANQUE/2016/12/031</t>
  </si>
  <si>
    <t>Frais transfer recu du siege</t>
  </si>
  <si>
    <t>DRCGOM/BANQUE/2016/11/036</t>
  </si>
  <si>
    <t>Carburant LC PNUD Novembre 2016</t>
  </si>
  <si>
    <t>Carburant  RAV Novembre 2016</t>
  </si>
  <si>
    <t>Carburant LC PNUD oct 2016</t>
  </si>
  <si>
    <t>Carburant  RAV oct 2016</t>
  </si>
  <si>
    <t>DRCGOM/CAISSE/2016/011/002</t>
  </si>
  <si>
    <t>Reparation pneu Vehicule PNUD</t>
  </si>
  <si>
    <t>8440</t>
  </si>
  <si>
    <t>Maintenance Mobile chapeau</t>
  </si>
  <si>
    <t>Reparation pneu</t>
  </si>
  <si>
    <t>Controle technique 4725AC/19 PNUD</t>
  </si>
  <si>
    <t>DRCGOM/BANQUE/2016/11/003</t>
  </si>
  <si>
    <t>Assurance  pour RV4</t>
  </si>
  <si>
    <t>9580</t>
  </si>
  <si>
    <t>DRCGOM/BANQUE/2016/12/018</t>
  </si>
  <si>
    <t>Loyer Bureau Goma dec 16-Mai 17</t>
  </si>
  <si>
    <t>8200</t>
  </si>
  <si>
    <t>Carte d'entrée Mob 4725AC/19</t>
  </si>
  <si>
    <t>DRCGOM/BANQUE/2016/12/034</t>
  </si>
  <si>
    <t>Soins medicaux Amos R</t>
  </si>
  <si>
    <t>Soins medicaux Makoma</t>
  </si>
  <si>
    <t>taxi Gisenyi Kigali reunion  finance</t>
  </si>
  <si>
    <t>6010</t>
  </si>
  <si>
    <t>Taxi Barnabe Kigali-Goma</t>
  </si>
  <si>
    <t>DRCGOM/GENJRNL/2016/11/007</t>
  </si>
  <si>
    <t>Perdiem Mondo 20-26 Nov Kigali  Finance Train</t>
  </si>
  <si>
    <t>DRCGOM/GENJRNL/2016/11/009</t>
  </si>
  <si>
    <t>Perdiem Makoma 20-26 Nov Kigali  Finance Train</t>
  </si>
  <si>
    <t>Perdiem24-27 Nov 16  Kigali</t>
  </si>
  <si>
    <t>DRCBUK/GENJNL/2016/11/013</t>
  </si>
  <si>
    <t>Perdiems CHRISTIAN 20-26/11</t>
  </si>
  <si>
    <t>MUW</t>
  </si>
  <si>
    <t>DRCBUK/BANK/2016/12/001</t>
  </si>
  <si>
    <t>Trans aller-retour Kgl-Kamembe-Christian</t>
  </si>
  <si>
    <t>Trans aller-retour Kgl-Kamembe-Abera</t>
  </si>
  <si>
    <t>Trans aller-retour Kgl-Kamembe-Barnabé</t>
  </si>
  <si>
    <t>Contribution CHIARA Loyer Alessia Déc'16</t>
  </si>
  <si>
    <t>5130</t>
  </si>
  <si>
    <t>DRCBUK/BANK/2016/11/014</t>
  </si>
  <si>
    <t>Pyt IRL Loyer Alessia nov'16-janv'17</t>
  </si>
  <si>
    <t>DRCBUK/BANK/2016/11/016</t>
  </si>
  <si>
    <t>Pyt Loyer Alessia Nov'16-Janv'17</t>
  </si>
  <si>
    <t>DRCBUK/GENJNL/2016/12/007</t>
  </si>
  <si>
    <t>Frais Entretien Residence Alessia</t>
  </si>
  <si>
    <t>DRCGOM/CAISSE/2016/011/001</t>
  </si>
  <si>
    <t>Renouvellement Visa sortie Maria</t>
  </si>
  <si>
    <t>Achat souris Barnabe</t>
  </si>
  <si>
    <t>8360</t>
  </si>
  <si>
    <t>DRCGOM/CAISSE/2016/012/001</t>
  </si>
  <si>
    <t>Achat fournitures pour kit depart projet PNUD</t>
  </si>
  <si>
    <t>6630</t>
  </si>
  <si>
    <t>Achat perforateur bureau finance</t>
  </si>
  <si>
    <t>8100</t>
  </si>
  <si>
    <t>DRCGOM/BANQUE/2016/11/014</t>
  </si>
  <si>
    <t>Impression stikers new logo</t>
  </si>
  <si>
    <t>8080</t>
  </si>
  <si>
    <t>Achat fourniture bureau Nov 16</t>
  </si>
  <si>
    <t>Pyt electricite Nov 2016</t>
  </si>
  <si>
    <t>8220</t>
  </si>
  <si>
    <t>collation reunion des CDM</t>
  </si>
  <si>
    <t>Cachet autostamp  Bureau Goma-Bk-Kinshasa</t>
  </si>
  <si>
    <t>Fourniture electricite dec 2016</t>
  </si>
  <si>
    <t>Fourniture eau Nov 2016</t>
  </si>
  <si>
    <t>8240</t>
  </si>
  <si>
    <t>Cylindre porte entrée</t>
  </si>
  <si>
    <t>8430</t>
  </si>
  <si>
    <t>Renouvellement Modem Nov 16</t>
  </si>
  <si>
    <t>8030</t>
  </si>
  <si>
    <t>DRCGOM/BANQUE/2016/11/034</t>
  </si>
  <si>
    <t>IT Service Novembre 2016 Goma</t>
  </si>
  <si>
    <t xml:space="preserve"> Internet Decembre 2016 Goma</t>
  </si>
  <si>
    <t>DRCGOM/BANQUE/2016/010/024</t>
  </si>
  <si>
    <t>Pmt facture Mike 7.2 secu staff nov-dec-jan 2017</t>
  </si>
  <si>
    <t>8110</t>
  </si>
  <si>
    <t>DRCGOM/BANQUE/2016/010/036</t>
  </si>
  <si>
    <t>Pmt Facture Gardiennage mois octobre 2016</t>
  </si>
  <si>
    <t>DRCBUK/BANK/2016/11/018</t>
  </si>
  <si>
    <t>Pyt gardienage Nov'16 -Res Alessia</t>
  </si>
  <si>
    <t>Pyt gardienage Nov'16 -Res Abera</t>
  </si>
  <si>
    <t>DRCBUK/BANK/2016/12/018</t>
  </si>
  <si>
    <t>Gardiennage residence Alessia dec'16</t>
  </si>
  <si>
    <t>Gardiennage residence Abera dec'16</t>
  </si>
  <si>
    <t>DRCGOM/BANQUE/2016/12/023</t>
  </si>
  <si>
    <t>Pmt  Gardiennage Nov 16 Maria</t>
  </si>
  <si>
    <t>Pmt  Gardiennage bureau Goma Nov  16</t>
  </si>
  <si>
    <t>Pmt  Gardiennage bureau Goma  Dec 16</t>
  </si>
  <si>
    <t>DRCKIN/BANQUE/2016/11/001</t>
  </si>
  <si>
    <t>Honoraires mensuels</t>
  </si>
  <si>
    <t>9720</t>
  </si>
  <si>
    <t>DRCKIN</t>
  </si>
  <si>
    <t>DRCGOM/BANQUE/2016/12/030</t>
  </si>
  <si>
    <t>Honoraire Midagu 12Nov-12 dec 16</t>
  </si>
  <si>
    <t>Nov OH '16</t>
  </si>
  <si>
    <t>OVERHEAD CHG NOV'16</t>
  </si>
  <si>
    <t>9910</t>
  </si>
  <si>
    <t>Dec OH '16</t>
  </si>
  <si>
    <t>OVERHEAD CHG DEC'16</t>
  </si>
  <si>
    <t>RECONCILATION</t>
  </si>
  <si>
    <t>DTR</t>
  </si>
  <si>
    <t>USD-4th Currency Amount</t>
  </si>
  <si>
    <t>Patric Mututa</t>
  </si>
  <si>
    <t>OCT-DEC'16</t>
  </si>
  <si>
    <t>ANEE 1</t>
  </si>
  <si>
    <t>Solde du Montant autorisé-(Jalon 1)</t>
  </si>
  <si>
    <t>2017/003</t>
  </si>
  <si>
    <t>2017/002</t>
  </si>
  <si>
    <t>DRCGOM/BANQUE/2017/02/007</t>
  </si>
  <si>
    <t>Fourniture etude de base Ndjiya</t>
  </si>
  <si>
    <t>DRCGOM/CAISSE/2017/03/002</t>
  </si>
  <si>
    <t>PEAGE route Mungamba Rutshuru</t>
  </si>
  <si>
    <t>DRCGOM/GENJRNL/2017/03/13</t>
  </si>
  <si>
    <t>Lgmnt enqueteurs 4-6 mars 17 Pinga</t>
  </si>
  <si>
    <t>Perdiem Mungamba 15-15 Mars 2017</t>
  </si>
  <si>
    <t>DRCGOM/GENJRNL/2017/03/12</t>
  </si>
  <si>
    <t>Trsprt envoi questionnaire d'enquete a Bwito</t>
  </si>
  <si>
    <t>6120</t>
  </si>
  <si>
    <t>Perdiem Enqueteur 4-6 mars 2017 Kitshanga</t>
  </si>
  <si>
    <t>Honoraire enqueteurs base line</t>
  </si>
  <si>
    <t>DRCGOM/BANQUE/2017/03/017</t>
  </si>
  <si>
    <t>Honoraire Polepole encodeur base line</t>
  </si>
  <si>
    <t>trsprt participant Focus Groupe Bwalanda</t>
  </si>
  <si>
    <t>trsprt participant Focus Groupe Nyanzale</t>
  </si>
  <si>
    <t>trsprt participant Focus Groupe Kitshanga</t>
  </si>
  <si>
    <t>Fourniture enqueteurs base line</t>
  </si>
  <si>
    <t>DRCGOM/GENJRNL/2017/02/06</t>
  </si>
  <si>
    <t>PEAGE Route Mungamba a Kitshanga</t>
  </si>
  <si>
    <t>Lgmnt Keendja 6-11 Fevrier 17 Kitshanga</t>
  </si>
  <si>
    <t>Lgmnt Mungamba 6-11 Fevrier17 Kitshaga</t>
  </si>
  <si>
    <t>Lgmnt Kambale 6-11 Fevrier17 Kitshaga</t>
  </si>
  <si>
    <t>Lgmnt Amos 6-11 Fevrier17 Kitshaga</t>
  </si>
  <si>
    <t>Lgmnt Mututa 6-11 Fevrier17 Kitshaga</t>
  </si>
  <si>
    <t>Lgmnt Keendja 6-11 Fevrier 17 Rutshuru</t>
  </si>
  <si>
    <t>Lgmnt Mungamba 6-11 Fevrier17 Rutshuru</t>
  </si>
  <si>
    <t>Lgmnt Kambale 6-11 Fevrier17 Rutshuru</t>
  </si>
  <si>
    <t>Lgmnt Amos 6-11 Fevrier17 Rutshuru</t>
  </si>
  <si>
    <t>Lgmnt Mututa 6-11 Fevrier17 Rutshuru</t>
  </si>
  <si>
    <t>DRCGOM/CAISSE/2017/02/003</t>
  </si>
  <si>
    <t>Perdiem Patrick 1-3 Mars 17 Bukavu</t>
  </si>
  <si>
    <t>Perdiem Keendja 6-11 Fevrier 17 Kitshanga</t>
  </si>
  <si>
    <t>Perdiem Mungamba 6-11 Fevrier17 Kitshaga</t>
  </si>
  <si>
    <t>Perdiem Kambale 6-11 Fevrier17 Kitshaga</t>
  </si>
  <si>
    <t>Perdiem Amos 6-11 Fevrier17 Kitshaga</t>
  </si>
  <si>
    <t>Perdiem Mututa 6-11 Fevrier17 Kitshaga</t>
  </si>
  <si>
    <t>Pmnt Credit Internet a Kitshanga</t>
  </si>
  <si>
    <t>8010</t>
  </si>
  <si>
    <t>DRCGOM/GENJRNL/2017/03/09</t>
  </si>
  <si>
    <t>PEAGE route a Rutshuru</t>
  </si>
  <si>
    <t>DRCBUK/CAISSE/2017/03/003</t>
  </si>
  <si>
    <t>Billet Bateau BKV-GOMA 18/11- Patrick</t>
  </si>
  <si>
    <t>DRCGOM/GENJRNL/2017/03/05</t>
  </si>
  <si>
    <t>Lgmnt Jerome 13-17 Mars 17 Kiwanja</t>
  </si>
  <si>
    <t>Lgmnt Selemani 13-17 Mars 17 Rutshuru</t>
  </si>
  <si>
    <t>Lgmnt Keendja 13-17 Mars 17 Rutshuru</t>
  </si>
  <si>
    <t>Lgmnt Patrick 13-17 Mars 17 Rutshuru</t>
  </si>
  <si>
    <t>Perdiem Jerome 13-17 Mars 17 Kiwanja</t>
  </si>
  <si>
    <t>Perdiem Patrick13-17 Mars 17 Rutshuru</t>
  </si>
  <si>
    <t>Perdiem Keendja 13-17 Mars 17 Rutshuru</t>
  </si>
  <si>
    <t>Billet Bateau BKV-GOMA 18/11</t>
  </si>
  <si>
    <t>DRCKIN/BANQUE/2017/03/002</t>
  </si>
  <si>
    <t>Cion TTC chèque 06993890</t>
  </si>
  <si>
    <t>2017/001</t>
  </si>
  <si>
    <t>DRCGOM/GENJRNL/2017/01/010</t>
  </si>
  <si>
    <t>TRSPRT participant Leaders communautaire</t>
  </si>
  <si>
    <t>DRCGOM/CAISSE/2017/01/002</t>
  </si>
  <si>
    <t>Coktail reunion autorite coutumieres</t>
  </si>
  <si>
    <t>DRCGOM/GENJRNL/2017/02/03</t>
  </si>
  <si>
    <t>Trsprt Participant 8-9 Fevrier 17 Kitshanga</t>
  </si>
  <si>
    <t>Lgmnt Participant 8-9 Fevrier 17 Kitshanga</t>
  </si>
  <si>
    <t>6230</t>
  </si>
  <si>
    <t>Perdiem Participant 8-9 Fevrier 17 Kitshanga</t>
  </si>
  <si>
    <t>6280</t>
  </si>
  <si>
    <t>Location salle 8-9 Fevrier 17 Kitshanga</t>
  </si>
  <si>
    <t>6640</t>
  </si>
  <si>
    <t>DRCGOM/BANQUE/2017/01/031</t>
  </si>
  <si>
    <t>Salaire-Patient KAMBALE MUHAYIKO SHERTY</t>
  </si>
  <si>
    <t>MUY</t>
  </si>
  <si>
    <t>DRCGOM/BANQUE/2017/01/034</t>
  </si>
  <si>
    <t>INSS-Patient KAMBALE MUHAYIKO SHERTY</t>
  </si>
  <si>
    <t>DRCGOM/BANQUE/2017/01/033</t>
  </si>
  <si>
    <t>INPP-Patient KAMBALE MUHAYIKO SHERTY</t>
  </si>
  <si>
    <t>ONEM-Patient KAMBALE MUHAYIKO SHERTY</t>
  </si>
  <si>
    <t>DRCGOM/BANQUE/2017/02/015</t>
  </si>
  <si>
    <t>DRCGOM/BANQUE/2017/02/016</t>
  </si>
  <si>
    <t>DRCGOM/BANQUE/2017/02/017</t>
  </si>
  <si>
    <t>DRCGOM/CAISSE/2017/02/001</t>
  </si>
  <si>
    <t>Visa mvt Patient Kambale</t>
  </si>
  <si>
    <t>5350</t>
  </si>
  <si>
    <t>DRCGOM/BANQUE/2017/03/022</t>
  </si>
  <si>
    <t>DRCGOM/BANQUE/2017/03/024</t>
  </si>
  <si>
    <t>DRCGOM/CAISSE/2017/03/003</t>
  </si>
  <si>
    <t>DRCGOM/BANQUE/2017/01/027</t>
  </si>
  <si>
    <t>soins medicaux Amos  Dec 2016</t>
  </si>
  <si>
    <t>JDRCGOM/BANQUE/2017/01/027</t>
  </si>
  <si>
    <t>MBU</t>
  </si>
  <si>
    <t>DRCGOM/BANQUE/2017/01/013</t>
  </si>
  <si>
    <t>Logement Patrick Goma 06-14 janvier 2017</t>
  </si>
  <si>
    <t>DRCGOM/GENJRNL/2017/02/04</t>
  </si>
  <si>
    <t>Perdiem Mututa 6-20 Janvier 17 goma</t>
  </si>
  <si>
    <t>Logement Patrick Goma 18-23 janvier 2017</t>
  </si>
  <si>
    <t>Frais lie a la delocalisation</t>
  </si>
  <si>
    <t>soins medicaux Jerome  Dec 2016</t>
  </si>
  <si>
    <t>JDRCGOM/BANQUE/2016/11/002</t>
  </si>
  <si>
    <t>DRCGOM/CAISSE/2017/02/002</t>
  </si>
  <si>
    <t>Honoraire Chauffeur Journalier</t>
  </si>
  <si>
    <t>PR FEB17 JNL</t>
  </si>
  <si>
    <t>HR SCF CHG FEB 17</t>
  </si>
  <si>
    <t>A Polidoro 14%</t>
  </si>
  <si>
    <t>HR CHG FEB 17</t>
  </si>
  <si>
    <t>PR MAR17 JNL</t>
  </si>
  <si>
    <t>A Polidoro 15%</t>
  </si>
  <si>
    <t>HR CHG MAR 17</t>
  </si>
  <si>
    <t>HR SCF CHG MAR 17</t>
  </si>
  <si>
    <t>PR JAN17 JNL</t>
  </si>
  <si>
    <t>HR SCF CHG JAN 17</t>
  </si>
  <si>
    <t>HR CHG JAN 17</t>
  </si>
  <si>
    <t>C Ellis 43%</t>
  </si>
  <si>
    <t>ELS</t>
  </si>
  <si>
    <t>C Ellis 2%</t>
  </si>
  <si>
    <t>DRCBUK/CAISSE/2017/02/001</t>
  </si>
  <si>
    <t>Frais R&amp;R ABERA MERGIA</t>
  </si>
  <si>
    <t>5240</t>
  </si>
  <si>
    <t>Abera M 12%</t>
  </si>
  <si>
    <t>10054266</t>
  </si>
  <si>
    <t>Sending 1 Laptops to DRC-Goma</t>
  </si>
  <si>
    <t>RWF</t>
  </si>
  <si>
    <t>8050</t>
  </si>
  <si>
    <t>RWAKIG</t>
  </si>
  <si>
    <t>Achat imprimante en couleur Bureau Op</t>
  </si>
  <si>
    <t>8340</t>
  </si>
  <si>
    <t>Achat baterie ordi Patient Keendja</t>
  </si>
  <si>
    <t>10054264</t>
  </si>
  <si>
    <t>Clearing and handling 1 laptop from London to DRC</t>
  </si>
  <si>
    <t>9730</t>
  </si>
  <si>
    <t>10054267</t>
  </si>
  <si>
    <t>Clearing 1 laptop at Custom</t>
  </si>
  <si>
    <t>DRCBUK/BANK/2017/01/008</t>
  </si>
  <si>
    <t>Hebergement Paul 11-14/01</t>
  </si>
  <si>
    <t>Hebergement JEROME 13-14/01</t>
  </si>
  <si>
    <t>Perdiem Barnabe 18-19 janvier 17 Bukavu</t>
  </si>
  <si>
    <t>DRCGOM/GENJRNL/2017/02/11</t>
  </si>
  <si>
    <t>TSE Selemani Kitshanga</t>
  </si>
  <si>
    <t>DRCBUK/BANK/2017/02/005</t>
  </si>
  <si>
    <t>Billet bateau Bkv -Goma Abera 19/01</t>
  </si>
  <si>
    <t>DRCGOM/BANQUE/2017/02/003</t>
  </si>
  <si>
    <t>Lgmnt Abera 2- 4 fevrier 16 Goma</t>
  </si>
  <si>
    <t>Lgmnt Esperance 6-8 Fevr 17 Kitshanga</t>
  </si>
  <si>
    <t>Lgmnt Selemani 12 Fevrier 17 Kitshanga</t>
  </si>
  <si>
    <t xml:space="preserve"> perdiem Esperance 6-8 fevrier 17 Kitshanga</t>
  </si>
  <si>
    <t>Perdiem Selemani 12 Fevrier17 Kitshaga</t>
  </si>
  <si>
    <t>DRCBUK/BANK/2017/03/016</t>
  </si>
  <si>
    <t>Hébergement Paul  Bkv 7-11/3</t>
  </si>
  <si>
    <t>Lgmnt Esperance 13-17 Mars 17 Rutshuru</t>
  </si>
  <si>
    <t>Perdiem Esperance 13-15 Mars 17 Rutshuru</t>
  </si>
  <si>
    <t>Perdiem Selemani 13-17 Mars 17 Rutshuru</t>
  </si>
  <si>
    <t>DRCBUK/BANK/2017/01/016</t>
  </si>
  <si>
    <t>Frais de retrait chèque</t>
  </si>
  <si>
    <t>DRCGOM/BANQUE/2017/01/029</t>
  </si>
  <si>
    <t>Frais Gestion compte staff</t>
  </si>
  <si>
    <t>Frais de retrait appro coffre</t>
  </si>
  <si>
    <t>Frais de retrait cheque</t>
  </si>
  <si>
    <t>Frais de trsfrt recu du siege</t>
  </si>
  <si>
    <t>Frais de virement POLE</t>
  </si>
  <si>
    <t>Frais virement  Salaire staff</t>
  </si>
  <si>
    <t>BANK CHARGE feb</t>
  </si>
  <si>
    <t>ALERT GOMA</t>
  </si>
  <si>
    <t>DRCBUK/BANK/2017/02/014</t>
  </si>
  <si>
    <t>DRCGOM/BANQUE/2017/02/018</t>
  </si>
  <si>
    <t>BANK CHARGE mar</t>
  </si>
  <si>
    <t>DRCGOM/BANQUE/2017/03/023</t>
  </si>
  <si>
    <t>Frais de retrai cheque</t>
  </si>
  <si>
    <t>Frais de gestion compte staff</t>
  </si>
  <si>
    <t>Frais de retait cheque</t>
  </si>
  <si>
    <t>Frais de transfert recu du siege</t>
  </si>
  <si>
    <t>Frais de traitement salaire staff ALERT</t>
  </si>
  <si>
    <t>Frais de vierement IPR</t>
  </si>
  <si>
    <t>Frais de vierement INPP</t>
  </si>
  <si>
    <t>DRCGOM/BANQUE/2017/03/025</t>
  </si>
  <si>
    <t>DRCBUK/BANK/2017/03/025</t>
  </si>
  <si>
    <t>DRCGOM/BANQUE/2017/01/009</t>
  </si>
  <si>
    <t>Facture carburant mois Decembre 2016</t>
  </si>
  <si>
    <t>Consommation carburant Janvier 2017</t>
  </si>
  <si>
    <t>Entretien periodique vehicule PNUD</t>
  </si>
  <si>
    <t>DRCGOM/BANQUE/2017/03/020</t>
  </si>
  <si>
    <t>Carburant Generateur Fevrier 17</t>
  </si>
  <si>
    <t>Carburant Rav4 Fevrier 17</t>
  </si>
  <si>
    <t>Carburant LC PNUD Fevrier 17</t>
  </si>
  <si>
    <t>Refils carburant Terrain</t>
  </si>
  <si>
    <t>Lavage vehicule 7077AC/19</t>
  </si>
  <si>
    <t>Desembourbement LC sur terrain</t>
  </si>
  <si>
    <t>DRCGOM/BANQUE/2017/03/016</t>
  </si>
  <si>
    <t>Entretien LC PNUD</t>
  </si>
  <si>
    <t>Lavage LC PNUD</t>
  </si>
  <si>
    <t>Reparation pneu a Kiwandja</t>
  </si>
  <si>
    <t>Reparation pneu LC Ndjiya</t>
  </si>
  <si>
    <t>PPMT DEC16</t>
  </si>
  <si>
    <t>DRCGOM/CAISSE/2017/01/001</t>
  </si>
  <si>
    <t>Controle technique LC</t>
  </si>
  <si>
    <t>DRCGOM/BANQUE/2017/02/013</t>
  </si>
  <si>
    <t>IRL Bureau Goma dec 16-Mai 17</t>
  </si>
  <si>
    <t>DRCBUK/BANK/2017/01/014</t>
  </si>
  <si>
    <t>Soins medicaux DEC16-PATRICK</t>
  </si>
  <si>
    <t>Soins medicaux DEC16-BARNABE</t>
  </si>
  <si>
    <t>DRCGOM/BANQUE/2017/01/025</t>
  </si>
  <si>
    <t xml:space="preserve"> soins medicaux Adolphine Dec 2016</t>
  </si>
  <si>
    <t xml:space="preserve"> soins medicaux Mungamba Dec 2016</t>
  </si>
  <si>
    <t xml:space="preserve"> soins medicaux Esperance Dec 2016</t>
  </si>
  <si>
    <t>soins medicaux Makoma  Dec 2016</t>
  </si>
  <si>
    <t>soins medicaux Selemani  Dec 2016</t>
  </si>
  <si>
    <t>soins medicaux Patient  Dec 2016</t>
  </si>
  <si>
    <t>DRCGOM/BANQUE/2017/01/026</t>
  </si>
  <si>
    <t>soins medicaux Adolphine Janv2017</t>
  </si>
  <si>
    <t>soins medicaux Mungamba janv2017</t>
  </si>
  <si>
    <t>soins medicaux Esperance janv 2017</t>
  </si>
  <si>
    <t>soins medicaux Patient  janv 2017</t>
  </si>
  <si>
    <t>soins medicaux Esperance Dec 2016</t>
  </si>
  <si>
    <t>JDRCGOM/BANQUE/2017/01/025</t>
  </si>
  <si>
    <t>DRCBUK/BANK/2017/02/004</t>
  </si>
  <si>
    <t>Soins Médicaux Barnabé dec'16 -Janv'17</t>
  </si>
  <si>
    <t>DRCGOM/BANQUE/2017/03/011</t>
  </si>
  <si>
    <t>Soins Med Barnabe Wangu Fevr 17</t>
  </si>
  <si>
    <t>Soins Med Esperance Fevr 17</t>
  </si>
  <si>
    <t>Soins Med Keendja Fevr 17</t>
  </si>
  <si>
    <t>Soins Med Mututa Fevr 17</t>
  </si>
  <si>
    <t>DRCBUK/CAISSE/2017/03/002</t>
  </si>
  <si>
    <t>Soins médicaux Fevrier'17-Barnabé</t>
  </si>
  <si>
    <t>DRCGOM/BANQUE/2017/03/021</t>
  </si>
  <si>
    <t>Soins Med Mungamba Fevrier 17</t>
  </si>
  <si>
    <t>Soins Med Esperance Fevrier 17</t>
  </si>
  <si>
    <t>Soins Med Keendja Fevrier 17</t>
  </si>
  <si>
    <t>Soins Med Bienvenu  Fevrier 17</t>
  </si>
  <si>
    <t>Soins Med Patrick  Fevrier 17</t>
  </si>
  <si>
    <t>Soins Med Jacques Fevrier 17</t>
  </si>
  <si>
    <t>Soins Med Jerome Fevrier 17</t>
  </si>
  <si>
    <t>DRCBUK/GENJNL/2017/01/003</t>
  </si>
  <si>
    <t>Perdiem ABERA GOMA 19-21/01</t>
  </si>
  <si>
    <t>Coktail formation Finance</t>
  </si>
  <si>
    <t>DRCBUK/CAISSE/2017/02/002</t>
  </si>
  <si>
    <t>Formation en Francais-ABERA</t>
  </si>
  <si>
    <t>5410</t>
  </si>
  <si>
    <t>DRCBUK/GENJNL/2017/02/001</t>
  </si>
  <si>
    <t>Taxe bateau-Voy Abera 02-05/02</t>
  </si>
  <si>
    <t>Logement Abera  19-21 janvier 2017 Goma</t>
  </si>
  <si>
    <t>Perdiem Abera-Goma 02-05/02</t>
  </si>
  <si>
    <t>DRCBUK/CAISSE/2017/01/001</t>
  </si>
  <si>
    <t>Billets Bkv-Goma Patrick</t>
  </si>
  <si>
    <t>TKT bateau Patrick Gom-Bkv-Gom</t>
  </si>
  <si>
    <t>DRCGOM/BANQUE/2017/03/013</t>
  </si>
  <si>
    <t>TKT Bateau Gom Bkv Patrick Fevrier 2017</t>
  </si>
  <si>
    <t>DRCBUK/BANK/2017/01/002</t>
  </si>
  <si>
    <t>Loyer Residence Abera Janv-Mars'17</t>
  </si>
  <si>
    <t>DRCBUK/BANK/2017/01/009</t>
  </si>
  <si>
    <t>IRL Loyer ABERA Janv-Mars'17</t>
  </si>
  <si>
    <t>Réparation Geurite Residence-Alessia</t>
  </si>
  <si>
    <t>DRCBUK/BANK/2017/03/014</t>
  </si>
  <si>
    <t>Loyer residence Alessia Fev -Avril 2017</t>
  </si>
  <si>
    <t>DRCBUK/BANK/2017/03/023</t>
  </si>
  <si>
    <t>Pyt IRL loyer Alessia Fév-Avril'17</t>
  </si>
  <si>
    <t>Achat Cylindre Serrure- Résid. Alessia</t>
  </si>
  <si>
    <t>DRCKIN/CAISSE/2017/01/02</t>
  </si>
  <si>
    <t>Permi nation Alessia Polidorao</t>
  </si>
  <si>
    <t>DRCBUK/BANK/2017/01/001</t>
  </si>
  <si>
    <t>Billet avion Alessia- R&amp;R</t>
  </si>
  <si>
    <t>Perdiem Alessia-R&amp;R</t>
  </si>
  <si>
    <t>Hébergement Hotel Alessia-R&amp;R</t>
  </si>
  <si>
    <t>Renouvelllement Visa Alessia POLIDORO</t>
  </si>
  <si>
    <t>Fournitures bureaux</t>
  </si>
  <si>
    <t>Achat eau minerale</t>
  </si>
  <si>
    <t>Fabrication chaise Admin</t>
  </si>
  <si>
    <t>Pmnt Agenda 2017</t>
  </si>
  <si>
    <t>DRCGOM/BANQUE/2017/01/002</t>
  </si>
  <si>
    <t>Fourniture bureau Goma</t>
  </si>
  <si>
    <t>Achat eau potable bureau</t>
  </si>
  <si>
    <t>Achat ampoule et disjoncteurs</t>
  </si>
  <si>
    <t>Pyt facture Janvier 2017</t>
  </si>
  <si>
    <t>Evacuation des Immondices Dec 2016</t>
  </si>
  <si>
    <t>8270</t>
  </si>
  <si>
    <t>Achat consommable bureau Fevrier 2017</t>
  </si>
  <si>
    <t>Eau Bureau Goma</t>
  </si>
  <si>
    <t>Fourniture bureau</t>
  </si>
  <si>
    <t>DRCGOM/CAISSE/2017/03/001</t>
  </si>
  <si>
    <t>Achat consommables bureau Mars 2017</t>
  </si>
  <si>
    <t>Eau minerale pour le bureau</t>
  </si>
  <si>
    <t>Consommable bureau Avril 2017</t>
  </si>
  <si>
    <t>Ajustage porte d'entrée bureau</t>
  </si>
  <si>
    <t>consommation eau fevrier 2017</t>
  </si>
  <si>
    <t>Evacuation Immondice Mars 2017</t>
  </si>
  <si>
    <t>Service plomberie bureau</t>
  </si>
  <si>
    <t>8420</t>
  </si>
  <si>
    <t>Reparation electrique bureau</t>
  </si>
  <si>
    <t>Pyt facture Regideso Janvier 2017</t>
  </si>
  <si>
    <t>Evacuation imondices Bureau Goma</t>
  </si>
  <si>
    <t>8260</t>
  </si>
  <si>
    <t>Evacuation des immondices Fev 2017</t>
  </si>
  <si>
    <t>DRCGOM/BANQUE/2017/01/030</t>
  </si>
  <si>
    <t>Communication Amos Decembre16</t>
  </si>
  <si>
    <t>Communication Makoma Decembre16</t>
  </si>
  <si>
    <t>Communication Mututa Decembre16</t>
  </si>
  <si>
    <t>Communication Selemani Decembre2016</t>
  </si>
  <si>
    <t>Communication  Mungamba Decembre16</t>
  </si>
  <si>
    <t>Communication Adolphine Decembre16</t>
  </si>
  <si>
    <t>Communication Bureau Goma Decembre16</t>
  </si>
  <si>
    <t>Communication Barnabe Decembre16</t>
  </si>
  <si>
    <t>DRCGOM/BANQUE/2017/01/032</t>
  </si>
  <si>
    <t>Communication Bienvenu  Janvier17</t>
  </si>
  <si>
    <t>Communication Keendja Janvier 2017</t>
  </si>
  <si>
    <t>Communication Amos Janvier17</t>
  </si>
  <si>
    <t>Communication Mututa Janvier17</t>
  </si>
  <si>
    <t>Communication Adolphine Janvier17</t>
  </si>
  <si>
    <t>Communication Jacques Janvier17</t>
  </si>
  <si>
    <t>Communication Jerome Janvier17</t>
  </si>
  <si>
    <t>Communication Bureau Goma Janvier17</t>
  </si>
  <si>
    <t>Communication Barnabe Janvier17</t>
  </si>
  <si>
    <t>DRCGOM/BANQUE/2017/01/003</t>
  </si>
  <si>
    <t>Internet bureau Goma  Jan 2017</t>
  </si>
  <si>
    <t xml:space="preserve"> IT support Bureau Goma Dec 2016</t>
  </si>
  <si>
    <t>Renouvellement modem Janvier 2017</t>
  </si>
  <si>
    <t>DRCGOM/BANQUE/2017/01/012</t>
  </si>
  <si>
    <t>Facture Internet bureau Goma  Fevrier 2017</t>
  </si>
  <si>
    <t>Facture IT support Bureau Goma Janvier 2017</t>
  </si>
  <si>
    <t>Communication Esperance Kitshanga</t>
  </si>
  <si>
    <t>Modem bureau Goma  Fev 2017</t>
  </si>
  <si>
    <t>Mega Internet  terrain Ndjia</t>
  </si>
  <si>
    <t>Credit Internet  Modems Bkv et Goma Mars 17</t>
  </si>
  <si>
    <t>DRCGOM/BANQUE/2017/03/012</t>
  </si>
  <si>
    <t>Internet Mars 2017 Goma office</t>
  </si>
  <si>
    <t>IT service Fevrier 2017 Goma office</t>
  </si>
  <si>
    <t>DRCGOM/BANQUE/2017/03/019</t>
  </si>
  <si>
    <t>Internet Avril 2017 Goma office</t>
  </si>
  <si>
    <t>IT service Mars 2017 Goma office</t>
  </si>
  <si>
    <t>DRCBUK/BANK/2017/01/005</t>
  </si>
  <si>
    <t>Frais gardiennage Janv'17-Res Alessia</t>
  </si>
  <si>
    <t>Frais gardiennage Janv'17-Res Abera</t>
  </si>
  <si>
    <t>Frais controle technique PTT 2016</t>
  </si>
  <si>
    <t>DRCGOM/BANQUE/2017/01/015</t>
  </si>
  <si>
    <t>Securite staff Fevrier-Mars-Avril 2017</t>
  </si>
  <si>
    <t>DRCGOM/BANQUE/2017/01/017</t>
  </si>
  <si>
    <t>Facture Gardiennage Bureau Janvier 2017</t>
  </si>
  <si>
    <t>DRCBUK/BANK/2017/02/008</t>
  </si>
  <si>
    <t>frais de gardiennage Fév'17-Res. Alessia</t>
  </si>
  <si>
    <t>frais de gardiennage Fév'17-Res. ABERA</t>
  </si>
  <si>
    <t>DRCGOM/BANQUE/2017/03/002</t>
  </si>
  <si>
    <t>Facture Gardiennage Christina Fevrier 2017</t>
  </si>
  <si>
    <t>DRCBUK/BANK/2017/03/020</t>
  </si>
  <si>
    <t>Gardiennage Mars 2017-ALESSIA</t>
  </si>
  <si>
    <t>Gardiennage Mars 2017-ABERA</t>
  </si>
  <si>
    <t>Facture Gardiennage Bureau Fevrie 2017</t>
  </si>
  <si>
    <t>Frais légale décompte final Jeff</t>
  </si>
  <si>
    <t>DRCKIN/BANQUE/2017/02/001</t>
  </si>
  <si>
    <t>Honoraire Jerome du 12 déc'016 au 12 janv'017</t>
  </si>
  <si>
    <t>Honoraire du 12 janv au 12 fev 2017</t>
  </si>
  <si>
    <t>DRCKIN/CAISSE/2017/03/002</t>
  </si>
  <si>
    <t>Frais réinstallation lapto de P. Kashama</t>
  </si>
  <si>
    <t>8320</t>
  </si>
  <si>
    <t>Jan OH '17</t>
  </si>
  <si>
    <t>OVERHEAD CHG JAN'17</t>
  </si>
  <si>
    <t>Feb OH '17</t>
  </si>
  <si>
    <t>OVERHEAD CHG FEB'17</t>
  </si>
  <si>
    <t>Mar OH '17</t>
  </si>
  <si>
    <t>OVERHEAD CHG MAR'17</t>
  </si>
  <si>
    <t>300</t>
  </si>
  <si>
    <t>DRCGOM/BANQUE/2017/01/010</t>
  </si>
  <si>
    <t>Transfert 1ere tranche POLE  PNUD</t>
  </si>
  <si>
    <t>6401</t>
  </si>
  <si>
    <t>JAN-MAR'17</t>
  </si>
  <si>
    <t xml:space="preserve">Funding Authorization and Certificate of Expenditures (FACE) RAPPORT </t>
  </si>
  <si>
    <t>2017/004</t>
  </si>
  <si>
    <t>2017/005</t>
  </si>
  <si>
    <t>DRCPARTNER/POLE/AP21LR/2017/01</t>
  </si>
  <si>
    <t>Year1 POLE PNUD REPORT Q1 May 2017</t>
  </si>
  <si>
    <t>6470</t>
  </si>
  <si>
    <t>DRCGOM/GENJRNL/2017/05/09</t>
  </si>
  <si>
    <t>PEAGE route Masisi</t>
  </si>
  <si>
    <t>Transport participant CITC bashali</t>
  </si>
  <si>
    <t>DRCGOM/CAISSE/2017/05/002</t>
  </si>
  <si>
    <t>Lgmt Partenaires Kichanga 06 mai 2017</t>
  </si>
  <si>
    <t>Perdiem participant CITC bashali</t>
  </si>
  <si>
    <t>Perdiem Justin 3-6 Mai 17  bashali</t>
  </si>
  <si>
    <t>Location salle Kichanga 06 mai 2017</t>
  </si>
  <si>
    <t>DRCGOM/BANQUE/2017/05/011</t>
  </si>
  <si>
    <t>Lunch Reunion de CITC Kitshanga</t>
  </si>
  <si>
    <t>6650</t>
  </si>
  <si>
    <t>DRCGOM/GENJRNL/2017/04/03</t>
  </si>
  <si>
    <t>Peage route Mungamba Bashali</t>
  </si>
  <si>
    <t>DRCGOM/GENJRNL/2017/04/04</t>
  </si>
  <si>
    <t>Peage route Selemani Bashali</t>
  </si>
  <si>
    <t>Lgmt Mungamba 20 fev-02 mars'017 bashali</t>
  </si>
  <si>
    <t>Lgmt Sherty 20 fev-02 mars'017 bashali</t>
  </si>
  <si>
    <t>Lgmt Selemani 27 fev-09 mars'017 bashali</t>
  </si>
  <si>
    <t>Lgmt Amos 27 fev-09 mars'017 bashali</t>
  </si>
  <si>
    <t>Prdm  Sherty 20 fev-3 mars'017 Bashali</t>
  </si>
  <si>
    <t>Prdm  Mungamba 20 fev-3 mars'017 Bashali</t>
  </si>
  <si>
    <t>Prdm  Amos 27 fev-10 mars'017 Bashali</t>
  </si>
  <si>
    <t>Prdm  Selemani 27 fev-10 mars'017 Bashali</t>
  </si>
  <si>
    <t>Prdm  Mazambi 20 fev-03 mars'017 Bashali</t>
  </si>
  <si>
    <t>Prdm  Marcellin 27 fev-10 mars'017 Bashali</t>
  </si>
  <si>
    <t>Lgmt Mazambi 20 fev-02 mars'017 bashali</t>
  </si>
  <si>
    <t>6130</t>
  </si>
  <si>
    <t>Lgmt  Marcellin 27 fev-09 mars'017 bashali</t>
  </si>
  <si>
    <t>JDRCGOM/BANQUE/2017/03/022</t>
  </si>
  <si>
    <t>IPR Consultant base line Ndjiya</t>
  </si>
  <si>
    <t>Lavage vehicule et entretien pneu 8293AC/19</t>
  </si>
  <si>
    <t>Facture pour entretien vehicule 4725AC/19</t>
  </si>
  <si>
    <t>DRCGOM/CAISSE/2017/04/002</t>
  </si>
  <si>
    <t>lavage vehicule</t>
  </si>
  <si>
    <t>DRCGOM/CAISSE/2017/04/003</t>
  </si>
  <si>
    <t>Frais embourbement vehicule4725 Pinga</t>
  </si>
  <si>
    <t>DRCGOM/BANQUE/2017/05/009</t>
  </si>
  <si>
    <t>Honoraire consultant Mazambi Base Line Ndjiya</t>
  </si>
  <si>
    <t>DRCGOM/BANQUE/2017/05/020</t>
  </si>
  <si>
    <t>IPR Mazambi mains d'oeuvre occasionelle</t>
  </si>
  <si>
    <t>DRCGOM/GENJRNL/2017/04/09</t>
  </si>
  <si>
    <t>Peage route Amos Bashali 17 Avril 2017</t>
  </si>
  <si>
    <t>DRCGOM/GENJRNL/2017/04/10</t>
  </si>
  <si>
    <t>Peage route Patrick Bashali 24 Avril 2017</t>
  </si>
  <si>
    <t>DRCBUK/BANK/2017/04/005</t>
  </si>
  <si>
    <t>Billet Bukavu-Goma PATRICK 6/3</t>
  </si>
  <si>
    <t>DRCGOM/BANQUE/2017/04/006</t>
  </si>
  <si>
    <t>TKT P Mututa Goma BK</t>
  </si>
  <si>
    <t>TKT Christina  Goma BK</t>
  </si>
  <si>
    <t>Perdiem Amos Bashali 17-18 Avril 2017</t>
  </si>
  <si>
    <t>Perdiem MUNGAMBA Bashali 17-18 Avril 2017</t>
  </si>
  <si>
    <t>Perdiem Patrick Kitchanga 24-26 Avril 2017</t>
  </si>
  <si>
    <t>Perdiem Selemani  Kitchanga 24-26 Avril 2017</t>
  </si>
  <si>
    <t>Perdiem Keendja  Kitchanga 24-26 Avril 2017</t>
  </si>
  <si>
    <t>Reparation pneus 4725AC/19</t>
  </si>
  <si>
    <t>DRCGOM/CAISSE/2017/05/001</t>
  </si>
  <si>
    <t>Logement Selemani a Kitshanga 24-25 avril'017</t>
  </si>
  <si>
    <t>Logement KEENDJA a Kitshanga 24-25 avril'017</t>
  </si>
  <si>
    <t>Logement Patrick a Kitshanga 24-25 avril'017</t>
  </si>
  <si>
    <t>Logement Amos a Kitshanga 18 avril'017</t>
  </si>
  <si>
    <t>Logement Mungamba a Kitshanga  18 avril'017</t>
  </si>
  <si>
    <t>Lgmt Mungamba Kichanga 06 mai 2017</t>
  </si>
  <si>
    <t>Lgmt Amos Kichanga 06 mai 2017</t>
  </si>
  <si>
    <t>Lgmt Patrick Kichanga 06 mai 2017</t>
  </si>
  <si>
    <t>Perdiem Patrick 3-6 Mai 17  bashali</t>
  </si>
  <si>
    <t>Perdiem Amos 3-6 Mai 17  bashali</t>
  </si>
  <si>
    <t>Perdiem Mungamba 3-6 Mai 17  bashali</t>
  </si>
  <si>
    <t>DRCGOM/BANQUE/2017/05/006</t>
  </si>
  <si>
    <t>Pmnt chaussure de terrain Ndjiya</t>
  </si>
  <si>
    <t>Achat 2 Sacs pour Ordinateur</t>
  </si>
  <si>
    <t>Transport Participant atelier Njia Za M.</t>
  </si>
  <si>
    <t>DRCGOM/BANQUE/2017/04/019</t>
  </si>
  <si>
    <t>Lgmt Partenaires  19-22/04/017 Goma</t>
  </si>
  <si>
    <t xml:space="preserve"> Perdiem participant atelier Njia za Makuba</t>
  </si>
  <si>
    <t>Repas participants19-21/04/017 Goma</t>
  </si>
  <si>
    <t>Fournitures atelier Njia za Makubaliano</t>
  </si>
  <si>
    <t>Achat carton eau pr atelier Njia za Makubaliano</t>
  </si>
  <si>
    <t>Lction salle 19-21/04/017 Goma atelier partenaires</t>
  </si>
  <si>
    <t>DRCGOM/BANQUE/2017/04/024</t>
  </si>
  <si>
    <t>DRCGOM/BANQUE/2017/04/025</t>
  </si>
  <si>
    <t>DRCGOM/BANQUE/2017/04/026</t>
  </si>
  <si>
    <t>DRCGOM/BANQUE/2017/05/021</t>
  </si>
  <si>
    <t>DRCGOM/BANQUE/2017/05/022</t>
  </si>
  <si>
    <t>DRCGOM/BANQUE/2017/05/024</t>
  </si>
  <si>
    <t>DRCGOM/CAISSE/2017/05/003</t>
  </si>
  <si>
    <t>PR APR17 JNL</t>
  </si>
  <si>
    <t>examen d'aptitude physique Buesser Christine</t>
  </si>
  <si>
    <t>BES</t>
  </si>
  <si>
    <t>Transport Christine kigali Gisenyi et ses effets</t>
  </si>
  <si>
    <t>Attestation Residence et Bonne vie et M. Christine</t>
  </si>
  <si>
    <t>PR MAY17 JNL</t>
  </si>
  <si>
    <t>HR SCF CHG MAY 17</t>
  </si>
  <si>
    <t>BUU</t>
  </si>
  <si>
    <t>HR CHG MAY 17</t>
  </si>
  <si>
    <t>BANK CHARGE MAY</t>
  </si>
  <si>
    <t>CHRISTINE BUESSER</t>
  </si>
  <si>
    <t>DRCGOM/BANQUE/2017/04/018</t>
  </si>
  <si>
    <t>Billet avion enfant Chrsitina</t>
  </si>
  <si>
    <t>Billet avion Christina Ellis</t>
  </si>
  <si>
    <t>PR UW APR</t>
  </si>
  <si>
    <t>Ellis Chris Flight Tick Refund</t>
  </si>
  <si>
    <t>9540</t>
  </si>
  <si>
    <t>MF CC FEB</t>
  </si>
  <si>
    <t>French keyboard sticker</t>
  </si>
  <si>
    <t>HP laptop</t>
  </si>
  <si>
    <t>DRCBUK/CAISSE/2017/04/003</t>
  </si>
  <si>
    <t>Frais voyage Abera Goma 21-22/4</t>
  </si>
  <si>
    <t>DRCBUK/GENJNL/2017/04/005</t>
  </si>
  <si>
    <t>Taxe bateau voy Alessia Goma 18-21/4</t>
  </si>
  <si>
    <t>Logement Alessia Goma 18 au 20 Avril 2017</t>
  </si>
  <si>
    <t>Perdiem Abera Goma 21-22/4</t>
  </si>
  <si>
    <t>Perdiem ALESSIA Goma 18-21/4</t>
  </si>
  <si>
    <t>DRCBUK/CAISSE/2017/05/001</t>
  </si>
  <si>
    <t>Rbsmt frais de voyage pour Goma</t>
  </si>
  <si>
    <t>DRCBUK/BANK/2017/05/008</t>
  </si>
  <si>
    <t>Billet bateau BKV-GOMA Alessia 27/4</t>
  </si>
  <si>
    <t>DRCGOM/BANQUE/2017/05/032</t>
  </si>
  <si>
    <t>Lgmnt Abera 7-8 Mai 2017 Goma</t>
  </si>
  <si>
    <t>Frais virement IPR</t>
  </si>
  <si>
    <t>6410</t>
  </si>
  <si>
    <t>BANK CHARGE apr</t>
  </si>
  <si>
    <t>Frais virement pmt IPR</t>
  </si>
  <si>
    <t>DRCBUK/BANK/2017/04/024</t>
  </si>
  <si>
    <t>DRCGOM/BANQUE/2017/04/027</t>
  </si>
  <si>
    <t>Frais bancaires chq no 06734089</t>
  </si>
  <si>
    <t>Frais retrait chequiers</t>
  </si>
  <si>
    <t>Frais de gestion</t>
  </si>
  <si>
    <t>Frais de gestion CPT GMA</t>
  </si>
  <si>
    <t>TVA Frais de gestion</t>
  </si>
  <si>
    <t>Frais bancaires transfert HQ</t>
  </si>
  <si>
    <t>Frais bancaires chq no 06734099</t>
  </si>
  <si>
    <t>Frais bancaires chq no 06734097</t>
  </si>
  <si>
    <t>Commission VAL LIC DEC</t>
  </si>
  <si>
    <t>Commission Cout achat  LIC DEC</t>
  </si>
  <si>
    <t>Frais bancaires n0 06734197</t>
  </si>
  <si>
    <t>Frais bancaires n0 06734198</t>
  </si>
  <si>
    <t>Frais bancaires n0 06734201</t>
  </si>
  <si>
    <t>Frais bancaires n0 06734096</t>
  </si>
  <si>
    <t>Frais bancaires  OV10120358</t>
  </si>
  <si>
    <t>Frais bancaires  OV10120353</t>
  </si>
  <si>
    <t>Frais bancaires  OV10120356</t>
  </si>
  <si>
    <t>Frais bancaires  OV10120370</t>
  </si>
  <si>
    <t>Frais bancaires n0 06734207</t>
  </si>
  <si>
    <t>Frais bancaires n0 06734206</t>
  </si>
  <si>
    <t>Frais bancaires n0 06734205</t>
  </si>
  <si>
    <t>Frais bancaires  OV10120361</t>
  </si>
  <si>
    <t>DRCGOM/BANQUE/2017/04/028</t>
  </si>
  <si>
    <t>Frais fixe au 31/03/2017</t>
  </si>
  <si>
    <t>Frais bancaires historique 05/04/2017</t>
  </si>
  <si>
    <t>DRCGOM/BANQUE/2017/05/028</t>
  </si>
  <si>
    <t>Frais de retrais cheque</t>
  </si>
  <si>
    <t>Frais de trasfert IPR Mazambi</t>
  </si>
  <si>
    <t>Frais virement Loyer Bureau Goma</t>
  </si>
  <si>
    <t>Frais virement IRL Bureau Goma</t>
  </si>
  <si>
    <t>Frais virement INPP mai 2017</t>
  </si>
  <si>
    <t>Frais de gestion compte staff Goma</t>
  </si>
  <si>
    <t>Frais de transfert salaire staff</t>
  </si>
  <si>
    <t>DRCBUK/BANK/2017/05/026</t>
  </si>
  <si>
    <t>DRCGOM/BANQUE/2017/04/023</t>
  </si>
  <si>
    <t>Facture carburant mois Mars 2017</t>
  </si>
  <si>
    <t>DRCGOM/BANQUE/2017/05/017</t>
  </si>
  <si>
    <t>Carburant generateur Mai 2017 Goma</t>
  </si>
  <si>
    <t>Carburant  LC ALERT  Avril  2017 Goma</t>
  </si>
  <si>
    <t>Carburant  LC PNUD  Avril  2017 Goma</t>
  </si>
  <si>
    <t>Entretien periodique generateur</t>
  </si>
  <si>
    <t>Lavage vehicule</t>
  </si>
  <si>
    <t>Soudure porte bagage LC sur terrain</t>
  </si>
  <si>
    <t>8330</t>
  </si>
  <si>
    <t>Reparation pneu vehicule PNUD</t>
  </si>
  <si>
    <t>Lavage vehicule PNUD</t>
  </si>
  <si>
    <t>Entretien periodique vehicule PND</t>
  </si>
  <si>
    <t>Reparation et entretien RAV4</t>
  </si>
  <si>
    <t>Lavage complet RAV4</t>
  </si>
  <si>
    <t>JDRCGOM/BANQUE/2017/02/013</t>
  </si>
  <si>
    <t>JDRCGOM/BANQUE/2016/12/018</t>
  </si>
  <si>
    <t>Contrevention vehicule PNUD</t>
  </si>
  <si>
    <t>DRCBUK/CAISSE/2017/05/002</t>
  </si>
  <si>
    <t>Frais expedition Mob 7812 AC/16 Bkv-Gomo</t>
  </si>
  <si>
    <t>8060</t>
  </si>
  <si>
    <t>Soins medicaux-Barnabé</t>
  </si>
  <si>
    <t>DRCBUK/CAISSE/2017/04/001</t>
  </si>
  <si>
    <t>Soins medicaux mars 2017-Barnabé</t>
  </si>
  <si>
    <t>DRCBUK/BANK/2017/04/019</t>
  </si>
  <si>
    <t>soins médicaux Mars'17-Barnabé</t>
  </si>
  <si>
    <t>DRCGOM/BANQUE/2017/04/022</t>
  </si>
  <si>
    <t>Soins medicaux Jerome Mars 2017</t>
  </si>
  <si>
    <t>Soins medicaux Jacques  Mars 2017</t>
  </si>
  <si>
    <t>Soins medicaux Adolphine  Mars 2017</t>
  </si>
  <si>
    <t>Soins medicaux Sherty  Mars 2017</t>
  </si>
  <si>
    <t>Soins medicaux Mungamba Mars 2017</t>
  </si>
  <si>
    <t>Soins medicaux Makoma  Mars 2017</t>
  </si>
  <si>
    <t>DRCGOM/BANQUE/2017/05/018</t>
  </si>
  <si>
    <t>Soins Med Amos Mars 2017</t>
  </si>
  <si>
    <t>Soins Med Keendja Mars 2017</t>
  </si>
  <si>
    <t>DRCGOM/BANQUE/2017/05/027</t>
  </si>
  <si>
    <t>Soins Med Esperance Avril 2017`</t>
  </si>
  <si>
    <t>Soins Med Amos Avril 2017`</t>
  </si>
  <si>
    <t>DRCKIN/CAISSE/2017/05/001</t>
  </si>
  <si>
    <t>Soins medicaux famille Kashama</t>
  </si>
  <si>
    <t>KSH</t>
  </si>
  <si>
    <t>DRCGOM/BANQUE/2017/04/002</t>
  </si>
  <si>
    <t>Loyer Buesser 15 avril-15 Oct 2017 Goma</t>
  </si>
  <si>
    <t>Garentie Locative Loyer Buesser</t>
  </si>
  <si>
    <t>DRCBUK/BANK/2017/04/006</t>
  </si>
  <si>
    <t>Loyer Abera Avril-Juin 2017</t>
  </si>
  <si>
    <t>DRCBUK/BANK/2017/04/011</t>
  </si>
  <si>
    <t>Pyt IRL loyer Abera Avril-Juil'17</t>
  </si>
  <si>
    <t>DRCBUK/BANK/2017/04/015</t>
  </si>
  <si>
    <t>Installation enérgie solaire-Rés Alessia</t>
  </si>
  <si>
    <t>DRCGOM/BANQUE/2017/04/014</t>
  </si>
  <si>
    <t>IRL Loyer Christine Buesser 15/04-15/10/2017</t>
  </si>
  <si>
    <t>DRCBUK/CAISSE/2017/04/002</t>
  </si>
  <si>
    <t>Matériel instal générateur- Res.Alessia</t>
  </si>
  <si>
    <t>Matériels Plomberie-Res Abera</t>
  </si>
  <si>
    <t>Entretien générateur- Res.Alessia</t>
  </si>
  <si>
    <t>DRCGOM/BANQUE/2017/05/007</t>
  </si>
  <si>
    <t>Lgmnt 20-30 avril 2017 Christina</t>
  </si>
  <si>
    <t>Plomberie Residence Christine Buesser</t>
  </si>
  <si>
    <t>Entretien tanks residence Alessia</t>
  </si>
  <si>
    <t>Entretien tanks residence Abera</t>
  </si>
  <si>
    <t>Reparation conduite d'eau chez Christine</t>
  </si>
  <si>
    <t>DRCBUK/BANK/2017/05/019</t>
  </si>
  <si>
    <t>IRL Loyer Alessia May-Juil'17</t>
  </si>
  <si>
    <t>Certificat medical</t>
  </si>
  <si>
    <t>DRCBUK/BANK/2017/04/023</t>
  </si>
  <si>
    <t>Bilet Avion Abera voyage Addis-abeba</t>
  </si>
  <si>
    <t>DRCKIN/CAISSE/2017/04/002</t>
  </si>
  <si>
    <t>Frais de dépôt renouvellement VEO Abera</t>
  </si>
  <si>
    <t>Frais de dépôt pour VEO Christine</t>
  </si>
  <si>
    <t>Frais de dépôt pour VEO Enfant Christine</t>
  </si>
  <si>
    <t>Depot demande visa Abera</t>
  </si>
  <si>
    <t>Permis de conduire Abera</t>
  </si>
  <si>
    <t>100011672/4</t>
  </si>
  <si>
    <t>SU011000669 INSURANCE CHISTINA E</t>
  </si>
  <si>
    <t>9590</t>
  </si>
  <si>
    <t>Fourniture bureau mois Avril 2017</t>
  </si>
  <si>
    <t>DRCGOM/CAISSE/2017/04/001</t>
  </si>
  <si>
    <t>Achat plateau, verre pour bureau de Goma</t>
  </si>
  <si>
    <t>Achat eau minerale pour bureau</t>
  </si>
  <si>
    <t>Achat fournitures bureau</t>
  </si>
  <si>
    <t>Facture Eau bureau de Goma</t>
  </si>
  <si>
    <t>Achat lait, café, sucre pour le bureau Goma</t>
  </si>
  <si>
    <t>Pyt facture snel Avril 2017</t>
  </si>
  <si>
    <t>Commande Carnet bon sortie caisse</t>
  </si>
  <si>
    <t>Achat eau minerale bureau</t>
  </si>
  <si>
    <t>Eau Minerale pour bureau</t>
  </si>
  <si>
    <t>Consommable bureau Juin 2017</t>
  </si>
  <si>
    <t>Facture Regideso Avril 2017</t>
  </si>
  <si>
    <t>Evacuation des Immondices Avril 2017</t>
  </si>
  <si>
    <t>DRCGOM/BANQUE/2017/05/019</t>
  </si>
  <si>
    <t>Loyer Bureau Goma Juin-Nov 2017</t>
  </si>
  <si>
    <t>DRCGOM/BANQUE/2017/05/023</t>
  </si>
  <si>
    <t>IRL Bureau Goma Juin-Nov 2017</t>
  </si>
  <si>
    <t>Pyt facture eau bureau de Goma Mars 2017</t>
  </si>
  <si>
    <t>Abonnement internet bureau Goma-Bkv april'017</t>
  </si>
  <si>
    <t>DRCGOM/BANQUE/2017/05/002</t>
  </si>
  <si>
    <t>Communication Bienvenu  Fevrier17</t>
  </si>
  <si>
    <t>Communication Keendja Fevrier 2017</t>
  </si>
  <si>
    <t>Communication Amos Fevrier17</t>
  </si>
  <si>
    <t>Communication Mututa Fevrier17</t>
  </si>
  <si>
    <t>Communication Adolphine Fevrier17</t>
  </si>
  <si>
    <t>Communication Jacques Fevrier17</t>
  </si>
  <si>
    <t>Communication Jerome Fevrier17</t>
  </si>
  <si>
    <t>Communication Bureau Goma Fevrier17</t>
  </si>
  <si>
    <t>Communication Barnabe Fevrier17</t>
  </si>
  <si>
    <t>Communication Christina Mars 2017</t>
  </si>
  <si>
    <t>Communication Bienvenu  Mars17</t>
  </si>
  <si>
    <t>Communication Keendja Mars 2017</t>
  </si>
  <si>
    <t>Communication Amos Mars17</t>
  </si>
  <si>
    <t>Communication Mututa Mars17</t>
  </si>
  <si>
    <t>Communication Adolphine Mars17</t>
  </si>
  <si>
    <t>Communication Jacques Mars17</t>
  </si>
  <si>
    <t>Communication Jerome Mars17</t>
  </si>
  <si>
    <t>Communication Bureau Goma Mars17</t>
  </si>
  <si>
    <t>Communication Barnabe Mars17</t>
  </si>
  <si>
    <t>Renouvellement modem Bureau Avril</t>
  </si>
  <si>
    <t>DRCGOM/BANQUE/2017/04/020</t>
  </si>
  <si>
    <t>Facture Gardiennage Christina Avril 2017</t>
  </si>
  <si>
    <t>DRCGOM/BANQUE/2017/04/021</t>
  </si>
  <si>
    <t>Facture Gardiennage Christina Mars 2017</t>
  </si>
  <si>
    <t>DRCBUK/BANK/2017/04/016</t>
  </si>
  <si>
    <t>Frais gardiennage Avril'17-Res. Alessia</t>
  </si>
  <si>
    <t>Frais gardiennage Avril'17-Res. Abera</t>
  </si>
  <si>
    <t>Facture Gardiennage Bureau Avril  2017</t>
  </si>
  <si>
    <t>Facture Gardiennage Bureau Mars 2017</t>
  </si>
  <si>
    <t>DRCGOM/BANQUE/2017/05/015</t>
  </si>
  <si>
    <t>Securite Residence Christine    Mai  2017</t>
  </si>
  <si>
    <t>DRCBUK/BANK/2017/05/021</t>
  </si>
  <si>
    <t>Frais gardiennage Mai'17-Res. Alessia</t>
  </si>
  <si>
    <t>Frais gardiennage Mai'17-Res Abera</t>
  </si>
  <si>
    <t>DRCGOM/BANQUE/2017/05/014</t>
  </si>
  <si>
    <t>Securite staff  Mai-Juillet 2017 Goma</t>
  </si>
  <si>
    <t>Securite Bureau Goma   Mai  2017</t>
  </si>
  <si>
    <t>DRCGOM/BANQUE/2017/04/013</t>
  </si>
  <si>
    <t>Honoraire Midagu Jerome 12 Fev-12 Avril 2017</t>
  </si>
  <si>
    <t>DRCGOM/BANQUE/2017/05/030</t>
  </si>
  <si>
    <t>Honoraire Midagu 12 Avril-12 Mai 2017</t>
  </si>
  <si>
    <t>Impression cartes de visite</t>
  </si>
  <si>
    <t>8090</t>
  </si>
  <si>
    <t>Apr OH '17</t>
  </si>
  <si>
    <t>OVERHEAD CHG APR'17</t>
  </si>
  <si>
    <t>MAY OH 2017</t>
  </si>
  <si>
    <t>OVERHEAD MAY'17</t>
  </si>
  <si>
    <t>TOTAL EXPENDITURE</t>
  </si>
  <si>
    <t>Fin Mars' 2017</t>
  </si>
  <si>
    <t>Christine Buesser</t>
  </si>
  <si>
    <t>Country Director</t>
  </si>
  <si>
    <t>Dépenses effectives au titre du projet(Avril-Mai'17)</t>
  </si>
  <si>
    <t>DEPENSE REELLE</t>
  </si>
  <si>
    <t>AVR-MAI'17</t>
  </si>
  <si>
    <t>Acting Country Director</t>
  </si>
  <si>
    <t>Alessia Polidoro</t>
  </si>
  <si>
    <t>Octobre' 2016</t>
  </si>
  <si>
    <t>Dépenses effectives au titre du projet(Octobre-Decembre'16)</t>
  </si>
  <si>
    <t xml:space="preserve">RAPPORT </t>
  </si>
  <si>
    <t>Dépenses effectives au titre du projet(Janvier-Mars'17)</t>
  </si>
  <si>
    <t>% dépense selon le budget prévu</t>
  </si>
  <si>
    <t>Couts Indirects</t>
  </si>
  <si>
    <t>dépense réelle(Anee 1)</t>
  </si>
  <si>
    <t>Dépense réelle(Anee 2)</t>
  </si>
  <si>
    <t xml:space="preserve">VISA DU POINT FOCAL PNUD </t>
  </si>
  <si>
    <t>VISA DU DPA/O PNUD</t>
  </si>
  <si>
    <t>X</t>
  </si>
  <si>
    <t>00102285/6308/30000</t>
  </si>
  <si>
    <t>VISA PROJECT MANAGER</t>
  </si>
  <si>
    <t>2017/006</t>
  </si>
  <si>
    <t>DRCGOM/GENJRNL/2017/06/05</t>
  </si>
  <si>
    <t>Trsprt participant 1-2 JUIN 2017 Kitshanga</t>
  </si>
  <si>
    <t>DRCGOM/CAISSE/2017/06/003</t>
  </si>
  <si>
    <t>Lgmt partenaires a kichanga 02 Juin 2017</t>
  </si>
  <si>
    <t>Lgmt Partenaires  Kitshanga 31 Mai 2017</t>
  </si>
  <si>
    <t>Repas pendant l'atelier Kichanga projet PNUD</t>
  </si>
  <si>
    <t>Perdiem Participant 30 Mai-2 JUIN 2017 Kitshanga</t>
  </si>
  <si>
    <t>Papier adhsif atelier Kitshanga</t>
  </si>
  <si>
    <t>Location salle a kichanga</t>
  </si>
  <si>
    <t>1773799</t>
  </si>
  <si>
    <t>TRAV;A POLIDORO 10/6/17 KIGALI BARCELONA</t>
  </si>
  <si>
    <t>Logement  Patrick a Kitshanga 01 au 02 Juin'017</t>
  </si>
  <si>
    <t>Logement  Selemani a Kitshanga 01 au 02 Juin'017</t>
  </si>
  <si>
    <t>Lgmt Patrick a Kitshanga 31 mai 2017</t>
  </si>
  <si>
    <t>Lgmt Selemani a Kitshanga 31 mai 2017</t>
  </si>
  <si>
    <t>DRCBUK/BANK/2017/06/021</t>
  </si>
  <si>
    <t>Hébergement Lambert Bukavu 31/05-04/06</t>
  </si>
  <si>
    <t>NGO</t>
  </si>
  <si>
    <t>DRCGOM/CAISSE/2017/06/006</t>
  </si>
  <si>
    <t>Lgmnt Patrick 13-15 juin 17 Kitshanga</t>
  </si>
  <si>
    <t>Lgmnt Christine 13-15 juin 17 Kitshanga</t>
  </si>
  <si>
    <t>Lgmnt Amos 13-15 juin 17 Kitshanga</t>
  </si>
  <si>
    <t>Lgmnt Paul 13-15 juin 17 Kitshanga</t>
  </si>
  <si>
    <t>Lgmnt Selemani 13-15 juin 17 Kitshanga</t>
  </si>
  <si>
    <t>Perdiem Patrick 30 Mai-2 JUIN 2017 Kitshanga</t>
  </si>
  <si>
    <t>Perdiem Selemani 30 Mai-2 JUIN 2017 Kitshanga</t>
  </si>
  <si>
    <t>DRCGOM/GENJRNL/2017/06/07</t>
  </si>
  <si>
    <t>Perdiem Amos 13-15 JUIN 2017 Kitshanga</t>
  </si>
  <si>
    <t>Perdiem Patrick 13-15 JUIN 2017 Kitshanga</t>
  </si>
  <si>
    <t>Perdiem Christine 13-15 JUIN 2017 Kitshanga</t>
  </si>
  <si>
    <t>Perdiem Selemani 13-15 JUIN 2017 Kitshanga</t>
  </si>
  <si>
    <t>Perdiem P Mungamba 13-15 JUIN 2017 Kitsh</t>
  </si>
  <si>
    <t>Lgmnt Justin 13-15 juin 17 Kitshanga</t>
  </si>
  <si>
    <t>Perdiem P Justin  13-15 JUIN 2017 Kitshanga</t>
  </si>
  <si>
    <t>Achat sac a Ordinateur Jerome</t>
  </si>
  <si>
    <t>DRCGOM/BANQUE/2017/06/023</t>
  </si>
  <si>
    <t>Salaire-Patient KAMBALE MUHAYIKO</t>
  </si>
  <si>
    <t>DRCGOM/BANQUE/2017/06/027</t>
  </si>
  <si>
    <t>DRCGOM/CAISSE/2017/06/005</t>
  </si>
  <si>
    <t>DRCGOM/BANQUE/2017/06/025</t>
  </si>
  <si>
    <t>INPP-Patient KAMBALE SHERTY</t>
  </si>
  <si>
    <t>INPP-Amos RUHUNDAZA</t>
  </si>
  <si>
    <t>INPP-Esperance CHIDOROMI</t>
  </si>
  <si>
    <t>DRCGOM/BANQUE/2017/06/028</t>
  </si>
  <si>
    <t>Frais gestion compte Esperance</t>
  </si>
  <si>
    <t>INPP-SELEMANI MUBWANA</t>
  </si>
  <si>
    <t>INPP-Paul MUNGAMBA</t>
  </si>
  <si>
    <t>Chauffeur journalier 13-15 Juin 2017</t>
  </si>
  <si>
    <t>IPR Chauffeur journalier Jean Marie</t>
  </si>
  <si>
    <t>INPP-Adolphine KAVIRA</t>
  </si>
  <si>
    <t>PR JUN JNL</t>
  </si>
  <si>
    <t>HR SCF CHG JUN 17</t>
  </si>
  <si>
    <t>Buesser C 30%</t>
  </si>
  <si>
    <t>HR CHG JUN 17</t>
  </si>
  <si>
    <t>DRCKIN/CAISSE/2017/06/001</t>
  </si>
  <si>
    <t>VEO/VSR Christine BUESSER</t>
  </si>
  <si>
    <t>CDF</t>
  </si>
  <si>
    <t>VEO/VSR Enfant Christine BUESSER</t>
  </si>
  <si>
    <t>BANK CHARGE JUN</t>
  </si>
  <si>
    <t>DRCGOM/CAISSE/2017/06/004</t>
  </si>
  <si>
    <t>Taxi Gisenyi-Kigali Alessia</t>
  </si>
  <si>
    <t>DRCGOM/BANQUE/2017/06/015</t>
  </si>
  <si>
    <t>TKT Alessia Goma Bukavu</t>
  </si>
  <si>
    <t>TKT Abera Goma Bukavu</t>
  </si>
  <si>
    <t>DRCBUK/GENJNL/2017/06/004</t>
  </si>
  <si>
    <t>Perdiem Alessia 10-12/05-Goma</t>
  </si>
  <si>
    <t>DRCBUK/CAISSE/2017/06/001</t>
  </si>
  <si>
    <t xml:space="preserve"> Perdiem Abera 07-09/05-GOM</t>
  </si>
  <si>
    <t>DRCGOM/BANQUE/2017/06/029</t>
  </si>
  <si>
    <t>Perdiem Barnabe 21 juin-2 juillet 2017 Buk</t>
  </si>
  <si>
    <t>Taxi Gisenyi-Kigali Lambert</t>
  </si>
  <si>
    <t>DRCGOM/BANQUE/2017/06/012</t>
  </si>
  <si>
    <t>Lgmnt Lambert 5-7 juin 2017 Goma 50%</t>
  </si>
  <si>
    <t>Frais gestion compte Paul MUNGAMBA</t>
  </si>
  <si>
    <t>Frais gestion compte  RUHUNDAZA</t>
  </si>
  <si>
    <t>Frais Gestion cpte MUHUMU</t>
  </si>
  <si>
    <t>Frais gestion cpte MAKURU AMANI</t>
  </si>
  <si>
    <t>Frais gestion compte Zigabe Buhendwa</t>
  </si>
  <si>
    <t>DRCBUK/BANK/2017/06/031</t>
  </si>
  <si>
    <t>Frais transfert recu du siege</t>
  </si>
  <si>
    <t>Frais de virement salaire juin 2017</t>
  </si>
  <si>
    <t>Frais de virement INPP juin 2017</t>
  </si>
  <si>
    <t>DRCGOM/BANQUE/2017/06/031</t>
  </si>
  <si>
    <t>Frais de tenu de compte Juin 2017</t>
  </si>
  <si>
    <t>DRCGOM/BANQUE/2017/06/017</t>
  </si>
  <si>
    <t>Carburant  LC ALERT  Mai  2017 Goma</t>
  </si>
  <si>
    <t>Carburant  LC PNUD  Mai 2017 Goma</t>
  </si>
  <si>
    <t>Carburant  RAV4 ALERT  Mai  2017 Goma</t>
  </si>
  <si>
    <t>DRCGOM/CAISSE/2017/06/002</t>
  </si>
  <si>
    <t>Entretien Periodique L/C7812AC/19</t>
  </si>
  <si>
    <t>Reparation pneu 4392AB/22</t>
  </si>
  <si>
    <t>Lavage LC7812AC/19</t>
  </si>
  <si>
    <t>DRCGOM/BANQUE/2017/06/009</t>
  </si>
  <si>
    <t>Pmnt pneu Goodrich Ndjiya</t>
  </si>
  <si>
    <t>Lavage 2 vehicule voyage Ndjiya</t>
  </si>
  <si>
    <t>FONER Patrick Kithsnaga</t>
  </si>
  <si>
    <t>Renouvellement carte d'entrée LC</t>
  </si>
  <si>
    <t>Controle Technique Veh4725AC/19&amp;9812AC/19</t>
  </si>
  <si>
    <t>Pyt assurance LC 7812 AC/19</t>
  </si>
  <si>
    <t>DRCGOM/BANQUE/2017/06/021</t>
  </si>
  <si>
    <t>Frais examen physique Sherty</t>
  </si>
  <si>
    <t>Frais examen physique Mungamba</t>
  </si>
  <si>
    <t>Frais examen physique Makoma</t>
  </si>
  <si>
    <t>Frais examen physique Jerome</t>
  </si>
  <si>
    <t>Frais examen physique Adolphine</t>
  </si>
  <si>
    <t>Frais examen physique Selemani</t>
  </si>
  <si>
    <t>Frais examen physique Esperance</t>
  </si>
  <si>
    <t>Frais examen physique Mututa</t>
  </si>
  <si>
    <t>Frais examen physique Makuru</t>
  </si>
  <si>
    <t>Frais examen physique Jacques Zigabe</t>
  </si>
  <si>
    <t>Frais examen physique Keendja</t>
  </si>
  <si>
    <t>Frais examen physique Amos</t>
  </si>
  <si>
    <t>DRCGOM/BANQUE/2017/06/026</t>
  </si>
  <si>
    <t>Soins Medicaux Sherty Avril 2017</t>
  </si>
  <si>
    <t>Soins Medicaux Mungamba Avril 2017</t>
  </si>
  <si>
    <t>Soins Medicaux Jerome Avril 2017</t>
  </si>
  <si>
    <t>Soins Medicaux Adolphine Avril 2017</t>
  </si>
  <si>
    <t>Soins Medicaux Selemani Avril 2017</t>
  </si>
  <si>
    <t>Soins Medicaux Esperance Avril 2017</t>
  </si>
  <si>
    <t>Soins Medicaux P Mututa Avril 2017</t>
  </si>
  <si>
    <t>Soins Medicaux Jeacques Z Avril 2017</t>
  </si>
  <si>
    <t>Soins Medicaux P Keendja Avril 2017</t>
  </si>
  <si>
    <t>1773793</t>
  </si>
  <si>
    <t>TRAV A POLIDORO 2/7/17 ROME-BARCELONA</t>
  </si>
  <si>
    <t>DRCGOM/BANQUE/2017/06/002</t>
  </si>
  <si>
    <t>Fourniture Atelier Genre</t>
  </si>
  <si>
    <t>Reparation Electrique residence Christine</t>
  </si>
  <si>
    <t>Reparation electrique chez Christine</t>
  </si>
  <si>
    <t>DRCBUK/BANK/2017/06/012</t>
  </si>
  <si>
    <t>Loyer Résidence Alessia May-July17</t>
  </si>
  <si>
    <t>DRCBUK/BANK/2017/06/018</t>
  </si>
  <si>
    <t>Entretien -Rés-Alessia</t>
  </si>
  <si>
    <t>Entretien-Rés Abera</t>
  </si>
  <si>
    <t>DRCBUK/BANK/2017/06/002</t>
  </si>
  <si>
    <t>Billet Avion-Kenya-Alessia</t>
  </si>
  <si>
    <t>Taxi GOM-KIGALI 12/05/17-Alessia</t>
  </si>
  <si>
    <t>Taxi KIGALI-GOM 22/05/17-Alessia</t>
  </si>
  <si>
    <t>Perdiem Allesia 15-19/05-Kenya</t>
  </si>
  <si>
    <t>Consommables bureau Juillet 2017</t>
  </si>
  <si>
    <t>Reparation des imprimantes</t>
  </si>
  <si>
    <t>Achat 2 chargeurs lap top</t>
  </si>
  <si>
    <t>Fournitures bureaux Juin 2017</t>
  </si>
  <si>
    <t>Eau Minerale bureau</t>
  </si>
  <si>
    <t>Pyt facture Snel Mai 2017</t>
  </si>
  <si>
    <t>Pyt facture Regideso 2017</t>
  </si>
  <si>
    <t>Evacuation Immondices Mai 2017</t>
  </si>
  <si>
    <t>Evacuation immondices Juin 2017</t>
  </si>
  <si>
    <t>Achat tuyau, fuselle, sciseau jardin</t>
  </si>
  <si>
    <t>DRCGOM/BANQUE/2017/06/018</t>
  </si>
  <si>
    <t>Assurance Bureau de Goma</t>
  </si>
  <si>
    <t>9510</t>
  </si>
  <si>
    <t>DRCBUK/BANK/2017/06/024</t>
  </si>
  <si>
    <t>Frais gardiennage June'17-Res.Alessia</t>
  </si>
  <si>
    <t>Frais gardiennage June'17-Res.Abera</t>
  </si>
  <si>
    <t>Reparation generateur residence Christine</t>
  </si>
  <si>
    <t>DRCGOM/BANQUE/2017/06/022</t>
  </si>
  <si>
    <t>Securite Residence Christine    Juin  2017</t>
  </si>
  <si>
    <t>Securite Bureau Goma   Juin  2017</t>
  </si>
  <si>
    <t>DRCGOM/BANQUE/2017/06/016</t>
  </si>
  <si>
    <t>Honoraire Midagu 12 Mai au 12 Juin 2017</t>
  </si>
  <si>
    <t>Achat connecteurs ligne intenet</t>
  </si>
  <si>
    <t>Jun OH '17</t>
  </si>
  <si>
    <t>OVERHEAD CHG JUN'17</t>
  </si>
  <si>
    <t>DRCGOM/BANQUE/2017/06/014</t>
  </si>
  <si>
    <t>Transfert 2eme tranche POLE Ndjiya</t>
  </si>
  <si>
    <t>4th Currency Amount-USD</t>
  </si>
  <si>
    <t>Dépenses effectives au titre du projet(Juin'17)</t>
  </si>
  <si>
    <t>JUIN'17</t>
  </si>
  <si>
    <t>2017/007</t>
  </si>
  <si>
    <t>2017/008</t>
  </si>
  <si>
    <t>USD 11 jul 17</t>
  </si>
  <si>
    <t>DRCGOM/GENJRNL/2017/07/007</t>
  </si>
  <si>
    <t>DRCGOM/CAISSE/2017/07/001</t>
  </si>
  <si>
    <t>Lgmnt Justin 3-6 Juillet 17 Kitshanga</t>
  </si>
  <si>
    <t>Trsprt participant Redynamisation Kitshanga</t>
  </si>
  <si>
    <t>Perdiem Justin 3-6  Juillet 17 Kithsanga</t>
  </si>
  <si>
    <t>Achat fournitures atelier</t>
  </si>
  <si>
    <t>Lunch atelier redynamisation a Kitshanga</t>
  </si>
  <si>
    <t>Fourniture atelier rencontre consultatif</t>
  </si>
  <si>
    <t>Rfchissmnt atelier rencontre consultatif</t>
  </si>
  <si>
    <t>DRCGOM/GENJRNL/2017/08/006</t>
  </si>
  <si>
    <t>PEAGE route Amos masisi</t>
  </si>
  <si>
    <t>Trsprt Participant 23-24 juillet 17 Kitsh</t>
  </si>
  <si>
    <t>Trsprt Justin distribution invitation</t>
  </si>
  <si>
    <t>DRCGOM/GENJRNL/2017/08/008</t>
  </si>
  <si>
    <t>Perdiem Luc 19-26 juillet 2017 Masisi</t>
  </si>
  <si>
    <t>Perdiem  Justin 19-26 juillet 2017 Masisi</t>
  </si>
  <si>
    <t>DRCGOM/CAISSE/2017/08/001</t>
  </si>
  <si>
    <t>Lgmnt Justin 23-24 Juillet 17 Kitshanga</t>
  </si>
  <si>
    <t>Lgmnt Luc 23-24 Juillet 17 Kitshanga</t>
  </si>
  <si>
    <t>Lgmnt Participant 23-24 juillet 17 Kitsh</t>
  </si>
  <si>
    <t>Lgmnt Luc 24-26 juillet 2017 Mweso</t>
  </si>
  <si>
    <t>Lgmnt Justin 24-26 juillet 2017 Mweso</t>
  </si>
  <si>
    <t>Lgmnt Luc 19-21 juillet 2017 Nyamitaba</t>
  </si>
  <si>
    <t>Lgmnt Justin 19-21 juillet 2017 Nyamitaba</t>
  </si>
  <si>
    <t>Perdiem Participant 23-24 juillet 17 Kitsh</t>
  </si>
  <si>
    <t>Location salle 23-24 Juillet 17 Kitshanga</t>
  </si>
  <si>
    <t>Occupation salle de reunion Kitshanga</t>
  </si>
  <si>
    <t>Occupation salle de reunion Mwesso</t>
  </si>
  <si>
    <t>Occupation salle de reunion Nyamitaba</t>
  </si>
  <si>
    <t>Restauration atelier a Nyamitaba</t>
  </si>
  <si>
    <t>DRCGOM/BANQUE/2017/08/007</t>
  </si>
  <si>
    <t>Lunch atelier RSF  actualisation des accords</t>
  </si>
  <si>
    <t>DRCGOM/GENJRNL/2017/08/012</t>
  </si>
  <si>
    <t>Lgmnt Mungamba 3 nuites Nyanzale</t>
  </si>
  <si>
    <t>Lgmnt Amos 3 nuites Nyanzale</t>
  </si>
  <si>
    <t>DRCGOM/BANQUE/2017/08/012</t>
  </si>
  <si>
    <t>Carburant L C TuW Juillet 2017</t>
  </si>
  <si>
    <t>MF CC MAY</t>
  </si>
  <si>
    <t>Router Goma</t>
  </si>
  <si>
    <t>Internet Switch DRC</t>
  </si>
  <si>
    <t>DRCGOM/BANQUE/2017/07/011</t>
  </si>
  <si>
    <t>TKT Mututa Goma Bukavu</t>
  </si>
  <si>
    <t>Lgmnt Amos 3-6 Juillet 17 Kitshanga</t>
  </si>
  <si>
    <t>Lgmnt Mungamba 3-6 Juillet 17 Kitshanga</t>
  </si>
  <si>
    <t>Perdiem  Amos 19-26 juillet 2017 Masisi</t>
  </si>
  <si>
    <t>Perdiem  Selemani 19-26 juillet 2017 Masisi</t>
  </si>
  <si>
    <t>DRCBUK/BANK/2017/08/009</t>
  </si>
  <si>
    <t>Billet bateau BKV-GOMA Patrick 02/07</t>
  </si>
  <si>
    <t>Lgmnt Amos 23-24 Juillet 17 Kitshanga</t>
  </si>
  <si>
    <t>Lgmnt Selemani 23-24 Juillet 17 Kitshanga</t>
  </si>
  <si>
    <t>Lgmnt Selemani 24-26 juillet 2017 Mweso</t>
  </si>
  <si>
    <t>Lgmnt Amos 24-26 juillet 2017 Mweso</t>
  </si>
  <si>
    <t>Lgmnt Selemani 19-21 juillet 2017 Nyamitaba</t>
  </si>
  <si>
    <t>Lgmnt Amos 19-21 juillet 2017 Nyamitaba</t>
  </si>
  <si>
    <t>Perdiem Amos 8-15 aout 2017 Kitshanga</t>
  </si>
  <si>
    <t>Perdiem Mungamba 8-15 aout 2017 Kitshang</t>
  </si>
  <si>
    <t>DRCGOM/GENJRNL/2017/08/013</t>
  </si>
  <si>
    <t>Perdiem Mututa 8-11 aout 2017 Kitshang</t>
  </si>
  <si>
    <t>Perdiem Selemani 8-10 aout 2017 Kitshang</t>
  </si>
  <si>
    <t>DRCGOM/CAISSE/2017/08/002</t>
  </si>
  <si>
    <t>Perdiem Mututa</t>
  </si>
  <si>
    <t>PEAGE route 9-10 aout 2017 Kitshang</t>
  </si>
  <si>
    <t>DRCGOM/BANQUE/2017/08/008</t>
  </si>
  <si>
    <t>Lgmnt Amos 8-9 Aout 17 Kitshanga</t>
  </si>
  <si>
    <t>Lgmnt Mungamba 8-9 Aout 17 Kitshanga</t>
  </si>
  <si>
    <t>Lgmnt Selemani 8-9 Aout 17 Kitshanga</t>
  </si>
  <si>
    <t>Lgmnt Alessia 8-9 Aout 17 Kitshanga</t>
  </si>
  <si>
    <t>Lgmnt Patrick 8-10 Aout 17 Kitshanga</t>
  </si>
  <si>
    <t>Lgmnt Amos 13-14 Aout 17 Kitshanga</t>
  </si>
  <si>
    <t>Lgmnt Mungamba 13-14 Aout 17 Kitshanga</t>
  </si>
  <si>
    <t>DRCGOM/GENJRNL/2017/08/007</t>
  </si>
  <si>
    <t>Perdiem Alessia 8-10 Aout  17 Kitshanga</t>
  </si>
  <si>
    <t>Transport participant 9-10 aout 2017 Kitshang</t>
  </si>
  <si>
    <t>Lgmnt Justin 8-10 Aout 17 Kitshanga</t>
  </si>
  <si>
    <t>Lgmnt Leopold 8-10 Aout 17 Kitshanga</t>
  </si>
  <si>
    <t>Lgmnt Bufifi 8-10 Aout 17 Kitshanga</t>
  </si>
  <si>
    <t>Lgmnt Rozenn 8-10 Aout 17 Kitshanga</t>
  </si>
  <si>
    <t>Lgmnt Katshano 13-14 Aout 17 Kitshanga</t>
  </si>
  <si>
    <t>Lgmnt Faustin 13-14 Aout 17 Kitshanga</t>
  </si>
  <si>
    <t>Perdiem Kindi 8-11 aout 2017 Kitshanga</t>
  </si>
  <si>
    <t>Perdiem Faustin 8-11 aout 2017 Kitshanga</t>
  </si>
  <si>
    <t>Perdiem Kabaki 8-11 aout 2017 Kitshang</t>
  </si>
  <si>
    <t>Perdiem esta 8-11 aout 2017 Kitshang</t>
  </si>
  <si>
    <t>Perdiem Katembo 8-11 aout 2017 Kitshang</t>
  </si>
  <si>
    <t>Perdiem Habineza 8-11 aout 2017 Kitshang</t>
  </si>
  <si>
    <t>Fourniture atelier 9-10 aout 2017 Kitshang</t>
  </si>
  <si>
    <t>Location salle 9-10 aout 2017 Kitshang</t>
  </si>
  <si>
    <t>DRCGOM/BANQUE/2017/08/009</t>
  </si>
  <si>
    <t>Lunch Atelier de Lancement officiel Kitshanga</t>
  </si>
  <si>
    <t>DRCGOM/BANQUE/2017/07/026</t>
  </si>
  <si>
    <t>DRCGOM/BANQUE/2017/07/027</t>
  </si>
  <si>
    <t>DRCGOM/BANQUE/2017/07/028</t>
  </si>
  <si>
    <t>DRCGOM/BANQUE/2017/08/021</t>
  </si>
  <si>
    <t>DRCGOM/BANQUE/2017/08/023</t>
  </si>
  <si>
    <t>DRCGOM/BANQUE/2017/08/022</t>
  </si>
  <si>
    <t>Salaire-Jerry WITANDAYI IYANYA</t>
  </si>
  <si>
    <t>WIT</t>
  </si>
  <si>
    <t>INSS-Jerry WITANDAYI IYANYA</t>
  </si>
  <si>
    <t>INPP-Jerry WITANDAYI IYANYA</t>
  </si>
  <si>
    <t>ONEM-Jerry WITANDAYI IYANYA</t>
  </si>
  <si>
    <t>INPP-Jerry Witandai</t>
  </si>
  <si>
    <t>INPP-Amos Ruhundaza</t>
  </si>
  <si>
    <t>INPP-Paul Makoma</t>
  </si>
  <si>
    <t>DRCGOM/BANQUE/2017/07/021</t>
  </si>
  <si>
    <t>INPP-Esperance Chidoromi</t>
  </si>
  <si>
    <t>DRCGOM/BANQUE/2017/08/025</t>
  </si>
  <si>
    <t>Honoraire Chauffeur jiurnalier Jean Marie</t>
  </si>
  <si>
    <t>INPP-Paul Mungamba</t>
  </si>
  <si>
    <t>INPP-Selemani</t>
  </si>
  <si>
    <t>Chauffeur journalier 3 jours a la base</t>
  </si>
  <si>
    <t>DRCGOM/BANQUE/2017/08/005</t>
  </si>
  <si>
    <t>Securite Bureau Goma   Juillet  2017</t>
  </si>
  <si>
    <t>DRCGOM/BANQUE/2017/08/015</t>
  </si>
  <si>
    <t>Securite Bureau Goma  Aout  2017</t>
  </si>
  <si>
    <t>INPP-Adolphine</t>
  </si>
  <si>
    <t>PR JUL JNL</t>
  </si>
  <si>
    <t>Buesser C 16%</t>
  </si>
  <si>
    <t>HR CHG JUL 17</t>
  </si>
  <si>
    <t>HR SCF CHG JUL 17</t>
  </si>
  <si>
    <t>BANK CHARGE JUL</t>
  </si>
  <si>
    <t>PR AUG JNL</t>
  </si>
  <si>
    <t>HR SCF CHG AUG 17</t>
  </si>
  <si>
    <t>Buesser C 14%</t>
  </si>
  <si>
    <t>HR CHG AUG 17</t>
  </si>
  <si>
    <t>BANK CHARGE AUG</t>
  </si>
  <si>
    <t>A Polidoro 17%</t>
  </si>
  <si>
    <t>Taxi Gisenyi Kigali Christina</t>
  </si>
  <si>
    <t>Abera M 13%</t>
  </si>
  <si>
    <t>Abera M 8%</t>
  </si>
  <si>
    <t>Achat disque dur ordi Jerome</t>
  </si>
  <si>
    <t>Retour caisse Christine Buesser</t>
  </si>
  <si>
    <t>TKT Christine Goma Bukavu</t>
  </si>
  <si>
    <t>TKT Roland Goma Bukavu</t>
  </si>
  <si>
    <t>DRCGOM/GENJRNL/2017/07/008</t>
  </si>
  <si>
    <t>TSE Jerome</t>
  </si>
  <si>
    <t>DRCGOM/GENJRNL/2017/07/009</t>
  </si>
  <si>
    <t>DRCBUK/BANK/2017/07/008</t>
  </si>
  <si>
    <t>Billet bateau BKV-GOMA  Christine B 06/06</t>
  </si>
  <si>
    <t>DRCBUK/BANK/2017/07/006</t>
  </si>
  <si>
    <t>Hébergement Patient-26-30/06-BUK</t>
  </si>
  <si>
    <t>DRCBUK/BANK/2017/07/019</t>
  </si>
  <si>
    <t>Hébergement Jerome M 12-14/07 BUK</t>
  </si>
  <si>
    <t>Perdiem Christine 6-8 juillet 17 Bkv</t>
  </si>
  <si>
    <t>Perdiem Amos 3-6  Juillet 17 Kithsanga</t>
  </si>
  <si>
    <t>Perdiem Mungamba 3-6  Juillet 17 Kithsanga</t>
  </si>
  <si>
    <t>Perdiem Jerome 12-17 Juillet 2017 Bukavu</t>
  </si>
  <si>
    <t>Perdiem Jerome 26 Juin-1Juillet 2017 Bukavu</t>
  </si>
  <si>
    <t>DRCGOM/BANQUE/2017/07/006</t>
  </si>
  <si>
    <t>TKT Kin-Gom-Kin staff Mini plan-Mini fin 25%</t>
  </si>
  <si>
    <t>Acces Aero Evaluateur Interministeriel</t>
  </si>
  <si>
    <t>TKT Midagu Goma Bukavu</t>
  </si>
  <si>
    <t>DRCKIN/CAISSE/2017/07/002</t>
  </si>
  <si>
    <t>Remoursement frais de taxi Sélenge et Jonny</t>
  </si>
  <si>
    <t>DRCGOM/BANQUE/2017/07/017</t>
  </si>
  <si>
    <t>Lgmnt  Eval Interministeriel 10-14 Juillet 17 Goma</t>
  </si>
  <si>
    <t>DRCGOM/GENJRNL/2017/07/006</t>
  </si>
  <si>
    <t>Perdiem Eval Intrministriel 10-14 Juillet 17 Goma</t>
  </si>
  <si>
    <t>DRCGOM/GENJRNL/2017/08/002</t>
  </si>
  <si>
    <t>PEAGE routr Makuru masisi</t>
  </si>
  <si>
    <t>Billet bateau BKV-GOMA Christine 07/07</t>
  </si>
  <si>
    <t>Billet bateau BKV-GOMA Jérome 15/07</t>
  </si>
  <si>
    <t>DRCGOM/BANQUE/2017/08/003</t>
  </si>
  <si>
    <t>TKT Jerome Goma-Buk</t>
  </si>
  <si>
    <t>TKT Christine Goma-Buk</t>
  </si>
  <si>
    <t>DRCBUK/BANK/2017/08/012</t>
  </si>
  <si>
    <t>Taxe bateau 08/06 Goma Alessia</t>
  </si>
  <si>
    <t>DRCGOM/BANQUE/2017/08/010</t>
  </si>
  <si>
    <t>TKT Goma-Kin-Goma Barnabe</t>
  </si>
  <si>
    <t>Billet bateau BKV-GOMA Jerome 28/06</t>
  </si>
  <si>
    <t>Lgmnt Bienvenu 20 juillet 17 Mweso</t>
  </si>
  <si>
    <t>Lgmnt Bienvenu 19 juillet 17 Nyamitaba</t>
  </si>
  <si>
    <t>Lgmnt Bienvenu 21-23  juillet 17 Masisi</t>
  </si>
  <si>
    <t>Hébergemen Alessia 14-14/07-Gisenyi</t>
  </si>
  <si>
    <t>DRCBUK/BANK/2017/08/013</t>
  </si>
  <si>
    <t>Hébergement Jerome  07-011/08 Bukavu</t>
  </si>
  <si>
    <t>Perdiem Alessia 10-14/07-Gisenyi</t>
  </si>
  <si>
    <t>Perdiem Alessia 08-09/07-Goma</t>
  </si>
  <si>
    <t>Perdiem Bienv 19-24Juillet 17 Masisi 50%</t>
  </si>
  <si>
    <t>Perdiem Mungamba 19-24Juillet 17 Masisi 50%</t>
  </si>
  <si>
    <t>Perdiem Furaha 30 aout-2 sept 17 Buk</t>
  </si>
  <si>
    <t>DRCBUK/BANK/2017/07/022</t>
  </si>
  <si>
    <t>DRCGOM/BANQUE/2017/07/019</t>
  </si>
  <si>
    <t>Frais gestion cpte Paul MUNGAMBA</t>
  </si>
  <si>
    <t>Frais gestion cpte Zigabe</t>
  </si>
  <si>
    <t>Frais de virement salaire juillet 2017</t>
  </si>
  <si>
    <t>Frais de virement  IPR Juillet 2017</t>
  </si>
  <si>
    <t>Frais de license de virement HQ</t>
  </si>
  <si>
    <t>Frais  de virement HQ</t>
  </si>
  <si>
    <t>Frais  de virement Salaire Goma</t>
  </si>
  <si>
    <t>DRCBUK/BANK/2017/08/022</t>
  </si>
  <si>
    <t>DRCKIN/BANQUE/2017/08/007</t>
  </si>
  <si>
    <t>Cion TTC chèque 07326203</t>
  </si>
  <si>
    <t>DRCGOM/BANQUE/2017/08/020</t>
  </si>
  <si>
    <t>Frais de retrait Cheque</t>
  </si>
  <si>
    <t>Frais de virement IPR</t>
  </si>
  <si>
    <t>Frais de virement recu BK</t>
  </si>
  <si>
    <t>Frais de license de virement BK</t>
  </si>
  <si>
    <t>DRCBUK/BANK/2017/07/005</t>
  </si>
  <si>
    <t>Cons carburant Juin'17-Res Alesia</t>
  </si>
  <si>
    <t>Cons carburant Juin'17-Res Abera</t>
  </si>
  <si>
    <t>DRCGOM/BANQUE/2017/07/013</t>
  </si>
  <si>
    <t>Carburant L C Ndjiya Juin 2017</t>
  </si>
  <si>
    <t>Carburant L C ALERT Juin 2017</t>
  </si>
  <si>
    <t>Carburant RAV4 ALERT Juin 2017</t>
  </si>
  <si>
    <t>Reparation RAV 4</t>
  </si>
  <si>
    <t>Reparation verouillage portiere vehicule</t>
  </si>
  <si>
    <t>Lavage vehicule Ndjiya</t>
  </si>
  <si>
    <t>Lavage vehicule Njia 1</t>
  </si>
  <si>
    <t>Lavage vehicule Njia 2</t>
  </si>
  <si>
    <t>Soudure porte bagage LC a Kitshanga</t>
  </si>
  <si>
    <t>DRCGOM/BANQUE/2017/07/012</t>
  </si>
  <si>
    <t>Soins Medicaux Mututa Mai 2017</t>
  </si>
  <si>
    <t>Soins Medicaux Amos Mai 2017</t>
  </si>
  <si>
    <t>DRCGOM/BANQUE/2017/07/014</t>
  </si>
  <si>
    <t>Soins Med Sherty Mai 2017</t>
  </si>
  <si>
    <t>Soins Med Mungamba Mai 2017</t>
  </si>
  <si>
    <t>Soins Med Jerome Mai 2017</t>
  </si>
  <si>
    <t>Soins Med Adolphine Mai 2017</t>
  </si>
  <si>
    <t>Soins Med Selemani Mai 2017</t>
  </si>
  <si>
    <t>Soins Med Esperance Mai 2017</t>
  </si>
  <si>
    <t>Soins Med Keendja Mai 2017</t>
  </si>
  <si>
    <t>DRCGOM/BANQUE/2017/07/029</t>
  </si>
  <si>
    <t>Soins Med Esperance Juin 2017</t>
  </si>
  <si>
    <t>DRCGOM/BANQUE/2017/07/030</t>
  </si>
  <si>
    <t>Soins Med Mungamba Juin 2017</t>
  </si>
  <si>
    <t>Soins Med Jerome Juin 2017</t>
  </si>
  <si>
    <t>Soins Med  Adolphine Juin 2017</t>
  </si>
  <si>
    <t>Soins Med  Kendja Juin 2017</t>
  </si>
  <si>
    <t>DRCBUK/BANK/2017/07/009</t>
  </si>
  <si>
    <t>Soins Medicaux-Barnabé-Mai'17</t>
  </si>
  <si>
    <t>DRCBUK/BANK/2017/07/015</t>
  </si>
  <si>
    <t>DRCBUK/BANK/2017/08/016</t>
  </si>
  <si>
    <t>Soins Medicaux-Barnabé-Juillet'17</t>
  </si>
  <si>
    <t>Frais de formation Alessia03-07/07-Barcelona</t>
  </si>
  <si>
    <t>5400</t>
  </si>
  <si>
    <t>Perdiem Alessia 03-07/07-Barcelona</t>
  </si>
  <si>
    <t>DRCBUK/BANK/2017/07/004</t>
  </si>
  <si>
    <t>IRL loyer Rés Abera Juillet-Sept17</t>
  </si>
  <si>
    <t>DRCBUK/BANK/2017/07/001</t>
  </si>
  <si>
    <t>loyer Résidence Abera Juillet-Sept17</t>
  </si>
  <si>
    <t>DRCBUK/CAISSE/2017/07/001</t>
  </si>
  <si>
    <t>Entretien electrique residence Abera</t>
  </si>
  <si>
    <t>DRCBUK/BANK/2017/07/003</t>
  </si>
  <si>
    <t>IPR occasionel-Landry-Juin'17</t>
  </si>
  <si>
    <t>DRCBUK/CAISSE/2017/07/002</t>
  </si>
  <si>
    <t>INSS-Landry Juin'17</t>
  </si>
  <si>
    <t>DRCBUK/BANK/2017/08/006</t>
  </si>
  <si>
    <t>Services Entretien Rés Alessia Juillet17</t>
  </si>
  <si>
    <t>Services Entretien Rés Abera Juillet17</t>
  </si>
  <si>
    <t>DRCGOM/BANQUE/2017/07/022</t>
  </si>
  <si>
    <t>Visa de transit  Christine Rwanda</t>
  </si>
  <si>
    <t>Visa d'entrée Christine DRC</t>
  </si>
  <si>
    <t>Frais de voiture valise Christine</t>
  </si>
  <si>
    <t>Frais de bagage valise 1 Christine</t>
  </si>
  <si>
    <t>Frais de bagage valise 2 Christine</t>
  </si>
  <si>
    <t>Meuble maison</t>
  </si>
  <si>
    <t>Over spent a deduir</t>
  </si>
  <si>
    <t>DRCGOM/BANQUE/2017/07/024</t>
  </si>
  <si>
    <t>TKT Christine Suisse-Kgl</t>
  </si>
  <si>
    <t>DRCBUK/BANK/2017/07/010</t>
  </si>
  <si>
    <t>Billet Avion 2ème R&amp;R 17-Abera</t>
  </si>
  <si>
    <t>CEPGL Christine</t>
  </si>
  <si>
    <t>Perdiem R&amp;R 03-07/07-Abera</t>
  </si>
  <si>
    <t>DRCGOM/BANQUE/2017/07/004</t>
  </si>
  <si>
    <t>Pamnt fourniture bureau</t>
  </si>
  <si>
    <t>Production carnet de voyage UNHAS 16%</t>
  </si>
  <si>
    <t>Eau minerale pour bureau 16%</t>
  </si>
  <si>
    <t>Eau minerale pour bureau</t>
  </si>
  <si>
    <t>Traduction document stategie Alert 16%</t>
  </si>
  <si>
    <t>Fabrication cachet Administration</t>
  </si>
  <si>
    <t>Regideso Juin 2017</t>
  </si>
  <si>
    <t>DRCGOM/BANQUE/2017/08/002</t>
  </si>
  <si>
    <t>Fourniture de bureau</t>
  </si>
  <si>
    <t>Paiement facture electri  Aout 2017</t>
  </si>
  <si>
    <t>Evacuation des Immondices Juillet 2017</t>
  </si>
  <si>
    <t>Evacuation des immondices</t>
  </si>
  <si>
    <t>Reparation chaise Jerome</t>
  </si>
  <si>
    <t>Consommable bureau Aout 2017</t>
  </si>
  <si>
    <t>Expé mat instal internet Goma-Lambert</t>
  </si>
  <si>
    <t>DRCGOM/BANQUE/2017/07/005</t>
  </si>
  <si>
    <t>Communication Bienvenu  Avril17</t>
  </si>
  <si>
    <t>Communication Keendja Avril 2017</t>
  </si>
  <si>
    <t>Communication Amos Avril17</t>
  </si>
  <si>
    <t>Communication Mututa Avril17</t>
  </si>
  <si>
    <t>Communication Adolphine Avril17</t>
  </si>
  <si>
    <t>Communication Jacques Avril17</t>
  </si>
  <si>
    <t>Communication Jerome Avril17</t>
  </si>
  <si>
    <t>Communication Bureau Goma Avril17</t>
  </si>
  <si>
    <t>Communication Alessia Avril17 15%</t>
  </si>
  <si>
    <t>Rbt appels prive Dec'16-Mar'17 Barnabe</t>
  </si>
  <si>
    <t>DRCGOM/BANQUE/2017/07/007</t>
  </si>
  <si>
    <t>Communication Bienvenu  Mai17</t>
  </si>
  <si>
    <t>Communication Keendja Mai 2017</t>
  </si>
  <si>
    <t>Communication Amos Mai17</t>
  </si>
  <si>
    <t>Communication Mututa Mai17</t>
  </si>
  <si>
    <t>Communication Adolphine Mai17</t>
  </si>
  <si>
    <t>Communication Jacques Mai17</t>
  </si>
  <si>
    <t>Communication Jerome Mai17</t>
  </si>
  <si>
    <t>Communication Bureau Goma Mai17</t>
  </si>
  <si>
    <t>Communication Alessia Mai17 15%</t>
  </si>
  <si>
    <t>Communication Christine Mai17 30%</t>
  </si>
  <si>
    <t>DRCGOM/BANQUE/2017/07/020</t>
  </si>
  <si>
    <t>Internet  Service Aout 2017</t>
  </si>
  <si>
    <t>IT Service Juillet 2017</t>
  </si>
  <si>
    <t>8450</t>
  </si>
  <si>
    <t>Achat credit MTN pour staffs Amos Ruhundaza</t>
  </si>
  <si>
    <t>Achat credit MTN pour staffs Patrick M</t>
  </si>
  <si>
    <t>DRCGOM/BANQUE/2017/08/014</t>
  </si>
  <si>
    <t>Communication Bienvenu  Juin17</t>
  </si>
  <si>
    <t>Communication Amos Juin17</t>
  </si>
  <si>
    <t>Communication Mututa Juin17</t>
  </si>
  <si>
    <t>Communication Adolphine Juin17</t>
  </si>
  <si>
    <t>Communication Jacques Juin17</t>
  </si>
  <si>
    <t>Communication Jerome Juin17</t>
  </si>
  <si>
    <t>Communication Bureau Goma Juin17</t>
  </si>
  <si>
    <t>Entretien electrique residence Alessia</t>
  </si>
  <si>
    <t>Eclairage residence Alessia</t>
  </si>
  <si>
    <t>Reparation Electrique chez Christine</t>
  </si>
  <si>
    <t>DRCBUK/BANK/2017/07/021</t>
  </si>
  <si>
    <t>JDRCGOM/BANQUE/2017/04/020</t>
  </si>
  <si>
    <t>JDRCGOM/BANQUE/2017/05/014</t>
  </si>
  <si>
    <t>DRCGOM/BANQUE/2017/07/015</t>
  </si>
  <si>
    <t>Securite staff Aout Sept 2017</t>
  </si>
  <si>
    <t>JDRCGOM/BANQUE/2017/07/015</t>
  </si>
  <si>
    <t>Fabrication etagere radioroom</t>
  </si>
  <si>
    <t>DRCBUK/CAISSE/2017/08/001</t>
  </si>
  <si>
    <t>Securite Residence Christine    Juillet  2017</t>
  </si>
  <si>
    <t>DRCBUK/BANK/2017/08/017</t>
  </si>
  <si>
    <t>Frais gardiennage August'17-Res.Alessia</t>
  </si>
  <si>
    <t>Frais gardiennage August'17-Res.Abera</t>
  </si>
  <si>
    <t>Securite Residence Christine   Aout  2017</t>
  </si>
  <si>
    <t>DRCGOM/BANQUE/2017/07/018</t>
  </si>
  <si>
    <t>Honoraire Midagu 12 Juin-12 Juillet 2017</t>
  </si>
  <si>
    <t>BG-17-0719</t>
  </si>
  <si>
    <t>DRC REVIEW 2017-2018 SALARIES</t>
  </si>
  <si>
    <t>TKT Goma-Kin-Goma Midagu</t>
  </si>
  <si>
    <t>DRCKIN/BANQUE/2017/08/004</t>
  </si>
  <si>
    <t>Hôtel Me Midagu (suivi dossier Jeff MBUYI)</t>
  </si>
  <si>
    <t>DRCGOM/BANQUE/2017/08/011</t>
  </si>
  <si>
    <t>Honoraire Midagu12 juillet 12 Aout 17</t>
  </si>
  <si>
    <t>Jul OH '17</t>
  </si>
  <si>
    <t>OVERHEAD CHG JUL'17</t>
  </si>
  <si>
    <t>Aug OH '17</t>
  </si>
  <si>
    <t>OVERHEAD CHG AUG'17</t>
  </si>
  <si>
    <t>086</t>
  </si>
  <si>
    <t>Lgmnt Isaac 3 nuites Nyanzale</t>
  </si>
  <si>
    <t>Lgmnt Kachano 3 nuites Nyanzale</t>
  </si>
  <si>
    <t>Perdiem Balume 10-15 aout 2017 Kitshanga</t>
  </si>
  <si>
    <t>Perdiem Isaac 10-14 aout 2017 Kitshanga</t>
  </si>
  <si>
    <t>Location vehicule Goma Kitshanga</t>
  </si>
  <si>
    <t>6660</t>
  </si>
  <si>
    <t>Frais de distribution invitation</t>
  </si>
  <si>
    <t>6680</t>
  </si>
  <si>
    <t>Paiement facture eau Aout 2017 39%</t>
  </si>
  <si>
    <t>Résultat 1. Les mécanismes participatifs de pilotage sont établis et opérationnels</t>
  </si>
  <si>
    <t>Produit 1.1. Les connaissances et capacités des membres des structures de dialogues et transformation de conflits sont accrues</t>
  </si>
  <si>
    <r>
      <rPr>
        <b/>
        <sz val="9"/>
        <color indexed="8"/>
        <rFont val="Calibri"/>
        <family val="2"/>
      </rPr>
      <t>A.1.1.1</t>
    </r>
    <r>
      <rPr>
        <sz val="9"/>
        <color indexed="8"/>
        <rFont val="Calibri"/>
        <family val="2"/>
      </rPr>
      <t xml:space="preserve"> Redynamisation du cadre d'echange et d'information</t>
    </r>
  </si>
  <si>
    <t>Activité</t>
  </si>
  <si>
    <t>JUNIOR LOCAL PARTNER</t>
  </si>
  <si>
    <r>
      <rPr>
        <b/>
        <sz val="9"/>
        <rFont val="Calibri"/>
        <family val="2"/>
      </rPr>
      <t>A.1.1.2</t>
    </r>
    <r>
      <rPr>
        <sz val="9"/>
        <rFont val="Calibri"/>
        <family val="2"/>
      </rPr>
      <t xml:space="preserve"> Identification et election des membres du cadre d'echange et information</t>
    </r>
  </si>
  <si>
    <r>
      <t>A.1.1.3</t>
    </r>
    <r>
      <rPr>
        <sz val="9"/>
        <rFont val="Calibri"/>
        <family val="2"/>
      </rPr>
      <t xml:space="preserve"> Forum Constitutif du Cadre d'echange et Information</t>
    </r>
  </si>
  <si>
    <r>
      <rPr>
        <b/>
        <sz val="9"/>
        <rFont val="Calibri"/>
        <family val="2"/>
      </rPr>
      <t>A.1.1.4</t>
    </r>
    <r>
      <rPr>
        <sz val="9"/>
        <rFont val="Calibri"/>
        <family val="2"/>
      </rPr>
      <t xml:space="preserve"> Identification et election des membres des structures communautaires</t>
    </r>
  </si>
  <si>
    <r>
      <rPr>
        <b/>
        <sz val="9"/>
        <rFont val="Calibri"/>
        <family val="2"/>
      </rPr>
      <t>A.1.1.5</t>
    </r>
    <r>
      <rPr>
        <sz val="9"/>
        <rFont val="Calibri"/>
        <family val="2"/>
      </rPr>
      <t xml:space="preserve"> Forum constitutif des structures communautaires  </t>
    </r>
  </si>
  <si>
    <r>
      <t xml:space="preserve">A.1.1.6 </t>
    </r>
    <r>
      <rPr>
        <sz val="9"/>
        <rFont val="Calibri"/>
        <family val="2"/>
      </rPr>
      <t>Formation des membres du cadre d'echange et d'information et des CITC (genre, sensibilite au conflit, analyse de conflit etc.)</t>
    </r>
  </si>
  <si>
    <t>088</t>
  </si>
  <si>
    <r>
      <rPr>
        <b/>
        <sz val="9"/>
        <rFont val="Calibri"/>
        <family val="2"/>
      </rPr>
      <t>A.1.1.7</t>
    </r>
    <r>
      <rPr>
        <sz val="9"/>
        <rFont val="Calibri"/>
        <family val="2"/>
      </rPr>
      <t xml:space="preserve"> Formation des membres du cadre d'echange et d'Information et des structures communautaires  (genre, sensibilite au conflit, analyse de conflit etc..)</t>
    </r>
  </si>
  <si>
    <r>
      <rPr>
        <b/>
        <sz val="9"/>
        <rFont val="Calibri"/>
        <family val="2"/>
      </rPr>
      <t>A.1.1.8</t>
    </r>
    <r>
      <rPr>
        <sz val="9"/>
        <rFont val="Calibri"/>
        <family val="2"/>
      </rPr>
      <t xml:space="preserve"> Formation des membres des noyaux de Paix</t>
    </r>
  </si>
  <si>
    <t>A.2.1.2.1 Formation des membres des noyaux de Paix</t>
  </si>
  <si>
    <r>
      <t xml:space="preserve">A.1.1.9 </t>
    </r>
    <r>
      <rPr>
        <sz val="9"/>
        <rFont val="Calibri"/>
        <family val="2"/>
      </rPr>
      <t>Formation et appui technique aux membres du cadre d'echange/conseil consultatif</t>
    </r>
  </si>
  <si>
    <r>
      <rPr>
        <b/>
        <sz val="9"/>
        <color indexed="10"/>
        <rFont val="Calibri"/>
        <family val="2"/>
      </rPr>
      <t>A.2.1.4 Ateliers sur la présence des armes dans les localités cibles</t>
    </r>
  </si>
  <si>
    <t>081</t>
  </si>
  <si>
    <t>Produit 1.2. Les structures de dialogues et de tranformation de conflits sont appuyées</t>
  </si>
  <si>
    <r>
      <rPr>
        <b/>
        <sz val="9"/>
        <rFont val="Calibri"/>
        <family val="2"/>
      </rPr>
      <t>A.1.2.1</t>
    </r>
    <r>
      <rPr>
        <sz val="9"/>
        <rFont val="Calibri"/>
        <family val="2"/>
      </rPr>
      <t xml:space="preserve"> Cout de fonctionnement pour les CITC/Bashali</t>
    </r>
  </si>
  <si>
    <t>085</t>
  </si>
  <si>
    <r>
      <t xml:space="preserve">A.1.2.2 </t>
    </r>
    <r>
      <rPr>
        <sz val="9"/>
        <rFont val="Calibri"/>
        <family val="2"/>
      </rPr>
      <t>Couts de fonctionnement des structures communautaires de paix/Bwito</t>
    </r>
  </si>
  <si>
    <r>
      <rPr>
        <b/>
        <sz val="9"/>
        <rFont val="Calibri"/>
        <family val="2"/>
      </rPr>
      <t xml:space="preserve">A.1.2.3 </t>
    </r>
    <r>
      <rPr>
        <sz val="9"/>
        <rFont val="Calibri"/>
        <family val="2"/>
      </rPr>
      <t>Reunions bimensuelles des membres du cadre d'echange et information/Bashali</t>
    </r>
  </si>
  <si>
    <t>087</t>
  </si>
  <si>
    <r>
      <rPr>
        <b/>
        <sz val="9"/>
        <rFont val="Calibri"/>
        <family val="2"/>
      </rPr>
      <t>A.1.2.4</t>
    </r>
    <r>
      <rPr>
        <sz val="9"/>
        <rFont val="Calibri"/>
        <family val="2"/>
      </rPr>
      <t xml:space="preserve"> Reunions bimensuelles du Cadre d'Echange et d'Information/Bwito</t>
    </r>
  </si>
  <si>
    <r>
      <rPr>
        <b/>
        <sz val="9"/>
        <color indexed="10"/>
        <rFont val="Calibri"/>
        <family val="2"/>
      </rPr>
      <t>A.1.1.2 Reunions bilaterales entre les noyaux de paix et les GC</t>
    </r>
  </si>
  <si>
    <t>Produit 1.3. Les connaissances de la population sur les actions de dialogues et transformation de conflits sont accrues</t>
  </si>
  <si>
    <r>
      <rPr>
        <b/>
        <sz val="9"/>
        <rFont val="Calibri"/>
        <family val="2"/>
      </rPr>
      <t>A.1.3.1</t>
    </r>
    <r>
      <rPr>
        <sz val="9"/>
        <rFont val="Calibri"/>
        <family val="2"/>
      </rPr>
      <t xml:space="preserve"> Production et Emissions Radio Pole FM</t>
    </r>
  </si>
  <si>
    <r>
      <t xml:space="preserve">A.1.3.2 </t>
    </r>
    <r>
      <rPr>
        <sz val="9"/>
        <rFont val="Calibri"/>
        <family val="2"/>
      </rPr>
      <t>Emissions diffusees sur 4 radios communautaires</t>
    </r>
  </si>
  <si>
    <r>
      <rPr>
        <b/>
        <sz val="9"/>
        <rFont val="Calibri"/>
        <family val="2"/>
      </rPr>
      <t xml:space="preserve">A.1.3.3 </t>
    </r>
    <r>
      <rPr>
        <sz val="9"/>
        <rFont val="Calibri"/>
        <family val="2"/>
      </rPr>
      <t>Emissions diffusees sur une radio nationale a Kinshasa</t>
    </r>
  </si>
  <si>
    <t>Total Resultat 1</t>
  </si>
  <si>
    <t>Résultat 2. Les plans d'actions conjoints sont développés et mis en œuvre</t>
  </si>
  <si>
    <t>Produit 2.1. Les engagements (Accords) issus des dialogues précédents sont  actualisés et mis en œuvre</t>
  </si>
  <si>
    <r>
      <rPr>
        <b/>
        <sz val="9"/>
        <rFont val="Calibri"/>
        <family val="2"/>
      </rPr>
      <t xml:space="preserve">A.2.1.1 </t>
    </r>
    <r>
      <rPr>
        <sz val="9"/>
        <rFont val="Calibri"/>
        <family val="2"/>
      </rPr>
      <t>Ateliers de Reactualisation et revue des resultats de l'analyse existante sur la zone et des accords signes dans le passee</t>
    </r>
  </si>
  <si>
    <r>
      <rPr>
        <b/>
        <sz val="9"/>
        <rFont val="Calibri"/>
        <family val="2"/>
      </rPr>
      <t>A.2.1.2</t>
    </r>
    <r>
      <rPr>
        <sz val="9"/>
        <rFont val="Calibri"/>
        <family val="2"/>
      </rPr>
      <t xml:space="preserve"> Entretien et discussions supplementaires sur les dimensions non incluses dans la RAP existante menee par LPI</t>
    </r>
  </si>
  <si>
    <r>
      <rPr>
        <b/>
        <sz val="9"/>
        <color indexed="10"/>
        <rFont val="Calibri"/>
        <family val="2"/>
      </rPr>
      <t>A.2.1.1.2 Seances de discussion sur le rapport de recherche</t>
    </r>
  </si>
  <si>
    <t>082</t>
  </si>
  <si>
    <r>
      <rPr>
        <b/>
        <sz val="9"/>
        <rFont val="Calibri"/>
        <family val="2"/>
      </rPr>
      <t>A.2.1.3</t>
    </r>
    <r>
      <rPr>
        <sz val="9"/>
        <rFont val="Calibri"/>
        <family val="2"/>
      </rPr>
      <t xml:space="preserve"> Table Ronde</t>
    </r>
  </si>
  <si>
    <t>083</t>
  </si>
  <si>
    <r>
      <rPr>
        <b/>
        <sz val="9"/>
        <rFont val="Calibri"/>
        <family val="2"/>
      </rPr>
      <t>A.2.1.4</t>
    </r>
    <r>
      <rPr>
        <sz val="9"/>
        <rFont val="Calibri"/>
        <family val="2"/>
      </rPr>
      <t xml:space="preserve"> Mise en place de mecanismes de suivi des accords/Bashali</t>
    </r>
  </si>
  <si>
    <r>
      <rPr>
        <b/>
        <sz val="9"/>
        <rFont val="Calibri"/>
        <family val="2"/>
      </rPr>
      <t>A.2.1.5</t>
    </r>
    <r>
      <rPr>
        <sz val="9"/>
        <rFont val="Calibri"/>
        <family val="2"/>
      </rPr>
      <t xml:space="preserve"> Forums de Dialogue Democratique</t>
    </r>
  </si>
  <si>
    <t>Produit 2.2. Une  recherche action participative sur les dynamiques des conflits est  réalisée</t>
  </si>
  <si>
    <r>
      <rPr>
        <b/>
        <sz val="9"/>
        <rFont val="Calibri"/>
        <family val="2"/>
      </rPr>
      <t>A.2.2.1</t>
    </r>
    <r>
      <rPr>
        <sz val="9"/>
        <rFont val="Calibri"/>
        <family val="2"/>
      </rPr>
      <t xml:space="preserve"> Recherche Action Participative </t>
    </r>
  </si>
  <si>
    <r>
      <rPr>
        <b/>
        <sz val="9"/>
        <rFont val="Calibri"/>
        <family val="2"/>
      </rPr>
      <t>A.2.2.2</t>
    </r>
    <r>
      <rPr>
        <sz val="9"/>
        <rFont val="Calibri"/>
        <family val="2"/>
      </rPr>
      <t xml:space="preserve"> Formation des enqueteurs issus des communautes de Bwito</t>
    </r>
  </si>
  <si>
    <r>
      <rPr>
        <b/>
        <sz val="9"/>
        <rFont val="Calibri"/>
        <family val="2"/>
      </rPr>
      <t xml:space="preserve">A.2.2.3 </t>
    </r>
    <r>
      <rPr>
        <sz val="9"/>
        <rFont val="Calibri"/>
        <family val="2"/>
      </rPr>
      <t>Forums de debats bases sur les resultats de la RAP</t>
    </r>
  </si>
  <si>
    <r>
      <rPr>
        <b/>
        <sz val="9"/>
        <rFont val="Calibri"/>
        <family val="2"/>
      </rPr>
      <t>A.2.2.4</t>
    </r>
    <r>
      <rPr>
        <sz val="9"/>
        <rFont val="Calibri"/>
        <family val="2"/>
      </rPr>
      <t xml:space="preserve"> Mise en place de mecanismes de suivi des accords issus du dialogue/Bwito</t>
    </r>
  </si>
  <si>
    <r>
      <t xml:space="preserve">A.2.2.5 </t>
    </r>
    <r>
      <rPr>
        <sz val="9"/>
        <rFont val="Calibri"/>
        <family val="2"/>
      </rPr>
      <t>Cartographie des acteurs, analyse des facteurs des conflits</t>
    </r>
  </si>
  <si>
    <t>090</t>
  </si>
  <si>
    <t xml:space="preserve">Produit 2.3. Les Plans d’action conjoints  sensibles au genre  sont développés par le comité de suivi  et  approuvés par les représentants des communautés et les autorités </t>
  </si>
  <si>
    <r>
      <rPr>
        <b/>
        <sz val="9"/>
        <rFont val="Calibri"/>
        <family val="2"/>
      </rPr>
      <t>A.2.3.1</t>
    </r>
    <r>
      <rPr>
        <sz val="9"/>
        <rFont val="Calibri"/>
        <family val="2"/>
      </rPr>
      <t xml:space="preserve"> Fond Flexible pour la mise en oeuvre des accords et plans d'action issus du dialogue democratique de Bwito</t>
    </r>
  </si>
  <si>
    <t>084</t>
  </si>
  <si>
    <r>
      <rPr>
        <b/>
        <sz val="9"/>
        <rFont val="Calibri"/>
        <family val="2"/>
      </rPr>
      <t>A.2.3.2</t>
    </r>
    <r>
      <rPr>
        <sz val="9"/>
        <rFont val="Calibri"/>
        <family val="2"/>
      </rPr>
      <t xml:space="preserve"> Fond Flexible pour la mise en oeuvre des accords et plans d'action issues du dialogue democratique</t>
    </r>
  </si>
  <si>
    <t>Total Resultat 2</t>
  </si>
  <si>
    <t xml:space="preserve">Résultat 3. Les acteurs clés au niveau provincial et national sont mobilisés </t>
  </si>
  <si>
    <t>093</t>
  </si>
  <si>
    <t>Produit 3. 1. Le conseil consultatif provincial est mis  en place et est opérationnel</t>
  </si>
  <si>
    <r>
      <rPr>
        <b/>
        <sz val="9"/>
        <rFont val="Calibri"/>
        <family val="2"/>
      </rPr>
      <t>A.3.1.1</t>
    </r>
    <r>
      <rPr>
        <sz val="9"/>
        <rFont val="Calibri"/>
        <family val="2"/>
      </rPr>
      <t xml:space="preserve"> Mise en place d'un conseil consultatif au niveau provincial</t>
    </r>
  </si>
  <si>
    <r>
      <t xml:space="preserve">A.3.1.2 </t>
    </r>
    <r>
      <rPr>
        <sz val="9"/>
        <rFont val="Calibri"/>
        <family val="2"/>
      </rPr>
      <t>Reunions trimestrielles du cadre d'echange/conseil consultatif</t>
    </r>
  </si>
  <si>
    <r>
      <rPr>
        <b/>
        <sz val="9"/>
        <rFont val="Calibri"/>
        <family val="2"/>
      </rPr>
      <t>A.3.1.3</t>
    </r>
    <r>
      <rPr>
        <sz val="9"/>
        <rFont val="Calibri"/>
        <family val="2"/>
      </rPr>
      <t xml:space="preserve"> Visites de suivi sur terrain une fois le semestre par les membres du conseil consultatif</t>
    </r>
  </si>
  <si>
    <r>
      <t xml:space="preserve">A.3.1.4 </t>
    </r>
    <r>
      <rPr>
        <sz val="9"/>
        <rFont val="Calibri"/>
        <family val="2"/>
      </rPr>
      <t>Ateliers d'echange avec les entrepreneurs du conflit au niveau provincial, national et regional</t>
    </r>
  </si>
  <si>
    <r>
      <t xml:space="preserve">A.3.1.5 </t>
    </r>
    <r>
      <rPr>
        <sz val="9"/>
        <rFont val="Calibri"/>
        <family val="2"/>
      </rPr>
      <t>Atelier de preparation des activites de plaidoyer menees par les mecanismes de suivi de la mise en oeuvre des accords/Bashali</t>
    </r>
  </si>
  <si>
    <t>091</t>
  </si>
  <si>
    <r>
      <rPr>
        <b/>
        <sz val="9"/>
        <rFont val="Calibri"/>
        <family val="2"/>
      </rPr>
      <t xml:space="preserve">A.3.1.6 </t>
    </r>
    <r>
      <rPr>
        <sz val="9"/>
        <rFont val="Calibri"/>
        <family val="2"/>
      </rPr>
      <t>Atelier de preparation des activites de plaidoyer menees par les mecanismes de suivi de la mise en oeuvre des accords issus du dialogue democratique/Bwito</t>
    </r>
  </si>
  <si>
    <t>092</t>
  </si>
  <si>
    <r>
      <rPr>
        <b/>
        <sz val="9"/>
        <rFont val="Calibri"/>
        <family val="2"/>
      </rPr>
      <t>A.3.1.7</t>
    </r>
    <r>
      <rPr>
        <sz val="9"/>
        <rFont val="Calibri"/>
        <family val="2"/>
      </rPr>
      <t xml:space="preserve"> Activites de plaidoyer au niveau provincial, national et regional/Bwito</t>
    </r>
  </si>
  <si>
    <r>
      <t xml:space="preserve">A.3.1.8 </t>
    </r>
    <r>
      <rPr>
        <sz val="9"/>
        <rFont val="Calibri"/>
        <family val="2"/>
      </rPr>
      <t>Activites de plaidoyer au niveau provincial, national et regional/Bashali</t>
    </r>
  </si>
  <si>
    <t>Alert</t>
  </si>
  <si>
    <r>
      <rPr>
        <b/>
        <sz val="9"/>
        <rFont val="Calibri"/>
        <family val="2"/>
      </rPr>
      <t>A.3.1.9</t>
    </r>
    <r>
      <rPr>
        <b/>
        <i/>
        <sz val="9"/>
        <rFont val="Calibri"/>
        <family val="2"/>
      </rPr>
      <t xml:space="preserve"> </t>
    </r>
    <r>
      <rPr>
        <sz val="9"/>
        <rFont val="Calibri"/>
        <family val="2"/>
      </rPr>
      <t>Traduction de la publication de l'ouvrage en allemand sur les FDLR</t>
    </r>
  </si>
  <si>
    <t>094</t>
  </si>
  <si>
    <t>Produit 3. 2. Le groupe de plaidoyer pour la paix à Masisi est  redynamisé au niveau national</t>
  </si>
  <si>
    <r>
      <t xml:space="preserve">A.3.2.1 </t>
    </r>
    <r>
      <rPr>
        <sz val="9"/>
        <rFont val="Calibri"/>
        <family val="2"/>
      </rPr>
      <t>Redynamisation du Groupe de Plaidoyer a Kinshasa</t>
    </r>
  </si>
  <si>
    <t>Total Resultat 3</t>
  </si>
  <si>
    <t>A4. Suivi  Evaluation et Cout de Peronnel Lies aux Activite</t>
  </si>
  <si>
    <t>A.4.1</t>
  </si>
  <si>
    <t>A.4.2</t>
  </si>
  <si>
    <t>A.4.3</t>
  </si>
  <si>
    <t>Direct project staff Activity monitoring Local Travel (hotel accomodation, per diem, boat ticket, etc.)</t>
  </si>
  <si>
    <t>A.4.4</t>
  </si>
  <si>
    <t>A.4.5</t>
  </si>
  <si>
    <t>A.4.6</t>
  </si>
  <si>
    <t>095</t>
  </si>
  <si>
    <t>A.4.7</t>
  </si>
  <si>
    <t>Consultants engagement politique acteurs cles du conflit</t>
  </si>
  <si>
    <t>A.4.8</t>
  </si>
  <si>
    <t>A.4.9</t>
  </si>
  <si>
    <t>A.4.10</t>
  </si>
  <si>
    <t>A.4.11</t>
  </si>
  <si>
    <t>Total Suivi  Evaluation et Cout de Peronnel Lies aux Activite</t>
  </si>
  <si>
    <t>SEPT'17</t>
  </si>
  <si>
    <t>% DEPENSE SELON LE BUDGET GLOBAL</t>
  </si>
  <si>
    <t>JUILLET-AOUT'17</t>
  </si>
  <si>
    <t>Dépenses effectives au titre du projet(Juillet-Aout'17)</t>
  </si>
  <si>
    <t>Solde du Montant autorisé-(Jalon 2)</t>
  </si>
  <si>
    <t>2017/009</t>
  </si>
  <si>
    <t>DRCPARTNER/PACN/AP21LR/2017/01</t>
  </si>
  <si>
    <t>Year 1 ASP NDJIYA REPORT Q1 Septembre  2017</t>
  </si>
  <si>
    <t>PACN</t>
  </si>
  <si>
    <t>DRCPARTNER/PAAP/AP21LR/2017/01</t>
  </si>
  <si>
    <t>AAP REPORT NJIA Septembre 2017</t>
  </si>
  <si>
    <t>PAAP</t>
  </si>
  <si>
    <t>JDRCGOM/GENJRNL/2017/06/05</t>
  </si>
  <si>
    <t>JDRCGOM/CAISSE/2017/06/003</t>
  </si>
  <si>
    <t>DRCPARTNER/POLE/AP21LR/2017/02</t>
  </si>
  <si>
    <t>Year1 POLE PNUD REPORT Q2 September  2017</t>
  </si>
  <si>
    <t>DRCGOM/CAISSE/2017/09/001</t>
  </si>
  <si>
    <t>Restauration des participant atelier Mweso</t>
  </si>
  <si>
    <t>JDRCGOM/GENJRNL/2017/08/012</t>
  </si>
  <si>
    <t>J67825</t>
  </si>
  <si>
    <t>DRCGOM/BANQUE/2017/09/004</t>
  </si>
  <si>
    <t>Billet bateau Goma-Bukavu Patrick</t>
  </si>
  <si>
    <t>DRCGOM/CAISSE/2017/09/002</t>
  </si>
  <si>
    <t>Taxe pour acces au port Goma</t>
  </si>
  <si>
    <t>DRCGOM/GENJRNL/2017/09/011</t>
  </si>
  <si>
    <t>Paiement Foner</t>
  </si>
  <si>
    <t>JDRCGOM/BANQUE/2017/08/008</t>
  </si>
  <si>
    <t>Logement Hotel Sherty Kichanga 14-24 sept 2017</t>
  </si>
  <si>
    <t>JDRCGOM/GENJRNL/2017/08/007</t>
  </si>
  <si>
    <t>Perdiem Amos 11-29 sept 2017 Kichanga</t>
  </si>
  <si>
    <t>Perdiem Sherty 11-29 sept 2017 Kichanga</t>
  </si>
  <si>
    <t>Perdiem Selemani 11-29 sept 2017 Kichanga</t>
  </si>
  <si>
    <t>Commuinication a Nyanzale</t>
  </si>
  <si>
    <t>DRCGOM/BANQUE/2017/09/023</t>
  </si>
  <si>
    <t>Artiste comedien journee 21 septembre 2017</t>
  </si>
  <si>
    <t>DRCGOM/BANQUE/2017/09/025</t>
  </si>
  <si>
    <t>Solde Artiste comedien journee 21 sept 2017</t>
  </si>
  <si>
    <t>DRCGOM/CAISSE/2017/09/004</t>
  </si>
  <si>
    <t>Production et presentation chanson 21 sept 2017</t>
  </si>
  <si>
    <t>Retour caisse trop percu IPR main d'oeuvre</t>
  </si>
  <si>
    <t>DRCGOM/BANQUE/2017/09/040</t>
  </si>
  <si>
    <t>IPR main d'oeuvre occasionnel journee 21 sept017</t>
  </si>
  <si>
    <t>DRCGOM/BANQUE/2017/09/041</t>
  </si>
  <si>
    <t>Realisation des Videos journee 21 sept 2017</t>
  </si>
  <si>
    <t>Logement  Sherty  a Kitshanga</t>
  </si>
  <si>
    <t>Logement Amos a Kitshanga</t>
  </si>
  <si>
    <t>Logement  Selemani a Kitshanga</t>
  </si>
  <si>
    <t>DRCGOM/GENJRNL/2017/09/002</t>
  </si>
  <si>
    <t>Transp particip atelier Kichanga  1/09-02</t>
  </si>
  <si>
    <t>DRCGOM/BANQUE/2017/09/003</t>
  </si>
  <si>
    <t>Lgmt participants atelier  Goma 31/08-03/09/2017</t>
  </si>
  <si>
    <t>Hebergement 2 partenaires Kichanga</t>
  </si>
  <si>
    <t>Repas participants atelier Goma 01/09-02/09/2017</t>
  </si>
  <si>
    <t>Perdiem Participants atelier  Kichanga 31/08</t>
  </si>
  <si>
    <t>Fourniture Atelier Njia makubaliono</t>
  </si>
  <si>
    <t>Eau Minerale Atelier Njia makubaliano</t>
  </si>
  <si>
    <t>Location salle atelier 01/09-02/09/2017</t>
  </si>
  <si>
    <t>DRCGOM/BANQUE/2017/09/013</t>
  </si>
  <si>
    <t>Carburant lancement projet Njiaa Kichanga</t>
  </si>
  <si>
    <t>DRCGOM/BANQUE/2017/09/031</t>
  </si>
  <si>
    <t>DRCGOM/BANQUE/2017/09/036</t>
  </si>
  <si>
    <t>DRCGOM/BANQUE/2017/09/037</t>
  </si>
  <si>
    <t>DRCGOM/BANQUE/2017/09/019</t>
  </si>
  <si>
    <t>Soins medicaux Amos  Aout 2017</t>
  </si>
  <si>
    <t>DRCGOM/BANQUE/2017/09/043</t>
  </si>
  <si>
    <t>JDRCGOM/BANQUE/2017/08/005</t>
  </si>
  <si>
    <t>JDRCGOM/BANQUE/2017/08/015</t>
  </si>
  <si>
    <t>PR SEP JNL</t>
  </si>
  <si>
    <t>HR SCF CHG SEP 17</t>
  </si>
  <si>
    <t>Buesser C 17%</t>
  </si>
  <si>
    <t>HR CHG SEP 17</t>
  </si>
  <si>
    <t>BANK CHARGE SEP</t>
  </si>
  <si>
    <t>A Polidoro 26%</t>
  </si>
  <si>
    <t>Abera M 35%</t>
  </si>
  <si>
    <t>DRCBUK/CAISSE/2017/09/002</t>
  </si>
  <si>
    <t>CPGL Abera</t>
  </si>
  <si>
    <t>Achat cable d'alimentation laptop Amos</t>
  </si>
  <si>
    <t>Achat Modem standard 4G Projet NJIA</t>
  </si>
  <si>
    <t>DRCGOM/BANQUE/2017/09/042</t>
  </si>
  <si>
    <t>Appareil photos  digital projet NJIA</t>
  </si>
  <si>
    <t>Achat souris sans fils Patrick</t>
  </si>
  <si>
    <t>DRCGOM/GENJRNL/2017/09/008</t>
  </si>
  <si>
    <t>Transport Sylvie ASP a l'hotel</t>
  </si>
  <si>
    <t>Billet bateau Goma-Bukavu Furaha Mwarabu</t>
  </si>
  <si>
    <t>DRCBUK/BANK/2017/09/014</t>
  </si>
  <si>
    <t>Répas réunion equip gestion</t>
  </si>
  <si>
    <t>Frais bancaires chq no 06717593</t>
  </si>
  <si>
    <t>Frais bancaire chq no 06717594</t>
  </si>
  <si>
    <t>Frais bancaire chq no 06717600</t>
  </si>
  <si>
    <t>Frais bancaire chq no 06717598</t>
  </si>
  <si>
    <t>Frais bancaire chq no 06717657</t>
  </si>
  <si>
    <t>Frais transfert HQ</t>
  </si>
  <si>
    <t>Frais bancaire Comm val LIC&amp;Reg extr RCC</t>
  </si>
  <si>
    <t>Frais bancaire chq no 06717605</t>
  </si>
  <si>
    <t>Frais bancaire chq no 06717659</t>
  </si>
  <si>
    <t>Frais bancaire chq no 06717606</t>
  </si>
  <si>
    <t>Frais bancaire chq no 06717608</t>
  </si>
  <si>
    <t>Frais bancaire chq no 06717607</t>
  </si>
  <si>
    <t>Frais bancaire ov10007832</t>
  </si>
  <si>
    <t>Frais  de virement Salaire Goma sept 2017</t>
  </si>
  <si>
    <t>Frais bancaire ov10007834</t>
  </si>
  <si>
    <t>Frais bancaire chq no 06717615</t>
  </si>
  <si>
    <t>Frais bancaire chq no 06717613</t>
  </si>
  <si>
    <t>Frais bancaire ov10007841</t>
  </si>
  <si>
    <t>DRCGOM/BANQUE/2017/09/044</t>
  </si>
  <si>
    <t>Frais fixes au 31/08/2017</t>
  </si>
  <si>
    <t>Frais historique 04/09/2017</t>
  </si>
  <si>
    <t>Frais transfert TRF17029069</t>
  </si>
  <si>
    <t>Frais transfert TRF17029070</t>
  </si>
  <si>
    <t>Frais retrait 24014478</t>
  </si>
  <si>
    <t>Frais retrait 24014480</t>
  </si>
  <si>
    <t>Frais retrait 24014484</t>
  </si>
  <si>
    <t>Frais retrait 24014483</t>
  </si>
  <si>
    <t>DRCBUK/BANK/2017/09/045</t>
  </si>
  <si>
    <t>Frais bancaires chq no 06717592</t>
  </si>
  <si>
    <t>Carburant Groupe electrogene Bureau</t>
  </si>
  <si>
    <t>Carburant vehicule 4725AC/19 &amp; 7812AC/19</t>
  </si>
  <si>
    <t>Reparation vehicules Njia za Makubaliano</t>
  </si>
  <si>
    <t>DRCGOM/BANQUE/2017/09/010</t>
  </si>
  <si>
    <t>Entretien Vehicule LC4725AC/19/PNUD</t>
  </si>
  <si>
    <t>Lavage Vehicule projet PNUD</t>
  </si>
  <si>
    <t>Renouvellement carte d'entrée LC 4725AC/19</t>
  </si>
  <si>
    <t>Soins medicaux Makoma Juillet 2017</t>
  </si>
  <si>
    <t>Soins medicaux Jerry  Aout 2017</t>
  </si>
  <si>
    <t>DRCBUK/BANK/2017/09/022</t>
  </si>
  <si>
    <t>Soins médicaux BARNABE -Aout'17</t>
  </si>
  <si>
    <t>DRCGOM/BANQUE/2017/09/017</t>
  </si>
  <si>
    <t>Soins medicaux  Adolphine Aout 2017</t>
  </si>
  <si>
    <t>Soins medicaux  Paul Mungamba Aout 2017</t>
  </si>
  <si>
    <t>Soins medicaux Esperance Aout 2017</t>
  </si>
  <si>
    <t>Soins medicaux Sherty Aout 2017</t>
  </si>
  <si>
    <t>Soins medicaux  Mungamba Juillet  2017</t>
  </si>
  <si>
    <t>Soins medicaux Esperance  Aout 2017</t>
  </si>
  <si>
    <t>DRCBUK/BANK/2017/09/039</t>
  </si>
  <si>
    <t>Pyt loyer Res. Abera Oct-Nov'17</t>
  </si>
  <si>
    <t>DRCBUK/BANK/2017/09/040</t>
  </si>
  <si>
    <t>Cons Carburant Jul'17-Res. Alessia</t>
  </si>
  <si>
    <t>Cons Carburant Jul'17-Res. Abera</t>
  </si>
  <si>
    <t>DRCBUK/BANK/2017/09/044</t>
  </si>
  <si>
    <t>Contribution Loyer Alessia OXFAM 6mois</t>
  </si>
  <si>
    <t>Reparation generateur Christine</t>
  </si>
  <si>
    <t>Reparation courant residence Christine</t>
  </si>
  <si>
    <t>DRCBUK/BANK/2017/09/013</t>
  </si>
  <si>
    <t>Pyt loyer Res. Alessia Aout-OCT'17</t>
  </si>
  <si>
    <t>DRCBUK/BANK/2017/09/015</t>
  </si>
  <si>
    <t>Cons carburant Aout '17-Res Abera</t>
  </si>
  <si>
    <t>DRCBUK/BANK/2017/09/024</t>
  </si>
  <si>
    <t>Achat Matériels electr-Res Alessia</t>
  </si>
  <si>
    <t>DRCBUK/BANK/2017/09/027</t>
  </si>
  <si>
    <t>Paiement IRL LOYER ALESSIA</t>
  </si>
  <si>
    <t>DRCGOM/BANQUE/2017/09/032</t>
  </si>
  <si>
    <t>Recharge des instincteurs Residence Christine</t>
  </si>
  <si>
    <t>Eau Minerale pour le bureau de Goma</t>
  </si>
  <si>
    <t>DRCGOM/BANQUE/2017/09/008</t>
  </si>
  <si>
    <t>Fourniture bureau  Goma</t>
  </si>
  <si>
    <t>Achat eau minerale pour bureau Goma</t>
  </si>
  <si>
    <t>Pyt Facture Snel Bureau Goma Sept 2017</t>
  </si>
  <si>
    <t>retour caisse avance Pyt facture SNEL</t>
  </si>
  <si>
    <t>DRCGOM/BANQUE/2017/09/027</t>
  </si>
  <si>
    <t>Loyer bureau Kinshasa Sept-Novembre 2017</t>
  </si>
  <si>
    <t>Achat Fourniture bureau Goma</t>
  </si>
  <si>
    <t>JDRCGOM/CAISSE/2017/08/002</t>
  </si>
  <si>
    <t>DRCGOM/CAISSE/2017/09/003</t>
  </si>
  <si>
    <t>Pyt Facture Regideso Aout 2017</t>
  </si>
  <si>
    <t>Achat cylindre bureau programme</t>
  </si>
  <si>
    <t>DRCGOM/BANQUE/2017/09/020</t>
  </si>
  <si>
    <t>Communication Patrick Juillet 2017</t>
  </si>
  <si>
    <t>Communication Amos Juillet 2017</t>
  </si>
  <si>
    <t>Communication Patient Kambale Juillet 2017</t>
  </si>
  <si>
    <t>Communication Selemani Juillet 2017</t>
  </si>
  <si>
    <t>Communication Paul Mungamba Juillet 2017</t>
  </si>
  <si>
    <t>Communication Zigabe Juillet 2017</t>
  </si>
  <si>
    <t>DRCBUK/BANK/2017/09/033</t>
  </si>
  <si>
    <t>Gardiennage Sept '17-Res Alessia</t>
  </si>
  <si>
    <t>Gardiennage Sept '17-Res Abera</t>
  </si>
  <si>
    <t>DRCGOM/BANQUE/2017/09/024</t>
  </si>
  <si>
    <t>Securite Residence Christine Septembre  2017</t>
  </si>
  <si>
    <t>Securite Bureau Goma Septembre  2017</t>
  </si>
  <si>
    <t>Recharge des instincteurs Bureau Goma</t>
  </si>
  <si>
    <t>DRCGOM/BANQUE/2017/09/015</t>
  </si>
  <si>
    <t>Honoraires Ghislain recalcul decompte final Jeff</t>
  </si>
  <si>
    <t>Sep OH '17</t>
  </si>
  <si>
    <t>OVERHEAD CHG SEP'17</t>
  </si>
  <si>
    <t>DRCGOM/BANQUE/2017/09/001</t>
  </si>
  <si>
    <t>Transfert 1ere tranche ASP projet PNUD</t>
  </si>
  <si>
    <t>DRCGOM/BANQUE/2017/09/002</t>
  </si>
  <si>
    <t>Transfert 1ere tranche AAP projet PNUD</t>
  </si>
  <si>
    <t>DRCGOM/BANQUE/2017/09/028</t>
  </si>
  <si>
    <t>Avance 3eme tranche POLE projet PNUD</t>
  </si>
  <si>
    <t>EX.Rate</t>
  </si>
  <si>
    <t>Dépenses effectives au titre du projet(Septembre'17)</t>
  </si>
  <si>
    <t>OCT-NOV'17</t>
  </si>
  <si>
    <t>2017/010</t>
  </si>
  <si>
    <t>2017/011</t>
  </si>
  <si>
    <t>DRCGOM/GENJRNL/2017/011/009</t>
  </si>
  <si>
    <t>Transport participants atelier Njia</t>
  </si>
  <si>
    <t>Lgt participants Kichanga 10 Nov'017</t>
  </si>
  <si>
    <t>DRCGOM/BANQUE/2017/011/048</t>
  </si>
  <si>
    <t>Lgmt partenaires kichanga 16-22 nov'017</t>
  </si>
  <si>
    <t>DRCGOM/GENJRNL/2017/011/012</t>
  </si>
  <si>
    <t>Lgmt participants 10 Nov'017</t>
  </si>
  <si>
    <t>Frs voy.Luc Kichanga 20-23 nov</t>
  </si>
  <si>
    <t>Frs voyage partic 10-12 nov'017</t>
  </si>
  <si>
    <t>DRCGOMA/CAISSE/2017/011/001</t>
  </si>
  <si>
    <t>Founitures formation Bashali projet Njiia</t>
  </si>
  <si>
    <t>Location salle atelier NJIA Kichanga</t>
  </si>
  <si>
    <t>Location salle Kichanga</t>
  </si>
  <si>
    <t>Carburant generateur atelier NJIA</t>
  </si>
  <si>
    <t>DRCGOM/BANQUE/2017/011/041</t>
  </si>
  <si>
    <t>DRCGOM/BANQUE/2017/011/011</t>
  </si>
  <si>
    <t>Repas activite insertion groupe Pasteur NJIA</t>
  </si>
  <si>
    <t>Transport participants projet NJIA</t>
  </si>
  <si>
    <t>Lgmt participants groupes Pasteur  NJIA</t>
  </si>
  <si>
    <t>DRCPARTNER/POLE/AP21LR/2017/03</t>
  </si>
  <si>
    <t>Year1 POLE PNUD REPORT Q3 Octobre 2017</t>
  </si>
  <si>
    <t>DRCGOM/GENJRNL/2017/011/015</t>
  </si>
  <si>
    <t>Transport participants 16-18 nov kiwanja</t>
  </si>
  <si>
    <t>Frs voy partic 16-18 nov'017 kiwanja</t>
  </si>
  <si>
    <t>Repas participants 18 nov</t>
  </si>
  <si>
    <t>Location salle Kiwanja</t>
  </si>
  <si>
    <t>DRCGOM/BANQUE/2017/011/036</t>
  </si>
  <si>
    <t>Achat telephone techno WP3 projet NJIA</t>
  </si>
  <si>
    <t>DRCGOM/GENJRNL/2017/10/009</t>
  </si>
  <si>
    <t>PEAGE route Mweso</t>
  </si>
  <si>
    <t>Huile de frein</t>
  </si>
  <si>
    <t>DRCGOMA/CAISSE/2017/10/003</t>
  </si>
  <si>
    <t>Lgmnt Mungamba 16/24 Oct 17 Kitshanga</t>
  </si>
  <si>
    <t>Lgmnt Patient 16/24 Oct 17 Kitshanga</t>
  </si>
  <si>
    <t>Lgmnt Amos 16/24 Oct 17 Kitshanga</t>
  </si>
  <si>
    <t>DRCGOM/GENJRNL/2017/10/008</t>
  </si>
  <si>
    <t>Lgmnt Amos 16-25 oct 2017 Kitsh Nyanzale</t>
  </si>
  <si>
    <t>Lgmnt Sherty 16-25 oct 2017 Kitsh Nyanzale</t>
  </si>
  <si>
    <t>Lgmnt Mungamba 16-25 oct 2017 Nyanzale</t>
  </si>
  <si>
    <t>Perdiem Amos 16-25 oct 2017 Kitsh</t>
  </si>
  <si>
    <t>Perdiem Sherty 16-25 oct 2017 Kitsh</t>
  </si>
  <si>
    <t>Perdiem Mungamba 16-25 oct 2017 Kitsh</t>
  </si>
  <si>
    <t>Perdiem Participant 16-25 oct 2017 Kitsh</t>
  </si>
  <si>
    <t>Lgmnt Innoncent 24 Oct 17 Kitshanga</t>
  </si>
  <si>
    <t>Lgmnt Partici 16-21 oct 2017 Nyanzale</t>
  </si>
  <si>
    <t>DRCGOM/GENJRNL/2017/011/011</t>
  </si>
  <si>
    <t>Foner Goma-Kiwanja</t>
  </si>
  <si>
    <t>DRCGOMA/CAISSE/2017/011/004</t>
  </si>
  <si>
    <t>Frs voyage Patrick 31/10-07nov'017</t>
  </si>
  <si>
    <t>JDRCKIN/CAISSE/2017/010/001</t>
  </si>
  <si>
    <t>Taxi Paul  pour le voyage de Patrick</t>
  </si>
  <si>
    <t>DRCBUK/GENJNL/2017/11/001</t>
  </si>
  <si>
    <t>Taxes aero Goma-Kin Patrick</t>
  </si>
  <si>
    <t>GO pass</t>
  </si>
  <si>
    <t>DRCKIN/BANQUE/2017/11/001</t>
  </si>
  <si>
    <t>Lgmt Patrick Kinshasa 23-29 oct 2017</t>
  </si>
  <si>
    <t>Lgmt Mungamba kichanga 15-22 nov'017</t>
  </si>
  <si>
    <t>Lgmt Sherty kichanga 15-22 nov'017</t>
  </si>
  <si>
    <t>Lgmt Amos kichanga 15-22 nov'017</t>
  </si>
  <si>
    <t>Lgmt Selemani kichanga 15-22 nov'017</t>
  </si>
  <si>
    <t>Lgmt Amos Kichanga 10 Nov'017</t>
  </si>
  <si>
    <t>Lgmt Selemani Kichanga 10 Nov'017</t>
  </si>
  <si>
    <t>Frs voy.Amos Kichanga 20-23 nov</t>
  </si>
  <si>
    <t>frs voyage Amos 6-20 Nov  Kichanga</t>
  </si>
  <si>
    <t>frs voy Selemani 6-20 Nov  Kichanga</t>
  </si>
  <si>
    <t>DRCGOM/GENJRNL/2017/011/013</t>
  </si>
  <si>
    <t>frs voy Selemani 20-27 Nov kiwanja</t>
  </si>
  <si>
    <t>MAI</t>
  </si>
  <si>
    <t>Frs voyage Patrick 13-27 nov kiwanja</t>
  </si>
  <si>
    <t>Perdiem Patrick 23-30/10 Kinshasa</t>
  </si>
  <si>
    <t>DRCGOM/BANQUE/2017/10/004</t>
  </si>
  <si>
    <t>Pmnt 3 tablettes Sumsung et power bank</t>
  </si>
  <si>
    <t>DRCGOM/BANQUE/2017/10/016</t>
  </si>
  <si>
    <t>Pmnt 1 tablettes Sumsung et power bank</t>
  </si>
  <si>
    <t>DRCGOM/BANQUE/2017/10/023</t>
  </si>
  <si>
    <t>AFR021</t>
  </si>
  <si>
    <t>DRCGOM/BANQUE/2017/10/025</t>
  </si>
  <si>
    <t>DRCGOM/BANQUE/2017/10/027</t>
  </si>
  <si>
    <t>DRCGOM/BANQUE/2017/011/042</t>
  </si>
  <si>
    <t>DRCGOM/BANQUE/2017/011/043</t>
  </si>
  <si>
    <t>ONEM-Patient  MUHAYIKO SHERTY</t>
  </si>
  <si>
    <t>ONEM-Amos RUHUNDAZA</t>
  </si>
  <si>
    <t>DRCGOM/BANQUE/2017/011/049</t>
  </si>
  <si>
    <t>Chauffeur journalier Jean Marie</t>
  </si>
  <si>
    <t>PR OCT JNL</t>
  </si>
  <si>
    <t>HR SCF CHG OCT 17</t>
  </si>
  <si>
    <t>HR CHG OCT 17</t>
  </si>
  <si>
    <t>Buesser C 10%</t>
  </si>
  <si>
    <t>BANK CHARGE OCT</t>
  </si>
  <si>
    <t>PR NOV JNL</t>
  </si>
  <si>
    <t>HR SCF CHG NOV 17</t>
  </si>
  <si>
    <t>Buesser C 8%</t>
  </si>
  <si>
    <t>HR CHG NOV 17</t>
  </si>
  <si>
    <t>BANK CHARGE NOVE</t>
  </si>
  <si>
    <t>A Polidoro 35%</t>
  </si>
  <si>
    <t>DRCBUK/CAISSE/2017/10/003</t>
  </si>
  <si>
    <t>Pymt CEPGL Alessia</t>
  </si>
  <si>
    <t>A Polidoro 8%</t>
  </si>
  <si>
    <t>DRCGOM/BANQUE/2017/10/003</t>
  </si>
  <si>
    <t>TKT Alessia  Goma-Kin-Goma</t>
  </si>
  <si>
    <t>DRCGOMA/CAISSE/2017/10/002</t>
  </si>
  <si>
    <t>Acces aero Patrick Mututa</t>
  </si>
  <si>
    <t>MUH</t>
  </si>
  <si>
    <t>Acces Aero Patrick</t>
  </si>
  <si>
    <t>DRCBUK/BANK/2017/10/027</t>
  </si>
  <si>
    <t>Bateau Bkv-Goma PATRICK 01/9, 25/9</t>
  </si>
  <si>
    <t>Bateau Bkv-Goma PAUL 02/9</t>
  </si>
  <si>
    <t>DRCBUK/BANK/2017/10/018</t>
  </si>
  <si>
    <t>Héberg Jerome Mondo 4-6/10</t>
  </si>
  <si>
    <t>Bateau Bkv-Goma FURAHA 01/9</t>
  </si>
  <si>
    <t>DRCBUK/GENJNL/2017/11/022</t>
  </si>
  <si>
    <t>Taxes bateau Goma-Buk</t>
  </si>
  <si>
    <t>DRCGOM/BANQUE/2017/011/052</t>
  </si>
  <si>
    <t>TKT Bateau Makoma Goma-Bukavu</t>
  </si>
  <si>
    <t>TKT Bateau Jerome Goma-Bukavu</t>
  </si>
  <si>
    <t>DRCBUK/BANK/2017/11/013</t>
  </si>
  <si>
    <t>Billet Jerome 07/10-Goma</t>
  </si>
  <si>
    <t>DRCGOM/GENJRNL/2017/011/003</t>
  </si>
  <si>
    <t>Taxes provinciles</t>
  </si>
  <si>
    <t>Taxi Bukavu et Mo port Goma-Bukavu</t>
  </si>
  <si>
    <t>DRCGOM/BANQUE/2017/011/020</t>
  </si>
  <si>
    <t>DRCGOMA/CAISSE/2017/011/002</t>
  </si>
  <si>
    <t>Acces port de Goma</t>
  </si>
  <si>
    <t>DRCGOM/BANQUE/2017/011/039</t>
  </si>
  <si>
    <t>Go pass et RVA Kin-Goma</t>
  </si>
  <si>
    <t>Acces parking Kinshasa</t>
  </si>
  <si>
    <t>DRCGOM/GENJRNL/2017/011/006</t>
  </si>
  <si>
    <t>Ts acces port</t>
  </si>
  <si>
    <t>Frs de Voyage Alessia 21-25/11-Goma</t>
  </si>
  <si>
    <t>Perdiem Jerome 05/11-09/11 Bukavu</t>
  </si>
  <si>
    <t>MW GOMA</t>
  </si>
  <si>
    <t>WEM</t>
  </si>
  <si>
    <t>Perdiem Alessia 2/10-6 Oct'017 Kinshasa</t>
  </si>
  <si>
    <t>Perdiem Makoma Bukavu 7/11-9/11</t>
  </si>
  <si>
    <t>DRCGOM/BANQUE/2017/10/031</t>
  </si>
  <si>
    <t>Frais de transfert from HQ</t>
  </si>
  <si>
    <t>Frais de licence  transfert from HQ</t>
  </si>
  <si>
    <t>Frais de virement salaire oct 2017</t>
  </si>
  <si>
    <t>DRCBUK/BANK/2017/10/034</t>
  </si>
  <si>
    <t>Frais bancaires ov10008014</t>
  </si>
  <si>
    <t>Frais bancaires ov10008015</t>
  </si>
  <si>
    <t>Frais commission Val LIc477190</t>
  </si>
  <si>
    <t>Frais bancaires chq no 06717726</t>
  </si>
  <si>
    <t>Frais bancaires chq no 06717727</t>
  </si>
  <si>
    <t>Frais bancaires chq no 06717721</t>
  </si>
  <si>
    <t>Frais bancaires chq no 06717728</t>
  </si>
  <si>
    <t>DRCGOM/BANQUE/2017/011/050</t>
  </si>
  <si>
    <t>Frais fixe au 31/10/2017</t>
  </si>
  <si>
    <t>Frais bancaires chq no 06717640</t>
  </si>
  <si>
    <t>Frais bancaires chq no 06717636</t>
  </si>
  <si>
    <t>Frais bancaires chq no 06717639</t>
  </si>
  <si>
    <t>Frais bancaires chq no 06717681</t>
  </si>
  <si>
    <t>Frais bancaires chq no 06717683</t>
  </si>
  <si>
    <t>Frais bancaires chq no 06717685</t>
  </si>
  <si>
    <t>Frais bancaires chq no 06717686</t>
  </si>
  <si>
    <t>Frais bancaires chq no 06717692</t>
  </si>
  <si>
    <t>Frais bancaires OV no 10008023</t>
  </si>
  <si>
    <t>Frais bancaires chq no 06717684</t>
  </si>
  <si>
    <t>Frais bancaires chq no 06717695</t>
  </si>
  <si>
    <t>Frais bancaires chq no 06717696</t>
  </si>
  <si>
    <t>Frais bancaires chq no 06717694</t>
  </si>
  <si>
    <t>Frais banacires vrmt CION TVA</t>
  </si>
  <si>
    <t>Frais bancaires chq no 0671765</t>
  </si>
  <si>
    <t>Frais bancaires demande chequiers</t>
  </si>
  <si>
    <t>Frais bancaires chq no 0671772</t>
  </si>
  <si>
    <t>Frais bancaires chq no 06717637</t>
  </si>
  <si>
    <t>Frais bancaires chq no 06717764</t>
  </si>
  <si>
    <t>Frais bancaires chq no 06717774</t>
  </si>
  <si>
    <t>Frais bancaires chq no 06717778</t>
  </si>
  <si>
    <t>Frais achat LIC &amp; TVA transfert HQ</t>
  </si>
  <si>
    <t>Frais bancaires chq no 06717722</t>
  </si>
  <si>
    <t>Frais bancaires chq no 06717723</t>
  </si>
  <si>
    <t>DRCBUK/BANK/2017/11/045</t>
  </si>
  <si>
    <t>DRCGOM/BANQUE/2017/10/032</t>
  </si>
  <si>
    <t>Carburant sept 2017</t>
  </si>
  <si>
    <t>DRCGOM/BANQUE/2017/011/012</t>
  </si>
  <si>
    <t>Carburant Octobre 2017</t>
  </si>
  <si>
    <t>Notarier documnt assurence vehicule Ndjia</t>
  </si>
  <si>
    <t>impression Log Book Vehicule</t>
  </si>
  <si>
    <t>DRCGOM/BANQUE/2017/10/009</t>
  </si>
  <si>
    <t>Assurance 2 LC PNUD  10 oct 17-10 oct 18</t>
  </si>
  <si>
    <t>Reparation Pneu veh Njia</t>
  </si>
  <si>
    <t>Lavage vehicule Njia</t>
  </si>
  <si>
    <t>Reparation pneus</t>
  </si>
  <si>
    <t>Plaquette de medicament Mungamba</t>
  </si>
  <si>
    <t>DRCGOM/BANQUE/2017/011/013</t>
  </si>
  <si>
    <t>Soins medicaux Makoma Octobre 2017</t>
  </si>
  <si>
    <t>Soins medicaux Selemani Oct'017</t>
  </si>
  <si>
    <t>Soins medicaux Jerome Oct'017</t>
  </si>
  <si>
    <t>DRCGOM/BANQUE/2017/011/014</t>
  </si>
  <si>
    <t>Soins medicaux Amos Octobre 2017</t>
  </si>
  <si>
    <t>Soins medicaux Jerry Oct'017</t>
  </si>
  <si>
    <t>DRCGOM/BANQUE/2017/011/028</t>
  </si>
  <si>
    <t>Soins medicaux  P.Makoma Oct'017</t>
  </si>
  <si>
    <t>DRCGOM/BANQUE/2017/011/029</t>
  </si>
  <si>
    <t>Soins medicaux Esperance Oct'017</t>
  </si>
  <si>
    <t>Soins medicaux Adolphine Oct'017</t>
  </si>
  <si>
    <t>Soins medicaux Sherty Oct'017</t>
  </si>
  <si>
    <t>Soins medicaux Mungamba Oct'017</t>
  </si>
  <si>
    <t>S51831</t>
  </si>
  <si>
    <t>CHARITY JOB AD PEACEBUILDING PORTFOLIO MANG OCT/17</t>
  </si>
  <si>
    <t>S51830</t>
  </si>
  <si>
    <t>THRIDSECTOR AD PEACEBUILDING PORTFOLIO MANG OCT/17</t>
  </si>
  <si>
    <t>DRCBUK/BANK/2017/10/013</t>
  </si>
  <si>
    <t>Pyt IRL loyer Res Abera oct'17-Dec'17</t>
  </si>
  <si>
    <t>DRCBUK/BANK/2017/10/019</t>
  </si>
  <si>
    <t>Consommation carburant Sept'17-Res Abera</t>
  </si>
  <si>
    <t>DRCBUK/GENJNL/2017/10/006</t>
  </si>
  <si>
    <t>Matériel nettoyage thank Rés Alessia</t>
  </si>
  <si>
    <t>KIA</t>
  </si>
  <si>
    <t>Matériel nettoyage thank Rés Abera</t>
  </si>
  <si>
    <t>Entretien residence Christine</t>
  </si>
  <si>
    <t>Carburant  Res Christine sept 2017</t>
  </si>
  <si>
    <t>DRCGOM/BANQUE/2017/011/001</t>
  </si>
  <si>
    <t>Loyer res.  15 Oct-14 janv'017</t>
  </si>
  <si>
    <t>DRCBUK/BANK/2017/11/015</t>
  </si>
  <si>
    <t>Loyer Alessia 3Mois Nov'17'-Jan'18'</t>
  </si>
  <si>
    <t>DRCBUK/CAISSE/2017/11/002</t>
  </si>
  <si>
    <t>Materiel de plomberie residence Alessia</t>
  </si>
  <si>
    <t>DRCGOM/BANQUE/2017/011/009</t>
  </si>
  <si>
    <t>IRL Christine 15 Oct'017-14 Janv 2018</t>
  </si>
  <si>
    <t>Carburant Residence Christine Oct'017</t>
  </si>
  <si>
    <t>DRCGOM/BANQUE/2017/011/015</t>
  </si>
  <si>
    <t>Gardiennage Residence Christine Oct'017</t>
  </si>
  <si>
    <t>DRCGOMA/CAISSE/2017/011/003</t>
  </si>
  <si>
    <t>DRCBUK/BANK/2017/11/036</t>
  </si>
  <si>
    <t>IRL Loyer Alessia Nov17-Janv18</t>
  </si>
  <si>
    <t>DRCGOM/BANQUE/2017/011/045</t>
  </si>
  <si>
    <t>Gardiennage Residence Christine  Nov'017</t>
  </si>
  <si>
    <t>PR UW NOV</t>
  </si>
  <si>
    <t>Housing All deductn;Buesser C</t>
  </si>
  <si>
    <t>6040</t>
  </si>
  <si>
    <t>DRCBUK/CAISSE/2017/11/001</t>
  </si>
  <si>
    <t>DRCGOMA/CAISSE/2017/10/001</t>
  </si>
  <si>
    <t>Refils eau minerale bureau</t>
  </si>
  <si>
    <t>Approvisionement cafet bureau</t>
  </si>
  <si>
    <t>DRCGOM/BANQUE/2017/10/014</t>
  </si>
  <si>
    <t>Fourniture de Bureau</t>
  </si>
  <si>
    <t>Reparation courant electrique bureau</t>
  </si>
  <si>
    <t>Pyt facture Sept 2017</t>
  </si>
  <si>
    <t>Evacuation des imondices Sept 17</t>
  </si>
  <si>
    <t>Evacuation des Immondices Oct 2017</t>
  </si>
  <si>
    <t>Achat fournitures bureax Nov. 17</t>
  </si>
  <si>
    <t>Lait, café, sucre bureau Goma</t>
  </si>
  <si>
    <t>Eau minerale Bureau</t>
  </si>
  <si>
    <t>Notarification note circulaire</t>
  </si>
  <si>
    <t>Pyt facture snel Nov 2017</t>
  </si>
  <si>
    <t>Pyt facture eau Octobre 2017</t>
  </si>
  <si>
    <t>Evacuation immondices Nov'017</t>
  </si>
  <si>
    <t>DRCGOM/BANQUE/2017/10/001</t>
  </si>
  <si>
    <t>Communication Patrick Aout 2017</t>
  </si>
  <si>
    <t>Communication Amos Aout 2017</t>
  </si>
  <si>
    <t>Communication Patient Kambale Aout 2017</t>
  </si>
  <si>
    <t>Communication Selemani Aout 2017</t>
  </si>
  <si>
    <t>Communication Paul Mungamba Aout 2017</t>
  </si>
  <si>
    <t>Communication Zigabe Aout 2017</t>
  </si>
  <si>
    <t>DRCGOM/BANQUE/2017/011/010</t>
  </si>
  <si>
    <t>Communication Patrick Septembre 2017</t>
  </si>
  <si>
    <t>Communication Amos Septembre 2017</t>
  </si>
  <si>
    <t>DRCBUK/BANK/2017/11/038</t>
  </si>
  <si>
    <t>Gardiennage Novembre'17-Res Abera</t>
  </si>
  <si>
    <t>Mat entretien generateur Rés Abera</t>
  </si>
  <si>
    <t>Mat entretien generateur Rés Alessia</t>
  </si>
  <si>
    <t>DRCBUK/BANK/2017/11/003</t>
  </si>
  <si>
    <t>Gardiennage Octobre'17-Res Abera</t>
  </si>
  <si>
    <t>DRCGOM/BANQUE/2017/011/008</t>
  </si>
  <si>
    <t>Securite staff Alert Goma Nov'017-janv 2018</t>
  </si>
  <si>
    <t>Gardiennage Goma Office Oct'017</t>
  </si>
  <si>
    <t>Gardiennage Goma Office  Nov'017</t>
  </si>
  <si>
    <t>542145</t>
  </si>
  <si>
    <t>SM - DRC VISA - LEGALISATION PROCESS - OCT/17</t>
  </si>
  <si>
    <t>MCC</t>
  </si>
  <si>
    <t>6184</t>
  </si>
  <si>
    <t>NOTARIAL SERVICES - DRC REPRESENTATION 10/17</t>
  </si>
  <si>
    <t>SM CC SEP</t>
  </si>
  <si>
    <t>Legalising DRC docs</t>
  </si>
  <si>
    <t>Oct OH '17</t>
  </si>
  <si>
    <t>Nov OH '17</t>
  </si>
  <si>
    <t>Transport Particiapnt Nyazale</t>
  </si>
  <si>
    <t>DRCGOM/GENJRNL/2017/10/010</t>
  </si>
  <si>
    <t>Transport Particiapnt Kits- Nyazale-Kitsh</t>
  </si>
  <si>
    <t>Lgmnt Part 16-25 oct 2017 Kitsh Nyanzale</t>
  </si>
  <si>
    <t>Materiels de formation Njiya</t>
  </si>
  <si>
    <t>Raffraichissement atelier Nyanzale</t>
  </si>
  <si>
    <t>Location salle atelier Nyanzale</t>
  </si>
  <si>
    <t>Lunch atelier Nyanzale</t>
  </si>
  <si>
    <t>Location generateur atelier Nyanzale</t>
  </si>
  <si>
    <t>Internet modem terrain Ndjia</t>
  </si>
  <si>
    <t>Main occ. arranger l'arbre route Kichanga</t>
  </si>
  <si>
    <t>Transport partic Kiwanja 24-26 nov</t>
  </si>
  <si>
    <t>DRCGOM/GENJRNL/2017/011/014</t>
  </si>
  <si>
    <t>Transport participants 20-22 nov</t>
  </si>
  <si>
    <t>Frs voyage partic 23-26 nov'017</t>
  </si>
  <si>
    <t>Frs voyage partic 20-23 nov'017</t>
  </si>
  <si>
    <t>Repas participants 22 nov</t>
  </si>
  <si>
    <t>Repas participants Bishusha</t>
  </si>
  <si>
    <t>Repas participants Kiwanja</t>
  </si>
  <si>
    <t>Founitures formation Bishusha projet  Njiia</t>
  </si>
  <si>
    <t>Achat fournitures atelier NJIA Kiwanja</t>
  </si>
  <si>
    <t>Fournitures atelier kiwanja</t>
  </si>
  <si>
    <t>Achat mega projet NJIA</t>
  </si>
  <si>
    <t>Frais transfert a Kiwanja</t>
  </si>
  <si>
    <t>Achat carte Tigo et Vodacom</t>
  </si>
  <si>
    <t>DRCGOM/BANQUE/2017/011/005</t>
  </si>
  <si>
    <t>Frais Consultance Kabirigi  projet PNUD</t>
  </si>
  <si>
    <t>DRCGOM/BANQUE/2017/011/006</t>
  </si>
  <si>
    <t>Frais consultance Aloys projet PNUD</t>
  </si>
  <si>
    <t>DRCGOM/BANQUE/2017/011/033</t>
  </si>
  <si>
    <t>IPR Occasionnels Kabirigi</t>
  </si>
  <si>
    <t>IPR Occasionnels Aloys Tegera</t>
  </si>
  <si>
    <t>DRCGOM/BANQUE/2017/10/020</t>
  </si>
  <si>
    <t>Trsfrt  AAP 1ere tranche annee 2 Njia</t>
  </si>
  <si>
    <t>DRCGOM/BANQUE/2017/10/021</t>
  </si>
  <si>
    <t>Trsfrt  ASP 1ere tranche annee 2 Njia</t>
  </si>
  <si>
    <t>DRCGOM/BANQUE/2017/011/004</t>
  </si>
  <si>
    <t>Transfert POLE 1ere tranche  Y2  PNUD</t>
  </si>
  <si>
    <t>EX.Rate diff</t>
  </si>
  <si>
    <t>Dépenses effectives au titre du projet(Octobre-November'17)</t>
  </si>
  <si>
    <t>ANEE 2</t>
  </si>
  <si>
    <t>2017/012</t>
  </si>
  <si>
    <t>DRCGOM/BANQUE/2017/12/001</t>
  </si>
  <si>
    <t>Lunch atelie analyse contexte/conflit Kitshanga</t>
  </si>
  <si>
    <t>DRCGOM/BANQUE/2017/12/002</t>
  </si>
  <si>
    <t>Lunch atelier analyse contexte/ conflit Nyamita</t>
  </si>
  <si>
    <t>DRCGOM/BANQUE/2017/12/004</t>
  </si>
  <si>
    <t>Logement  Atelier formation chercheur  Bwito</t>
  </si>
  <si>
    <t>Repas  Atelier formation chercheur  Bwito</t>
  </si>
  <si>
    <t>DRCGOM/GENJRNL/2017/12/003</t>
  </si>
  <si>
    <t>Trsprt enqueteur  13-30 Nov 17 Bwito</t>
  </si>
  <si>
    <t>Trsprt enqueteur  13-30 Nov 17 Bashali</t>
  </si>
  <si>
    <t>DRCGOM/GENJRNL/2017/12/006</t>
  </si>
  <si>
    <t>Trsprt enq intervillage  13-30 Nov 17 Bashali</t>
  </si>
  <si>
    <t>Lgmnt enqueteur 25-29 nov 17 Bashali</t>
  </si>
  <si>
    <t>Perdiem enqueteur 25-29 nov 17 Bashali</t>
  </si>
  <si>
    <t>Honoraire enqueteur  Bashali</t>
  </si>
  <si>
    <t>DRCGOM/GENJRNL/2017/12/009</t>
  </si>
  <si>
    <t>TKT Patrick  Goma Kin Goma</t>
  </si>
  <si>
    <t>PEAGE route SAKE</t>
  </si>
  <si>
    <t>PEAGE route Rutshuru</t>
  </si>
  <si>
    <t>Lgmnt Sherty 22-30 nov 17 Bwito</t>
  </si>
  <si>
    <t>Lgmnt Mungamba 22-30 nov 17 Bwito</t>
  </si>
  <si>
    <t>DRCGOMA/CAISSE/2017/12/002</t>
  </si>
  <si>
    <t>Lgmt Amos 4-7 Dec'017 Kitshanga</t>
  </si>
  <si>
    <t>Lgmt Sherty 4-7 Dec'017 Kitshanga</t>
  </si>
  <si>
    <t>Lgmt Selemani 4-7 Dec'017 Kitshanga</t>
  </si>
  <si>
    <t>DRCGOM/GENJRNL/2017/12/008</t>
  </si>
  <si>
    <t>Lgmnt  Amos 4-9 dec 17 Nyanzale</t>
  </si>
  <si>
    <t>Lgmnt  Sherty 4-9 dec 17 Nyanzale</t>
  </si>
  <si>
    <t>Lgmnt  Selemani 4-9 dec 17 Kitshanga</t>
  </si>
  <si>
    <t>Perdiem Patient 13-30 Nov 17Bashali</t>
  </si>
  <si>
    <t>Perdiem Mungamba 13-30 Nov 17Bashali</t>
  </si>
  <si>
    <t>Perdiem Amos 4-9 dec 17 Kitshanga</t>
  </si>
  <si>
    <t>Perdiem Sherty 4-9 dec 17 Kitshanga</t>
  </si>
  <si>
    <t>Perdiem  Selemani 4-9 dec 17 Kitshanga</t>
  </si>
  <si>
    <t>commnication flash Ralonge patient terrain</t>
  </si>
  <si>
    <t>Fotocopie document sur terrain</t>
  </si>
  <si>
    <t>8070</t>
  </si>
  <si>
    <t>Reparation pneut et huil SAE 40 terrain</t>
  </si>
  <si>
    <t>PEAGE rout e bashali</t>
  </si>
  <si>
    <t>Lgmt Justin 5-7 Kitshanga</t>
  </si>
  <si>
    <t>Lgmnt  Justin 4-9 dec 17 Kitshanga</t>
  </si>
  <si>
    <t>Lgmnt Bandu  4-9 dec 17 Kitshanga</t>
  </si>
  <si>
    <t>Perdiem  Justin 4-9 dec 17 Kitshanga</t>
  </si>
  <si>
    <t>Perdiem  Bandu  4-9 dec 17 Kitshanga</t>
  </si>
  <si>
    <t>DRCGOM/BANQUE/2017/12/013</t>
  </si>
  <si>
    <t>DRCGOM/BANQUE/2017/12/015</t>
  </si>
  <si>
    <t>Gratification-Patient KAMBALE MUHAYIKO SHERTY</t>
  </si>
  <si>
    <t>DRCGOM/BANQUE/2017/12/017</t>
  </si>
  <si>
    <t>DRCGOM/BANQUE/2017/12/019</t>
  </si>
  <si>
    <t>INSS Gratification-Patient KAMBALE MUHAYIKO</t>
  </si>
  <si>
    <t>DRCGOM/BANQUE/2017/12/023</t>
  </si>
  <si>
    <t>INPP Gratification-Patient KAMBALE</t>
  </si>
  <si>
    <t>DRCGOM/BANQUE/2017/12/021</t>
  </si>
  <si>
    <t>Gratification-Jerry WITANDAYI IYANYA</t>
  </si>
  <si>
    <t>INSS Gratification-Jerry WITANDAYI IYANYA</t>
  </si>
  <si>
    <t>INPP Gratification-Jerry WITANDAYI IYANYA</t>
  </si>
  <si>
    <t>INSS Gratification-Amos RUHUNDAZA SENTABIRE</t>
  </si>
  <si>
    <t>INPP Gratification-Amos RUHUNDAZA SENTABIRE</t>
  </si>
  <si>
    <t>Gratification-Patrick MUHUMU MUTUTA</t>
  </si>
  <si>
    <t>INSS Gratification-Patrick MUHUMU MUTUTA</t>
  </si>
  <si>
    <t>INPP Gratification-Patrick MUHUMU MUTUTA</t>
  </si>
  <si>
    <t>INSS Gratification-Jerome Mondo Kambere</t>
  </si>
  <si>
    <t>INPP Gratification-Jerome Mondo</t>
  </si>
  <si>
    <t>INSS Gratification-Paul MAKOMA KANYIHATA</t>
  </si>
  <si>
    <t>DRCBUK/GENJNL/2017/12/020</t>
  </si>
  <si>
    <t>Cessation accrual DEC'17-Paul MAKOMA</t>
  </si>
  <si>
    <t>INPP Gratification-Paul MAKOMA KANYIHATA</t>
  </si>
  <si>
    <t>INSS Gratification-Esperance CHIDOROMI SIFA</t>
  </si>
  <si>
    <t>INPP Gratification-Esperance CHIDOROMI SIFA</t>
  </si>
  <si>
    <t>INSS Gratification-Bienvenu MAKURU AMANI</t>
  </si>
  <si>
    <t>DRCBUK/BANK/2017/12/051</t>
  </si>
  <si>
    <t>Contribution loyer Res Alessia</t>
  </si>
  <si>
    <t>INPP Gratification-Bienvenu MAKURU AMANI</t>
  </si>
  <si>
    <t>Gratification-SELEMANI MUBWANA Bin Ramazani</t>
  </si>
  <si>
    <t>INSS Gratification-Paul MUNGAMBA LUANDA</t>
  </si>
  <si>
    <t>INSS Gratification-SELEMANI MUBWANA  Ramazani</t>
  </si>
  <si>
    <t>Cessation accrual DEC'17-Paul MUNGAMBA</t>
  </si>
  <si>
    <t>Cessation accrual DEC'17-SELEMANI MUBWANA</t>
  </si>
  <si>
    <t>INPP Gratification-Paul MUNGAMBA LUANDA</t>
  </si>
  <si>
    <t>INPP Gratification-SELEMANI MUBWANA</t>
  </si>
  <si>
    <t>INSS Gratification-Adolphine KAVIRA</t>
  </si>
  <si>
    <t>Cessation accrual DEC'17-Adolphine KAVIRA</t>
  </si>
  <si>
    <t>INPP Gratification-Adolphine KAVIRA KAMBASU</t>
  </si>
  <si>
    <t>INSS Gratification-Barnabe Wangu Wabo</t>
  </si>
  <si>
    <t>INPP Gratification-Barnabe Wangu Wabo</t>
  </si>
  <si>
    <t>INSS Gratification-Jacques Zigabe Buhendwa</t>
  </si>
  <si>
    <t>INPP Gratification-Jacques Zigabe</t>
  </si>
  <si>
    <t>PR DEC JNL</t>
  </si>
  <si>
    <t>HR SCF CHG DEC 17</t>
  </si>
  <si>
    <t>HR CHG DEC 17</t>
  </si>
  <si>
    <t>BANK CHARGE DEC</t>
  </si>
  <si>
    <t>A Polidoro 7%</t>
  </si>
  <si>
    <t>DRCKIN/BANQUE/2017/12/001</t>
  </si>
  <si>
    <t>Lgmt Barnabé 16-20 nov'017 Kin</t>
  </si>
  <si>
    <t>DRCBUK/GENJNL/2017/12/010</t>
  </si>
  <si>
    <t>Frs voyage Abera 06-12/12-Goma</t>
  </si>
  <si>
    <t>DRCPARTNER/PAAP/AP21LR/2017/02</t>
  </si>
  <si>
    <t>Year2 AAP NJIA Report Q1 Dec, 2017</t>
  </si>
  <si>
    <t>DRCPARTNER/PACN/AP21LR/2017/02</t>
  </si>
  <si>
    <t>Year2 ASP PNUD REPORT Q1 December  2017</t>
  </si>
  <si>
    <t>DRCBUK/BANK/2017/12/050</t>
  </si>
  <si>
    <t>DRCGOM/BANQUE/2017/12/035</t>
  </si>
  <si>
    <t>Frais gestion cpte Amos</t>
  </si>
  <si>
    <t>Frais gestion cpte P Makoma</t>
  </si>
  <si>
    <t>Frais gestion cpte Bienvenu</t>
  </si>
  <si>
    <t>Frais gestion cpte Patrick</t>
  </si>
  <si>
    <t>Frais transfert salaire staff dec 2017</t>
  </si>
  <si>
    <t>Frais transfert Gratif staff 2017</t>
  </si>
  <si>
    <t>Frais transfert Recu du siege</t>
  </si>
  <si>
    <t>Frais de transfert 2000</t>
  </si>
  <si>
    <t>DRCGOM/BANQUE/2017/12/034</t>
  </si>
  <si>
    <t>Carburant  vehicule nov 2017</t>
  </si>
  <si>
    <t>DRCKIN/BANQUE/2017/12/006</t>
  </si>
  <si>
    <t>Cion TTC chèque 07326210</t>
  </si>
  <si>
    <t>commnication, Gygabite patient terrain</t>
  </si>
  <si>
    <t>DRCGOMA/CAISSE/2017/12/001</t>
  </si>
  <si>
    <t>Lavage complet land cruiser</t>
  </si>
  <si>
    <t>Lavage complet land cruiser 7812AC/19</t>
  </si>
  <si>
    <t>CLEP Card Rwanda LC 4725AC 19 NJIA</t>
  </si>
  <si>
    <t>Carte d'entrée vehicule PNUD</t>
  </si>
  <si>
    <t>Reparation pneut  sur  terrain</t>
  </si>
  <si>
    <t>DRCGOM/BANQUE/2017/12/016</t>
  </si>
  <si>
    <t>Soins medicaux Makoma Nov 17</t>
  </si>
  <si>
    <t>Soins medicaux  Esperance Nov 17</t>
  </si>
  <si>
    <t>Soins medicaux  Sherty  Nov 17</t>
  </si>
  <si>
    <t>Soins medicaux Adolphine  Nov 17</t>
  </si>
  <si>
    <t>Soins medicaux  Selemani  Nov 17</t>
  </si>
  <si>
    <t>Soins medicaux  Zigabe  Nov 17</t>
  </si>
  <si>
    <t>Soins medicaux  Jerome  Nov 17</t>
  </si>
  <si>
    <t>DRCGOM/BANQUE/2017/12/027</t>
  </si>
  <si>
    <t>Soins medicaux  Barnabe Nov 17</t>
  </si>
  <si>
    <t>Soins medicaux  Sherty Nov 17</t>
  </si>
  <si>
    <t>Soins medicaux  Jerry  Nov 17</t>
  </si>
  <si>
    <t>Soins medicaux  Amos  Nov 17</t>
  </si>
  <si>
    <t>Soins medicaux  Esperance  Nov 17</t>
  </si>
  <si>
    <t>Entretien Generateur Christine</t>
  </si>
  <si>
    <t>DRCGOM/BANQUE/2017/12/010</t>
  </si>
  <si>
    <t>Gardiennage Residence Christine  Dec'017</t>
  </si>
  <si>
    <t>PR UW Dec</t>
  </si>
  <si>
    <t>DRCGOM/BANQUE/2017/12/007</t>
  </si>
  <si>
    <t>Pyt eau minerale bureau</t>
  </si>
  <si>
    <t>Lait,café,sucre Goma office</t>
  </si>
  <si>
    <t>Pyt facture Snel Dec 2017</t>
  </si>
  <si>
    <t>Pyt facture Regideso Nov 2017</t>
  </si>
  <si>
    <t>DRCGOM/BANQUE/2017/12/008</t>
  </si>
  <si>
    <t>Loyer Bureau Goma dec 17-Mai 2018</t>
  </si>
  <si>
    <t>DRCGOM/BANQUE/2017/12/036</t>
  </si>
  <si>
    <t>Entretien Bureau Goma dec 17</t>
  </si>
  <si>
    <t>DRCGOM/BANQUE/2017/12/026</t>
  </si>
  <si>
    <t>Communication Patrick Nov 2017</t>
  </si>
  <si>
    <t>Communication Amos Nov 2017</t>
  </si>
  <si>
    <t>Communication Patient Kambale Nov 2017</t>
  </si>
  <si>
    <t>Communication Selemani Nov 2017</t>
  </si>
  <si>
    <t>Communication Paul Mungamba Nov 2017</t>
  </si>
  <si>
    <t>Communication Zigabe Nov 2017</t>
  </si>
  <si>
    <t>Communication  Barnabe Nov 2017 10%</t>
  </si>
  <si>
    <t>DRCGOM/BANQUE/2017/12/012</t>
  </si>
  <si>
    <t>Communication Patrick Oct 2017</t>
  </si>
  <si>
    <t>Communication Amos Oct 2017</t>
  </si>
  <si>
    <t>Communication Patient Kambale Oct 2017</t>
  </si>
  <si>
    <t>Communication Selemani Oct 2017</t>
  </si>
  <si>
    <t>Communication Paul Mungamba Oct 2017</t>
  </si>
  <si>
    <t>Communication Zigabe Oct 2017</t>
  </si>
  <si>
    <t>Communication  Barnabe Oct 2017 5%</t>
  </si>
  <si>
    <t>Internet Modems Bureaux</t>
  </si>
  <si>
    <t>DRCGOM/BANQUE/2017/12/030</t>
  </si>
  <si>
    <t>Internet Goma office  Janvier  2018</t>
  </si>
  <si>
    <t xml:space="preserve"> IT service Decembre  2017</t>
  </si>
  <si>
    <t>DRCBUK/CAISSE/2017/12/002</t>
  </si>
  <si>
    <t>Matériels génér résidence Abera</t>
  </si>
  <si>
    <t>DRCBUK/BANK/2017/12/041</t>
  </si>
  <si>
    <t>Gardienage  Déc 2017-Res Alessia</t>
  </si>
  <si>
    <t>Gardienage  Déc 2017-Res ABERA</t>
  </si>
  <si>
    <t>Gardiennage Goma Office Dec'017</t>
  </si>
  <si>
    <t>DRCGOM/BANQUE/2017/12/011</t>
  </si>
  <si>
    <t>Honoraires   Midagu 12 Nov -12 Decembre  '017</t>
  </si>
  <si>
    <t>Dec OH '17</t>
  </si>
  <si>
    <t>OVERHEAD CHG DEC'17</t>
  </si>
  <si>
    <t>Logement participant ATELIER  NPRCF Bwito</t>
  </si>
  <si>
    <t>Rafraichissement formation mbres structures</t>
  </si>
  <si>
    <t>Repas participant ATELIER  NPRCF Bwito</t>
  </si>
  <si>
    <t>EX.Rate diff BL 300</t>
  </si>
  <si>
    <t>DEC'17</t>
  </si>
  <si>
    <t>Dépenses effectives au titre du projet(December'17)</t>
  </si>
  <si>
    <t>Dépenses effectives au titre du projet(Jan-Fev'18)</t>
  </si>
  <si>
    <t>2017/013</t>
  </si>
  <si>
    <t>2018/002</t>
  </si>
  <si>
    <t>USD 08 feb 18</t>
  </si>
  <si>
    <t>2018/001</t>
  </si>
  <si>
    <t>DRCGOM/BANQUE/2018/01/022</t>
  </si>
  <si>
    <t>DRCGOM/BANQUE/2018/01/020</t>
  </si>
  <si>
    <t>DRCGOMA/CAISSE/2018/01/003</t>
  </si>
  <si>
    <t>DRCGOMA/CAISSE/2018/02/002</t>
  </si>
  <si>
    <t>Lgmt Lukoo 02-05 Fev'018</t>
  </si>
  <si>
    <t>Lgmt Bikoyi 02-05 Fev'018</t>
  </si>
  <si>
    <t>DRCGOM/GENJRNL/2018/02/004</t>
  </si>
  <si>
    <t>Lgmnt Bikoy 2 nuites  Bashali</t>
  </si>
  <si>
    <t>Lgmnt Fredy 2 nuites  Bashali</t>
  </si>
  <si>
    <t>Perdiem Fredy 30 Janv-6 Fevr 18 Bashali</t>
  </si>
  <si>
    <t>Perdiem Bikoy 30 Janv-6 Fevr 18 Bashali</t>
  </si>
  <si>
    <t>PR FEB JNL</t>
  </si>
  <si>
    <t>W Ndikintum 15%</t>
  </si>
  <si>
    <t>NDI</t>
  </si>
  <si>
    <t>DRCBUK/CAISSE/2018/02/004</t>
  </si>
  <si>
    <t>Rbsmt visa express et carte d'accès à bord</t>
  </si>
  <si>
    <t>DRCPARTNER/POLE/AP21LR/2018/01</t>
  </si>
  <si>
    <t>Year2 POLE PNUD REPORT Q1 January 2018</t>
  </si>
  <si>
    <t>DRCGOM/GENJRNL/2018/02/013</t>
  </si>
  <si>
    <t>Prdm Mungamba Bwito 29-5 Fev'018</t>
  </si>
  <si>
    <t>Prdm Sherty Bwito 29-5 Fev'018</t>
  </si>
  <si>
    <t>Prdm Kalinzo Bwito 1-2 Fev'018</t>
  </si>
  <si>
    <t>Peage route Amos Bashali</t>
  </si>
  <si>
    <t>DRCGOM/GENJRNL/2018/02/012</t>
  </si>
  <si>
    <t>Foner</t>
  </si>
  <si>
    <t>Lgmt Sherty 02-05 Fev'018</t>
  </si>
  <si>
    <t>Lgmt Amos 02-05 Fev'018</t>
  </si>
  <si>
    <t>Lgmt Mungamba 02-05 Fev'018</t>
  </si>
  <si>
    <t>Lgmnt Amos 2 nuites  Bashali</t>
  </si>
  <si>
    <t>Lgmnt Bienvenu 2 nuites  Bashali</t>
  </si>
  <si>
    <t>DRCGOMA/CAISSE/2018/02/005</t>
  </si>
  <si>
    <t>Lgmt Amos  Kichanga 11-16 Fev'018</t>
  </si>
  <si>
    <t>Lgmt Sherty Kichanga 11-16 Fev'018</t>
  </si>
  <si>
    <t>Lgmt Mungamba Bwito 29-4 Fev'018</t>
  </si>
  <si>
    <t>Lgmt Sherty Bwito 29-4 Fev'018</t>
  </si>
  <si>
    <t>Perdiem Amos 30 Janv-6 Fevr 18 Bashali</t>
  </si>
  <si>
    <t>Perdiem Bienv 30 Janv-6 Fevr 18 Bashali</t>
  </si>
  <si>
    <t>Prdm Amos Bashali 11-16 Fev'018</t>
  </si>
  <si>
    <t>Taxi Kolinzo Kibirizi-Katwe</t>
  </si>
  <si>
    <t>Lgmt Kalinzo Bwito 1 fev'018</t>
  </si>
  <si>
    <t>Impression formulaires</t>
  </si>
  <si>
    <t>Reparation pneus vehicule</t>
  </si>
  <si>
    <t>Visibilites tasses a cafe</t>
  </si>
  <si>
    <t>Collation reunion Njia</t>
  </si>
  <si>
    <t>DRCGOM/BANQUE/2018/01/018</t>
  </si>
  <si>
    <t>INPP-Patient KAMBALE MUHAYIKO</t>
  </si>
  <si>
    <t>DRCGOM/BANQUE/2018/02/021</t>
  </si>
  <si>
    <t>DRCGOM/BANQUE/2018/02/022</t>
  </si>
  <si>
    <t>DRCGOMA/CAISSE/2018/02/006</t>
  </si>
  <si>
    <t>DRCGOM/BANQUE/2018/02/023</t>
  </si>
  <si>
    <t>DRCGOMA/CAISSE/2018/02/001</t>
  </si>
  <si>
    <t>Eau minerale bureau</t>
  </si>
  <si>
    <t>PR JAN JNL</t>
  </si>
  <si>
    <t>BANK CHARGE JAN</t>
  </si>
  <si>
    <t>BANK CHARGE FEB</t>
  </si>
  <si>
    <t>DRCBUK/BANK/2018/01/016</t>
  </si>
  <si>
    <t>Ticket Avion Alessia 12/12/2017</t>
  </si>
  <si>
    <t>Restauration Alessia-R&amp;R</t>
  </si>
  <si>
    <t>1875480</t>
  </si>
  <si>
    <t>GN - DOUALA TO GOMA 09/02/18</t>
  </si>
  <si>
    <t>GEORGE NDIKINTUM</t>
  </si>
  <si>
    <t>Abera M 11%</t>
  </si>
  <si>
    <t>DRCBUK/BANK/2018/02/007</t>
  </si>
  <si>
    <t>Rbsmt Ticket Ethiopian Air lines Abera  R&amp;R</t>
  </si>
  <si>
    <t>Abera  R&amp;R 5 JOURS</t>
  </si>
  <si>
    <t>DRCBUK/BANK/2018/01/009</t>
  </si>
  <si>
    <t>Billet bateau Patrick BUK-GOMA-Nov'17</t>
  </si>
  <si>
    <t>Billet bateau Alessia BUK-GOM-Nov'17</t>
  </si>
  <si>
    <t>Billet bateau Jery BUK-GOM-Nov'17</t>
  </si>
  <si>
    <t>Billet bateau Christine.BUK-GOMA-Déc'17</t>
  </si>
  <si>
    <t>DRCGOM/BANQUE/2018/01/014</t>
  </si>
  <si>
    <t>TKT Kashama Kin-Goma-kin 25 %</t>
  </si>
  <si>
    <t>DRCKIN/CAISSE/2018/01/001</t>
  </si>
  <si>
    <t>Go pass- taxes RVA voyage Paul 21- 28 Jan'018</t>
  </si>
  <si>
    <t>DRCGOMA/CAISSE/2018/01/002</t>
  </si>
  <si>
    <t>Perdiem Kashama 21-28 janv 18 Goma</t>
  </si>
  <si>
    <t>Acces aero Flore</t>
  </si>
  <si>
    <t>DIO</t>
  </si>
  <si>
    <t>Acces port Barnabé</t>
  </si>
  <si>
    <t>DRCBUK/BANK/2018/02/024</t>
  </si>
  <si>
    <t>Hébergement Jérome BUK</t>
  </si>
  <si>
    <t>Lgmt Mungamba Kichanga 11-16 Fev'018</t>
  </si>
  <si>
    <t>Lgmt Patrick Kichanga 11-16 Fev'018</t>
  </si>
  <si>
    <t>Lgmt Bienvenu 02-05 Fev'018</t>
  </si>
  <si>
    <t>Prdm Patrick Bashali 11-17 Fev'018</t>
  </si>
  <si>
    <t>Prdm Mungamba Bashali 11-17 Fev'018</t>
  </si>
  <si>
    <t>Prdm Sherty Bashali 11-16 Fev'018</t>
  </si>
  <si>
    <t>DRCGOM/BANQUE/2018/02/011</t>
  </si>
  <si>
    <t>Perdiem Flore Goma-Bukavu 14-23 Fev'018</t>
  </si>
  <si>
    <t>DRCBUK/GENJNL/2018/02/007</t>
  </si>
  <si>
    <t>Perdiem Alessia 07-09/02-Goma</t>
  </si>
  <si>
    <t>DRCGOM/GENJRNL/2018/02/014</t>
  </si>
  <si>
    <t>Prdm Jerome Bukavu7-10 Fev'018</t>
  </si>
  <si>
    <t>DRCBUK/BANK/2018/01/033</t>
  </si>
  <si>
    <t>DRCGOM/BANQUE/2018/01/023</t>
  </si>
  <si>
    <t>Frais de transfert to AAP</t>
  </si>
  <si>
    <t>Frais transfert salaire staff Janvier 2018</t>
  </si>
  <si>
    <t>Frais demande renseignement auditeur</t>
  </si>
  <si>
    <t>Frais demande chequier</t>
  </si>
  <si>
    <t>DRCBUK/BANK/2018/02/035</t>
  </si>
  <si>
    <t>Frais de retrait de chèque</t>
  </si>
  <si>
    <t>DRCGOM/BANQUE/2018/02/027</t>
  </si>
  <si>
    <t>Frais transfert SFCG</t>
  </si>
  <si>
    <t>Frais transfert ov CDI</t>
  </si>
  <si>
    <t>DRCGOM/BANQUE/2018/02/028</t>
  </si>
  <si>
    <t>Frais fixe au 31/01/018</t>
  </si>
  <si>
    <t>Frais historique</t>
  </si>
  <si>
    <t>DRCGOM/BANQUE/2018/01/016</t>
  </si>
  <si>
    <t>Carburant Vehicule</t>
  </si>
  <si>
    <t>DRCGOM/BANQUE/2018/02/017</t>
  </si>
  <si>
    <t>Carburant Vehicule Jan'017</t>
  </si>
  <si>
    <t>PPMT DEC17</t>
  </si>
  <si>
    <t>Batterie L/C 7812AC/19</t>
  </si>
  <si>
    <t>Contrôle technique Veh 4725AC/19</t>
  </si>
  <si>
    <t>Contrôle technique Veh 7812AC/19</t>
  </si>
  <si>
    <t>DRCGOM/BANQUE/2018/01/015</t>
  </si>
  <si>
    <t>Entretien LC Njia</t>
  </si>
  <si>
    <t>Lavage vehicule 7812AC/19</t>
  </si>
  <si>
    <t>DRCGOMA/CAISSE/2018/02/003</t>
  </si>
  <si>
    <t>Achat 2 chambres a Air Veh. PNUD</t>
  </si>
  <si>
    <t>Lavage vehicule Njia 7812AC/19</t>
  </si>
  <si>
    <t>Reparation Pneu 7812AC/19</t>
  </si>
  <si>
    <t>DRCGOM/BANQUE/2018/01/009</t>
  </si>
  <si>
    <t>Soisn Med Mungamba Dec 17</t>
  </si>
  <si>
    <t>Soisn Med Makoma Dec 17</t>
  </si>
  <si>
    <t>Soisn Med Esperance Dec 17</t>
  </si>
  <si>
    <t>Soisn Med Jerry Dec 17</t>
  </si>
  <si>
    <t>Soisn Med Patient Sherty Dec 17</t>
  </si>
  <si>
    <t>Soisn Med Adolphine Dec 17</t>
  </si>
  <si>
    <t>Soisn Med Jerome Dec 17</t>
  </si>
  <si>
    <t>DRCGOM/BANQUE/2018/01/017</t>
  </si>
  <si>
    <t>Soisn Med Sherty Dec 17</t>
  </si>
  <si>
    <t>Soisn Med Jerry Iyanya Dec 17</t>
  </si>
  <si>
    <t>DRCBUK/BANK/2018/01/006</t>
  </si>
  <si>
    <t>Soins Méd-Barnabé Déc'17</t>
  </si>
  <si>
    <t>Soins Méd-Barnabé Nov'17</t>
  </si>
  <si>
    <t>DRCBUK/BANK/2018/01/029</t>
  </si>
  <si>
    <t>Soins-Méd Patrick Nov2017</t>
  </si>
  <si>
    <t>DRCGOM/BANQUE/2018/02/015</t>
  </si>
  <si>
    <t>Soins med Jerome Janv'018</t>
  </si>
  <si>
    <t>Soins med Makoma Janv'018</t>
  </si>
  <si>
    <t>Soins med Sherty Janv'018</t>
  </si>
  <si>
    <t>Soins med Patrick Janv'018</t>
  </si>
  <si>
    <t>Soins med Mungamba Janv'018</t>
  </si>
  <si>
    <t>DRCGOM/BANQUE/2018/02/016</t>
  </si>
  <si>
    <t>Soins med Amos  Janv'018</t>
  </si>
  <si>
    <t>Soins med Jacques Janv'018</t>
  </si>
  <si>
    <t>Soins med Jerry Janv'018</t>
  </si>
  <si>
    <t>Soins med Selemani Janv'018</t>
  </si>
  <si>
    <t>STR CC JAN</t>
  </si>
  <si>
    <t>Abera Annual ACCA membership</t>
  </si>
  <si>
    <t>Controle medical Georges</t>
  </si>
  <si>
    <t>DRCGOMA/CAISSE/2018/02/004</t>
  </si>
  <si>
    <t>Acces Aero Georges</t>
  </si>
  <si>
    <t>acces port Alessia et Georges</t>
  </si>
  <si>
    <t>DRCGOM/BANQUE/2018/02/010</t>
  </si>
  <si>
    <t>Lgmt Georges Goma 10-12 Fev'018</t>
  </si>
  <si>
    <t>Photo passeport Georges</t>
  </si>
  <si>
    <t>DRCBUK/BANK/2018/01/007</t>
  </si>
  <si>
    <t>Loyer Abera Janv-Mars18</t>
  </si>
  <si>
    <t>DRCBUK/BANK/2018/01/008</t>
  </si>
  <si>
    <t>Cons carburant Rés Alessia Oct'17</t>
  </si>
  <si>
    <t>Cons carburant Rés Abera Oct'17</t>
  </si>
  <si>
    <t>Cons carburant Rés Abera Nov'17</t>
  </si>
  <si>
    <t>Entretient residence Buesser</t>
  </si>
  <si>
    <t>DRCBUK/BANK/2018/01/012</t>
  </si>
  <si>
    <t>IRL Loyer Abera Janv-Mars18</t>
  </si>
  <si>
    <t>DRCBUK/CAISSE/2018/01/002</t>
  </si>
  <si>
    <t>Matériel rép courant élect résidence ABERA</t>
  </si>
  <si>
    <t>DRCGOM/BANQUE/2018/01/019</t>
  </si>
  <si>
    <t>Loyer Christine 15 Janv-15 Mars 2018</t>
  </si>
  <si>
    <t>PR UW JAN</t>
  </si>
  <si>
    <t>DRCGOMA/CAISSE/2018/01/001</t>
  </si>
  <si>
    <t>VSR Christine</t>
  </si>
  <si>
    <t>DRCGOM/BANQUE/2018/02/005</t>
  </si>
  <si>
    <t>Security Christine Jan'018</t>
  </si>
  <si>
    <t>DRCGOM/BANQUE/2018/02/024</t>
  </si>
  <si>
    <t>Security Christine Febr'018</t>
  </si>
  <si>
    <t>DRCBUK/BANK/2018/02/015</t>
  </si>
  <si>
    <t>Loyer Alessia Janvier 2018</t>
  </si>
  <si>
    <t>DRCBUK/BANK/2018/02/020</t>
  </si>
  <si>
    <t>IRL Loyer Alessia Janvier 2018</t>
  </si>
  <si>
    <t>PR UW Feb</t>
  </si>
  <si>
    <t>Photos passeport Christine</t>
  </si>
  <si>
    <t>CEPGL Christine B</t>
  </si>
  <si>
    <t>DRCGOM/BANQUE/2018/02/014</t>
  </si>
  <si>
    <t>Billet avion Alessia pour Italy</t>
  </si>
  <si>
    <t>DRCBUK/CAISSE/2018/02/002</t>
  </si>
  <si>
    <t xml:space="preserve"> Attestations résidence George</t>
  </si>
  <si>
    <t>DRCKIN/CAISSE/2018/02/001</t>
  </si>
  <si>
    <t>Depot passeport Georges NDIKINTUM</t>
  </si>
  <si>
    <t>Agendas 2018</t>
  </si>
  <si>
    <t>Fournitures  bureau Goma</t>
  </si>
  <si>
    <t>Visa declaration annuelle staff 2017</t>
  </si>
  <si>
    <t>Eau minerale</t>
  </si>
  <si>
    <t>Lait,café,sucre Bureau Goma</t>
  </si>
  <si>
    <t>Pyt facture Snel Janv 2018</t>
  </si>
  <si>
    <t>Cylindre portes toilletes</t>
  </si>
  <si>
    <t>Pyt journaliers arrangement bureau</t>
  </si>
  <si>
    <t>Lait, café et autres fourn.bureau Goma</t>
  </si>
  <si>
    <t>Facture Regideso Janvier 2018</t>
  </si>
  <si>
    <t>Evacuation immondices Goma office</t>
  </si>
  <si>
    <t>Evacuation des imondices Janv 2018</t>
  </si>
  <si>
    <t>Achat tableau liege</t>
  </si>
  <si>
    <t>DRCGOM/BANQUE/2018/01/003</t>
  </si>
  <si>
    <t>IRL Loyer Bureau Goma dec 17-Mai 2018</t>
  </si>
  <si>
    <t>DRCGOM/BANQUE/2018/01/010</t>
  </si>
  <si>
    <t>Communication Patrick Dec 2017</t>
  </si>
  <si>
    <t>Communication Amos Dec 2017</t>
  </si>
  <si>
    <t>Communication Patient Kambale Dec 2017</t>
  </si>
  <si>
    <t>Communication Selemani Dec 2017</t>
  </si>
  <si>
    <t>Communication Paul Mungamba Dec 2017</t>
  </si>
  <si>
    <t>Communication Zigabe Dec 2017</t>
  </si>
  <si>
    <t>Communication Barnabe  Dec 2017 2%</t>
  </si>
  <si>
    <t>Communication Alessia  Dec 2017 2%</t>
  </si>
  <si>
    <t>Communication  Christine Dec 2017  0.2%</t>
  </si>
  <si>
    <t>Rbsmt Christine appel prive Jan'018</t>
  </si>
  <si>
    <t>Communication Georges N</t>
  </si>
  <si>
    <t>DRCBUK/CAISSE/2018/02/003</t>
  </si>
  <si>
    <t>Rbsmt frais communication privée</t>
  </si>
  <si>
    <t>DRCGOM/BANQUE/2018/02/013</t>
  </si>
  <si>
    <t>Communication Patrick Janv 2018</t>
  </si>
  <si>
    <t>Communication Amos Janv 2018</t>
  </si>
  <si>
    <t>Communication Patient Kambale Janv 2018</t>
  </si>
  <si>
    <t>Communication Selemani Janv 2018</t>
  </si>
  <si>
    <t>Communication Paul Mungamba Janv 2018</t>
  </si>
  <si>
    <t>Communication Zigabe Janv 2018</t>
  </si>
  <si>
    <t>Communication Barnabe  Janv 2018 2%</t>
  </si>
  <si>
    <t>Communication Alessia Janv 2018 2%</t>
  </si>
  <si>
    <t>Communication  Christine Janv 2018 1%</t>
  </si>
  <si>
    <t>Appro modems bureau Goma et Bkv</t>
  </si>
  <si>
    <t>Carburant Residence Christine</t>
  </si>
  <si>
    <t>DRCGOM/BANQUE/2018/01/011</t>
  </si>
  <si>
    <t>Securite staff Goma Fevr - Avril 18 20%</t>
  </si>
  <si>
    <t>DRCBUK/BANK/2018/02/006</t>
  </si>
  <si>
    <t>Paiement Service gardiennage jan'18 Res ALESSIA</t>
  </si>
  <si>
    <t>Paiement Service gardiennage jan'18 Res ABERA</t>
  </si>
  <si>
    <t>Matériels électrique résidence Abera</t>
  </si>
  <si>
    <t>Projecteur LED éclairage enclos rés ABERA</t>
  </si>
  <si>
    <t>Condesateur regulateur générateur rés ABERA</t>
  </si>
  <si>
    <t>DRCBUK/BANK/2018/02/023</t>
  </si>
  <si>
    <t>Cons carburant Rés Alessia Janv'17</t>
  </si>
  <si>
    <t>Cons carburant Rés Abera Janv'18</t>
  </si>
  <si>
    <t>DRCBUK/BANK/2018/02/028</t>
  </si>
  <si>
    <t>Gardienage  Fév'18-Res Alessia</t>
  </si>
  <si>
    <t>Gardienage  Fév'18-Res ABERA</t>
  </si>
  <si>
    <t>Security Goma Office Jan'018</t>
  </si>
  <si>
    <t>Security Goma Office Feb'018</t>
  </si>
  <si>
    <t>DRCGOM/BANQUE/2018/02/012</t>
  </si>
  <si>
    <t>Honoraire Midagu 12 Janv-12 Fev'018</t>
  </si>
  <si>
    <t>Controle technique 2018 Materiel commun</t>
  </si>
  <si>
    <t>Jan OH '18</t>
  </si>
  <si>
    <t>Feb OH '18</t>
  </si>
  <si>
    <t>DRCGOM/BANQUE/2018/01/002</t>
  </si>
  <si>
    <t>Trsfrt 2eme Tranche ASP Annee 2 NJIA</t>
  </si>
  <si>
    <t>DRCGOM/BANQUE/2018/01/008</t>
  </si>
  <si>
    <t>Trsfrt 2eme Tranche AAP Annee2 Njia</t>
  </si>
  <si>
    <t>DRCGOM/BANQUE/2018/02/007</t>
  </si>
  <si>
    <t>Trsfrt POEL 2eme Tranche PNUD annee2</t>
  </si>
  <si>
    <t>BL300</t>
  </si>
  <si>
    <t>JAN-FEB'18</t>
  </si>
  <si>
    <t>Solde du Montant autorisé-(Jalon 3)</t>
  </si>
  <si>
    <t>2018/003</t>
  </si>
  <si>
    <t>J70988</t>
  </si>
  <si>
    <t>J70989</t>
  </si>
  <si>
    <t>J70990</t>
  </si>
  <si>
    <t>JDRCBUK/CAISSE/2018/02/004</t>
  </si>
  <si>
    <t>DRCGOM/GENJRNL/2018/03/011</t>
  </si>
  <si>
    <t>Prd  Amos Kichanga 1-15 mars</t>
  </si>
  <si>
    <t>DRCGOM/GENJRNL/2018/03/012</t>
  </si>
  <si>
    <t>Prd Amos Kichanga 19-21 mars</t>
  </si>
  <si>
    <t>DRCGOM/BANQUE/2018/03/014</t>
  </si>
  <si>
    <t>Lgt Mungamba Kichanga 1-10 mars'018</t>
  </si>
  <si>
    <t>Lgt Amos Kichanga 1-10 mars'018</t>
  </si>
  <si>
    <t>Lgt Sherty Kichanga 1-10 mars'018</t>
  </si>
  <si>
    <t>Lgt Patrick Kichanga 1-4mars'018</t>
  </si>
  <si>
    <t>Lgmt Sherty 11-14 Kichanga</t>
  </si>
  <si>
    <t>Lgmt Amos 11-14 Kichanga</t>
  </si>
  <si>
    <t>Lgmt Paul 11-14 Kichanga</t>
  </si>
  <si>
    <t>Prd Sherty Kichanga 1-15 mars</t>
  </si>
  <si>
    <t>Prd Paul Kichanga 1-15 mars</t>
  </si>
  <si>
    <t>Prd Patrick Kichanga 1-4mars</t>
  </si>
  <si>
    <t>Transports participants Kichanga</t>
  </si>
  <si>
    <t>Transport participants</t>
  </si>
  <si>
    <t>Lgmt partici 11-13 Kichanga</t>
  </si>
  <si>
    <t>Prd partic kichanga 11-15 mars</t>
  </si>
  <si>
    <t>Mega terrain</t>
  </si>
  <si>
    <t>DRCGOM/BANQUE/2018/03/024</t>
  </si>
  <si>
    <t>DRCGOM/BANQUE/2018/03/025</t>
  </si>
  <si>
    <t>DRCGOM/BANQUE/2018/03/026</t>
  </si>
  <si>
    <t>DRCGOMA/CAISSE/2018/03/003</t>
  </si>
  <si>
    <t>DRCGOM/BANQUE/2018/03/015</t>
  </si>
  <si>
    <t>Soins med Jerry Fev'018</t>
  </si>
  <si>
    <t>Impression carnets bon carburant</t>
  </si>
  <si>
    <t>DRCGOM/GENJNL/2018/03/015</t>
  </si>
  <si>
    <t>Cessation accrual -Paul Makoma</t>
  </si>
  <si>
    <t>DRCGOMA/CAISSE/2018/03/001</t>
  </si>
  <si>
    <t>Chauffeur journalier Deka</t>
  </si>
  <si>
    <t>Chauffeur journalier Goma</t>
  </si>
  <si>
    <t>DRCGOM/BANQUE/2018/03/037</t>
  </si>
  <si>
    <t>IPR occasionel  Chauffeur Deka</t>
  </si>
  <si>
    <t>DRCGOM/BANQUE/2018/03/038</t>
  </si>
  <si>
    <t>IPR occasionnel Jean Marie</t>
  </si>
  <si>
    <t>PR MAR JNL</t>
  </si>
  <si>
    <t>Buesser C 6%</t>
  </si>
  <si>
    <t>BANK CHARGE MAR</t>
  </si>
  <si>
    <t>W Ndikintum 18%</t>
  </si>
  <si>
    <t>DRCBUK/BANK/2018/03/011</t>
  </si>
  <si>
    <t>Pmt loyer et Garantie loc Rés George mars-juin'18</t>
  </si>
  <si>
    <t>DRCBUK/BANK/2018/03/012</t>
  </si>
  <si>
    <t>Paiement IRL Rés George mars-juin'18</t>
  </si>
  <si>
    <t>DRCBUK/BANK/2018/03/013</t>
  </si>
  <si>
    <t>Paiement Factures hebergement  GEORGE 12/2-2/3/18</t>
  </si>
  <si>
    <t>DRCGOMA/CAISSE/2018/03/002</t>
  </si>
  <si>
    <t>Acces port Georges</t>
  </si>
  <si>
    <t>Acces port Abera</t>
  </si>
  <si>
    <t>DRCGOM/BANQUE/2018/03/004</t>
  </si>
  <si>
    <t>Billet bateau Georges Goma-Bukavu</t>
  </si>
  <si>
    <t>DRCKIN/CAISSE/2018/03/002</t>
  </si>
  <si>
    <t>Accès parking  Christine</t>
  </si>
  <si>
    <t>DRCGOM/BANQUE/2018/03/032</t>
  </si>
  <si>
    <t>Prdm Christine Kin 21-28 mars'018</t>
  </si>
  <si>
    <t>DRCGOM/BANQUE/2018/03/002</t>
  </si>
  <si>
    <t>Lgmt Georges Goma 5-10 mars'018</t>
  </si>
  <si>
    <t>DRCBUK/CAISSE/2018/03/001</t>
  </si>
  <si>
    <t>Frais de voyage poursuite induction et réunion SSU</t>
  </si>
  <si>
    <t>DRCBUK/CAISSE/2018/03/003</t>
  </si>
  <si>
    <t>Rmbst frais de voyage</t>
  </si>
  <si>
    <t>DRCBUK/BANK/2018/03/019</t>
  </si>
  <si>
    <t>Billet Bkv-Goma JEROME MONDO 10/2/2018</t>
  </si>
  <si>
    <t>DRCGOM/BANQUE/2018/03/039</t>
  </si>
  <si>
    <t>Frais virement ov MO Alert</t>
  </si>
  <si>
    <t>Frais demande chequiers</t>
  </si>
  <si>
    <t>Frais virement ov makoma</t>
  </si>
  <si>
    <t>Frais virement ov INPP</t>
  </si>
  <si>
    <t>Frais virem IPR &amp; INSS Makoma</t>
  </si>
  <si>
    <t>DRCGOM/BANQUE/2018/03/042</t>
  </si>
  <si>
    <t>Frais fixe au 28/02/2018</t>
  </si>
  <si>
    <t>DRCBUK/BANK/2018/03/039</t>
  </si>
  <si>
    <t>Rbt Carburant Christine</t>
  </si>
  <si>
    <t>DRCGOM/BANQUE/2018/03/012</t>
  </si>
  <si>
    <t>Carburant Vehicule fev'018</t>
  </si>
  <si>
    <t>DRCGOM/BANQUE/2018/03/007</t>
  </si>
  <si>
    <t>Carte entrée Vehicules 4725AC/19</t>
  </si>
  <si>
    <t>Carte entrée Vehicules 7812AC/19</t>
  </si>
  <si>
    <t>Soins med Selemani Fev'018</t>
  </si>
  <si>
    <t>Soins med Amos Fev'018</t>
  </si>
  <si>
    <t>DRCBUK/BANK/2018/03/032</t>
  </si>
  <si>
    <t>Pmt Factures Soins Méd jan'18 BARNABE/EPOUSE</t>
  </si>
  <si>
    <t>DRCBUK/BANK/2018/03/014</t>
  </si>
  <si>
    <t>Pmt Factures Soins Méd intendants Barnabé</t>
  </si>
  <si>
    <t>DRCGOM/BANQUE/2018/03/011</t>
  </si>
  <si>
    <t>Soins med Barnabe Fev'018</t>
  </si>
  <si>
    <t>Soins med Mungamba Fev'018</t>
  </si>
  <si>
    <t>Soins med Sherty Fev'018</t>
  </si>
  <si>
    <t>Soins med Jacques Fev'018</t>
  </si>
  <si>
    <t>Soins med Jerome Fev'018</t>
  </si>
  <si>
    <t>Entretien chauffe bain  Christine</t>
  </si>
  <si>
    <t>DRCGOM/BANQUE/2018/03/017</t>
  </si>
  <si>
    <t>Loyer Christine 15 mars-15 avril'018</t>
  </si>
  <si>
    <t>DRCBUK/GENJNL/2018/03/010</t>
  </si>
  <si>
    <t>Materiel d'entrtien Résidence Alessia</t>
  </si>
  <si>
    <t>DRCGOM/BANQUE/2018/03/031</t>
  </si>
  <si>
    <t>IRL Christine 15/3-15/4/2018</t>
  </si>
  <si>
    <t>DRCBUK/BANK/2018/03/018</t>
  </si>
  <si>
    <t>Py fact conso carburant Resid Abera Feb'18</t>
  </si>
  <si>
    <t>DRCBUK/CAISSE/2018/03/002</t>
  </si>
  <si>
    <t>Entretien Génerateur Abera</t>
  </si>
  <si>
    <t>DRCGOM/BANQUE/2018/03/033</t>
  </si>
  <si>
    <t>Billet avions R&amp;R Christine</t>
  </si>
  <si>
    <t>Go pass Christine pr R&amp;R</t>
  </si>
  <si>
    <t>PR UW MAR</t>
  </si>
  <si>
    <t>Prdm Christine SA 26-02 mars'018</t>
  </si>
  <si>
    <t>Rmbst frais de sport</t>
  </si>
  <si>
    <t>90137217002</t>
  </si>
  <si>
    <t>George Ndikintum</t>
  </si>
  <si>
    <t>facture Snel Fev. 2018</t>
  </si>
  <si>
    <t>Achat cylindre bureau Finance</t>
  </si>
  <si>
    <t>DRCGOM/BANQUE/2018/03/010</t>
  </si>
  <si>
    <t>Facture Regideso Dec-fev'018</t>
  </si>
  <si>
    <t>Reparation toilette Hommes</t>
  </si>
  <si>
    <t>Reparation scanneur bureau</t>
  </si>
  <si>
    <t>JDRCGOMA/CAISSE/2018/03/003</t>
  </si>
  <si>
    <t>Reparation ventilateur bureau Patrick</t>
  </si>
  <si>
    <t>DRCGOM/BANQUE/2018/03/008</t>
  </si>
  <si>
    <t>Communication Patrick Fev 2018</t>
  </si>
  <si>
    <t>Communication Amos Fev 2018</t>
  </si>
  <si>
    <t>Communication Patient  Fev 2018</t>
  </si>
  <si>
    <t>Communication Selemani Fev2018</t>
  </si>
  <si>
    <t>Communication Mungamba Fev 2018</t>
  </si>
  <si>
    <t>Communication Zigabe Fev2018</t>
  </si>
  <si>
    <t>Communication Barnabe Fev 2018 2%</t>
  </si>
  <si>
    <t>Communication Alessia Fev 2018 2%</t>
  </si>
  <si>
    <t>Communication  Christine Fev2018 1%</t>
  </si>
  <si>
    <t>Rbt Appels prives Christine Fev'018</t>
  </si>
  <si>
    <t>DRCBUK/BANK/2018/03/022</t>
  </si>
  <si>
    <t>Paiement Service gardiennage mars'18 Res George</t>
  </si>
  <si>
    <t>Paiement Service gardiennage mars'18 Res ABERA</t>
  </si>
  <si>
    <t>Carburant Residence Christine fev'018</t>
  </si>
  <si>
    <t>DRCGOM/BANQUE/2018/03/013</t>
  </si>
  <si>
    <t>Security Christine Feb'018</t>
  </si>
  <si>
    <t>DRCBUK/BANK/2018/03/036</t>
  </si>
  <si>
    <t>Pmt 2 Extincteurs 6kg protection incendie Bureau</t>
  </si>
  <si>
    <t>8310</t>
  </si>
  <si>
    <t>DRCGOM/BANQUE/2018/03/005</t>
  </si>
  <si>
    <t>Honoraires Midagu Fev-Mars 2018</t>
  </si>
  <si>
    <t>Mar OH '18</t>
  </si>
  <si>
    <t>Prd Sel Kichanga 19-21 mars</t>
  </si>
  <si>
    <t>Transport participants 20 mars</t>
  </si>
  <si>
    <t>Prd partic kichanga 19-21 mars</t>
  </si>
  <si>
    <t>Location Generateur 20 mars</t>
  </si>
  <si>
    <t>Communication CITCs</t>
  </si>
  <si>
    <t>137</t>
  </si>
  <si>
    <t>JDRCGOM/BANQUE/2018/03/012</t>
  </si>
  <si>
    <t>JDRCGOM/BANQUE/2018/03/013</t>
  </si>
  <si>
    <t>EX.DIFF</t>
  </si>
  <si>
    <t>MAR'18</t>
  </si>
  <si>
    <t>Fin Feb' 2018</t>
  </si>
  <si>
    <t>Dépenses effectives au titre du projet(Mars'18)</t>
  </si>
  <si>
    <t>Fin Dec' 2017</t>
  </si>
  <si>
    <t>2018/004</t>
  </si>
  <si>
    <t>DRCPARTNER/PACN/AP21LR/2018/01</t>
  </si>
  <si>
    <t>Year2 ASP PNUD REPORT Q2 April 2018</t>
  </si>
  <si>
    <t>DRCGOM/BANQUE/2018/04/001</t>
  </si>
  <si>
    <t>Lgmt Amos Kichanga 19-20 mars'018</t>
  </si>
  <si>
    <t>Lgt Selemani Kichanga 19-20 mars'018</t>
  </si>
  <si>
    <t>JDRCGOM/BANQUE/2018/03/014</t>
  </si>
  <si>
    <t>JDRCGOM/GENJRNL/2018/03/011</t>
  </si>
  <si>
    <t>DRCGOM/BANQUE/2018/04/022</t>
  </si>
  <si>
    <t>DRCGOM/BANQUE/2018/04/023</t>
  </si>
  <si>
    <t>DRCGOM/BANQUE/2018/04/024</t>
  </si>
  <si>
    <t>DRCGOM/CAISSE/2018/04/003</t>
  </si>
  <si>
    <t>ONEM-Patient KAMBALE SHERTY</t>
  </si>
  <si>
    <t>DRCGOM/BANQUE/2018/04/017</t>
  </si>
  <si>
    <t>Soins med. Jerry Mars'018</t>
  </si>
  <si>
    <t>Soins med. Amos  Mars'018</t>
  </si>
  <si>
    <t>DRCGOM/BANQUE/2018/04/016</t>
  </si>
  <si>
    <t>Soins med. Amos Mars'018</t>
  </si>
  <si>
    <t>Soins med.  Jerome Mars'018</t>
  </si>
  <si>
    <t>INSS-SELEMANI MUBWANA</t>
  </si>
  <si>
    <t>Soins med. Selemani  Mars'018</t>
  </si>
  <si>
    <t>Soins med.  Mungamba Mars'018</t>
  </si>
  <si>
    <t>ONEM-SELEMANI MUBWANA</t>
  </si>
  <si>
    <t>ONEM-Adolphine KAVIRA</t>
  </si>
  <si>
    <t>Soins med.  Jacques Mars'018</t>
  </si>
  <si>
    <t>PR APR JNL</t>
  </si>
  <si>
    <t>HR CHG APR 17</t>
  </si>
  <si>
    <t>HR SCF CHG APR 17</t>
  </si>
  <si>
    <t>Buesser C 12%</t>
  </si>
  <si>
    <t>BANK CHARGE APR</t>
  </si>
  <si>
    <t>W Ndikintum 20%</t>
  </si>
  <si>
    <t>ALESSIA'S RELOCATION EXP 03/18</t>
  </si>
  <si>
    <t>RELOCATION EXPENSES REIMB - MAR 18</t>
  </si>
  <si>
    <t>DRCBUK/GENJNL/2018/04/015</t>
  </si>
  <si>
    <t>Materiel d'instalation Georges</t>
  </si>
  <si>
    <t>BAM</t>
  </si>
  <si>
    <t>Abera M 9%</t>
  </si>
  <si>
    <t>DRCBUK/BANK/2018/04/011</t>
  </si>
  <si>
    <t>Pmt Ticket avion Annual home leave Abera</t>
  </si>
  <si>
    <t>DRCGOM/GENJRNL/2018/04/002</t>
  </si>
  <si>
    <t>Manutention port</t>
  </si>
  <si>
    <t>Acces port Jerome</t>
  </si>
  <si>
    <t>DRCGOM/BANQUE/2018/04/008</t>
  </si>
  <si>
    <t>TKT Abera Goma-Bk</t>
  </si>
  <si>
    <t>TKT Georges Goma-Bk</t>
  </si>
  <si>
    <t>Transport Christine Aero</t>
  </si>
  <si>
    <t>DRCPARTNER/PAAP/AP21LR/2018/01</t>
  </si>
  <si>
    <t>Year2 AAP NJIA Report Q2 April 2018</t>
  </si>
  <si>
    <t>DRCBUK/BANK/2018/04/042</t>
  </si>
  <si>
    <t>DRCGOM/BANQUE/2018/04/030</t>
  </si>
  <si>
    <t>DRCGOM/BANQUE/2018/04/032</t>
  </si>
  <si>
    <t>Frais historique bancaire</t>
  </si>
  <si>
    <t>DRCGOM/BANQUE/2018/04/018</t>
  </si>
  <si>
    <t>Carburant Vehicule Mars'018</t>
  </si>
  <si>
    <t>Reparation pneu 7812AC/19</t>
  </si>
  <si>
    <t>Reparation pneu NJIA</t>
  </si>
  <si>
    <t>DRCBUK/BANK/2018/04/015</t>
  </si>
  <si>
    <t>Soins méd Jan'18 Barnabé WANGU</t>
  </si>
  <si>
    <t>Soins méd Fev'18 Barnabé WANGU</t>
  </si>
  <si>
    <t>DRCGOM/CAISSE/2018/04/001</t>
  </si>
  <si>
    <t>DRCBUK/BANK/2018/04/008</t>
  </si>
  <si>
    <t>Pyt loyer Res Abera Avril'18</t>
  </si>
  <si>
    <t>DRCBUK/BANK/2018/04/024</t>
  </si>
  <si>
    <t>Paiement IRL Loyer Résid Abera Avril'18</t>
  </si>
  <si>
    <t>DRCBUK/CAISSE/2018/04/002</t>
  </si>
  <si>
    <t>Rembourssement soins medicaux</t>
  </si>
  <si>
    <t>DRCBUK/CAISSE/2018/04/001</t>
  </si>
  <si>
    <t>Visa sortie-retour pour Abera Mergia</t>
  </si>
  <si>
    <t>Fournitures atelier NJIA</t>
  </si>
  <si>
    <t>Impression Stickers PNUD</t>
  </si>
  <si>
    <t>Achat cartouche HP 05A</t>
  </si>
  <si>
    <t>DRCGOM/CAISSE/2018/04/002</t>
  </si>
  <si>
    <t>Fournitures bureau</t>
  </si>
  <si>
    <t>Achat café fort pour le bureau</t>
  </si>
  <si>
    <t>Facture Regideso Mars 2018</t>
  </si>
  <si>
    <t>Evacuation Immondices Mars'018</t>
  </si>
  <si>
    <t>Entretien toilette Homme</t>
  </si>
  <si>
    <t>Reparation courant electr bureau</t>
  </si>
  <si>
    <t>Achat Cachet PNUD bureau Alert Goma</t>
  </si>
  <si>
    <t>DRCGOM/BANQUE/2018/04/021</t>
  </si>
  <si>
    <t>Security Christine Apr'018</t>
  </si>
  <si>
    <t>DRCBUK/BANK/2018/04/041</t>
  </si>
  <si>
    <t>Paiement Service gardiennage April'18 Res George</t>
  </si>
  <si>
    <t>Paiement Service gardiennage April'18 Res ABERA</t>
  </si>
  <si>
    <t>Security Goma Office Apr'018</t>
  </si>
  <si>
    <t>DRCGOM/BANQUE/2018/04/028</t>
  </si>
  <si>
    <t>Securite staff Mai-juin-Juillet 2018</t>
  </si>
  <si>
    <t>DRCGOM/BANQUE/2018/04/007</t>
  </si>
  <si>
    <t>Honoraire Midagu 12/3-12/04/018</t>
  </si>
  <si>
    <t>DRCKIN/CAISSE/2018/04/001</t>
  </si>
  <si>
    <t xml:space="preserve"> Certificat d'enregistrement Alert</t>
  </si>
  <si>
    <t>Apr OH '18</t>
  </si>
  <si>
    <t>OVERHEAD CHG APR'18</t>
  </si>
  <si>
    <t>Lgmt Partic Kichanga 19-20 mars'018</t>
  </si>
  <si>
    <t>Repas participants Kichanga</t>
  </si>
  <si>
    <t>DRCGOM/BANQUE/2018/04/009</t>
  </si>
  <si>
    <t>Frs Consultance mobilisation acteurs</t>
  </si>
  <si>
    <t>DRCGOM/BANQUE/2018/04/013</t>
  </si>
  <si>
    <t>Trsfert 3eme tranche AAP Y2 PNUD</t>
  </si>
  <si>
    <t>Fin Mars' 2018</t>
  </si>
  <si>
    <t>Dépenses effectives au titre du projet(Avril'18)</t>
  </si>
  <si>
    <t>APR'18</t>
  </si>
  <si>
    <t>089</t>
  </si>
  <si>
    <t>Dépenses effectives au titre du projet(Mai'18)</t>
  </si>
  <si>
    <t>Fin Avril' 2018</t>
  </si>
  <si>
    <t>2018/005</t>
  </si>
  <si>
    <t/>
  </si>
  <si>
    <t>4th Currency Amount</t>
  </si>
  <si>
    <t>USD 10 may 18</t>
  </si>
  <si>
    <t>DRCPARTNER/POLE/AP21LR/2018/02</t>
  </si>
  <si>
    <t>Year2 POLE PNUD REPORT Q2 May 2018</t>
  </si>
  <si>
    <t>PR MAY JNL</t>
  </si>
  <si>
    <t>W Ndikintum 5%</t>
  </si>
  <si>
    <t>DRCGOM/GENJNL/2018/05/008</t>
  </si>
  <si>
    <t>Lgmt Amos Bwito</t>
  </si>
  <si>
    <t>DRCGOM/CAISSE/2018/05/003</t>
  </si>
  <si>
    <t>Lgt Amos Kichanga 2-18 May'018</t>
  </si>
  <si>
    <t>DRCGOM/GENJNL/2018/05/007</t>
  </si>
  <si>
    <t>Frs voy Amos Bwito 2-17/05'018</t>
  </si>
  <si>
    <t>Frs voyage Amos 17-18</t>
  </si>
  <si>
    <t>DRCGOM/BANQUE/2018/05/027</t>
  </si>
  <si>
    <t>Salaire-Patient KAMBALE SHERTY</t>
  </si>
  <si>
    <t>DRCGOM/BANQUE/2018/05/030</t>
  </si>
  <si>
    <t>INSS-Patient KAMBALE MUHAYIKO</t>
  </si>
  <si>
    <t>DRCGOM/BANQUE/2018/05/031</t>
  </si>
  <si>
    <t>Salaire-Jerry W  IYANYA</t>
  </si>
  <si>
    <t>DRCGOM/BANQUE/2018/05/020</t>
  </si>
  <si>
    <t>Soins med Jerry Apr'018</t>
  </si>
  <si>
    <t>Examens period.Jerry'018</t>
  </si>
  <si>
    <t>Soins medic Jerry May'018</t>
  </si>
  <si>
    <t>Salaire-Amos RUHUNDAZA</t>
  </si>
  <si>
    <t>INSS-Amos RUHUNDAZA</t>
  </si>
  <si>
    <t>INPP-Amos RUHUNDAZA S</t>
  </si>
  <si>
    <t>ONEM-Amos RUHUNDAZA S</t>
  </si>
  <si>
    <t>Salaire-Esperance CHIDOROMI</t>
  </si>
  <si>
    <t>ONEM-Esperance CHIDOROMI</t>
  </si>
  <si>
    <t>Salaire-Bienvenu MAKURU A</t>
  </si>
  <si>
    <t>ONEM-Bienvenu MAKURU</t>
  </si>
  <si>
    <t>Salaire-Paul MUNGAMBA L</t>
  </si>
  <si>
    <t>Salaire-SELEMANI MUBWANA</t>
  </si>
  <si>
    <t>ONEM-Paul MUNGAMBA L</t>
  </si>
  <si>
    <t>Salaire-Adolphine KAVIRA K</t>
  </si>
  <si>
    <t>INSS-Adolphine KAVIRA K</t>
  </si>
  <si>
    <t>ONEM-Adolphine KAVIRA K</t>
  </si>
  <si>
    <t>Salaire-Barnabe Wangu</t>
  </si>
  <si>
    <t>Salaire-Jacques Zigabe B</t>
  </si>
  <si>
    <t>ONEM-Jacques Zigabe B</t>
  </si>
  <si>
    <t>Buesser C 11%</t>
  </si>
  <si>
    <t>BANK CHARGE MAY 18</t>
  </si>
  <si>
    <t>DRCBUK/BANK/2018/05/010</t>
  </si>
  <si>
    <t>Pmt Ticket avion  leave Abera</t>
  </si>
  <si>
    <t>DRCBUK/CAISSE/2018/05/001</t>
  </si>
  <si>
    <t>Rmbsmt frais de voyage</t>
  </si>
  <si>
    <t>DRCBUK/BANK/2018/05/011</t>
  </si>
  <si>
    <t>Pmt Billet Bateau ABERA 20/04/2018</t>
  </si>
  <si>
    <t>DRCGOM/CAISSE/2018/05/001</t>
  </si>
  <si>
    <t>Sac Laptop Patrick</t>
  </si>
  <si>
    <t>DRCGOM/CAISSE/2018/05/002</t>
  </si>
  <si>
    <t>Go pass Abera</t>
  </si>
  <si>
    <t>Acces aero</t>
  </si>
  <si>
    <t>DRCKIN/CAISSE/2018/05/001</t>
  </si>
  <si>
    <t>Transport pour Amos Kin</t>
  </si>
  <si>
    <t>Pmt Billet Bateau Jérôme 6/4/2018</t>
  </si>
  <si>
    <t>DRCBUK/BANK/2018/05/003</t>
  </si>
  <si>
    <t>Logmt Hotel Jérôme 4-8/4/2018</t>
  </si>
  <si>
    <t>DRCBUK/BANK/2018/05/019</t>
  </si>
  <si>
    <t>Logmt Hotel Jérôme  7-10/5/2018</t>
  </si>
  <si>
    <t>Lgmt Selemani Bwito</t>
  </si>
  <si>
    <t>Logement staff</t>
  </si>
  <si>
    <t>DRCGOM/BANQUE/2018/05/038</t>
  </si>
  <si>
    <t>Lgmt Abera GM 30 Avril'018</t>
  </si>
  <si>
    <t>Frs voy Selema Bwito 2-17/05</t>
  </si>
  <si>
    <t>Frs voyage Selemani 17-18</t>
  </si>
  <si>
    <t>DRCBUK/GENJNL/2018/05/007</t>
  </si>
  <si>
    <t>Frais de voyage Abera 10-12/05-Goma</t>
  </si>
  <si>
    <t>J71277</t>
  </si>
  <si>
    <t>DRCGOM/BANQUE/2018/05/043</t>
  </si>
  <si>
    <t>DRCGOM/BANQUE/2018/05/044</t>
  </si>
  <si>
    <t>Frais transfert POLE</t>
  </si>
  <si>
    <t>Frais transfert INPP</t>
  </si>
  <si>
    <t>DRCBUK/BANK/2018/05/031</t>
  </si>
  <si>
    <t>DRCBUK/BANK/2018/05/014</t>
  </si>
  <si>
    <t>Pmt facture consom carburant fév'18</t>
  </si>
  <si>
    <t>DRCGOM/BANQUE/2018/05/021</t>
  </si>
  <si>
    <t>Carburant vehicule apr'018</t>
  </si>
  <si>
    <t>Carburant vehicule</t>
  </si>
  <si>
    <t>Peage route</t>
  </si>
  <si>
    <t>Entretien vehicule</t>
  </si>
  <si>
    <t>Lavage Vehicule 4725AC/19</t>
  </si>
  <si>
    <t>Soins medic ClaudetteMay'018</t>
  </si>
  <si>
    <t>Soins med Mungamba Apr'018</t>
  </si>
  <si>
    <t>Soins med Jerome Apr'018</t>
  </si>
  <si>
    <t>Examens period. Bienvenu '018</t>
  </si>
  <si>
    <t>Examens period.Sherty '018</t>
  </si>
  <si>
    <t>Examens period. Esperance'018</t>
  </si>
  <si>
    <t>Examens period.Amos'018</t>
  </si>
  <si>
    <t>Examens period.Patrick '018</t>
  </si>
  <si>
    <t>Examens period.Jacques'018</t>
  </si>
  <si>
    <t>Examens period.Barnabe'018</t>
  </si>
  <si>
    <t>Examens period.Selemani'018</t>
  </si>
  <si>
    <t>Examens period.Adolphine'018</t>
  </si>
  <si>
    <t>Soins med Bienvenu Apr'018</t>
  </si>
  <si>
    <t>Soins med Sherty Apr'018</t>
  </si>
  <si>
    <t>Soins med Esperance Apr'018</t>
  </si>
  <si>
    <t>Soins med Amos Apr'018</t>
  </si>
  <si>
    <t>Soins med Patrick Apr'018</t>
  </si>
  <si>
    <t>Examens period. Mungamba'018</t>
  </si>
  <si>
    <t>Examens period.Jerome'018</t>
  </si>
  <si>
    <t>DRCBUK/BANK/2018/05/002</t>
  </si>
  <si>
    <t>Approv carb feb'18 générateur George</t>
  </si>
  <si>
    <t>Approv carb feb'18 générateur Abera</t>
  </si>
  <si>
    <t>DRCGOM/BANQUE/2018/05/011</t>
  </si>
  <si>
    <t>Loyer Christine 1/05-1/07/'018</t>
  </si>
  <si>
    <t>DRCGOM/BANQUE/2018/05/012</t>
  </si>
  <si>
    <t>IRL Christine 1/05-1/07/'018</t>
  </si>
  <si>
    <t>DRCBUK/BANK/2018/05/028</t>
  </si>
  <si>
    <t>Pyt loyer Res Abera Mai'18</t>
  </si>
  <si>
    <t>PR UW MAY</t>
  </si>
  <si>
    <t>DRCKIN/CAISSE/2018/05/002</t>
  </si>
  <si>
    <t>VEO et VSR George NDIKINTUM</t>
  </si>
  <si>
    <t>Permis de conduire George</t>
  </si>
  <si>
    <t>Café, lait, savons</t>
  </si>
  <si>
    <t>DRCGOM/BANQUE/2018/05/017</t>
  </si>
  <si>
    <t>Electricite Avril'018</t>
  </si>
  <si>
    <t>Regideso April'018</t>
  </si>
  <si>
    <t>Evacuation immond avr'018</t>
  </si>
  <si>
    <t>DRCGOM/BANQUE/2018/05/013</t>
  </si>
  <si>
    <t>Commun. Patrick Mars'018</t>
  </si>
  <si>
    <t>Commun. Amos mars'018</t>
  </si>
  <si>
    <t>Commun. Patient  mars'018</t>
  </si>
  <si>
    <t>Commun. Selemani Mars'018</t>
  </si>
  <si>
    <t>Commun. Mungamba mars'018</t>
  </si>
  <si>
    <t>Commun. Zigabe Mars'018</t>
  </si>
  <si>
    <t>Commun. Barnabe mars'018 2%</t>
  </si>
  <si>
    <t>Commun. Georges mars'018 2%</t>
  </si>
  <si>
    <t>Commun.  Christine Mars'018  1%</t>
  </si>
  <si>
    <t>DRCBUK/BANK/2018/05/021</t>
  </si>
  <si>
    <t>Pmt Résid George gardiennage Mai 2018</t>
  </si>
  <si>
    <t>Pmt Résid Abera gardiennage Mai 2018</t>
  </si>
  <si>
    <t>DRCGOM/BANQUE/2018/05/036</t>
  </si>
  <si>
    <t>Security Christine May'018</t>
  </si>
  <si>
    <t>Security Goma Office May'018</t>
  </si>
  <si>
    <t>DRCGOM/BANQUE/2018/05/018</t>
  </si>
  <si>
    <t>Honoraires Midagu 12/04-12/05/018</t>
  </si>
  <si>
    <t>May OH '18</t>
  </si>
  <si>
    <t>OVERHEAD CHG MAY'18</t>
  </si>
  <si>
    <t>trsp participants Bwito</t>
  </si>
  <si>
    <t>Frs mobilisation Bwito</t>
  </si>
  <si>
    <t>Location salle</t>
  </si>
  <si>
    <t>DRCGOM/BANQUE/2018/05/001</t>
  </si>
  <si>
    <t>Trsf cmpl 2e tranche ASP /NJIA</t>
  </si>
  <si>
    <t>DRCGOM/BANQUE/2018/05/005</t>
  </si>
  <si>
    <t>Trsf 3e tranche annee 2 ASP/NJIA</t>
  </si>
  <si>
    <t>DRCGOM/BANQUE/2018/05/015</t>
  </si>
  <si>
    <t>Trsft 3e tranche POLE/PNUD annee2</t>
  </si>
  <si>
    <t>MAY'18</t>
  </si>
  <si>
    <t>BL 300 Exch difference</t>
  </si>
  <si>
    <t>BL137 Reallocation</t>
  </si>
  <si>
    <t>2018/006</t>
  </si>
  <si>
    <t>USD 05 jun 18</t>
  </si>
  <si>
    <t>DRCKIN/CAISSE/2018/06/001</t>
  </si>
  <si>
    <t>Rbsmt taxi Kin Jana 01 juin'18</t>
  </si>
  <si>
    <t>71982</t>
  </si>
  <si>
    <t>71983</t>
  </si>
  <si>
    <t>71984</t>
  </si>
  <si>
    <t>DRCBUK/BANK/2018/06/034</t>
  </si>
  <si>
    <t>Rbt Transp George R&amp;R 11-15/2018</t>
  </si>
  <si>
    <t>Rbt Frs d'héberg George R&amp;R 11-15/2018</t>
  </si>
  <si>
    <t>Rbt perdiem George R&amp;R 11-15/2018</t>
  </si>
  <si>
    <t>DRCBUK/BANK/2018/06/026</t>
  </si>
  <si>
    <t>Fournitures format° Leadership Murhesa</t>
  </si>
  <si>
    <t>DRCGOM/BANQUE/2018/06/001</t>
  </si>
  <si>
    <t>TKT avion Amos GM-Kin-Kn-GM</t>
  </si>
  <si>
    <t>DRCGOM/GENJNL/2018/06/004</t>
  </si>
  <si>
    <t>Go pass Amos</t>
  </si>
  <si>
    <t>DRCKIN/BANQUE/2018/06/001</t>
  </si>
  <si>
    <t>Lgmt Amos Kin 25 mai-01juin'18</t>
  </si>
  <si>
    <t>Lgmt Sherty Kin 31 mai-01 juin'18</t>
  </si>
  <si>
    <t>Frs voy Amos Kn 25-1jun'18</t>
  </si>
  <si>
    <t>DRCGOM/BANQUE/2018/06/021</t>
  </si>
  <si>
    <t>DRCGOM/BANQUE/2018/06/022</t>
  </si>
  <si>
    <t>DRCGOM/BANQUE/2018/06/023</t>
  </si>
  <si>
    <t>DRCGOM/CAISSE/2018/06/002</t>
  </si>
  <si>
    <t>ONEM-Patient KAMBALE</t>
  </si>
  <si>
    <t>chauffeur journalier</t>
  </si>
  <si>
    <t>DRCBUK/BANK/2018/06/029</t>
  </si>
  <si>
    <t>Soins Méd may'18 Barnabé WANGU</t>
  </si>
  <si>
    <t>Soins Méd april'18 Barnabé WANGU</t>
  </si>
  <si>
    <t>Soins Méd mars'18 Barnabé WANGU</t>
  </si>
  <si>
    <t>Buesser C 2%</t>
  </si>
  <si>
    <t>BANK CHARGE JUNE</t>
  </si>
  <si>
    <t>DRCBUK/BANK/2018/06/032</t>
  </si>
  <si>
    <t>Pmt Loyer Resid George  juin-Sept'18</t>
  </si>
  <si>
    <t>DRCGOM/CAISSE/2018/06/001</t>
  </si>
  <si>
    <t>Acces parking Amos</t>
  </si>
  <si>
    <t>TKT avion Patrick GM-Kin-Kn-GM</t>
  </si>
  <si>
    <t>Go pass Sherty</t>
  </si>
  <si>
    <t>Acces Christine</t>
  </si>
  <si>
    <t>DRCBUK/BANK/2018/06/025</t>
  </si>
  <si>
    <t>Billet BKV-Goma Christine BUESSER</t>
  </si>
  <si>
    <t>Billet BKV-Goma Jerome MONDO</t>
  </si>
  <si>
    <t>Taxi Patrick kin</t>
  </si>
  <si>
    <t>DRCGOM/GENJNL/2018/06/003</t>
  </si>
  <si>
    <t>Go pass</t>
  </si>
  <si>
    <t>DRCGOM/BANQUE/2018/06/011</t>
  </si>
  <si>
    <t>Boat TKT Abera GM-Bk</t>
  </si>
  <si>
    <t>Boat TKT Jerome GM-Bk</t>
  </si>
  <si>
    <t>DRCBUK/BANK/2018/06/027</t>
  </si>
  <si>
    <t>Lgmt 5 nuitées Jerome MONDO</t>
  </si>
  <si>
    <t>Lgmt Patrick Kin 25 mai-01 juin'18</t>
  </si>
  <si>
    <t>DRCGOM/BANQUE/2018/06/020</t>
  </si>
  <si>
    <t>Lgmt Georges GM 24 may'18</t>
  </si>
  <si>
    <t>DRCGOM/BANQUE/2018/06/028</t>
  </si>
  <si>
    <t>Lgmt Georges GM 16-20 Jun'18</t>
  </si>
  <si>
    <t>Frs voy Georges Kn 24-2 jun'18</t>
  </si>
  <si>
    <t>Frs voy Patrick Kn 25-1 jun'18</t>
  </si>
  <si>
    <t>Frs voy Sherty Kn 31-1jun'18</t>
  </si>
  <si>
    <t>Frs voy Georges GM 16-20 Jun'18</t>
  </si>
  <si>
    <t>Lgmt Suni Kin 01-04 juin'18</t>
  </si>
  <si>
    <t>DRCBUK/BANK/2018/06/041</t>
  </si>
  <si>
    <t>DRCGOM/BANQUE/2018/06/026</t>
  </si>
  <si>
    <t>Frais retrait cheque</t>
  </si>
  <si>
    <t>DRCKIN/BANQUE/2018/06/005</t>
  </si>
  <si>
    <t>CION DE TRANSFERT</t>
  </si>
  <si>
    <t>DRCGOM/BANQUE/2018/06/027</t>
  </si>
  <si>
    <t>Carburant vehicule May'18</t>
  </si>
  <si>
    <t>DRCGOM/BANQUE/2018/06/018</t>
  </si>
  <si>
    <t>Control periodique L/C7212-4725</t>
  </si>
  <si>
    <t>Control periodique RAV4</t>
  </si>
  <si>
    <t>DRCGOM/BANQUE/2018/06/014</t>
  </si>
  <si>
    <t>Carte entrée vehicule PNUD</t>
  </si>
  <si>
    <t>Soins Méd mars'18 PATRICK MUTUTA</t>
  </si>
  <si>
    <t>DRCGOM/BANQUE/2018/06/012</t>
  </si>
  <si>
    <t>Soins med Mungamba May'18</t>
  </si>
  <si>
    <t>Soins med Jerome May'18</t>
  </si>
  <si>
    <t>Soins med Adoplhine May'18</t>
  </si>
  <si>
    <t>Soins med Sherty May'18</t>
  </si>
  <si>
    <t>Soins med Esperance May'18</t>
  </si>
  <si>
    <t>Soins med Jacques May'18</t>
  </si>
  <si>
    <t>Soins med Patrick May'18</t>
  </si>
  <si>
    <t>DRCGOM/BANQUE/2018/06/010</t>
  </si>
  <si>
    <t>TKT avion Kashama GM-Kn</t>
  </si>
  <si>
    <t>TKT avion Christine Kigali-Kamembe</t>
  </si>
  <si>
    <t>Rbsmt taxes RVA et taxi Kashama</t>
  </si>
  <si>
    <t>DRCBUK/BANK/2018/06/020</t>
  </si>
  <si>
    <t>Loc véhicule Bkv-Murhesa Team building</t>
  </si>
  <si>
    <t>TKT avion Kashama  Kn-GM</t>
  </si>
  <si>
    <t>DRCGOM/GENJNL/2018/06/007</t>
  </si>
  <si>
    <t>Frs voy Patrick 3-7 jun'18 Murhesa</t>
  </si>
  <si>
    <t>Frs voy Adolphine3-7 Murhesa</t>
  </si>
  <si>
    <t>Frs voy Amos 3-7 jun'18 Murhesa</t>
  </si>
  <si>
    <t>Frais voy Paul Bukavu 8-10 juin'18</t>
  </si>
  <si>
    <t>Frs voy Kashama GM 1-6 Jun'018</t>
  </si>
  <si>
    <t>TKT avion Jana  Kn-GM</t>
  </si>
  <si>
    <t>Pyt taxi Jana Kin, 10 juin'18</t>
  </si>
  <si>
    <t>TKT avion Jana GM-Kn</t>
  </si>
  <si>
    <t>DRCGOM/BANQUE/2018/06/007</t>
  </si>
  <si>
    <t>Lgt Jana GM  7-10 Jun'18</t>
  </si>
  <si>
    <t>DRCBUK/BANK/2018/06/021</t>
  </si>
  <si>
    <t>LOC SALLE 3jrs TEAM BUILDING MURESA</t>
  </si>
  <si>
    <t>Répas, café, Séjour, Eau Team Building</t>
  </si>
  <si>
    <t>Impression  atelier team building</t>
  </si>
  <si>
    <t>DRCBUK/BANK/2018/06/022</t>
  </si>
  <si>
    <t>Pmt IRL-RAS mai 2018 résidence Abera</t>
  </si>
  <si>
    <t>DRCBUK/GENJNL/2018/06/013</t>
  </si>
  <si>
    <t>Frs de maintance Résidence Abera</t>
  </si>
  <si>
    <t>NAL</t>
  </si>
  <si>
    <t>DRCBUK/AVANCE/2018/06/016</t>
  </si>
  <si>
    <t>Maintenance Ancienne Rés Abera</t>
  </si>
  <si>
    <t>PR UW JUN</t>
  </si>
  <si>
    <t>Dépôt passport transposition Flore</t>
  </si>
  <si>
    <t>DRCKIN/CAISSE/2018/06/002</t>
  </si>
  <si>
    <t>Transposition +VSR Flore</t>
  </si>
  <si>
    <t>DRCGOM/BANQUE/2018/06/025</t>
  </si>
  <si>
    <t>Fournitures Goma office</t>
  </si>
  <si>
    <t>SNEL mai 2018</t>
  </si>
  <si>
    <t>Fact immondices Mai 2018</t>
  </si>
  <si>
    <t>Tasse, verre Goma office</t>
  </si>
  <si>
    <t>Materiels de jardin</t>
  </si>
  <si>
    <t>DRCGOM/BANQUE/2018/06/015</t>
  </si>
  <si>
    <t>Commun. Patrick May'18</t>
  </si>
  <si>
    <t>Commun. Amos May'18</t>
  </si>
  <si>
    <t>Taxi chauffeur journalier</t>
  </si>
  <si>
    <t>TKT avion Midagu GM-Kn</t>
  </si>
  <si>
    <t>TKT avion Midagu  GM-Kin</t>
  </si>
  <si>
    <t>Pyt taxi Midagu Kin 05 juin'18</t>
  </si>
  <si>
    <t>Hbgmt Midagu Kin 05-08 juin'18</t>
  </si>
  <si>
    <t>DRCGOM/BANQUE/2018/06/006</t>
  </si>
  <si>
    <t>Honoraires Midagu 12/05-12/06'18</t>
  </si>
  <si>
    <t>DRCGOM/BANQUE/2018/06/009</t>
  </si>
  <si>
    <t>Fournitures ateliers Bwito</t>
  </si>
  <si>
    <t>119</t>
  </si>
  <si>
    <t>BL 119 Reallocation</t>
  </si>
  <si>
    <t>Exchange rate difference</t>
  </si>
  <si>
    <t>JUNE'18</t>
  </si>
  <si>
    <t>BL 37 Reallocation</t>
  </si>
  <si>
    <t>BL 300 Exchange rate difference</t>
  </si>
  <si>
    <t>Dépenses effectives au titre du projet(Mai-Juin'18)</t>
  </si>
  <si>
    <t>00102285/6308/30000/006308</t>
  </si>
  <si>
    <t>2018/007</t>
  </si>
  <si>
    <t>J70759</t>
  </si>
  <si>
    <t>DRCPARTNER/PACN/AP21LR/2018/02</t>
  </si>
  <si>
    <t>Year2 ASP PNUD NJIA REPORT Q3 July  2018</t>
  </si>
  <si>
    <t>DRCGOM/CAISSE/2018/07/002</t>
  </si>
  <si>
    <t>Lgmt Amos Kichanga 30 jun'18</t>
  </si>
  <si>
    <t>Lgmt Selem Kichanga 30 jun'18</t>
  </si>
  <si>
    <t>DRCGOM/BANQUE/2018/07/017</t>
  </si>
  <si>
    <t>Lgmt Amos Kichanga 5-7 july'18</t>
  </si>
  <si>
    <t>Lgmt Selemani Kichanga 5-7 july'18</t>
  </si>
  <si>
    <t>DRCGOM/CAISSE/2018/07/004</t>
  </si>
  <si>
    <t>Lgmt Georges GM 23-24 July'18</t>
  </si>
  <si>
    <t>DRCGOM/GENJNL/2018/07/010</t>
  </si>
  <si>
    <t>Frs voy Amos  bwito 11-16 jun</t>
  </si>
  <si>
    <t>DRCGOM/GENJNL/2018/07/011</t>
  </si>
  <si>
    <t>Foner  Sake-Mweso</t>
  </si>
  <si>
    <t>Lgmt Patient Kichanga 5-7 july'18</t>
  </si>
  <si>
    <t>Lgmt Mungamba Kichanga 5-7 july'18</t>
  </si>
  <si>
    <t>Lgmt Paul Kichanga 30 jun'18</t>
  </si>
  <si>
    <t>Lgmt Sherty  Kichanga 30 jun'18</t>
  </si>
  <si>
    <t>Lgmt Sherty Bwito</t>
  </si>
  <si>
    <t>Lgmt Mungamba Bwito</t>
  </si>
  <si>
    <t>Frs voy Sherty Bwito 11-12 jun'18</t>
  </si>
  <si>
    <t>Frs voy Paul Bwito 11-12 jun'18</t>
  </si>
  <si>
    <t>Mega equipe Bwito</t>
  </si>
  <si>
    <t>Frs manutention vehicule Bwito</t>
  </si>
  <si>
    <t>DRCGOM/BANQUE/2018/07/020</t>
  </si>
  <si>
    <t>Salaire-Patient KAMBALE</t>
  </si>
  <si>
    <t>DRCGOM/BANQUE/2018/07/021</t>
  </si>
  <si>
    <t>INSS-Patient KAMBALE</t>
  </si>
  <si>
    <t>ONEM-Patient KAMBALE MUHAYIKO</t>
  </si>
  <si>
    <t>DRCGOM/BANQUE/2018/07/022</t>
  </si>
  <si>
    <t>INPP-Patient KAMBALE</t>
  </si>
  <si>
    <t>Salaire-Jerry WITANDAYI</t>
  </si>
  <si>
    <t>DRCGOM/BANQUE/2018/07/014</t>
  </si>
  <si>
    <t>Soins med Jerry Jun'18</t>
  </si>
  <si>
    <t>ONEM-Amos RUHUNDAZA S.</t>
  </si>
  <si>
    <t>Salaire-Patrick MUHUMU</t>
  </si>
  <si>
    <t>Salaire-Jerome Mondo</t>
  </si>
  <si>
    <t>Salaire-Bienvenu MAKURU</t>
  </si>
  <si>
    <t>Salaire-Paul MUNGAMBA</t>
  </si>
  <si>
    <t>DRCGOM/CAISSE/2018/07/003</t>
  </si>
  <si>
    <t>Pmt chauffeur journalier JM</t>
  </si>
  <si>
    <t>DRCGOM/BANQUE/2018/07/024</t>
  </si>
  <si>
    <t>IPR occasionnelle Jean Marie</t>
  </si>
  <si>
    <t>DRCGOM/BANQUE/2018/07/025</t>
  </si>
  <si>
    <t>IPR chauffeurs journaliers</t>
  </si>
  <si>
    <t>Salaire-Adolphine KAVIRA</t>
  </si>
  <si>
    <t>DRCBUK/BANK/2018/07/024</t>
  </si>
  <si>
    <t>Soins Méd Juin'18 Barnabé WANGU</t>
  </si>
  <si>
    <t>Salaire-Jacques Zigabe</t>
  </si>
  <si>
    <t>HR CHG JUL 18</t>
  </si>
  <si>
    <t>HR SCF CHG JUL 18</t>
  </si>
  <si>
    <t>BANK CHARGE JULY</t>
  </si>
  <si>
    <t>W Ndikintum 19%</t>
  </si>
  <si>
    <t>DRCBUK/BANK/2018/07/011</t>
  </si>
  <si>
    <t>Pmnt IRL Résid George Juin-sept'18</t>
  </si>
  <si>
    <t>DRCGOM/CAISSE/2018/07/001</t>
  </si>
  <si>
    <t>Acces port courriers fin adm log</t>
  </si>
  <si>
    <t>DRCGOM/BANQUE/2018/07/006</t>
  </si>
  <si>
    <t>TKT Patrick GM-Bk Jun'18</t>
  </si>
  <si>
    <t>Acces Port George</t>
  </si>
  <si>
    <t>Expedition courrier Admin</t>
  </si>
  <si>
    <t>Acces Aero Barnabé</t>
  </si>
  <si>
    <t>DRCBUK/GENJNL/2018/07/023</t>
  </si>
  <si>
    <t>Frs de taxes bateau</t>
  </si>
  <si>
    <t>CCI</t>
  </si>
  <si>
    <t>Lgmt Christian GM 18-20 July'18</t>
  </si>
  <si>
    <t>Logement Georges 3 nuites</t>
  </si>
  <si>
    <t>Lgmt Selemani Kichanga 10-11 july'18</t>
  </si>
  <si>
    <t>Frs de voyage 18-20/07-Goma</t>
  </si>
  <si>
    <t>DRCGOM/GENJNL/2018/07/017</t>
  </si>
  <si>
    <t>Frs voy Patrick 4-6 July'18 Kichanga</t>
  </si>
  <si>
    <t>DRCBUK/CAISSE/2018/07/001</t>
  </si>
  <si>
    <t>Perdiem du 9 au 12 juillet 18</t>
  </si>
  <si>
    <t>DRCBUK/GENJNL/2018/07/016</t>
  </si>
  <si>
    <t>Frs de voyage Chris 03-07/07-Goma</t>
  </si>
  <si>
    <t>Frs de voyage George 03-07/07-Goma</t>
  </si>
  <si>
    <t>Frs voy selemani bwito 11-16 jun</t>
  </si>
  <si>
    <t>DRCBUK/BANK/2018/07/021</t>
  </si>
  <si>
    <t>Boat TKT Patrick BK-GM</t>
  </si>
  <si>
    <t>Boat TKT Amos BK-GM</t>
  </si>
  <si>
    <t>DRCPARTNER/PAAP/AP21LR/2018/02</t>
  </si>
  <si>
    <t>Year2 AAP NJIA Report Q3 July 2018</t>
  </si>
  <si>
    <t>DRCBUK/BANK/2018/07/040</t>
  </si>
  <si>
    <t>TVA 16% gestion/Compte Patrick</t>
  </si>
  <si>
    <t>DRCGOM/BANQUE/2018/07/030</t>
  </si>
  <si>
    <t>DRCGOM/BANQUE/2018/07/031</t>
  </si>
  <si>
    <t>Lavage vehicules</t>
  </si>
  <si>
    <t>DRCGOM/GENJNL/2018/07/012</t>
  </si>
  <si>
    <t>Entretien vehicule PNUD</t>
  </si>
  <si>
    <t>DRCGOM/GENJNL/2018/07/016</t>
  </si>
  <si>
    <t>DRCGOM/BANQUE/2018/07/012</t>
  </si>
  <si>
    <t>Soins med Mugamba Jun'18</t>
  </si>
  <si>
    <t>Soins med Esperance Jun'18</t>
  </si>
  <si>
    <t>Soins med Sherty Jun'18</t>
  </si>
  <si>
    <t>Soins med Jerome Jun'18</t>
  </si>
  <si>
    <t>Soins med Jacques Jun'18</t>
  </si>
  <si>
    <t>Soins med Bienvenu Jun'18</t>
  </si>
  <si>
    <t>DRCGOM/BANQUE/2018/07/013</t>
  </si>
  <si>
    <t>Soins med Amos Jun'18</t>
  </si>
  <si>
    <t>TKT Barnabe GM-Bk Jun'18</t>
  </si>
  <si>
    <t>TKT Selemani  GM-Bk Jun'18</t>
  </si>
  <si>
    <t>TKT Amos GM-Bk Jun'18</t>
  </si>
  <si>
    <t>TKT Sherty GM-Bk Jun'18</t>
  </si>
  <si>
    <t>Acces port Patrick</t>
  </si>
  <si>
    <t>DRCGOM/BANQUE/2018/07/008</t>
  </si>
  <si>
    <t>Lgmt George GM  3-6 July'018</t>
  </si>
  <si>
    <t>Lgmt Christian GM  3-7 July'018</t>
  </si>
  <si>
    <t>Frs voy Patrick BK 27-30 Jun'18</t>
  </si>
  <si>
    <t>DRCGOM/BANQUE/2018/07/002</t>
  </si>
  <si>
    <t>Pmt Consultante Jana team building</t>
  </si>
  <si>
    <t>DRCGOM/BANQUE/2018/07/003</t>
  </si>
  <si>
    <t>Pmt Consult. training succes story Bk</t>
  </si>
  <si>
    <t>DRCGOM/BANQUE/2018/07/001</t>
  </si>
  <si>
    <t>Prefin Travaux residence Christine</t>
  </si>
  <si>
    <t>PR UW JUL</t>
  </si>
  <si>
    <t>Renouvellement VSR Christine</t>
  </si>
  <si>
    <t>Renouvellement CEPGL Christine</t>
  </si>
  <si>
    <t>Entretien generateur Christine</t>
  </si>
  <si>
    <t>DRCKIN/CAISSE/2018/07/001</t>
  </si>
  <si>
    <t>Impression Log Book</t>
  </si>
  <si>
    <t>Eau bureau Goma</t>
  </si>
  <si>
    <t>DRCGOM/BANQUE/2018/07/027</t>
  </si>
  <si>
    <t>Eau minarale bureau</t>
  </si>
  <si>
    <t>Lait, nido, café, sucre Bureau GM</t>
  </si>
  <si>
    <t>Consomation juin 2018</t>
  </si>
  <si>
    <t>Eau Juin 2018</t>
  </si>
  <si>
    <t>Evacuation  immondices</t>
  </si>
  <si>
    <t>Evacuation Imondices July'18</t>
  </si>
  <si>
    <t>Achat rallonge bureau</t>
  </si>
  <si>
    <t>Plomberie toilette</t>
  </si>
  <si>
    <t>Entretien scanneur</t>
  </si>
  <si>
    <t>Mecano, Reparation Imprimante</t>
  </si>
  <si>
    <t>Systeme solaire WIFI module</t>
  </si>
  <si>
    <t>DRCGOM/BANQUE/2018/07/016</t>
  </si>
  <si>
    <t>Securite sfaff Goma</t>
  </si>
  <si>
    <t>DRCGOM/GENJNL/2018/07/008</t>
  </si>
  <si>
    <t>Go pass Midagu voy Kin</t>
  </si>
  <si>
    <t>Communication Midagu Kin</t>
  </si>
  <si>
    <t>Iimpression documents kin</t>
  </si>
  <si>
    <t>Jul OH '18</t>
  </si>
  <si>
    <t>OVERHEAD CHG JUL'18</t>
  </si>
  <si>
    <t>Lgt Amos Bwito</t>
  </si>
  <si>
    <t>Lgt Selemani  Bwito</t>
  </si>
  <si>
    <t>Transport participants Bwito</t>
  </si>
  <si>
    <t>Repas participants Bwito</t>
  </si>
  <si>
    <t>DRCGOM/GENJNL/2018/07/013</t>
  </si>
  <si>
    <t>Repas participants  atel Bwito</t>
  </si>
  <si>
    <t>Locations salles atel Bwito</t>
  </si>
  <si>
    <t>Location groupe electrogene</t>
  </si>
  <si>
    <t>Fuel vehicle Bwito</t>
  </si>
  <si>
    <t>Reparation pneus veh PNUD</t>
  </si>
  <si>
    <t>JDRCKIN/CAISSE/2018/06/001</t>
  </si>
  <si>
    <t>DRCGOM/BANQUE/2018/07/015</t>
  </si>
  <si>
    <t>Trsf 4eme tranche ASP/PNUD Annee 2</t>
  </si>
  <si>
    <t>JULY'18</t>
  </si>
  <si>
    <t>Fin Juin' 2018</t>
  </si>
  <si>
    <t>TOTAL RAPPORT-D.</t>
  </si>
  <si>
    <t>2018/008</t>
  </si>
  <si>
    <t>DRCBUK/BANK/2018/08/067</t>
  </si>
  <si>
    <t>Soins Méd Aout'18 Barnabé WANGU</t>
  </si>
  <si>
    <t>DRCGOM/CAISSE/2018/08/002</t>
  </si>
  <si>
    <t>Formalités Adm Jean Bosco</t>
  </si>
  <si>
    <t>SIB</t>
  </si>
  <si>
    <t>DRCPARTNER/POLE/AP21LR/2018/03</t>
  </si>
  <si>
    <t>Year2 POLE AP21LR NJIA REPORT Q3 August 2018</t>
  </si>
  <si>
    <t>DRCBUK/BANK/2018/08/064</t>
  </si>
  <si>
    <t>Ticket Boat Patrick</t>
  </si>
  <si>
    <t>DRCGOM/GENJNL/2018/08/009</t>
  </si>
  <si>
    <t>Foner Sake</t>
  </si>
  <si>
    <t>DRCGOM/GENJNL/2018/08/003</t>
  </si>
  <si>
    <t>Peage route sake-kichanga</t>
  </si>
  <si>
    <t>DRCGOM/GENJNL/2018/08/004</t>
  </si>
  <si>
    <t>Go pass Patrick</t>
  </si>
  <si>
    <t>DRCGOM/CAISSE/2018/08/001</t>
  </si>
  <si>
    <t>DRCGOM/GENJNL/2018/08/001</t>
  </si>
  <si>
    <t>Lgmt Amos Bwito 23-24</t>
  </si>
  <si>
    <t>Lgmt Sherty Bashali</t>
  </si>
  <si>
    <t>DRCKIN/BANQUE/2018/08/001</t>
  </si>
  <si>
    <t>Lgmt Patrick Kin 25 mai-01 juin 018</t>
  </si>
  <si>
    <t>Lgmt Paul  Bashali</t>
  </si>
  <si>
    <t>Lgmt Sherty  Bashali</t>
  </si>
  <si>
    <t>Lgmt Amos Bashali</t>
  </si>
  <si>
    <t>Lgmt Amos Kiwanja</t>
  </si>
  <si>
    <t>Lgmt Selemani Kiwanja</t>
  </si>
  <si>
    <t>Frs voy Selemani Bashali 3-8/08</t>
  </si>
  <si>
    <t>Frs voy Sherty Bashali 3-8/08</t>
  </si>
  <si>
    <t>Frs voy Bwito 16-25 July 2018</t>
  </si>
  <si>
    <t>Frs voy Patrick KN 24-31 July'18</t>
  </si>
  <si>
    <t>Frs voy Amos Bwito</t>
  </si>
  <si>
    <t>Frs voy Shert Bwito</t>
  </si>
  <si>
    <t>Frs voy Patrick Bashali</t>
  </si>
  <si>
    <t>Transp Mobilisation et contact</t>
  </si>
  <si>
    <t>Achat sac a dos pour lap top</t>
  </si>
  <si>
    <t>DRCGOM/BANQUE/2018/08/028</t>
  </si>
  <si>
    <t>DRCGOM/BANQUE/2018/08/029</t>
  </si>
  <si>
    <t>DRCGOM/BANQUE/2018/08/030</t>
  </si>
  <si>
    <t>DRCGOM/CAISSE/2018/08/003</t>
  </si>
  <si>
    <t>Soins medic Jerry Aug'18</t>
  </si>
  <si>
    <t>DRCGOM/BANQUE/2018/08/021</t>
  </si>
  <si>
    <t>Soins medic. Jerry July'18</t>
  </si>
  <si>
    <t>DRCGOM/BANQUE/2018/08/022</t>
  </si>
  <si>
    <t>ONEM-Jerome Mondo</t>
  </si>
  <si>
    <t>INPP-SELEMANI MUBWANA Bin</t>
  </si>
  <si>
    <t>Pmt chauffeur journalier</t>
  </si>
  <si>
    <t>ONEM-Jacques Zigabe</t>
  </si>
  <si>
    <t>HR CHG AUG 18</t>
  </si>
  <si>
    <t>HR SCF CHG AUG 18</t>
  </si>
  <si>
    <t>Buesser C 5%</t>
  </si>
  <si>
    <t>BANK CHARGE AUG 18</t>
  </si>
  <si>
    <t>DRCBUK/BANK/2018/08/053</t>
  </si>
  <si>
    <t>Pmt loyer Rés George Sept-nov'18</t>
  </si>
  <si>
    <t>S Jeanbosco  5%</t>
  </si>
  <si>
    <t>JEANBOSCO SIBORU</t>
  </si>
  <si>
    <t>Taxi Kigali-Gisenyi Jean Bosco</t>
  </si>
  <si>
    <t>Go pass  George</t>
  </si>
  <si>
    <t>Lgmt Sherty Bwito 23-24</t>
  </si>
  <si>
    <t>Lgmt Mungamba Bwito 23-24</t>
  </si>
  <si>
    <t>DRCBUK/BANK/2018/08/046</t>
  </si>
  <si>
    <t>Boat Ticket CISHIBANJI Cishibanji</t>
  </si>
  <si>
    <t>Boat Ticket Christine BUESSER</t>
  </si>
  <si>
    <t>DRCGOM/BANQUE/2018/08/035</t>
  </si>
  <si>
    <t>Boat TKT Patrick GM-Bukavu</t>
  </si>
  <si>
    <t>Boat TKT Jerome GM-Bukavu</t>
  </si>
  <si>
    <t>Acces parking port</t>
  </si>
  <si>
    <t>Trsp Goma Bukavu George</t>
  </si>
  <si>
    <t>Acces port</t>
  </si>
  <si>
    <t>Lgmt Paul Sherty  Kiwanja</t>
  </si>
  <si>
    <t>Lgmt  Mungamba Kiwanja</t>
  </si>
  <si>
    <t>Lgmt Patrick  Kiwanja</t>
  </si>
  <si>
    <t>Lgmt Selemani  Bashali</t>
  </si>
  <si>
    <t>DRCBUK/BANK/2018/08/047</t>
  </si>
  <si>
    <t>Logmt Hotel Jerôme 07-12/08/2018</t>
  </si>
  <si>
    <t>DRCGOM/BANQUE/2018/08/009</t>
  </si>
  <si>
    <t>Lgmt George GM 31-1/08</t>
  </si>
  <si>
    <t>Frs voy Patrick Bk 1-4/08</t>
  </si>
  <si>
    <t>Frs voy George KN 23-1 August'18</t>
  </si>
  <si>
    <t>DRCBUK/GENJLN/2018/08/016</t>
  </si>
  <si>
    <t>Frs de voyage Christian 20-23/08-Goma</t>
  </si>
  <si>
    <t>Frs voy Mungamba Bashali</t>
  </si>
  <si>
    <t>Frs voy Selemani Bashali</t>
  </si>
  <si>
    <t>Frs voy George GM 6-11 August'18</t>
  </si>
  <si>
    <t>Transport  participants</t>
  </si>
  <si>
    <t>Lgmt Suni Kin 01-04 juin 018</t>
  </si>
  <si>
    <t>1942940</t>
  </si>
  <si>
    <t>LW - LDN TO KIGALI - RTN - 30/07  TO 17/08</t>
  </si>
  <si>
    <t>WIA</t>
  </si>
  <si>
    <t>Lgmt Lucy GM 5-12/08</t>
  </si>
  <si>
    <t>DRCBUK/CAISSE/2018/08/001</t>
  </si>
  <si>
    <t>Pmt frais document DGM Lucy Williams</t>
  </si>
  <si>
    <t>LW RWANDA &amp; DRC</t>
  </si>
  <si>
    <t>DRCBUK/BANK/2018/08/072</t>
  </si>
  <si>
    <t>TVA sur Frais de gestion/Compte Patrick</t>
  </si>
  <si>
    <t>DRCGOM/BANQUE/2018/08/043</t>
  </si>
  <si>
    <t>Frs gestion cpte Amos</t>
  </si>
  <si>
    <t>Frs gestion cpte Bienvenu</t>
  </si>
  <si>
    <t>Frs gestion cpte Patrick</t>
  </si>
  <si>
    <t>Frais transfert OV</t>
  </si>
  <si>
    <t>TVA sur VAL LIC</t>
  </si>
  <si>
    <t>Commssion sur VAL LIC</t>
  </si>
  <si>
    <t>Cout achat LIC</t>
  </si>
  <si>
    <t>Frs virement salaire Amos</t>
  </si>
  <si>
    <t>Frs virement salaire Bienvenu</t>
  </si>
  <si>
    <t>Frs virement salaire Patrick</t>
  </si>
  <si>
    <t>Frs transfert OV</t>
  </si>
  <si>
    <t>DRCGOM/BANQUE/2018/08/019</t>
  </si>
  <si>
    <t>Fuel vehicle Jun 2018</t>
  </si>
  <si>
    <t>DRCGOM/BANQUE/2018/08/020</t>
  </si>
  <si>
    <t>Fuel vehicle July 2018</t>
  </si>
  <si>
    <t>DRCGOM/BANQUE/2018/08/036</t>
  </si>
  <si>
    <t>Fuel vehicle August 2018</t>
  </si>
  <si>
    <t>Entretien generateur bureau</t>
  </si>
  <si>
    <t>Entretien vehicule NJIA terrain</t>
  </si>
  <si>
    <t>Lavage veh Njia</t>
  </si>
  <si>
    <t>Lavage Veh 4725AC/19</t>
  </si>
  <si>
    <t>Soins medic. Barnabe July'18</t>
  </si>
  <si>
    <t>Soins medic. Sherty  July'18</t>
  </si>
  <si>
    <t>Soins medic. Jerome  July'18</t>
  </si>
  <si>
    <t>Soins medic. Adolphine July'18</t>
  </si>
  <si>
    <t>Soins medic. Amos July'18</t>
  </si>
  <si>
    <t>Soins medic Jacques Aug'18</t>
  </si>
  <si>
    <t>DRCGOM/BANQUE/2018/08/032</t>
  </si>
  <si>
    <t>Soins medic. Sherty  August'18</t>
  </si>
  <si>
    <t>Soins medic. Jerome  August'18</t>
  </si>
  <si>
    <t>Soins medic. Esperance  August'18</t>
  </si>
  <si>
    <t>Soins medic. Amos August'18</t>
  </si>
  <si>
    <t>Soins medic. Mungamba August'18</t>
  </si>
  <si>
    <t>DRCBUK/BANK/2018/08/038</t>
  </si>
  <si>
    <t>LOC SALLE 2jrs TEAM BUILDING</t>
  </si>
  <si>
    <t>Pmt Répas , pause café Team Building</t>
  </si>
  <si>
    <t>DRCGOM/BANQUE/2018/08/031</t>
  </si>
  <si>
    <t>IRL Loyer Residence JeanBosco</t>
  </si>
  <si>
    <t>DRCGOM/GENJNL/2018/08/010</t>
  </si>
  <si>
    <t>Loyer Residence Christine</t>
  </si>
  <si>
    <t>JDRCGOM/BANQUE/2018/07/001</t>
  </si>
  <si>
    <t>DRCGOM/BANQUE/2018/08/010</t>
  </si>
  <si>
    <t>IRL Loyer Residence Christine</t>
  </si>
  <si>
    <t>Fuel Generator Christine Jun'18</t>
  </si>
  <si>
    <t>DRCGOM/BANQUE/2018/08/023</t>
  </si>
  <si>
    <t>Loyer Residence Jean Bosco</t>
  </si>
  <si>
    <t>PR UW AUG</t>
  </si>
  <si>
    <t>DRCKIN/CAISSE/2018/08/001</t>
  </si>
  <si>
    <t>Dépôt passeport SIBORUREMA JB</t>
  </si>
  <si>
    <t>Bons de sorties caisse</t>
  </si>
  <si>
    <t>Lait,bave clore, savon GM office</t>
  </si>
  <si>
    <t>Café fort bureau</t>
  </si>
  <si>
    <t>Eau Goma office July'18</t>
  </si>
  <si>
    <t>Multi port USB lap top</t>
  </si>
  <si>
    <t>Achat papier serviette</t>
  </si>
  <si>
    <t>Materiels prevension Ebola</t>
  </si>
  <si>
    <t>Credit de com Jean Bosco</t>
  </si>
  <si>
    <t>DRCGOM/BANQUE/2018/08/034</t>
  </si>
  <si>
    <t>Commun. Patrick Jun&amp;july'18</t>
  </si>
  <si>
    <t>Commun. Amos Jun&amp;july'18</t>
  </si>
  <si>
    <t>Commun. MTN Christine</t>
  </si>
  <si>
    <t>DRCGOM/BANQUE/2018/08/025</t>
  </si>
  <si>
    <t>Internet Goma office Sep'18</t>
  </si>
  <si>
    <t>Commun. MTN Patrick</t>
  </si>
  <si>
    <t>Commun. MTN Amos</t>
  </si>
  <si>
    <t>DRCGOM/BANQUE/2018/08/003</t>
  </si>
  <si>
    <t>Honoraires Midagu 12/07-12/08</t>
  </si>
  <si>
    <t>Aug OH '18</t>
  </si>
  <si>
    <t>OVERHEAD CHG AUG'18</t>
  </si>
  <si>
    <t>Acces aero equipe table ronde</t>
  </si>
  <si>
    <t>DRCGOM/GENJNL/2018/08/007</t>
  </si>
  <si>
    <t>Transport participants GPPM</t>
  </si>
  <si>
    <t>Lgmt Participants Goma</t>
  </si>
  <si>
    <t>Frs voy partic 19-23 Aug'18</t>
  </si>
  <si>
    <t>Communication participants</t>
  </si>
  <si>
    <t>Location vehicule</t>
  </si>
  <si>
    <t>Transp Participants Bwito</t>
  </si>
  <si>
    <t>Lgmt George Kin 25 mai-01 juin 018</t>
  </si>
  <si>
    <t>Casse-croute participant Jules</t>
  </si>
  <si>
    <t>DRCGOM/BANQUE/2018/08/004</t>
  </si>
  <si>
    <t>Trsf 4eme tranche AAP/PNUD Y2</t>
  </si>
  <si>
    <t>AUGUST'18</t>
  </si>
  <si>
    <t>DRCPARTNER/POLE/AP21LR/2018/04</t>
  </si>
  <si>
    <t>AAP- August 2018</t>
  </si>
  <si>
    <t>Year2 AAP AP21LR NJIA REPORT Q3 August 2018</t>
  </si>
  <si>
    <t>AAP-AUGUST 2018</t>
  </si>
  <si>
    <t>Dépenses effectives au titre du projet(Aiut'18)</t>
  </si>
  <si>
    <t>SEPTEMBER'18</t>
  </si>
  <si>
    <t>2018/009</t>
  </si>
  <si>
    <t>USD 27 SEP 18</t>
  </si>
  <si>
    <t>4010</t>
  </si>
  <si>
    <t>DRCGOM/GENJNL/2018/09/005</t>
  </si>
  <si>
    <t>Peage route axe sake-Mweso</t>
  </si>
  <si>
    <t>Lgmt Amos Katwe</t>
  </si>
  <si>
    <t>Lgmt Mungamba Paul Katwe</t>
  </si>
  <si>
    <t>Frs voy Amos Bwito 4-11sept'18</t>
  </si>
  <si>
    <t>Frs voy Paul Bwito 4-11sept'18</t>
  </si>
  <si>
    <t>Transport partic Kikuku 10 sept'18</t>
  </si>
  <si>
    <t>Logement participants Kikuku</t>
  </si>
  <si>
    <t>Repas participants atel Kikuku</t>
  </si>
  <si>
    <t>Location salle Kikuku</t>
  </si>
  <si>
    <t>Achat credit mobilisation Bwito</t>
  </si>
  <si>
    <t>JDRCBUK/BANK/2018/08/067</t>
  </si>
  <si>
    <t>DRCPARTNER/PACN/AP21LR/2018/03</t>
  </si>
  <si>
    <t>Year2 ASP PNUD REPORT Q4 September 2018</t>
  </si>
  <si>
    <t>DRCGOM/CAISSE/2018/09/004</t>
  </si>
  <si>
    <t>Lgmt Amos Kichanga 1-5 sept'18</t>
  </si>
  <si>
    <t>Lgmt Paul Kichanga 1-5 sept'18</t>
  </si>
  <si>
    <t>Lgmt Selemani Kichanga 1-5 sept'18</t>
  </si>
  <si>
    <t>Lgmt Amos Kichanga 10-11 sept'18</t>
  </si>
  <si>
    <t>Lgmt Sherty Kichanga 4-5 sept'18</t>
  </si>
  <si>
    <t>Lgmt Paul Kichanga 10-11 sept'18</t>
  </si>
  <si>
    <t>JDRCGOM/CAISSE/2018/08/002</t>
  </si>
  <si>
    <t>JDRCGOM/GENJNL/2018/08/003</t>
  </si>
  <si>
    <t>JDRCKIN/BANQUE/2018/08/001</t>
  </si>
  <si>
    <t>JDRCGOM/GENJNL/2018/08/004</t>
  </si>
  <si>
    <t>DRCKIN/CAISSE/2018/09/001</t>
  </si>
  <si>
    <t>Frais retrait activite GPPM kin</t>
  </si>
  <si>
    <t>Year2 POLE PNUD REPORT Q4 September'018</t>
  </si>
  <si>
    <t>DRCPARTNER/POLE/AP21LR/2018/05</t>
  </si>
  <si>
    <t>DRCGOM/CAISSE/2018/09/003</t>
  </si>
  <si>
    <t>Acces Aero Partick</t>
  </si>
  <si>
    <t>DRCGOM/GENJNL/2018/09/008</t>
  </si>
  <si>
    <t>Transport partic atelier Goma</t>
  </si>
  <si>
    <t>Fourniture atelier NJIA</t>
  </si>
  <si>
    <t>Fourniture atelier NJIA GM</t>
  </si>
  <si>
    <t>Distribution invitation</t>
  </si>
  <si>
    <t>Montage materiels  bureau</t>
  </si>
  <si>
    <t>DRCGOM/CAISSE/2018/09/002</t>
  </si>
  <si>
    <t>Frais voy Patrick BK 11-14 Sept'18</t>
  </si>
  <si>
    <t>DRCGOM/BANQUE/2018/09/002</t>
  </si>
  <si>
    <t>Visibilite 364 T-Shirt et chapeau part NJIA</t>
  </si>
  <si>
    <t>6710</t>
  </si>
  <si>
    <t>DRCGOM/BANQUE/2018/09/008</t>
  </si>
  <si>
    <t>DRCGOM/BANQUE/2018/09/009</t>
  </si>
  <si>
    <t>DRCGOM/BANQUE/2018/09/010</t>
  </si>
  <si>
    <t>INPP-Patient KAMBALE MUHAYI</t>
  </si>
  <si>
    <t>Buesser C 15%</t>
  </si>
  <si>
    <t>HR SCF CHG SEP 18</t>
  </si>
  <si>
    <t>HR CHG SEP 18</t>
  </si>
  <si>
    <t>BANK CHARGE SEP 2018</t>
  </si>
  <si>
    <t>W Ndikintum 27%</t>
  </si>
  <si>
    <t>DRCBUK/BANK/2018/09/004</t>
  </si>
  <si>
    <t>Pmt IRL loyer sept-déc'18 Rés George</t>
  </si>
  <si>
    <t>S Jeanbosco  10%</t>
  </si>
  <si>
    <t>DRCGOM/GENJNL/2018/09/001</t>
  </si>
  <si>
    <t>Manutention port rapp fin</t>
  </si>
  <si>
    <t>Frs voy Jerome BK 3-6 Sept'18</t>
  </si>
  <si>
    <t>DRCBUK/GENJNL/2018/09/014</t>
  </si>
  <si>
    <t>Frs de transport George R&amp;R</t>
  </si>
  <si>
    <t>Frs d'hébergement George-KIG-DOULA</t>
  </si>
  <si>
    <t>Frs de voyage R&amp;R George 31/08-06/09</t>
  </si>
  <si>
    <t>DRCPARTNER/PAAP/AP21LR/2018/03</t>
  </si>
  <si>
    <t>DRCKIN/BANQUE/2018/09/001</t>
  </si>
  <si>
    <t>FRAIS DE GESTION</t>
  </si>
  <si>
    <t>TVA 16%/FRAIS DE GESTION</t>
  </si>
  <si>
    <t>DRCGOM/BANQUE/2018/09/014</t>
  </si>
  <si>
    <t>Frais gestion cpte Mungamba</t>
  </si>
  <si>
    <t>Frais gestion cpte Esperance</t>
  </si>
  <si>
    <t>Frais gestion cpte Selemani</t>
  </si>
  <si>
    <t>Frais gestion cpte Jacque</t>
  </si>
  <si>
    <t>Frais gestion cpte Jerome</t>
  </si>
  <si>
    <t>Frais gestion cpta GMA</t>
  </si>
  <si>
    <t>TVA VAL LIC DEC0623716</t>
  </si>
  <si>
    <t>Commission LC DEC0623716</t>
  </si>
  <si>
    <t>Cout achat LCDEC0623716</t>
  </si>
  <si>
    <t>TVA VAL LIC DEC0625754</t>
  </si>
  <si>
    <t>Commission LC DEC0625754</t>
  </si>
  <si>
    <t>Cout achat LCDEC0625754</t>
  </si>
  <si>
    <t>TVA/CION/OV10007933</t>
  </si>
  <si>
    <t>DRCGOM/BANQUE/2018/09/015</t>
  </si>
  <si>
    <t>DRCBUK/BANK/2018/09/028</t>
  </si>
  <si>
    <t>TVA Frs de gestion/Compte Patrick</t>
  </si>
  <si>
    <t>Lavage Vehicule Njia</t>
  </si>
  <si>
    <t>DRCGOM/CAISSE/2018/09/001</t>
  </si>
  <si>
    <t>Achat batterie vehicule</t>
  </si>
  <si>
    <t>Mortisseur Vehicle 4725AC/19</t>
  </si>
  <si>
    <t>Entry card vehicles 7812AC19</t>
  </si>
  <si>
    <t>PR UW SEP</t>
  </si>
  <si>
    <t>VEO et VSR SIBORUREMA</t>
  </si>
  <si>
    <t>Permis sejour Simon</t>
  </si>
  <si>
    <t>TRU</t>
  </si>
  <si>
    <t>Photos Simon Trusler</t>
  </si>
  <si>
    <t>Pile duracell</t>
  </si>
  <si>
    <t>DRCGOM/BANQUE/2018/09/003</t>
  </si>
  <si>
    <t>Fourniture bureau Goma office</t>
  </si>
  <si>
    <t>Lait,café, sucre Goma office</t>
  </si>
  <si>
    <t>Regideso August 2018</t>
  </si>
  <si>
    <t>Evacuation  immondices Sept'18</t>
  </si>
  <si>
    <t>Rallonge pour bureau</t>
  </si>
  <si>
    <t>Entretien imprimente bureau</t>
  </si>
  <si>
    <t>Photos passeport Patick Mututa</t>
  </si>
  <si>
    <t>Désinfectants</t>
  </si>
  <si>
    <t>Chlore granule lavage main</t>
  </si>
  <si>
    <t>Home box internet 4G</t>
  </si>
  <si>
    <t>Appro modems 4G</t>
  </si>
  <si>
    <t>DRCBUK/BANK/2018/09/022</t>
  </si>
  <si>
    <t>Pmt gardiennage Résid Geoge Sept'18</t>
  </si>
  <si>
    <t>DRCGOM/BANQUE/2018/09/005</t>
  </si>
  <si>
    <t>Honoraire Midagu 12 Aout-12 Sept'18</t>
  </si>
  <si>
    <t>Sept OH '18</t>
  </si>
  <si>
    <t>OVERHEAD CHG SEPT'18</t>
  </si>
  <si>
    <t>DRCGOM/GENJNL/2018/09/004</t>
  </si>
  <si>
    <t>Transport partic Katwe 6-7 sept'18</t>
  </si>
  <si>
    <t>Logement participants Katwe</t>
  </si>
  <si>
    <t>Repas participants atel Katwe</t>
  </si>
  <si>
    <t>Location salle Katwe</t>
  </si>
  <si>
    <t>Impression document ateliier</t>
  </si>
  <si>
    <t>Acces parking membre GPPM</t>
  </si>
  <si>
    <t>Acces port membres GPPM</t>
  </si>
  <si>
    <t>DRCGOM/BANQUE/2018/09/006</t>
  </si>
  <si>
    <t>Trsf 4eme tranche POLE projet PNUD Y4</t>
  </si>
  <si>
    <t>Dépenses effectives au titre du projet(Sept'18)</t>
  </si>
  <si>
    <t>Solde du Montant autorisé-(Jalon 4)</t>
  </si>
  <si>
    <t>Fin Aout' 2018</t>
  </si>
  <si>
    <t>BUDGET</t>
  </si>
  <si>
    <t>ACTUAL</t>
  </si>
  <si>
    <t>USE RATE</t>
  </si>
  <si>
    <t>01/10/2016-31/12/2018</t>
  </si>
  <si>
    <t>27</t>
  </si>
  <si>
    <t>25.10.2018</t>
  </si>
  <si>
    <t>George Ndikitum</t>
  </si>
  <si>
    <t>Interim Country Director</t>
  </si>
  <si>
    <t>2018/010</t>
  </si>
  <si>
    <t>2018/011</t>
  </si>
  <si>
    <t>DRCGOM/GENJNL/2018/011/007</t>
  </si>
  <si>
    <t>Go pass KN</t>
  </si>
  <si>
    <t>DRCGOM/GENJNL/2018/011/010</t>
  </si>
  <si>
    <t>Acces port et Manutention port</t>
  </si>
  <si>
    <t>Frs voy Amos KN 6-11/10</t>
  </si>
  <si>
    <t>Frs voy Sherty KN 6-11/10</t>
  </si>
  <si>
    <t>Frs voy Justin  KN 6-11/10</t>
  </si>
  <si>
    <t>Frs voy Jerome BK 21-25 Nov</t>
  </si>
  <si>
    <t>DRCGOM/CAISSE/2018/011/002</t>
  </si>
  <si>
    <t>Frs voy Barnabe BK 21-25/11</t>
  </si>
  <si>
    <t>Frs voy JeanBosco BK 21-26/11</t>
  </si>
  <si>
    <t>DRCGOM/GENJNL/2018/011/004</t>
  </si>
  <si>
    <t>Transport partic 10/11/2018 Kin</t>
  </si>
  <si>
    <t>acce port partenaires</t>
  </si>
  <si>
    <t>Repas partic atelier NJIA Kinshasa</t>
  </si>
  <si>
    <t>Fournitures atelier KN</t>
  </si>
  <si>
    <t>Location salle atelier GPPM Kin</t>
  </si>
  <si>
    <t>Carburant vehicule KN</t>
  </si>
  <si>
    <t>Location vehicule KN</t>
  </si>
  <si>
    <t>DRCPARTNER/POLE/AP21LR/2018/06</t>
  </si>
  <si>
    <t>Year2 POLE PNUD REPORT Q4 October'018</t>
  </si>
  <si>
    <t>DRCGOM/ BANQUE/2018/10/001</t>
  </si>
  <si>
    <t>Frais de location véhicule 2jrs GPPM</t>
  </si>
  <si>
    <t>DRCBUK/BANK/2018/10/002</t>
  </si>
  <si>
    <t>Rmbst frais Forum interprovincial APC</t>
  </si>
  <si>
    <t>6670</t>
  </si>
  <si>
    <t>Frais de communication GPPM</t>
  </si>
  <si>
    <t>DRCGOM/CAISSE/2018/10/001</t>
  </si>
  <si>
    <t>Acces aero Patrick et George</t>
  </si>
  <si>
    <t>DRCGOM/GENJNL/2018/10/015</t>
  </si>
  <si>
    <t>Location projecteur Kin</t>
  </si>
  <si>
    <t>Taxi Kinshasa</t>
  </si>
  <si>
    <t>GO pass Kin</t>
  </si>
  <si>
    <t>DRCGOM/ BANQUE/2018/10/009</t>
  </si>
  <si>
    <t>Loging Patrick Mututa 24/09 to 03/10/2018</t>
  </si>
  <si>
    <t>Lgmt George 24/09 to 03/10/2018</t>
  </si>
  <si>
    <t>DRCGOM/BANQUE/2018/10/015</t>
  </si>
  <si>
    <t>Loging George N 21-24sept'18</t>
  </si>
  <si>
    <t>DRCGOM/BANQUE/2018/10/032</t>
  </si>
  <si>
    <t>Lgmt Amos 25Sept-01 Oct'18 at Kitshanga</t>
  </si>
  <si>
    <t>Lgmt Mungamba 25/9-1/10/'18 Kitshanga</t>
  </si>
  <si>
    <t>Lgmt Selemani 24/9-1/10/'18 Kitshanga</t>
  </si>
  <si>
    <t>Lgmt Sherty  24/9-1/10/'18 Kitshanga</t>
  </si>
  <si>
    <t>DRCGOM/GENJNL/2018/10/014</t>
  </si>
  <si>
    <t>Frs voy Patrick 24/9-3/10 Kin</t>
  </si>
  <si>
    <t>Frs voy George 24/9-3/10 Kin</t>
  </si>
  <si>
    <t>DRCGOM/GENJNL/2018/10/003</t>
  </si>
  <si>
    <t>Frs transp participants</t>
  </si>
  <si>
    <t>Transport partic Kin 28 sep'18</t>
  </si>
  <si>
    <t>Lgmt Partic Matabaro 26/09 to 02/10/2018</t>
  </si>
  <si>
    <t>Heberg participants</t>
  </si>
  <si>
    <t>DRCGOM/GENJNL/2018/10/004</t>
  </si>
  <si>
    <t>Lgmts Clovis</t>
  </si>
  <si>
    <t>Lgmts Alphonse</t>
  </si>
  <si>
    <t>Lgmt Clovis 25 Sept-01 Oct'18 at Kitshanga</t>
  </si>
  <si>
    <t>Lgmt Alphonse 25/9-1/10/'18 Kitshanga</t>
  </si>
  <si>
    <t>Prise en charge Mobilisateur</t>
  </si>
  <si>
    <t>Répas des participants GPPM</t>
  </si>
  <si>
    <t>Eau minerale atelier rest.table ronde</t>
  </si>
  <si>
    <t>Photocop. accords table ronde Bwito</t>
  </si>
  <si>
    <t>Fourniture lors de la formation</t>
  </si>
  <si>
    <t>DRCGOM/ BANQUE/2018/10/010</t>
  </si>
  <si>
    <t>Location salle 1jour du 20 sept'18</t>
  </si>
  <si>
    <t>Location salle Kin</t>
  </si>
  <si>
    <t>Frais Buffet et Pause café 80Particip</t>
  </si>
  <si>
    <t>Répas des participants</t>
  </si>
  <si>
    <t>Frais de conference</t>
  </si>
  <si>
    <t>Photocopies formation kin</t>
  </si>
  <si>
    <t>Location Jeep 2 jours GPPM</t>
  </si>
  <si>
    <t>DRCBUK/BANK/2018/10/012</t>
  </si>
  <si>
    <t>Ticket Boat George</t>
  </si>
  <si>
    <t>DRCGOM/GENJNL/2018/10/010</t>
  </si>
  <si>
    <t>Billet avion Patrick GM-KN</t>
  </si>
  <si>
    <t>Billet avion George GM-KN</t>
  </si>
  <si>
    <t>Ticket Boat Jean Bosco</t>
  </si>
  <si>
    <t>DRCGOM/BANQUE/2018/10/021</t>
  </si>
  <si>
    <t>Boat ticket Patrick  11 sept'18</t>
  </si>
  <si>
    <t>DRCGOM/GENJNL/2018/10/009</t>
  </si>
  <si>
    <t>Lgmt Mungamba Katwe</t>
  </si>
  <si>
    <t>Lgmt Amos  Katwe</t>
  </si>
  <si>
    <t>Lgmts Amos</t>
  </si>
  <si>
    <t>Lgmts Mungamba</t>
  </si>
  <si>
    <t>Frs voy Amos 18/09-01/10/2018</t>
  </si>
  <si>
    <t>Frs voy Mungamba 18/09-01/10/2018</t>
  </si>
  <si>
    <t>Frs voy Mungamba 10-16/10 Katwe</t>
  </si>
  <si>
    <t>Frs voy Amos 10-16/10 Katwe</t>
  </si>
  <si>
    <t>Frs voy Selemani 10-16/10 Katwe</t>
  </si>
  <si>
    <t>Frs voy Clovis  18/09-01/10/2018</t>
  </si>
  <si>
    <t>Frs voy Alphonse  18/09-01/10/2018</t>
  </si>
  <si>
    <t>Frs voy George KN 6-11/10</t>
  </si>
  <si>
    <t>DRCGOM/GENJNL/2018/10/002</t>
  </si>
  <si>
    <t>Frais communication</t>
  </si>
  <si>
    <t>DRCGOM/ BANQUE/2018/10/037</t>
  </si>
  <si>
    <t>DRCGOM/ BANQUE/2018/10/038</t>
  </si>
  <si>
    <t>DRCGOM/ BANQUE/2018/10/039</t>
  </si>
  <si>
    <t>DRCGOM/CAISSE/2018/10/003</t>
  </si>
  <si>
    <t>DRCGOM/ BANQUE/2018/011/046</t>
  </si>
  <si>
    <t>DRCGOM/ BANQUE/2018/011/047</t>
  </si>
  <si>
    <t>DRCGOM/ BANQUE/2018/011/048</t>
  </si>
  <si>
    <t>DRCGOM/CAISSE/2018/011/001</t>
  </si>
  <si>
    <t>DRCGOM/ BANQUE/2018/10/045</t>
  </si>
  <si>
    <t>Solde tout compte Patrick</t>
  </si>
  <si>
    <t>DRCGOM/ BANQUE/2018/011/016</t>
  </si>
  <si>
    <t>IPR solde tout compte Patrick</t>
  </si>
  <si>
    <t>DRCGOM/ BANQUE/2018/011/015</t>
  </si>
  <si>
    <t>INSS Solde tout compte Patrick</t>
  </si>
  <si>
    <t>Lait en poudre Nido</t>
  </si>
  <si>
    <t>Café torrifier</t>
  </si>
  <si>
    <t>Pyt Facture Electricite Nov 2018</t>
  </si>
  <si>
    <t>Achat souris Finance</t>
  </si>
  <si>
    <t>Reparation toilette Operations</t>
  </si>
  <si>
    <t>DRCGOM/ BANQUE/2018/10/005</t>
  </si>
  <si>
    <t>IPR Chauffeur journalier Kasongo Deka</t>
  </si>
  <si>
    <t>IPR Chauffeur journalier Mukwanirwa</t>
  </si>
  <si>
    <t>DRCGOM/CAISSE/2018/10/002</t>
  </si>
  <si>
    <t>DRCGOM/ BANQUE/2018/10/046</t>
  </si>
  <si>
    <t>IPR Main d'oeuvre occasionel JeanMarie</t>
  </si>
  <si>
    <t>IPR Main d'oeuvre occasionel Deka</t>
  </si>
  <si>
    <t>ONEM-SELEMANI MUBWANA Bin</t>
  </si>
  <si>
    <t>Casual Cleaner Goma office</t>
  </si>
  <si>
    <t>HR CHG OCT 18</t>
  </si>
  <si>
    <t>HR SCF CHG OCT 18</t>
  </si>
  <si>
    <t>BANK CHARGE OCT 2018</t>
  </si>
  <si>
    <t>Buesser C 45%</t>
  </si>
  <si>
    <t>HR CHG NOV 18</t>
  </si>
  <si>
    <t>HR SCF CHG NOV 18</t>
  </si>
  <si>
    <t>W Ndikintum 30%</t>
  </si>
  <si>
    <t>S Jeanbosco  15%</t>
  </si>
  <si>
    <t>S Jeanbosco  25%</t>
  </si>
  <si>
    <t>CEPGL Jean Bosco</t>
  </si>
  <si>
    <t>DRCGOM/ BANQUE/2018/10/013</t>
  </si>
  <si>
    <t>TKT GEORGE Goma-Kin-Goma au 12 /09</t>
  </si>
  <si>
    <t>Billet BARNABE Goma-Kin-Goma 35%</t>
  </si>
  <si>
    <t>Billet PATRICK Goma-Kin-Goma</t>
  </si>
  <si>
    <t>Ticket Boat Jérôme</t>
  </si>
  <si>
    <t>DRCBUK/BANK/2018/10/014</t>
  </si>
  <si>
    <t>Logmt Hotel JEAN BOSCO 23-26/09/2018</t>
  </si>
  <si>
    <t>DRCBUK/BANK/2018/10/006</t>
  </si>
  <si>
    <t>Logmt Hotel JEAN BOSCO 02-11/09/2018</t>
  </si>
  <si>
    <t>DRCBUK/GENJLN/2018/10/012</t>
  </si>
  <si>
    <t>Frais de voyage Eric à Goma</t>
  </si>
  <si>
    <t>IRE</t>
  </si>
  <si>
    <t>DRCGOM/ BANQUE/2018/011/011</t>
  </si>
  <si>
    <t>Boat TKT Eric GM-Bukavu</t>
  </si>
  <si>
    <t>Acces Aeroport Georges</t>
  </si>
  <si>
    <t>DRCGOM/ BANQUE/2018/011/005</t>
  </si>
  <si>
    <t>Lgmt Eric GM 14-27/10/2018</t>
  </si>
  <si>
    <t>Lgmt George GM 31-3 Nov'18</t>
  </si>
  <si>
    <t>Acces port  courriers</t>
  </si>
  <si>
    <t>DRCGOM/ BANQUE/2018/10/041</t>
  </si>
  <si>
    <t>Frais de retrait chequiers</t>
  </si>
  <si>
    <t>Commission val LIC DEC</t>
  </si>
  <si>
    <t>Cout achat LC</t>
  </si>
  <si>
    <t>TVA sur VAL DEC</t>
  </si>
  <si>
    <t>Frais gestion cpte Patien</t>
  </si>
  <si>
    <t>DRCGOM/ BANQUE/2018/10/042</t>
  </si>
  <si>
    <t>Frs historique bancaire</t>
  </si>
  <si>
    <t>DRCBUK/BANK/2018/10/055</t>
  </si>
  <si>
    <t>TVA Frais de gestion/Compte Patrick</t>
  </si>
  <si>
    <t>DRCKIN/BANQUE/2018/010/001</t>
  </si>
  <si>
    <t>Frais sur taux de change</t>
  </si>
  <si>
    <t>DRCGOM/ BANQUE/2018/011/051</t>
  </si>
  <si>
    <t>Commission LCDEC0649298</t>
  </si>
  <si>
    <t>DRCGOM/ BANQUE/2018/011/053</t>
  </si>
  <si>
    <t>Frais fixe au 31/10/18</t>
  </si>
  <si>
    <t>Frais historique October</t>
  </si>
  <si>
    <t>DRCGOM/ BANQUE/2018/011/060</t>
  </si>
  <si>
    <t>TVA 16% Frais de gestion</t>
  </si>
  <si>
    <t>DRCBUK/BANK/2018/10/030</t>
  </si>
  <si>
    <t>Carburant-Generateur Rés George</t>
  </si>
  <si>
    <t>Frais carburant pour véhicule</t>
  </si>
  <si>
    <t>DRCGOM/ BANQUE/2018/10/035</t>
  </si>
  <si>
    <t>Fuel vehicle September 2018</t>
  </si>
  <si>
    <t>lavages 2 vehicules Njia</t>
  </si>
  <si>
    <t>Reparation Pneu</t>
  </si>
  <si>
    <t>Frs de réparation véhicule</t>
  </si>
  <si>
    <t>DRCGOM/BANQUE/2018/10/029</t>
  </si>
  <si>
    <t>Achat 5 pneus véhicules Fact n°004/2018</t>
  </si>
  <si>
    <t>Lavage vehicule NJIA</t>
  </si>
  <si>
    <t>Achat Cosse batterie LC</t>
  </si>
  <si>
    <t>Controle technique Prado</t>
  </si>
  <si>
    <t>Reparation pneu Land cruser</t>
  </si>
  <si>
    <t>DRCGOM/ BANQUE/2018/011/031</t>
  </si>
  <si>
    <t>Entetien et control technique Vehicules</t>
  </si>
  <si>
    <t>Acces Aero equipe GPPM</t>
  </si>
  <si>
    <t>DRCGOM/BANQUE/2018/10/016</t>
  </si>
  <si>
    <t>Achat Assurances et COMESA véhic. 28%</t>
  </si>
  <si>
    <t>Achat cartes d'entrée vehicules 28%</t>
  </si>
  <si>
    <t>Cartes sorties vehicules</t>
  </si>
  <si>
    <t>DRCGOM/BANQUE/2018/10/020</t>
  </si>
  <si>
    <t>Med fees Sept'18-Jerry WITANDAYI 40%</t>
  </si>
  <si>
    <t>DRCGOM/BANQUE/2018/10/025</t>
  </si>
  <si>
    <t>Med fees Sept'18-Adolphine 75%</t>
  </si>
  <si>
    <t>Med fees Sept'18-Paul MUNGAMBA</t>
  </si>
  <si>
    <t>Med fees Sept'18-Esperance 75%</t>
  </si>
  <si>
    <t>Med fees Sept'18-Barnabe Wangu  10%</t>
  </si>
  <si>
    <t>Med fees Sept'18-Patrick MUHUMU</t>
  </si>
  <si>
    <t>Med fees Sept'18-Jerome Mondo 80%</t>
  </si>
  <si>
    <t>DRCBUK/BANK/2018/10/027</t>
  </si>
  <si>
    <t>Soins méd-BARNABE_Sept'18</t>
  </si>
  <si>
    <t>DRCBUK/BANK/2018/10/031</t>
  </si>
  <si>
    <t>DRCGOM/ BANQUE/2018/011/020</t>
  </si>
  <si>
    <t>Soins medicaux Sherty oct'18</t>
  </si>
  <si>
    <t>Soins medicaux Jerome oct'18</t>
  </si>
  <si>
    <t>Soins medicaux Esperance oct'18</t>
  </si>
  <si>
    <t>Soins medicaux Bienvenu oct'18</t>
  </si>
  <si>
    <t>Soins medicaux Jerry oct'18</t>
  </si>
  <si>
    <t>Soins medicaux Selemani oct'18</t>
  </si>
  <si>
    <t>Soins medicaux Mungamba oct'18</t>
  </si>
  <si>
    <t>DRCGOM/ BANQUE/2018/011/021</t>
  </si>
  <si>
    <t>DRCGOM/ BANQUE/2018/10/040</t>
  </si>
  <si>
    <t>Loyer Christine 15/04-30/04/2018</t>
  </si>
  <si>
    <t>DRCGOM/ BANQUE/2018/10/008</t>
  </si>
  <si>
    <t>Security Christine Sept'18 20%</t>
  </si>
  <si>
    <t>Fuel Generator Christine Sept'18</t>
  </si>
  <si>
    <t>CHRISTINE - RENT REFUND</t>
  </si>
  <si>
    <t>REFUND OF RENT MAY TO SEP - DEDUCTION FROM SALARY</t>
  </si>
  <si>
    <t>DRCGOM/ BANQUE/2018/011/033-34</t>
  </si>
  <si>
    <t>Loyer Res. Christine Dec 2018-Fev 2019</t>
  </si>
  <si>
    <t>DRCGOM/ BANQUE/2018/011/044</t>
  </si>
  <si>
    <t>Security Goma office Nov 2018</t>
  </si>
  <si>
    <t>Logmt Hotel Simon Trusler 23-26/09/2018</t>
  </si>
  <si>
    <t>IPR s/Déplac doc finance MUDUMBI</t>
  </si>
  <si>
    <t>IPR s/Déplac doc finance ROBERT BIRING</t>
  </si>
  <si>
    <t>IPR s/Déplac doc finance BUTINDAKE</t>
  </si>
  <si>
    <t>Deplacements documents finances</t>
  </si>
  <si>
    <t>APPRO cafet bureau</t>
  </si>
  <si>
    <t>Fournitures bureau Oct 18 58%</t>
  </si>
  <si>
    <t>Facture Regideso Sept 2018</t>
  </si>
  <si>
    <t>Cylindres portes fin et Njia</t>
  </si>
  <si>
    <t>Serrure et fixation sur armoire</t>
  </si>
  <si>
    <t>Achat Café fort</t>
  </si>
  <si>
    <t>Achat fourniture bureau</t>
  </si>
  <si>
    <t>DRCGOM/ BANQUE/2018/011/045</t>
  </si>
  <si>
    <t>Fourniture Cleaner Goma office</t>
  </si>
  <si>
    <t>Facture SNEL october'18</t>
  </si>
  <si>
    <t>Pyt facture REGIDESO Oct'18</t>
  </si>
  <si>
    <t>Evacuation Immondices Oct 18</t>
  </si>
  <si>
    <t>Reparation toilette Visiteurs</t>
  </si>
  <si>
    <t>Fabrication paidstamp finance</t>
  </si>
  <si>
    <t>Reparation calculatrice Finance</t>
  </si>
  <si>
    <t>Impression sticker vehicule</t>
  </si>
  <si>
    <t>Achat Gants medicaux</t>
  </si>
  <si>
    <t>Chargeur lap top Patient SHERTY</t>
  </si>
  <si>
    <t>DRCGOM/ BANQUE/2018/011/035</t>
  </si>
  <si>
    <t>Loyer Goma office December 2018</t>
  </si>
  <si>
    <t>DRCGOM/ BANQUE/2018/011/036</t>
  </si>
  <si>
    <t>IRL Loyer Goma office December 18</t>
  </si>
  <si>
    <t>DRCGOM/ BANQUE/2018/10/034</t>
  </si>
  <si>
    <t>Consultant IT Oct'18 GM Office 58%</t>
  </si>
  <si>
    <t>DRCGOM/ BANQUE/2018/10/007</t>
  </si>
  <si>
    <t>Consultant IT Sept'18 GM Office 58%</t>
  </si>
  <si>
    <t>Credit de communication Patrick</t>
  </si>
  <si>
    <t>DRCGOM/BANQUE/2018/10/031</t>
  </si>
  <si>
    <t>Commun. Patrick August &amp; Sept'18</t>
  </si>
  <si>
    <t>Commun.  Jerry August &amp; Sept'18  40%</t>
  </si>
  <si>
    <t>Commun. Esperance  August &amp; Sept'18</t>
  </si>
  <si>
    <t>Commun. Bienvenu  August &amp; Sept'18 75%</t>
  </si>
  <si>
    <t>Commun. Jérome  August &amp; Sept'18 80%</t>
  </si>
  <si>
    <t>Commun. Amos August &amp; Sept'18</t>
  </si>
  <si>
    <t>Commun. Patient  August &amp; Sept'18</t>
  </si>
  <si>
    <t>Commun. Selemani August &amp; Sept'18</t>
  </si>
  <si>
    <t>Commun. Mungamba August &amp; Sept'18</t>
  </si>
  <si>
    <t>Commun. Zigabe August &amp; Sept'18</t>
  </si>
  <si>
    <t>Commun.  Barnabe August &amp; Sept'18 10%</t>
  </si>
  <si>
    <t>Commun.  George August &amp; Sept'18 28%</t>
  </si>
  <si>
    <t>Commun.  Christine August &amp; Sept'18 28%</t>
  </si>
  <si>
    <t>Frais lie a la Commun. August &amp; Sept'18 25%</t>
  </si>
  <si>
    <t>Internet Oct'18 Goma office 58%</t>
  </si>
  <si>
    <t>Internet Nov'18 Goma office 58%</t>
  </si>
  <si>
    <t>Approvisionnement Modem GM-BK</t>
  </si>
  <si>
    <t>Forfait Internet 4G Orange</t>
  </si>
  <si>
    <t>Produit de nettoyage lap top</t>
  </si>
  <si>
    <t>DRCGOM/ BANQUE/2018/011/028</t>
  </si>
  <si>
    <t>Consultant IT Nov'18 GM Office</t>
  </si>
  <si>
    <t>Internet Dec'18 Goma office</t>
  </si>
  <si>
    <t>DRCBUK/BANK/2018/10/037</t>
  </si>
  <si>
    <t xml:space="preserve"> Frais gardien Rés George Oct 2018 20%</t>
  </si>
  <si>
    <t>DRCGOM/ BANQUE/2018/10/036</t>
  </si>
  <si>
    <t>Security Christine Oct 2018</t>
  </si>
  <si>
    <t>Security Goma Office Sept'18 60%</t>
  </si>
  <si>
    <t>DRCGOM/BANQUE/2018/10/030</t>
  </si>
  <si>
    <t>Securite sfaff Goma nov-dec-Jan'019</t>
  </si>
  <si>
    <t>Security Goma Office Oct 2018</t>
  </si>
  <si>
    <t>DRCGOM/BANQUE/2018/10/017</t>
  </si>
  <si>
    <t>Honoraire Midagu 12 Sept-12 Oct18 55%</t>
  </si>
  <si>
    <t>DRCGOM/BANQUE/2018/10/022</t>
  </si>
  <si>
    <t>Honoraire Midagu suivi contentieux 50%</t>
  </si>
  <si>
    <t>DRCGOM/BANQUE/2018/10/019</t>
  </si>
  <si>
    <t>Paiement Frais clotures AMR 50%</t>
  </si>
  <si>
    <t>DRCGOM/ BANQUE/2018/011/019</t>
  </si>
  <si>
    <t>Honoraires Midagu 12/10-12/11/2018</t>
  </si>
  <si>
    <t>Oct OH '18</t>
  </si>
  <si>
    <t>OVERHEAD CHG OCT'18</t>
  </si>
  <si>
    <t>JDRCPART./PAAP/AP21LR/2018/03</t>
  </si>
  <si>
    <t>JDRCPART./PACN/AP21LR/2018/01</t>
  </si>
  <si>
    <t>Acces Aero Equipe GPPM</t>
  </si>
  <si>
    <t>Acces port Equipe GPPM</t>
  </si>
  <si>
    <t>DRCGOM/ BANQUE/2018/011/027</t>
  </si>
  <si>
    <t>Frs moderation et facilitation atelier GPPM</t>
  </si>
  <si>
    <t>DRCGOM/GENJNL/2018/011/009</t>
  </si>
  <si>
    <t>Frs mobilisation des acteurs GPPM</t>
  </si>
  <si>
    <t>DRCGOM/ BANQUE/2018/011/039</t>
  </si>
  <si>
    <t>DRCGOM/ BANQUE/2018/011/050</t>
  </si>
  <si>
    <t>Frais de rapportage atelier GPPM</t>
  </si>
  <si>
    <t>DRCGOM/GENJNL/2018/011/005</t>
  </si>
  <si>
    <t>Transport participants atelier GPPM</t>
  </si>
  <si>
    <t>Go pass participants GPPM</t>
  </si>
  <si>
    <t>DRCGOM/ BANQUE/2018/011/056</t>
  </si>
  <si>
    <t>Lgmt participants  atelier GPPM</t>
  </si>
  <si>
    <t>Repas particiapnts ateleir GPPM</t>
  </si>
  <si>
    <t>Frs voy partic atelier GPPM</t>
  </si>
  <si>
    <t>Frs voy participants GPPM 21-23 Nov</t>
  </si>
  <si>
    <t>Achat fournitures atelier GPPM</t>
  </si>
  <si>
    <t>Location salle atelier GPPM</t>
  </si>
  <si>
    <t>Impression calicot atelier GPPM</t>
  </si>
  <si>
    <t>DRCGOM/ BANQUE/2018/011/029</t>
  </si>
  <si>
    <t>Location vehicule 19-24 Nov GPPM</t>
  </si>
  <si>
    <t>DRCGOM/ BANQUE/2018/011/037</t>
  </si>
  <si>
    <t>Location vehicule Nyanzale 21-26/11 GPPM</t>
  </si>
  <si>
    <t>DRCGOM/ BANQUE/2018/011/038</t>
  </si>
  <si>
    <t>Frs médicament sur terrain Sherty</t>
  </si>
  <si>
    <t>Frs Péage route</t>
  </si>
  <si>
    <t>Lgmts Sherty</t>
  </si>
  <si>
    <t>Lgmts Selemani</t>
  </si>
  <si>
    <t>Frs voy Selemani 04-22 Sept 2018</t>
  </si>
  <si>
    <t>Frs voy Selemani 23/9 au 01/10/2018</t>
  </si>
  <si>
    <t>Frs voy Sherty 04-22 Sept 2018</t>
  </si>
  <si>
    <t>Frs voy Sherty 23/9 au 01/10/2018</t>
  </si>
  <si>
    <t>Transp partic Table ronde Bashali-</t>
  </si>
  <si>
    <t>DRCGOM/GENJNL/2018/10/007</t>
  </si>
  <si>
    <t>Peage route vehicule</t>
  </si>
  <si>
    <t>Manutention chargement vehicule</t>
  </si>
  <si>
    <t>Transport partic Bwito 13/10</t>
  </si>
  <si>
    <t>Lgmt participants Bwito</t>
  </si>
  <si>
    <t>Frs voy partic 10-16/10 Kikuku</t>
  </si>
  <si>
    <t>Location grue dechargement veh</t>
  </si>
  <si>
    <t>Transport vehicule Mwami Bwito</t>
  </si>
  <si>
    <t>DRCGOM/ BANQUE/2018/011/023</t>
  </si>
  <si>
    <t>Frs voy Suni Bashali 20-26 Nov 2018</t>
  </si>
  <si>
    <t>DRCGOM/ BANQUE/2018/011/024</t>
  </si>
  <si>
    <t>Frs voy JeanMarie Bashali20-26 Nov 2018</t>
  </si>
  <si>
    <t>DRCGOM/ BANQUE/2018/011/025</t>
  </si>
  <si>
    <t>Frs voy Michel Bashali 20-26 Nov 2018</t>
  </si>
  <si>
    <t>DRCGOM/ BANQUE/2018/011/026</t>
  </si>
  <si>
    <t>Frs voy Shematsi Bashali 20-26 Nov 2018</t>
  </si>
  <si>
    <t>IPR Main d'oeuvre occas Consul GPPM</t>
  </si>
  <si>
    <t>IPR Main d'oeuvre occas Aloys&amp;Jeanpierre</t>
  </si>
  <si>
    <t>DRCGOM/BANQUE/2018/10/033</t>
  </si>
  <si>
    <t>Frs voy 4 Autorités provinciales GPPM</t>
  </si>
  <si>
    <t>DRCGOM/ BANQUE/2018/011/054</t>
  </si>
  <si>
    <t>Billet avion George KN-GM</t>
  </si>
  <si>
    <t>DRCGOM/GENJNL/2018/011/002</t>
  </si>
  <si>
    <t>Lgmt 29-31/10 Georges Rusthuru</t>
  </si>
  <si>
    <t>Lgmt 29-31/10 Amos Rusthuru</t>
  </si>
  <si>
    <t>Lgmt 29-31/10 Paul  Rusthuru</t>
  </si>
  <si>
    <t>Lgmt Amos kichanga 10/10</t>
  </si>
  <si>
    <t>Lgmt Paul kichanga 10/10</t>
  </si>
  <si>
    <t>Lgmt Selemani kichanga 10/10</t>
  </si>
  <si>
    <t>Frs voy Amos Bashali 24-31 Oct</t>
  </si>
  <si>
    <t>Frs voy Paul Bashali 24-31 Oct</t>
  </si>
  <si>
    <t>Frs voy George GM 23-31/10</t>
  </si>
  <si>
    <t>DRCGOM/ BANQUE/2018/011/007</t>
  </si>
  <si>
    <t>Frs voy Balume GM 30/10-4/11/2018</t>
  </si>
  <si>
    <t>DRCGOM/ BANQUE/2018/011/008</t>
  </si>
  <si>
    <t>Frs voy Esther GM 30/10-4/11/2018</t>
  </si>
  <si>
    <t>DRCGOM/ BANQUE/2018/011/009</t>
  </si>
  <si>
    <t>Frs voy Kaniki GM 30/10-4/11/2018</t>
  </si>
  <si>
    <t>DRCGOM/ BANQUE/2018/011/010</t>
  </si>
  <si>
    <t>Frs voy Albert GM 30/10-4/11/2018</t>
  </si>
  <si>
    <t>DRCGOM/ BANQUE/2018/011/014</t>
  </si>
  <si>
    <t>Frs consultance Plaidoyer projet Njia</t>
  </si>
  <si>
    <t>DRCGOM/ BANQUE/2018/011/052</t>
  </si>
  <si>
    <t>Consultance engegement politique GPPM</t>
  </si>
  <si>
    <t>DRCGOM/ BANQUE/2018/011/022</t>
  </si>
  <si>
    <t>DRCGOM/GENJNL/2018/011/001</t>
  </si>
  <si>
    <t>Transport partic 30/10/2018</t>
  </si>
  <si>
    <t>Peage route transport partcipants</t>
  </si>
  <si>
    <t>Billets avion membres GPPM KN-GM</t>
  </si>
  <si>
    <t>DRCGOM/ BANQUE/2018/011/055</t>
  </si>
  <si>
    <t>Lgmt Tussi atelier GPPM</t>
  </si>
  <si>
    <t>Lgmt 29-31/10 partic GPPM Rusthuru</t>
  </si>
  <si>
    <t>Lgmt Particiapnts Kiwanja</t>
  </si>
  <si>
    <t>Lgmt Partenaires GPPM Kichanga</t>
  </si>
  <si>
    <t>Logement partenaires GPPM GM</t>
  </si>
  <si>
    <t>DRCGOM/ BANQUE/2018/011/018</t>
  </si>
  <si>
    <t>Lgmt Partenaires GPPM GM 31-4/11/2018</t>
  </si>
  <si>
    <t>DRCGOM/ BANQUE/2018/011/059</t>
  </si>
  <si>
    <t>Lgmt Partenaires GPPM GM 20-25/11/2018</t>
  </si>
  <si>
    <t>Frs voy partic Bashali 24-31 oct 2018</t>
  </si>
  <si>
    <t>Repas partic atelier NJIA kichanga</t>
  </si>
  <si>
    <t>Frs voya partic 29-31/10</t>
  </si>
  <si>
    <t>DRCGOM/ BANQUE/2018/011/040</t>
  </si>
  <si>
    <t>Frs voy Balume Tussi GPPM</t>
  </si>
  <si>
    <t>DRCGOM/ BANQUE/2018/011/041</t>
  </si>
  <si>
    <t>Frs voy Lambert atelier GPPM</t>
  </si>
  <si>
    <t>DRCGOM/ BANQUE/2018/011/042</t>
  </si>
  <si>
    <t>Frs voy Guillaume atelier GPPM</t>
  </si>
  <si>
    <t>DRCGOM/ BANQUE/2018/011/043</t>
  </si>
  <si>
    <t>Frs voy Esther atelier GPPM</t>
  </si>
  <si>
    <t>Fournitures atelier kichanga</t>
  </si>
  <si>
    <t>Acces Aero equipe Njia</t>
  </si>
  <si>
    <t>DRCGOM/ BANQUE/2018/011/049</t>
  </si>
  <si>
    <t>Locatioon vehicule Rusthuru GPPM</t>
  </si>
  <si>
    <t>Location vehicule Kichanga-Rutshuru</t>
  </si>
  <si>
    <t>DRCGOM/ BANQUE/2018/011/032</t>
  </si>
  <si>
    <t>TKT avion Amos  GM-KN</t>
  </si>
  <si>
    <t>TKT avion Sherty GM-KN</t>
  </si>
  <si>
    <t>DRCGOM/ BANQUE/2018/011/017</t>
  </si>
  <si>
    <t>Lgmt George KN 7-11/11/2018</t>
  </si>
  <si>
    <t>Lgmt Sherty  KN 6-11/11/2018</t>
  </si>
  <si>
    <t>Lgmt Amos  KN 6-11/11/2018</t>
  </si>
  <si>
    <t>Lgmt George GM 6  Nov 2018</t>
  </si>
  <si>
    <t>DRCGOM/GENJNL/2018/011/006</t>
  </si>
  <si>
    <t>TKT avion partenaires GM-KN</t>
  </si>
  <si>
    <t>Lgmt Justin  KN 6-11/11/2018</t>
  </si>
  <si>
    <t>Repas participants atelier GPPM</t>
  </si>
  <si>
    <t>DRCGOM/ BANQUE/2018/10/043</t>
  </si>
  <si>
    <t>Pmt consultant mobilisation acteurs NJIA</t>
  </si>
  <si>
    <t>DRCGOM/ BANQUE/2018/10/044</t>
  </si>
  <si>
    <t>DRCGOM/ BANQUE/2018/011/004</t>
  </si>
  <si>
    <t>Lgmt Consultant GPPM projet NJIA</t>
  </si>
  <si>
    <t>DRCGOM/ BANQUE/2018/011/057</t>
  </si>
  <si>
    <t>DRCGOM/ BANQUE/2018/011/058</t>
  </si>
  <si>
    <t>DRCGOM/ BANQUE/2018/011/001</t>
  </si>
  <si>
    <t>DRCGOM/ BANQUE/2018/011/002</t>
  </si>
  <si>
    <t>DRCGOM/ BANQUE/2018/011/003</t>
  </si>
  <si>
    <t>DRCGOM/ BANQUE/2018/10/011</t>
  </si>
  <si>
    <t>Trsf Dernière tranche ASP/PNUD Annee 2</t>
  </si>
  <si>
    <t>DRCGOM/ BANQUE/2018/10/012</t>
  </si>
  <si>
    <t>Rbsment fonds AAP, Projet PNUD Année 2</t>
  </si>
  <si>
    <t>VISA DU FINANCIER PNUD</t>
  </si>
  <si>
    <t>DRCBUK/CAISSE/2018/11/003</t>
  </si>
  <si>
    <t>Prestation journaliere du 21 au 23 Nov.2018</t>
  </si>
  <si>
    <t>Prestation journaliere du 21 au 23 Nov.2019</t>
  </si>
  <si>
    <t>DRCBUK/GENJNL/2018/11/005</t>
  </si>
  <si>
    <t>Frs voyage atelier finance partenaires</t>
  </si>
  <si>
    <t>Impression badge et certificat</t>
  </si>
  <si>
    <t>DRCPARTNER/PACN/AP21LR/2018/04</t>
  </si>
  <si>
    <t>Year2 ASP PNUD REPORT Q4 November 2018</t>
  </si>
  <si>
    <t>BANK CHARGE NOV 18</t>
  </si>
  <si>
    <t>DRCBUK/BANK/2018/11/027</t>
  </si>
  <si>
    <t>Voyage-Eric-BUK-GOMA-Oct '18</t>
  </si>
  <si>
    <t>Voyage-NDIKINTUM-BUK-GOMA-Oct '18</t>
  </si>
  <si>
    <t>DRCBUK/BANK/2018/11/041</t>
  </si>
  <si>
    <t>JDRCGOM/CAISSE/2018/10/001</t>
  </si>
  <si>
    <t>DRCBUK/BANK/2018/11/026</t>
  </si>
  <si>
    <t>Gardenage Résidence George-Nov'18</t>
  </si>
  <si>
    <t>ACCRUAL</t>
  </si>
  <si>
    <t>Cout de formation de partenaire</t>
  </si>
  <si>
    <t>31/11/2018</t>
  </si>
  <si>
    <t>Activites GPPM a GOMa</t>
  </si>
  <si>
    <t>Activites GPPM a GOMA</t>
  </si>
  <si>
    <t>Frais carburant pour véhicule- Novembre</t>
  </si>
  <si>
    <t>Loyer Kinshasa office December 2018</t>
  </si>
  <si>
    <t>Repas et logement atelier NJIA</t>
  </si>
  <si>
    <t>Rehabilitation et entretien maison et vehicule d' UMWAMI</t>
  </si>
  <si>
    <t>Activites GPPM a Goma et Kichtanga</t>
  </si>
  <si>
    <t>Sensibilisation sur la paix, sécurité et retour de déplacés dans leur village d'origine en localité Bibwe et Nyange dans le Bashali</t>
  </si>
  <si>
    <t>OVERHEAD CHG NOV'18</t>
  </si>
  <si>
    <t>Fin Sept' 2018</t>
  </si>
  <si>
    <t>OCTOBER-NOV'18</t>
  </si>
  <si>
    <t>DEC'18</t>
  </si>
  <si>
    <t>2018/012</t>
  </si>
  <si>
    <t>Project code</t>
  </si>
  <si>
    <t>Country code</t>
  </si>
  <si>
    <t>Account code description</t>
  </si>
  <si>
    <t>USD 18 DEC 18</t>
  </si>
  <si>
    <t>UNITED NATIONS D</t>
  </si>
  <si>
    <t>GRANTS    GOVT DEPARTMENTS</t>
  </si>
  <si>
    <t>BANK CHARGES</t>
  </si>
  <si>
    <t>DRCGOM/ BANQUE/2018/012/004</t>
  </si>
  <si>
    <t>Boat TKT Barnabe GM-Bukavu</t>
  </si>
  <si>
    <t>STAFF TRAVEL LOCAL</t>
  </si>
  <si>
    <t>DRCBUK/BANK/2018/12/012</t>
  </si>
  <si>
    <t>Ticket Boat Jerôme MONDO</t>
  </si>
  <si>
    <t>DRCBUK/BANK/2018/12/004</t>
  </si>
  <si>
    <t>Hébergement Jean Bosco-22-23/11-BUK</t>
  </si>
  <si>
    <t>STAFF ACCOMMODATION   HOTELS</t>
  </si>
  <si>
    <t>Hébergement Jérome 22-24/11-BUK</t>
  </si>
  <si>
    <t>KAY</t>
  </si>
  <si>
    <t>DRCGOM/CAISSE/2018/012/001</t>
  </si>
  <si>
    <t>Frs voy JeanBosco BK 9-13 dec 2018</t>
  </si>
  <si>
    <t>STAFF PER DIEMS</t>
  </si>
  <si>
    <t>Baot TKT partenaires NJIA GM-Bukavu</t>
  </si>
  <si>
    <t>PARTICIPANT TRAVEL LOCAL</t>
  </si>
  <si>
    <t>Ticket Boat Aloys MUHONYA</t>
  </si>
  <si>
    <t>Ticket Boat Isaac BANTU</t>
  </si>
  <si>
    <t>Ticket Boat Léopold RUTIGIRWA</t>
  </si>
  <si>
    <t>Ticket Boat Alain BORONGU</t>
  </si>
  <si>
    <t>Ticket Boat Yatchi MUKONGO</t>
  </si>
  <si>
    <t>Ticket Boat Adelard RUKARA</t>
  </si>
  <si>
    <t>Ticket Boat Onesphore SEMATUMBA</t>
  </si>
  <si>
    <t>Ticket Boat  Luko Luc</t>
  </si>
  <si>
    <t>Ticket Boat Joseph BESHIKWABO</t>
  </si>
  <si>
    <t>Ticket Boat  Guillain BANYANGA</t>
  </si>
  <si>
    <t>DRCGOM/GENJNL/2018/012/010</t>
  </si>
  <si>
    <t>Transport mobilisation acteurs</t>
  </si>
  <si>
    <t>Transport Kindi et Bandu</t>
  </si>
  <si>
    <t>Hébergement des participants Njia 22-24/11-BUK</t>
  </si>
  <si>
    <t>PARTICIPANT ACCOMTN HOTEL</t>
  </si>
  <si>
    <t>Logement partenaire Bwito</t>
  </si>
  <si>
    <t>Frs voy partic 26-28 nov Bashali</t>
  </si>
  <si>
    <t>PARTICIPANT PER DIEMS</t>
  </si>
  <si>
    <t>Locatio salle-Njia-22-24/11-BUK</t>
  </si>
  <si>
    <t>VENUE HIRE</t>
  </si>
  <si>
    <t>DRCGOM/CAISSE/2018/012/002</t>
  </si>
  <si>
    <t>Materiels de formation GPPM</t>
  </si>
  <si>
    <t>MATERIALS FOR CONFS &amp; SEMINARS</t>
  </si>
  <si>
    <t>W Ndikintum 35%</t>
  </si>
  <si>
    <t>BASIC EMPLOYMENT COSTS</t>
  </si>
  <si>
    <t>HR CHG DEC 18</t>
  </si>
  <si>
    <t>HR SCF CHG DEC 18</t>
  </si>
  <si>
    <t>EMPLOYER'S PENSION COSTS</t>
  </si>
  <si>
    <t>JDRCGOM/ BANQUE/2018/10/013</t>
  </si>
  <si>
    <t>JDRCGOM/CAISSE/2018/08/001</t>
  </si>
  <si>
    <t>JDRCGOM/GENJNL/2018/08/009</t>
  </si>
  <si>
    <t>DRCGOM/GENJNL/2018/012/001</t>
  </si>
  <si>
    <t>Transport partic 5/12/2018</t>
  </si>
  <si>
    <t>DRCGOM/ BANQUE/2018/012/012</t>
  </si>
  <si>
    <t>Lgmt Esher GM18/11-9/12 membre GPPM</t>
  </si>
  <si>
    <t>Frs voy partic  5-7 Dec Bashali</t>
  </si>
  <si>
    <t>DRCPARTNER/POLE/AP21LR/2018/07</t>
  </si>
  <si>
    <t>Year2 POLE PNUD REPORT Q4 NOVEMBER'018</t>
  </si>
  <si>
    <t>PARTNER - PROJECT/ACTIVITY</t>
  </si>
  <si>
    <t>Eau minerale activité GPPM</t>
  </si>
  <si>
    <t>DRCGOM/ BANQUE/2018/012/035</t>
  </si>
  <si>
    <t>IPR Main d'eouvre occ Mazambi</t>
  </si>
  <si>
    <t>CONSULTANT  FEES</t>
  </si>
  <si>
    <t>IPR Main d'eouvre occ enqueteues eval fin</t>
  </si>
  <si>
    <t>DRCGOM/ BANQUE/2018/012/014</t>
  </si>
  <si>
    <t>Pmy Consultant eval finale NJIA 40%</t>
  </si>
  <si>
    <t>DRCGOM/GENJNL/2018/012/006</t>
  </si>
  <si>
    <t>Pmt enqueteurs eval finale NJIA</t>
  </si>
  <si>
    <t>Transport enqueteurs</t>
  </si>
  <si>
    <t>Lgmt enqueteurs recoltes donnees</t>
  </si>
  <si>
    <t>Frs voy enqueteurs 27-29 Nov'18</t>
  </si>
  <si>
    <t>DRCGOM/GENJNL/2018/012/007</t>
  </si>
  <si>
    <t>Soins medicaux Sherty au terrain</t>
  </si>
  <si>
    <t>EMPLOYMENT MEDICAL COSTS</t>
  </si>
  <si>
    <t>2Tickets Boat George</t>
  </si>
  <si>
    <t>DRCBUK/BANK/2018/12/031</t>
  </si>
  <si>
    <t>Logmt Jean Bosco 09-13/12/2018 50%</t>
  </si>
  <si>
    <t>Lgmt Sherty Bwito-Bashali</t>
  </si>
  <si>
    <t>Lgmt Selemani Bwito-Bashali</t>
  </si>
  <si>
    <t>Logement Amos Bwito</t>
  </si>
  <si>
    <t>Logement Paul  Bwito</t>
  </si>
  <si>
    <t>DRCGOM/GENJNL/2018/012/005</t>
  </si>
  <si>
    <t>Frs voy Amos KN 9-14 Dec 2018</t>
  </si>
  <si>
    <t>Frs voy Selemani 14 Nov-18 Dec'18</t>
  </si>
  <si>
    <t>Acces aero Amos</t>
  </si>
  <si>
    <t>Frs voy Amos Bashali 26-3 dec 2018</t>
  </si>
  <si>
    <t>Frs voy Paul Bashali 26-3 dec'18</t>
  </si>
  <si>
    <t>Entretien vehicule au terrain</t>
  </si>
  <si>
    <t>VEHICLE</t>
  </si>
  <si>
    <t>MAINTENANCE OF VEHICLE</t>
  </si>
  <si>
    <t>DRCGOM/GENJNL/2018/012/008</t>
  </si>
  <si>
    <t>DRCGOM/GENJNL/2018/012/012</t>
  </si>
  <si>
    <t>DRCGOM/ BANQUE/2018/012/030</t>
  </si>
  <si>
    <t>Lgmt Jerry Kichanga</t>
  </si>
  <si>
    <t>Lgmt Mungamba  Kichanga</t>
  </si>
  <si>
    <t>Lgmt Sherty  Kichanga</t>
  </si>
  <si>
    <t>Frs voy Jerry 18-22 Dec Bashali</t>
  </si>
  <si>
    <t>Frs voy Paul 18-22 Dec Bashali</t>
  </si>
  <si>
    <t>Frs voy Sherty 14 nov-22 dec'18</t>
  </si>
  <si>
    <t>Transport participants collecte donnes</t>
  </si>
  <si>
    <t>Transport partic 22-31 Dec Bashali</t>
  </si>
  <si>
    <t>Rbts transports enqueteurs</t>
  </si>
  <si>
    <t>Lgmt enqueteurs eval fin Kichanga</t>
  </si>
  <si>
    <t>Repas participants Bashali</t>
  </si>
  <si>
    <t>Frs voy Justin 18-20 Dec Bashali</t>
  </si>
  <si>
    <t>Fourniture atelier eval finale</t>
  </si>
  <si>
    <t>Location salle evaluation finale njia</t>
  </si>
  <si>
    <t>Mega Sherty terrain</t>
  </si>
  <si>
    <t>TELEPHONE, FAX, ETC</t>
  </si>
  <si>
    <t>Communication enqueteur et partic</t>
  </si>
  <si>
    <t>Impression documents formation</t>
  </si>
  <si>
    <t>OFFICE PRINTING</t>
  </si>
  <si>
    <t>DRCGOM/ BANQUE/2018/012/036</t>
  </si>
  <si>
    <t>DRCGOM/ BANQUE/2018/012/037</t>
  </si>
  <si>
    <t>DRCGOM/ BANQUE/2018/012/039</t>
  </si>
  <si>
    <t>DRCGOM/ BANQUE/2018/012/040</t>
  </si>
  <si>
    <t>EMPLOYMENT RELOCATION COSTS</t>
  </si>
  <si>
    <t>DRCGOM/ BANQUE/2018/012/041</t>
  </si>
  <si>
    <t>DRCGOM/ BANQUE/2018/012/038</t>
  </si>
  <si>
    <t>Salaire-Amos RUHUNDAZA SENT</t>
  </si>
  <si>
    <t>JDRCGOM/CAISSE/2018/09/003</t>
  </si>
  <si>
    <t>MAINTENANCE OF OFFICE EQUIPMNT</t>
  </si>
  <si>
    <t>DRCBUK/GENJNL/2018/12/015</t>
  </si>
  <si>
    <t>Cessation accrual DEC'18-Paul MUNGAMBA</t>
  </si>
  <si>
    <t>Cessation accrual DEC'18-SELEMANI MUBWANA</t>
  </si>
  <si>
    <t xml:space="preserve"> Chauffeur Journalier JeanMarie</t>
  </si>
  <si>
    <t xml:space="preserve"> Chauffeur Journalier Deka</t>
  </si>
  <si>
    <t>DRCGOM/ BANQUE/2018/012/003</t>
  </si>
  <si>
    <t>PR occasionnel  Casual Cleanner</t>
  </si>
  <si>
    <t>IPR Main d'eouvre occ Deka</t>
  </si>
  <si>
    <t>Cessation accrual DEC'18-Adolphine KAVIRA</t>
  </si>
  <si>
    <t>IPR occasionnel chauffeurs Journaliers</t>
  </si>
  <si>
    <t>Buesser C 40%</t>
  </si>
  <si>
    <t>BANK CHARGE NOV 2018</t>
  </si>
  <si>
    <t>BANK CHARGE NOV18</t>
  </si>
  <si>
    <t>BANK CHARGE DEC 2018</t>
  </si>
  <si>
    <t>S Jeanbosco  50%</t>
  </si>
  <si>
    <t>DRCGOM/ BANQUE/2018/012/029</t>
  </si>
  <si>
    <t>Carburant Generateur JB Dec '18</t>
  </si>
  <si>
    <t>EMPLOYMENT HOUSING  COSTS</t>
  </si>
  <si>
    <t>DRCGOM/ BANQUE/2018/012/033</t>
  </si>
  <si>
    <t>Loyer Residence JeanBosco Dec'18</t>
  </si>
  <si>
    <t>DRCBUK/CAISSE/2018/12/001</t>
  </si>
  <si>
    <t>Rmbst frais taxes embarquement Bateau</t>
  </si>
  <si>
    <t>JDRCGOM/GENJNL/2018/06/003</t>
  </si>
  <si>
    <t>Frs voy Christian Gm 13-15 Dec</t>
  </si>
  <si>
    <t>Frs voy George GM 13-14 Dec</t>
  </si>
  <si>
    <t>DRCBUK/GENJNL/2018/12/003</t>
  </si>
  <si>
    <t>Frais restau George N 23-27/11/2018 Goma</t>
  </si>
  <si>
    <t>JDRCGOM/GENJNL/2018/07/010</t>
  </si>
  <si>
    <t>JDRCGOM/GENJNL/2018/07/017</t>
  </si>
  <si>
    <t>DRCBUK/BANK/2018/12/041</t>
  </si>
  <si>
    <t>73622</t>
  </si>
  <si>
    <t>DRCGOM/ BANQUE/2018/012/042</t>
  </si>
  <si>
    <t>Frais gestion Grat cpte Mungamba</t>
  </si>
  <si>
    <t>Frais gestion Grat cpte Esperance</t>
  </si>
  <si>
    <t>Frais gestion Grat cpte Amos</t>
  </si>
  <si>
    <t>Frais gestion Grat cpte Selemani</t>
  </si>
  <si>
    <t>Frais gestion Grat cpte Bienvenu</t>
  </si>
  <si>
    <t>Frais gestion Grat cpte Patien</t>
  </si>
  <si>
    <t>Frais gestion Grat cpte Jacque</t>
  </si>
  <si>
    <t>Frais gestion Grat cpte Jerome</t>
  </si>
  <si>
    <t>CION/OV10044068/GRATI DEC2018</t>
  </si>
  <si>
    <t>Commission Transfert</t>
  </si>
  <si>
    <t>Frais gestion sal cpte Mungamba</t>
  </si>
  <si>
    <t>Frais gestion sal cpte Esperance</t>
  </si>
  <si>
    <t>Frais gestion sal cpte Amos</t>
  </si>
  <si>
    <t>Frais gestion sal cpte Selemani</t>
  </si>
  <si>
    <t>Frais gestion sal cpte Bienvenu</t>
  </si>
  <si>
    <t>Frais gestion sal cpte Patien</t>
  </si>
  <si>
    <t>Frais gestion sal cpte Jacque</t>
  </si>
  <si>
    <t>Frais gestion sal cpte Jerome</t>
  </si>
  <si>
    <t>Commission LCDEC06655723</t>
  </si>
  <si>
    <t>DRCGOM/ BANQUE/2018/012/044</t>
  </si>
  <si>
    <t>DRCGOM/ BANQUE/2018/012/045</t>
  </si>
  <si>
    <t>Frais gestion compte</t>
  </si>
  <si>
    <t>TVA sur frais gestion</t>
  </si>
  <si>
    <t>DRCGOM/ BANQUE/2018/012/005</t>
  </si>
  <si>
    <t>Carburant veh&amp;Gen mois Oct 2018</t>
  </si>
  <si>
    <t>VEHICLE FUEL</t>
  </si>
  <si>
    <t>DRCGOM/ BANQUE/2018/012/008</t>
  </si>
  <si>
    <t>Carburant vehicule  Nov 2018</t>
  </si>
  <si>
    <t>DRCGOM/ BANQUE/2018/012/025</t>
  </si>
  <si>
    <t>Carburant mois Nov 2018</t>
  </si>
  <si>
    <t>Duplication cle de contact Prado</t>
  </si>
  <si>
    <t>Batterie vehicule et Generateur</t>
  </si>
  <si>
    <t>Lavege vehicule 7812AC/19</t>
  </si>
  <si>
    <t>DRCGOM/ BANQUE/2018/012/026</t>
  </si>
  <si>
    <t>Soins medic Adoplhine Dec 2018</t>
  </si>
  <si>
    <t>Soins medic Selemani Dec 2018</t>
  </si>
  <si>
    <t>Soins medic Esperance Dec 2018</t>
  </si>
  <si>
    <t>Soins medic Jerome Dec 2018</t>
  </si>
  <si>
    <t>DRCGOM/ BANQUE/2018/012/027</t>
  </si>
  <si>
    <t>Soins medic Jerry Dec 2018</t>
  </si>
  <si>
    <t>DRCGOM/ BANQUE/2018/012/028</t>
  </si>
  <si>
    <t>Soins medic Mungamba  Dec 2018</t>
  </si>
  <si>
    <t>Soins medic Bienvenu Dec 2018</t>
  </si>
  <si>
    <t>Carburant Decembre 2018</t>
  </si>
  <si>
    <t>DRCBUK/BANK/2018/12/005</t>
  </si>
  <si>
    <t>Loyer George Déc'18-02/Mars'19</t>
  </si>
  <si>
    <t>NDA</t>
  </si>
  <si>
    <t>DRCGOM/ BANQUE/2018/012/022</t>
  </si>
  <si>
    <t>Security Christine  Dec 2018</t>
  </si>
  <si>
    <t>DRCBUK/GENJNL/2018/12/014</t>
  </si>
  <si>
    <t>Frais voyage  George R&amp;R</t>
  </si>
  <si>
    <t>STAFF TRAVEL INTERNATIONAL</t>
  </si>
  <si>
    <t>Frais logement  George R&amp;R</t>
  </si>
  <si>
    <t>Frais visa George R&amp;R</t>
  </si>
  <si>
    <t>STAFF VISA APPLICATIONS</t>
  </si>
  <si>
    <t>Frais séjour 5jrs  George R&amp;R</t>
  </si>
  <si>
    <t>Fiche intercalaires 2018</t>
  </si>
  <si>
    <t>STATIONERY</t>
  </si>
  <si>
    <t>Cartes d'entrée vehicule</t>
  </si>
  <si>
    <t>JDRCGOM/CAISSE/2018/011/001</t>
  </si>
  <si>
    <t>OFFICE SUPPLIES</t>
  </si>
  <si>
    <t>DRCGOM/ BANQUE/2018/012/024</t>
  </si>
  <si>
    <t>Appro cafet bureau</t>
  </si>
  <si>
    <t>SNEL Mois de Décembre 2018</t>
  </si>
  <si>
    <t>ELECTRICITY</t>
  </si>
  <si>
    <t>REGIDESO  Nov 2018</t>
  </si>
  <si>
    <t>WATER</t>
  </si>
  <si>
    <t>Evacuation Immondices Nov. 2018</t>
  </si>
  <si>
    <t>WASTE DISPOSAL</t>
  </si>
  <si>
    <t>Evacuation immondices Déc 2018</t>
  </si>
  <si>
    <t>Achat bidons vides</t>
  </si>
  <si>
    <t>OFFICE EQUIPMENT</t>
  </si>
  <si>
    <t>JDRCGOM/CAISSE/2018/011/002</t>
  </si>
  <si>
    <t>COMPUTER SUPPLIES</t>
  </si>
  <si>
    <t>MAINTENANCE OF PREMISES</t>
  </si>
  <si>
    <t>DRCGOM/ BANQUE/2018/012/001</t>
  </si>
  <si>
    <t>Loyer Kinshasa office Nov-Dec 2018</t>
  </si>
  <si>
    <t>RENT</t>
  </si>
  <si>
    <t>DRCGOM/ BANQUE/2018/012/021</t>
  </si>
  <si>
    <t>Consultant IT Dec'18 GM Office</t>
  </si>
  <si>
    <t>Rmbst comm Christine Oct &amp; Nov'18</t>
  </si>
  <si>
    <t>Communication MTN Bienvenu</t>
  </si>
  <si>
    <t>Communication MTN Jerome</t>
  </si>
  <si>
    <t>Communication MTN Amos</t>
  </si>
  <si>
    <t>Communication MTN Selemani</t>
  </si>
  <si>
    <t>Communication MTN Mungamba</t>
  </si>
  <si>
    <t>Communication MTN Adolphine</t>
  </si>
  <si>
    <t>Communication MTN Jacques</t>
  </si>
  <si>
    <t>Communication MTN Sherty</t>
  </si>
  <si>
    <t>DRCGOM/ BANQUE/2018/012/009</t>
  </si>
  <si>
    <t>Commun. Esperance  Oct'18</t>
  </si>
  <si>
    <t>Commun. Bienvenu  Oct'18</t>
  </si>
  <si>
    <t>Commun. Jérome  Oct'18</t>
  </si>
  <si>
    <t>Commun. Amos Oct'18</t>
  </si>
  <si>
    <t>Commun. Patient  Oct'18</t>
  </si>
  <si>
    <t>Commun. Selemani Oct'18</t>
  </si>
  <si>
    <t>Commun. Mungamba Oct'18</t>
  </si>
  <si>
    <t>Commun. Zigabe Oct'18</t>
  </si>
  <si>
    <t>Commun.  Barnabe Oct'18 10%</t>
  </si>
  <si>
    <t>Commun.  George Oct'18 28%</t>
  </si>
  <si>
    <t>Commun.  Christine Oct'18 28%</t>
  </si>
  <si>
    <t>DRCGOM/ BANQUE/2018/012/010</t>
  </si>
  <si>
    <t>Commun. Esperance  Nov'18</t>
  </si>
  <si>
    <t>Commun. Bienvenu  Nov'18</t>
  </si>
  <si>
    <t>Commun. Jérome  Nov'18</t>
  </si>
  <si>
    <t>Commun. Amos Nov'18</t>
  </si>
  <si>
    <t>Commun. Patient  Nov'18</t>
  </si>
  <si>
    <t>Commun. Selemani Nov'18</t>
  </si>
  <si>
    <t>Commun. Mungamba Nov'18</t>
  </si>
  <si>
    <t>Commun. Zigabe Nov'18</t>
  </si>
  <si>
    <t>Commun.  Barnabe Nov'18 10%</t>
  </si>
  <si>
    <t>Commun.  George Nov'18 28%</t>
  </si>
  <si>
    <t>Commun.  Christine Nov'18 28%</t>
  </si>
  <si>
    <t>Appro modem bureau</t>
  </si>
  <si>
    <t>INTERNET SERVICES</t>
  </si>
  <si>
    <t>Internet  Goma office</t>
  </si>
  <si>
    <t>DRCGOM/ BANQUE/2018/012/034</t>
  </si>
  <si>
    <t>Forfait internet back up Bureau Nov-dec</t>
  </si>
  <si>
    <t>DRCBUK/BANK/2018/12/015</t>
  </si>
  <si>
    <t>Gardenage Résidence George-Déc'18</t>
  </si>
  <si>
    <t>Security Goma office Dec 2018</t>
  </si>
  <si>
    <t>HEALTH AND SAFETY</t>
  </si>
  <si>
    <t>DEC OH '18</t>
  </si>
  <si>
    <t>OVERHEAD CHG DEC'18</t>
  </si>
  <si>
    <t>GENERAL OVERHEAD ALLOCATION</t>
  </si>
  <si>
    <t>DRCGOM/ BANQUE/2018/012/016</t>
  </si>
  <si>
    <t>Lgmt participants atelier GPPM</t>
  </si>
  <si>
    <t>Repas participant atelier GPPM</t>
  </si>
  <si>
    <t>Lgmt George GM 23-27 Nov</t>
  </si>
  <si>
    <t>PR occasionnel consultants GPPM</t>
  </si>
  <si>
    <t>DRCGOM/ BANQUE/2018/012/006</t>
  </si>
  <si>
    <t>Lgmt partenaires GPPM GM 20-24-11-18</t>
  </si>
  <si>
    <t>DRCGOM/ BANQUE/2018/012/011</t>
  </si>
  <si>
    <t>Location vehicule GM 3-26 Dec GPPM</t>
  </si>
  <si>
    <t>Fournitures structures Bwito</t>
  </si>
  <si>
    <t>Repas participants KN atel GPPM</t>
  </si>
  <si>
    <t>JDRCGOM/ BANQUE/2018/012/019</t>
  </si>
  <si>
    <t>Billet avion Amos GM-KN-GM</t>
  </si>
  <si>
    <t>JDRCGOM/ BANQUE/2018/012/018</t>
  </si>
  <si>
    <t>Lgmt Amos Kin 09-14 Dec 2018</t>
  </si>
  <si>
    <t>Frs voy point focal Bwito</t>
  </si>
  <si>
    <t>CONSULTANT PER DIEMS</t>
  </si>
  <si>
    <t>JDRCGOM/ BANQUE/2018/012/017</t>
  </si>
  <si>
    <t>Pmt Consultant plaidoyer projet NJIA</t>
  </si>
  <si>
    <t>JDRCGOM/ BANQUE/2018/012/035</t>
  </si>
  <si>
    <t>IPR Main d'eouvre occ Balume</t>
  </si>
  <si>
    <t>JDRCGOM/GENJNL/2018/012/002</t>
  </si>
  <si>
    <t>Mobilisation acteurs Goma-Kinshasa</t>
  </si>
  <si>
    <t>Transport participants 30-11/18</t>
  </si>
  <si>
    <t>Billet avion membres GPPM GM-KN-GM</t>
  </si>
  <si>
    <t>Transport point focal Bwito</t>
  </si>
  <si>
    <t>JDRCGOM/GENJNL/2018/012/005</t>
  </si>
  <si>
    <t>Go pass membres GPPM</t>
  </si>
  <si>
    <t>JDRCGOM/GENJNL/2018/012/009</t>
  </si>
  <si>
    <t>Transport partici 21-23 Nov 2018 KN</t>
  </si>
  <si>
    <t>JDRCGOM/GENJNL/2018/012/003</t>
  </si>
  <si>
    <t>Transport -Go Pass participants 26-10</t>
  </si>
  <si>
    <t>JDRCGOM/ BANQUE/2018/012/015</t>
  </si>
  <si>
    <t>Lgmt Albert 2-9 Dec GM activites GPPM</t>
  </si>
  <si>
    <t>Lgmt Justin Kin 09-14 Dec 2018</t>
  </si>
  <si>
    <t>JDRCGOM/GENJNL/2018/012/001</t>
  </si>
  <si>
    <t>Frs voy membres GPPM  5-7 Dec GM</t>
  </si>
  <si>
    <t>DRCGOM/ BANQUE/2018/012/023</t>
  </si>
  <si>
    <t>Materiels rehabilitation maison Mwami</t>
  </si>
  <si>
    <t>DRCGOM/ BANQUE/2018/012/031</t>
  </si>
  <si>
    <t>Pmt 50% entretien vehicule Mwami</t>
  </si>
  <si>
    <t>DRCGOM/ BANQUE/2018/012/019</t>
  </si>
  <si>
    <t>DRCGOM/ BANQUE/2018/012/018</t>
  </si>
  <si>
    <t>DRCGOM/ BANQUE/2018/012/017</t>
  </si>
  <si>
    <t>DRCGOM/GENJNL/2018/012/002</t>
  </si>
  <si>
    <t>DRCGOM/GENJNL/2018/012/003</t>
  </si>
  <si>
    <t>DRCGOM/GENJNL/2018/012/009</t>
  </si>
  <si>
    <t>DRCGOM/ BANQUE/2018/012/015</t>
  </si>
  <si>
    <t>Frs voyage partic 28-30/12/2018</t>
  </si>
  <si>
    <t>Frs voy part24-26 octobre Bashali</t>
  </si>
  <si>
    <t>Repas atelier GPPM</t>
  </si>
  <si>
    <t>Eau lors de l'atelier GPPM</t>
  </si>
  <si>
    <t>Fourniture atelier GPPM KN</t>
  </si>
  <si>
    <t>Achat eau Atelier GPPM</t>
  </si>
  <si>
    <t>Fourniture formation GPPM</t>
  </si>
  <si>
    <t>Eeu et jus participants</t>
  </si>
  <si>
    <t>Location salle atelier GPPM KN</t>
  </si>
  <si>
    <t>Couverture mediatique atel GPPM</t>
  </si>
  <si>
    <t>PUBLICITY AND PROMOTION</t>
  </si>
  <si>
    <t>Communication GPPM</t>
  </si>
  <si>
    <t>Location vehicule GM-KN GPPM</t>
  </si>
  <si>
    <t>Lgmt partic 25 Oct Kichanga</t>
  </si>
  <si>
    <t>Location vehicule KN GPPM</t>
  </si>
  <si>
    <t>DRCGOM/ BANQUE/2018/012/032</t>
  </si>
  <si>
    <t>Consultance appui projet NJIA</t>
  </si>
  <si>
    <t>Frs voy Justin KN 9-14 Dec 2018</t>
  </si>
  <si>
    <t>125</t>
  </si>
  <si>
    <t>DRCGOM/GENJNL/2018/012/004</t>
  </si>
  <si>
    <t>Acces port Jerry</t>
  </si>
  <si>
    <t>Boat TKT Cishibanji  GM-Bukavu</t>
  </si>
  <si>
    <t>Frs voy Jerry BK 8-13 Nov 2018</t>
  </si>
  <si>
    <t>DRCGOM/ BANQUE/2018/012/043</t>
  </si>
  <si>
    <t>GRANT TO PARTNER-Control Accnt</t>
  </si>
  <si>
    <t>Reversal- Activites GPPM a GOMA</t>
  </si>
  <si>
    <t>Rev-ACCRUAL</t>
  </si>
  <si>
    <t>Reversal-Sensibilisation sur la paix, sécurité et retour de déplacés dans leur village d'origine en localité Bibwe et Nyange dans le Bashali</t>
  </si>
  <si>
    <t>Reversal-Frais carburant pour véhicule- Novembre</t>
  </si>
  <si>
    <t>Reversal- Loyer Kinshasa office December 2018</t>
  </si>
  <si>
    <t>Reversal-Repas et logement atelier NJIA</t>
  </si>
  <si>
    <t>Reversal-Rehabilitation et entretien maison et vehicule d' UMWAMI</t>
  </si>
  <si>
    <t>NOV OH '18</t>
  </si>
  <si>
    <t>Rev-OVERHEAD CHG NOV'18</t>
  </si>
  <si>
    <t>Payment des 303 cantonier</t>
  </si>
  <si>
    <t>Payment to Airtel charges related to pyt of cantoniers</t>
  </si>
  <si>
    <t>Taxes related to the payment of Cantonier</t>
  </si>
  <si>
    <t>Repairing the vehicle of Umwami</t>
  </si>
  <si>
    <t>Payment of 13 cantonier who repaired the house of Umwami</t>
  </si>
  <si>
    <t xml:space="preserve">Pyt of 60% for final evaluation </t>
  </si>
  <si>
    <t xml:space="preserve">Taxes for the invoice  40% for final evaluation </t>
  </si>
  <si>
    <t>Ticket change for 3 GPPM members</t>
  </si>
  <si>
    <t>Solde du Montant autorisé-(Jalon 5)</t>
  </si>
  <si>
    <t>Fin Nov' 2018</t>
  </si>
  <si>
    <t>Rev.ACCRUAL</t>
  </si>
  <si>
    <t>Reversal of Overcharging on OH</t>
  </si>
  <si>
    <t>NARRATIVE</t>
  </si>
  <si>
    <t>Activité réalisée telle que planifiée</t>
  </si>
  <si>
    <t>Activité réalisée telle que planifiée mais le budget etait sous estimé au depart</t>
  </si>
  <si>
    <t>le conseil a été installé avec retard pole n'avait pas encore organisé la formation</t>
  </si>
  <si>
    <t>Mal entendu par rapport à l'appui aux réunion du Cadre de Mashali</t>
  </si>
  <si>
    <t>Activité réalisée telle que planifiée mais les échances de réunion non finalisé le montant allué vu le temps</t>
  </si>
  <si>
    <t>Activité réalisée telle que planifiée mais l'entedu vaste de la zone afin que le budget soit minume, augementation des enqueteurs pour la couverture de la zone</t>
  </si>
  <si>
    <t>Activité réalisée telle que planifiée mais leur travail est liée à la mise en œuvre du plan d'action de Bwito, qui pour la premiere phase exécute seulement quelques activités</t>
  </si>
  <si>
    <t>Un atelier a été organisé à Kitshanga et un autre à Goma pour la mise en place du conseil consultatif. C'est qui a impact sur le budget</t>
  </si>
  <si>
    <t>Conseil mise en place avec retard</t>
  </si>
  <si>
    <t>un atelier a été organisé par Pole et la différence a été affecte dans ce meme chapitre à plusieurs activités du GPPM</t>
  </si>
  <si>
    <t>Activité réalisée telle que planifiée mais avec plusieurs missions de suivi, vue le contexte dans le quel le projet a été exécuté et le retard du à la resistance des acteurs clés au demmarrage</t>
  </si>
  <si>
    <t>Plusieurs réunions dues à la resistance des acteurs clés dans la ZP1 avant le demmarrage du projet</t>
  </si>
  <si>
    <t>Le projet a reçu une extension sans cout de trois mois et le staff a été payé pour ces trois moi- en plus pour finaliser les activités a temps le staff a du dédier beaucoup plus de son tem au projet.</t>
  </si>
  <si>
    <t>Même si la Directrice a dédié beaucoup plus de son temps ; son salaire a été couvert d’autre part pour couvrir les dépassements sur les postes en haut</t>
  </si>
  <si>
    <t xml:space="preserve">Le Directeur des finances a démissionner mi-mai et son remplacement a eu lieu mi-aout </t>
  </si>
  <si>
    <t>Les deux véhicules qui ont fait les terrains ont dû faire face à un état détérioré des routes et en plus les visites sur terrain ont été multiplies dans les derniers mois du projet</t>
  </si>
  <si>
    <t xml:space="preserve">Cette ligne a été sous-estime lors du budget original </t>
  </si>
  <si>
    <t xml:space="preserve">Cette ligne a été sous-estime lors du budget original, aussi l’extension de trois moi sans cout a contribuer a l’augmentation du taux de consommation </t>
  </si>
  <si>
    <t xml:space="preserve">Les activites suivantes ont ete realisees comme planifie: -Réhabilitation de la maison du Mwami,
-	Réparation du véhicule du Mwami,
-	Approchement communautaire entre les communautés vivant à Bwalanda, Nyanzale, Kikuku, Mutanda et Lueshe (Activité HIMO).
-	Réunion des 4 familles royales pour discuter sur l’accompagnement et l’appui du Mwami dans l’exercice du pouvoir coutumier. </t>
  </si>
  <si>
    <t xml:space="preserve">Activité réalisée sont: -	Sensibilisation des groupes armés dans la partie bashali (appui à la commission de pacification et le groupe des pasteurs)
-	Atelier des concessionnaires au niveau de Goma (Accès à la terre),
-	Atelier sur la sécurité,  
-	Un atelier n’a pas eu lieu et l’argent devras être retourné </t>
  </si>
  <si>
    <t xml:space="preserve">C'était prévu un atelier de 15 personnes dans trois jours mais nous avons organisé un atelier de 28 personnes pendant 2 jours et le cout de transport a été élevé par rapport la prévision budgétaire due au contexte sécuritaire et routière. L’atelier a été organisé au profit des membres du comité de suivi de la mise en œuvre des accords pour déterminer la stratégie d'engagement politique des acteurs clés ainsi que les activités de plaidoyer a mené à plusieurs niveaux. </t>
  </si>
  <si>
    <t>OCTOBRE'16-DEC 18</t>
  </si>
  <si>
    <t xml:space="preserve">C'était prévu 1 atelier mais nous avons organisé deux ateliers au profit des membres du comité de suivi de la mise en œuvre des accords pour déterminer la stratégie d’engagement politique des acteurs clés ainsi que les activités de plaidoyer a mené à plusieurs niveaux. Le cout forfaitaire de 25$ par personne n’était pas suffisant pour la couverture des frais de transport, logement (pour certains) per diem location salle etc... en plus il y avait des voyages de préparation qui ont été faits a Kinshasa  </t>
  </si>
  <si>
    <t>% du Budget Genre</t>
  </si>
  <si>
    <t>Montant de l'activit'e lie au genre</t>
  </si>
  <si>
    <t>Montant de l'activite lie au genre</t>
  </si>
  <si>
    <t>Cette acativité avait été supprimé et laisser à Alert</t>
  </si>
  <si>
    <t>Cette acativité avait été supprimé lors de recatrage du projet</t>
  </si>
  <si>
    <t>Cette acativité avait été supprimé lors de recatrage du projet, après les conseils et orientations du conseiller de l'unité d'appui à la stabilisation</t>
  </si>
  <si>
    <t>02471:8771:90AU15179:8371:95AU15179:8371:99AU15179:8371:102AU15179:8371:104AU15179:8371:10571:10471:10371:10171:9771:9671:9571:9471:93</t>
  </si>
  <si>
    <r>
      <rPr>
        <b/>
        <sz val="9"/>
        <rFont val="Calibri"/>
        <family val="2"/>
      </rPr>
      <t>A.2.2.2 Visite par différentes communautés des camps des refugiés</t>
    </r>
  </si>
  <si>
    <r>
      <rPr>
        <b/>
        <sz val="9"/>
        <rFont val="Calibri"/>
        <family val="2"/>
      </rPr>
      <t>A.1.3.2 Forums Regionaux pour l'identification des entrepreneurs du conflit au niveau regional</t>
    </r>
  </si>
  <si>
    <r>
      <rPr>
        <b/>
        <sz val="9"/>
        <rFont val="Calibri"/>
        <family val="2"/>
      </rPr>
      <t>A.2.3.2 Atelier annuel pour la cohabitation pacifique entre populations locales et refugies rwandais</t>
    </r>
  </si>
  <si>
    <r>
      <rPr>
        <b/>
        <sz val="9"/>
        <rFont val="Calibri"/>
        <family val="2"/>
      </rPr>
      <t>A.4.1.2 Organisation des evenements culturels</t>
    </r>
  </si>
  <si>
    <r>
      <rPr>
        <b/>
        <sz val="9"/>
        <rFont val="Calibri"/>
        <family val="2"/>
      </rPr>
      <t>A. 4.2.1 Cartographie des acteurs d'influence positive</t>
    </r>
  </si>
  <si>
    <r>
      <rPr>
        <b/>
        <sz val="9"/>
        <rFont val="Calibri"/>
        <family val="2"/>
      </rPr>
      <t>A.4.2.2 Formations techniques avec acteurs d'influence positive</t>
    </r>
  </si>
  <si>
    <t>(c) Pour la Periode: 01/09/2016-31/12/2018</t>
  </si>
  <si>
    <t>MONTANT TOTAL RECU DE PNUD</t>
  </si>
  <si>
    <t>INTERETS ALLOUES</t>
  </si>
  <si>
    <t>TOTAL DES DEPENSES REELLES</t>
  </si>
  <si>
    <t>SOLDE A RETOURNER</t>
  </si>
  <si>
    <t>RAPPORT FINANCIER FINAL</t>
  </si>
  <si>
    <t xml:space="preserve">Banu Altunbas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</si>
</sst>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3" formatCode="_-* #,##0.00_-;\-* #,##0.00_-;_-* &quot;-&quot;??_-;_-@_-"/>
    <numFmt numFmtId="164" formatCode="&quot;£&quot;#,##0;[Red]\-&quot;£&quot;#,##0"/>
    <numFmt numFmtId="165" formatCode="&quot;£&quot;#,##0.00;\-&quot;£&quot;#,##0.00"/>
    <numFmt numFmtId="166" formatCode="&quot;£&quot;#,##0.00;[Red]\-&quot;£&quot;#,##0.00"/>
    <numFmt numFmtId="167" formatCode="_-&quot;£&quot;* #,##0.00_-;\-&quot;£&quot;* #,##0.00_-;_-&quot;£&quot;* &quot;-&quot;??_-;_-@_-"/>
    <numFmt numFmtId="168" formatCode="_(&quot;$&quot;* #,##0.00_);_(&quot;$&quot;* \(#,##0.00\);_(&quot;$&quot;* &quot;-&quot;??_);_(@_)"/>
    <numFmt numFmtId="169" formatCode="_(* #,##0.00_);_(* \(#,##0.00\);_(* &quot;-&quot;??_);_(@_)"/>
    <numFmt numFmtId="170" formatCode="_-* #,##0.00\ _F_C_-;\-* #,##0.00\ _F_C_-;_-* &quot;-&quot;??\ _F_C_-;_-@_-"/>
    <numFmt numFmtId="171" formatCode="&quot;£&quot;#,##0"/>
    <numFmt numFmtId="172" formatCode="&quot;£&quot;#,##0.00"/>
    <numFmt numFmtId="173" formatCode="[$$-409]#,##0"/>
    <numFmt numFmtId="174" formatCode="mmm\-yy\-mmm\-yy"/>
    <numFmt numFmtId="175" formatCode="[$$-1004]#,##0"/>
    <numFmt numFmtId="176" formatCode="&quot;£&quot;#,##0;[Red]&quot;£&quot;\(#,##0\)"/>
    <numFmt numFmtId="177" formatCode="[$$-C09]#,##0"/>
    <numFmt numFmtId="178" formatCode="_-[$€-2]\ * #,##0.00_-;\-[$€-2]\ * #,##0.00_-;_-[$€-2]\ * &quot;-&quot;??_-;_-@_-"/>
    <numFmt numFmtId="179" formatCode="_-* #,##0_-;\-* #,##0_-;_-* &quot;-&quot;??_-;_-@_-"/>
    <numFmt numFmtId="180" formatCode="_-[$€-2]\ * #,##0_-;\-[$€-2]\ * #,##0_-;_-[$€-2]\ * &quot;-&quot;??_-;_-@_-"/>
    <numFmt numFmtId="181" formatCode="_-[$€-43A]* #,##0.00_-;\-[$€-43A]* #,##0.00_-;_-[$€-43A]* &quot;-&quot;??_-;_-@_-"/>
    <numFmt numFmtId="182" formatCode="#,##0_ ;[Red]\-#,##0\ "/>
    <numFmt numFmtId="183" formatCode="_ * #,##0_ ;_ * \-#,##0_ ;_ * &quot;-&quot;??_ ;_ @_ "/>
    <numFmt numFmtId="184" formatCode="[$$-409]#,##0.00"/>
    <numFmt numFmtId="185" formatCode="_-[$$-409]* #,##0.00_ ;_-[$$-409]* \-#,##0.00\ ;_-[$$-409]* &quot;-&quot;??_ ;_-@_ "/>
    <numFmt numFmtId="186" formatCode="yyyy/mm/dd"/>
    <numFmt numFmtId="187" formatCode="##,##0.00"/>
    <numFmt numFmtId="188" formatCode="#,##0.00_ ;\-#,##0.00\ "/>
    <numFmt numFmtId="189" formatCode="_-[$$-409]* #,##0_ ;_-[$$-409]* \-#,##0\ ;_-[$$-409]* &quot;-&quot;??_ ;_-@_ "/>
    <numFmt numFmtId="190" formatCode="#,##0.00000000000"/>
    <numFmt numFmtId="191" formatCode="&quot;$&quot;#,##0.00"/>
    <numFmt numFmtId="192" formatCode="_-[$$-409]* #,##0.0_ ;_-[$$-409]* \-#,##0.0\ ;_-[$$-409]* &quot;-&quot;??_ ;_-@_ "/>
    <numFmt numFmtId="193" formatCode="#,##0.000000000000"/>
    <numFmt numFmtId="194" formatCode="&quot;£&quot;##,##0.00;\(&quot;£&quot;##,##0.00\)"/>
    <numFmt numFmtId="195" formatCode="#,##0.0"/>
  </numFmts>
  <fonts count="123">
    <font>
      <sz val="10"/>
      <name val="Arial"/>
    </font>
    <font>
      <sz val="10"/>
      <name val="Arial"/>
      <family val="2"/>
    </font>
    <font>
      <b/>
      <sz val="10"/>
      <name val="Arial"/>
      <family val="2"/>
    </font>
    <font>
      <sz val="12"/>
      <name val="Arial"/>
      <family val="2"/>
    </font>
    <font>
      <b/>
      <sz val="12"/>
      <name val="Arial"/>
      <family val="2"/>
    </font>
    <font>
      <sz val="8"/>
      <name val="Arial"/>
      <family val="2"/>
    </font>
    <font>
      <sz val="10"/>
      <name val="Arial"/>
      <family val="2"/>
    </font>
    <font>
      <b/>
      <sz val="14"/>
      <name val="Arial"/>
      <family val="2"/>
    </font>
    <font>
      <sz val="9"/>
      <name val="Arial"/>
      <family val="2"/>
    </font>
    <font>
      <b/>
      <sz val="9"/>
      <color indexed="9"/>
      <name val="Arial"/>
      <family val="2"/>
    </font>
    <font>
      <b/>
      <sz val="9"/>
      <name val="Arial"/>
      <family val="2"/>
    </font>
    <font>
      <b/>
      <sz val="9"/>
      <name val="Arial"/>
      <family val="2"/>
    </font>
    <font>
      <b/>
      <sz val="8"/>
      <name val="Arial"/>
      <family val="2"/>
    </font>
    <font>
      <b/>
      <sz val="11"/>
      <name val="Arial"/>
      <family val="2"/>
    </font>
    <font>
      <sz val="8"/>
      <name val="Arial"/>
      <family val="2"/>
    </font>
    <font>
      <b/>
      <sz val="9"/>
      <color indexed="8"/>
      <name val="Arial"/>
      <family val="2"/>
    </font>
    <font>
      <b/>
      <sz val="10"/>
      <color indexed="9"/>
      <name val="Arial"/>
      <family val="2"/>
    </font>
    <font>
      <b/>
      <sz val="9"/>
      <color indexed="9"/>
      <name val="Arial"/>
      <family val="2"/>
    </font>
    <font>
      <sz val="10"/>
      <name val="Arial"/>
      <family val="2"/>
    </font>
    <font>
      <b/>
      <sz val="9"/>
      <color indexed="8"/>
      <name val="Arial"/>
      <family val="2"/>
    </font>
    <font>
      <b/>
      <sz val="8"/>
      <color indexed="9"/>
      <name val="Arial"/>
      <family val="2"/>
    </font>
    <font>
      <b/>
      <sz val="8"/>
      <color indexed="8"/>
      <name val="Tahoma"/>
      <family val="2"/>
    </font>
    <font>
      <b/>
      <sz val="11"/>
      <color indexed="9"/>
      <name val="Arial"/>
      <family val="2"/>
    </font>
    <font>
      <sz val="11"/>
      <name val="Arial"/>
      <family val="2"/>
    </font>
    <font>
      <b/>
      <sz val="16"/>
      <color indexed="13"/>
      <name val="Arial"/>
      <family val="2"/>
    </font>
    <font>
      <b/>
      <sz val="12"/>
      <color indexed="10"/>
      <name val="Arial"/>
      <family val="2"/>
    </font>
    <font>
      <b/>
      <sz val="12"/>
      <color indexed="9"/>
      <name val="Arial"/>
      <family val="2"/>
    </font>
    <font>
      <sz val="12"/>
      <color indexed="9"/>
      <name val="Arial"/>
      <family val="2"/>
    </font>
    <font>
      <sz val="11"/>
      <color indexed="9"/>
      <name val="Arial"/>
      <family val="2"/>
    </font>
    <font>
      <sz val="10"/>
      <name val="Arial"/>
      <family val="2"/>
      <charset val="204"/>
    </font>
    <font>
      <vertAlign val="superscript"/>
      <sz val="10"/>
      <name val="Arial"/>
      <family val="2"/>
    </font>
    <font>
      <b/>
      <sz val="10"/>
      <color indexed="8"/>
      <name val="Arial"/>
      <family val="2"/>
    </font>
    <font>
      <b/>
      <sz val="12"/>
      <color indexed="9"/>
      <name val="Times New Roman"/>
      <family val="1"/>
    </font>
    <font>
      <sz val="12"/>
      <name val="Times New Roman"/>
      <family val="1"/>
    </font>
    <font>
      <b/>
      <i/>
      <sz val="14"/>
      <name val="Arial"/>
      <family val="2"/>
    </font>
    <font>
      <b/>
      <sz val="10"/>
      <name val="Calibri"/>
      <family val="2"/>
    </font>
    <font>
      <sz val="10"/>
      <name val="Calibri"/>
      <family val="2"/>
    </font>
    <font>
      <sz val="8"/>
      <name val="Calibri"/>
      <family val="2"/>
    </font>
    <font>
      <b/>
      <sz val="8"/>
      <name val="Calibri"/>
      <family val="2"/>
    </font>
    <font>
      <b/>
      <u/>
      <sz val="10"/>
      <name val="Calibri"/>
      <family val="2"/>
    </font>
    <font>
      <b/>
      <sz val="12"/>
      <name val="Times New Roman"/>
      <family val="1"/>
    </font>
    <font>
      <b/>
      <u/>
      <sz val="10"/>
      <name val="Arial"/>
      <family val="2"/>
    </font>
    <font>
      <sz val="10"/>
      <name val="Arial Narrow"/>
      <family val="2"/>
    </font>
    <font>
      <sz val="11"/>
      <name val="Arial Narrow"/>
      <family val="2"/>
    </font>
    <font>
      <b/>
      <sz val="10"/>
      <name val="Arial Narrow"/>
      <family val="2"/>
    </font>
    <font>
      <sz val="9"/>
      <name val="Arial Narrow"/>
      <family val="2"/>
    </font>
    <font>
      <sz val="12"/>
      <name val="Osaka"/>
      <family val="3"/>
      <charset val="128"/>
    </font>
    <font>
      <sz val="8"/>
      <name val="Arial Narrow"/>
      <family val="2"/>
    </font>
    <font>
      <b/>
      <sz val="9"/>
      <name val="Arial Narrow"/>
      <family val="2"/>
    </font>
    <font>
      <b/>
      <sz val="8"/>
      <name val="Arial Narrow"/>
      <family val="2"/>
    </font>
    <font>
      <sz val="20"/>
      <name val="Arial Narrow"/>
      <family val="2"/>
    </font>
    <font>
      <sz val="10"/>
      <name val="Arial"/>
      <family val="2"/>
    </font>
    <font>
      <b/>
      <u/>
      <sz val="10"/>
      <name val="Arial Narrow"/>
      <family val="2"/>
    </font>
    <font>
      <sz val="12"/>
      <name val="ＭＳ Ｐゴシック"/>
      <family val="3"/>
      <charset val="128"/>
    </font>
    <font>
      <b/>
      <sz val="11"/>
      <name val="Arial Narrow"/>
      <family val="2"/>
    </font>
    <font>
      <u/>
      <sz val="9"/>
      <name val="Arial Narrow"/>
      <family val="2"/>
    </font>
    <font>
      <u/>
      <sz val="8"/>
      <name val="Arial Narrow"/>
      <family val="2"/>
    </font>
    <font>
      <sz val="7"/>
      <name val="Arial Narrow"/>
      <family val="2"/>
    </font>
    <font>
      <b/>
      <sz val="14"/>
      <name val="Arial Narrow"/>
      <family val="2"/>
    </font>
    <font>
      <b/>
      <sz val="11"/>
      <name val="Times New Roman"/>
      <family val="1"/>
    </font>
    <font>
      <b/>
      <sz val="12"/>
      <name val="Arial Narrow"/>
      <family val="2"/>
    </font>
    <font>
      <sz val="12"/>
      <name val="Arial Narrow"/>
      <family val="2"/>
    </font>
    <font>
      <u/>
      <sz val="12"/>
      <name val="Arial Narrow"/>
      <family val="2"/>
    </font>
    <font>
      <sz val="12"/>
      <name val="Webdings"/>
      <family val="1"/>
      <charset val="2"/>
    </font>
    <font>
      <b/>
      <sz val="12"/>
      <color indexed="30"/>
      <name val="Arial Narrow"/>
      <family val="2"/>
    </font>
    <font>
      <b/>
      <strike/>
      <sz val="10"/>
      <name val="Calibri"/>
      <family val="2"/>
    </font>
    <font>
      <b/>
      <sz val="10"/>
      <color indexed="9"/>
      <name val="Tahoma"/>
      <family val="2"/>
    </font>
    <font>
      <b/>
      <sz val="8"/>
      <name val="Tahoma"/>
      <family val="2"/>
    </font>
    <font>
      <b/>
      <sz val="9"/>
      <color indexed="8"/>
      <name val="Calibri"/>
      <family val="2"/>
    </font>
    <font>
      <sz val="9"/>
      <color indexed="8"/>
      <name val="Calibri"/>
      <family val="2"/>
    </font>
    <font>
      <b/>
      <sz val="9"/>
      <name val="Calibri"/>
      <family val="2"/>
    </font>
    <font>
      <sz val="9"/>
      <name val="Calibri"/>
      <family val="2"/>
    </font>
    <font>
      <b/>
      <sz val="9"/>
      <color indexed="10"/>
      <name val="Calibri"/>
      <family val="2"/>
    </font>
    <font>
      <b/>
      <i/>
      <sz val="9"/>
      <name val="Calibri"/>
      <family val="2"/>
    </font>
    <font>
      <sz val="12"/>
      <color indexed="9"/>
      <name val="Times New Roman"/>
      <family val="1"/>
    </font>
    <font>
      <b/>
      <sz val="10"/>
      <color indexed="9"/>
      <name val="Tahoma"/>
      <family val="2"/>
    </font>
    <font>
      <b/>
      <sz val="8"/>
      <name val="Tahoma"/>
      <family val="2"/>
    </font>
    <font>
      <b/>
      <sz val="9"/>
      <color indexed="81"/>
      <name val="Tahoma"/>
      <family val="2"/>
    </font>
    <font>
      <sz val="9"/>
      <color indexed="81"/>
      <name val="Tahoma"/>
      <family val="2"/>
    </font>
    <font>
      <sz val="11"/>
      <color theme="1"/>
      <name val="Calibri"/>
      <family val="2"/>
      <scheme val="minor"/>
    </font>
    <font>
      <b/>
      <sz val="11"/>
      <color theme="1"/>
      <name val="Calibri"/>
      <family val="2"/>
      <scheme val="minor"/>
    </font>
    <font>
      <sz val="8"/>
      <color rgb="FFFF0000"/>
      <name val="Arial"/>
      <family val="2"/>
    </font>
    <font>
      <b/>
      <sz val="8"/>
      <color rgb="FFFF0000"/>
      <name val="Arial"/>
      <family val="2"/>
    </font>
    <font>
      <sz val="11"/>
      <color rgb="FFFF0000"/>
      <name val="Arial"/>
      <family val="2"/>
    </font>
    <font>
      <b/>
      <sz val="11"/>
      <color rgb="FFFF0000"/>
      <name val="Arial"/>
      <family val="2"/>
    </font>
    <font>
      <sz val="10"/>
      <color rgb="FFFF0000"/>
      <name val="Arial"/>
      <family val="2"/>
    </font>
    <font>
      <b/>
      <sz val="10"/>
      <name val="Calibri"/>
      <family val="2"/>
      <scheme val="minor"/>
    </font>
    <font>
      <sz val="8"/>
      <name val="Calibri"/>
      <family val="2"/>
      <scheme val="minor"/>
    </font>
    <font>
      <sz val="8"/>
      <color theme="1"/>
      <name val="Calibri"/>
      <family val="2"/>
      <scheme val="minor"/>
    </font>
    <font>
      <b/>
      <sz val="8"/>
      <name val="Calibri"/>
      <family val="2"/>
      <scheme val="minor"/>
    </font>
    <font>
      <b/>
      <i/>
      <sz val="8"/>
      <color theme="1"/>
      <name val="Calibri"/>
      <family val="2"/>
      <scheme val="minor"/>
    </font>
    <font>
      <b/>
      <i/>
      <sz val="8"/>
      <name val="Calibri"/>
      <family val="2"/>
      <scheme val="minor"/>
    </font>
    <font>
      <b/>
      <i/>
      <sz val="10"/>
      <name val="Calibri"/>
      <family val="2"/>
      <scheme val="minor"/>
    </font>
    <font>
      <sz val="10"/>
      <name val="Calibri"/>
      <family val="2"/>
      <scheme val="minor"/>
    </font>
    <font>
      <sz val="10"/>
      <color theme="1"/>
      <name val="Calibri"/>
      <family val="2"/>
      <scheme val="minor"/>
    </font>
    <font>
      <b/>
      <sz val="9"/>
      <color theme="0"/>
      <name val="Arial"/>
      <family val="2"/>
    </font>
    <font>
      <b/>
      <sz val="11"/>
      <name val="Calibri"/>
      <family val="2"/>
      <scheme val="minor"/>
    </font>
    <font>
      <b/>
      <sz val="10"/>
      <color rgb="FFFF0000"/>
      <name val="Arial"/>
      <family val="2"/>
    </font>
    <font>
      <b/>
      <sz val="10"/>
      <color theme="1"/>
      <name val="Calibri"/>
      <family val="2"/>
      <scheme val="minor"/>
    </font>
    <font>
      <sz val="10"/>
      <color rgb="FFFF0000"/>
      <name val="Calibri"/>
      <family val="2"/>
      <scheme val="minor"/>
    </font>
    <font>
      <b/>
      <sz val="9"/>
      <name val="Calibri"/>
      <family val="2"/>
      <scheme val="minor"/>
    </font>
    <font>
      <b/>
      <sz val="10"/>
      <color theme="0"/>
      <name val="Calibri"/>
      <family val="2"/>
      <scheme val="minor"/>
    </font>
    <font>
      <b/>
      <sz val="9"/>
      <color theme="0"/>
      <name val="Calibri"/>
      <family val="2"/>
      <scheme val="minor"/>
    </font>
    <font>
      <b/>
      <sz val="8"/>
      <color theme="0"/>
      <name val="Calibri"/>
      <family val="2"/>
      <scheme val="minor"/>
    </font>
    <font>
      <b/>
      <sz val="9"/>
      <color theme="1"/>
      <name val="Calibri"/>
      <family val="2"/>
      <scheme val="minor"/>
    </font>
    <font>
      <b/>
      <sz val="8"/>
      <color theme="1"/>
      <name val="Calibri"/>
      <family val="2"/>
      <scheme val="minor"/>
    </font>
    <font>
      <sz val="9"/>
      <color indexed="8"/>
      <name val="Calibri"/>
      <family val="2"/>
      <scheme val="minor"/>
    </font>
    <font>
      <sz val="9"/>
      <name val="Calibri"/>
      <family val="2"/>
      <scheme val="minor"/>
    </font>
    <font>
      <b/>
      <sz val="10"/>
      <color rgb="FFFF0000"/>
      <name val="Calibri"/>
      <family val="2"/>
      <scheme val="minor"/>
    </font>
    <font>
      <b/>
      <sz val="9"/>
      <color indexed="10"/>
      <name val="Calibri"/>
      <family val="2"/>
      <scheme val="minor"/>
    </font>
    <font>
      <b/>
      <sz val="8"/>
      <color rgb="FFFF0000"/>
      <name val="Calibri"/>
      <family val="2"/>
      <scheme val="minor"/>
    </font>
    <font>
      <b/>
      <sz val="9"/>
      <color rgb="FFFF0000"/>
      <name val="Calibri"/>
      <family val="2"/>
      <scheme val="minor"/>
    </font>
    <font>
      <b/>
      <i/>
      <sz val="9"/>
      <name val="Calibri"/>
      <family val="2"/>
      <scheme val="minor"/>
    </font>
    <font>
      <sz val="8"/>
      <color rgb="FFFF0000"/>
      <name val="Calibri"/>
      <family val="2"/>
      <scheme val="minor"/>
    </font>
    <font>
      <b/>
      <i/>
      <sz val="10"/>
      <color theme="1"/>
      <name val="Calibri"/>
      <family val="2"/>
      <scheme val="minor"/>
    </font>
    <font>
      <sz val="12"/>
      <color rgb="FFFF0000"/>
      <name val="Times New Roman"/>
      <family val="1"/>
    </font>
    <font>
      <b/>
      <sz val="14"/>
      <color rgb="FFFF0000"/>
      <name val="Arial"/>
      <family val="2"/>
    </font>
    <font>
      <b/>
      <u/>
      <sz val="10"/>
      <name val="Calibri"/>
      <family val="2"/>
      <scheme val="minor"/>
    </font>
    <font>
      <sz val="10"/>
      <color theme="1"/>
      <name val="Arial"/>
      <family val="2"/>
    </font>
    <font>
      <sz val="9"/>
      <color theme="1"/>
      <name val="Calibri"/>
      <family val="2"/>
      <scheme val="minor"/>
    </font>
    <font>
      <sz val="10"/>
      <color theme="1"/>
      <name val="Calibri"/>
      <family val="2"/>
    </font>
    <font>
      <b/>
      <sz val="16"/>
      <name val="Arial"/>
      <family val="2"/>
    </font>
    <font>
      <b/>
      <sz val="16"/>
      <name val="Calibri"/>
      <family val="2"/>
      <scheme val="minor"/>
    </font>
  </fonts>
  <fills count="4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56"/>
        <bgColor indexed="64"/>
      </patternFill>
    </fill>
    <fill>
      <patternFill patternType="solid">
        <fgColor indexed="45"/>
        <bgColor indexed="64"/>
      </patternFill>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2"/>
        <bgColor indexed="64"/>
      </patternFill>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1"/>
        <bgColor indexed="64"/>
      </patternFill>
    </fill>
    <fill>
      <patternFill patternType="solid">
        <fgColor indexed="16"/>
        <bgColor indexed="64"/>
      </patternFill>
    </fill>
    <fill>
      <patternFill patternType="solid">
        <fgColor indexed="9"/>
      </patternFill>
    </fill>
    <fill>
      <patternFill patternType="solid">
        <fgColor indexed="56"/>
      </patternFill>
    </fill>
    <fill>
      <patternFill patternType="solid">
        <fgColor indexed="41"/>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CCCC"/>
        <bgColor indexed="64"/>
      </patternFill>
    </fill>
    <fill>
      <patternFill patternType="solid">
        <fgColor rgb="FFFFCC00"/>
        <bgColor indexed="64"/>
      </patternFill>
    </fill>
    <fill>
      <patternFill patternType="solid">
        <fgColor theme="9"/>
        <bgColor indexed="64"/>
      </patternFill>
    </fill>
    <fill>
      <patternFill patternType="solid">
        <fgColor theme="3" tint="0.39997558519241921"/>
        <bgColor indexed="64"/>
      </patternFill>
    </fill>
    <fill>
      <patternFill patternType="solid">
        <fgColor rgb="FFFFFF99"/>
        <bgColor indexed="64"/>
      </patternFill>
    </fill>
    <fill>
      <patternFill patternType="solid">
        <fgColor theme="7" tint="0.39997558519241921"/>
        <bgColor indexed="64"/>
      </patternFill>
    </fill>
    <fill>
      <patternFill patternType="solid">
        <fgColor rgb="FFD8D8D8"/>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C000"/>
        <bgColor indexed="64"/>
      </patternFill>
    </fill>
    <fill>
      <patternFill patternType="solid">
        <fgColor theme="7"/>
        <bgColor indexed="64"/>
      </patternFill>
    </fill>
    <fill>
      <patternFill patternType="solid">
        <fgColor theme="9" tint="0.39997558519241921"/>
        <bgColor indexed="64"/>
      </patternFill>
    </fill>
    <fill>
      <patternFill patternType="solid">
        <fgColor theme="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4"/>
        <bgColor indexed="64"/>
      </patternFill>
    </fill>
    <fill>
      <patternFill patternType="solid">
        <fgColor theme="3" tint="0.59999389629810485"/>
        <bgColor indexed="64"/>
      </patternFill>
    </fill>
  </fills>
  <borders count="81">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ck">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double">
        <color indexed="64"/>
      </left>
      <right/>
      <top/>
      <bottom/>
      <diagonal/>
    </border>
    <border>
      <left style="medium">
        <color indexed="64"/>
      </left>
      <right style="medium">
        <color indexed="64"/>
      </right>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s>
  <cellStyleXfs count="17">
    <xf numFmtId="0" fontId="0" fillId="0" borderId="0"/>
    <xf numFmtId="43" fontId="1" fillId="0" borderId="0" applyFont="0" applyFill="0" applyBorder="0" applyAlignment="0" applyProtection="0"/>
    <xf numFmtId="169" fontId="51" fillId="0" borderId="0" applyFont="0" applyFill="0" applyBorder="0" applyAlignment="0" applyProtection="0"/>
    <xf numFmtId="169" fontId="1" fillId="0" borderId="0" applyFont="0" applyFill="0" applyBorder="0" applyAlignment="0" applyProtection="0"/>
    <xf numFmtId="43" fontId="18" fillId="0" borderId="0" applyFont="0" applyFill="0" applyBorder="0" applyAlignment="0" applyProtection="0"/>
    <xf numFmtId="40" fontId="53" fillId="0" borderId="0" applyFont="0" applyFill="0" applyBorder="0" applyAlignment="0" applyProtection="0"/>
    <xf numFmtId="167" fontId="1" fillId="0" borderId="0" applyFont="0" applyFill="0" applyBorder="0" applyAlignment="0" applyProtection="0"/>
    <xf numFmtId="168" fontId="18" fillId="0" borderId="0" applyFont="0" applyFill="0" applyBorder="0" applyAlignment="0" applyProtection="0"/>
    <xf numFmtId="0" fontId="18" fillId="0" borderId="0"/>
    <xf numFmtId="0" fontId="79" fillId="0" borderId="0"/>
    <xf numFmtId="0" fontId="1" fillId="0" borderId="0"/>
    <xf numFmtId="0" fontId="79" fillId="0" borderId="0"/>
    <xf numFmtId="0" fontId="1" fillId="0" borderId="0"/>
    <xf numFmtId="0" fontId="46" fillId="0" borderId="0"/>
    <xf numFmtId="9" fontId="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cellStyleXfs>
  <cellXfs count="1500">
    <xf numFmtId="0" fontId="0" fillId="0" borderId="0" xfId="0"/>
    <xf numFmtId="0" fontId="3" fillId="2" borderId="0" xfId="0" applyFont="1" applyFill="1" applyProtection="1">
      <protection locked="0"/>
    </xf>
    <xf numFmtId="0" fontId="6" fillId="2" borderId="0" xfId="0" applyFont="1" applyFill="1" applyProtection="1">
      <protection locked="0"/>
    </xf>
    <xf numFmtId="0" fontId="5" fillId="2" borderId="0" xfId="0" applyFont="1" applyFill="1" applyProtection="1">
      <protection locked="0"/>
    </xf>
    <xf numFmtId="0" fontId="5" fillId="0" borderId="0" xfId="0" applyFont="1" applyProtection="1">
      <protection locked="0"/>
    </xf>
    <xf numFmtId="0" fontId="8" fillId="2" borderId="0" xfId="0" applyFont="1" applyFill="1" applyProtection="1">
      <protection locked="0"/>
    </xf>
    <xf numFmtId="0" fontId="8" fillId="0" borderId="0" xfId="0" applyFont="1" applyProtection="1">
      <protection locked="0"/>
    </xf>
    <xf numFmtId="0" fontId="10" fillId="3" borderId="1" xfId="0" applyFont="1" applyFill="1" applyBorder="1" applyProtection="1">
      <protection locked="0"/>
    </xf>
    <xf numFmtId="171" fontId="5" fillId="0" borderId="0" xfId="0" applyNumberFormat="1" applyFont="1" applyProtection="1">
      <protection locked="0"/>
    </xf>
    <xf numFmtId="0" fontId="5" fillId="2" borderId="0" xfId="0" applyFont="1" applyFill="1" applyAlignment="1" applyProtection="1">
      <alignment horizontal="center"/>
      <protection locked="0"/>
    </xf>
    <xf numFmtId="0" fontId="6" fillId="2" borderId="0" xfId="0" applyFont="1" applyFill="1" applyAlignment="1" applyProtection="1">
      <alignment horizontal="left"/>
      <protection locked="0"/>
    </xf>
    <xf numFmtId="10" fontId="6" fillId="2" borderId="0" xfId="0" applyNumberFormat="1" applyFont="1" applyFill="1" applyAlignment="1" applyProtection="1">
      <alignment horizontal="left"/>
      <protection locked="0"/>
    </xf>
    <xf numFmtId="174" fontId="6" fillId="2" borderId="0" xfId="0" applyNumberFormat="1" applyFont="1" applyFill="1" applyAlignment="1" applyProtection="1">
      <alignment horizontal="left"/>
      <protection locked="0"/>
    </xf>
    <xf numFmtId="0" fontId="4" fillId="2" borderId="0" xfId="0" applyFont="1" applyFill="1" applyProtection="1">
      <protection locked="0"/>
    </xf>
    <xf numFmtId="0" fontId="9" fillId="4" borderId="1" xfId="0" applyFont="1" applyFill="1" applyBorder="1" applyProtection="1">
      <protection locked="0"/>
    </xf>
    <xf numFmtId="0" fontId="10" fillId="5" borderId="1" xfId="0" applyFont="1" applyFill="1" applyBorder="1" applyAlignment="1" applyProtection="1">
      <alignment vertical="center"/>
      <protection locked="0"/>
    </xf>
    <xf numFmtId="0" fontId="10" fillId="6" borderId="1" xfId="0" applyFont="1" applyFill="1" applyBorder="1" applyAlignment="1" applyProtection="1">
      <alignment horizontal="centerContinuous" vertical="center"/>
      <protection locked="0"/>
    </xf>
    <xf numFmtId="0" fontId="10" fillId="6" borderId="1" xfId="0" applyFont="1" applyFill="1" applyBorder="1" applyAlignment="1" applyProtection="1">
      <alignment horizontal="center" vertical="center"/>
      <protection locked="0"/>
    </xf>
    <xf numFmtId="0" fontId="9" fillId="7" borderId="1" xfId="0" applyFont="1" applyFill="1" applyBorder="1" applyAlignment="1" applyProtection="1">
      <alignment horizontal="center"/>
      <protection locked="0"/>
    </xf>
    <xf numFmtId="10" fontId="8" fillId="2" borderId="0" xfId="0" applyNumberFormat="1" applyFont="1" applyFill="1" applyAlignment="1" applyProtection="1">
      <alignment horizontal="left"/>
      <protection locked="0"/>
    </xf>
    <xf numFmtId="10" fontId="5" fillId="2" borderId="0" xfId="0" applyNumberFormat="1" applyFont="1" applyFill="1" applyAlignment="1" applyProtection="1">
      <alignment horizontal="left"/>
      <protection locked="0"/>
    </xf>
    <xf numFmtId="0" fontId="5" fillId="0" borderId="2" xfId="0" applyFont="1" applyBorder="1" applyAlignment="1">
      <alignment wrapText="1" shrinkToFit="1"/>
    </xf>
    <xf numFmtId="0" fontId="5" fillId="0" borderId="0" xfId="0" applyFont="1" applyAlignment="1" applyProtection="1">
      <alignment wrapText="1" shrinkToFit="1"/>
      <protection locked="0"/>
    </xf>
    <xf numFmtId="0" fontId="5" fillId="0" borderId="3" xfId="0" applyFont="1" applyBorder="1" applyAlignment="1" applyProtection="1">
      <alignment wrapText="1" shrinkToFit="1"/>
      <protection locked="0"/>
    </xf>
    <xf numFmtId="0" fontId="7" fillId="5" borderId="1" xfId="0" applyFont="1" applyFill="1" applyBorder="1" applyAlignment="1" applyProtection="1">
      <alignment vertical="center"/>
      <protection locked="0"/>
    </xf>
    <xf numFmtId="171" fontId="5" fillId="6" borderId="0" xfId="0" applyNumberFormat="1" applyFont="1" applyFill="1" applyAlignment="1" applyProtection="1">
      <alignment horizontal="left"/>
      <protection locked="0"/>
    </xf>
    <xf numFmtId="0" fontId="9" fillId="7" borderId="1" xfId="0" applyFont="1" applyFill="1" applyBorder="1" applyAlignment="1" applyProtection="1">
      <alignment horizontal="centerContinuous" vertical="center"/>
      <protection locked="0"/>
    </xf>
    <xf numFmtId="0" fontId="13" fillId="2" borderId="0" xfId="0" applyFont="1" applyFill="1" applyProtection="1">
      <protection locked="0"/>
    </xf>
    <xf numFmtId="0" fontId="1" fillId="2" borderId="0" xfId="0" applyFont="1" applyFill="1" applyProtection="1">
      <protection locked="0"/>
    </xf>
    <xf numFmtId="10" fontId="10" fillId="8" borderId="1" xfId="0" applyNumberFormat="1" applyFont="1" applyFill="1" applyBorder="1" applyAlignment="1" applyProtection="1">
      <alignment horizontal="centerContinuous" wrapText="1"/>
      <protection locked="0"/>
    </xf>
    <xf numFmtId="10" fontId="7" fillId="8" borderId="1" xfId="0" applyNumberFormat="1" applyFont="1" applyFill="1" applyBorder="1" applyAlignment="1" applyProtection="1">
      <alignment horizontal="centerContinuous"/>
      <protection locked="0"/>
    </xf>
    <xf numFmtId="10" fontId="10" fillId="9" borderId="1" xfId="0" applyNumberFormat="1" applyFont="1" applyFill="1" applyBorder="1" applyAlignment="1" applyProtection="1">
      <alignment horizontal="center" wrapText="1"/>
      <protection locked="0"/>
    </xf>
    <xf numFmtId="15" fontId="1" fillId="2" borderId="0" xfId="0" applyNumberFormat="1" applyFont="1" applyFill="1" applyProtection="1">
      <protection locked="0"/>
    </xf>
    <xf numFmtId="0" fontId="14" fillId="0" borderId="0" xfId="0" applyFont="1" applyProtection="1">
      <protection locked="0"/>
    </xf>
    <xf numFmtId="2" fontId="6" fillId="2" borderId="0" xfId="0" applyNumberFormat="1" applyFont="1" applyFill="1" applyProtection="1">
      <protection locked="0"/>
    </xf>
    <xf numFmtId="2" fontId="10" fillId="8" borderId="1" xfId="0" applyNumberFormat="1" applyFont="1" applyFill="1" applyBorder="1" applyAlignment="1" applyProtection="1">
      <alignment horizontal="centerContinuous" wrapText="1"/>
      <protection locked="0"/>
    </xf>
    <xf numFmtId="2" fontId="5" fillId="2" borderId="0" xfId="0" applyNumberFormat="1" applyFont="1" applyFill="1" applyAlignment="1" applyProtection="1">
      <alignment horizontal="center"/>
      <protection locked="0"/>
    </xf>
    <xf numFmtId="2" fontId="8" fillId="0" borderId="0" xfId="0" applyNumberFormat="1" applyFont="1" applyProtection="1">
      <protection locked="0"/>
    </xf>
    <xf numFmtId="2" fontId="5" fillId="0" borderId="0" xfId="0" applyNumberFormat="1" applyFont="1" applyProtection="1">
      <protection locked="0"/>
    </xf>
    <xf numFmtId="175" fontId="6" fillId="2" borderId="0" xfId="0" applyNumberFormat="1" applyFont="1" applyFill="1" applyProtection="1">
      <protection locked="0"/>
    </xf>
    <xf numFmtId="175" fontId="10" fillId="8" borderId="1" xfId="0" applyNumberFormat="1" applyFont="1" applyFill="1" applyBorder="1" applyAlignment="1" applyProtection="1">
      <alignment horizontal="centerContinuous" wrapText="1"/>
      <protection locked="0"/>
    </xf>
    <xf numFmtId="175" fontId="5" fillId="2" borderId="0" xfId="0" applyNumberFormat="1" applyFont="1" applyFill="1" applyAlignment="1" applyProtection="1">
      <alignment horizontal="center"/>
      <protection locked="0"/>
    </xf>
    <xf numFmtId="175" fontId="8" fillId="0" borderId="0" xfId="0" applyNumberFormat="1" applyFont="1" applyProtection="1">
      <protection locked="0"/>
    </xf>
    <xf numFmtId="175" fontId="5" fillId="0" borderId="0" xfId="0" applyNumberFormat="1" applyFont="1" applyProtection="1">
      <protection locked="0"/>
    </xf>
    <xf numFmtId="0" fontId="17" fillId="2" borderId="0" xfId="0" applyFont="1" applyFill="1" applyProtection="1">
      <protection locked="0"/>
    </xf>
    <xf numFmtId="0" fontId="20" fillId="2" borderId="0" xfId="0" applyFont="1" applyFill="1" applyProtection="1">
      <protection locked="0"/>
    </xf>
    <xf numFmtId="0" fontId="20" fillId="2" borderId="0" xfId="0" applyFont="1" applyFill="1" applyAlignment="1" applyProtection="1">
      <alignment horizontal="center"/>
      <protection locked="0"/>
    </xf>
    <xf numFmtId="0" fontId="20" fillId="2" borderId="0" xfId="0" applyFont="1" applyFill="1" applyAlignment="1" applyProtection="1">
      <alignment horizontal="justify" vertical="center" wrapText="1"/>
      <protection locked="0"/>
    </xf>
    <xf numFmtId="0" fontId="12" fillId="2" borderId="0" xfId="0" applyFont="1" applyFill="1" applyProtection="1">
      <protection locked="0"/>
    </xf>
    <xf numFmtId="0" fontId="12" fillId="0" borderId="0" xfId="0" applyFont="1" applyProtection="1">
      <protection locked="0"/>
    </xf>
    <xf numFmtId="177" fontId="1" fillId="2" borderId="0" xfId="0" applyNumberFormat="1" applyFont="1" applyFill="1" applyProtection="1">
      <protection locked="0"/>
    </xf>
    <xf numFmtId="3" fontId="23" fillId="0" borderId="0" xfId="0" applyNumberFormat="1" applyFont="1" applyAlignment="1" applyProtection="1">
      <alignment horizontal="right"/>
      <protection locked="0"/>
    </xf>
    <xf numFmtId="3" fontId="22" fillId="0" borderId="0" xfId="0" applyNumberFormat="1" applyFont="1" applyProtection="1">
      <protection locked="0"/>
    </xf>
    <xf numFmtId="171" fontId="25" fillId="0" borderId="0" xfId="0" applyNumberFormat="1" applyFont="1" applyAlignment="1" applyProtection="1">
      <alignment vertical="center" wrapText="1"/>
      <protection locked="0"/>
    </xf>
    <xf numFmtId="171" fontId="26" fillId="10" borderId="0" xfId="0" applyNumberFormat="1" applyFont="1" applyFill="1" applyAlignment="1" applyProtection="1">
      <alignment horizontal="center" vertical="center" wrapText="1"/>
      <protection locked="0"/>
    </xf>
    <xf numFmtId="0" fontId="27" fillId="0" borderId="0" xfId="0" applyFont="1" applyAlignment="1" applyProtection="1">
      <alignment vertical="center" wrapText="1"/>
      <protection locked="0"/>
    </xf>
    <xf numFmtId="3" fontId="14" fillId="0" borderId="0" xfId="0" applyNumberFormat="1" applyFont="1" applyProtection="1">
      <protection locked="0"/>
    </xf>
    <xf numFmtId="9" fontId="26" fillId="10" borderId="0" xfId="0" applyNumberFormat="1" applyFont="1" applyFill="1" applyAlignment="1" applyProtection="1">
      <alignment horizontal="center" vertical="center" wrapText="1"/>
      <protection locked="0"/>
    </xf>
    <xf numFmtId="0" fontId="26" fillId="10" borderId="0" xfId="0" applyFont="1" applyFill="1" applyAlignment="1" applyProtection="1">
      <alignment horizontal="center" vertical="center" wrapText="1"/>
      <protection locked="0"/>
    </xf>
    <xf numFmtId="4" fontId="1" fillId="2" borderId="0" xfId="0" quotePrefix="1" applyNumberFormat="1" applyFont="1" applyFill="1" applyAlignment="1">
      <alignment horizontal="left"/>
    </xf>
    <xf numFmtId="177" fontId="1" fillId="2" borderId="0" xfId="0" applyNumberFormat="1" applyFont="1" applyFill="1" applyAlignment="1" applyProtection="1">
      <alignment horizontal="left"/>
      <protection locked="0"/>
    </xf>
    <xf numFmtId="4" fontId="4" fillId="2" borderId="0" xfId="0" applyNumberFormat="1" applyFont="1" applyFill="1" applyProtection="1">
      <protection locked="0"/>
    </xf>
    <xf numFmtId="4" fontId="13" fillId="2" borderId="0" xfId="0" applyNumberFormat="1" applyFont="1" applyFill="1" applyProtection="1">
      <protection locked="0"/>
    </xf>
    <xf numFmtId="4" fontId="6" fillId="2" borderId="0" xfId="0" applyNumberFormat="1" applyFont="1" applyFill="1" applyProtection="1">
      <protection locked="0"/>
    </xf>
    <xf numFmtId="4" fontId="10" fillId="5" borderId="1" xfId="0" applyNumberFormat="1" applyFont="1" applyFill="1" applyBorder="1" applyAlignment="1" applyProtection="1">
      <alignment vertical="center"/>
      <protection locked="0"/>
    </xf>
    <xf numFmtId="4" fontId="5" fillId="2" borderId="0" xfId="0" applyNumberFormat="1" applyFont="1" applyFill="1" applyProtection="1">
      <protection locked="0"/>
    </xf>
    <xf numFmtId="4" fontId="22" fillId="0" borderId="0" xfId="0" applyNumberFormat="1" applyFont="1" applyProtection="1">
      <protection locked="0"/>
    </xf>
    <xf numFmtId="4" fontId="23" fillId="0" borderId="0" xfId="0" applyNumberFormat="1" applyFont="1" applyAlignment="1" applyProtection="1">
      <alignment horizontal="right"/>
      <protection locked="0"/>
    </xf>
    <xf numFmtId="4" fontId="14" fillId="0" borderId="0" xfId="0" applyNumberFormat="1" applyFont="1" applyProtection="1">
      <protection locked="0"/>
    </xf>
    <xf numFmtId="4" fontId="8" fillId="0" borderId="0" xfId="0" applyNumberFormat="1" applyFont="1" applyProtection="1">
      <protection locked="0"/>
    </xf>
    <xf numFmtId="4" fontId="5" fillId="0" borderId="0" xfId="0" applyNumberFormat="1" applyFont="1" applyProtection="1">
      <protection locked="0"/>
    </xf>
    <xf numFmtId="0" fontId="81" fillId="6" borderId="0" xfId="0" applyFont="1" applyFill="1" applyAlignment="1" applyProtection="1">
      <alignment horizontal="left"/>
      <protection locked="0"/>
    </xf>
    <xf numFmtId="0" fontId="82" fillId="6" borderId="0" xfId="0" applyFont="1" applyFill="1" applyAlignment="1" applyProtection="1">
      <alignment horizontal="right"/>
      <protection locked="0"/>
    </xf>
    <xf numFmtId="0" fontId="81" fillId="0" borderId="0" xfId="0" applyFont="1" applyProtection="1">
      <protection locked="0"/>
    </xf>
    <xf numFmtId="0" fontId="83" fillId="6" borderId="0" xfId="0" applyFont="1" applyFill="1" applyAlignment="1" applyProtection="1">
      <alignment horizontal="left"/>
      <protection locked="0"/>
    </xf>
    <xf numFmtId="0" fontId="22" fillId="7" borderId="1" xfId="0" applyFont="1" applyFill="1" applyBorder="1" applyAlignment="1" applyProtection="1">
      <alignment horizontal="center"/>
      <protection locked="0"/>
    </xf>
    <xf numFmtId="171" fontId="23" fillId="6" borderId="0" xfId="0" applyNumberFormat="1" applyFont="1" applyFill="1" applyAlignment="1" applyProtection="1">
      <alignment horizontal="left"/>
      <protection locked="0"/>
    </xf>
    <xf numFmtId="0" fontId="23" fillId="2" borderId="0" xfId="0" applyFont="1" applyFill="1" applyProtection="1">
      <protection locked="0"/>
    </xf>
    <xf numFmtId="0" fontId="23" fillId="2" borderId="0" xfId="0" applyFont="1" applyFill="1" applyAlignment="1" applyProtection="1">
      <alignment readingOrder="1"/>
      <protection locked="0"/>
    </xf>
    <xf numFmtId="0" fontId="22" fillId="4" borderId="1" xfId="0" applyFont="1" applyFill="1" applyBorder="1" applyProtection="1">
      <protection locked="0"/>
    </xf>
    <xf numFmtId="0" fontId="23" fillId="0" borderId="0" xfId="0" applyFont="1" applyProtection="1">
      <protection locked="0"/>
    </xf>
    <xf numFmtId="0" fontId="23" fillId="6" borderId="1" xfId="0" applyFont="1" applyFill="1" applyBorder="1" applyAlignment="1" applyProtection="1">
      <alignment horizontal="left"/>
      <protection locked="0"/>
    </xf>
    <xf numFmtId="0" fontId="23" fillId="6" borderId="1" xfId="0" applyFont="1" applyFill="1" applyBorder="1" applyAlignment="1" applyProtection="1">
      <alignment horizontal="center"/>
      <protection locked="0"/>
    </xf>
    <xf numFmtId="172" fontId="23" fillId="0" borderId="4" xfId="0" applyNumberFormat="1" applyFont="1" applyBorder="1" applyAlignment="1" applyProtection="1">
      <alignment horizontal="left"/>
      <protection locked="0"/>
    </xf>
    <xf numFmtId="0" fontId="23" fillId="0" borderId="4" xfId="0" applyFont="1" applyBorder="1" applyAlignment="1" applyProtection="1">
      <alignment horizontal="left"/>
      <protection locked="0"/>
    </xf>
    <xf numFmtId="4" fontId="23" fillId="11" borderId="0" xfId="0" applyNumberFormat="1" applyFont="1" applyFill="1" applyProtection="1">
      <protection locked="0"/>
    </xf>
    <xf numFmtId="171" fontId="23" fillId="11" borderId="0" xfId="0" applyNumberFormat="1" applyFont="1" applyFill="1" applyProtection="1">
      <protection locked="0"/>
    </xf>
    <xf numFmtId="0" fontId="84" fillId="12" borderId="0" xfId="0" quotePrefix="1" applyFont="1" applyFill="1" applyAlignment="1" applyProtection="1">
      <alignment horizontal="left"/>
      <protection locked="0"/>
    </xf>
    <xf numFmtId="0" fontId="23" fillId="6" borderId="0" xfId="0" applyFont="1" applyFill="1" applyAlignment="1" applyProtection="1">
      <alignment horizontal="left"/>
      <protection locked="0"/>
    </xf>
    <xf numFmtId="3" fontId="13" fillId="11" borderId="0" xfId="0" applyNumberFormat="1" applyFont="1" applyFill="1" applyProtection="1">
      <protection locked="0"/>
    </xf>
    <xf numFmtId="0" fontId="13" fillId="3" borderId="1" xfId="0" applyFont="1" applyFill="1" applyBorder="1" applyAlignment="1" applyProtection="1">
      <alignment horizontal="left"/>
      <protection locked="0"/>
    </xf>
    <xf numFmtId="0" fontId="23" fillId="2" borderId="0" xfId="0" applyFont="1" applyFill="1" applyAlignment="1" applyProtection="1">
      <alignment horizontal="left"/>
      <protection locked="0"/>
    </xf>
    <xf numFmtId="4" fontId="23" fillId="2" borderId="0" xfId="0" applyNumberFormat="1" applyFont="1" applyFill="1" applyProtection="1">
      <protection locked="0"/>
    </xf>
    <xf numFmtId="0" fontId="13" fillId="6" borderId="1" xfId="0" applyFont="1" applyFill="1" applyBorder="1" applyAlignment="1" applyProtection="1">
      <alignment horizontal="centerContinuous" vertical="center"/>
      <protection locked="0"/>
    </xf>
    <xf numFmtId="0" fontId="13" fillId="6" borderId="1" xfId="0" applyFont="1" applyFill="1" applyBorder="1" applyAlignment="1" applyProtection="1">
      <alignment horizontal="center" vertical="center"/>
      <protection locked="0"/>
    </xf>
    <xf numFmtId="0" fontId="22" fillId="7" borderId="1" xfId="0" applyFont="1" applyFill="1" applyBorder="1" applyAlignment="1" applyProtection="1">
      <alignment horizontal="centerContinuous" vertical="center"/>
      <protection locked="0"/>
    </xf>
    <xf numFmtId="0" fontId="23" fillId="6" borderId="2" xfId="0" applyFont="1" applyFill="1" applyBorder="1" applyAlignment="1" applyProtection="1">
      <alignment horizontal="left"/>
      <protection locked="0"/>
    </xf>
    <xf numFmtId="172" fontId="23" fillId="0" borderId="0" xfId="0" applyNumberFormat="1" applyFont="1" applyAlignment="1" applyProtection="1">
      <alignment horizontal="left"/>
      <protection locked="0"/>
    </xf>
    <xf numFmtId="0" fontId="23" fillId="0" borderId="0" xfId="0" applyFont="1" applyAlignment="1" applyProtection="1">
      <alignment horizontal="left"/>
      <protection locked="0"/>
    </xf>
    <xf numFmtId="0" fontId="28" fillId="7" borderId="1" xfId="0" applyFont="1" applyFill="1" applyBorder="1" applyAlignment="1" applyProtection="1">
      <alignment horizontal="center"/>
      <protection locked="0"/>
    </xf>
    <xf numFmtId="0" fontId="23" fillId="6" borderId="3" xfId="0" applyFont="1" applyFill="1" applyBorder="1" applyAlignment="1" applyProtection="1">
      <alignment horizontal="left"/>
      <protection locked="0"/>
    </xf>
    <xf numFmtId="0" fontId="83" fillId="2" borderId="0" xfId="0" applyFont="1" applyFill="1" applyProtection="1">
      <protection locked="0"/>
    </xf>
    <xf numFmtId="2" fontId="23" fillId="2" borderId="0" xfId="0" applyNumberFormat="1" applyFont="1" applyFill="1" applyProtection="1">
      <protection locked="0"/>
    </xf>
    <xf numFmtId="175" fontId="23" fillId="2" borderId="0" xfId="0" applyNumberFormat="1" applyFont="1" applyFill="1" applyProtection="1">
      <protection locked="0"/>
    </xf>
    <xf numFmtId="0" fontId="83" fillId="0" borderId="0" xfId="0" applyFont="1" applyProtection="1">
      <protection locked="0"/>
    </xf>
    <xf numFmtId="2" fontId="23" fillId="0" borderId="0" xfId="0" applyNumberFormat="1" applyFont="1" applyProtection="1">
      <protection locked="0"/>
    </xf>
    <xf numFmtId="175" fontId="23" fillId="0" borderId="0" xfId="0" applyNumberFormat="1" applyFont="1" applyProtection="1">
      <protection locked="0"/>
    </xf>
    <xf numFmtId="171" fontId="23" fillId="0" borderId="5" xfId="0" applyNumberFormat="1" applyFont="1" applyBorder="1" applyProtection="1">
      <protection locked="0"/>
    </xf>
    <xf numFmtId="171" fontId="23" fillId="11" borderId="5" xfId="0" applyNumberFormat="1" applyFont="1" applyFill="1" applyBorder="1" applyAlignment="1" applyProtection="1">
      <alignment horizontal="right"/>
      <protection locked="0"/>
    </xf>
    <xf numFmtId="0" fontId="23" fillId="3" borderId="1" xfId="0" applyFont="1" applyFill="1" applyBorder="1" applyProtection="1">
      <protection locked="0"/>
    </xf>
    <xf numFmtId="3" fontId="28" fillId="0" borderId="0" xfId="0" applyNumberFormat="1" applyFont="1" applyProtection="1">
      <protection locked="0"/>
    </xf>
    <xf numFmtId="4" fontId="28" fillId="0" borderId="0" xfId="0" applyNumberFormat="1" applyFont="1" applyProtection="1">
      <protection locked="0"/>
    </xf>
    <xf numFmtId="0" fontId="28" fillId="0" borderId="0" xfId="0" applyFont="1" applyProtection="1">
      <protection locked="0"/>
    </xf>
    <xf numFmtId="0" fontId="10" fillId="9" borderId="5" xfId="0" applyFont="1" applyFill="1" applyBorder="1" applyAlignment="1" applyProtection="1">
      <alignment horizontal="center" vertical="center" wrapText="1"/>
      <protection locked="0"/>
    </xf>
    <xf numFmtId="0" fontId="13" fillId="3" borderId="5" xfId="0" applyFont="1" applyFill="1" applyBorder="1" applyAlignment="1" applyProtection="1">
      <alignment wrapText="1"/>
      <protection locked="0"/>
    </xf>
    <xf numFmtId="0" fontId="84" fillId="18" borderId="0" xfId="0" quotePrefix="1" applyFont="1" applyFill="1" applyAlignment="1" applyProtection="1">
      <alignment horizontal="left"/>
      <protection locked="0"/>
    </xf>
    <xf numFmtId="0" fontId="8" fillId="3" borderId="5" xfId="0" applyFont="1" applyFill="1" applyBorder="1" applyAlignment="1" applyProtection="1">
      <alignment wrapText="1"/>
      <protection locked="0"/>
    </xf>
    <xf numFmtId="0" fontId="8" fillId="2" borderId="5" xfId="0" applyFont="1" applyFill="1" applyBorder="1" applyAlignment="1" applyProtection="1">
      <alignment wrapText="1"/>
      <protection locked="0"/>
    </xf>
    <xf numFmtId="0" fontId="6" fillId="2" borderId="5" xfId="0" applyFont="1" applyFill="1" applyBorder="1" applyAlignment="1" applyProtection="1">
      <alignment wrapText="1"/>
      <protection locked="0"/>
    </xf>
    <xf numFmtId="0" fontId="2" fillId="8" borderId="5" xfId="0" applyFont="1" applyFill="1" applyBorder="1" applyAlignment="1" applyProtection="1">
      <alignment horizontal="left" wrapText="1"/>
      <protection locked="0"/>
    </xf>
    <xf numFmtId="2" fontId="2" fillId="8" borderId="5" xfId="0" applyNumberFormat="1" applyFont="1" applyFill="1" applyBorder="1" applyAlignment="1" applyProtection="1">
      <alignment horizontal="left" wrapText="1"/>
      <protection locked="0"/>
    </xf>
    <xf numFmtId="175" fontId="2" fillId="8" borderId="5" xfId="0" applyNumberFormat="1" applyFont="1" applyFill="1" applyBorder="1" applyAlignment="1" applyProtection="1">
      <alignment horizontal="left" wrapText="1"/>
      <protection locked="0"/>
    </xf>
    <xf numFmtId="0" fontId="1" fillId="2" borderId="5" xfId="0" applyFont="1" applyFill="1" applyBorder="1" applyAlignment="1" applyProtection="1">
      <alignment wrapText="1"/>
      <protection locked="0"/>
    </xf>
    <xf numFmtId="4" fontId="19" fillId="5" borderId="5" xfId="0" applyNumberFormat="1" applyFont="1" applyFill="1" applyBorder="1" applyAlignment="1" applyProtection="1">
      <alignment horizontal="center" vertical="center" wrapText="1"/>
      <protection locked="0"/>
    </xf>
    <xf numFmtId="174" fontId="19" fillId="5" borderId="5" xfId="0" applyNumberFormat="1" applyFont="1" applyFill="1" applyBorder="1" applyAlignment="1" applyProtection="1">
      <alignment horizontal="center" vertical="center" wrapText="1"/>
      <protection locked="0"/>
    </xf>
    <xf numFmtId="0" fontId="15" fillId="5" borderId="5" xfId="0" applyFont="1" applyFill="1" applyBorder="1" applyAlignment="1" applyProtection="1">
      <alignment horizontal="center" vertical="center" wrapText="1"/>
      <protection locked="0"/>
    </xf>
    <xf numFmtId="0" fontId="9" fillId="4" borderId="5" xfId="0" applyFont="1" applyFill="1" applyBorder="1" applyAlignment="1" applyProtection="1">
      <alignment wrapText="1"/>
      <protection locked="0"/>
    </xf>
    <xf numFmtId="0" fontId="16" fillId="13" borderId="5" xfId="0" applyFont="1" applyFill="1" applyBorder="1" applyAlignment="1" applyProtection="1">
      <alignment horizontal="center" wrapText="1"/>
      <protection locked="0"/>
    </xf>
    <xf numFmtId="2" fontId="16" fillId="13" borderId="5" xfId="0" applyNumberFormat="1" applyFont="1" applyFill="1" applyBorder="1" applyAlignment="1" applyProtection="1">
      <alignment horizontal="center" wrapText="1"/>
      <protection locked="0"/>
    </xf>
    <xf numFmtId="175" fontId="16" fillId="13" borderId="5" xfId="0" applyNumberFormat="1" applyFont="1" applyFill="1" applyBorder="1" applyAlignment="1" applyProtection="1">
      <alignment horizontal="center" wrapText="1"/>
      <protection locked="0"/>
    </xf>
    <xf numFmtId="174" fontId="16" fillId="13" borderId="5" xfId="0" applyNumberFormat="1" applyFont="1" applyFill="1" applyBorder="1" applyAlignment="1" applyProtection="1">
      <alignment horizontal="center" wrapText="1"/>
      <protection locked="0"/>
    </xf>
    <xf numFmtId="4" fontId="9" fillId="14" borderId="5" xfId="0" applyNumberFormat="1" applyFont="1" applyFill="1" applyBorder="1" applyAlignment="1" applyProtection="1">
      <alignment horizontal="center" wrapText="1"/>
      <protection locked="0"/>
    </xf>
    <xf numFmtId="0" fontId="9" fillId="14" borderId="5" xfId="0" applyFont="1" applyFill="1" applyBorder="1" applyAlignment="1" applyProtection="1">
      <alignment horizontal="center" wrapText="1"/>
      <protection locked="0"/>
    </xf>
    <xf numFmtId="0" fontId="12" fillId="2" borderId="5" xfId="0" applyFont="1" applyFill="1" applyBorder="1" applyAlignment="1" applyProtection="1">
      <alignment wrapText="1"/>
      <protection locked="0"/>
    </xf>
    <xf numFmtId="0" fontId="20" fillId="2" borderId="5" xfId="0" applyFont="1" applyFill="1" applyBorder="1" applyAlignment="1" applyProtection="1">
      <alignment horizontal="center" wrapText="1"/>
      <protection locked="0"/>
    </xf>
    <xf numFmtId="0" fontId="2" fillId="2" borderId="5" xfId="0" applyFont="1" applyFill="1" applyBorder="1" applyAlignment="1" applyProtection="1">
      <alignment wrapText="1"/>
      <protection locked="0"/>
    </xf>
    <xf numFmtId="0" fontId="21" fillId="2" borderId="5" xfId="0" applyFont="1" applyFill="1" applyBorder="1" applyAlignment="1" applyProtection="1">
      <alignment horizontal="center" wrapText="1"/>
      <protection locked="0"/>
    </xf>
    <xf numFmtId="176" fontId="13" fillId="0" borderId="5" xfId="0" applyNumberFormat="1" applyFont="1" applyBorder="1" applyAlignment="1" applyProtection="1">
      <alignment wrapText="1"/>
      <protection locked="0"/>
    </xf>
    <xf numFmtId="0" fontId="12" fillId="0" borderId="5" xfId="0" applyFont="1" applyBorder="1" applyAlignment="1" applyProtection="1">
      <alignment wrapText="1"/>
      <protection locked="0"/>
    </xf>
    <xf numFmtId="4" fontId="12" fillId="2" borderId="5" xfId="0" applyNumberFormat="1" applyFont="1" applyFill="1" applyBorder="1" applyAlignment="1" applyProtection="1">
      <alignment wrapText="1"/>
      <protection locked="0"/>
    </xf>
    <xf numFmtId="0" fontId="22" fillId="4" borderId="5" xfId="0" applyFont="1" applyFill="1" applyBorder="1" applyAlignment="1" applyProtection="1">
      <alignment wrapText="1"/>
      <protection locked="0"/>
    </xf>
    <xf numFmtId="0" fontId="23" fillId="2" borderId="5" xfId="0" applyFont="1" applyFill="1" applyBorder="1" applyAlignment="1" applyProtection="1">
      <alignment wrapText="1"/>
      <protection locked="0"/>
    </xf>
    <xf numFmtId="0" fontId="22" fillId="13" borderId="5" xfId="0" applyFont="1" applyFill="1" applyBorder="1" applyAlignment="1" applyProtection="1">
      <alignment horizontal="left" wrapText="1"/>
      <protection locked="0"/>
    </xf>
    <xf numFmtId="0" fontId="22" fillId="13" borderId="5" xfId="0" applyFont="1" applyFill="1" applyBorder="1" applyAlignment="1" applyProtection="1">
      <alignment horizontal="center" wrapText="1"/>
      <protection locked="0"/>
    </xf>
    <xf numFmtId="2" fontId="22" fillId="13" borderId="5" xfId="0" applyNumberFormat="1" applyFont="1" applyFill="1" applyBorder="1" applyAlignment="1" applyProtection="1">
      <alignment horizontal="center" wrapText="1"/>
      <protection locked="0"/>
    </xf>
    <xf numFmtId="175" fontId="22" fillId="13" borderId="5" xfId="0" applyNumberFormat="1" applyFont="1" applyFill="1" applyBorder="1" applyAlignment="1" applyProtection="1">
      <alignment horizontal="center" wrapText="1"/>
      <protection locked="0"/>
    </xf>
    <xf numFmtId="0" fontId="28" fillId="13" borderId="5" xfId="0" applyFont="1" applyFill="1" applyBorder="1" applyAlignment="1">
      <alignment horizontal="center" wrapText="1"/>
    </xf>
    <xf numFmtId="4" fontId="22" fillId="14" borderId="5" xfId="0" applyNumberFormat="1" applyFont="1" applyFill="1" applyBorder="1" applyAlignment="1" applyProtection="1">
      <alignment horizontal="center" wrapText="1"/>
      <protection locked="0"/>
    </xf>
    <xf numFmtId="0" fontId="22" fillId="14" borderId="5" xfId="0" applyFont="1" applyFill="1" applyBorder="1" applyAlignment="1" applyProtection="1">
      <alignment horizontal="center" wrapText="1"/>
      <protection locked="0"/>
    </xf>
    <xf numFmtId="3" fontId="13" fillId="9" borderId="5" xfId="0" applyNumberFormat="1" applyFont="1" applyFill="1" applyBorder="1" applyAlignment="1">
      <alignment horizontal="center" wrapText="1"/>
    </xf>
    <xf numFmtId="0" fontId="13" fillId="8" borderId="5" xfId="0" applyFont="1" applyFill="1" applyBorder="1" applyAlignment="1" applyProtection="1">
      <alignment horizontal="left" wrapText="1"/>
      <protection locked="0"/>
    </xf>
    <xf numFmtId="0" fontId="13" fillId="8" borderId="5" xfId="0" applyFont="1" applyFill="1" applyBorder="1" applyAlignment="1" applyProtection="1">
      <alignment wrapText="1"/>
      <protection locked="0"/>
    </xf>
    <xf numFmtId="2" fontId="13" fillId="8" borderId="5" xfId="0" applyNumberFormat="1" applyFont="1" applyFill="1" applyBorder="1" applyAlignment="1" applyProtection="1">
      <alignment wrapText="1"/>
      <protection locked="0"/>
    </xf>
    <xf numFmtId="175" fontId="13" fillId="8" borderId="5" xfId="0" applyNumberFormat="1" applyFont="1" applyFill="1" applyBorder="1" applyAlignment="1" applyProtection="1">
      <alignment wrapText="1"/>
      <protection locked="0"/>
    </xf>
    <xf numFmtId="4" fontId="13" fillId="5" borderId="5" xfId="0" applyNumberFormat="1" applyFont="1" applyFill="1" applyBorder="1" applyAlignment="1" applyProtection="1">
      <alignment horizontal="left" wrapText="1"/>
      <protection locked="0"/>
    </xf>
    <xf numFmtId="3" fontId="13" fillId="5" borderId="5" xfId="0" applyNumberFormat="1" applyFont="1" applyFill="1" applyBorder="1" applyAlignment="1" applyProtection="1">
      <alignment horizontal="left" wrapText="1"/>
      <protection locked="0"/>
    </xf>
    <xf numFmtId="0" fontId="13" fillId="5" borderId="5" xfId="0" applyFont="1" applyFill="1" applyBorder="1" applyAlignment="1" applyProtection="1">
      <alignment horizontal="left" wrapText="1"/>
      <protection locked="0"/>
    </xf>
    <xf numFmtId="171" fontId="13" fillId="11" borderId="5" xfId="0" applyNumberFormat="1" applyFont="1" applyFill="1" applyBorder="1" applyAlignment="1" applyProtection="1">
      <alignment wrapText="1"/>
      <protection locked="0"/>
    </xf>
    <xf numFmtId="0" fontId="23" fillId="0" borderId="5" xfId="0" applyFont="1" applyBorder="1" applyAlignment="1" applyProtection="1">
      <alignment wrapText="1"/>
      <protection locked="0"/>
    </xf>
    <xf numFmtId="0" fontId="13" fillId="3" borderId="5" xfId="0" applyFont="1" applyFill="1" applyBorder="1" applyAlignment="1" applyProtection="1">
      <alignment horizontal="left" wrapText="1"/>
      <protection locked="0"/>
    </xf>
    <xf numFmtId="0" fontId="13" fillId="2" borderId="5" xfId="0" applyFont="1" applyFill="1" applyBorder="1" applyAlignment="1" applyProtection="1">
      <alignment horizontal="left" wrapText="1"/>
      <protection locked="0"/>
    </xf>
    <xf numFmtId="0" fontId="23" fillId="3" borderId="5" xfId="0" applyFont="1" applyFill="1" applyBorder="1" applyAlignment="1" applyProtection="1">
      <alignment wrapText="1"/>
      <protection locked="0"/>
    </xf>
    <xf numFmtId="0" fontId="83" fillId="0" borderId="0" xfId="0" applyFont="1" applyAlignment="1" applyProtection="1">
      <alignment horizontal="left"/>
      <protection locked="0"/>
    </xf>
    <xf numFmtId="171" fontId="23" fillId="0" borderId="0" xfId="0" applyNumberFormat="1" applyFont="1" applyAlignment="1" applyProtection="1">
      <alignment horizontal="left"/>
      <protection locked="0"/>
    </xf>
    <xf numFmtId="171" fontId="13" fillId="0" borderId="5" xfId="0" applyNumberFormat="1" applyFont="1" applyBorder="1" applyAlignment="1" applyProtection="1">
      <alignment wrapText="1"/>
      <protection locked="0"/>
    </xf>
    <xf numFmtId="171" fontId="23" fillId="0" borderId="5" xfId="0" applyNumberFormat="1" applyFont="1" applyBorder="1" applyAlignment="1" applyProtection="1">
      <alignment wrapText="1"/>
      <protection locked="0"/>
    </xf>
    <xf numFmtId="173" fontId="13" fillId="0" borderId="5" xfId="0" applyNumberFormat="1" applyFont="1" applyBorder="1" applyAlignment="1">
      <alignment wrapText="1"/>
    </xf>
    <xf numFmtId="171" fontId="13" fillId="0" borderId="5" xfId="0" applyNumberFormat="1" applyFont="1" applyBorder="1" applyAlignment="1" applyProtection="1">
      <alignment horizontal="left" wrapText="1"/>
      <protection locked="0"/>
    </xf>
    <xf numFmtId="2" fontId="23" fillId="0" borderId="5" xfId="0" applyNumberFormat="1" applyFont="1" applyBorder="1" applyAlignment="1" applyProtection="1">
      <alignment wrapText="1"/>
      <protection locked="0"/>
    </xf>
    <xf numFmtId="175" fontId="13" fillId="0" borderId="5" xfId="0" applyNumberFormat="1" applyFont="1" applyBorder="1" applyAlignment="1" applyProtection="1">
      <alignment wrapText="1"/>
      <protection locked="0"/>
    </xf>
    <xf numFmtId="4" fontId="13" fillId="0" borderId="5" xfId="0" applyNumberFormat="1" applyFont="1" applyBorder="1" applyAlignment="1" applyProtection="1">
      <alignment wrapText="1"/>
      <protection locked="0"/>
    </xf>
    <xf numFmtId="0" fontId="83" fillId="0" borderId="0" xfId="0" applyFont="1" applyAlignment="1" applyProtection="1">
      <alignment horizontal="left" wrapText="1"/>
      <protection locked="0"/>
    </xf>
    <xf numFmtId="171" fontId="23" fillId="0" borderId="0" xfId="0" applyNumberFormat="1" applyFont="1" applyAlignment="1" applyProtection="1">
      <alignment horizontal="left" wrapText="1"/>
      <protection locked="0"/>
    </xf>
    <xf numFmtId="0" fontId="23" fillId="0" borderId="0" xfId="0" applyFont="1" applyAlignment="1" applyProtection="1">
      <alignment wrapText="1"/>
      <protection locked="0"/>
    </xf>
    <xf numFmtId="0" fontId="2" fillId="3" borderId="5" xfId="0" applyFont="1" applyFill="1" applyBorder="1" applyAlignment="1" applyProtection="1">
      <alignment wrapText="1"/>
      <protection locked="0"/>
    </xf>
    <xf numFmtId="0" fontId="16" fillId="4" borderId="5" xfId="0" applyFont="1" applyFill="1" applyBorder="1" applyAlignment="1" applyProtection="1">
      <alignment wrapText="1"/>
      <protection locked="0"/>
    </xf>
    <xf numFmtId="0" fontId="16" fillId="2" borderId="5" xfId="0" applyFont="1" applyFill="1" applyBorder="1" applyAlignment="1" applyProtection="1">
      <alignment horizontal="center" wrapText="1"/>
      <protection locked="0"/>
    </xf>
    <xf numFmtId="171" fontId="2" fillId="0" borderId="5" xfId="0" applyNumberFormat="1" applyFont="1" applyBorder="1" applyAlignment="1" applyProtection="1">
      <alignment wrapText="1"/>
      <protection locked="0"/>
    </xf>
    <xf numFmtId="0" fontId="2" fillId="3" borderId="5" xfId="0" applyFont="1" applyFill="1" applyBorder="1" applyAlignment="1" applyProtection="1">
      <alignment horizontal="left" wrapText="1"/>
      <protection locked="0"/>
    </xf>
    <xf numFmtId="0" fontId="2" fillId="2" borderId="5" xfId="0" applyFont="1" applyFill="1" applyBorder="1" applyAlignment="1" applyProtection="1">
      <alignment horizontal="left" wrapText="1"/>
      <protection locked="0"/>
    </xf>
    <xf numFmtId="0" fontId="1" fillId="2" borderId="5" xfId="0" applyFont="1" applyFill="1" applyBorder="1" applyAlignment="1" applyProtection="1">
      <alignment horizontal="left" wrapText="1"/>
      <protection locked="0"/>
    </xf>
    <xf numFmtId="166" fontId="3" fillId="11" borderId="5" xfId="0" applyNumberFormat="1" applyFont="1" applyFill="1" applyBorder="1" applyAlignment="1">
      <alignment wrapText="1"/>
    </xf>
    <xf numFmtId="166" fontId="3" fillId="2" borderId="5" xfId="0" applyNumberFormat="1" applyFont="1" applyFill="1" applyBorder="1" applyAlignment="1" applyProtection="1">
      <alignment wrapText="1"/>
      <protection locked="0"/>
    </xf>
    <xf numFmtId="166" fontId="3" fillId="0" borderId="5" xfId="0" applyNumberFormat="1" applyFont="1" applyBorder="1" applyAlignment="1" applyProtection="1">
      <alignment horizontal="center" wrapText="1"/>
      <protection locked="0"/>
    </xf>
    <xf numFmtId="166" fontId="3" fillId="0" borderId="5" xfId="0" applyNumberFormat="1" applyFont="1" applyBorder="1" applyAlignment="1" applyProtection="1">
      <alignment wrapText="1"/>
      <protection locked="0"/>
    </xf>
    <xf numFmtId="166" fontId="3" fillId="11" borderId="5" xfId="0" applyNumberFormat="1" applyFont="1" applyFill="1" applyBorder="1" applyAlignment="1" applyProtection="1">
      <alignment wrapText="1"/>
      <protection locked="0"/>
    </xf>
    <xf numFmtId="166" fontId="3" fillId="0" borderId="5" xfId="0" applyNumberFormat="1" applyFont="1" applyBorder="1" applyAlignment="1" applyProtection="1">
      <alignment horizontal="right" wrapText="1"/>
      <protection locked="0"/>
    </xf>
    <xf numFmtId="166" fontId="3" fillId="11" borderId="5" xfId="0" applyNumberFormat="1" applyFont="1" applyFill="1" applyBorder="1" applyAlignment="1" applyProtection="1">
      <alignment horizontal="right" wrapText="1"/>
      <protection locked="0"/>
    </xf>
    <xf numFmtId="166" fontId="4" fillId="9" borderId="5" xfId="0" applyNumberFormat="1" applyFont="1" applyFill="1" applyBorder="1" applyAlignment="1">
      <alignment wrapText="1"/>
    </xf>
    <xf numFmtId="166" fontId="4" fillId="8" borderId="5" xfId="0" applyNumberFormat="1" applyFont="1" applyFill="1" applyBorder="1" applyAlignment="1" applyProtection="1">
      <alignment horizontal="left" wrapText="1"/>
      <protection locked="0"/>
    </xf>
    <xf numFmtId="166" fontId="3" fillId="8" borderId="5" xfId="0" applyNumberFormat="1" applyFont="1" applyFill="1" applyBorder="1" applyAlignment="1" applyProtection="1">
      <alignment wrapText="1"/>
      <protection locked="0"/>
    </xf>
    <xf numFmtId="166" fontId="4" fillId="8" borderId="5" xfId="0" applyNumberFormat="1" applyFont="1" applyFill="1" applyBorder="1" applyAlignment="1" applyProtection="1">
      <alignment wrapText="1"/>
      <protection locked="0"/>
    </xf>
    <xf numFmtId="166" fontId="4" fillId="5" borderId="5" xfId="0" applyNumberFormat="1" applyFont="1" applyFill="1" applyBorder="1" applyAlignment="1" applyProtection="1">
      <alignment wrapText="1"/>
      <protection locked="0"/>
    </xf>
    <xf numFmtId="166" fontId="3" fillId="2" borderId="5" xfId="0" applyNumberFormat="1" applyFont="1" applyFill="1" applyBorder="1" applyAlignment="1">
      <alignment wrapText="1"/>
    </xf>
    <xf numFmtId="166" fontId="3" fillId="9" borderId="5" xfId="0" applyNumberFormat="1" applyFont="1" applyFill="1" applyBorder="1" applyAlignment="1">
      <alignment wrapText="1"/>
    </xf>
    <xf numFmtId="166" fontId="3" fillId="5" borderId="5" xfId="0" applyNumberFormat="1" applyFont="1" applyFill="1" applyBorder="1" applyAlignment="1" applyProtection="1">
      <alignment wrapText="1"/>
      <protection locked="0"/>
    </xf>
    <xf numFmtId="166" fontId="26" fillId="4" borderId="5" xfId="0" applyNumberFormat="1" applyFont="1" applyFill="1" applyBorder="1" applyAlignment="1">
      <alignment wrapText="1"/>
    </xf>
    <xf numFmtId="166" fontId="26" fillId="13" borderId="5" xfId="0" applyNumberFormat="1" applyFont="1" applyFill="1" applyBorder="1" applyAlignment="1" applyProtection="1">
      <alignment horizontal="left" wrapText="1"/>
      <protection locked="0"/>
    </xf>
    <xf numFmtId="166" fontId="26" fillId="13" borderId="5" xfId="0" applyNumberFormat="1" applyFont="1" applyFill="1" applyBorder="1" applyAlignment="1" applyProtection="1">
      <alignment wrapText="1"/>
      <protection locked="0"/>
    </xf>
    <xf numFmtId="166" fontId="3" fillId="13" borderId="5" xfId="0" applyNumberFormat="1" applyFont="1" applyFill="1" applyBorder="1" applyAlignment="1" applyProtection="1">
      <alignment wrapText="1"/>
      <protection locked="0"/>
    </xf>
    <xf numFmtId="166" fontId="26" fillId="14" borderId="5" xfId="0" applyNumberFormat="1" applyFont="1" applyFill="1" applyBorder="1" applyAlignment="1" applyProtection="1">
      <alignment wrapText="1"/>
      <protection locked="0"/>
    </xf>
    <xf numFmtId="166" fontId="3" fillId="0" borderId="5" xfId="0" applyNumberFormat="1" applyFont="1" applyBorder="1" applyAlignment="1">
      <alignment wrapText="1"/>
    </xf>
    <xf numFmtId="166" fontId="3" fillId="2" borderId="5" xfId="0" applyNumberFormat="1" applyFont="1" applyFill="1" applyBorder="1" applyAlignment="1" applyProtection="1">
      <alignment horizontal="left" wrapText="1"/>
      <protection locked="0"/>
    </xf>
    <xf numFmtId="166" fontId="27" fillId="4" borderId="5" xfId="0" applyNumberFormat="1" applyFont="1" applyFill="1" applyBorder="1" applyAlignment="1">
      <alignment horizontal="center" wrapText="1"/>
    </xf>
    <xf numFmtId="166" fontId="26" fillId="13" borderId="5" xfId="0" applyNumberFormat="1" applyFont="1" applyFill="1" applyBorder="1" applyAlignment="1" applyProtection="1">
      <alignment horizontal="center" wrapText="1"/>
      <protection locked="0"/>
    </xf>
    <xf numFmtId="166" fontId="26" fillId="14" borderId="5" xfId="0" applyNumberFormat="1" applyFont="1" applyFill="1" applyBorder="1" applyAlignment="1" applyProtection="1">
      <alignment horizontal="center" wrapText="1"/>
      <protection locked="0"/>
    </xf>
    <xf numFmtId="166" fontId="4" fillId="9" borderId="5" xfId="0" applyNumberFormat="1" applyFont="1" applyFill="1" applyBorder="1" applyAlignment="1">
      <alignment horizontal="center" wrapText="1"/>
    </xf>
    <xf numFmtId="166" fontId="4" fillId="8" borderId="5" xfId="0" quotePrefix="1" applyNumberFormat="1" applyFont="1" applyFill="1" applyBorder="1" applyAlignment="1" applyProtection="1">
      <alignment horizontal="left" wrapText="1"/>
      <protection locked="0"/>
    </xf>
    <xf numFmtId="166" fontId="4" fillId="5" borderId="5" xfId="0" applyNumberFormat="1" applyFont="1" applyFill="1" applyBorder="1" applyAlignment="1" applyProtection="1">
      <alignment horizontal="left" wrapText="1"/>
      <protection locked="0"/>
    </xf>
    <xf numFmtId="166" fontId="3" fillId="4" borderId="5" xfId="0" applyNumberFormat="1" applyFont="1" applyFill="1" applyBorder="1" applyAlignment="1">
      <alignment wrapText="1"/>
    </xf>
    <xf numFmtId="166" fontId="3" fillId="14" borderId="5" xfId="0" applyNumberFormat="1" applyFont="1" applyFill="1" applyBorder="1" applyAlignment="1" applyProtection="1">
      <alignment wrapText="1"/>
      <protection locked="0"/>
    </xf>
    <xf numFmtId="166" fontId="26" fillId="2" borderId="5" xfId="0" applyNumberFormat="1" applyFont="1" applyFill="1" applyBorder="1" applyAlignment="1" applyProtection="1">
      <alignment wrapText="1"/>
      <protection locked="0"/>
    </xf>
    <xf numFmtId="166" fontId="27" fillId="13" borderId="5" xfId="0" applyNumberFormat="1" applyFont="1" applyFill="1" applyBorder="1" applyAlignment="1" applyProtection="1">
      <alignment wrapText="1"/>
      <protection locked="0"/>
    </xf>
    <xf numFmtId="166" fontId="3" fillId="11" borderId="5" xfId="0" applyNumberFormat="1" applyFont="1" applyFill="1" applyBorder="1" applyAlignment="1" applyProtection="1">
      <alignment horizontal="center" wrapText="1"/>
      <protection locked="0"/>
    </xf>
    <xf numFmtId="166" fontId="4" fillId="0" borderId="5" xfId="0" applyNumberFormat="1" applyFont="1" applyBorder="1" applyAlignment="1">
      <alignment wrapText="1"/>
    </xf>
    <xf numFmtId="166" fontId="4" fillId="0" borderId="5" xfId="0" applyNumberFormat="1" applyFont="1" applyBorder="1" applyAlignment="1" applyProtection="1">
      <alignment wrapText="1"/>
      <protection locked="0"/>
    </xf>
    <xf numFmtId="166" fontId="4" fillId="0" borderId="5" xfId="0" applyNumberFormat="1" applyFont="1" applyBorder="1" applyAlignment="1" applyProtection="1">
      <alignment horizontal="left" wrapText="1"/>
      <protection locked="0"/>
    </xf>
    <xf numFmtId="171" fontId="22" fillId="14" borderId="0" xfId="0" applyNumberFormat="1" applyFont="1" applyFill="1" applyAlignment="1" applyProtection="1">
      <alignment horizontal="right"/>
      <protection locked="0"/>
    </xf>
    <xf numFmtId="0" fontId="29" fillId="19" borderId="6" xfId="0" applyFont="1" applyFill="1" applyBorder="1" applyAlignment="1">
      <alignment horizontal="left" wrapText="1" indent="2"/>
    </xf>
    <xf numFmtId="0" fontId="0" fillId="0" borderId="5" xfId="0" applyBorder="1" applyAlignment="1">
      <alignment horizontal="center"/>
    </xf>
    <xf numFmtId="0" fontId="0" fillId="0" borderId="5" xfId="0" applyBorder="1"/>
    <xf numFmtId="3" fontId="0" fillId="0" borderId="5" xfId="0" applyNumberFormat="1" applyBorder="1"/>
    <xf numFmtId="0" fontId="29" fillId="0" borderId="5" xfId="0" applyFont="1" applyBorder="1" applyAlignment="1">
      <alignment horizontal="center"/>
    </xf>
    <xf numFmtId="178" fontId="6" fillId="2" borderId="0" xfId="6" applyNumberFormat="1" applyFont="1" applyFill="1" applyProtection="1">
      <protection locked="0"/>
    </xf>
    <xf numFmtId="178" fontId="10" fillId="8" borderId="1" xfId="6" applyNumberFormat="1" applyFont="1" applyFill="1" applyBorder="1" applyAlignment="1" applyProtection="1">
      <alignment horizontal="centerContinuous" wrapText="1"/>
      <protection locked="0"/>
    </xf>
    <xf numFmtId="178" fontId="5" fillId="2" borderId="0" xfId="6" applyNumberFormat="1" applyFont="1" applyFill="1" applyAlignment="1" applyProtection="1">
      <alignment horizontal="center"/>
      <protection locked="0"/>
    </xf>
    <xf numFmtId="178" fontId="2" fillId="8" borderId="5" xfId="6" applyNumberFormat="1" applyFont="1" applyFill="1" applyBorder="1" applyAlignment="1" applyProtection="1">
      <alignment horizontal="left" wrapText="1"/>
      <protection locked="0"/>
    </xf>
    <xf numFmtId="178" fontId="16" fillId="13" borderId="5" xfId="6" applyNumberFormat="1" applyFont="1" applyFill="1" applyBorder="1" applyAlignment="1" applyProtection="1">
      <alignment horizontal="center" wrapText="1"/>
      <protection locked="0"/>
    </xf>
    <xf numFmtId="178" fontId="21" fillId="2" borderId="5" xfId="6" applyNumberFormat="1" applyFont="1" applyFill="1" applyBorder="1" applyAlignment="1" applyProtection="1">
      <alignment horizontal="center" wrapText="1"/>
      <protection locked="0"/>
    </xf>
    <xf numFmtId="178" fontId="22" fillId="13" borderId="5" xfId="6" applyNumberFormat="1" applyFont="1" applyFill="1" applyBorder="1" applyAlignment="1" applyProtection="1">
      <alignment horizontal="center" wrapText="1"/>
      <protection locked="0"/>
    </xf>
    <xf numFmtId="178" fontId="13" fillId="8" borderId="5" xfId="6" applyNumberFormat="1" applyFont="1" applyFill="1" applyBorder="1" applyAlignment="1" applyProtection="1">
      <alignment wrapText="1"/>
      <protection locked="0"/>
    </xf>
    <xf numFmtId="178" fontId="13" fillId="0" borderId="5" xfId="6" applyNumberFormat="1" applyFont="1" applyBorder="1" applyAlignment="1" applyProtection="1">
      <alignment wrapText="1"/>
      <protection locked="0"/>
    </xf>
    <xf numFmtId="178" fontId="3" fillId="11" borderId="5" xfId="6" applyNumberFormat="1" applyFont="1" applyFill="1" applyBorder="1" applyAlignment="1">
      <alignment wrapText="1"/>
    </xf>
    <xf numFmtId="178" fontId="4" fillId="0" borderId="5" xfId="6" applyNumberFormat="1" applyFont="1" applyBorder="1" applyAlignment="1" applyProtection="1">
      <alignment wrapText="1"/>
      <protection locked="0"/>
    </xf>
    <xf numFmtId="178" fontId="4" fillId="8" borderId="5" xfId="6" applyNumberFormat="1" applyFont="1" applyFill="1" applyBorder="1" applyAlignment="1">
      <alignment wrapText="1"/>
    </xf>
    <xf numFmtId="178" fontId="3" fillId="2" borderId="5" xfId="6" applyNumberFormat="1" applyFont="1" applyFill="1" applyBorder="1" applyAlignment="1">
      <alignment wrapText="1"/>
    </xf>
    <xf numFmtId="178" fontId="3" fillId="8" borderId="5" xfId="6" applyNumberFormat="1" applyFont="1" applyFill="1" applyBorder="1" applyAlignment="1">
      <alignment wrapText="1"/>
    </xf>
    <xf numFmtId="178" fontId="26" fillId="13" borderId="5" xfId="6" applyNumberFormat="1" applyFont="1" applyFill="1" applyBorder="1" applyAlignment="1">
      <alignment wrapText="1"/>
    </xf>
    <xf numFmtId="178" fontId="26" fillId="13" borderId="5" xfId="6" applyNumberFormat="1" applyFont="1" applyFill="1" applyBorder="1" applyAlignment="1" applyProtection="1">
      <alignment horizontal="center" wrapText="1"/>
      <protection locked="0"/>
    </xf>
    <xf numFmtId="178" fontId="4" fillId="8" borderId="5" xfId="6" applyNumberFormat="1" applyFont="1" applyFill="1" applyBorder="1" applyAlignment="1" applyProtection="1">
      <alignment horizontal="left" wrapText="1"/>
      <protection locked="0"/>
    </xf>
    <xf numFmtId="178" fontId="26" fillId="4" borderId="5" xfId="6" applyNumberFormat="1" applyFont="1" applyFill="1" applyBorder="1" applyAlignment="1">
      <alignment wrapText="1"/>
    </xf>
    <xf numFmtId="178" fontId="3" fillId="13" borderId="5" xfId="6" applyNumberFormat="1" applyFont="1" applyFill="1" applyBorder="1" applyAlignment="1">
      <alignment wrapText="1"/>
    </xf>
    <xf numFmtId="178" fontId="4" fillId="8" borderId="5" xfId="6" applyNumberFormat="1" applyFont="1" applyFill="1" applyBorder="1" applyAlignment="1" applyProtection="1">
      <alignment wrapText="1"/>
      <protection locked="0"/>
    </xf>
    <xf numFmtId="178" fontId="23" fillId="2" borderId="0" xfId="6" applyNumberFormat="1" applyFont="1" applyFill="1" applyProtection="1">
      <protection locked="0"/>
    </xf>
    <xf numFmtId="178" fontId="23" fillId="0" borderId="0" xfId="6" applyNumberFormat="1" applyFont="1" applyProtection="1">
      <protection locked="0"/>
    </xf>
    <xf numFmtId="178" fontId="5" fillId="0" borderId="0" xfId="6" applyNumberFormat="1" applyFont="1" applyProtection="1">
      <protection locked="0"/>
    </xf>
    <xf numFmtId="178" fontId="8" fillId="0" borderId="0" xfId="6" applyNumberFormat="1" applyFont="1" applyProtection="1">
      <protection locked="0"/>
    </xf>
    <xf numFmtId="0" fontId="29" fillId="0" borderId="6" xfId="0" applyFont="1" applyBorder="1" applyAlignment="1">
      <alignment horizontal="left" wrapText="1" indent="2"/>
    </xf>
    <xf numFmtId="3" fontId="1" fillId="0" borderId="5" xfId="0" applyNumberFormat="1" applyFont="1" applyBorder="1"/>
    <xf numFmtId="0" fontId="29" fillId="0" borderId="6" xfId="0" applyFont="1" applyBorder="1" applyAlignment="1">
      <alignment horizontal="left" vertical="center" wrapText="1"/>
    </xf>
    <xf numFmtId="0" fontId="1" fillId="0" borderId="6" xfId="0" applyFont="1" applyBorder="1" applyAlignment="1">
      <alignment wrapText="1"/>
    </xf>
    <xf numFmtId="0" fontId="1" fillId="0" borderId="5" xfId="0" applyFont="1" applyBorder="1" applyAlignment="1">
      <alignment horizontal="center"/>
    </xf>
    <xf numFmtId="0" fontId="1" fillId="0" borderId="5" xfId="0" applyFont="1" applyBorder="1"/>
    <xf numFmtId="3" fontId="1" fillId="0" borderId="5" xfId="1" applyNumberFormat="1" applyBorder="1"/>
    <xf numFmtId="0" fontId="29" fillId="0" borderId="6" xfId="0" applyFont="1" applyBorder="1" applyAlignment="1">
      <alignment wrapText="1"/>
    </xf>
    <xf numFmtId="0" fontId="29" fillId="0" borderId="5" xfId="0" applyFont="1" applyBorder="1"/>
    <xf numFmtId="3" fontId="29" fillId="0" borderId="5" xfId="0" applyNumberFormat="1" applyFont="1" applyBorder="1"/>
    <xf numFmtId="0" fontId="0" fillId="0" borderId="6" xfId="0" applyBorder="1" applyAlignment="1">
      <alignment wrapText="1"/>
    </xf>
    <xf numFmtId="0" fontId="1" fillId="0" borderId="6" xfId="0" applyFont="1" applyBorder="1" applyAlignment="1">
      <alignment horizontal="left" wrapText="1" indent="2"/>
    </xf>
    <xf numFmtId="0" fontId="1" fillId="0" borderId="6" xfId="0" applyFont="1" applyBorder="1" applyAlignment="1">
      <alignment vertical="center" wrapText="1"/>
    </xf>
    <xf numFmtId="0" fontId="29" fillId="0" borderId="6" xfId="0" applyFont="1" applyBorder="1" applyAlignment="1">
      <alignment vertical="center" wrapText="1"/>
    </xf>
    <xf numFmtId="0" fontId="2" fillId="0" borderId="6" xfId="0" applyFont="1" applyBorder="1" applyAlignment="1">
      <alignment vertical="center" wrapText="1"/>
    </xf>
    <xf numFmtId="0" fontId="2" fillId="0" borderId="0" xfId="0" applyFont="1" applyAlignment="1">
      <alignment wrapText="1"/>
    </xf>
    <xf numFmtId="0" fontId="1" fillId="0" borderId="6" xfId="0" applyFont="1" applyBorder="1" applyAlignment="1">
      <alignment horizontal="left" vertical="center" wrapText="1"/>
    </xf>
    <xf numFmtId="0" fontId="1" fillId="0" borderId="5" xfId="0" applyFont="1" applyBorder="1" applyAlignment="1">
      <alignment horizontal="center" wrapText="1"/>
    </xf>
    <xf numFmtId="9" fontId="1" fillId="2" borderId="5" xfId="0" applyNumberFormat="1" applyFont="1" applyFill="1" applyBorder="1" applyAlignment="1" applyProtection="1">
      <alignment wrapText="1"/>
      <protection locked="0"/>
    </xf>
    <xf numFmtId="178" fontId="3" fillId="0" borderId="5" xfId="0" applyNumberFormat="1" applyFont="1" applyBorder="1" applyAlignment="1">
      <alignment wrapText="1"/>
    </xf>
    <xf numFmtId="178" fontId="1" fillId="2" borderId="0" xfId="0" applyNumberFormat="1" applyFont="1" applyFill="1" applyProtection="1">
      <protection locked="0"/>
    </xf>
    <xf numFmtId="178" fontId="1" fillId="2" borderId="0" xfId="0" applyNumberFormat="1" applyFont="1" applyFill="1" applyAlignment="1" applyProtection="1">
      <alignment horizontal="left"/>
      <protection locked="0"/>
    </xf>
    <xf numFmtId="178" fontId="10" fillId="9" borderId="1" xfId="0" applyNumberFormat="1" applyFont="1" applyFill="1" applyBorder="1" applyAlignment="1" applyProtection="1">
      <alignment horizontal="center" wrapText="1"/>
      <protection locked="0"/>
    </xf>
    <xf numFmtId="178" fontId="5" fillId="2" borderId="0" xfId="0" applyNumberFormat="1" applyFont="1" applyFill="1" applyAlignment="1" applyProtection="1">
      <alignment horizontal="left"/>
      <protection locked="0"/>
    </xf>
    <xf numFmtId="178" fontId="10" fillId="9" borderId="5" xfId="0" applyNumberFormat="1" applyFont="1" applyFill="1" applyBorder="1" applyAlignment="1">
      <alignment horizontal="center" vertical="center" wrapText="1"/>
    </xf>
    <xf numFmtId="178" fontId="16" fillId="13" borderId="5" xfId="0" applyNumberFormat="1" applyFont="1" applyFill="1" applyBorder="1" applyAlignment="1" applyProtection="1">
      <alignment horizontal="center" wrapText="1"/>
      <protection locked="0"/>
    </xf>
    <xf numFmtId="178" fontId="21" fillId="2" borderId="5" xfId="0" applyNumberFormat="1" applyFont="1" applyFill="1" applyBorder="1" applyAlignment="1" applyProtection="1">
      <alignment horizontal="center" wrapText="1"/>
      <protection locked="0"/>
    </xf>
    <xf numFmtId="178" fontId="28" fillId="13" borderId="5" xfId="0" applyNumberFormat="1" applyFont="1" applyFill="1" applyBorder="1" applyAlignment="1">
      <alignment horizontal="center" wrapText="1"/>
    </xf>
    <xf numFmtId="178" fontId="13" fillId="9" borderId="5" xfId="0" applyNumberFormat="1" applyFont="1" applyFill="1" applyBorder="1" applyAlignment="1">
      <alignment horizontal="center" wrapText="1"/>
    </xf>
    <xf numFmtId="178" fontId="13" fillId="0" borderId="5" xfId="0" applyNumberFormat="1" applyFont="1" applyBorder="1" applyAlignment="1" applyProtection="1">
      <alignment wrapText="1"/>
      <protection locked="0"/>
    </xf>
    <xf numFmtId="178" fontId="4" fillId="0" borderId="5" xfId="0" applyNumberFormat="1" applyFont="1" applyBorder="1" applyAlignment="1" applyProtection="1">
      <alignment wrapText="1"/>
      <protection locked="0"/>
    </xf>
    <xf numFmtId="178" fontId="3" fillId="2" borderId="5" xfId="0" applyNumberFormat="1" applyFont="1" applyFill="1" applyBorder="1" applyAlignment="1">
      <alignment wrapText="1"/>
    </xf>
    <xf numFmtId="178" fontId="3" fillId="9" borderId="5" xfId="0" applyNumberFormat="1" applyFont="1" applyFill="1" applyBorder="1" applyAlignment="1">
      <alignment wrapText="1"/>
    </xf>
    <xf numFmtId="178" fontId="4" fillId="9" borderId="5" xfId="0" applyNumberFormat="1" applyFont="1" applyFill="1" applyBorder="1" applyAlignment="1">
      <alignment wrapText="1"/>
    </xf>
    <xf numFmtId="178" fontId="26" fillId="4" borderId="5" xfId="0" applyNumberFormat="1" applyFont="1" applyFill="1" applyBorder="1" applyAlignment="1">
      <alignment wrapText="1"/>
    </xf>
    <xf numFmtId="178" fontId="27" fillId="4" borderId="5" xfId="0" applyNumberFormat="1" applyFont="1" applyFill="1" applyBorder="1" applyAlignment="1">
      <alignment horizontal="center" wrapText="1"/>
    </xf>
    <xf numFmtId="178" fontId="4" fillId="9" borderId="5" xfId="0" applyNumberFormat="1" applyFont="1" applyFill="1" applyBorder="1" applyAlignment="1">
      <alignment horizontal="center" wrapText="1"/>
    </xf>
    <xf numFmtId="178" fontId="3" fillId="4" borderId="5" xfId="0" applyNumberFormat="1" applyFont="1" applyFill="1" applyBorder="1" applyAlignment="1">
      <alignment wrapText="1"/>
    </xf>
    <xf numFmtId="178" fontId="4" fillId="9" borderId="5" xfId="0" applyNumberFormat="1" applyFont="1" applyFill="1" applyBorder="1" applyAlignment="1" applyProtection="1">
      <alignment wrapText="1"/>
      <protection locked="0"/>
    </xf>
    <xf numFmtId="178" fontId="23" fillId="2" borderId="0" xfId="0" applyNumberFormat="1" applyFont="1" applyFill="1" applyProtection="1">
      <protection locked="0"/>
    </xf>
    <xf numFmtId="178" fontId="23" fillId="0" borderId="0" xfId="0" applyNumberFormat="1" applyFont="1" applyProtection="1">
      <protection locked="0"/>
    </xf>
    <xf numFmtId="178" fontId="5" fillId="0" borderId="0" xfId="0" applyNumberFormat="1" applyFont="1" applyProtection="1">
      <protection locked="0"/>
    </xf>
    <xf numFmtId="178" fontId="8" fillId="0" borderId="0" xfId="0" applyNumberFormat="1" applyFont="1" applyProtection="1">
      <protection locked="0"/>
    </xf>
    <xf numFmtId="2" fontId="0" fillId="0" borderId="5" xfId="0" applyNumberFormat="1" applyBorder="1"/>
    <xf numFmtId="17" fontId="15" fillId="5" borderId="5" xfId="0" applyNumberFormat="1" applyFont="1" applyFill="1" applyBorder="1" applyAlignment="1" applyProtection="1">
      <alignment horizontal="center" vertical="center" wrapText="1"/>
      <protection locked="0"/>
    </xf>
    <xf numFmtId="179" fontId="1" fillId="2" borderId="0" xfId="0" applyNumberFormat="1" applyFont="1" applyFill="1" applyProtection="1">
      <protection locked="0"/>
    </xf>
    <xf numFmtId="180" fontId="6" fillId="2" borderId="0" xfId="6" applyNumberFormat="1" applyFont="1" applyFill="1" applyProtection="1">
      <protection locked="0"/>
    </xf>
    <xf numFmtId="180" fontId="10" fillId="8" borderId="1" xfId="6" applyNumberFormat="1" applyFont="1" applyFill="1" applyBorder="1" applyAlignment="1" applyProtection="1">
      <alignment horizontal="centerContinuous" wrapText="1"/>
      <protection locked="0"/>
    </xf>
    <xf numFmtId="180" fontId="5" fillId="2" borderId="0" xfId="6" applyNumberFormat="1" applyFont="1" applyFill="1" applyAlignment="1" applyProtection="1">
      <alignment horizontal="center"/>
      <protection locked="0"/>
    </xf>
    <xf numFmtId="180" fontId="2" fillId="8" borderId="5" xfId="6" applyNumberFormat="1" applyFont="1" applyFill="1" applyBorder="1" applyAlignment="1" applyProtection="1">
      <alignment horizontal="left" wrapText="1"/>
      <protection locked="0"/>
    </xf>
    <xf numFmtId="180" fontId="16" fillId="13" borderId="5" xfId="6" applyNumberFormat="1" applyFont="1" applyFill="1" applyBorder="1" applyAlignment="1" applyProtection="1">
      <alignment horizontal="center" wrapText="1"/>
      <protection locked="0"/>
    </xf>
    <xf numFmtId="180" fontId="21" fillId="2" borderId="5" xfId="6" applyNumberFormat="1" applyFont="1" applyFill="1" applyBorder="1" applyAlignment="1" applyProtection="1">
      <alignment horizontal="center" wrapText="1"/>
      <protection locked="0"/>
    </xf>
    <xf numFmtId="180" fontId="22" fillId="13" borderId="5" xfId="6" applyNumberFormat="1" applyFont="1" applyFill="1" applyBorder="1" applyAlignment="1" applyProtection="1">
      <alignment horizontal="center" wrapText="1"/>
      <protection locked="0"/>
    </xf>
    <xf numFmtId="180" fontId="13" fillId="8" borderId="5" xfId="6" applyNumberFormat="1" applyFont="1" applyFill="1" applyBorder="1" applyAlignment="1" applyProtection="1">
      <alignment wrapText="1"/>
      <protection locked="0"/>
    </xf>
    <xf numFmtId="180" fontId="13" fillId="0" borderId="5" xfId="6" applyNumberFormat="1" applyFont="1" applyBorder="1" applyAlignment="1" applyProtection="1">
      <alignment wrapText="1"/>
      <protection locked="0"/>
    </xf>
    <xf numFmtId="180" fontId="3" fillId="11" borderId="5" xfId="6" applyNumberFormat="1" applyFont="1" applyFill="1" applyBorder="1" applyAlignment="1">
      <alignment wrapText="1"/>
    </xf>
    <xf numFmtId="180" fontId="4" fillId="0" borderId="5" xfId="6" applyNumberFormat="1" applyFont="1" applyBorder="1" applyAlignment="1" applyProtection="1">
      <alignment wrapText="1"/>
      <protection locked="0"/>
    </xf>
    <xf numFmtId="180" fontId="3" fillId="2" borderId="5" xfId="6" applyNumberFormat="1" applyFont="1" applyFill="1" applyBorder="1" applyAlignment="1">
      <alignment wrapText="1"/>
    </xf>
    <xf numFmtId="180" fontId="3" fillId="8" borderId="5" xfId="6" applyNumberFormat="1" applyFont="1" applyFill="1" applyBorder="1" applyAlignment="1">
      <alignment wrapText="1"/>
    </xf>
    <xf numFmtId="180" fontId="4" fillId="8" borderId="5" xfId="6" applyNumberFormat="1" applyFont="1" applyFill="1" applyBorder="1" applyAlignment="1">
      <alignment wrapText="1"/>
    </xf>
    <xf numFmtId="180" fontId="26" fillId="13" borderId="5" xfId="6" applyNumberFormat="1" applyFont="1" applyFill="1" applyBorder="1" applyAlignment="1">
      <alignment wrapText="1"/>
    </xf>
    <xf numFmtId="180" fontId="26" fillId="13" borderId="5" xfId="6" applyNumberFormat="1" applyFont="1" applyFill="1" applyBorder="1" applyAlignment="1" applyProtection="1">
      <alignment horizontal="center" wrapText="1"/>
      <protection locked="0"/>
    </xf>
    <xf numFmtId="180" fontId="4" fillId="8" borderId="5" xfId="6" applyNumberFormat="1" applyFont="1" applyFill="1" applyBorder="1" applyAlignment="1" applyProtection="1">
      <alignment horizontal="left" wrapText="1"/>
      <protection locked="0"/>
    </xf>
    <xf numFmtId="180" fontId="26" fillId="4" borderId="5" xfId="6" applyNumberFormat="1" applyFont="1" applyFill="1" applyBorder="1" applyAlignment="1">
      <alignment wrapText="1"/>
    </xf>
    <xf numFmtId="180" fontId="3" fillId="13" borderId="5" xfId="6" applyNumberFormat="1" applyFont="1" applyFill="1" applyBorder="1" applyAlignment="1">
      <alignment wrapText="1"/>
    </xf>
    <xf numFmtId="180" fontId="4" fillId="8" borderId="5" xfId="6" applyNumberFormat="1" applyFont="1" applyFill="1" applyBorder="1" applyAlignment="1" applyProtection="1">
      <alignment wrapText="1"/>
      <protection locked="0"/>
    </xf>
    <xf numFmtId="180" fontId="23" fillId="2" borderId="0" xfId="6" applyNumberFormat="1" applyFont="1" applyFill="1" applyProtection="1">
      <protection locked="0"/>
    </xf>
    <xf numFmtId="180" fontId="23" fillId="0" borderId="0" xfId="6" applyNumberFormat="1" applyFont="1" applyProtection="1">
      <protection locked="0"/>
    </xf>
    <xf numFmtId="180" fontId="5" fillId="0" borderId="0" xfId="6" applyNumberFormat="1" applyFont="1" applyProtection="1">
      <protection locked="0"/>
    </xf>
    <xf numFmtId="180" fontId="8" fillId="0" borderId="0" xfId="6" applyNumberFormat="1" applyFont="1" applyProtection="1">
      <protection locked="0"/>
    </xf>
    <xf numFmtId="0" fontId="1" fillId="0" borderId="7" xfId="0" applyFont="1" applyBorder="1" applyAlignment="1">
      <alignment horizontal="center"/>
    </xf>
    <xf numFmtId="180" fontId="4" fillId="2" borderId="0" xfId="0" applyNumberFormat="1" applyFont="1" applyFill="1" applyProtection="1">
      <protection locked="0"/>
    </xf>
    <xf numFmtId="180" fontId="1" fillId="2" borderId="0" xfId="0" applyNumberFormat="1" applyFont="1" applyFill="1" applyProtection="1">
      <protection locked="0"/>
    </xf>
    <xf numFmtId="180" fontId="1" fillId="2" borderId="0" xfId="0" quotePrefix="1" applyNumberFormat="1" applyFont="1" applyFill="1" applyAlignment="1">
      <alignment horizontal="left"/>
    </xf>
    <xf numFmtId="180" fontId="18" fillId="2" borderId="0" xfId="0" applyNumberFormat="1" applyFont="1" applyFill="1" applyProtection="1">
      <protection locked="0"/>
    </xf>
    <xf numFmtId="180" fontId="1" fillId="2" borderId="0" xfId="0" applyNumberFormat="1" applyFont="1" applyFill="1" applyAlignment="1" applyProtection="1">
      <alignment horizontal="left"/>
      <protection locked="0"/>
    </xf>
    <xf numFmtId="180" fontId="6" fillId="2" borderId="0" xfId="0" applyNumberFormat="1" applyFont="1" applyFill="1" applyAlignment="1" applyProtection="1">
      <alignment horizontal="left"/>
      <protection locked="0"/>
    </xf>
    <xf numFmtId="180" fontId="18" fillId="2" borderId="0" xfId="0" applyNumberFormat="1" applyFont="1" applyFill="1" applyAlignment="1" applyProtection="1">
      <alignment horizontal="left"/>
      <protection locked="0"/>
    </xf>
    <xf numFmtId="180" fontId="6" fillId="2" borderId="0" xfId="0" applyNumberFormat="1" applyFont="1" applyFill="1" applyProtection="1">
      <protection locked="0"/>
    </xf>
    <xf numFmtId="180" fontId="5" fillId="2" borderId="0" xfId="0" applyNumberFormat="1" applyFont="1" applyFill="1" applyAlignment="1" applyProtection="1">
      <alignment horizontal="left"/>
      <protection locked="0"/>
    </xf>
    <xf numFmtId="180" fontId="10" fillId="3" borderId="5" xfId="0" applyNumberFormat="1" applyFont="1" applyFill="1" applyBorder="1" applyAlignment="1" applyProtection="1">
      <alignment horizontal="center" vertical="center" wrapText="1"/>
      <protection locked="0"/>
    </xf>
    <xf numFmtId="180" fontId="9" fillId="4" borderId="5" xfId="0" applyNumberFormat="1" applyFont="1" applyFill="1" applyBorder="1" applyAlignment="1">
      <alignment horizontal="center" wrapText="1"/>
    </xf>
    <xf numFmtId="180" fontId="20" fillId="2" borderId="5" xfId="0" applyNumberFormat="1" applyFont="1" applyFill="1" applyBorder="1" applyAlignment="1" applyProtection="1">
      <alignment horizontal="center" wrapText="1"/>
      <protection locked="0"/>
    </xf>
    <xf numFmtId="180" fontId="28" fillId="4" borderId="5" xfId="0" applyNumberFormat="1" applyFont="1" applyFill="1" applyBorder="1" applyAlignment="1">
      <alignment horizontal="center" wrapText="1"/>
    </xf>
    <xf numFmtId="180" fontId="13" fillId="3" borderId="5" xfId="0" applyNumberFormat="1" applyFont="1" applyFill="1" applyBorder="1" applyAlignment="1" applyProtection="1">
      <alignment horizontal="center" wrapText="1"/>
      <protection locked="0"/>
    </xf>
    <xf numFmtId="180" fontId="13" fillId="0" borderId="5" xfId="6" applyNumberFormat="1" applyFont="1" applyBorder="1" applyAlignment="1">
      <alignment wrapText="1"/>
    </xf>
    <xf numFmtId="180" fontId="4" fillId="0" borderId="5" xfId="6" applyNumberFormat="1" applyFont="1" applyBorder="1" applyAlignment="1">
      <alignment wrapText="1"/>
    </xf>
    <xf numFmtId="180" fontId="3" fillId="3" borderId="5" xfId="6" applyNumberFormat="1" applyFont="1" applyFill="1" applyBorder="1" applyAlignment="1">
      <alignment wrapText="1"/>
    </xf>
    <xf numFmtId="180" fontId="4" fillId="3" borderId="5" xfId="6" applyNumberFormat="1" applyFont="1" applyFill="1" applyBorder="1" applyAlignment="1">
      <alignment wrapText="1"/>
    </xf>
    <xf numFmtId="180" fontId="3" fillId="0" borderId="5" xfId="6" applyNumberFormat="1" applyFont="1" applyBorder="1" applyAlignment="1">
      <alignment wrapText="1"/>
    </xf>
    <xf numFmtId="180" fontId="27" fillId="4" borderId="5" xfId="6" applyNumberFormat="1" applyFont="1" applyFill="1" applyBorder="1" applyAlignment="1">
      <alignment horizontal="center" wrapText="1"/>
    </xf>
    <xf numFmtId="180" fontId="4" fillId="3" borderId="5" xfId="6" applyNumberFormat="1" applyFont="1" applyFill="1" applyBorder="1" applyAlignment="1">
      <alignment horizontal="center" wrapText="1"/>
    </xf>
    <xf numFmtId="180" fontId="3" fillId="4" borderId="5" xfId="6" applyNumberFormat="1" applyFont="1" applyFill="1" applyBorder="1" applyAlignment="1">
      <alignment wrapText="1"/>
    </xf>
    <xf numFmtId="180" fontId="4" fillId="3" borderId="5" xfId="6" applyNumberFormat="1" applyFont="1" applyFill="1" applyBorder="1" applyAlignment="1" applyProtection="1">
      <alignment horizontal="center" wrapText="1"/>
      <protection locked="0"/>
    </xf>
    <xf numFmtId="180" fontId="23" fillId="2" borderId="0" xfId="0" applyNumberFormat="1" applyFont="1" applyFill="1" applyProtection="1">
      <protection locked="0"/>
    </xf>
    <xf numFmtId="180" fontId="23" fillId="0" borderId="0" xfId="0" applyNumberFormat="1" applyFont="1" applyProtection="1">
      <protection locked="0"/>
    </xf>
    <xf numFmtId="180" fontId="5" fillId="0" borderId="0" xfId="0" applyNumberFormat="1" applyFont="1" applyProtection="1">
      <protection locked="0"/>
    </xf>
    <xf numFmtId="180" fontId="8" fillId="0" borderId="0" xfId="0" applyNumberFormat="1" applyFont="1" applyProtection="1">
      <protection locked="0"/>
    </xf>
    <xf numFmtId="164" fontId="4" fillId="2" borderId="0" xfId="0" applyNumberFormat="1" applyFont="1" applyFill="1" applyProtection="1">
      <protection locked="0"/>
    </xf>
    <xf numFmtId="164" fontId="3" fillId="2" borderId="0" xfId="0" applyNumberFormat="1" applyFont="1" applyFill="1" applyProtection="1">
      <protection locked="0"/>
    </xf>
    <xf numFmtId="164" fontId="1" fillId="2" borderId="0" xfId="0" applyNumberFormat="1" applyFont="1" applyFill="1" applyProtection="1">
      <protection locked="0"/>
    </xf>
    <xf numFmtId="164" fontId="6" fillId="2" borderId="0" xfId="0" applyNumberFormat="1" applyFont="1" applyFill="1" applyProtection="1">
      <protection locked="0"/>
    </xf>
    <xf numFmtId="164" fontId="1" fillId="2" borderId="0" xfId="0" quotePrefix="1" applyNumberFormat="1" applyFont="1" applyFill="1" applyAlignment="1">
      <alignment horizontal="left"/>
    </xf>
    <xf numFmtId="164" fontId="18" fillId="2" borderId="0" xfId="0" applyNumberFormat="1" applyFont="1" applyFill="1" applyProtection="1">
      <protection locked="0"/>
    </xf>
    <xf numFmtId="164" fontId="1" fillId="2" borderId="0" xfId="0" applyNumberFormat="1" applyFont="1" applyFill="1" applyAlignment="1" applyProtection="1">
      <alignment horizontal="left"/>
      <protection locked="0"/>
    </xf>
    <xf numFmtId="164" fontId="6" fillId="2" borderId="0" xfId="0" applyNumberFormat="1" applyFont="1" applyFill="1" applyAlignment="1" applyProtection="1">
      <alignment horizontal="left"/>
      <protection locked="0"/>
    </xf>
    <xf numFmtId="164" fontId="13" fillId="3" borderId="1" xfId="0" applyNumberFormat="1" applyFont="1" applyFill="1" applyBorder="1" applyAlignment="1" applyProtection="1">
      <alignment horizontal="center" wrapText="1"/>
      <protection locked="0"/>
    </xf>
    <xf numFmtId="164" fontId="10" fillId="9" borderId="1" xfId="0" applyNumberFormat="1" applyFont="1" applyFill="1" applyBorder="1" applyAlignment="1" applyProtection="1">
      <alignment horizontal="center" wrapText="1"/>
      <protection locked="0"/>
    </xf>
    <xf numFmtId="164" fontId="5" fillId="2" borderId="0" xfId="0" applyNumberFormat="1" applyFont="1" applyFill="1" applyAlignment="1" applyProtection="1">
      <alignment horizontal="left"/>
      <protection locked="0"/>
    </xf>
    <xf numFmtId="164" fontId="5" fillId="2" borderId="0" xfId="0" applyNumberFormat="1" applyFont="1" applyFill="1" applyProtection="1">
      <protection locked="0"/>
    </xf>
    <xf numFmtId="164" fontId="10" fillId="3" borderId="5" xfId="0" applyNumberFormat="1" applyFont="1" applyFill="1" applyBorder="1" applyAlignment="1" applyProtection="1">
      <alignment horizontal="center" vertical="center" wrapText="1"/>
      <protection locked="0"/>
    </xf>
    <xf numFmtId="164" fontId="11" fillId="9" borderId="5" xfId="0" applyNumberFormat="1" applyFont="1" applyFill="1" applyBorder="1" applyAlignment="1" applyProtection="1">
      <alignment horizontal="center" vertical="center" wrapText="1"/>
      <protection locked="0"/>
    </xf>
    <xf numFmtId="164" fontId="9" fillId="4" borderId="5" xfId="0" applyNumberFormat="1" applyFont="1" applyFill="1" applyBorder="1" applyAlignment="1">
      <alignment horizontal="center" wrapText="1"/>
    </xf>
    <xf numFmtId="164" fontId="20" fillId="2" borderId="5" xfId="0" applyNumberFormat="1" applyFont="1" applyFill="1" applyBorder="1" applyAlignment="1" applyProtection="1">
      <alignment horizontal="center" wrapText="1"/>
      <protection locked="0"/>
    </xf>
    <xf numFmtId="164" fontId="28" fillId="4" borderId="5" xfId="0" applyNumberFormat="1" applyFont="1" applyFill="1" applyBorder="1" applyAlignment="1">
      <alignment horizontal="center" wrapText="1"/>
    </xf>
    <xf numFmtId="164" fontId="13" fillId="3" borderId="5" xfId="0" applyNumberFormat="1" applyFont="1" applyFill="1" applyBorder="1" applyAlignment="1" applyProtection="1">
      <alignment horizontal="center" wrapText="1"/>
      <protection locked="0"/>
    </xf>
    <xf numFmtId="164" fontId="13" fillId="9" borderId="5" xfId="0" applyNumberFormat="1" applyFont="1" applyFill="1" applyBorder="1" applyAlignment="1">
      <alignment horizontal="center" wrapText="1"/>
    </xf>
    <xf numFmtId="164" fontId="13" fillId="0" borderId="5" xfId="0" applyNumberFormat="1" applyFont="1" applyBorder="1" applyAlignment="1">
      <alignment wrapText="1"/>
    </xf>
    <xf numFmtId="164" fontId="3" fillId="11" borderId="5" xfId="0" applyNumberFormat="1" applyFont="1" applyFill="1" applyBorder="1" applyAlignment="1">
      <alignment wrapText="1"/>
    </xf>
    <xf numFmtId="164" fontId="4" fillId="0" borderId="5" xfId="0" applyNumberFormat="1" applyFont="1" applyBorder="1" applyAlignment="1">
      <alignment wrapText="1"/>
    </xf>
    <xf numFmtId="164" fontId="3" fillId="2" borderId="5" xfId="0" applyNumberFormat="1" applyFont="1" applyFill="1" applyBorder="1" applyAlignment="1">
      <alignment wrapText="1"/>
    </xf>
    <xf numFmtId="164" fontId="3" fillId="3" borderId="5" xfId="0" applyNumberFormat="1" applyFont="1" applyFill="1" applyBorder="1" applyAlignment="1">
      <alignment wrapText="1"/>
    </xf>
    <xf numFmtId="164" fontId="3" fillId="9" borderId="5" xfId="0" applyNumberFormat="1" applyFont="1" applyFill="1" applyBorder="1" applyAlignment="1">
      <alignment wrapText="1"/>
    </xf>
    <xf numFmtId="164" fontId="4" fillId="3" borderId="5" xfId="0" applyNumberFormat="1" applyFont="1" applyFill="1" applyBorder="1" applyAlignment="1">
      <alignment wrapText="1"/>
    </xf>
    <xf numFmtId="164" fontId="4" fillId="9" borderId="5" xfId="0" applyNumberFormat="1" applyFont="1" applyFill="1" applyBorder="1" applyAlignment="1">
      <alignment wrapText="1"/>
    </xf>
    <xf numFmtId="164" fontId="26" fillId="4" borderId="5" xfId="0" applyNumberFormat="1" applyFont="1" applyFill="1" applyBorder="1" applyAlignment="1">
      <alignment wrapText="1"/>
    </xf>
    <xf numFmtId="164" fontId="3" fillId="0" borderId="5" xfId="0" applyNumberFormat="1" applyFont="1" applyBorder="1" applyAlignment="1">
      <alignment wrapText="1"/>
    </xf>
    <xf numFmtId="164" fontId="27" fillId="4" borderId="5" xfId="0" applyNumberFormat="1" applyFont="1" applyFill="1" applyBorder="1" applyAlignment="1">
      <alignment horizontal="center" wrapText="1"/>
    </xf>
    <xf numFmtId="164" fontId="4" fillId="3" borderId="5" xfId="0" applyNumberFormat="1" applyFont="1" applyFill="1" applyBorder="1" applyAlignment="1">
      <alignment horizontal="center" wrapText="1"/>
    </xf>
    <xf numFmtId="164" fontId="4" fillId="9" borderId="5" xfId="0" applyNumberFormat="1" applyFont="1" applyFill="1" applyBorder="1" applyAlignment="1">
      <alignment horizontal="center" wrapText="1"/>
    </xf>
    <xf numFmtId="164" fontId="3" fillId="4" borderId="5" xfId="0" applyNumberFormat="1" applyFont="1" applyFill="1" applyBorder="1" applyAlignment="1">
      <alignment wrapText="1"/>
    </xf>
    <xf numFmtId="164" fontId="4" fillId="3" borderId="5" xfId="0" applyNumberFormat="1" applyFont="1" applyFill="1" applyBorder="1" applyAlignment="1" applyProtection="1">
      <alignment horizontal="center" wrapText="1"/>
      <protection locked="0"/>
    </xf>
    <xf numFmtId="164" fontId="23" fillId="2" borderId="0" xfId="0" applyNumberFormat="1" applyFont="1" applyFill="1" applyProtection="1">
      <protection locked="0"/>
    </xf>
    <xf numFmtId="164" fontId="23" fillId="0" borderId="0" xfId="0" applyNumberFormat="1" applyFont="1" applyProtection="1">
      <protection locked="0"/>
    </xf>
    <xf numFmtId="164" fontId="5" fillId="0" borderId="0" xfId="0" applyNumberFormat="1" applyFont="1" applyProtection="1">
      <protection locked="0"/>
    </xf>
    <xf numFmtId="164" fontId="8" fillId="0" borderId="0" xfId="0" applyNumberFormat="1" applyFont="1" applyProtection="1">
      <protection locked="0"/>
    </xf>
    <xf numFmtId="181" fontId="4" fillId="2" borderId="0" xfId="0" applyNumberFormat="1" applyFont="1" applyFill="1" applyProtection="1">
      <protection locked="0"/>
    </xf>
    <xf numFmtId="181" fontId="1" fillId="2" borderId="0" xfId="0" applyNumberFormat="1" applyFont="1" applyFill="1" applyProtection="1">
      <protection locked="0"/>
    </xf>
    <xf numFmtId="181" fontId="1" fillId="2" borderId="0" xfId="0" quotePrefix="1" applyNumberFormat="1" applyFont="1" applyFill="1" applyAlignment="1">
      <alignment horizontal="left"/>
    </xf>
    <xf numFmtId="181" fontId="18" fillId="2" borderId="0" xfId="0" applyNumberFormat="1" applyFont="1" applyFill="1" applyProtection="1">
      <protection locked="0"/>
    </xf>
    <xf numFmtId="181" fontId="1" fillId="2" borderId="0" xfId="0" applyNumberFormat="1" applyFont="1" applyFill="1" applyAlignment="1" applyProtection="1">
      <alignment horizontal="left"/>
      <protection locked="0"/>
    </xf>
    <xf numFmtId="181" fontId="6" fillId="2" borderId="0" xfId="0" applyNumberFormat="1" applyFont="1" applyFill="1" applyAlignment="1" applyProtection="1">
      <alignment horizontal="left"/>
      <protection locked="0"/>
    </xf>
    <xf numFmtId="181" fontId="18" fillId="2" borderId="0" xfId="0" applyNumberFormat="1" applyFont="1" applyFill="1" applyAlignment="1" applyProtection="1">
      <alignment horizontal="left"/>
      <protection locked="0"/>
    </xf>
    <xf numFmtId="181" fontId="6" fillId="2" borderId="0" xfId="0" applyNumberFormat="1" applyFont="1" applyFill="1" applyProtection="1">
      <protection locked="0"/>
    </xf>
    <xf numFmtId="181" fontId="5" fillId="2" borderId="0" xfId="0" applyNumberFormat="1" applyFont="1" applyFill="1" applyAlignment="1" applyProtection="1">
      <alignment horizontal="left"/>
      <protection locked="0"/>
    </xf>
    <xf numFmtId="181" fontId="10" fillId="3" borderId="5" xfId="0" applyNumberFormat="1" applyFont="1" applyFill="1" applyBorder="1" applyAlignment="1" applyProtection="1">
      <alignment horizontal="center" vertical="center" wrapText="1"/>
      <protection locked="0"/>
    </xf>
    <xf numFmtId="181" fontId="9" fillId="4" borderId="5" xfId="0" applyNumberFormat="1" applyFont="1" applyFill="1" applyBorder="1" applyAlignment="1">
      <alignment horizontal="center" wrapText="1"/>
    </xf>
    <xf numFmtId="181" fontId="20" fillId="2" borderId="5" xfId="0" applyNumberFormat="1" applyFont="1" applyFill="1" applyBorder="1" applyAlignment="1" applyProtection="1">
      <alignment horizontal="center" wrapText="1"/>
      <protection locked="0"/>
    </xf>
    <xf numFmtId="181" fontId="28" fillId="4" borderId="5" xfId="0" applyNumberFormat="1" applyFont="1" applyFill="1" applyBorder="1" applyAlignment="1">
      <alignment horizontal="center" wrapText="1"/>
    </xf>
    <xf numFmtId="181" fontId="13" fillId="3" borderId="5" xfId="0" applyNumberFormat="1" applyFont="1" applyFill="1" applyBorder="1" applyAlignment="1" applyProtection="1">
      <alignment horizontal="center" wrapText="1"/>
      <protection locked="0"/>
    </xf>
    <xf numFmtId="181" fontId="13" fillId="0" borderId="5" xfId="0" applyNumberFormat="1" applyFont="1" applyBorder="1" applyAlignment="1">
      <alignment wrapText="1"/>
    </xf>
    <xf numFmtId="181" fontId="3" fillId="11" borderId="5" xfId="0" applyNumberFormat="1" applyFont="1" applyFill="1" applyBorder="1" applyAlignment="1">
      <alignment wrapText="1"/>
    </xf>
    <xf numFmtId="181" fontId="4" fillId="0" borderId="5" xfId="0" applyNumberFormat="1" applyFont="1" applyBorder="1" applyAlignment="1">
      <alignment wrapText="1"/>
    </xf>
    <xf numFmtId="181" fontId="3" fillId="2" borderId="5" xfId="0" applyNumberFormat="1" applyFont="1" applyFill="1" applyBorder="1" applyAlignment="1">
      <alignment wrapText="1"/>
    </xf>
    <xf numFmtId="181" fontId="3" fillId="3" borderId="5" xfId="0" applyNumberFormat="1" applyFont="1" applyFill="1" applyBorder="1" applyAlignment="1">
      <alignment wrapText="1"/>
    </xf>
    <xf numFmtId="181" fontId="4" fillId="3" borderId="5" xfId="0" applyNumberFormat="1" applyFont="1" applyFill="1" applyBorder="1" applyAlignment="1">
      <alignment wrapText="1"/>
    </xf>
    <xf numFmtId="181" fontId="26" fillId="4" borderId="5" xfId="0" applyNumberFormat="1" applyFont="1" applyFill="1" applyBorder="1" applyAlignment="1">
      <alignment wrapText="1"/>
    </xf>
    <xf numFmtId="181" fontId="3" fillId="0" borderId="5" xfId="0" applyNumberFormat="1" applyFont="1" applyBorder="1" applyAlignment="1">
      <alignment wrapText="1"/>
    </xf>
    <xf numFmtId="181" fontId="27" fillId="4" borderId="5" xfId="0" applyNumberFormat="1" applyFont="1" applyFill="1" applyBorder="1" applyAlignment="1">
      <alignment horizontal="center" wrapText="1"/>
    </xf>
    <xf numFmtId="181" fontId="4" fillId="3" borderId="5" xfId="0" applyNumberFormat="1" applyFont="1" applyFill="1" applyBorder="1" applyAlignment="1">
      <alignment horizontal="center" wrapText="1"/>
    </xf>
    <xf numFmtId="181" fontId="3" fillId="4" borderId="5" xfId="0" applyNumberFormat="1" applyFont="1" applyFill="1" applyBorder="1" applyAlignment="1">
      <alignment wrapText="1"/>
    </xf>
    <xf numFmtId="181" fontId="4" fillId="3" borderId="5" xfId="0" applyNumberFormat="1" applyFont="1" applyFill="1" applyBorder="1" applyAlignment="1" applyProtection="1">
      <alignment horizontal="center" wrapText="1"/>
      <protection locked="0"/>
    </xf>
    <xf numFmtId="181" fontId="23" fillId="2" borderId="0" xfId="0" applyNumberFormat="1" applyFont="1" applyFill="1" applyProtection="1">
      <protection locked="0"/>
    </xf>
    <xf numFmtId="181" fontId="23" fillId="0" borderId="0" xfId="0" applyNumberFormat="1" applyFont="1" applyProtection="1">
      <protection locked="0"/>
    </xf>
    <xf numFmtId="181" fontId="5" fillId="0" borderId="0" xfId="0" applyNumberFormat="1" applyFont="1" applyProtection="1">
      <protection locked="0"/>
    </xf>
    <xf numFmtId="181" fontId="8" fillId="0" borderId="0" xfId="0" applyNumberFormat="1" applyFont="1" applyProtection="1">
      <protection locked="0"/>
    </xf>
    <xf numFmtId="172" fontId="1" fillId="2" borderId="0" xfId="0" applyNumberFormat="1" applyFont="1" applyFill="1" applyProtection="1">
      <protection locked="0"/>
    </xf>
    <xf numFmtId="0" fontId="85" fillId="6" borderId="0" xfId="0" applyFont="1" applyFill="1" applyAlignment="1" applyProtection="1">
      <alignment horizontal="left"/>
      <protection locked="0"/>
    </xf>
    <xf numFmtId="0" fontId="2" fillId="2" borderId="0" xfId="0" applyFont="1" applyFill="1" applyProtection="1">
      <protection locked="0"/>
    </xf>
    <xf numFmtId="177" fontId="2" fillId="2" borderId="0" xfId="0" applyNumberFormat="1" applyFont="1" applyFill="1" applyProtection="1">
      <protection locked="0"/>
    </xf>
    <xf numFmtId="0" fontId="1" fillId="0" borderId="0" xfId="0" applyFont="1" applyProtection="1">
      <protection locked="0"/>
    </xf>
    <xf numFmtId="0" fontId="2" fillId="0" borderId="0" xfId="0" applyFont="1" applyProtection="1">
      <protection locked="0"/>
    </xf>
    <xf numFmtId="0" fontId="85" fillId="0" borderId="0" xfId="0" applyFont="1" applyProtection="1">
      <protection locked="0"/>
    </xf>
    <xf numFmtId="172" fontId="1" fillId="0" borderId="0" xfId="0" applyNumberFormat="1" applyFont="1" applyProtection="1">
      <protection locked="0"/>
    </xf>
    <xf numFmtId="0" fontId="33" fillId="0" borderId="0" xfId="0" applyFont="1" applyProtection="1">
      <protection locked="0"/>
    </xf>
    <xf numFmtId="166" fontId="33" fillId="11" borderId="5" xfId="0" applyNumberFormat="1" applyFont="1" applyFill="1" applyBorder="1" applyAlignment="1" applyProtection="1">
      <alignment horizontal="right" wrapText="1"/>
      <protection locked="0"/>
    </xf>
    <xf numFmtId="172" fontId="1" fillId="2" borderId="0" xfId="0" quotePrefix="1" applyNumberFormat="1" applyFont="1" applyFill="1" applyProtection="1">
      <protection locked="0"/>
    </xf>
    <xf numFmtId="182" fontId="86" fillId="11" borderId="5" xfId="0" applyNumberFormat="1" applyFont="1" applyFill="1" applyBorder="1" applyAlignment="1" applyProtection="1">
      <alignment vertical="center" wrapText="1"/>
      <protection locked="0"/>
    </xf>
    <xf numFmtId="182" fontId="86" fillId="3" borderId="5" xfId="0" applyNumberFormat="1" applyFont="1" applyFill="1" applyBorder="1" applyAlignment="1" applyProtection="1">
      <alignment vertical="center" wrapText="1"/>
      <protection locked="0"/>
    </xf>
    <xf numFmtId="0" fontId="2" fillId="5" borderId="8" xfId="0" applyFont="1" applyFill="1" applyBorder="1" applyAlignment="1" applyProtection="1">
      <alignment vertical="center"/>
      <protection locked="0"/>
    </xf>
    <xf numFmtId="166" fontId="33" fillId="20" borderId="5" xfId="0" applyNumberFormat="1" applyFont="1" applyFill="1" applyBorder="1" applyAlignment="1" applyProtection="1">
      <alignment horizontal="right" wrapText="1"/>
      <protection locked="0"/>
    </xf>
    <xf numFmtId="172" fontId="34" fillId="0" borderId="0" xfId="0" applyNumberFormat="1" applyFont="1" applyProtection="1">
      <protection locked="0"/>
    </xf>
    <xf numFmtId="9" fontId="87" fillId="0" borderId="5" xfId="14" applyFont="1" applyBorder="1" applyAlignment="1">
      <alignment horizontal="left" vertical="center" wrapText="1"/>
    </xf>
    <xf numFmtId="0" fontId="88" fillId="0" borderId="5" xfId="0" applyFont="1" applyBorder="1" applyAlignment="1">
      <alignment horizontal="left" vertical="center" wrapText="1"/>
    </xf>
    <xf numFmtId="0" fontId="87" fillId="0" borderId="5" xfId="0" applyFont="1" applyBorder="1" applyAlignment="1">
      <alignment horizontal="center" vertical="center" wrapText="1"/>
    </xf>
    <xf numFmtId="1" fontId="88" fillId="0" borderId="5" xfId="0" applyNumberFormat="1" applyFont="1" applyBorder="1" applyAlignment="1">
      <alignment horizontal="left" vertical="center" wrapText="1"/>
    </xf>
    <xf numFmtId="9" fontId="89" fillId="0" borderId="5" xfId="14" applyFont="1" applyBorder="1" applyAlignment="1">
      <alignment horizontal="left" vertical="top" wrapText="1"/>
    </xf>
    <xf numFmtId="0" fontId="88" fillId="0" borderId="5" xfId="0" applyFont="1" applyBorder="1" applyAlignment="1">
      <alignment horizontal="left" vertical="top" wrapText="1"/>
    </xf>
    <xf numFmtId="0" fontId="87" fillId="0" borderId="5" xfId="0" applyFont="1" applyBorder="1" applyAlignment="1">
      <alignment horizontal="center" vertical="top" wrapText="1"/>
    </xf>
    <xf numFmtId="9" fontId="87" fillId="0" borderId="5" xfId="14" applyFont="1" applyBorder="1" applyAlignment="1">
      <alignment horizontal="left" vertical="top" wrapText="1"/>
    </xf>
    <xf numFmtId="0" fontId="87" fillId="0" borderId="5" xfId="0" applyFont="1" applyBorder="1" applyAlignment="1">
      <alignment horizontal="left" vertical="center" wrapText="1"/>
    </xf>
    <xf numFmtId="1" fontId="87" fillId="0" borderId="5" xfId="0" applyNumberFormat="1" applyFont="1" applyBorder="1" applyAlignment="1">
      <alignment horizontal="left" vertical="center" wrapText="1"/>
    </xf>
    <xf numFmtId="0" fontId="90" fillId="18" borderId="5" xfId="0" applyFont="1" applyFill="1" applyBorder="1" applyAlignment="1">
      <alignment vertical="top" wrapText="1"/>
    </xf>
    <xf numFmtId="0" fontId="91" fillId="18" borderId="5" xfId="0" applyFont="1" applyFill="1" applyBorder="1" applyAlignment="1">
      <alignment horizontal="center" vertical="top" wrapText="1"/>
    </xf>
    <xf numFmtId="1" fontId="90" fillId="18" borderId="5" xfId="0" applyNumberFormat="1" applyFont="1" applyFill="1" applyBorder="1" applyAlignment="1">
      <alignment vertical="top" wrapText="1"/>
    </xf>
    <xf numFmtId="37" fontId="91" fillId="18" borderId="5" xfId="1" applyNumberFormat="1" applyFont="1" applyFill="1" applyBorder="1"/>
    <xf numFmtId="183" fontId="91" fillId="18" borderId="5" xfId="1" applyNumberFormat="1" applyFont="1" applyFill="1" applyBorder="1"/>
    <xf numFmtId="9" fontId="87" fillId="19" borderId="5" xfId="14" applyFont="1" applyFill="1" applyBorder="1" applyAlignment="1">
      <alignment horizontal="left" vertical="top" wrapText="1"/>
    </xf>
    <xf numFmtId="0" fontId="88" fillId="19" borderId="5" xfId="0" applyFont="1" applyFill="1" applyBorder="1" applyAlignment="1">
      <alignment vertical="center" wrapText="1"/>
    </xf>
    <xf numFmtId="0" fontId="87" fillId="19" borderId="5" xfId="0" applyFont="1" applyFill="1" applyBorder="1" applyAlignment="1">
      <alignment horizontal="center" vertical="center" wrapText="1"/>
    </xf>
    <xf numFmtId="0" fontId="90" fillId="18" borderId="5" xfId="0" applyFont="1" applyFill="1" applyBorder="1" applyAlignment="1">
      <alignment wrapText="1"/>
    </xf>
    <xf numFmtId="0" fontId="91" fillId="18" borderId="5" xfId="0" applyFont="1" applyFill="1" applyBorder="1" applyAlignment="1">
      <alignment horizontal="center" wrapText="1"/>
    </xf>
    <xf numFmtId="0" fontId="92" fillId="21" borderId="5" xfId="0" applyFont="1" applyFill="1" applyBorder="1" applyAlignment="1">
      <alignment vertical="top" wrapText="1"/>
    </xf>
    <xf numFmtId="0" fontId="92" fillId="21" borderId="5" xfId="0" applyFont="1" applyFill="1" applyBorder="1" applyAlignment="1">
      <alignment horizontal="center" vertical="top" wrapText="1"/>
    </xf>
    <xf numFmtId="1" fontId="92" fillId="21" borderId="5" xfId="0" applyNumberFormat="1" applyFont="1" applyFill="1" applyBorder="1" applyAlignment="1">
      <alignment vertical="top" wrapText="1"/>
    </xf>
    <xf numFmtId="37" fontId="92" fillId="21" borderId="5" xfId="1" applyNumberFormat="1" applyFont="1" applyFill="1" applyBorder="1"/>
    <xf numFmtId="183" fontId="92" fillId="21" borderId="5" xfId="1" applyNumberFormat="1" applyFont="1" applyFill="1" applyBorder="1"/>
    <xf numFmtId="0" fontId="88" fillId="19" borderId="5" xfId="0" applyFont="1" applyFill="1" applyBorder="1" applyAlignment="1">
      <alignment wrapText="1"/>
    </xf>
    <xf numFmtId="0" fontId="87" fillId="19" borderId="5" xfId="0" applyFont="1" applyFill="1" applyBorder="1" applyAlignment="1">
      <alignment horizontal="center" wrapText="1"/>
    </xf>
    <xf numFmtId="0" fontId="88" fillId="0" borderId="5" xfId="0" applyFont="1" applyBorder="1" applyAlignment="1">
      <alignment horizontal="left" wrapText="1"/>
    </xf>
    <xf numFmtId="1" fontId="88" fillId="0" borderId="5" xfId="0" applyNumberFormat="1" applyFont="1" applyBorder="1" applyAlignment="1">
      <alignment horizontal="left" wrapText="1"/>
    </xf>
    <xf numFmtId="37" fontId="87" fillId="0" borderId="5" xfId="1" applyNumberFormat="1" applyFont="1" applyBorder="1"/>
    <xf numFmtId="183" fontId="87" fillId="0" borderId="5" xfId="1" applyNumberFormat="1" applyFont="1" applyBorder="1"/>
    <xf numFmtId="9" fontId="93" fillId="0" borderId="5" xfId="14" applyFont="1" applyBorder="1" applyAlignment="1">
      <alignment horizontal="left" vertical="top" wrapText="1"/>
    </xf>
    <xf numFmtId="0" fontId="88" fillId="19" borderId="5" xfId="0" applyFont="1" applyFill="1" applyBorder="1" applyAlignment="1">
      <alignment horizontal="left" vertical="center" wrapText="1"/>
    </xf>
    <xf numFmtId="1" fontId="88" fillId="19" borderId="5" xfId="0" applyNumberFormat="1" applyFont="1" applyFill="1" applyBorder="1" applyAlignment="1">
      <alignment horizontal="left" vertical="center" wrapText="1"/>
    </xf>
    <xf numFmtId="0" fontId="86" fillId="0" borderId="5" xfId="0" applyFont="1" applyBorder="1" applyAlignment="1">
      <alignment horizontal="center" vertical="center" wrapText="1"/>
    </xf>
    <xf numFmtId="9" fontId="93" fillId="0" borderId="5" xfId="14" applyFont="1" applyBorder="1" applyAlignment="1">
      <alignment horizontal="left" vertical="center" wrapText="1"/>
    </xf>
    <xf numFmtId="9" fontId="86" fillId="0" borderId="5" xfId="14" applyFont="1" applyBorder="1" applyAlignment="1">
      <alignment horizontal="left" vertical="center" wrapText="1"/>
    </xf>
    <xf numFmtId="183" fontId="88" fillId="0" borderId="5" xfId="1" applyNumberFormat="1" applyFont="1" applyBorder="1" applyAlignment="1">
      <alignment horizontal="right" wrapText="1"/>
    </xf>
    <xf numFmtId="0" fontId="93" fillId="0" borderId="5" xfId="0" applyFont="1" applyBorder="1" applyAlignment="1">
      <alignment vertical="top" wrapText="1"/>
    </xf>
    <xf numFmtId="0" fontId="93" fillId="0" borderId="5" xfId="0" applyFont="1" applyBorder="1" applyAlignment="1">
      <alignment horizontal="center" vertical="top" wrapText="1"/>
    </xf>
    <xf numFmtId="9" fontId="88" fillId="0" borderId="5" xfId="14" applyFont="1" applyBorder="1" applyAlignment="1">
      <alignment horizontal="left" wrapText="1"/>
    </xf>
    <xf numFmtId="0" fontId="93" fillId="0" borderId="5" xfId="0" applyFont="1" applyBorder="1" applyAlignment="1">
      <alignment wrapText="1"/>
    </xf>
    <xf numFmtId="0" fontId="93" fillId="0" borderId="5" xfId="0" applyFont="1" applyBorder="1" applyAlignment="1">
      <alignment horizontal="center" wrapText="1"/>
    </xf>
    <xf numFmtId="0" fontId="94" fillId="0" borderId="5" xfId="0" applyFont="1" applyBorder="1" applyAlignment="1">
      <alignment vertical="top" wrapText="1"/>
    </xf>
    <xf numFmtId="183" fontId="88" fillId="0" borderId="5" xfId="1" applyNumberFormat="1" applyFont="1" applyBorder="1" applyAlignment="1">
      <alignment horizontal="left" wrapText="1"/>
    </xf>
    <xf numFmtId="0" fontId="86" fillId="22" borderId="5" xfId="0" applyFont="1" applyFill="1" applyBorder="1" applyAlignment="1">
      <alignment horizontal="left" vertical="center"/>
    </xf>
    <xf numFmtId="183" fontId="86" fillId="22" borderId="5" xfId="1" applyNumberFormat="1" applyFont="1" applyFill="1" applyBorder="1" applyAlignment="1">
      <alignment horizontal="center" vertical="center" wrapText="1"/>
    </xf>
    <xf numFmtId="0" fontId="93" fillId="23" borderId="5" xfId="0" applyFont="1" applyFill="1" applyBorder="1" applyAlignment="1">
      <alignment vertical="top" wrapText="1"/>
    </xf>
    <xf numFmtId="183" fontId="86" fillId="23" borderId="5" xfId="1" applyNumberFormat="1" applyFont="1" applyFill="1" applyBorder="1"/>
    <xf numFmtId="9" fontId="1" fillId="24" borderId="5" xfId="14" applyFill="1" applyBorder="1" applyAlignment="1" applyProtection="1">
      <alignment wrapText="1" shrinkToFit="1"/>
      <protection locked="0"/>
    </xf>
    <xf numFmtId="0" fontId="1" fillId="0" borderId="5" xfId="0" applyFont="1" applyBorder="1" applyAlignment="1" applyProtection="1">
      <alignment wrapText="1" shrinkToFit="1"/>
      <protection locked="0"/>
    </xf>
    <xf numFmtId="9" fontId="1" fillId="25" borderId="5" xfId="14" applyFill="1" applyBorder="1" applyAlignment="1" applyProtection="1">
      <alignment wrapText="1" shrinkToFit="1"/>
      <protection locked="0"/>
    </xf>
    <xf numFmtId="0" fontId="86" fillId="21" borderId="5" xfId="0" applyFont="1" applyFill="1" applyBorder="1" applyAlignment="1">
      <alignment vertical="center"/>
    </xf>
    <xf numFmtId="0" fontId="10" fillId="26" borderId="5" xfId="0" applyFont="1" applyFill="1" applyBorder="1" applyAlignment="1">
      <alignment vertical="center"/>
    </xf>
    <xf numFmtId="1" fontId="10" fillId="26" borderId="5" xfId="0" applyNumberFormat="1" applyFont="1" applyFill="1" applyBorder="1" applyAlignment="1">
      <alignment vertical="center"/>
    </xf>
    <xf numFmtId="183" fontId="10" fillId="26" borderId="5" xfId="1" applyNumberFormat="1" applyFont="1" applyFill="1" applyBorder="1" applyAlignment="1">
      <alignment vertical="center"/>
    </xf>
    <xf numFmtId="0" fontId="86" fillId="0" borderId="5" xfId="0" applyFont="1" applyBorder="1" applyAlignment="1">
      <alignment vertical="center" wrapText="1"/>
    </xf>
    <xf numFmtId="0" fontId="10" fillId="19" borderId="5" xfId="0" applyFont="1" applyFill="1" applyBorder="1" applyAlignment="1">
      <alignment horizontal="center" vertical="center" wrapText="1"/>
    </xf>
    <xf numFmtId="9" fontId="10" fillId="19" borderId="5" xfId="14" applyFont="1" applyFill="1" applyBorder="1" applyAlignment="1">
      <alignment horizontal="left" vertical="center" wrapText="1"/>
    </xf>
    <xf numFmtId="0" fontId="86" fillId="26" borderId="5" xfId="0" applyFont="1" applyFill="1" applyBorder="1" applyAlignment="1">
      <alignment horizontal="right" vertical="center"/>
    </xf>
    <xf numFmtId="9" fontId="86" fillId="26" borderId="5" xfId="14" applyFont="1" applyFill="1" applyBorder="1" applyAlignment="1">
      <alignment horizontal="left" vertical="center"/>
    </xf>
    <xf numFmtId="0" fontId="86" fillId="26" borderId="5" xfId="0" applyFont="1" applyFill="1" applyBorder="1" applyAlignment="1">
      <alignment horizontal="center" vertical="center"/>
    </xf>
    <xf numFmtId="37" fontId="92" fillId="26" borderId="5" xfId="1" applyNumberFormat="1" applyFont="1" applyFill="1" applyBorder="1"/>
    <xf numFmtId="0" fontId="95" fillId="27" borderId="5" xfId="0" applyFont="1" applyFill="1" applyBorder="1" applyAlignment="1">
      <alignment horizontal="center" vertical="center" wrapText="1"/>
    </xf>
    <xf numFmtId="9" fontId="95" fillId="27" borderId="5" xfId="14" applyFont="1" applyFill="1" applyBorder="1" applyAlignment="1">
      <alignment horizontal="left" vertical="center" wrapText="1"/>
    </xf>
    <xf numFmtId="0" fontId="93" fillId="0" borderId="5" xfId="0" applyFont="1" applyBorder="1"/>
    <xf numFmtId="9" fontId="93" fillId="0" borderId="5" xfId="14" applyFont="1" applyBorder="1" applyAlignment="1">
      <alignment horizontal="left"/>
    </xf>
    <xf numFmtId="0" fontId="93" fillId="0" borderId="5" xfId="0" applyFont="1" applyBorder="1" applyAlignment="1">
      <alignment horizontal="center"/>
    </xf>
    <xf numFmtId="0" fontId="1" fillId="0" borderId="5" xfId="0" applyFont="1" applyBorder="1" applyProtection="1">
      <protection locked="0"/>
    </xf>
    <xf numFmtId="0" fontId="10" fillId="27" borderId="5" xfId="0" applyFont="1" applyFill="1" applyBorder="1" applyAlignment="1">
      <alignment horizontal="center" vertical="center" wrapText="1"/>
    </xf>
    <xf numFmtId="37" fontId="95" fillId="27" borderId="5" xfId="8" applyNumberFormat="1" applyFont="1" applyFill="1" applyBorder="1" applyAlignment="1">
      <alignment horizontal="center" vertical="center" wrapText="1"/>
    </xf>
    <xf numFmtId="183" fontId="95" fillId="27" borderId="5" xfId="1" applyNumberFormat="1" applyFont="1" applyFill="1" applyBorder="1" applyAlignment="1">
      <alignment horizontal="center" vertical="center" wrapText="1"/>
    </xf>
    <xf numFmtId="1" fontId="95" fillId="27" borderId="5" xfId="0" applyNumberFormat="1" applyFont="1" applyFill="1" applyBorder="1" applyAlignment="1">
      <alignment horizontal="center" vertical="center" wrapText="1"/>
    </xf>
    <xf numFmtId="0" fontId="86" fillId="26" borderId="5" xfId="0" applyFont="1" applyFill="1" applyBorder="1" applyAlignment="1">
      <alignment vertical="center"/>
    </xf>
    <xf numFmtId="183" fontId="92" fillId="26" borderId="5" xfId="1" applyNumberFormat="1" applyFont="1" applyFill="1" applyBorder="1"/>
    <xf numFmtId="0" fontId="86" fillId="22" borderId="5" xfId="0" applyFont="1" applyFill="1" applyBorder="1" applyAlignment="1">
      <alignment vertical="center"/>
    </xf>
    <xf numFmtId="0" fontId="86" fillId="23" borderId="5" xfId="0" applyFont="1" applyFill="1" applyBorder="1"/>
    <xf numFmtId="0" fontId="86" fillId="23" borderId="5" xfId="0" applyFont="1" applyFill="1" applyBorder="1" applyAlignment="1">
      <alignment horizontal="center"/>
    </xf>
    <xf numFmtId="0" fontId="86" fillId="28" borderId="6" xfId="0" quotePrefix="1" applyFont="1" applyFill="1" applyBorder="1"/>
    <xf numFmtId="0" fontId="86" fillId="28" borderId="6" xfId="0" applyFont="1" applyFill="1" applyBorder="1"/>
    <xf numFmtId="0" fontId="86" fillId="0" borderId="6" xfId="0" applyFont="1" applyBorder="1"/>
    <xf numFmtId="0" fontId="86" fillId="21" borderId="6" xfId="0" applyFont="1" applyFill="1" applyBorder="1"/>
    <xf numFmtId="0" fontId="93" fillId="0" borderId="9" xfId="0" applyFont="1" applyBorder="1"/>
    <xf numFmtId="0" fontId="86" fillId="23" borderId="10" xfId="0" applyFont="1" applyFill="1" applyBorder="1" applyAlignment="1">
      <alignment vertical="center"/>
    </xf>
    <xf numFmtId="0" fontId="86" fillId="23" borderId="10" xfId="0" applyFont="1" applyFill="1" applyBorder="1" applyAlignment="1">
      <alignment horizontal="center" vertical="center"/>
    </xf>
    <xf numFmtId="0" fontId="86" fillId="23" borderId="10" xfId="0" applyFont="1" applyFill="1" applyBorder="1" applyAlignment="1">
      <alignment horizontal="left" vertical="center"/>
    </xf>
    <xf numFmtId="183" fontId="86" fillId="23" borderId="10" xfId="1" applyNumberFormat="1" applyFont="1" applyFill="1" applyBorder="1"/>
    <xf numFmtId="0" fontId="32" fillId="14" borderId="11" xfId="0" applyFont="1" applyFill="1" applyBorder="1" applyAlignment="1" applyProtection="1">
      <alignment horizontal="center" wrapText="1"/>
      <protection locked="0"/>
    </xf>
    <xf numFmtId="0" fontId="2" fillId="5" borderId="12" xfId="0" applyFont="1" applyFill="1" applyBorder="1" applyAlignment="1" applyProtection="1">
      <alignment vertical="center"/>
      <protection locked="0"/>
    </xf>
    <xf numFmtId="0" fontId="96" fillId="29" borderId="13" xfId="0" applyFont="1" applyFill="1" applyBorder="1" applyAlignment="1">
      <alignment vertical="center"/>
    </xf>
    <xf numFmtId="0" fontId="96" fillId="29" borderId="8" xfId="0" applyFont="1" applyFill="1" applyBorder="1" applyAlignment="1">
      <alignment vertical="center"/>
    </xf>
    <xf numFmtId="0" fontId="95" fillId="27" borderId="8" xfId="8" applyFont="1" applyFill="1" applyBorder="1" applyAlignment="1">
      <alignment horizontal="center" vertical="center" wrapText="1"/>
    </xf>
    <xf numFmtId="0" fontId="95" fillId="27" borderId="8" xfId="0" applyFont="1" applyFill="1" applyBorder="1" applyAlignment="1">
      <alignment horizontal="center" vertical="center" wrapText="1"/>
    </xf>
    <xf numFmtId="0" fontId="95" fillId="27" borderId="14" xfId="8" applyFont="1" applyFill="1" applyBorder="1" applyAlignment="1">
      <alignment horizontal="center" vertical="center" wrapText="1"/>
    </xf>
    <xf numFmtId="9" fontId="95" fillId="27" borderId="15" xfId="14" applyFont="1" applyFill="1" applyBorder="1" applyAlignment="1">
      <alignment horizontal="left" vertical="center" wrapText="1"/>
    </xf>
    <xf numFmtId="0" fontId="95" fillId="27" borderId="16" xfId="0" applyFont="1" applyFill="1" applyBorder="1" applyAlignment="1">
      <alignment horizontal="center" vertical="center" wrapText="1"/>
    </xf>
    <xf numFmtId="9" fontId="95" fillId="27" borderId="16" xfId="14" applyFont="1" applyFill="1" applyBorder="1" applyAlignment="1">
      <alignment horizontal="left" vertical="center" wrapText="1"/>
    </xf>
    <xf numFmtId="0" fontId="95" fillId="27" borderId="16" xfId="8" applyFont="1" applyFill="1" applyBorder="1" applyAlignment="1">
      <alignment horizontal="center" vertical="center" wrapText="1"/>
    </xf>
    <xf numFmtId="0" fontId="95" fillId="27" borderId="17" xfId="8" applyFont="1" applyFill="1" applyBorder="1" applyAlignment="1">
      <alignment horizontal="center" vertical="center" wrapText="1"/>
    </xf>
    <xf numFmtId="178" fontId="16" fillId="24" borderId="16" xfId="0" applyNumberFormat="1" applyFont="1" applyFill="1" applyBorder="1" applyAlignment="1">
      <alignment horizontal="center" wrapText="1"/>
    </xf>
    <xf numFmtId="0" fontId="16" fillId="4" borderId="16" xfId="0" applyFont="1" applyFill="1" applyBorder="1" applyAlignment="1" applyProtection="1">
      <alignment wrapText="1"/>
      <protection locked="0"/>
    </xf>
    <xf numFmtId="172" fontId="16" fillId="4" borderId="16" xfId="0" applyNumberFormat="1" applyFont="1" applyFill="1" applyBorder="1" applyAlignment="1">
      <alignment horizontal="center" wrapText="1"/>
    </xf>
    <xf numFmtId="178" fontId="16" fillId="4" borderId="16" xfId="0" applyNumberFormat="1" applyFont="1" applyFill="1" applyBorder="1" applyAlignment="1">
      <alignment horizontal="center" wrapText="1"/>
    </xf>
    <xf numFmtId="178" fontId="16" fillId="25" borderId="16" xfId="0" applyNumberFormat="1" applyFont="1" applyFill="1" applyBorder="1" applyAlignment="1">
      <alignment horizontal="center" wrapText="1"/>
    </xf>
    <xf numFmtId="0" fontId="16" fillId="14" borderId="16" xfId="0" applyFont="1" applyFill="1" applyBorder="1" applyAlignment="1" applyProtection="1">
      <alignment horizontal="center" wrapText="1"/>
      <protection locked="0"/>
    </xf>
    <xf numFmtId="0" fontId="16" fillId="14" borderId="18" xfId="0" applyFont="1" applyFill="1" applyBorder="1" applyAlignment="1" applyProtection="1">
      <alignment horizontal="center" wrapText="1"/>
      <protection locked="0"/>
    </xf>
    <xf numFmtId="0" fontId="2" fillId="24" borderId="16" xfId="0" applyFont="1" applyFill="1" applyBorder="1" applyAlignment="1" applyProtection="1">
      <alignment wrapText="1"/>
      <protection locked="0"/>
    </xf>
    <xf numFmtId="0" fontId="2" fillId="2" borderId="16" xfId="0" applyFont="1" applyFill="1" applyBorder="1" applyAlignment="1" applyProtection="1">
      <alignment wrapText="1"/>
      <protection locked="0"/>
    </xf>
    <xf numFmtId="0" fontId="2" fillId="25" borderId="16" xfId="0" applyFont="1" applyFill="1" applyBorder="1" applyAlignment="1" applyProtection="1">
      <alignment wrapText="1"/>
      <protection locked="0"/>
    </xf>
    <xf numFmtId="0" fontId="1" fillId="2" borderId="16" xfId="0" applyFont="1" applyFill="1" applyBorder="1" applyProtection="1">
      <protection locked="0"/>
    </xf>
    <xf numFmtId="0" fontId="93" fillId="0" borderId="19" xfId="0" applyFont="1" applyBorder="1"/>
    <xf numFmtId="0" fontId="10" fillId="26" borderId="11" xfId="0" applyFont="1" applyFill="1" applyBorder="1" applyAlignment="1">
      <alignment vertical="center" wrapText="1"/>
    </xf>
    <xf numFmtId="0" fontId="10" fillId="26" borderId="11" xfId="0" applyFont="1" applyFill="1" applyBorder="1" applyAlignment="1">
      <alignment wrapText="1"/>
    </xf>
    <xf numFmtId="0" fontId="1" fillId="24" borderId="11" xfId="0" applyFont="1" applyFill="1" applyBorder="1" applyAlignment="1" applyProtection="1">
      <alignment wrapText="1" shrinkToFit="1"/>
      <protection locked="0"/>
    </xf>
    <xf numFmtId="0" fontId="1" fillId="0" borderId="11" xfId="0" applyFont="1" applyBorder="1" applyAlignment="1" applyProtection="1">
      <alignment wrapText="1" shrinkToFit="1"/>
      <protection locked="0"/>
    </xf>
    <xf numFmtId="0" fontId="1" fillId="25" borderId="11" xfId="0" applyFont="1" applyFill="1" applyBorder="1" applyAlignment="1" applyProtection="1">
      <alignment wrapText="1" shrinkToFit="1"/>
      <protection locked="0"/>
    </xf>
    <xf numFmtId="178" fontId="2" fillId="24" borderId="8" xfId="0" applyNumberFormat="1" applyFont="1" applyFill="1" applyBorder="1" applyAlignment="1" applyProtection="1">
      <alignment horizontal="center" vertical="center" wrapText="1"/>
      <protection locked="0"/>
    </xf>
    <xf numFmtId="0" fontId="2" fillId="3" borderId="8" xfId="0" applyFont="1" applyFill="1" applyBorder="1" applyAlignment="1" applyProtection="1">
      <alignment wrapText="1"/>
      <protection locked="0"/>
    </xf>
    <xf numFmtId="172" fontId="2" fillId="3" borderId="8" xfId="0" applyNumberFormat="1" applyFont="1" applyFill="1" applyBorder="1" applyAlignment="1" applyProtection="1">
      <alignment horizontal="center" vertical="center" wrapText="1"/>
      <protection locked="0"/>
    </xf>
    <xf numFmtId="178" fontId="2" fillId="3" borderId="8" xfId="0" applyNumberFormat="1" applyFont="1" applyFill="1" applyBorder="1" applyAlignment="1" applyProtection="1">
      <alignment horizontal="center" vertical="center" wrapText="1"/>
      <protection locked="0"/>
    </xf>
    <xf numFmtId="178" fontId="2" fillId="25" borderId="8" xfId="0" applyNumberFormat="1" applyFont="1" applyFill="1" applyBorder="1" applyAlignment="1" applyProtection="1">
      <alignment horizontal="center" vertical="center" wrapText="1"/>
      <protection locked="0"/>
    </xf>
    <xf numFmtId="0" fontId="31" fillId="5" borderId="8" xfId="0" applyFont="1" applyFill="1" applyBorder="1" applyAlignment="1" applyProtection="1">
      <alignment horizontal="center" vertical="center" wrapText="1"/>
      <protection locked="0"/>
    </xf>
    <xf numFmtId="0" fontId="31" fillId="5" borderId="12" xfId="0" applyFont="1" applyFill="1" applyBorder="1" applyAlignment="1" applyProtection="1">
      <alignment horizontal="center" vertical="center" wrapText="1"/>
      <protection locked="0"/>
    </xf>
    <xf numFmtId="0" fontId="93" fillId="0" borderId="20" xfId="0" applyFont="1" applyBorder="1"/>
    <xf numFmtId="0" fontId="95" fillId="27" borderId="21" xfId="0" applyFont="1" applyFill="1" applyBorder="1" applyAlignment="1">
      <alignment horizontal="center" vertical="center" wrapText="1"/>
    </xf>
    <xf numFmtId="9" fontId="95" fillId="27" borderId="21" xfId="14" applyFont="1" applyFill="1" applyBorder="1" applyAlignment="1">
      <alignment horizontal="left" vertical="center" wrapText="1"/>
    </xf>
    <xf numFmtId="0" fontId="10" fillId="27" borderId="21" xfId="0" applyFont="1" applyFill="1" applyBorder="1" applyAlignment="1">
      <alignment horizontal="center" vertical="center" wrapText="1"/>
    </xf>
    <xf numFmtId="0" fontId="10" fillId="26" borderId="21" xfId="0" applyFont="1" applyFill="1" applyBorder="1" applyAlignment="1">
      <alignment wrapText="1"/>
    </xf>
    <xf numFmtId="0" fontId="1" fillId="24" borderId="21" xfId="0" applyFont="1" applyFill="1" applyBorder="1" applyAlignment="1" applyProtection="1">
      <alignment wrapText="1" shrinkToFit="1"/>
      <protection locked="0"/>
    </xf>
    <xf numFmtId="0" fontId="1" fillId="0" borderId="21" xfId="0" applyFont="1" applyBorder="1" applyAlignment="1" applyProtection="1">
      <alignment wrapText="1" shrinkToFit="1"/>
      <protection locked="0"/>
    </xf>
    <xf numFmtId="0" fontId="1" fillId="25" borderId="21" xfId="0" applyFont="1" applyFill="1" applyBorder="1" applyAlignment="1" applyProtection="1">
      <alignment wrapText="1" shrinkToFit="1"/>
      <protection locked="0"/>
    </xf>
    <xf numFmtId="0" fontId="2" fillId="2" borderId="21" xfId="0" applyFont="1" applyFill="1" applyBorder="1" applyAlignment="1" applyProtection="1">
      <alignment wrapText="1"/>
      <protection locked="0"/>
    </xf>
    <xf numFmtId="0" fontId="2" fillId="0" borderId="21" xfId="0" applyFont="1" applyBorder="1" applyAlignment="1" applyProtection="1">
      <alignment wrapText="1"/>
      <protection locked="0"/>
    </xf>
    <xf numFmtId="0" fontId="2" fillId="0" borderId="22" xfId="0" applyFont="1" applyBorder="1" applyAlignment="1" applyProtection="1">
      <alignment wrapText="1"/>
      <protection locked="0"/>
    </xf>
    <xf numFmtId="0" fontId="86" fillId="28" borderId="6" xfId="0" quotePrefix="1" applyFont="1" applyFill="1" applyBorder="1" applyAlignment="1">
      <alignment horizontal="left"/>
    </xf>
    <xf numFmtId="9" fontId="86" fillId="23" borderId="10" xfId="14" applyFont="1" applyFill="1" applyBorder="1"/>
    <xf numFmtId="184" fontId="33" fillId="0" borderId="5" xfId="0" applyNumberFormat="1" applyFont="1" applyBorder="1" applyAlignment="1" applyProtection="1">
      <alignment horizontal="right" wrapText="1"/>
      <protection locked="0"/>
    </xf>
    <xf numFmtId="184" fontId="40" fillId="11" borderId="5" xfId="0" applyNumberFormat="1" applyFont="1" applyFill="1" applyBorder="1" applyAlignment="1" applyProtection="1">
      <alignment horizontal="right" wrapText="1"/>
      <protection locked="0"/>
    </xf>
    <xf numFmtId="184" fontId="40" fillId="11" borderId="23" xfId="0" applyNumberFormat="1" applyFont="1" applyFill="1" applyBorder="1" applyAlignment="1" applyProtection="1">
      <alignment horizontal="right" wrapText="1"/>
      <protection locked="0"/>
    </xf>
    <xf numFmtId="184" fontId="33" fillId="11" borderId="5" xfId="0" applyNumberFormat="1" applyFont="1" applyFill="1" applyBorder="1" applyAlignment="1" applyProtection="1">
      <alignment horizontal="right" wrapText="1"/>
      <protection locked="0"/>
    </xf>
    <xf numFmtId="184" fontId="91" fillId="18" borderId="5" xfId="1" applyNumberFormat="1" applyFont="1" applyFill="1" applyBorder="1"/>
    <xf numFmtId="184" fontId="33" fillId="20" borderId="5" xfId="0" applyNumberFormat="1" applyFont="1" applyFill="1" applyBorder="1" applyAlignment="1" applyProtection="1">
      <alignment horizontal="right" wrapText="1"/>
      <protection locked="0"/>
    </xf>
    <xf numFmtId="184" fontId="92" fillId="21" borderId="5" xfId="1" applyNumberFormat="1" applyFont="1" applyFill="1" applyBorder="1"/>
    <xf numFmtId="184" fontId="10" fillId="26" borderId="5" xfId="1" applyNumberFormat="1" applyFont="1" applyFill="1" applyBorder="1" applyAlignment="1">
      <alignment vertical="center"/>
    </xf>
    <xf numFmtId="184" fontId="86" fillId="11" borderId="5" xfId="0" applyNumberFormat="1" applyFont="1" applyFill="1" applyBorder="1" applyAlignment="1" applyProtection="1">
      <alignment vertical="center" wrapText="1"/>
      <protection locked="0"/>
    </xf>
    <xf numFmtId="184" fontId="86" fillId="3" borderId="5" xfId="0" applyNumberFormat="1" applyFont="1" applyFill="1" applyBorder="1" applyAlignment="1" applyProtection="1">
      <alignment vertical="center" wrapText="1"/>
      <protection locked="0"/>
    </xf>
    <xf numFmtId="184" fontId="88" fillId="0" borderId="5" xfId="1" applyNumberFormat="1" applyFont="1" applyBorder="1" applyAlignment="1">
      <alignment horizontal="right" wrapText="1"/>
    </xf>
    <xf numFmtId="184" fontId="93" fillId="0" borderId="5" xfId="0" applyNumberFormat="1" applyFont="1" applyBorder="1" applyAlignment="1">
      <alignment vertical="top" wrapText="1"/>
    </xf>
    <xf numFmtId="184" fontId="93" fillId="0" borderId="5" xfId="14" applyNumberFormat="1" applyFont="1" applyBorder="1" applyAlignment="1">
      <alignment horizontal="left" vertical="top" wrapText="1"/>
    </xf>
    <xf numFmtId="184" fontId="86" fillId="0" borderId="5" xfId="14" applyNumberFormat="1" applyFont="1" applyBorder="1" applyAlignment="1">
      <alignment horizontal="left" vertical="top" wrapText="1"/>
    </xf>
    <xf numFmtId="184" fontId="86" fillId="0" borderId="23" xfId="14" applyNumberFormat="1" applyFont="1" applyBorder="1" applyAlignment="1">
      <alignment horizontal="left" vertical="top" wrapText="1"/>
    </xf>
    <xf numFmtId="184" fontId="92" fillId="26" borderId="5" xfId="1" applyNumberFormat="1" applyFont="1" applyFill="1" applyBorder="1"/>
    <xf numFmtId="184" fontId="95" fillId="27" borderId="5" xfId="0" applyNumberFormat="1" applyFont="1" applyFill="1" applyBorder="1" applyAlignment="1">
      <alignment horizontal="center" vertical="center" wrapText="1"/>
    </xf>
    <xf numFmtId="184" fontId="93" fillId="0" borderId="5" xfId="0" applyNumberFormat="1" applyFont="1" applyBorder="1"/>
    <xf numFmtId="184" fontId="1" fillId="0" borderId="5" xfId="0" applyNumberFormat="1" applyFont="1" applyBorder="1" applyProtection="1">
      <protection locked="0"/>
    </xf>
    <xf numFmtId="184" fontId="95" fillId="27" borderId="5" xfId="8" applyNumberFormat="1" applyFont="1" applyFill="1" applyBorder="1" applyAlignment="1">
      <alignment horizontal="center" vertical="center" wrapText="1"/>
    </xf>
    <xf numFmtId="184" fontId="87" fillId="0" borderId="5" xfId="1" applyNumberFormat="1" applyFont="1" applyBorder="1"/>
    <xf numFmtId="184" fontId="89" fillId="0" borderId="5" xfId="1" applyNumberFormat="1" applyFont="1" applyBorder="1"/>
    <xf numFmtId="184" fontId="89" fillId="0" borderId="23" xfId="1" applyNumberFormat="1" applyFont="1" applyBorder="1"/>
    <xf numFmtId="184" fontId="95" fillId="27" borderId="5" xfId="1" applyNumberFormat="1" applyFont="1" applyFill="1" applyBorder="1" applyAlignment="1">
      <alignment horizontal="center" vertical="center" wrapText="1"/>
    </xf>
    <xf numFmtId="184" fontId="86" fillId="22" borderId="5" xfId="1" applyNumberFormat="1" applyFont="1" applyFill="1" applyBorder="1" applyAlignment="1">
      <alignment horizontal="center" vertical="center" wrapText="1"/>
    </xf>
    <xf numFmtId="184" fontId="86" fillId="23" borderId="5" xfId="1" applyNumberFormat="1" applyFont="1" applyFill="1" applyBorder="1"/>
    <xf numFmtId="184" fontId="86" fillId="23" borderId="10" xfId="1" applyNumberFormat="1" applyFont="1" applyFill="1" applyBorder="1"/>
    <xf numFmtId="184" fontId="1" fillId="0" borderId="0" xfId="1" applyNumberFormat="1" applyProtection="1">
      <protection locked="0"/>
    </xf>
    <xf numFmtId="184" fontId="34" fillId="0" borderId="0" xfId="1" applyNumberFormat="1" applyFont="1" applyProtection="1">
      <protection locked="0"/>
    </xf>
    <xf numFmtId="184" fontId="1" fillId="2" borderId="0" xfId="1" applyNumberFormat="1" applyFill="1" applyProtection="1">
      <protection locked="0"/>
    </xf>
    <xf numFmtId="184" fontId="2" fillId="24" borderId="15" xfId="1" applyNumberFormat="1" applyFont="1" applyFill="1" applyBorder="1" applyAlignment="1" applyProtection="1">
      <alignment wrapText="1"/>
      <protection locked="0"/>
    </xf>
    <xf numFmtId="184" fontId="2" fillId="24" borderId="16" xfId="1" applyNumberFormat="1" applyFont="1" applyFill="1" applyBorder="1" applyAlignment="1" applyProtection="1">
      <alignment wrapText="1"/>
      <protection locked="0"/>
    </xf>
    <xf numFmtId="184" fontId="2" fillId="24" borderId="13" xfId="1" applyNumberFormat="1" applyFont="1" applyFill="1" applyBorder="1" applyAlignment="1" applyProtection="1">
      <alignment wrapText="1"/>
      <protection locked="0"/>
    </xf>
    <xf numFmtId="184" fontId="2" fillId="24" borderId="8" xfId="1" applyNumberFormat="1" applyFont="1" applyFill="1" applyBorder="1" applyAlignment="1" applyProtection="1">
      <alignment wrapText="1"/>
      <protection locked="0"/>
    </xf>
    <xf numFmtId="184" fontId="16" fillId="24" borderId="15" xfId="1" applyNumberFormat="1" applyFont="1" applyFill="1" applyBorder="1" applyAlignment="1" applyProtection="1">
      <alignment wrapText="1"/>
      <protection locked="0"/>
    </xf>
    <xf numFmtId="184" fontId="16" fillId="24" borderId="16" xfId="1" applyNumberFormat="1" applyFont="1" applyFill="1" applyBorder="1" applyAlignment="1">
      <alignment horizontal="center" wrapText="1"/>
    </xf>
    <xf numFmtId="184" fontId="1" fillId="24" borderId="21" xfId="1" applyNumberFormat="1" applyFill="1" applyBorder="1" applyAlignment="1" applyProtection="1">
      <alignment wrapText="1" shrinkToFit="1"/>
      <protection locked="0"/>
    </xf>
    <xf numFmtId="184" fontId="1" fillId="24" borderId="11" xfId="1" applyNumberFormat="1" applyFill="1" applyBorder="1" applyAlignment="1" applyProtection="1">
      <alignment wrapText="1" shrinkToFit="1"/>
      <protection locked="0"/>
    </xf>
    <xf numFmtId="184" fontId="1" fillId="24" borderId="5" xfId="1" applyNumberFormat="1" applyFill="1" applyBorder="1" applyAlignment="1" applyProtection="1">
      <alignment wrapText="1" shrinkToFit="1"/>
      <protection locked="0"/>
    </xf>
    <xf numFmtId="184" fontId="1" fillId="0" borderId="0" xfId="0" applyNumberFormat="1" applyFont="1" applyProtection="1">
      <protection locked="0"/>
    </xf>
    <xf numFmtId="184" fontId="1" fillId="2" borderId="0" xfId="0" applyNumberFormat="1" applyFont="1" applyFill="1" applyProtection="1">
      <protection locked="0"/>
    </xf>
    <xf numFmtId="184" fontId="2" fillId="25" borderId="16" xfId="0" applyNumberFormat="1" applyFont="1" applyFill="1" applyBorder="1" applyAlignment="1" applyProtection="1">
      <alignment wrapText="1"/>
      <protection locked="0"/>
    </xf>
    <xf numFmtId="184" fontId="2" fillId="25" borderId="8" xfId="1" applyNumberFormat="1" applyFont="1" applyFill="1" applyBorder="1" applyAlignment="1" applyProtection="1">
      <alignment wrapText="1"/>
      <protection locked="0"/>
    </xf>
    <xf numFmtId="184" fontId="16" fillId="25" borderId="16" xfId="1" applyNumberFormat="1" applyFont="1" applyFill="1" applyBorder="1" applyAlignment="1" applyProtection="1">
      <alignment wrapText="1"/>
      <protection locked="0"/>
    </xf>
    <xf numFmtId="184" fontId="16" fillId="25" borderId="16" xfId="1" applyNumberFormat="1" applyFont="1" applyFill="1" applyBorder="1" applyAlignment="1">
      <alignment horizontal="center" wrapText="1"/>
    </xf>
    <xf numFmtId="184" fontId="1" fillId="25" borderId="21" xfId="1" applyNumberFormat="1" applyFill="1" applyBorder="1" applyAlignment="1" applyProtection="1">
      <alignment wrapText="1" shrinkToFit="1"/>
      <protection locked="0"/>
    </xf>
    <xf numFmtId="184" fontId="1" fillId="25" borderId="11" xfId="1" applyNumberFormat="1" applyFill="1" applyBorder="1" applyAlignment="1" applyProtection="1">
      <alignment wrapText="1" shrinkToFit="1"/>
      <protection locked="0"/>
    </xf>
    <xf numFmtId="184" fontId="1" fillId="25" borderId="5" xfId="1" applyNumberFormat="1" applyFill="1" applyBorder="1" applyAlignment="1" applyProtection="1">
      <alignment wrapText="1" shrinkToFit="1"/>
      <protection locked="0"/>
    </xf>
    <xf numFmtId="185" fontId="10" fillId="26" borderId="11" xfId="0" applyNumberFormat="1" applyFont="1" applyFill="1" applyBorder="1" applyAlignment="1">
      <alignment wrapText="1"/>
    </xf>
    <xf numFmtId="185" fontId="87" fillId="0" borderId="5" xfId="1" applyNumberFormat="1" applyFont="1" applyBorder="1" applyAlignment="1">
      <alignment vertical="center"/>
    </xf>
    <xf numFmtId="185" fontId="88" fillId="0" borderId="5" xfId="0" applyNumberFormat="1" applyFont="1" applyBorder="1" applyAlignment="1">
      <alignment horizontal="left" vertical="center" wrapText="1"/>
    </xf>
    <xf numFmtId="185" fontId="87" fillId="0" borderId="5" xfId="0" applyNumberFormat="1" applyFont="1" applyBorder="1" applyAlignment="1">
      <alignment horizontal="left" vertical="center" wrapText="1"/>
    </xf>
    <xf numFmtId="185" fontId="91" fillId="18" borderId="5" xfId="1" applyNumberFormat="1" applyFont="1" applyFill="1" applyBorder="1"/>
    <xf numFmtId="185" fontId="92" fillId="21" borderId="5" xfId="1" applyNumberFormat="1" applyFont="1" applyFill="1" applyBorder="1"/>
    <xf numFmtId="185" fontId="10" fillId="26" borderId="5" xfId="0" applyNumberFormat="1" applyFont="1" applyFill="1" applyBorder="1" applyAlignment="1">
      <alignment vertical="center"/>
    </xf>
    <xf numFmtId="185" fontId="10" fillId="26" borderId="5" xfId="1" applyNumberFormat="1" applyFont="1" applyFill="1" applyBorder="1" applyAlignment="1">
      <alignment vertical="center"/>
    </xf>
    <xf numFmtId="185" fontId="87" fillId="0" borderId="5" xfId="1" applyNumberFormat="1" applyFont="1" applyBorder="1"/>
    <xf numFmtId="185" fontId="88" fillId="0" borderId="5" xfId="0" applyNumberFormat="1" applyFont="1" applyBorder="1" applyAlignment="1">
      <alignment horizontal="left" wrapText="1"/>
    </xf>
    <xf numFmtId="185" fontId="87" fillId="19" borderId="5" xfId="1" applyNumberFormat="1" applyFont="1" applyFill="1" applyBorder="1" applyAlignment="1">
      <alignment vertical="center"/>
    </xf>
    <xf numFmtId="185" fontId="88" fillId="19" borderId="5" xfId="0" applyNumberFormat="1" applyFont="1" applyFill="1" applyBorder="1" applyAlignment="1">
      <alignment horizontal="left" vertical="center" wrapText="1"/>
    </xf>
    <xf numFmtId="185" fontId="88" fillId="0" borderId="5" xfId="1" applyNumberFormat="1" applyFont="1" applyBorder="1" applyAlignment="1">
      <alignment horizontal="right" vertical="center" wrapText="1"/>
    </xf>
    <xf numFmtId="185" fontId="88" fillId="0" borderId="5" xfId="1" applyNumberFormat="1" applyFont="1" applyBorder="1" applyAlignment="1">
      <alignment horizontal="right" wrapText="1"/>
    </xf>
    <xf numFmtId="185" fontId="88" fillId="0" borderId="5" xfId="14" applyNumberFormat="1" applyFont="1" applyBorder="1" applyAlignment="1">
      <alignment horizontal="left" wrapText="1"/>
    </xf>
    <xf numFmtId="185" fontId="93" fillId="0" borderId="5" xfId="0" applyNumberFormat="1" applyFont="1" applyBorder="1" applyAlignment="1">
      <alignment vertical="top" wrapText="1"/>
    </xf>
    <xf numFmtId="185" fontId="93" fillId="0" borderId="5" xfId="14" applyNumberFormat="1" applyFont="1" applyBorder="1" applyAlignment="1">
      <alignment horizontal="left" vertical="top" wrapText="1"/>
    </xf>
    <xf numFmtId="185" fontId="92" fillId="26" borderId="5" xfId="1" applyNumberFormat="1" applyFont="1" applyFill="1" applyBorder="1"/>
    <xf numFmtId="185" fontId="95" fillId="27" borderId="5" xfId="0" applyNumberFormat="1" applyFont="1" applyFill="1" applyBorder="1" applyAlignment="1">
      <alignment horizontal="center" vertical="center" wrapText="1"/>
    </xf>
    <xf numFmtId="185" fontId="93" fillId="0" borderId="5" xfId="0" applyNumberFormat="1" applyFont="1" applyBorder="1"/>
    <xf numFmtId="185" fontId="95" fillId="27" borderId="5" xfId="8" applyNumberFormat="1" applyFont="1" applyFill="1" applyBorder="1" applyAlignment="1">
      <alignment horizontal="center" vertical="center" wrapText="1"/>
    </xf>
    <xf numFmtId="185" fontId="95" fillId="27" borderId="5" xfId="1" applyNumberFormat="1" applyFont="1" applyFill="1" applyBorder="1" applyAlignment="1">
      <alignment horizontal="center" vertical="center" wrapText="1"/>
    </xf>
    <xf numFmtId="185" fontId="86" fillId="22" borderId="5" xfId="0" applyNumberFormat="1" applyFont="1" applyFill="1" applyBorder="1" applyAlignment="1">
      <alignment vertical="center" wrapText="1"/>
    </xf>
    <xf numFmtId="185" fontId="86" fillId="22" borderId="5" xfId="1" applyNumberFormat="1" applyFont="1" applyFill="1" applyBorder="1" applyAlignment="1">
      <alignment horizontal="center" vertical="center" wrapText="1"/>
    </xf>
    <xf numFmtId="185" fontId="86" fillId="23" borderId="5" xfId="0" applyNumberFormat="1" applyFont="1" applyFill="1" applyBorder="1"/>
    <xf numFmtId="185" fontId="86" fillId="23" borderId="5" xfId="1" applyNumberFormat="1" applyFont="1" applyFill="1" applyBorder="1"/>
    <xf numFmtId="185" fontId="86" fillId="23" borderId="10" xfId="0" applyNumberFormat="1" applyFont="1" applyFill="1" applyBorder="1"/>
    <xf numFmtId="185" fontId="86" fillId="23" borderId="10" xfId="1" applyNumberFormat="1" applyFont="1" applyFill="1" applyBorder="1"/>
    <xf numFmtId="184" fontId="87" fillId="0" borderId="5" xfId="1" applyNumberFormat="1" applyFont="1" applyBorder="1" applyAlignment="1">
      <alignment vertical="center"/>
    </xf>
    <xf numFmtId="184" fontId="10" fillId="26" borderId="5" xfId="0" applyNumberFormat="1" applyFont="1" applyFill="1" applyBorder="1" applyAlignment="1">
      <alignment vertical="center"/>
    </xf>
    <xf numFmtId="184" fontId="87" fillId="19" borderId="5" xfId="1" applyNumberFormat="1" applyFont="1" applyFill="1" applyBorder="1" applyAlignment="1">
      <alignment vertical="center"/>
    </xf>
    <xf numFmtId="184" fontId="88" fillId="0" borderId="5" xfId="1" applyNumberFormat="1" applyFont="1" applyBorder="1" applyAlignment="1">
      <alignment horizontal="right" vertical="center" wrapText="1"/>
    </xf>
    <xf numFmtId="184" fontId="86" fillId="22" borderId="5" xfId="0" applyNumberFormat="1" applyFont="1" applyFill="1" applyBorder="1" applyAlignment="1">
      <alignment vertical="center" wrapText="1"/>
    </xf>
    <xf numFmtId="184" fontId="86" fillId="23" borderId="5" xfId="0" applyNumberFormat="1" applyFont="1" applyFill="1" applyBorder="1"/>
    <xf numFmtId="184" fontId="86" fillId="23" borderId="10" xfId="0" applyNumberFormat="1" applyFont="1" applyFill="1" applyBorder="1"/>
    <xf numFmtId="9" fontId="91" fillId="18" borderId="5" xfId="14" applyFont="1" applyFill="1" applyBorder="1"/>
    <xf numFmtId="9" fontId="92" fillId="21" borderId="5" xfId="14" applyFont="1" applyFill="1" applyBorder="1"/>
    <xf numFmtId="9" fontId="92" fillId="26" borderId="5" xfId="14" applyFont="1" applyFill="1" applyBorder="1"/>
    <xf numFmtId="9" fontId="86" fillId="22" borderId="5" xfId="14" applyFont="1" applyFill="1" applyBorder="1" applyAlignment="1">
      <alignment horizontal="center" vertical="center" wrapText="1"/>
    </xf>
    <xf numFmtId="0" fontId="18" fillId="0" borderId="0" xfId="8"/>
    <xf numFmtId="0" fontId="97" fillId="0" borderId="0" xfId="0" applyFont="1" applyProtection="1">
      <protection locked="0"/>
    </xf>
    <xf numFmtId="0" fontId="2" fillId="0" borderId="0" xfId="8" applyFont="1" applyAlignment="1">
      <alignment horizontal="left"/>
    </xf>
    <xf numFmtId="0" fontId="2" fillId="0" borderId="0" xfId="8" applyFont="1"/>
    <xf numFmtId="172" fontId="2" fillId="0" borderId="0" xfId="0" applyNumberFormat="1" applyFont="1" applyProtection="1">
      <protection locked="0"/>
    </xf>
    <xf numFmtId="184" fontId="2" fillId="0" borderId="0" xfId="1" applyNumberFormat="1" applyFont="1" applyProtection="1">
      <protection locked="0"/>
    </xf>
    <xf numFmtId="184" fontId="2" fillId="0" borderId="0" xfId="0" applyNumberFormat="1" applyFont="1" applyProtection="1">
      <protection locked="0"/>
    </xf>
    <xf numFmtId="0" fontId="41" fillId="0" borderId="0" xfId="8" applyFont="1" applyAlignment="1">
      <alignment horizontal="left"/>
    </xf>
    <xf numFmtId="172" fontId="41" fillId="0" borderId="0" xfId="0" applyNumberFormat="1" applyFont="1" applyProtection="1">
      <protection locked="0"/>
    </xf>
    <xf numFmtId="184" fontId="2" fillId="0" borderId="3" xfId="0" applyNumberFormat="1" applyFont="1" applyBorder="1" applyProtection="1">
      <protection locked="0"/>
    </xf>
    <xf numFmtId="0" fontId="42" fillId="0" borderId="0" xfId="0" applyFont="1"/>
    <xf numFmtId="0" fontId="43" fillId="0" borderId="0" xfId="0" applyFont="1"/>
    <xf numFmtId="3" fontId="42" fillId="0" borderId="0" xfId="0" applyNumberFormat="1" applyFont="1" applyAlignment="1">
      <alignment horizontal="center"/>
    </xf>
    <xf numFmtId="0" fontId="42" fillId="0" borderId="0" xfId="9" applyFont="1"/>
    <xf numFmtId="3" fontId="42" fillId="0" borderId="0" xfId="9" applyNumberFormat="1" applyFont="1" applyAlignment="1">
      <alignment horizontal="center"/>
    </xf>
    <xf numFmtId="0" fontId="44" fillId="0" borderId="0" xfId="9" applyFont="1"/>
    <xf numFmtId="0" fontId="42" fillId="0" borderId="0" xfId="0" applyFont="1" applyAlignment="1">
      <alignment vertical="center"/>
    </xf>
    <xf numFmtId="0" fontId="45" fillId="0" borderId="0" xfId="0" applyFont="1"/>
    <xf numFmtId="0" fontId="45" fillId="0" borderId="0" xfId="9" applyFont="1"/>
    <xf numFmtId="0" fontId="47" fillId="0" borderId="24" xfId="13" applyFont="1" applyBorder="1" applyAlignment="1">
      <alignment horizontal="left" vertical="center" wrapText="1"/>
    </xf>
    <xf numFmtId="0" fontId="47" fillId="0" borderId="24" xfId="13" applyFont="1" applyBorder="1" applyAlignment="1">
      <alignment horizontal="right" vertical="center"/>
    </xf>
    <xf numFmtId="0" fontId="48" fillId="0" borderId="24" xfId="13" applyFont="1" applyBorder="1" applyAlignment="1">
      <alignment vertical="center"/>
    </xf>
    <xf numFmtId="3" fontId="47" fillId="0" borderId="0" xfId="9" applyNumberFormat="1" applyFont="1" applyAlignment="1">
      <alignment horizontal="center"/>
    </xf>
    <xf numFmtId="0" fontId="47" fillId="0" borderId="0" xfId="9" applyFont="1"/>
    <xf numFmtId="0" fontId="47" fillId="0" borderId="0" xfId="13" applyFont="1"/>
    <xf numFmtId="0" fontId="47" fillId="0" borderId="0" xfId="13" applyFont="1" applyAlignment="1">
      <alignment horizontal="left"/>
    </xf>
    <xf numFmtId="0" fontId="47" fillId="0" borderId="0" xfId="13" applyFont="1" applyAlignment="1">
      <alignment horizontal="center"/>
    </xf>
    <xf numFmtId="0" fontId="47" fillId="0" borderId="0" xfId="13" applyFont="1" applyAlignment="1">
      <alignment vertical="center"/>
    </xf>
    <xf numFmtId="0" fontId="47" fillId="0" borderId="0" xfId="13" applyFont="1" applyAlignment="1">
      <alignment horizontal="right" vertical="center"/>
    </xf>
    <xf numFmtId="0" fontId="49" fillId="0" borderId="0" xfId="13" applyFont="1" applyAlignment="1">
      <alignment horizontal="right" vertical="center"/>
    </xf>
    <xf numFmtId="0" fontId="42" fillId="0" borderId="0" xfId="13" applyFont="1"/>
    <xf numFmtId="15" fontId="42" fillId="0" borderId="0" xfId="13" applyNumberFormat="1" applyFont="1" applyAlignment="1">
      <alignment horizontal="center"/>
    </xf>
    <xf numFmtId="0" fontId="42" fillId="0" borderId="3" xfId="13" applyFont="1" applyBorder="1" applyAlignment="1">
      <alignment horizontal="left"/>
    </xf>
    <xf numFmtId="0" fontId="44" fillId="0" borderId="3" xfId="13" applyFont="1" applyBorder="1" applyAlignment="1">
      <alignment horizontal="left"/>
    </xf>
    <xf numFmtId="0" fontId="42" fillId="0" borderId="3" xfId="13" applyFont="1" applyBorder="1"/>
    <xf numFmtId="0" fontId="42" fillId="0" borderId="0" xfId="13" applyFont="1" applyAlignment="1">
      <alignment horizontal="right"/>
    </xf>
    <xf numFmtId="0" fontId="44" fillId="0" borderId="3" xfId="13" applyFont="1" applyBorder="1"/>
    <xf numFmtId="15" fontId="42" fillId="0" borderId="0" xfId="13" applyNumberFormat="1" applyFont="1" applyAlignment="1">
      <alignment horizontal="right"/>
    </xf>
    <xf numFmtId="14" fontId="42" fillId="0" borderId="3" xfId="13" applyNumberFormat="1" applyFont="1" applyBorder="1"/>
    <xf numFmtId="0" fontId="50" fillId="0" borderId="0" xfId="13" applyFont="1" applyAlignment="1">
      <alignment horizontal="right" vertical="top"/>
    </xf>
    <xf numFmtId="3" fontId="42" fillId="0" borderId="0" xfId="13" applyNumberFormat="1" applyFont="1" applyAlignment="1">
      <alignment horizontal="center"/>
    </xf>
    <xf numFmtId="37" fontId="42" fillId="0" borderId="0" xfId="13" applyNumberFormat="1" applyFont="1"/>
    <xf numFmtId="1" fontId="42" fillId="0" borderId="0" xfId="15" applyNumberFormat="1" applyFont="1"/>
    <xf numFmtId="1" fontId="42" fillId="0" borderId="0" xfId="13" applyNumberFormat="1" applyFont="1"/>
    <xf numFmtId="0" fontId="52" fillId="0" borderId="0" xfId="13" applyFont="1"/>
    <xf numFmtId="0" fontId="42" fillId="0" borderId="0" xfId="0" applyFont="1" applyAlignment="1">
      <alignment horizontal="right" vertical="center"/>
    </xf>
    <xf numFmtId="0" fontId="43" fillId="0" borderId="0" xfId="0" applyFont="1" applyAlignment="1">
      <alignment horizontal="right" vertical="center"/>
    </xf>
    <xf numFmtId="0" fontId="42" fillId="0" borderId="0" xfId="13" applyFont="1" applyAlignment="1">
      <alignment horizontal="right" vertical="center"/>
    </xf>
    <xf numFmtId="3" fontId="42" fillId="0" borderId="0" xfId="13" applyNumberFormat="1" applyFont="1" applyAlignment="1">
      <alignment horizontal="right" vertical="center"/>
    </xf>
    <xf numFmtId="38" fontId="42" fillId="0" borderId="0" xfId="5" applyNumberFormat="1" applyFont="1" applyAlignment="1">
      <alignment horizontal="right" vertical="center"/>
    </xf>
    <xf numFmtId="9" fontId="42" fillId="0" borderId="0" xfId="15" applyFont="1" applyAlignment="1">
      <alignment horizontal="right" vertical="center"/>
    </xf>
    <xf numFmtId="0" fontId="44" fillId="0" borderId="0" xfId="0" applyFont="1" applyAlignment="1">
      <alignment horizontal="right" vertical="center"/>
    </xf>
    <xf numFmtId="0" fontId="54" fillId="0" borderId="0" xfId="0" applyFont="1" applyAlignment="1">
      <alignment horizontal="right" vertical="center"/>
    </xf>
    <xf numFmtId="0" fontId="44" fillId="0" borderId="0" xfId="13" applyFont="1" applyAlignment="1">
      <alignment horizontal="right" vertical="center"/>
    </xf>
    <xf numFmtId="37" fontId="44" fillId="12" borderId="25" xfId="2" applyNumberFormat="1" applyFont="1" applyFill="1" applyBorder="1" applyAlignment="1">
      <alignment horizontal="right" vertical="center"/>
    </xf>
    <xf numFmtId="37" fontId="44" fillId="12" borderId="21" xfId="5" applyNumberFormat="1" applyFont="1" applyFill="1" applyBorder="1" applyAlignment="1">
      <alignment horizontal="right" vertical="center"/>
    </xf>
    <xf numFmtId="37" fontId="44" fillId="0" borderId="20" xfId="5" applyNumberFormat="1" applyFont="1" applyBorder="1" applyAlignment="1">
      <alignment horizontal="right" vertical="center"/>
    </xf>
    <xf numFmtId="38" fontId="44" fillId="0" borderId="0" xfId="5" applyNumberFormat="1" applyFont="1" applyAlignment="1">
      <alignment horizontal="right" vertical="center"/>
    </xf>
    <xf numFmtId="37" fontId="44" fillId="12" borderId="26" xfId="2" applyNumberFormat="1" applyFont="1" applyFill="1" applyBorder="1" applyAlignment="1">
      <alignment horizontal="right" vertical="center"/>
    </xf>
    <xf numFmtId="0" fontId="44" fillId="0" borderId="27" xfId="13" applyFont="1" applyBorder="1" applyAlignment="1">
      <alignment horizontal="right" vertical="center"/>
    </xf>
    <xf numFmtId="0" fontId="44" fillId="0" borderId="28" xfId="13" applyFont="1" applyBorder="1" applyAlignment="1">
      <alignment horizontal="right" vertical="center"/>
    </xf>
    <xf numFmtId="0" fontId="44" fillId="0" borderId="29" xfId="13" applyFont="1" applyBorder="1" applyAlignment="1">
      <alignment horizontal="right" vertical="center"/>
    </xf>
    <xf numFmtId="37" fontId="42" fillId="12" borderId="30" xfId="13" applyNumberFormat="1" applyFont="1" applyFill="1" applyBorder="1" applyAlignment="1">
      <alignment horizontal="right" vertical="center"/>
    </xf>
    <xf numFmtId="37" fontId="42" fillId="12" borderId="3" xfId="13" applyNumberFormat="1" applyFont="1" applyFill="1" applyBorder="1" applyAlignment="1">
      <alignment horizontal="right" vertical="center" wrapText="1"/>
    </xf>
    <xf numFmtId="37" fontId="42" fillId="0" borderId="9" xfId="5" applyNumberFormat="1" applyFont="1" applyBorder="1" applyAlignment="1">
      <alignment horizontal="right" vertical="center"/>
    </xf>
    <xf numFmtId="37" fontId="42" fillId="12" borderId="31" xfId="2" applyNumberFormat="1" applyFont="1" applyFill="1" applyBorder="1" applyAlignment="1">
      <alignment horizontal="right" vertical="center"/>
    </xf>
    <xf numFmtId="37" fontId="42" fillId="12" borderId="32" xfId="2" applyNumberFormat="1" applyFont="1" applyFill="1" applyBorder="1" applyAlignment="1">
      <alignment horizontal="right" vertical="center"/>
    </xf>
    <xf numFmtId="49" fontId="42" fillId="12" borderId="33" xfId="5" applyNumberFormat="1" applyFont="1" applyFill="1" applyBorder="1" applyAlignment="1">
      <alignment horizontal="center" vertical="center"/>
    </xf>
    <xf numFmtId="37" fontId="42" fillId="0" borderId="6" xfId="5" applyNumberFormat="1" applyFont="1" applyBorder="1" applyAlignment="1">
      <alignment horizontal="right" vertical="center"/>
    </xf>
    <xf numFmtId="37" fontId="42" fillId="12" borderId="23" xfId="2" applyNumberFormat="1" applyFont="1" applyFill="1" applyBorder="1" applyAlignment="1">
      <alignment horizontal="right" vertical="center"/>
    </xf>
    <xf numFmtId="37" fontId="42" fillId="12" borderId="34" xfId="2" applyNumberFormat="1" applyFont="1" applyFill="1" applyBorder="1" applyAlignment="1">
      <alignment horizontal="right" vertical="center"/>
    </xf>
    <xf numFmtId="37" fontId="42" fillId="0" borderId="19" xfId="13" applyNumberFormat="1" applyFont="1" applyBorder="1" applyAlignment="1">
      <alignment horizontal="right" vertical="center" wrapText="1"/>
    </xf>
    <xf numFmtId="49" fontId="42" fillId="12" borderId="35" xfId="5" applyNumberFormat="1" applyFont="1" applyFill="1" applyBorder="1" applyAlignment="1">
      <alignment horizontal="center" vertical="center"/>
    </xf>
    <xf numFmtId="2" fontId="42" fillId="12" borderId="36" xfId="13" applyNumberFormat="1" applyFont="1" applyFill="1" applyBorder="1" applyAlignment="1">
      <alignment horizontal="center" vertical="center" wrapText="1"/>
    </xf>
    <xf numFmtId="37" fontId="42" fillId="12" borderId="12" xfId="2" applyNumberFormat="1" applyFont="1" applyFill="1" applyBorder="1" applyAlignment="1">
      <alignment horizontal="right" vertical="center"/>
    </xf>
    <xf numFmtId="37" fontId="42" fillId="12" borderId="14" xfId="2" applyNumberFormat="1" applyFont="1" applyFill="1" applyBorder="1" applyAlignment="1">
      <alignment horizontal="right" vertical="center"/>
    </xf>
    <xf numFmtId="37" fontId="42" fillId="0" borderId="37" xfId="13" applyNumberFormat="1" applyFont="1" applyBorder="1" applyAlignment="1">
      <alignment horizontal="right" vertical="center" wrapText="1"/>
    </xf>
    <xf numFmtId="49" fontId="42" fillId="12" borderId="36" xfId="13" applyNumberFormat="1" applyFont="1" applyFill="1" applyBorder="1" applyAlignment="1">
      <alignment horizontal="center" vertical="center" wrapText="1"/>
    </xf>
    <xf numFmtId="0" fontId="43" fillId="0" borderId="0" xfId="0" applyFont="1" applyAlignment="1">
      <alignment vertical="center"/>
    </xf>
    <xf numFmtId="0" fontId="44" fillId="0" borderId="0" xfId="13" applyFont="1" applyAlignment="1">
      <alignment vertical="center"/>
    </xf>
    <xf numFmtId="3" fontId="48" fillId="12" borderId="25" xfId="13" applyNumberFormat="1" applyFont="1" applyFill="1" applyBorder="1" applyAlignment="1">
      <alignment horizontal="center" vertical="center"/>
    </xf>
    <xf numFmtId="3" fontId="48" fillId="12" borderId="38" xfId="13" applyNumberFormat="1" applyFont="1" applyFill="1" applyBorder="1" applyAlignment="1">
      <alignment horizontal="center" vertical="center"/>
    </xf>
    <xf numFmtId="3" fontId="48" fillId="0" borderId="39" xfId="13" applyNumberFormat="1" applyFont="1" applyBorder="1" applyAlignment="1">
      <alignment horizontal="center" vertical="center"/>
    </xf>
    <xf numFmtId="0" fontId="48" fillId="0" borderId="0" xfId="13" applyFont="1" applyAlignment="1">
      <alignment vertical="center"/>
    </xf>
    <xf numFmtId="0" fontId="48" fillId="12" borderId="40" xfId="13" applyFont="1" applyFill="1" applyBorder="1" applyAlignment="1">
      <alignment horizontal="center" vertical="center" wrapText="1"/>
    </xf>
    <xf numFmtId="0" fontId="48" fillId="12" borderId="41" xfId="13" applyFont="1" applyFill="1" applyBorder="1" applyAlignment="1">
      <alignment horizontal="center" vertical="center" wrapText="1"/>
    </xf>
    <xf numFmtId="3" fontId="48" fillId="0" borderId="42" xfId="13" applyNumberFormat="1" applyFont="1" applyBorder="1" applyAlignment="1">
      <alignment horizontal="center" vertical="center"/>
    </xf>
    <xf numFmtId="0" fontId="42" fillId="0" borderId="0" xfId="0" applyFont="1" applyAlignment="1">
      <alignment horizontal="center" vertical="center"/>
    </xf>
    <xf numFmtId="0" fontId="43" fillId="0" borderId="0" xfId="0" applyFont="1" applyAlignment="1">
      <alignment horizontal="center" vertical="center"/>
    </xf>
    <xf numFmtId="0" fontId="42" fillId="0" borderId="0" xfId="13" applyFont="1" applyAlignment="1">
      <alignment horizontal="center" vertical="center"/>
    </xf>
    <xf numFmtId="3" fontId="45" fillId="12" borderId="40" xfId="13" applyNumberFormat="1" applyFont="1" applyFill="1" applyBorder="1" applyAlignment="1">
      <alignment horizontal="center" vertical="center" wrapText="1"/>
    </xf>
    <xf numFmtId="0" fontId="55" fillId="12" borderId="0" xfId="13" applyFont="1" applyFill="1" applyAlignment="1">
      <alignment horizontal="center" vertical="center" wrapText="1"/>
    </xf>
    <xf numFmtId="14" fontId="56" fillId="0" borderId="43" xfId="13" applyNumberFormat="1" applyFont="1" applyBorder="1" applyAlignment="1">
      <alignment horizontal="center" vertical="center" wrapText="1"/>
    </xf>
    <xf numFmtId="0" fontId="45" fillId="0" borderId="0" xfId="13" applyFont="1" applyAlignment="1">
      <alignment horizontal="center" vertical="center"/>
    </xf>
    <xf numFmtId="0" fontId="45" fillId="12" borderId="40" xfId="13" applyFont="1" applyFill="1" applyBorder="1" applyAlignment="1">
      <alignment horizontal="center" vertical="center" wrapText="1"/>
    </xf>
    <xf numFmtId="0" fontId="45" fillId="12" borderId="4" xfId="13" applyFont="1" applyFill="1" applyBorder="1" applyAlignment="1">
      <alignment horizontal="center" vertical="center" wrapText="1"/>
    </xf>
    <xf numFmtId="0" fontId="45" fillId="0" borderId="44" xfId="13" applyFont="1" applyBorder="1" applyAlignment="1">
      <alignment horizontal="center" vertical="center" wrapText="1"/>
    </xf>
    <xf numFmtId="3" fontId="42" fillId="12" borderId="45" xfId="13" applyNumberFormat="1" applyFont="1" applyFill="1" applyBorder="1" applyAlignment="1">
      <alignment horizontal="center" vertical="center" wrapText="1"/>
    </xf>
    <xf numFmtId="0" fontId="42" fillId="12" borderId="46" xfId="13" applyFont="1" applyFill="1" applyBorder="1" applyAlignment="1">
      <alignment horizontal="center" vertical="center" wrapText="1"/>
    </xf>
    <xf numFmtId="0" fontId="57" fillId="0" borderId="47" xfId="13" applyFont="1" applyBorder="1" applyAlignment="1">
      <alignment horizontal="center" vertical="center" wrapText="1"/>
    </xf>
    <xf numFmtId="0" fontId="42" fillId="12" borderId="48" xfId="13" applyFont="1" applyFill="1" applyBorder="1" applyAlignment="1">
      <alignment horizontal="center" vertical="center" wrapText="1"/>
    </xf>
    <xf numFmtId="0" fontId="42" fillId="0" borderId="49" xfId="13" applyFont="1" applyBorder="1" applyAlignment="1">
      <alignment horizontal="center" vertical="center" wrapText="1"/>
    </xf>
    <xf numFmtId="0" fontId="44" fillId="0" borderId="0" xfId="13" applyFont="1" applyAlignment="1">
      <alignment horizontal="centerContinuous"/>
    </xf>
    <xf numFmtId="0" fontId="42" fillId="0" borderId="0" xfId="13" applyFont="1" applyAlignment="1">
      <alignment horizontal="left"/>
    </xf>
    <xf numFmtId="0" fontId="42" fillId="0" borderId="50" xfId="13" applyFont="1" applyBorder="1" applyAlignment="1">
      <alignment vertical="center"/>
    </xf>
    <xf numFmtId="0" fontId="42" fillId="0" borderId="0" xfId="13" applyFont="1" applyAlignment="1">
      <alignment vertical="center"/>
    </xf>
    <xf numFmtId="0" fontId="42" fillId="0" borderId="0" xfId="13" applyFont="1" applyAlignment="1">
      <alignment horizontal="left" vertical="center"/>
    </xf>
    <xf numFmtId="0" fontId="59" fillId="0" borderId="0" xfId="0" applyFont="1" applyAlignment="1">
      <alignment horizontal="left"/>
    </xf>
    <xf numFmtId="0" fontId="44" fillId="0" borderId="0" xfId="13" applyFont="1" applyAlignment="1">
      <alignment horizontal="center"/>
    </xf>
    <xf numFmtId="0" fontId="61" fillId="0" borderId="0" xfId="13" applyFont="1"/>
    <xf numFmtId="3" fontId="62" fillId="0" borderId="0" xfId="13" applyNumberFormat="1" applyFont="1" applyAlignment="1">
      <alignment horizontal="left"/>
    </xf>
    <xf numFmtId="0" fontId="61" fillId="0" borderId="0" xfId="13" applyFont="1" applyAlignment="1">
      <alignment horizontal="left"/>
    </xf>
    <xf numFmtId="0" fontId="63" fillId="0" borderId="0" xfId="0" applyFont="1" applyAlignment="1">
      <alignment horizontal="center"/>
    </xf>
    <xf numFmtId="0" fontId="62" fillId="0" borderId="0" xfId="13" applyFont="1" applyAlignment="1">
      <alignment horizontal="left"/>
    </xf>
    <xf numFmtId="0" fontId="61" fillId="0" borderId="0" xfId="0" applyFont="1"/>
    <xf numFmtId="0" fontId="60" fillId="0" borderId="0" xfId="13" applyFont="1"/>
    <xf numFmtId="0" fontId="61" fillId="0" borderId="0" xfId="0" applyFont="1" applyAlignment="1">
      <alignment horizontal="right"/>
    </xf>
    <xf numFmtId="0" fontId="60" fillId="0" borderId="0" xfId="9" applyFont="1"/>
    <xf numFmtId="15" fontId="60" fillId="0" borderId="0" xfId="9" applyNumberFormat="1" applyFont="1" applyAlignment="1">
      <alignment horizontal="left"/>
    </xf>
    <xf numFmtId="0" fontId="60" fillId="0" borderId="0" xfId="13" applyFont="1" applyAlignment="1">
      <alignment horizontal="right"/>
    </xf>
    <xf numFmtId="0" fontId="61" fillId="0" borderId="0" xfId="9" applyFont="1"/>
    <xf numFmtId="0" fontId="60" fillId="0" borderId="0" xfId="13" applyFont="1" applyAlignment="1">
      <alignment horizontal="left"/>
    </xf>
    <xf numFmtId="0" fontId="61" fillId="0" borderId="0" xfId="13" applyFont="1" applyAlignment="1">
      <alignment horizontal="right"/>
    </xf>
    <xf numFmtId="0" fontId="93" fillId="0" borderId="0" xfId="0" applyFont="1"/>
    <xf numFmtId="0" fontId="86" fillId="0" borderId="0" xfId="0" applyFont="1"/>
    <xf numFmtId="0" fontId="44" fillId="0" borderId="0" xfId="0" applyFont="1"/>
    <xf numFmtId="183" fontId="93" fillId="0" borderId="0" xfId="1" applyNumberFormat="1" applyFont="1"/>
    <xf numFmtId="0" fontId="98" fillId="30" borderId="16" xfId="0" applyFont="1" applyFill="1" applyBorder="1" applyAlignment="1">
      <alignment horizontal="center" wrapText="1"/>
    </xf>
    <xf numFmtId="0" fontId="94" fillId="0" borderId="13" xfId="0" applyFont="1" applyBorder="1" applyAlignment="1">
      <alignment horizontal="left" vertical="top" wrapText="1"/>
    </xf>
    <xf numFmtId="37" fontId="98" fillId="0" borderId="8" xfId="0" applyNumberFormat="1" applyFont="1" applyBorder="1" applyAlignment="1">
      <alignment horizontal="right"/>
    </xf>
    <xf numFmtId="37" fontId="93" fillId="0" borderId="8" xfId="0" applyNumberFormat="1" applyFont="1" applyBorder="1" applyAlignment="1">
      <alignment horizontal="right"/>
    </xf>
    <xf numFmtId="9" fontId="93" fillId="0" borderId="12" xfId="14" applyFont="1" applyBorder="1"/>
    <xf numFmtId="0" fontId="94" fillId="0" borderId="6" xfId="0" applyFont="1" applyBorder="1" applyAlignment="1">
      <alignment horizontal="left" vertical="top" wrapText="1"/>
    </xf>
    <xf numFmtId="37" fontId="98" fillId="0" borderId="5" xfId="0" applyNumberFormat="1" applyFont="1" applyBorder="1" applyAlignment="1">
      <alignment horizontal="right"/>
    </xf>
    <xf numFmtId="37" fontId="93" fillId="0" borderId="5" xfId="0" applyNumberFormat="1" applyFont="1" applyBorder="1" applyAlignment="1">
      <alignment horizontal="right"/>
    </xf>
    <xf numFmtId="9" fontId="93" fillId="0" borderId="23" xfId="14" applyFont="1" applyBorder="1"/>
    <xf numFmtId="0" fontId="94" fillId="0" borderId="6" xfId="0" applyFont="1" applyBorder="1" applyAlignment="1">
      <alignment vertical="top" wrapText="1"/>
    </xf>
    <xf numFmtId="0" fontId="93" fillId="0" borderId="6" xfId="0" applyFont="1" applyBorder="1" applyAlignment="1">
      <alignment wrapText="1"/>
    </xf>
    <xf numFmtId="0" fontId="98" fillId="0" borderId="6" xfId="0" applyFont="1" applyBorder="1" applyAlignment="1">
      <alignment wrapText="1"/>
    </xf>
    <xf numFmtId="9" fontId="98" fillId="0" borderId="23" xfId="14" applyFont="1" applyBorder="1" applyAlignment="1">
      <alignment horizontal="right"/>
    </xf>
    <xf numFmtId="0" fontId="86" fillId="0" borderId="6" xfId="0" applyFont="1" applyBorder="1" applyAlignment="1">
      <alignment wrapText="1"/>
    </xf>
    <xf numFmtId="0" fontId="98" fillId="30" borderId="9" xfId="0" applyFont="1" applyFill="1" applyBorder="1" applyAlignment="1">
      <alignment wrapText="1"/>
    </xf>
    <xf numFmtId="37" fontId="98" fillId="30" borderId="10" xfId="0" applyNumberFormat="1" applyFont="1" applyFill="1" applyBorder="1" applyAlignment="1">
      <alignment horizontal="right"/>
    </xf>
    <xf numFmtId="9" fontId="98" fillId="30" borderId="31" xfId="14" applyFont="1" applyFill="1" applyBorder="1" applyAlignment="1">
      <alignment horizontal="right"/>
    </xf>
    <xf numFmtId="0" fontId="93" fillId="0" borderId="0" xfId="0" applyFont="1" applyAlignment="1">
      <alignment wrapText="1"/>
    </xf>
    <xf numFmtId="9" fontId="93" fillId="0" borderId="5" xfId="14" applyFont="1" applyBorder="1"/>
    <xf numFmtId="179" fontId="93" fillId="0" borderId="5" xfId="1" applyNumberFormat="1" applyFont="1" applyBorder="1"/>
    <xf numFmtId="179" fontId="98" fillId="0" borderId="5" xfId="1" applyNumberFormat="1" applyFont="1" applyBorder="1" applyAlignment="1">
      <alignment horizontal="right"/>
    </xf>
    <xf numFmtId="179" fontId="93" fillId="0" borderId="13" xfId="1" applyNumberFormat="1" applyFont="1" applyBorder="1"/>
    <xf numFmtId="179" fontId="93" fillId="0" borderId="8" xfId="1" applyNumberFormat="1" applyFont="1" applyBorder="1"/>
    <xf numFmtId="179" fontId="93" fillId="0" borderId="12" xfId="1" applyNumberFormat="1" applyFont="1" applyBorder="1"/>
    <xf numFmtId="9" fontId="93" fillId="0" borderId="6" xfId="14" applyFont="1" applyBorder="1"/>
    <xf numFmtId="179" fontId="93" fillId="0" borderId="6" xfId="1" applyNumberFormat="1" applyFont="1" applyBorder="1"/>
    <xf numFmtId="179" fontId="93" fillId="0" borderId="23" xfId="1" applyNumberFormat="1" applyFont="1" applyBorder="1"/>
    <xf numFmtId="179" fontId="98" fillId="0" borderId="6" xfId="1" applyNumberFormat="1" applyFont="1" applyBorder="1" applyAlignment="1">
      <alignment horizontal="right"/>
    </xf>
    <xf numFmtId="179" fontId="98" fillId="0" borderId="23" xfId="1" applyNumberFormat="1" applyFont="1" applyBorder="1" applyAlignment="1">
      <alignment horizontal="right"/>
    </xf>
    <xf numFmtId="179" fontId="98" fillId="30" borderId="9" xfId="1" applyNumberFormat="1" applyFont="1" applyFill="1" applyBorder="1" applyAlignment="1">
      <alignment horizontal="right"/>
    </xf>
    <xf numFmtId="179" fontId="98" fillId="30" borderId="10" xfId="1" applyNumberFormat="1" applyFont="1" applyFill="1" applyBorder="1" applyAlignment="1">
      <alignment horizontal="right"/>
    </xf>
    <xf numFmtId="179" fontId="98" fillId="30" borderId="31" xfId="1" applyNumberFormat="1" applyFont="1" applyFill="1" applyBorder="1" applyAlignment="1">
      <alignment horizontal="right"/>
    </xf>
    <xf numFmtId="2" fontId="42" fillId="12" borderId="51" xfId="13" applyNumberFormat="1" applyFont="1" applyFill="1" applyBorder="1" applyAlignment="1">
      <alignment horizontal="center" vertical="center" wrapText="1"/>
    </xf>
    <xf numFmtId="37" fontId="42" fillId="0" borderId="43" xfId="13" applyNumberFormat="1" applyFont="1" applyBorder="1" applyAlignment="1">
      <alignment horizontal="right" vertical="center" wrapText="1"/>
    </xf>
    <xf numFmtId="37" fontId="42" fillId="12" borderId="0" xfId="13" applyNumberFormat="1" applyFont="1" applyFill="1" applyAlignment="1">
      <alignment horizontal="right" vertical="center" wrapText="1"/>
    </xf>
    <xf numFmtId="37" fontId="42" fillId="12" borderId="40" xfId="13" applyNumberFormat="1" applyFont="1" applyFill="1" applyBorder="1" applyAlignment="1">
      <alignment horizontal="right" vertical="center"/>
    </xf>
    <xf numFmtId="37" fontId="42" fillId="12" borderId="52" xfId="2" applyNumberFormat="1" applyFont="1" applyFill="1" applyBorder="1" applyAlignment="1">
      <alignment horizontal="right" vertical="center"/>
    </xf>
    <xf numFmtId="37" fontId="42" fillId="12" borderId="30" xfId="2" applyNumberFormat="1" applyFont="1" applyFill="1" applyBorder="1" applyAlignment="1">
      <alignment horizontal="right" vertical="center"/>
    </xf>
    <xf numFmtId="0" fontId="0" fillId="22" borderId="53" xfId="0" applyFill="1" applyBorder="1"/>
    <xf numFmtId="0" fontId="0" fillId="22" borderId="46" xfId="0" applyFill="1" applyBorder="1"/>
    <xf numFmtId="0" fontId="0" fillId="22" borderId="54" xfId="0" applyFill="1" applyBorder="1"/>
    <xf numFmtId="49" fontId="0" fillId="0" borderId="0" xfId="0" applyNumberFormat="1"/>
    <xf numFmtId="0" fontId="0" fillId="22" borderId="55" xfId="0" applyFill="1" applyBorder="1"/>
    <xf numFmtId="0" fontId="80" fillId="22" borderId="0" xfId="0" applyFont="1" applyFill="1" applyAlignment="1">
      <alignment horizontal="right"/>
    </xf>
    <xf numFmtId="0" fontId="0" fillId="19" borderId="56" xfId="0" applyFill="1" applyBorder="1"/>
    <xf numFmtId="0" fontId="0" fillId="22" borderId="57" xfId="0" applyFill="1" applyBorder="1"/>
    <xf numFmtId="0" fontId="0" fillId="19" borderId="38" xfId="0" applyFill="1" applyBorder="1"/>
    <xf numFmtId="0" fontId="0" fillId="22" borderId="58" xfId="0" applyFill="1" applyBorder="1"/>
    <xf numFmtId="0" fontId="0" fillId="22" borderId="38" xfId="0" applyFill="1" applyBorder="1"/>
    <xf numFmtId="0" fontId="0" fillId="22" borderId="59" xfId="0" applyFill="1" applyBorder="1"/>
    <xf numFmtId="0" fontId="0" fillId="15" borderId="0" xfId="0" applyFill="1" applyAlignment="1">
      <alignment horizontal="center" vertical="center"/>
    </xf>
    <xf numFmtId="0" fontId="0" fillId="15" borderId="0" xfId="0" applyFill="1" applyAlignment="1">
      <alignment horizontal="left" vertical="top"/>
    </xf>
    <xf numFmtId="1" fontId="0" fillId="15" borderId="0" xfId="0" applyNumberFormat="1" applyFill="1" applyAlignment="1">
      <alignment horizontal="center" vertical="center"/>
    </xf>
    <xf numFmtId="165" fontId="0" fillId="15" borderId="0" xfId="0" applyNumberFormat="1" applyFill="1" applyAlignment="1">
      <alignment horizontal="center" vertical="center"/>
    </xf>
    <xf numFmtId="49" fontId="0" fillId="15" borderId="0" xfId="0" applyNumberFormat="1" applyFill="1" applyAlignment="1">
      <alignment horizontal="center" vertical="center"/>
    </xf>
    <xf numFmtId="0" fontId="66" fillId="16" borderId="0" xfId="0" applyFont="1" applyFill="1" applyAlignment="1">
      <alignment horizontal="center" vertical="center" wrapText="1"/>
    </xf>
    <xf numFmtId="1" fontId="66" fillId="16" borderId="0" xfId="0" applyNumberFormat="1" applyFont="1" applyFill="1" applyAlignment="1">
      <alignment horizontal="center" vertical="center" wrapText="1"/>
    </xf>
    <xf numFmtId="165" fontId="66" fillId="16" borderId="0" xfId="0" applyNumberFormat="1" applyFont="1" applyFill="1" applyAlignment="1">
      <alignment horizontal="center" vertical="center" wrapText="1"/>
    </xf>
    <xf numFmtId="49" fontId="66" fillId="16" borderId="0" xfId="0" applyNumberFormat="1" applyFont="1" applyFill="1" applyAlignment="1">
      <alignment horizontal="center" vertical="center" wrapText="1"/>
    </xf>
    <xf numFmtId="0" fontId="0" fillId="0" borderId="0" xfId="0" applyAlignment="1">
      <alignment wrapText="1"/>
    </xf>
    <xf numFmtId="186" fontId="0" fillId="15" borderId="0" xfId="0" applyNumberFormat="1" applyFill="1" applyAlignment="1">
      <alignment horizontal="center" vertical="center"/>
    </xf>
    <xf numFmtId="49" fontId="0" fillId="15" borderId="0" xfId="0" quotePrefix="1" applyNumberFormat="1" applyFill="1" applyAlignment="1">
      <alignment horizontal="left" vertical="center"/>
    </xf>
    <xf numFmtId="49" fontId="0" fillId="15" borderId="0" xfId="0" applyNumberFormat="1" applyFill="1" applyAlignment="1">
      <alignment horizontal="left" vertical="center"/>
    </xf>
    <xf numFmtId="0" fontId="67" fillId="17" borderId="0" xfId="0" applyFont="1" applyFill="1" applyAlignment="1">
      <alignment horizontal="center" vertical="center"/>
    </xf>
    <xf numFmtId="0" fontId="67" fillId="17" borderId="0" xfId="0" applyFont="1" applyFill="1" applyAlignment="1">
      <alignment horizontal="left" vertical="top"/>
    </xf>
    <xf numFmtId="1" fontId="67" fillId="17" borderId="0" xfId="0" applyNumberFormat="1" applyFont="1" applyFill="1" applyAlignment="1">
      <alignment horizontal="center" vertical="center"/>
    </xf>
    <xf numFmtId="165" fontId="67" fillId="17" borderId="0" xfId="0" applyNumberFormat="1" applyFont="1" applyFill="1" applyAlignment="1">
      <alignment horizontal="center" vertical="center"/>
    </xf>
    <xf numFmtId="187" fontId="67" fillId="17" borderId="0" xfId="0" applyNumberFormat="1" applyFont="1" applyFill="1" applyAlignment="1">
      <alignment horizontal="center" vertical="center"/>
    </xf>
    <xf numFmtId="0" fontId="0" fillId="15" borderId="0" xfId="0" quotePrefix="1" applyFill="1" applyAlignment="1">
      <alignment horizontal="center" vertical="center"/>
    </xf>
    <xf numFmtId="0" fontId="0" fillId="18" borderId="0" xfId="0" applyFill="1"/>
    <xf numFmtId="187" fontId="0" fillId="15" borderId="0" xfId="0" applyNumberFormat="1" applyFill="1" applyAlignment="1">
      <alignment horizontal="center" vertical="center"/>
    </xf>
    <xf numFmtId="0" fontId="80" fillId="0" borderId="5" xfId="0" applyFont="1" applyBorder="1"/>
    <xf numFmtId="165" fontId="80" fillId="0" borderId="5" xfId="0" applyNumberFormat="1" applyFont="1" applyBorder="1"/>
    <xf numFmtId="184" fontId="0" fillId="0" borderId="0" xfId="0" applyNumberFormat="1"/>
    <xf numFmtId="184" fontId="0" fillId="15" borderId="0" xfId="0" applyNumberFormat="1" applyFill="1" applyAlignment="1">
      <alignment horizontal="center" vertical="center"/>
    </xf>
    <xf numFmtId="184" fontId="0" fillId="15" borderId="5" xfId="0" applyNumberFormat="1" applyFill="1" applyBorder="1" applyAlignment="1">
      <alignment horizontal="center" vertical="center"/>
    </xf>
    <xf numFmtId="184" fontId="2" fillId="18" borderId="5" xfId="0" applyNumberFormat="1" applyFont="1" applyFill="1" applyBorder="1" applyAlignment="1">
      <alignment horizontal="center" vertical="center"/>
    </xf>
    <xf numFmtId="184" fontId="66" fillId="31" borderId="0" xfId="0" applyNumberFormat="1" applyFont="1" applyFill="1" applyAlignment="1">
      <alignment horizontal="right" vertical="center" wrapText="1"/>
    </xf>
    <xf numFmtId="184" fontId="0" fillId="31" borderId="0" xfId="0" applyNumberFormat="1" applyFill="1" applyAlignment="1">
      <alignment horizontal="right" vertical="center"/>
    </xf>
    <xf numFmtId="184" fontId="67" fillId="31" borderId="0" xfId="0" applyNumberFormat="1" applyFont="1" applyFill="1" applyAlignment="1">
      <alignment horizontal="right" vertical="center"/>
    </xf>
    <xf numFmtId="0" fontId="1" fillId="0" borderId="0" xfId="12" applyProtection="1">
      <protection locked="0"/>
    </xf>
    <xf numFmtId="0" fontId="2" fillId="0" borderId="0" xfId="12" applyFont="1" applyProtection="1">
      <protection locked="0"/>
    </xf>
    <xf numFmtId="172" fontId="1" fillId="0" borderId="0" xfId="12" applyNumberFormat="1" applyProtection="1">
      <protection locked="0"/>
    </xf>
    <xf numFmtId="0" fontId="85" fillId="0" borderId="0" xfId="12" applyFont="1" applyProtection="1">
      <protection locked="0"/>
    </xf>
    <xf numFmtId="172" fontId="2" fillId="0" borderId="0" xfId="12" applyNumberFormat="1" applyFont="1" applyProtection="1">
      <protection locked="0"/>
    </xf>
    <xf numFmtId="184" fontId="86" fillId="23" borderId="10" xfId="12" applyNumberFormat="1" applyFont="1" applyFill="1" applyBorder="1"/>
    <xf numFmtId="184" fontId="86" fillId="23" borderId="5" xfId="12" applyNumberFormat="1" applyFont="1" applyFill="1" applyBorder="1"/>
    <xf numFmtId="184" fontId="86" fillId="22" borderId="5" xfId="12" applyNumberFormat="1" applyFont="1" applyFill="1" applyBorder="1" applyAlignment="1">
      <alignment vertical="center" wrapText="1"/>
    </xf>
    <xf numFmtId="0" fontId="33" fillId="0" borderId="0" xfId="12" applyFont="1" applyProtection="1">
      <protection locked="0"/>
    </xf>
    <xf numFmtId="182" fontId="86" fillId="3" borderId="5" xfId="12" applyNumberFormat="1" applyFont="1" applyFill="1" applyBorder="1" applyAlignment="1" applyProtection="1">
      <alignment vertical="center" wrapText="1"/>
      <protection locked="0"/>
    </xf>
    <xf numFmtId="166" fontId="33" fillId="11" borderId="5" xfId="12" applyNumberFormat="1" applyFont="1" applyFill="1" applyBorder="1" applyAlignment="1" applyProtection="1">
      <alignment horizontal="right" wrapText="1"/>
      <protection locked="0"/>
    </xf>
    <xf numFmtId="182" fontId="86" fillId="11" borderId="5" xfId="12" applyNumberFormat="1" applyFont="1" applyFill="1" applyBorder="1" applyAlignment="1" applyProtection="1">
      <alignment vertical="center" wrapText="1"/>
      <protection locked="0"/>
    </xf>
    <xf numFmtId="184" fontId="95" fillId="27" borderId="5" xfId="10" applyNumberFormat="1" applyFont="1" applyFill="1" applyBorder="1" applyAlignment="1">
      <alignment horizontal="center" vertical="center" wrapText="1"/>
    </xf>
    <xf numFmtId="0" fontId="95" fillId="27" borderId="5" xfId="12" applyFont="1" applyFill="1" applyBorder="1" applyAlignment="1">
      <alignment horizontal="center" vertical="center" wrapText="1"/>
    </xf>
    <xf numFmtId="166" fontId="33" fillId="20" borderId="5" xfId="12" applyNumberFormat="1" applyFont="1" applyFill="1" applyBorder="1" applyAlignment="1" applyProtection="1">
      <alignment horizontal="right" wrapText="1"/>
      <protection locked="0"/>
    </xf>
    <xf numFmtId="37" fontId="95" fillId="27" borderId="5" xfId="10" applyNumberFormat="1" applyFont="1" applyFill="1" applyBorder="1" applyAlignment="1">
      <alignment horizontal="center" vertical="center" wrapText="1"/>
    </xf>
    <xf numFmtId="0" fontId="93" fillId="0" borderId="5" xfId="12" applyFont="1" applyBorder="1" applyAlignment="1">
      <alignment vertical="top" wrapText="1"/>
    </xf>
    <xf numFmtId="0" fontId="1" fillId="0" borderId="5" xfId="12" applyBorder="1" applyProtection="1">
      <protection locked="0"/>
    </xf>
    <xf numFmtId="184" fontId="93" fillId="0" borderId="5" xfId="12" applyNumberFormat="1" applyFont="1" applyBorder="1"/>
    <xf numFmtId="0" fontId="93" fillId="0" borderId="5" xfId="12" applyFont="1" applyBorder="1"/>
    <xf numFmtId="184" fontId="95" fillId="27" borderId="5" xfId="12" applyNumberFormat="1" applyFont="1" applyFill="1" applyBorder="1" applyAlignment="1">
      <alignment horizontal="center" vertical="center" wrapText="1"/>
    </xf>
    <xf numFmtId="184" fontId="93" fillId="0" borderId="5" xfId="12" applyNumberFormat="1" applyFont="1" applyBorder="1" applyAlignment="1">
      <alignment vertical="top" wrapText="1"/>
    </xf>
    <xf numFmtId="184" fontId="10" fillId="26" borderId="5" xfId="12" applyNumberFormat="1" applyFont="1" applyFill="1" applyBorder="1" applyAlignment="1">
      <alignment vertical="center"/>
    </xf>
    <xf numFmtId="0" fontId="32" fillId="14" borderId="11" xfId="12" applyFont="1" applyFill="1" applyBorder="1" applyAlignment="1" applyProtection="1">
      <alignment horizontal="center" wrapText="1"/>
      <protection locked="0"/>
    </xf>
    <xf numFmtId="0" fontId="10" fillId="26" borderId="11" xfId="12" applyFont="1" applyFill="1" applyBorder="1" applyAlignment="1">
      <alignment wrapText="1"/>
    </xf>
    <xf numFmtId="0" fontId="2" fillId="0" borderId="21" xfId="12" applyFont="1" applyBorder="1" applyAlignment="1" applyProtection="1">
      <alignment wrapText="1"/>
      <protection locked="0"/>
    </xf>
    <xf numFmtId="0" fontId="10" fillId="26" borderId="21" xfId="12" applyFont="1" applyFill="1" applyBorder="1" applyAlignment="1">
      <alignment wrapText="1"/>
    </xf>
    <xf numFmtId="0" fontId="16" fillId="14" borderId="16" xfId="12" applyFont="1" applyFill="1" applyBorder="1" applyAlignment="1" applyProtection="1">
      <alignment horizontal="center" wrapText="1"/>
      <protection locked="0"/>
    </xf>
    <xf numFmtId="0" fontId="16" fillId="14" borderId="18" xfId="12" applyFont="1" applyFill="1" applyBorder="1" applyAlignment="1" applyProtection="1">
      <alignment horizontal="center" wrapText="1"/>
      <protection locked="0"/>
    </xf>
    <xf numFmtId="0" fontId="95" fillId="27" borderId="17" xfId="10" applyFont="1" applyFill="1" applyBorder="1" applyAlignment="1">
      <alignment horizontal="center" vertical="center" wrapText="1"/>
    </xf>
    <xf numFmtId="0" fontId="95" fillId="27" borderId="16" xfId="10" applyFont="1" applyFill="1" applyBorder="1" applyAlignment="1">
      <alignment horizontal="center" vertical="center" wrapText="1"/>
    </xf>
    <xf numFmtId="0" fontId="1" fillId="2" borderId="16" xfId="12" applyFill="1" applyBorder="1" applyProtection="1">
      <protection locked="0"/>
    </xf>
    <xf numFmtId="172" fontId="1" fillId="2" borderId="0" xfId="12" applyNumberFormat="1" applyFill="1" applyProtection="1">
      <protection locked="0"/>
    </xf>
    <xf numFmtId="0" fontId="1" fillId="2" borderId="0" xfId="12" applyFill="1" applyProtection="1">
      <protection locked="0"/>
    </xf>
    <xf numFmtId="0" fontId="85" fillId="6" borderId="0" xfId="12" applyFont="1" applyFill="1" applyAlignment="1" applyProtection="1">
      <alignment horizontal="left"/>
      <protection locked="0"/>
    </xf>
    <xf numFmtId="0" fontId="2" fillId="2" borderId="0" xfId="12" applyFont="1" applyFill="1" applyProtection="1">
      <protection locked="0"/>
    </xf>
    <xf numFmtId="177" fontId="1" fillId="2" borderId="0" xfId="12" applyNumberFormat="1" applyFill="1" applyAlignment="1" applyProtection="1">
      <alignment horizontal="left"/>
      <protection locked="0"/>
    </xf>
    <xf numFmtId="0" fontId="5" fillId="2" borderId="0" xfId="12" applyFont="1" applyFill="1" applyProtection="1">
      <protection locked="0"/>
    </xf>
    <xf numFmtId="172" fontId="1" fillId="2" borderId="0" xfId="12" quotePrefix="1" applyNumberFormat="1" applyFill="1" applyProtection="1">
      <protection locked="0"/>
    </xf>
    <xf numFmtId="177" fontId="1" fillId="2" borderId="0" xfId="12" applyNumberFormat="1" applyFill="1" applyProtection="1">
      <protection locked="0"/>
    </xf>
    <xf numFmtId="4" fontId="1" fillId="2" borderId="0" xfId="12" quotePrefix="1" applyNumberFormat="1" applyFill="1" applyAlignment="1">
      <alignment horizontal="left"/>
    </xf>
    <xf numFmtId="177" fontId="2" fillId="2" borderId="0" xfId="12" applyNumberFormat="1" applyFont="1" applyFill="1" applyProtection="1">
      <protection locked="0"/>
    </xf>
    <xf numFmtId="0" fontId="12" fillId="2" borderId="0" xfId="12" applyFont="1" applyFill="1" applyProtection="1">
      <protection locked="0"/>
    </xf>
    <xf numFmtId="9" fontId="1" fillId="2" borderId="0" xfId="14" applyFill="1" applyProtection="1">
      <protection locked="0"/>
    </xf>
    <xf numFmtId="9" fontId="1" fillId="0" borderId="0" xfId="14" applyProtection="1">
      <protection locked="0"/>
    </xf>
    <xf numFmtId="9" fontId="10" fillId="26" borderId="21" xfId="14" applyFont="1" applyFill="1" applyBorder="1" applyAlignment="1">
      <alignment wrapText="1"/>
    </xf>
    <xf numFmtId="0" fontId="66" fillId="32" borderId="0" xfId="0" applyFont="1" applyFill="1" applyAlignment="1">
      <alignment horizontal="right" vertical="center" wrapText="1"/>
    </xf>
    <xf numFmtId="184" fontId="0" fillId="32" borderId="0" xfId="0" applyNumberFormat="1" applyFill="1" applyAlignment="1">
      <alignment horizontal="right" vertical="center"/>
    </xf>
    <xf numFmtId="184" fontId="67" fillId="32" borderId="0" xfId="0" applyNumberFormat="1" applyFont="1" applyFill="1" applyAlignment="1">
      <alignment horizontal="right" vertical="center"/>
    </xf>
    <xf numFmtId="184" fontId="0" fillId="32" borderId="0" xfId="0" applyNumberFormat="1" applyFill="1" applyAlignment="1">
      <alignment horizontal="right"/>
    </xf>
    <xf numFmtId="184" fontId="4" fillId="18" borderId="0" xfId="0" applyNumberFormat="1" applyFont="1" applyFill="1" applyAlignment="1">
      <alignment horizontal="right"/>
    </xf>
    <xf numFmtId="0" fontId="2" fillId="0" borderId="0" xfId="0" applyFont="1"/>
    <xf numFmtId="37" fontId="42" fillId="0" borderId="7" xfId="2" applyNumberFormat="1" applyFont="1" applyBorder="1" applyAlignment="1">
      <alignment horizontal="right" vertical="center"/>
    </xf>
    <xf numFmtId="37" fontId="42" fillId="0" borderId="10" xfId="2" applyNumberFormat="1" applyFont="1" applyBorder="1" applyAlignment="1">
      <alignment horizontal="right" vertical="center"/>
    </xf>
    <xf numFmtId="37" fontId="44" fillId="0" borderId="42" xfId="2" applyNumberFormat="1" applyFont="1" applyBorder="1" applyAlignment="1">
      <alignment horizontal="right" vertical="center"/>
    </xf>
    <xf numFmtId="1" fontId="42" fillId="0" borderId="0" xfId="16" applyNumberFormat="1" applyFont="1"/>
    <xf numFmtId="9" fontId="42" fillId="0" borderId="0" xfId="16" applyFont="1" applyAlignment="1">
      <alignment horizontal="right" vertical="center"/>
    </xf>
    <xf numFmtId="37" fontId="44" fillId="12" borderId="25" xfId="3" applyNumberFormat="1" applyFont="1" applyFill="1" applyBorder="1" applyAlignment="1">
      <alignment horizontal="right" vertical="center"/>
    </xf>
    <xf numFmtId="37" fontId="44" fillId="12" borderId="26" xfId="3" applyNumberFormat="1" applyFont="1" applyFill="1" applyBorder="1" applyAlignment="1">
      <alignment horizontal="right" vertical="center"/>
    </xf>
    <xf numFmtId="39" fontId="44" fillId="0" borderId="42" xfId="3" applyNumberFormat="1" applyFont="1" applyBorder="1" applyAlignment="1">
      <alignment horizontal="right" vertical="center"/>
    </xf>
    <xf numFmtId="169" fontId="44" fillId="12" borderId="56" xfId="3" applyFont="1" applyFill="1" applyBorder="1" applyAlignment="1">
      <alignment horizontal="center" vertical="top"/>
    </xf>
    <xf numFmtId="37" fontId="42" fillId="12" borderId="31" xfId="3" applyNumberFormat="1" applyFont="1" applyFill="1" applyBorder="1" applyAlignment="1">
      <alignment horizontal="right" vertical="center"/>
    </xf>
    <xf numFmtId="37" fontId="42" fillId="12" borderId="32" xfId="3" applyNumberFormat="1" applyFont="1" applyFill="1" applyBorder="1" applyAlignment="1">
      <alignment horizontal="right" vertical="center"/>
    </xf>
    <xf numFmtId="39" fontId="42" fillId="0" borderId="10" xfId="3" applyNumberFormat="1" applyFont="1" applyBorder="1" applyAlignment="1">
      <alignment horizontal="right" vertical="center"/>
    </xf>
    <xf numFmtId="37" fontId="42" fillId="12" borderId="23" xfId="3" applyNumberFormat="1" applyFont="1" applyFill="1" applyBorder="1" applyAlignment="1">
      <alignment horizontal="right" vertical="center"/>
    </xf>
    <xf numFmtId="37" fontId="42" fillId="12" borderId="34" xfId="3" applyNumberFormat="1" applyFont="1" applyFill="1" applyBorder="1" applyAlignment="1">
      <alignment horizontal="right" vertical="center"/>
    </xf>
    <xf numFmtId="39" fontId="42" fillId="0" borderId="7" xfId="3" applyNumberFormat="1" applyFont="1" applyBorder="1" applyAlignment="1">
      <alignment horizontal="right" vertical="center"/>
    </xf>
    <xf numFmtId="37" fontId="42" fillId="12" borderId="30" xfId="3" applyNumberFormat="1" applyFont="1" applyFill="1" applyBorder="1" applyAlignment="1">
      <alignment horizontal="right" vertical="center"/>
    </xf>
    <xf numFmtId="37" fontId="42" fillId="12" borderId="52" xfId="3" applyNumberFormat="1" applyFont="1" applyFill="1" applyBorder="1" applyAlignment="1">
      <alignment horizontal="right" vertical="center"/>
    </xf>
    <xf numFmtId="39" fontId="42" fillId="0" borderId="19" xfId="13" applyNumberFormat="1" applyFont="1" applyBorder="1" applyAlignment="1">
      <alignment horizontal="right" vertical="center" wrapText="1"/>
    </xf>
    <xf numFmtId="37" fontId="42" fillId="12" borderId="18" xfId="3" applyNumberFormat="1" applyFont="1" applyFill="1" applyBorder="1" applyAlignment="1">
      <alignment horizontal="right" vertical="center"/>
    </xf>
    <xf numFmtId="37" fontId="42" fillId="12" borderId="17" xfId="3" applyNumberFormat="1" applyFont="1" applyFill="1" applyBorder="1" applyAlignment="1">
      <alignment horizontal="right" vertical="center"/>
    </xf>
    <xf numFmtId="39" fontId="42" fillId="0" borderId="43" xfId="13" applyNumberFormat="1" applyFont="1" applyBorder="1" applyAlignment="1">
      <alignment horizontal="right" vertical="center" wrapText="1"/>
    </xf>
    <xf numFmtId="37" fontId="42" fillId="12" borderId="12" xfId="3" applyNumberFormat="1" applyFont="1" applyFill="1" applyBorder="1" applyAlignment="1">
      <alignment horizontal="right" vertical="center"/>
    </xf>
    <xf numFmtId="37" fontId="42" fillId="12" borderId="14" xfId="3" applyNumberFormat="1" applyFont="1" applyFill="1" applyBorder="1" applyAlignment="1">
      <alignment horizontal="right" vertical="center"/>
    </xf>
    <xf numFmtId="0" fontId="60" fillId="0" borderId="0" xfId="13" applyFont="1" applyAlignment="1">
      <alignment horizontal="centerContinuous"/>
    </xf>
    <xf numFmtId="0" fontId="64" fillId="0" borderId="0" xfId="13" applyFont="1"/>
    <xf numFmtId="0" fontId="98" fillId="18" borderId="16" xfId="0" applyFont="1" applyFill="1" applyBorder="1" applyAlignment="1">
      <alignment horizontal="center" wrapText="1"/>
    </xf>
    <xf numFmtId="0" fontId="99" fillId="0" borderId="6" xfId="0" applyFont="1" applyBorder="1" applyAlignment="1">
      <alignment wrapText="1"/>
    </xf>
    <xf numFmtId="9" fontId="99" fillId="0" borderId="23" xfId="14" applyFont="1" applyBorder="1"/>
    <xf numFmtId="0" fontId="1" fillId="0" borderId="0" xfId="12" applyAlignment="1" applyProtection="1">
      <alignment shrinkToFit="1"/>
      <protection locked="0"/>
    </xf>
    <xf numFmtId="0" fontId="1" fillId="2" borderId="0" xfId="12" applyFill="1" applyAlignment="1" applyProtection="1">
      <alignment shrinkToFit="1"/>
      <protection locked="0"/>
    </xf>
    <xf numFmtId="172" fontId="1" fillId="2" borderId="0" xfId="12" applyNumberFormat="1" applyFill="1" applyAlignment="1" applyProtection="1">
      <alignment shrinkToFit="1"/>
      <protection locked="0"/>
    </xf>
    <xf numFmtId="37" fontId="93" fillId="0" borderId="0" xfId="0" applyNumberFormat="1" applyFont="1"/>
    <xf numFmtId="9" fontId="98" fillId="0" borderId="8" xfId="14" applyFont="1" applyBorder="1" applyAlignment="1">
      <alignment horizontal="right"/>
    </xf>
    <xf numFmtId="9" fontId="98" fillId="0" borderId="5" xfId="14" applyFont="1" applyBorder="1" applyAlignment="1">
      <alignment horizontal="right"/>
    </xf>
    <xf numFmtId="9" fontId="98" fillId="30" borderId="10" xfId="14" applyFont="1" applyFill="1" applyBorder="1" applyAlignment="1">
      <alignment horizontal="right"/>
    </xf>
    <xf numFmtId="188" fontId="93" fillId="0" borderId="0" xfId="0" applyNumberFormat="1" applyFont="1"/>
    <xf numFmtId="0" fontId="0" fillId="18" borderId="0" xfId="0" quotePrefix="1" applyFill="1" applyAlignment="1">
      <alignment horizontal="center" vertical="center"/>
    </xf>
    <xf numFmtId="0" fontId="0" fillId="18" borderId="0" xfId="0" applyFill="1" applyAlignment="1">
      <alignment horizontal="center" vertical="center"/>
    </xf>
    <xf numFmtId="186" fontId="0" fillId="18" borderId="0" xfId="0" applyNumberFormat="1" applyFill="1" applyAlignment="1">
      <alignment horizontal="center" vertical="center"/>
    </xf>
    <xf numFmtId="0" fontId="0" fillId="18" borderId="0" xfId="0" applyFill="1" applyAlignment="1">
      <alignment horizontal="left" vertical="top"/>
    </xf>
    <xf numFmtId="1" fontId="0" fillId="18" borderId="0" xfId="0" applyNumberFormat="1" applyFill="1" applyAlignment="1">
      <alignment horizontal="center" vertical="center"/>
    </xf>
    <xf numFmtId="165" fontId="0" fillId="18" borderId="0" xfId="0" applyNumberFormat="1" applyFill="1" applyAlignment="1">
      <alignment horizontal="center" vertical="center"/>
    </xf>
    <xf numFmtId="49" fontId="0" fillId="18" borderId="0" xfId="0" quotePrefix="1" applyNumberFormat="1" applyFill="1" applyAlignment="1">
      <alignment horizontal="left" vertical="center"/>
    </xf>
    <xf numFmtId="49" fontId="44" fillId="12" borderId="36" xfId="13" applyNumberFormat="1" applyFont="1" applyFill="1" applyBorder="1" applyAlignment="1">
      <alignment horizontal="center" vertical="center" wrapText="1"/>
    </xf>
    <xf numFmtId="0" fontId="44" fillId="0" borderId="60" xfId="13" applyFont="1" applyBorder="1" applyAlignment="1">
      <alignment horizontal="center"/>
    </xf>
    <xf numFmtId="0" fontId="42" fillId="0" borderId="51" xfId="13" applyFont="1" applyBorder="1" applyAlignment="1">
      <alignment horizontal="center" vertical="center"/>
    </xf>
    <xf numFmtId="0" fontId="44" fillId="0" borderId="61" xfId="13" applyFont="1" applyBorder="1" applyAlignment="1">
      <alignment vertical="center"/>
    </xf>
    <xf numFmtId="1" fontId="44" fillId="12" borderId="62" xfId="13" applyNumberFormat="1" applyFont="1" applyFill="1" applyBorder="1" applyAlignment="1">
      <alignment horizontal="center" vertical="center" wrapText="1"/>
    </xf>
    <xf numFmtId="1" fontId="44" fillId="12" borderId="57" xfId="13" applyNumberFormat="1" applyFont="1" applyFill="1" applyBorder="1" applyAlignment="1">
      <alignment horizontal="center" vertical="center" wrapText="1"/>
    </xf>
    <xf numFmtId="0" fontId="42" fillId="0" borderId="60" xfId="13" applyFont="1" applyBorder="1" applyAlignment="1">
      <alignment horizontal="center" vertical="center" wrapText="1"/>
    </xf>
    <xf numFmtId="14" fontId="56" fillId="0" borderId="51" xfId="13" applyNumberFormat="1" applyFont="1" applyBorder="1" applyAlignment="1">
      <alignment horizontal="center" vertical="center" wrapText="1"/>
    </xf>
    <xf numFmtId="3" fontId="48" fillId="0" borderId="61" xfId="13" applyNumberFormat="1" applyFont="1" applyBorder="1" applyAlignment="1">
      <alignment horizontal="center" vertical="center"/>
    </xf>
    <xf numFmtId="2" fontId="42" fillId="12" borderId="62" xfId="13" applyNumberFormat="1" applyFont="1" applyFill="1" applyBorder="1" applyAlignment="1">
      <alignment horizontal="center" vertical="center" wrapText="1"/>
    </xf>
    <xf numFmtId="49" fontId="42" fillId="12" borderId="63" xfId="5" applyNumberFormat="1" applyFont="1" applyFill="1" applyBorder="1" applyAlignment="1">
      <alignment horizontal="center" vertical="center"/>
    </xf>
    <xf numFmtId="49" fontId="42" fillId="12" borderId="64" xfId="5" applyNumberFormat="1" applyFont="1" applyFill="1" applyBorder="1" applyAlignment="1">
      <alignment horizontal="center" vertical="center"/>
    </xf>
    <xf numFmtId="169" fontId="44" fillId="12" borderId="27" xfId="2" applyFont="1" applyFill="1" applyBorder="1" applyAlignment="1">
      <alignment horizontal="center" vertical="top"/>
    </xf>
    <xf numFmtId="0" fontId="42" fillId="0" borderId="65" xfId="13" applyFont="1" applyBorder="1" applyAlignment="1">
      <alignment horizontal="center" vertical="center"/>
    </xf>
    <xf numFmtId="0" fontId="42" fillId="0" borderId="35" xfId="13" applyFont="1" applyBorder="1" applyAlignment="1">
      <alignment horizontal="center" vertical="center"/>
    </xf>
    <xf numFmtId="0" fontId="44" fillId="0" borderId="51" xfId="13" applyFont="1" applyBorder="1" applyAlignment="1">
      <alignment horizontal="right" vertical="center"/>
    </xf>
    <xf numFmtId="0" fontId="42" fillId="0" borderId="51" xfId="13" applyFont="1" applyBorder="1" applyAlignment="1">
      <alignment horizontal="right" vertical="center"/>
    </xf>
    <xf numFmtId="0" fontId="44" fillId="0" borderId="61" xfId="13" applyFont="1" applyBorder="1" applyAlignment="1">
      <alignment horizontal="right" vertical="center"/>
    </xf>
    <xf numFmtId="165" fontId="0" fillId="0" borderId="0" xfId="0" applyNumberFormat="1"/>
    <xf numFmtId="184" fontId="0" fillId="15" borderId="0" xfId="0" applyNumberFormat="1" applyFill="1" applyAlignment="1">
      <alignment vertical="center"/>
    </xf>
    <xf numFmtId="184" fontId="66" fillId="33" borderId="0" xfId="0" applyNumberFormat="1" applyFont="1" applyFill="1" applyAlignment="1">
      <alignment vertical="center" wrapText="1"/>
    </xf>
    <xf numFmtId="184" fontId="0" fillId="33" borderId="0" xfId="0" applyNumberFormat="1" applyFill="1" applyAlignment="1">
      <alignment vertical="center"/>
    </xf>
    <xf numFmtId="184" fontId="67" fillId="33" borderId="0" xfId="0" applyNumberFormat="1" applyFont="1" applyFill="1" applyAlignment="1">
      <alignment vertical="center"/>
    </xf>
    <xf numFmtId="184" fontId="0" fillId="18" borderId="0" xfId="0" applyNumberFormat="1" applyFill="1" applyAlignment="1">
      <alignment vertical="center"/>
    </xf>
    <xf numFmtId="184" fontId="0" fillId="33" borderId="0" xfId="0" applyNumberFormat="1" applyFill="1"/>
    <xf numFmtId="184" fontId="2" fillId="18" borderId="0" xfId="0" applyNumberFormat="1" applyFont="1" applyFill="1"/>
    <xf numFmtId="184" fontId="0" fillId="15" borderId="0" xfId="0" applyNumberFormat="1" applyFill="1" applyAlignment="1">
      <alignment horizontal="right" vertical="center"/>
    </xf>
    <xf numFmtId="184" fontId="0" fillId="34" borderId="0" xfId="0" applyNumberFormat="1" applyFill="1" applyAlignment="1">
      <alignment horizontal="right" vertical="center"/>
    </xf>
    <xf numFmtId="184" fontId="0" fillId="0" borderId="0" xfId="0" applyNumberFormat="1" applyAlignment="1">
      <alignment horizontal="right"/>
    </xf>
    <xf numFmtId="184" fontId="66" fillId="33" borderId="0" xfId="0" applyNumberFormat="1" applyFont="1" applyFill="1" applyAlignment="1">
      <alignment horizontal="right" vertical="center" wrapText="1"/>
    </xf>
    <xf numFmtId="184" fontId="67" fillId="34" borderId="0" xfId="0" applyNumberFormat="1" applyFont="1" applyFill="1" applyAlignment="1">
      <alignment horizontal="right" vertical="center"/>
    </xf>
    <xf numFmtId="184" fontId="0" fillId="34" borderId="0" xfId="0" applyNumberFormat="1" applyFill="1" applyAlignment="1">
      <alignment horizontal="right"/>
    </xf>
    <xf numFmtId="184" fontId="80" fillId="35" borderId="5" xfId="1" applyNumberFormat="1" applyFont="1" applyFill="1" applyBorder="1" applyAlignment="1">
      <alignment horizontal="right"/>
    </xf>
    <xf numFmtId="37" fontId="42" fillId="0" borderId="6" xfId="13" applyNumberFormat="1" applyFont="1" applyBorder="1" applyAlignment="1">
      <alignment horizontal="right" vertical="center" wrapText="1"/>
    </xf>
    <xf numFmtId="37" fontId="42" fillId="0" borderId="44" xfId="13" applyNumberFormat="1" applyFont="1" applyBorder="1" applyAlignment="1">
      <alignment horizontal="right" vertical="center" wrapText="1"/>
    </xf>
    <xf numFmtId="37" fontId="42" fillId="0" borderId="66" xfId="2" applyNumberFormat="1" applyFont="1" applyBorder="1" applyAlignment="1">
      <alignment horizontal="right" vertical="center"/>
    </xf>
    <xf numFmtId="37" fontId="42" fillId="0" borderId="65" xfId="13" applyNumberFormat="1" applyFont="1" applyBorder="1" applyAlignment="1">
      <alignment horizontal="right" vertical="center" wrapText="1"/>
    </xf>
    <xf numFmtId="37" fontId="42" fillId="0" borderId="35" xfId="13" applyNumberFormat="1" applyFont="1" applyBorder="1" applyAlignment="1">
      <alignment horizontal="right" vertical="center" wrapText="1"/>
    </xf>
    <xf numFmtId="37" fontId="42" fillId="0" borderId="33" xfId="5" applyNumberFormat="1" applyFont="1" applyBorder="1" applyAlignment="1">
      <alignment horizontal="right" vertical="center"/>
    </xf>
    <xf numFmtId="0" fontId="0" fillId="34" borderId="0" xfId="0" quotePrefix="1" applyFill="1" applyAlignment="1">
      <alignment horizontal="center" vertical="center"/>
    </xf>
    <xf numFmtId="0" fontId="0" fillId="0" borderId="0" xfId="0" applyAlignment="1">
      <alignment horizontal="right"/>
    </xf>
    <xf numFmtId="0" fontId="0" fillId="15" borderId="0" xfId="0" applyFill="1" applyAlignment="1">
      <alignment horizontal="right" vertical="center"/>
    </xf>
    <xf numFmtId="0" fontId="94" fillId="19" borderId="0" xfId="0" applyFont="1" applyFill="1"/>
    <xf numFmtId="0" fontId="100" fillId="29" borderId="47" xfId="0" applyFont="1" applyFill="1" applyBorder="1" applyAlignment="1">
      <alignment vertical="center" wrapText="1"/>
    </xf>
    <xf numFmtId="0" fontId="89" fillId="29" borderId="48" xfId="0" applyFont="1" applyFill="1" applyBorder="1" applyAlignment="1">
      <alignment vertical="center"/>
    </xf>
    <xf numFmtId="0" fontId="86" fillId="29" borderId="48" xfId="0" applyFont="1" applyFill="1" applyBorder="1" applyAlignment="1">
      <alignment vertical="center"/>
    </xf>
    <xf numFmtId="0" fontId="101" fillId="27" borderId="20" xfId="0" applyFont="1" applyFill="1" applyBorder="1" applyAlignment="1">
      <alignment horizontal="center"/>
    </xf>
    <xf numFmtId="0" fontId="101" fillId="27" borderId="21" xfId="0" applyFont="1" applyFill="1" applyBorder="1" applyAlignment="1">
      <alignment horizontal="center" vertical="center"/>
    </xf>
    <xf numFmtId="9" fontId="102" fillId="27" borderId="67" xfId="14" applyFont="1" applyFill="1" applyBorder="1" applyAlignment="1">
      <alignment horizontal="left" vertical="center" wrapText="1"/>
    </xf>
    <xf numFmtId="0" fontId="103" fillId="27" borderId="21" xfId="0" applyFont="1" applyFill="1" applyBorder="1" applyAlignment="1">
      <alignment horizontal="center" vertical="center" wrapText="1"/>
    </xf>
    <xf numFmtId="0" fontId="101" fillId="27" borderId="21" xfId="0" applyFont="1" applyFill="1" applyBorder="1" applyAlignment="1">
      <alignment horizontal="center" vertical="center" wrapText="1"/>
    </xf>
    <xf numFmtId="189" fontId="101" fillId="27" borderId="21" xfId="10" applyNumberFormat="1" applyFont="1" applyFill="1" applyBorder="1" applyAlignment="1">
      <alignment horizontal="center" vertical="center" wrapText="1"/>
    </xf>
    <xf numFmtId="189" fontId="101" fillId="27" borderId="21" xfId="0" applyNumberFormat="1" applyFont="1" applyFill="1" applyBorder="1" applyAlignment="1">
      <alignment horizontal="center" vertical="center" wrapText="1"/>
    </xf>
    <xf numFmtId="0" fontId="101" fillId="27" borderId="20" xfId="0" applyFont="1" applyFill="1" applyBorder="1" applyAlignment="1">
      <alignment horizontal="center" vertical="center"/>
    </xf>
    <xf numFmtId="0" fontId="89" fillId="27" borderId="21" xfId="0" applyFont="1" applyFill="1" applyBorder="1" applyAlignment="1">
      <alignment horizontal="center" vertical="center" wrapText="1"/>
    </xf>
    <xf numFmtId="189" fontId="86" fillId="26" borderId="21" xfId="0" applyNumberFormat="1" applyFont="1" applyFill="1" applyBorder="1" applyAlignment="1">
      <alignment wrapText="1"/>
    </xf>
    <xf numFmtId="0" fontId="94" fillId="0" borderId="20" xfId="0" applyFont="1" applyBorder="1"/>
    <xf numFmtId="0" fontId="80" fillId="19" borderId="21" xfId="0" applyFont="1" applyFill="1" applyBorder="1" applyAlignment="1">
      <alignment horizontal="center" vertical="center"/>
    </xf>
    <xf numFmtId="0" fontId="104" fillId="35" borderId="28" xfId="0" applyFont="1" applyFill="1" applyBorder="1" applyAlignment="1">
      <alignment vertical="center" wrapText="1"/>
    </xf>
    <xf numFmtId="0" fontId="105" fillId="35" borderId="28" xfId="0" applyFont="1" applyFill="1" applyBorder="1" applyAlignment="1">
      <alignment vertical="center"/>
    </xf>
    <xf numFmtId="0" fontId="98" fillId="35" borderId="28" xfId="0" applyFont="1" applyFill="1" applyBorder="1" applyAlignment="1">
      <alignment vertical="center"/>
    </xf>
    <xf numFmtId="0" fontId="86" fillId="28" borderId="13" xfId="0" quotePrefix="1" applyFont="1" applyFill="1" applyBorder="1" applyAlignment="1">
      <alignment vertical="top"/>
    </xf>
    <xf numFmtId="0" fontId="106" fillId="19" borderId="8" xfId="0" applyFont="1" applyFill="1" applyBorder="1" applyAlignment="1">
      <alignment vertical="center" wrapText="1"/>
    </xf>
    <xf numFmtId="0" fontId="87" fillId="0" borderId="8" xfId="0" applyFont="1" applyBorder="1" applyAlignment="1">
      <alignment horizontal="left" vertical="center" wrapText="1"/>
    </xf>
    <xf numFmtId="0" fontId="87" fillId="0" borderId="8" xfId="0" applyFont="1" applyBorder="1" applyAlignment="1">
      <alignment horizontal="center" vertical="top" wrapText="1"/>
    </xf>
    <xf numFmtId="0" fontId="93" fillId="0" borderId="8" xfId="0" applyFont="1" applyBorder="1" applyAlignment="1">
      <alignment horizontal="left" vertical="top" wrapText="1"/>
    </xf>
    <xf numFmtId="1" fontId="93" fillId="0" borderId="8" xfId="0" applyNumberFormat="1" applyFont="1" applyBorder="1" applyAlignment="1">
      <alignment horizontal="left" vertical="top" wrapText="1"/>
    </xf>
    <xf numFmtId="189" fontId="93" fillId="0" borderId="8" xfId="1" applyNumberFormat="1" applyFont="1" applyBorder="1" applyAlignment="1">
      <alignment vertical="top"/>
    </xf>
    <xf numFmtId="189" fontId="93" fillId="0" borderId="8" xfId="0" applyNumberFormat="1" applyFont="1" applyBorder="1" applyAlignment="1">
      <alignment horizontal="left" vertical="top" wrapText="1"/>
    </xf>
    <xf numFmtId="0" fontId="86" fillId="35" borderId="6" xfId="0" quotePrefix="1" applyFont="1" applyFill="1" applyBorder="1"/>
    <xf numFmtId="9" fontId="107" fillId="36" borderId="5" xfId="14" applyFont="1" applyFill="1" applyBorder="1" applyAlignment="1">
      <alignment horizontal="left" vertical="center" wrapText="1"/>
    </xf>
    <xf numFmtId="0" fontId="93" fillId="0" borderId="5" xfId="0" applyFont="1" applyBorder="1" applyAlignment="1">
      <alignment horizontal="left" wrapText="1"/>
    </xf>
    <xf numFmtId="1" fontId="93" fillId="0" borderId="5" xfId="0" applyNumberFormat="1" applyFont="1" applyBorder="1" applyAlignment="1">
      <alignment horizontal="left" wrapText="1"/>
    </xf>
    <xf numFmtId="189" fontId="93" fillId="0" borderId="5" xfId="1" applyNumberFormat="1" applyFont="1" applyBorder="1"/>
    <xf numFmtId="189" fontId="93" fillId="0" borderId="5" xfId="0" applyNumberFormat="1" applyFont="1" applyBorder="1" applyAlignment="1">
      <alignment horizontal="left" wrapText="1"/>
    </xf>
    <xf numFmtId="189" fontId="93" fillId="0" borderId="5" xfId="1" applyNumberFormat="1" applyFont="1" applyBorder="1" applyAlignment="1">
      <alignment vertical="top"/>
    </xf>
    <xf numFmtId="9" fontId="100" fillId="0" borderId="5" xfId="14" applyFont="1" applyBorder="1" applyAlignment="1">
      <alignment horizontal="left" vertical="center" wrapText="1"/>
    </xf>
    <xf numFmtId="9" fontId="107" fillId="0" borderId="5" xfId="14" applyFont="1" applyBorder="1" applyAlignment="1">
      <alignment horizontal="left" vertical="center" wrapText="1"/>
    </xf>
    <xf numFmtId="0" fontId="93" fillId="0" borderId="5" xfId="0" applyFont="1" applyBorder="1" applyAlignment="1">
      <alignment horizontal="left" vertical="center" wrapText="1"/>
    </xf>
    <xf numFmtId="1" fontId="93" fillId="0" borderId="5" xfId="0" applyNumberFormat="1" applyFont="1" applyBorder="1" applyAlignment="1">
      <alignment horizontal="left" vertical="center" wrapText="1"/>
    </xf>
    <xf numFmtId="189" fontId="93" fillId="0" borderId="5" xfId="1" applyNumberFormat="1" applyFont="1" applyBorder="1" applyAlignment="1">
      <alignment vertical="center"/>
    </xf>
    <xf numFmtId="189" fontId="93" fillId="0" borderId="5" xfId="0" applyNumberFormat="1" applyFont="1" applyBorder="1" applyAlignment="1">
      <alignment horizontal="left" vertical="center" wrapText="1"/>
    </xf>
    <xf numFmtId="0" fontId="108" fillId="28" borderId="6" xfId="0" quotePrefix="1" applyFont="1" applyFill="1" applyBorder="1" applyAlignment="1">
      <alignment vertical="center"/>
    </xf>
    <xf numFmtId="9" fontId="109" fillId="0" borderId="5" xfId="14" applyFont="1" applyBorder="1" applyAlignment="1">
      <alignment horizontal="left" vertical="center" wrapText="1"/>
    </xf>
    <xf numFmtId="0" fontId="110" fillId="0" borderId="8" xfId="0" applyFont="1" applyBorder="1" applyAlignment="1">
      <alignment horizontal="left" vertical="center" wrapText="1"/>
    </xf>
    <xf numFmtId="0" fontId="110" fillId="19" borderId="5" xfId="0" applyFont="1" applyFill="1" applyBorder="1" applyAlignment="1">
      <alignment horizontal="center" vertical="center" wrapText="1"/>
    </xf>
    <xf numFmtId="0" fontId="110" fillId="0" borderId="5" xfId="0" applyFont="1" applyBorder="1" applyAlignment="1">
      <alignment horizontal="left" vertical="center" wrapText="1"/>
    </xf>
    <xf numFmtId="1" fontId="110" fillId="0" borderId="5" xfId="0" applyNumberFormat="1" applyFont="1" applyBorder="1" applyAlignment="1">
      <alignment horizontal="left" vertical="center" wrapText="1"/>
    </xf>
    <xf numFmtId="189" fontId="110" fillId="0" borderId="5" xfId="1" applyNumberFormat="1" applyFont="1" applyBorder="1" applyAlignment="1">
      <alignment vertical="center"/>
    </xf>
    <xf numFmtId="189" fontId="110" fillId="0" borderId="5" xfId="0" applyNumberFormat="1" applyFont="1" applyBorder="1" applyAlignment="1">
      <alignment horizontal="left" vertical="center" wrapText="1"/>
    </xf>
    <xf numFmtId="189" fontId="93" fillId="0" borderId="5" xfId="1" applyNumberFormat="1" applyFont="1" applyBorder="1" applyAlignment="1">
      <alignment horizontal="right" vertical="center" wrapText="1"/>
    </xf>
    <xf numFmtId="9" fontId="111" fillId="0" borderId="5" xfId="14" applyFont="1" applyBorder="1" applyAlignment="1">
      <alignment horizontal="left" vertical="center" wrapText="1"/>
    </xf>
    <xf numFmtId="0" fontId="92" fillId="18" borderId="6" xfId="0" quotePrefix="1" applyFont="1" applyFill="1" applyBorder="1"/>
    <xf numFmtId="0" fontId="92" fillId="18" borderId="5" xfId="0" quotePrefix="1" applyFont="1" applyFill="1" applyBorder="1"/>
    <xf numFmtId="9" fontId="112" fillId="18" borderId="5" xfId="14" applyFont="1" applyFill="1" applyBorder="1" applyAlignment="1">
      <alignment horizontal="left" vertical="center" wrapText="1"/>
    </xf>
    <xf numFmtId="0" fontId="91" fillId="18" borderId="5" xfId="0" applyFont="1" applyFill="1" applyBorder="1" applyAlignment="1">
      <alignment horizontal="left" vertical="center" wrapText="1"/>
    </xf>
    <xf numFmtId="0" fontId="91" fillId="18" borderId="5" xfId="0" applyFont="1" applyFill="1" applyBorder="1" applyAlignment="1">
      <alignment horizontal="center" vertical="center" wrapText="1"/>
    </xf>
    <xf numFmtId="0" fontId="92" fillId="18" borderId="5" xfId="0" applyFont="1" applyFill="1" applyBorder="1" applyAlignment="1">
      <alignment horizontal="left" vertical="center" wrapText="1"/>
    </xf>
    <xf numFmtId="1" fontId="92" fillId="18" borderId="5" xfId="0" applyNumberFormat="1" applyFont="1" applyFill="1" applyBorder="1" applyAlignment="1">
      <alignment horizontal="left" vertical="center" wrapText="1"/>
    </xf>
    <xf numFmtId="189" fontId="92" fillId="18" borderId="5" xfId="1" applyNumberFormat="1" applyFont="1" applyFill="1" applyBorder="1" applyAlignment="1">
      <alignment horizontal="right" vertical="center" wrapText="1"/>
    </xf>
    <xf numFmtId="189" fontId="92" fillId="18" borderId="5" xfId="0" applyNumberFormat="1" applyFont="1" applyFill="1" applyBorder="1" applyAlignment="1">
      <alignment horizontal="left" vertical="center" wrapText="1"/>
    </xf>
    <xf numFmtId="9" fontId="100" fillId="36" borderId="5" xfId="14" applyFont="1" applyFill="1" applyBorder="1" applyAlignment="1">
      <alignment horizontal="left" vertical="center" wrapText="1"/>
    </xf>
    <xf numFmtId="0" fontId="108" fillId="28" borderId="6" xfId="0" quotePrefix="1" applyFont="1" applyFill="1" applyBorder="1"/>
    <xf numFmtId="0" fontId="113" fillId="0" borderId="8" xfId="0" applyFont="1" applyBorder="1" applyAlignment="1">
      <alignment horizontal="left" vertical="center" wrapText="1"/>
    </xf>
    <xf numFmtId="0" fontId="113" fillId="0" borderId="5" xfId="0" applyFont="1" applyBorder="1" applyAlignment="1">
      <alignment horizontal="center" vertical="center" wrapText="1"/>
    </xf>
    <xf numFmtId="0" fontId="113" fillId="0" borderId="5" xfId="0" applyFont="1" applyBorder="1" applyAlignment="1">
      <alignment horizontal="left" vertical="center" wrapText="1"/>
    </xf>
    <xf numFmtId="1" fontId="113" fillId="0" borderId="5" xfId="0" applyNumberFormat="1" applyFont="1" applyBorder="1" applyAlignment="1">
      <alignment horizontal="left" vertical="center" wrapText="1"/>
    </xf>
    <xf numFmtId="189" fontId="113" fillId="0" borderId="5" xfId="0" applyNumberFormat="1" applyFont="1" applyBorder="1" applyAlignment="1">
      <alignment horizontal="left" vertical="center" wrapText="1"/>
    </xf>
    <xf numFmtId="189" fontId="113" fillId="0" borderId="5" xfId="1" applyNumberFormat="1" applyFont="1" applyBorder="1" applyAlignment="1">
      <alignment vertical="center"/>
    </xf>
    <xf numFmtId="0" fontId="114" fillId="18" borderId="6" xfId="0" applyFont="1" applyFill="1" applyBorder="1"/>
    <xf numFmtId="0" fontId="114" fillId="18" borderId="5" xfId="0" applyFont="1" applyFill="1" applyBorder="1"/>
    <xf numFmtId="0" fontId="90" fillId="18" borderId="5" xfId="0" applyFont="1" applyFill="1" applyBorder="1"/>
    <xf numFmtId="0" fontId="86" fillId="18" borderId="6" xfId="0" quotePrefix="1" applyFont="1" applyFill="1" applyBorder="1"/>
    <xf numFmtId="0" fontId="86" fillId="18" borderId="5" xfId="0" quotePrefix="1" applyFont="1" applyFill="1" applyBorder="1"/>
    <xf numFmtId="0" fontId="89" fillId="18" borderId="5" xfId="0" applyFont="1" applyFill="1" applyBorder="1" applyAlignment="1">
      <alignment horizontal="center" vertical="center" wrapText="1"/>
    </xf>
    <xf numFmtId="0" fontId="86" fillId="18" borderId="5" xfId="0" applyFont="1" applyFill="1" applyBorder="1" applyAlignment="1">
      <alignment horizontal="left" vertical="center" wrapText="1"/>
    </xf>
    <xf numFmtId="189" fontId="86" fillId="18" borderId="5" xfId="1" applyNumberFormat="1" applyFont="1" applyFill="1" applyBorder="1" applyAlignment="1">
      <alignment horizontal="right" vertical="center" wrapText="1"/>
    </xf>
    <xf numFmtId="189" fontId="86" fillId="18" borderId="5" xfId="0" applyNumberFormat="1" applyFont="1" applyFill="1" applyBorder="1" applyAlignment="1">
      <alignment horizontal="left" vertical="center" wrapText="1"/>
    </xf>
    <xf numFmtId="0" fontId="86" fillId="37" borderId="6" xfId="0" quotePrefix="1" applyFont="1" applyFill="1" applyBorder="1"/>
    <xf numFmtId="0" fontId="92" fillId="37" borderId="5" xfId="0" quotePrefix="1" applyFont="1" applyFill="1" applyBorder="1"/>
    <xf numFmtId="9" fontId="112" fillId="37" borderId="5" xfId="14" applyFont="1" applyFill="1" applyBorder="1" applyAlignment="1">
      <alignment horizontal="left" vertical="center" wrapText="1"/>
    </xf>
    <xf numFmtId="0" fontId="91" fillId="37" borderId="5" xfId="0" applyFont="1" applyFill="1" applyBorder="1" applyAlignment="1">
      <alignment horizontal="left" vertical="center" wrapText="1"/>
    </xf>
    <xf numFmtId="0" fontId="91" fillId="37" borderId="5" xfId="0" applyFont="1" applyFill="1" applyBorder="1" applyAlignment="1">
      <alignment horizontal="center" vertical="center" wrapText="1"/>
    </xf>
    <xf numFmtId="0" fontId="92" fillId="37" borderId="5" xfId="0" applyFont="1" applyFill="1" applyBorder="1" applyAlignment="1">
      <alignment horizontal="left" vertical="center" wrapText="1"/>
    </xf>
    <xf numFmtId="189" fontId="92" fillId="37" borderId="5" xfId="1" applyNumberFormat="1" applyFont="1" applyFill="1" applyBorder="1" applyAlignment="1">
      <alignment vertical="center"/>
    </xf>
    <xf numFmtId="189" fontId="92" fillId="37" borderId="5" xfId="0" applyNumberFormat="1" applyFont="1" applyFill="1" applyBorder="1" applyAlignment="1">
      <alignment horizontal="left" vertical="center" wrapText="1"/>
    </xf>
    <xf numFmtId="0" fontId="94" fillId="0" borderId="6" xfId="0" applyFont="1" applyBorder="1"/>
    <xf numFmtId="0" fontId="94" fillId="19" borderId="5" xfId="0" applyFont="1" applyFill="1" applyBorder="1"/>
    <xf numFmtId="0" fontId="98" fillId="38" borderId="17" xfId="0" applyFont="1" applyFill="1" applyBorder="1" applyAlignment="1">
      <alignment vertical="center" wrapText="1"/>
    </xf>
    <xf numFmtId="0" fontId="0" fillId="0" borderId="2" xfId="0" applyBorder="1" applyAlignment="1">
      <alignment vertical="center" wrapText="1"/>
    </xf>
    <xf numFmtId="0" fontId="0" fillId="0" borderId="68" xfId="0" applyBorder="1" applyAlignment="1">
      <alignment vertical="center" wrapText="1"/>
    </xf>
    <xf numFmtId="0" fontId="98" fillId="38" borderId="5" xfId="0" applyFont="1" applyFill="1" applyBorder="1" applyAlignment="1">
      <alignment vertical="center"/>
    </xf>
    <xf numFmtId="9" fontId="107" fillId="19" borderId="5" xfId="14" applyFont="1" applyFill="1" applyBorder="1" applyAlignment="1">
      <alignment horizontal="left" vertical="center" wrapText="1"/>
    </xf>
    <xf numFmtId="189" fontId="92" fillId="18" borderId="5" xfId="1" applyNumberFormat="1" applyFont="1" applyFill="1" applyBorder="1" applyAlignment="1">
      <alignment vertical="center"/>
    </xf>
    <xf numFmtId="0" fontId="93" fillId="19" borderId="5" xfId="0" applyFont="1" applyFill="1" applyBorder="1" applyAlignment="1">
      <alignment horizontal="left" vertical="center" wrapText="1"/>
    </xf>
    <xf numFmtId="1" fontId="93" fillId="19" borderId="5" xfId="0" applyNumberFormat="1" applyFont="1" applyFill="1" applyBorder="1" applyAlignment="1">
      <alignment horizontal="left" vertical="center" wrapText="1"/>
    </xf>
    <xf numFmtId="189" fontId="93" fillId="19" borderId="5" xfId="1" applyNumberFormat="1" applyFont="1" applyFill="1" applyBorder="1" applyAlignment="1">
      <alignment vertical="center"/>
    </xf>
    <xf numFmtId="189" fontId="93" fillId="19" borderId="5" xfId="0" applyNumberFormat="1" applyFont="1" applyFill="1" applyBorder="1" applyAlignment="1">
      <alignment horizontal="left" vertical="center" wrapText="1"/>
    </xf>
    <xf numFmtId="189" fontId="93" fillId="19" borderId="5" xfId="1" applyNumberFormat="1" applyFont="1" applyFill="1" applyBorder="1" applyAlignment="1">
      <alignment horizontal="right" vertical="center" wrapText="1"/>
    </xf>
    <xf numFmtId="0" fontId="114" fillId="18" borderId="6" xfId="0" applyFont="1" applyFill="1" applyBorder="1" applyAlignment="1">
      <alignment horizontal="left" vertical="center" wrapText="1"/>
    </xf>
    <xf numFmtId="189" fontId="114" fillId="18" borderId="5" xfId="0" applyNumberFormat="1" applyFont="1" applyFill="1" applyBorder="1"/>
    <xf numFmtId="0" fontId="114" fillId="37" borderId="6" xfId="0" applyFont="1" applyFill="1" applyBorder="1"/>
    <xf numFmtId="0" fontId="114" fillId="37" borderId="5" xfId="0" applyFont="1" applyFill="1" applyBorder="1"/>
    <xf numFmtId="0" fontId="90" fillId="37" borderId="5" xfId="0" applyFont="1" applyFill="1" applyBorder="1" applyAlignment="1">
      <alignment vertical="center"/>
    </xf>
    <xf numFmtId="0" fontId="90" fillId="37" borderId="5" xfId="0" applyFont="1" applyFill="1" applyBorder="1"/>
    <xf numFmtId="189" fontId="114" fillId="37" borderId="5" xfId="0" applyNumberFormat="1" applyFont="1" applyFill="1" applyBorder="1"/>
    <xf numFmtId="0" fontId="104" fillId="38" borderId="5" xfId="0" applyFont="1" applyFill="1" applyBorder="1" applyAlignment="1">
      <alignment vertical="center" wrapText="1"/>
    </xf>
    <xf numFmtId="0" fontId="88" fillId="38" borderId="5" xfId="0" applyFont="1" applyFill="1" applyBorder="1" applyAlignment="1">
      <alignment vertical="center"/>
    </xf>
    <xf numFmtId="0" fontId="88" fillId="38" borderId="5" xfId="0" applyFont="1" applyFill="1" applyBorder="1"/>
    <xf numFmtId="0" fontId="94" fillId="38" borderId="5" xfId="0" applyFont="1" applyFill="1" applyBorder="1"/>
    <xf numFmtId="0" fontId="100" fillId="19" borderId="5" xfId="12" applyFont="1" applyFill="1" applyBorder="1" applyAlignment="1">
      <alignment vertical="center" wrapText="1"/>
    </xf>
    <xf numFmtId="0" fontId="112" fillId="19" borderId="5" xfId="12" applyFont="1" applyFill="1" applyBorder="1" applyAlignment="1">
      <alignment vertical="center" wrapText="1"/>
    </xf>
    <xf numFmtId="0" fontId="86" fillId="19" borderId="5" xfId="0" quotePrefix="1" applyFont="1" applyFill="1" applyBorder="1" applyAlignment="1">
      <alignment vertical="center" wrapText="1"/>
    </xf>
    <xf numFmtId="0" fontId="114" fillId="37" borderId="9" xfId="0" applyFont="1" applyFill="1" applyBorder="1"/>
    <xf numFmtId="0" fontId="114" fillId="37" borderId="10" xfId="0" applyFont="1" applyFill="1" applyBorder="1"/>
    <xf numFmtId="9" fontId="100" fillId="37" borderId="5" xfId="14" applyFont="1" applyFill="1" applyBorder="1" applyAlignment="1">
      <alignment horizontal="left" vertical="center" wrapText="1"/>
    </xf>
    <xf numFmtId="0" fontId="90" fillId="37" borderId="10" xfId="0" applyFont="1" applyFill="1" applyBorder="1" applyAlignment="1">
      <alignment vertical="center"/>
    </xf>
    <xf numFmtId="0" fontId="90" fillId="37" borderId="10" xfId="0" applyFont="1" applyFill="1" applyBorder="1"/>
    <xf numFmtId="189" fontId="114" fillId="37" borderId="10" xfId="0" applyNumberFormat="1" applyFont="1" applyFill="1" applyBorder="1"/>
    <xf numFmtId="0" fontId="86" fillId="0" borderId="19" xfId="0" applyFont="1" applyBorder="1"/>
    <xf numFmtId="0" fontId="86" fillId="19" borderId="11" xfId="0" applyFont="1" applyFill="1" applyBorder="1" applyAlignment="1">
      <alignment horizontal="center" vertical="center" wrapText="1"/>
    </xf>
    <xf numFmtId="9" fontId="100" fillId="19" borderId="11" xfId="14" applyFont="1" applyFill="1" applyBorder="1" applyAlignment="1">
      <alignment horizontal="left" vertical="center" wrapText="1"/>
    </xf>
    <xf numFmtId="0" fontId="87" fillId="0" borderId="11" xfId="0" applyFont="1" applyBorder="1" applyAlignment="1">
      <alignment vertical="top" wrapText="1"/>
    </xf>
    <xf numFmtId="0" fontId="87" fillId="0" borderId="11" xfId="0" applyFont="1" applyBorder="1" applyAlignment="1">
      <alignment horizontal="center" vertical="top" wrapText="1"/>
    </xf>
    <xf numFmtId="0" fontId="93" fillId="0" borderId="11" xfId="0" applyFont="1" applyBorder="1" applyAlignment="1">
      <alignment horizontal="left" wrapText="1"/>
    </xf>
    <xf numFmtId="9" fontId="93" fillId="0" borderId="11" xfId="14" applyFont="1" applyBorder="1" applyAlignment="1">
      <alignment horizontal="left" wrapText="1"/>
    </xf>
    <xf numFmtId="189" fontId="93" fillId="0" borderId="11" xfId="1" applyNumberFormat="1" applyFont="1" applyBorder="1"/>
    <xf numFmtId="189" fontId="93" fillId="0" borderId="11" xfId="0" applyNumberFormat="1" applyFont="1" applyBorder="1" applyAlignment="1">
      <alignment horizontal="left" wrapText="1"/>
    </xf>
    <xf numFmtId="189" fontId="93" fillId="0" borderId="11" xfId="14" applyNumberFormat="1" applyFont="1" applyBorder="1" applyAlignment="1">
      <alignment horizontal="left" wrapText="1"/>
    </xf>
    <xf numFmtId="189" fontId="93" fillId="0" borderId="11" xfId="1" applyNumberFormat="1" applyFont="1" applyBorder="1" applyAlignment="1">
      <alignment horizontal="right" wrapText="1"/>
    </xf>
    <xf numFmtId="0" fontId="86" fillId="19" borderId="5" xfId="0" applyFont="1" applyFill="1" applyBorder="1" applyAlignment="1">
      <alignment horizontal="center" vertical="center" wrapText="1"/>
    </xf>
    <xf numFmtId="9" fontId="107" fillId="0" borderId="5" xfId="14" applyFont="1" applyBorder="1" applyAlignment="1">
      <alignment horizontal="left" vertical="top" wrapText="1"/>
    </xf>
    <xf numFmtId="0" fontId="87" fillId="0" borderId="5" xfId="0" applyFont="1" applyBorder="1" applyAlignment="1">
      <alignment wrapText="1"/>
    </xf>
    <xf numFmtId="0" fontId="87" fillId="0" borderId="5" xfId="0" applyFont="1" applyBorder="1" applyAlignment="1">
      <alignment horizontal="center" wrapText="1"/>
    </xf>
    <xf numFmtId="9" fontId="93" fillId="0" borderId="5" xfId="14" applyFont="1" applyBorder="1" applyAlignment="1">
      <alignment horizontal="left" wrapText="1"/>
    </xf>
    <xf numFmtId="189" fontId="93" fillId="0" borderId="5" xfId="14" applyNumberFormat="1" applyFont="1" applyBorder="1" applyAlignment="1">
      <alignment horizontal="left" wrapText="1"/>
    </xf>
    <xf numFmtId="189" fontId="93" fillId="0" borderId="5" xfId="1" applyNumberFormat="1" applyFont="1" applyBorder="1" applyAlignment="1">
      <alignment horizontal="right" wrapText="1"/>
    </xf>
    <xf numFmtId="9" fontId="107" fillId="36" borderId="5" xfId="14" applyFont="1" applyFill="1" applyBorder="1" applyAlignment="1">
      <alignment horizontal="left" vertical="top" wrapText="1"/>
    </xf>
    <xf numFmtId="189" fontId="93" fillId="0" borderId="5" xfId="14" applyNumberFormat="1" applyFont="1" applyBorder="1" applyAlignment="1">
      <alignment horizontal="left" vertical="top" wrapText="1"/>
    </xf>
    <xf numFmtId="9" fontId="100" fillId="26" borderId="5" xfId="14" applyFont="1" applyFill="1" applyBorder="1" applyAlignment="1">
      <alignment horizontal="left" vertical="center"/>
    </xf>
    <xf numFmtId="0" fontId="89" fillId="26" borderId="5" xfId="0" applyFont="1" applyFill="1" applyBorder="1" applyAlignment="1">
      <alignment horizontal="right" vertical="center"/>
    </xf>
    <xf numFmtId="0" fontId="89" fillId="26" borderId="5" xfId="0" applyFont="1" applyFill="1" applyBorder="1" applyAlignment="1">
      <alignment horizontal="center" vertical="center"/>
    </xf>
    <xf numFmtId="189" fontId="92" fillId="26" borderId="5" xfId="1" applyNumberFormat="1" applyFont="1" applyFill="1" applyBorder="1"/>
    <xf numFmtId="0" fontId="86" fillId="27" borderId="5" xfId="0" applyFont="1" applyFill="1" applyBorder="1" applyAlignment="1">
      <alignment horizontal="center" vertical="center" wrapText="1"/>
    </xf>
    <xf numFmtId="9" fontId="100" fillId="27" borderId="5" xfId="14" applyFont="1" applyFill="1" applyBorder="1" applyAlignment="1">
      <alignment horizontal="left" vertical="center" wrapText="1"/>
    </xf>
    <xf numFmtId="0" fontId="89" fillId="27" borderId="5" xfId="0" applyFont="1" applyFill="1" applyBorder="1" applyAlignment="1">
      <alignment horizontal="center" vertical="center" wrapText="1"/>
    </xf>
    <xf numFmtId="189" fontId="86" fillId="27" borderId="5" xfId="0" applyNumberFormat="1" applyFont="1" applyFill="1" applyBorder="1" applyAlignment="1">
      <alignment horizontal="center" vertical="center" wrapText="1"/>
    </xf>
    <xf numFmtId="9" fontId="107" fillId="0" borderId="5" xfId="14" applyFont="1" applyBorder="1" applyAlignment="1">
      <alignment horizontal="left"/>
    </xf>
    <xf numFmtId="0" fontId="87" fillId="0" borderId="5" xfId="0" applyFont="1" applyBorder="1"/>
    <xf numFmtId="0" fontId="87" fillId="0" borderId="5" xfId="0" applyFont="1" applyBorder="1" applyAlignment="1">
      <alignment horizontal="center"/>
    </xf>
    <xf numFmtId="189" fontId="93" fillId="0" borderId="5" xfId="0" applyNumberFormat="1" applyFont="1" applyBorder="1"/>
    <xf numFmtId="0" fontId="100" fillId="21" borderId="5" xfId="0" applyFont="1" applyFill="1" applyBorder="1" applyAlignment="1">
      <alignment vertical="center"/>
    </xf>
    <xf numFmtId="0" fontId="89" fillId="21" borderId="5" xfId="0" applyFont="1" applyFill="1" applyBorder="1" applyAlignment="1">
      <alignment vertical="center"/>
    </xf>
    <xf numFmtId="189" fontId="92" fillId="21" borderId="5" xfId="1" applyNumberFormat="1" applyFont="1" applyFill="1" applyBorder="1"/>
    <xf numFmtId="189" fontId="86" fillId="27" borderId="5" xfId="10" applyNumberFormat="1" applyFont="1" applyFill="1" applyBorder="1" applyAlignment="1">
      <alignment horizontal="center" vertical="center" wrapText="1"/>
    </xf>
    <xf numFmtId="189" fontId="86" fillId="27" borderId="5" xfId="1" applyNumberFormat="1" applyFont="1" applyFill="1" applyBorder="1" applyAlignment="1">
      <alignment horizontal="center" vertical="center" wrapText="1"/>
    </xf>
    <xf numFmtId="0" fontId="87" fillId="0" borderId="5" xfId="0" applyFont="1" applyBorder="1" applyAlignment="1">
      <alignment vertical="top" wrapText="1"/>
    </xf>
    <xf numFmtId="183" fontId="93" fillId="0" borderId="5" xfId="1" applyNumberFormat="1" applyFont="1" applyBorder="1" applyAlignment="1">
      <alignment horizontal="left" wrapText="1"/>
    </xf>
    <xf numFmtId="1" fontId="86" fillId="27" borderId="5" xfId="0" applyNumberFormat="1" applyFont="1" applyFill="1" applyBorder="1" applyAlignment="1">
      <alignment horizontal="center" vertical="center" wrapText="1"/>
    </xf>
    <xf numFmtId="0" fontId="100" fillId="26" borderId="5" xfId="0" applyFont="1" applyFill="1" applyBorder="1" applyAlignment="1">
      <alignment vertical="center"/>
    </xf>
    <xf numFmtId="0" fontId="100" fillId="22" borderId="5" xfId="0" applyFont="1" applyFill="1" applyBorder="1" applyAlignment="1">
      <alignment vertical="center"/>
    </xf>
    <xf numFmtId="0" fontId="89" fillId="22" borderId="5" xfId="0" applyFont="1" applyFill="1" applyBorder="1" applyAlignment="1">
      <alignment vertical="center"/>
    </xf>
    <xf numFmtId="0" fontId="89" fillId="22" borderId="5" xfId="0" applyFont="1" applyFill="1" applyBorder="1" applyAlignment="1">
      <alignment horizontal="left" vertical="center"/>
    </xf>
    <xf numFmtId="189" fontId="86" fillId="22" borderId="5" xfId="0" applyNumberFormat="1" applyFont="1" applyFill="1" applyBorder="1" applyAlignment="1">
      <alignment vertical="center" wrapText="1"/>
    </xf>
    <xf numFmtId="189" fontId="86" fillId="22" borderId="5" xfId="1" applyNumberFormat="1" applyFont="1" applyFill="1" applyBorder="1" applyAlignment="1">
      <alignment horizontal="center" vertical="center" wrapText="1"/>
    </xf>
    <xf numFmtId="0" fontId="100" fillId="23" borderId="5" xfId="0" applyFont="1" applyFill="1" applyBorder="1"/>
    <xf numFmtId="0" fontId="89" fillId="23" borderId="5" xfId="0" applyFont="1" applyFill="1" applyBorder="1"/>
    <xf numFmtId="0" fontId="89" fillId="23" borderId="5" xfId="0" applyFont="1" applyFill="1" applyBorder="1" applyAlignment="1">
      <alignment horizontal="center"/>
    </xf>
    <xf numFmtId="189" fontId="86" fillId="23" borderId="5" xfId="0" applyNumberFormat="1" applyFont="1" applyFill="1" applyBorder="1"/>
    <xf numFmtId="189" fontId="86" fillId="23" borderId="5" xfId="1" applyNumberFormat="1" applyFont="1" applyFill="1" applyBorder="1"/>
    <xf numFmtId="0" fontId="100" fillId="23" borderId="10" xfId="0" applyFont="1" applyFill="1" applyBorder="1" applyAlignment="1">
      <alignment vertical="center"/>
    </xf>
    <xf numFmtId="0" fontId="89" fillId="23" borderId="10" xfId="0" applyFont="1" applyFill="1" applyBorder="1" applyAlignment="1">
      <alignment vertical="center"/>
    </xf>
    <xf numFmtId="0" fontId="89" fillId="23" borderId="10" xfId="0" applyFont="1" applyFill="1" applyBorder="1" applyAlignment="1">
      <alignment horizontal="center" vertical="center"/>
    </xf>
    <xf numFmtId="189" fontId="86" fillId="23" borderId="10" xfId="0" applyNumberFormat="1" applyFont="1" applyFill="1" applyBorder="1"/>
    <xf numFmtId="189" fontId="86" fillId="23" borderId="10" xfId="1" applyNumberFormat="1" applyFont="1" applyFill="1" applyBorder="1"/>
    <xf numFmtId="0" fontId="16" fillId="14" borderId="17" xfId="12" applyFont="1" applyFill="1" applyBorder="1" applyAlignment="1" applyProtection="1">
      <alignment horizontal="center" wrapText="1"/>
      <protection locked="0"/>
    </xf>
    <xf numFmtId="0" fontId="74" fillId="14" borderId="11" xfId="12" applyFont="1" applyFill="1" applyBorder="1" applyAlignment="1" applyProtection="1">
      <alignment horizontal="center" wrapText="1"/>
      <protection locked="0"/>
    </xf>
    <xf numFmtId="0" fontId="94" fillId="38" borderId="5" xfId="0" applyFont="1" applyFill="1" applyBorder="1" applyAlignment="1">
      <alignment vertical="center"/>
    </xf>
    <xf numFmtId="189" fontId="93" fillId="27" borderId="5" xfId="0" applyNumberFormat="1" applyFont="1" applyFill="1" applyBorder="1" applyAlignment="1">
      <alignment horizontal="center" vertical="center" wrapText="1"/>
    </xf>
    <xf numFmtId="189" fontId="93" fillId="27" borderId="5" xfId="1" applyNumberFormat="1" applyFont="1" applyFill="1" applyBorder="1" applyAlignment="1">
      <alignment horizontal="center" vertical="center" wrapText="1"/>
    </xf>
    <xf numFmtId="9" fontId="33" fillId="0" borderId="5" xfId="14" applyFont="1" applyBorder="1" applyAlignment="1" applyProtection="1">
      <alignment horizontal="right" wrapText="1"/>
      <protection locked="0"/>
    </xf>
    <xf numFmtId="189" fontId="1" fillId="0" borderId="0" xfId="12" applyNumberFormat="1" applyProtection="1">
      <protection locked="0"/>
    </xf>
    <xf numFmtId="9" fontId="92" fillId="18" borderId="5" xfId="14" applyFont="1" applyFill="1" applyBorder="1" applyAlignment="1">
      <alignment horizontal="right" vertical="center" wrapText="1"/>
    </xf>
    <xf numFmtId="9" fontId="86" fillId="18" borderId="5" xfId="14" applyFont="1" applyFill="1" applyBorder="1" applyAlignment="1">
      <alignment horizontal="right" vertical="center" wrapText="1"/>
    </xf>
    <xf numFmtId="9" fontId="92" fillId="37" borderId="5" xfId="14" applyFont="1" applyFill="1" applyBorder="1" applyAlignment="1">
      <alignment vertical="center"/>
    </xf>
    <xf numFmtId="9" fontId="94" fillId="38" borderId="5" xfId="14" applyFont="1" applyFill="1" applyBorder="1" applyAlignment="1">
      <alignment vertical="center"/>
    </xf>
    <xf numFmtId="9" fontId="92" fillId="18" borderId="5" xfId="14" applyFont="1" applyFill="1" applyBorder="1" applyAlignment="1">
      <alignment vertical="center"/>
    </xf>
    <xf numFmtId="9" fontId="114" fillId="18" borderId="5" xfId="14" applyFont="1" applyFill="1" applyBorder="1"/>
    <xf numFmtId="9" fontId="114" fillId="37" borderId="5" xfId="14" applyFont="1" applyFill="1" applyBorder="1"/>
    <xf numFmtId="9" fontId="94" fillId="38" borderId="5" xfId="14" applyFont="1" applyFill="1" applyBorder="1"/>
    <xf numFmtId="9" fontId="114" fillId="37" borderId="10" xfId="14" applyFont="1" applyFill="1" applyBorder="1"/>
    <xf numFmtId="9" fontId="93" fillId="27" borderId="5" xfId="14" applyFont="1" applyFill="1" applyBorder="1" applyAlignment="1">
      <alignment horizontal="center" vertical="center" wrapText="1"/>
    </xf>
    <xf numFmtId="9" fontId="86" fillId="27" borderId="5" xfId="14" applyFont="1" applyFill="1" applyBorder="1" applyAlignment="1">
      <alignment horizontal="center" vertical="center" wrapText="1"/>
    </xf>
    <xf numFmtId="0" fontId="16" fillId="14" borderId="9" xfId="12" applyFont="1" applyFill="1" applyBorder="1" applyAlignment="1" applyProtection="1">
      <alignment horizontal="center" wrapText="1"/>
      <protection locked="0"/>
    </xf>
    <xf numFmtId="0" fontId="16" fillId="14" borderId="31" xfId="12" applyFont="1" applyFill="1" applyBorder="1" applyAlignment="1" applyProtection="1">
      <alignment horizontal="center" wrapText="1"/>
      <protection locked="0"/>
    </xf>
    <xf numFmtId="0" fontId="79" fillId="22" borderId="53" xfId="0" applyFont="1" applyFill="1" applyBorder="1"/>
    <xf numFmtId="0" fontId="79" fillId="22" borderId="46" xfId="0" applyFont="1" applyFill="1" applyBorder="1"/>
    <xf numFmtId="0" fontId="79" fillId="22" borderId="54" xfId="0" applyFont="1" applyFill="1" applyBorder="1"/>
    <xf numFmtId="0" fontId="79" fillId="0" borderId="0" xfId="0" applyFont="1"/>
    <xf numFmtId="49" fontId="79" fillId="0" borderId="0" xfId="0" applyNumberFormat="1" applyFont="1"/>
    <xf numFmtId="0" fontId="79" fillId="22" borderId="55" xfId="0" applyFont="1" applyFill="1" applyBorder="1"/>
    <xf numFmtId="0" fontId="79" fillId="19" borderId="56" xfId="0" applyFont="1" applyFill="1" applyBorder="1"/>
    <xf numFmtId="0" fontId="79" fillId="22" borderId="57" xfId="0" applyFont="1" applyFill="1" applyBorder="1"/>
    <xf numFmtId="0" fontId="79" fillId="19" borderId="38" xfId="0" applyFont="1" applyFill="1" applyBorder="1"/>
    <xf numFmtId="0" fontId="79" fillId="22" borderId="58" xfId="0" applyFont="1" applyFill="1" applyBorder="1"/>
    <xf numFmtId="0" fontId="79" fillId="22" borderId="38" xfId="0" applyFont="1" applyFill="1" applyBorder="1"/>
    <xf numFmtId="0" fontId="79" fillId="22" borderId="59" xfId="0" applyFont="1" applyFill="1" applyBorder="1"/>
    <xf numFmtId="0" fontId="79" fillId="15" borderId="0" xfId="0" applyFont="1" applyFill="1" applyAlignment="1">
      <alignment horizontal="center" vertical="center"/>
    </xf>
    <xf numFmtId="0" fontId="79" fillId="15" borderId="0" xfId="0" applyFont="1" applyFill="1" applyAlignment="1">
      <alignment horizontal="left" vertical="top"/>
    </xf>
    <xf numFmtId="1" fontId="79" fillId="15" borderId="0" xfId="0" applyNumberFormat="1" applyFont="1" applyFill="1" applyAlignment="1">
      <alignment horizontal="center" vertical="center"/>
    </xf>
    <xf numFmtId="165" fontId="79" fillId="15" borderId="0" xfId="0" applyNumberFormat="1" applyFont="1" applyFill="1" applyAlignment="1">
      <alignment horizontal="center" vertical="center"/>
    </xf>
    <xf numFmtId="49" fontId="79" fillId="15" borderId="0" xfId="0" applyNumberFormat="1" applyFont="1" applyFill="1" applyAlignment="1">
      <alignment horizontal="center" vertical="center"/>
    </xf>
    <xf numFmtId="0" fontId="75" fillId="16" borderId="0" xfId="0" applyFont="1" applyFill="1" applyAlignment="1">
      <alignment horizontal="center" vertical="center" wrapText="1"/>
    </xf>
    <xf numFmtId="1" fontId="75" fillId="16" borderId="0" xfId="0" applyNumberFormat="1" applyFont="1" applyFill="1" applyAlignment="1">
      <alignment horizontal="center" vertical="center" wrapText="1"/>
    </xf>
    <xf numFmtId="165" fontId="75" fillId="16" borderId="0" xfId="0" applyNumberFormat="1" applyFont="1" applyFill="1" applyAlignment="1">
      <alignment horizontal="center" vertical="center" wrapText="1"/>
    </xf>
    <xf numFmtId="49" fontId="75" fillId="16" borderId="0" xfId="0" applyNumberFormat="1" applyFont="1" applyFill="1" applyAlignment="1">
      <alignment horizontal="center" vertical="center" wrapText="1"/>
    </xf>
    <xf numFmtId="0" fontId="79" fillId="0" borderId="0" xfId="0" applyFont="1" applyAlignment="1">
      <alignment wrapText="1"/>
    </xf>
    <xf numFmtId="0" fontId="79" fillId="15" borderId="0" xfId="0" quotePrefix="1" applyFont="1" applyFill="1" applyAlignment="1">
      <alignment horizontal="center" vertical="center"/>
    </xf>
    <xf numFmtId="186" fontId="79" fillId="15" borderId="0" xfId="0" applyNumberFormat="1" applyFont="1" applyFill="1" applyAlignment="1">
      <alignment horizontal="center" vertical="center"/>
    </xf>
    <xf numFmtId="49" fontId="79" fillId="15" borderId="0" xfId="0" quotePrefix="1" applyNumberFormat="1" applyFont="1" applyFill="1" applyAlignment="1">
      <alignment horizontal="left" vertical="center"/>
    </xf>
    <xf numFmtId="49" fontId="79" fillId="15" borderId="0" xfId="0" applyNumberFormat="1" applyFont="1" applyFill="1" applyAlignment="1">
      <alignment horizontal="left" vertical="center"/>
    </xf>
    <xf numFmtId="0" fontId="76" fillId="17" borderId="0" xfId="0" applyFont="1" applyFill="1" applyAlignment="1">
      <alignment horizontal="center" vertical="center"/>
    </xf>
    <xf numFmtId="0" fontId="76" fillId="17" borderId="0" xfId="0" applyFont="1" applyFill="1" applyAlignment="1">
      <alignment horizontal="left" vertical="top"/>
    </xf>
    <xf numFmtId="1" fontId="76" fillId="17" borderId="0" xfId="0" applyNumberFormat="1" applyFont="1" applyFill="1" applyAlignment="1">
      <alignment horizontal="center" vertical="center"/>
    </xf>
    <xf numFmtId="165" fontId="76" fillId="17" borderId="0" xfId="0" applyNumberFormat="1" applyFont="1" applyFill="1" applyAlignment="1">
      <alignment horizontal="center" vertical="center"/>
    </xf>
    <xf numFmtId="187" fontId="76" fillId="17" borderId="0" xfId="0" applyNumberFormat="1" applyFont="1" applyFill="1" applyAlignment="1">
      <alignment horizontal="center" vertical="center"/>
    </xf>
    <xf numFmtId="187" fontId="79" fillId="15" borderId="0" xfId="0" applyNumberFormat="1" applyFont="1" applyFill="1" applyAlignment="1">
      <alignment horizontal="center" vertical="center"/>
    </xf>
    <xf numFmtId="0" fontId="80" fillId="0" borderId="0" xfId="0" applyFont="1"/>
    <xf numFmtId="184" fontId="80" fillId="23" borderId="5" xfId="1" applyNumberFormat="1" applyFont="1" applyFill="1" applyBorder="1" applyAlignment="1">
      <alignment horizontal="right"/>
    </xf>
    <xf numFmtId="0" fontId="79" fillId="0" borderId="0" xfId="0" applyFont="1" applyAlignment="1">
      <alignment horizontal="right"/>
    </xf>
    <xf numFmtId="0" fontId="79" fillId="15" borderId="0" xfId="0" applyFont="1" applyFill="1" applyAlignment="1">
      <alignment horizontal="right" vertical="center"/>
    </xf>
    <xf numFmtId="0" fontId="75" fillId="23" borderId="0" xfId="0" applyFont="1" applyFill="1" applyAlignment="1">
      <alignment horizontal="right" vertical="center" wrapText="1"/>
    </xf>
    <xf numFmtId="184" fontId="79" fillId="35" borderId="0" xfId="0" applyNumberFormat="1" applyFont="1" applyFill="1" applyAlignment="1">
      <alignment horizontal="right" vertical="center"/>
    </xf>
    <xf numFmtId="184" fontId="76" fillId="35" borderId="0" xfId="0" applyNumberFormat="1" applyFont="1" applyFill="1" applyAlignment="1">
      <alignment horizontal="right" vertical="center"/>
    </xf>
    <xf numFmtId="184" fontId="79" fillId="35" borderId="0" xfId="0" applyNumberFormat="1" applyFont="1" applyFill="1" applyAlignment="1">
      <alignment horizontal="right"/>
    </xf>
    <xf numFmtId="184" fontId="80" fillId="0" borderId="0" xfId="0" applyNumberFormat="1" applyFont="1" applyAlignment="1">
      <alignment horizontal="right"/>
    </xf>
    <xf numFmtId="184" fontId="79" fillId="0" borderId="0" xfId="0" applyNumberFormat="1" applyFont="1" applyAlignment="1">
      <alignment horizontal="right"/>
    </xf>
    <xf numFmtId="9" fontId="42" fillId="0" borderId="0" xfId="14" applyFont="1"/>
    <xf numFmtId="184" fontId="0" fillId="0" borderId="0" xfId="1" applyNumberFormat="1" applyFont="1" applyAlignment="1">
      <alignment horizontal="right"/>
    </xf>
    <xf numFmtId="184" fontId="0" fillId="35" borderId="0" xfId="0" applyNumberFormat="1" applyFill="1" applyAlignment="1">
      <alignment horizontal="right" vertical="center"/>
    </xf>
    <xf numFmtId="184" fontId="67" fillId="35" borderId="0" xfId="0" applyNumberFormat="1" applyFont="1" applyFill="1" applyAlignment="1">
      <alignment horizontal="right" vertical="center"/>
    </xf>
    <xf numFmtId="43" fontId="1" fillId="0" borderId="0" xfId="1" applyProtection="1">
      <protection locked="0"/>
    </xf>
    <xf numFmtId="43" fontId="85" fillId="0" borderId="0" xfId="1" applyFont="1" applyProtection="1">
      <protection locked="0"/>
    </xf>
    <xf numFmtId="43" fontId="1" fillId="0" borderId="0" xfId="1" applyAlignment="1" applyProtection="1">
      <alignment shrinkToFit="1"/>
      <protection locked="0"/>
    </xf>
    <xf numFmtId="0" fontId="1" fillId="5" borderId="70" xfId="12" applyFill="1" applyBorder="1" applyAlignment="1" applyProtection="1">
      <alignment vertical="center"/>
      <protection locked="0"/>
    </xf>
    <xf numFmtId="0" fontId="2" fillId="5" borderId="14" xfId="12" applyFont="1" applyFill="1" applyBorder="1" applyAlignment="1" applyProtection="1">
      <alignment vertical="center"/>
      <protection locked="0"/>
    </xf>
    <xf numFmtId="0" fontId="1" fillId="2" borderId="40" xfId="12" applyFill="1" applyBorder="1" applyAlignment="1" applyProtection="1">
      <alignment horizontal="center"/>
      <protection locked="0"/>
    </xf>
    <xf numFmtId="184" fontId="0" fillId="35" borderId="0" xfId="0" applyNumberFormat="1" applyFill="1" applyAlignment="1">
      <alignment vertical="center"/>
    </xf>
    <xf numFmtId="184" fontId="67" fillId="35" borderId="0" xfId="0" applyNumberFormat="1" applyFont="1" applyFill="1" applyAlignment="1">
      <alignment vertical="center"/>
    </xf>
    <xf numFmtId="184" fontId="66" fillId="35" borderId="0" xfId="0" applyNumberFormat="1" applyFont="1" applyFill="1" applyAlignment="1">
      <alignment vertical="center" wrapText="1"/>
    </xf>
    <xf numFmtId="184" fontId="0" fillId="35" borderId="0" xfId="0" applyNumberFormat="1" applyFill="1"/>
    <xf numFmtId="0" fontId="1" fillId="0" borderId="0" xfId="0" applyFont="1"/>
    <xf numFmtId="0" fontId="2" fillId="39" borderId="20" xfId="0" applyFont="1" applyFill="1" applyBorder="1"/>
    <xf numFmtId="0" fontId="2" fillId="39" borderId="21" xfId="0" applyFont="1" applyFill="1" applyBorder="1"/>
    <xf numFmtId="184" fontId="2" fillId="39" borderId="22" xfId="0" applyNumberFormat="1" applyFont="1" applyFill="1" applyBorder="1"/>
    <xf numFmtId="185" fontId="1" fillId="0" borderId="0" xfId="12" applyNumberFormat="1" applyProtection="1">
      <protection locked="0"/>
    </xf>
    <xf numFmtId="43" fontId="43" fillId="0" borderId="0" xfId="1" applyFont="1" applyAlignment="1">
      <alignment vertical="center"/>
    </xf>
    <xf numFmtId="43" fontId="43" fillId="0" borderId="0" xfId="0" applyNumberFormat="1" applyFont="1" applyAlignment="1">
      <alignment horizontal="right" vertical="center"/>
    </xf>
    <xf numFmtId="179" fontId="43" fillId="0" borderId="0" xfId="0" applyNumberFormat="1" applyFont="1" applyAlignment="1">
      <alignment horizontal="right" vertical="center"/>
    </xf>
    <xf numFmtId="184" fontId="0" fillId="40" borderId="0" xfId="0" applyNumberFormat="1" applyFill="1" applyAlignment="1">
      <alignment vertical="center"/>
    </xf>
    <xf numFmtId="184" fontId="67" fillId="40" borderId="0" xfId="0" applyNumberFormat="1" applyFont="1" applyFill="1" applyAlignment="1">
      <alignment vertical="center"/>
    </xf>
    <xf numFmtId="0" fontId="0" fillId="40" borderId="0" xfId="0" quotePrefix="1" applyFill="1" applyAlignment="1">
      <alignment horizontal="center" vertical="center"/>
    </xf>
    <xf numFmtId="10" fontId="42" fillId="0" borderId="0" xfId="14" applyNumberFormat="1" applyFont="1"/>
    <xf numFmtId="190" fontId="0" fillId="0" borderId="0" xfId="0" applyNumberFormat="1"/>
    <xf numFmtId="39" fontId="0" fillId="0" borderId="0" xfId="0" applyNumberFormat="1"/>
    <xf numFmtId="191" fontId="0" fillId="40" borderId="0" xfId="0" applyNumberFormat="1" applyFill="1" applyAlignment="1">
      <alignment horizontal="right" vertical="center"/>
    </xf>
    <xf numFmtId="191" fontId="67" fillId="40" borderId="0" xfId="0" applyNumberFormat="1" applyFont="1" applyFill="1" applyAlignment="1">
      <alignment horizontal="center" vertical="center"/>
    </xf>
    <xf numFmtId="191" fontId="67" fillId="17" borderId="0" xfId="0" applyNumberFormat="1" applyFont="1" applyFill="1" applyAlignment="1">
      <alignment horizontal="center" vertical="center"/>
    </xf>
    <xf numFmtId="191" fontId="0" fillId="0" borderId="0" xfId="0" applyNumberFormat="1"/>
    <xf numFmtId="184" fontId="0" fillId="40" borderId="0" xfId="0" applyNumberFormat="1" applyFill="1" applyAlignment="1">
      <alignment horizontal="right" vertical="center"/>
    </xf>
    <xf numFmtId="184" fontId="67" fillId="40" borderId="0" xfId="0" applyNumberFormat="1" applyFont="1" applyFill="1" applyAlignment="1">
      <alignment horizontal="center" vertical="center"/>
    </xf>
    <xf numFmtId="184" fontId="0" fillId="41" borderId="0" xfId="0" applyNumberFormat="1" applyFill="1" applyAlignment="1">
      <alignment horizontal="right" vertical="center"/>
    </xf>
    <xf numFmtId="184" fontId="67" fillId="41" borderId="0" xfId="0" applyNumberFormat="1" applyFont="1" applyFill="1" applyAlignment="1">
      <alignment horizontal="center" vertical="center"/>
    </xf>
    <xf numFmtId="4" fontId="80" fillId="0" borderId="0" xfId="0" applyNumberFormat="1" applyFont="1"/>
    <xf numFmtId="0" fontId="80" fillId="0" borderId="0" xfId="0" applyFont="1" applyAlignment="1">
      <alignment horizontal="right"/>
    </xf>
    <xf numFmtId="184" fontId="67" fillId="41" borderId="0" xfId="0" applyNumberFormat="1" applyFont="1" applyFill="1" applyAlignment="1">
      <alignment horizontal="right" vertical="center"/>
    </xf>
    <xf numFmtId="192" fontId="1" fillId="0" borderId="0" xfId="12" applyNumberFormat="1" applyProtection="1">
      <protection locked="0"/>
    </xf>
    <xf numFmtId="193" fontId="0" fillId="15" borderId="0" xfId="0" applyNumberFormat="1" applyFill="1" applyAlignment="1">
      <alignment horizontal="center" vertical="center"/>
    </xf>
    <xf numFmtId="184" fontId="66" fillId="16" borderId="0" xfId="0" applyNumberFormat="1" applyFont="1" applyFill="1" applyAlignment="1">
      <alignment horizontal="center" vertical="center" wrapText="1"/>
    </xf>
    <xf numFmtId="184" fontId="67" fillId="17" borderId="0" xfId="0" applyNumberFormat="1" applyFont="1" applyFill="1" applyAlignment="1">
      <alignment horizontal="center" vertical="center"/>
    </xf>
    <xf numFmtId="165" fontId="67" fillId="17" borderId="0" xfId="0" applyNumberFormat="1" applyFont="1" applyFill="1" applyAlignment="1">
      <alignment horizontal="left" vertical="top"/>
    </xf>
    <xf numFmtId="165" fontId="67" fillId="18" borderId="0" xfId="0" applyNumberFormat="1" applyFont="1" applyFill="1" applyAlignment="1">
      <alignment horizontal="center" vertical="center"/>
    </xf>
    <xf numFmtId="165" fontId="1" fillId="0" borderId="0" xfId="1" applyNumberFormat="1" applyProtection="1">
      <protection locked="0"/>
    </xf>
    <xf numFmtId="195" fontId="0" fillId="0" borderId="0" xfId="0" applyNumberFormat="1"/>
    <xf numFmtId="0" fontId="1" fillId="15" borderId="0" xfId="0" quotePrefix="1" applyFont="1" applyFill="1" applyAlignment="1">
      <alignment horizontal="center" vertical="center"/>
    </xf>
    <xf numFmtId="0" fontId="0" fillId="42" borderId="0" xfId="0" applyFill="1" applyAlignment="1">
      <alignment horizontal="center" vertical="center"/>
    </xf>
    <xf numFmtId="0" fontId="1" fillId="15" borderId="0" xfId="0" applyFont="1" applyFill="1" applyAlignment="1">
      <alignment horizontal="left" vertical="top"/>
    </xf>
    <xf numFmtId="179" fontId="43" fillId="0" borderId="0" xfId="14" applyNumberFormat="1" applyFont="1" applyAlignment="1">
      <alignment horizontal="right" vertical="center"/>
    </xf>
    <xf numFmtId="0" fontId="0" fillId="0" borderId="0" xfId="0" applyAlignment="1">
      <alignment horizontal="center" vertical="center"/>
    </xf>
    <xf numFmtId="165" fontId="0" fillId="0" borderId="0" xfId="0" applyNumberFormat="1" applyAlignment="1">
      <alignment horizontal="center" vertical="center"/>
    </xf>
    <xf numFmtId="194" fontId="0" fillId="41" borderId="0" xfId="0" applyNumberFormat="1" applyFill="1" applyAlignment="1">
      <alignment horizontal="right" vertical="center"/>
    </xf>
    <xf numFmtId="187" fontId="67" fillId="41" borderId="0" xfId="0" applyNumberFormat="1" applyFont="1" applyFill="1" applyAlignment="1">
      <alignment horizontal="center" vertical="center"/>
    </xf>
    <xf numFmtId="0" fontId="0" fillId="41" borderId="0" xfId="0" applyFill="1" applyAlignment="1">
      <alignment horizontal="center" vertical="center"/>
    </xf>
    <xf numFmtId="187" fontId="0" fillId="41" borderId="0" xfId="0" applyNumberFormat="1" applyFill="1" applyAlignment="1">
      <alignment horizontal="center" vertical="center"/>
    </xf>
    <xf numFmtId="9" fontId="0" fillId="0" borderId="0" xfId="14" applyFont="1"/>
    <xf numFmtId="49" fontId="44" fillId="12" borderId="51" xfId="13" applyNumberFormat="1" applyFont="1" applyFill="1" applyBorder="1" applyAlignment="1">
      <alignment horizontal="center" vertical="center" wrapText="1"/>
    </xf>
    <xf numFmtId="1" fontId="44" fillId="12" borderId="5" xfId="13" applyNumberFormat="1" applyFont="1" applyFill="1" applyBorder="1" applyAlignment="1">
      <alignment horizontal="center" vertical="center" wrapText="1"/>
    </xf>
    <xf numFmtId="43" fontId="0" fillId="0" borderId="5" xfId="1" applyFont="1" applyBorder="1"/>
    <xf numFmtId="9" fontId="0" fillId="0" borderId="5" xfId="14" applyFont="1" applyBorder="1"/>
    <xf numFmtId="169" fontId="44" fillId="12" borderId="5" xfId="2" applyFont="1" applyFill="1" applyBorder="1" applyAlignment="1">
      <alignment horizontal="center" vertical="top"/>
    </xf>
    <xf numFmtId="0" fontId="44" fillId="0" borderId="58" xfId="13" applyFont="1" applyBorder="1" applyAlignment="1">
      <alignment horizontal="right" vertical="center"/>
    </xf>
    <xf numFmtId="0" fontId="44" fillId="0" borderId="38" xfId="13" applyFont="1" applyBorder="1" applyAlignment="1">
      <alignment horizontal="right" vertical="center"/>
    </xf>
    <xf numFmtId="43" fontId="2" fillId="0" borderId="5" xfId="1" applyFont="1" applyBorder="1"/>
    <xf numFmtId="9" fontId="2" fillId="0" borderId="5" xfId="14" applyFont="1" applyBorder="1"/>
    <xf numFmtId="9" fontId="42" fillId="0" borderId="5" xfId="14" applyFont="1" applyBorder="1" applyAlignment="1">
      <alignment horizontal="center" vertical="center"/>
    </xf>
    <xf numFmtId="9" fontId="44" fillId="0" borderId="5" xfId="14" applyFont="1" applyBorder="1" applyAlignment="1">
      <alignment horizontal="right" vertical="center"/>
    </xf>
    <xf numFmtId="194" fontId="0" fillId="15" borderId="0" xfId="0" applyNumberFormat="1" applyFill="1" applyAlignment="1">
      <alignment horizontal="right" vertical="center"/>
    </xf>
    <xf numFmtId="43" fontId="42" fillId="0" borderId="37" xfId="1" applyFont="1" applyBorder="1" applyAlignment="1">
      <alignment horizontal="right" vertical="center" wrapText="1"/>
    </xf>
    <xf numFmtId="43" fontId="42" fillId="0" borderId="44" xfId="1" applyFont="1" applyBorder="1" applyAlignment="1">
      <alignment horizontal="right" vertical="center" wrapText="1"/>
    </xf>
    <xf numFmtId="43" fontId="42" fillId="0" borderId="7" xfId="1" applyFont="1" applyBorder="1" applyAlignment="1">
      <alignment horizontal="right" vertical="center"/>
    </xf>
    <xf numFmtId="43" fontId="42" fillId="0" borderId="66" xfId="1" applyFont="1" applyBorder="1" applyAlignment="1">
      <alignment horizontal="right" vertical="center"/>
    </xf>
    <xf numFmtId="43" fontId="44" fillId="0" borderId="42" xfId="1" applyFont="1" applyBorder="1" applyAlignment="1">
      <alignment horizontal="right" vertical="center"/>
    </xf>
    <xf numFmtId="43" fontId="43" fillId="0" borderId="0" xfId="1" applyFont="1" applyAlignment="1">
      <alignment horizontal="right" vertical="center"/>
    </xf>
    <xf numFmtId="170" fontId="43" fillId="0" borderId="0" xfId="0" applyNumberFormat="1" applyFont="1" applyAlignment="1">
      <alignment horizontal="right" vertical="center"/>
    </xf>
    <xf numFmtId="43" fontId="42" fillId="0" borderId="0" xfId="14" applyNumberFormat="1" applyFont="1"/>
    <xf numFmtId="172" fontId="0" fillId="15" borderId="0" xfId="0" applyNumberFormat="1" applyFill="1" applyAlignment="1">
      <alignment horizontal="center" vertical="center"/>
    </xf>
    <xf numFmtId="0" fontId="2" fillId="5" borderId="46" xfId="12" applyFont="1" applyFill="1" applyBorder="1" applyAlignment="1" applyProtection="1">
      <alignment horizontal="center" vertical="center"/>
      <protection locked="0"/>
    </xf>
    <xf numFmtId="0" fontId="1" fillId="2" borderId="0" xfId="12" applyFill="1" applyAlignment="1" applyProtection="1">
      <alignment horizontal="center"/>
      <protection locked="0"/>
    </xf>
    <xf numFmtId="0" fontId="0" fillId="19" borderId="56" xfId="0" quotePrefix="1" applyFill="1" applyBorder="1"/>
    <xf numFmtId="2" fontId="0" fillId="15" borderId="0" xfId="0" applyNumberFormat="1" applyFill="1" applyAlignment="1">
      <alignment horizontal="center" vertical="center"/>
    </xf>
    <xf numFmtId="2" fontId="66" fillId="16" borderId="0" xfId="0" applyNumberFormat="1" applyFont="1" applyFill="1" applyAlignment="1">
      <alignment horizontal="center" vertical="center" wrapText="1"/>
    </xf>
    <xf numFmtId="49" fontId="0" fillId="15" borderId="0" xfId="0" applyNumberFormat="1" applyFill="1" applyAlignment="1">
      <alignment horizontal="left" vertical="top"/>
    </xf>
    <xf numFmtId="2" fontId="67" fillId="17" borderId="0" xfId="0" applyNumberFormat="1" applyFont="1" applyFill="1" applyAlignment="1">
      <alignment horizontal="center" vertical="center"/>
    </xf>
    <xf numFmtId="49" fontId="0" fillId="15" borderId="0" xfId="0" quotePrefix="1" applyNumberFormat="1" applyFill="1" applyAlignment="1">
      <alignment horizontal="center" vertical="center"/>
    </xf>
    <xf numFmtId="0" fontId="0" fillId="19" borderId="0" xfId="0" applyFill="1"/>
    <xf numFmtId="0" fontId="1" fillId="15" borderId="0" xfId="0" applyFont="1" applyFill="1" applyAlignment="1">
      <alignment horizontal="center" vertical="center"/>
    </xf>
    <xf numFmtId="0" fontId="0" fillId="0" borderId="0" xfId="0" applyAlignment="1">
      <alignment horizontal="center"/>
    </xf>
    <xf numFmtId="49" fontId="1" fillId="15" borderId="0" xfId="0" quotePrefix="1" applyNumberFormat="1" applyFont="1" applyFill="1" applyAlignment="1">
      <alignment horizontal="center" vertical="center"/>
    </xf>
    <xf numFmtId="2" fontId="1" fillId="15" borderId="0" xfId="0" applyNumberFormat="1" applyFont="1" applyFill="1" applyAlignment="1">
      <alignment horizontal="center" vertical="center"/>
    </xf>
    <xf numFmtId="43" fontId="43" fillId="0" borderId="0" xfId="14" applyNumberFormat="1" applyFont="1" applyAlignment="1">
      <alignment horizontal="right" vertical="center"/>
    </xf>
    <xf numFmtId="184" fontId="1" fillId="0" borderId="0" xfId="14" applyNumberFormat="1" applyProtection="1">
      <protection locked="0"/>
    </xf>
    <xf numFmtId="184" fontId="115" fillId="11" borderId="5" xfId="0" applyNumberFormat="1" applyFont="1" applyFill="1" applyBorder="1" applyAlignment="1" applyProtection="1">
      <alignment horizontal="right" wrapText="1"/>
      <protection locked="0"/>
    </xf>
    <xf numFmtId="0" fontId="95" fillId="43" borderId="8" xfId="10" applyFont="1" applyFill="1" applyBorder="1" applyAlignment="1">
      <alignment horizontal="center" vertical="center" wrapText="1"/>
    </xf>
    <xf numFmtId="0" fontId="16" fillId="14" borderId="41" xfId="12" applyFont="1" applyFill="1" applyBorder="1" applyAlignment="1" applyProtection="1">
      <alignment horizontal="center" wrapText="1"/>
      <protection locked="0"/>
    </xf>
    <xf numFmtId="0" fontId="1" fillId="5" borderId="0" xfId="12" applyFill="1" applyAlignment="1" applyProtection="1">
      <alignment vertical="center"/>
      <protection locked="0"/>
    </xf>
    <xf numFmtId="9" fontId="95" fillId="27" borderId="4" xfId="14" applyFont="1" applyFill="1" applyBorder="1" applyAlignment="1">
      <alignment horizontal="center" vertical="center" wrapText="1"/>
    </xf>
    <xf numFmtId="9" fontId="10" fillId="26" borderId="4" xfId="14" applyFont="1" applyFill="1" applyBorder="1" applyAlignment="1">
      <alignment wrapText="1"/>
    </xf>
    <xf numFmtId="9" fontId="114" fillId="37" borderId="16" xfId="14" applyFont="1" applyFill="1" applyBorder="1"/>
    <xf numFmtId="9" fontId="93" fillId="0" borderId="5" xfId="14" applyFont="1" applyBorder="1" applyAlignment="1">
      <alignment horizontal="right" wrapText="1"/>
    </xf>
    <xf numFmtId="9" fontId="93" fillId="0" borderId="5" xfId="14" applyFont="1" applyBorder="1" applyAlignment="1">
      <alignment horizontal="right" vertical="center"/>
    </xf>
    <xf numFmtId="9" fontId="93" fillId="0" borderId="5" xfId="14" applyFont="1" applyBorder="1" applyAlignment="1">
      <alignment horizontal="right" vertical="center" wrapText="1"/>
    </xf>
    <xf numFmtId="9" fontId="110" fillId="0" borderId="5" xfId="14" applyFont="1" applyBorder="1" applyAlignment="1">
      <alignment horizontal="right" vertical="center" wrapText="1"/>
    </xf>
    <xf numFmtId="9" fontId="113" fillId="0" borderId="5" xfId="14" applyFont="1" applyBorder="1" applyAlignment="1">
      <alignment horizontal="right" vertical="center" wrapText="1"/>
    </xf>
    <xf numFmtId="9" fontId="114" fillId="18" borderId="5" xfId="14" applyFont="1" applyFill="1" applyBorder="1" applyAlignment="1">
      <alignment horizontal="right"/>
    </xf>
    <xf numFmtId="9" fontId="92" fillId="37" borderId="5" xfId="14" applyFont="1" applyFill="1" applyBorder="1" applyAlignment="1">
      <alignment horizontal="right" vertical="center" wrapText="1"/>
    </xf>
    <xf numFmtId="9" fontId="98" fillId="38" borderId="5" xfId="14" applyFont="1" applyFill="1" applyBorder="1" applyAlignment="1">
      <alignment horizontal="right" vertical="center"/>
    </xf>
    <xf numFmtId="9" fontId="93" fillId="19" borderId="5" xfId="14" applyFont="1" applyFill="1" applyBorder="1" applyAlignment="1">
      <alignment horizontal="right" vertical="center" wrapText="1"/>
    </xf>
    <xf numFmtId="9" fontId="114" fillId="37" borderId="5" xfId="14" applyFont="1" applyFill="1" applyBorder="1" applyAlignment="1">
      <alignment horizontal="right"/>
    </xf>
    <xf numFmtId="9" fontId="94" fillId="38" borderId="5" xfId="14" applyFont="1" applyFill="1" applyBorder="1" applyAlignment="1">
      <alignment horizontal="right"/>
    </xf>
    <xf numFmtId="9" fontId="114" fillId="37" borderId="10" xfId="14" applyFont="1" applyFill="1" applyBorder="1" applyAlignment="1">
      <alignment horizontal="right"/>
    </xf>
    <xf numFmtId="9" fontId="93" fillId="0" borderId="8" xfId="14" applyFont="1" applyBorder="1" applyAlignment="1">
      <alignment horizontal="right" vertical="top" wrapText="1"/>
    </xf>
    <xf numFmtId="179" fontId="93" fillId="0" borderId="5" xfId="1" applyNumberFormat="1" applyFont="1" applyBorder="1" applyAlignment="1">
      <alignment horizontal="left" wrapText="1"/>
    </xf>
    <xf numFmtId="179" fontId="93" fillId="0" borderId="5" xfId="1" applyNumberFormat="1" applyFont="1" applyBorder="1" applyAlignment="1">
      <alignment vertical="center"/>
    </xf>
    <xf numFmtId="179" fontId="93" fillId="0" borderId="5" xfId="1" applyNumberFormat="1" applyFont="1" applyBorder="1" applyAlignment="1">
      <alignment horizontal="left" vertical="center" wrapText="1"/>
    </xf>
    <xf numFmtId="179" fontId="110" fillId="0" borderId="5" xfId="1" applyNumberFormat="1" applyFont="1" applyBorder="1" applyAlignment="1">
      <alignment horizontal="left" vertical="center" wrapText="1"/>
    </xf>
    <xf numFmtId="179" fontId="92" fillId="18" borderId="5" xfId="1" applyNumberFormat="1" applyFont="1" applyFill="1" applyBorder="1" applyAlignment="1">
      <alignment horizontal="left" vertical="center" wrapText="1"/>
    </xf>
    <xf numFmtId="179" fontId="113" fillId="0" borderId="5" xfId="1" applyNumberFormat="1" applyFont="1" applyBorder="1" applyAlignment="1">
      <alignment horizontal="left" vertical="center" wrapText="1"/>
    </xf>
    <xf numFmtId="179" fontId="114" fillId="18" borderId="5" xfId="1" applyNumberFormat="1" applyFont="1" applyFill="1" applyBorder="1"/>
    <xf numFmtId="179" fontId="86" fillId="18" borderId="5" xfId="1" applyNumberFormat="1" applyFont="1" applyFill="1" applyBorder="1" applyAlignment="1">
      <alignment horizontal="left" vertical="center" wrapText="1"/>
    </xf>
    <xf numFmtId="179" fontId="92" fillId="37" borderId="5" xfId="1" applyNumberFormat="1" applyFont="1" applyFill="1" applyBorder="1" applyAlignment="1">
      <alignment horizontal="left" vertical="center" wrapText="1"/>
    </xf>
    <xf numFmtId="179" fontId="98" fillId="38" borderId="5" xfId="1" applyNumberFormat="1" applyFont="1" applyFill="1" applyBorder="1" applyAlignment="1">
      <alignment vertical="center"/>
    </xf>
    <xf numFmtId="179" fontId="93" fillId="19" borderId="5" xfId="1" applyNumberFormat="1" applyFont="1" applyFill="1" applyBorder="1" applyAlignment="1">
      <alignment horizontal="left" vertical="center" wrapText="1"/>
    </xf>
    <xf numFmtId="179" fontId="114" fillId="37" borderId="5" xfId="1" applyNumberFormat="1" applyFont="1" applyFill="1" applyBorder="1"/>
    <xf numFmtId="179" fontId="94" fillId="38" borderId="5" xfId="1" applyNumberFormat="1" applyFont="1" applyFill="1" applyBorder="1"/>
    <xf numFmtId="179" fontId="114" fillId="37" borderId="10" xfId="1" applyNumberFormat="1" applyFont="1" applyFill="1" applyBorder="1"/>
    <xf numFmtId="9" fontId="33" fillId="11" borderId="5" xfId="14" applyFont="1" applyFill="1" applyBorder="1" applyAlignment="1" applyProtection="1">
      <alignment horizontal="right" wrapText="1"/>
      <protection locked="0"/>
    </xf>
    <xf numFmtId="184" fontId="33" fillId="0" borderId="5" xfId="14" applyNumberFormat="1" applyFont="1" applyBorder="1" applyAlignment="1" applyProtection="1">
      <alignment horizontal="right" wrapText="1"/>
      <protection locked="0"/>
    </xf>
    <xf numFmtId="184" fontId="92" fillId="18" borderId="5" xfId="14" applyNumberFormat="1" applyFont="1" applyFill="1" applyBorder="1" applyAlignment="1">
      <alignment horizontal="right" vertical="center" wrapText="1"/>
    </xf>
    <xf numFmtId="184" fontId="86" fillId="18" borderId="5" xfId="14" applyNumberFormat="1" applyFont="1" applyFill="1" applyBorder="1" applyAlignment="1">
      <alignment horizontal="right" vertical="center" wrapText="1"/>
    </xf>
    <xf numFmtId="184" fontId="92" fillId="37" borderId="5" xfId="14" applyNumberFormat="1" applyFont="1" applyFill="1" applyBorder="1" applyAlignment="1">
      <alignment vertical="center"/>
    </xf>
    <xf numFmtId="184" fontId="94" fillId="38" borderId="5" xfId="14" applyNumberFormat="1" applyFont="1" applyFill="1" applyBorder="1" applyAlignment="1">
      <alignment vertical="center"/>
    </xf>
    <xf numFmtId="184" fontId="92" fillId="18" borderId="5" xfId="14" applyNumberFormat="1" applyFont="1" applyFill="1" applyBorder="1" applyAlignment="1">
      <alignment vertical="center"/>
    </xf>
    <xf numFmtId="184" fontId="114" fillId="18" borderId="5" xfId="14" applyNumberFormat="1" applyFont="1" applyFill="1" applyBorder="1"/>
    <xf numFmtId="184" fontId="114" fillId="37" borderId="5" xfId="14" applyNumberFormat="1" applyFont="1" applyFill="1" applyBorder="1"/>
    <xf numFmtId="184" fontId="94" fillId="38" borderId="5" xfId="14" applyNumberFormat="1" applyFont="1" applyFill="1" applyBorder="1"/>
    <xf numFmtId="184" fontId="114" fillId="37" borderId="16" xfId="14" applyNumberFormat="1" applyFont="1" applyFill="1" applyBorder="1"/>
    <xf numFmtId="9" fontId="86" fillId="22" borderId="5" xfId="14" applyFont="1" applyFill="1" applyBorder="1" applyAlignment="1">
      <alignment vertical="center" wrapText="1"/>
    </xf>
    <xf numFmtId="9" fontId="86" fillId="22" borderId="5" xfId="14" applyFont="1" applyFill="1" applyBorder="1" applyAlignment="1">
      <alignment horizontal="right" vertical="center" wrapText="1"/>
    </xf>
    <xf numFmtId="0" fontId="119" fillId="19" borderId="5" xfId="0" applyFont="1" applyFill="1" applyBorder="1" applyAlignment="1">
      <alignment vertical="center" wrapText="1"/>
    </xf>
    <xf numFmtId="0" fontId="118" fillId="0" borderId="0" xfId="12" applyFont="1" applyAlignment="1" applyProtection="1">
      <alignment wrapText="1"/>
      <protection locked="0"/>
    </xf>
    <xf numFmtId="0" fontId="118" fillId="0" borderId="5" xfId="0" applyFont="1" applyBorder="1" applyAlignment="1">
      <alignment wrapText="1"/>
    </xf>
    <xf numFmtId="189" fontId="98" fillId="27" borderId="5" xfId="10" applyNumberFormat="1" applyFont="1" applyFill="1" applyBorder="1" applyAlignment="1">
      <alignment horizontal="center" vertical="center" wrapText="1"/>
    </xf>
    <xf numFmtId="0" fontId="120" fillId="0" borderId="5" xfId="0" applyFont="1" applyBorder="1" applyAlignment="1">
      <alignment vertical="center" wrapText="1"/>
    </xf>
    <xf numFmtId="43" fontId="118" fillId="0" borderId="0" xfId="1" applyFont="1" applyAlignment="1" applyProtection="1">
      <alignment wrapText="1"/>
      <protection locked="0"/>
    </xf>
    <xf numFmtId="189" fontId="101" fillId="44" borderId="48" xfId="10" applyNumberFormat="1" applyFont="1" applyFill="1" applyBorder="1" applyAlignment="1">
      <alignment horizontal="center" vertical="center" wrapText="1"/>
    </xf>
    <xf numFmtId="189" fontId="101" fillId="44" borderId="48" xfId="0" applyNumberFormat="1" applyFont="1" applyFill="1" applyBorder="1" applyAlignment="1">
      <alignment horizontal="center" vertical="center" wrapText="1"/>
    </xf>
    <xf numFmtId="0" fontId="95" fillId="44" borderId="8" xfId="10" applyFont="1" applyFill="1" applyBorder="1" applyAlignment="1">
      <alignment horizontal="center" vertical="center" wrapText="1"/>
    </xf>
    <xf numFmtId="0" fontId="95" fillId="44" borderId="14" xfId="10" applyFont="1" applyFill="1" applyBorder="1" applyAlignment="1">
      <alignment horizontal="center" vertical="center" wrapText="1"/>
    </xf>
    <xf numFmtId="0" fontId="31" fillId="44" borderId="8" xfId="12" applyFont="1" applyFill="1" applyBorder="1" applyAlignment="1" applyProtection="1">
      <alignment horizontal="center" vertical="center" wrapText="1"/>
      <protection locked="0"/>
    </xf>
    <xf numFmtId="0" fontId="31" fillId="44" borderId="14" xfId="12" applyFont="1" applyFill="1" applyBorder="1" applyAlignment="1" applyProtection="1">
      <alignment horizontal="center" vertical="center" wrapText="1"/>
      <protection locked="0"/>
    </xf>
    <xf numFmtId="0" fontId="31" fillId="44" borderId="69" xfId="12" applyFont="1" applyFill="1" applyBorder="1" applyAlignment="1" applyProtection="1">
      <alignment horizontal="center" vertical="center" wrapText="1"/>
      <protection locked="0"/>
    </xf>
    <xf numFmtId="0" fontId="31" fillId="44" borderId="12" xfId="12" applyFont="1" applyFill="1" applyBorder="1" applyAlignment="1" applyProtection="1">
      <alignment horizontal="center" vertical="center" wrapText="1"/>
      <protection locked="0"/>
    </xf>
    <xf numFmtId="0" fontId="89" fillId="19" borderId="5" xfId="0" applyFont="1" applyFill="1" applyBorder="1" applyAlignment="1">
      <alignment horizontal="center" vertical="center" wrapText="1"/>
    </xf>
    <xf numFmtId="0" fontId="89" fillId="0" borderId="5" xfId="0" applyFont="1" applyBorder="1" applyAlignment="1">
      <alignment horizontal="left" vertical="center" wrapText="1"/>
    </xf>
    <xf numFmtId="1" fontId="89" fillId="0" borderId="5" xfId="0" applyNumberFormat="1" applyFont="1" applyBorder="1" applyAlignment="1">
      <alignment horizontal="left" vertical="center" wrapText="1"/>
    </xf>
    <xf numFmtId="189" fontId="89" fillId="0" borderId="5" xfId="1" applyNumberFormat="1" applyFont="1" applyBorder="1" applyAlignment="1">
      <alignment vertical="center"/>
    </xf>
    <xf numFmtId="189" fontId="89" fillId="0" borderId="5" xfId="0" applyNumberFormat="1" applyFont="1" applyBorder="1" applyAlignment="1">
      <alignment horizontal="left" vertical="center" wrapText="1"/>
    </xf>
    <xf numFmtId="9" fontId="89" fillId="0" borderId="5" xfId="14" applyFont="1" applyBorder="1" applyAlignment="1">
      <alignment horizontal="right" vertical="center" wrapText="1"/>
    </xf>
    <xf numFmtId="179" fontId="89" fillId="0" borderId="5" xfId="1" applyNumberFormat="1" applyFont="1" applyBorder="1" applyAlignment="1">
      <alignment horizontal="left" vertical="center" wrapText="1"/>
    </xf>
    <xf numFmtId="0" fontId="107" fillId="19" borderId="5" xfId="0" applyFont="1" applyFill="1" applyBorder="1" applyAlignment="1">
      <alignment vertical="center" wrapText="1"/>
    </xf>
    <xf numFmtId="9" fontId="100" fillId="0" borderId="5" xfId="14" applyFont="1" applyBorder="1" applyAlignment="1">
      <alignment horizontal="left" vertical="top" wrapText="1"/>
    </xf>
    <xf numFmtId="0" fontId="89" fillId="0" borderId="5" xfId="0" applyFont="1" applyBorder="1" applyAlignment="1">
      <alignment horizontal="center" vertical="center" wrapText="1"/>
    </xf>
    <xf numFmtId="184" fontId="87" fillId="0" borderId="5" xfId="1" applyNumberFormat="1" applyFont="1" applyBorder="1" applyAlignment="1">
      <alignment horizontal="right" wrapText="1"/>
    </xf>
    <xf numFmtId="0" fontId="44" fillId="0" borderId="0" xfId="0" applyFont="1" applyBorder="1"/>
    <xf numFmtId="0" fontId="121" fillId="2" borderId="0" xfId="12" applyFont="1" applyFill="1" applyAlignment="1" applyProtection="1">
      <alignment shrinkToFit="1"/>
      <protection locked="0"/>
    </xf>
    <xf numFmtId="0" fontId="94" fillId="0" borderId="13" xfId="0" applyFont="1" applyFill="1" applyBorder="1" applyAlignment="1">
      <alignment horizontal="left" vertical="top" wrapText="1"/>
    </xf>
    <xf numFmtId="0" fontId="94" fillId="0" borderId="6" xfId="0" applyFont="1" applyFill="1" applyBorder="1" applyAlignment="1">
      <alignment horizontal="left" vertical="top" wrapText="1"/>
    </xf>
    <xf numFmtId="0" fontId="93" fillId="0" borderId="0" xfId="0" applyFont="1" applyBorder="1" applyAlignment="1"/>
    <xf numFmtId="43" fontId="93" fillId="0" borderId="0" xfId="1" applyFont="1"/>
    <xf numFmtId="0" fontId="86" fillId="45" borderId="0" xfId="0" applyFont="1" applyFill="1"/>
    <xf numFmtId="43" fontId="86" fillId="45" borderId="0" xfId="1" applyFont="1" applyFill="1"/>
    <xf numFmtId="43" fontId="93" fillId="0" borderId="0" xfId="0" applyNumberFormat="1" applyFont="1"/>
    <xf numFmtId="0" fontId="86" fillId="22" borderId="0" xfId="0" applyFont="1" applyFill="1"/>
    <xf numFmtId="43" fontId="86" fillId="22" borderId="0" xfId="0" applyNumberFormat="1" applyFont="1" applyFill="1"/>
    <xf numFmtId="0" fontId="86" fillId="0" borderId="0" xfId="0" applyFont="1" applyAlignment="1"/>
    <xf numFmtId="9" fontId="86" fillId="23" borderId="32" xfId="14" applyFont="1" applyFill="1" applyBorder="1"/>
    <xf numFmtId="189" fontId="86" fillId="23" borderId="66" xfId="1" applyNumberFormat="1" applyFont="1" applyFill="1" applyBorder="1"/>
    <xf numFmtId="9" fontId="33" fillId="0" borderId="16" xfId="14" applyFont="1" applyBorder="1" applyAlignment="1" applyProtection="1">
      <alignment horizontal="right" wrapText="1"/>
      <protection locked="0"/>
    </xf>
    <xf numFmtId="9" fontId="86" fillId="23" borderId="56" xfId="14" applyFont="1" applyFill="1" applyBorder="1" applyAlignment="1">
      <alignment horizontal="right"/>
    </xf>
    <xf numFmtId="169" fontId="44" fillId="12" borderId="27" xfId="3" applyFont="1" applyFill="1" applyBorder="1" applyAlignment="1">
      <alignment horizontal="center" vertical="top"/>
    </xf>
    <xf numFmtId="0" fontId="26" fillId="10" borderId="0" xfId="0" applyFont="1" applyFill="1" applyAlignment="1" applyProtection="1">
      <alignment horizontal="left" vertical="center" wrapText="1"/>
      <protection locked="0"/>
    </xf>
    <xf numFmtId="164" fontId="116" fillId="18" borderId="0" xfId="0" applyNumberFormat="1" applyFont="1" applyFill="1" applyAlignment="1" applyProtection="1">
      <alignment horizontal="center"/>
      <protection locked="0"/>
    </xf>
    <xf numFmtId="171" fontId="24" fillId="10" borderId="0" xfId="0" applyNumberFormat="1" applyFont="1" applyFill="1" applyAlignment="1" applyProtection="1">
      <alignment horizontal="center" vertical="center" wrapText="1"/>
      <protection locked="0"/>
    </xf>
    <xf numFmtId="0" fontId="64" fillId="0" borderId="0" xfId="13" applyFont="1" applyAlignment="1">
      <alignment horizontal="center"/>
    </xf>
    <xf numFmtId="0" fontId="60" fillId="0" borderId="0" xfId="13" quotePrefix="1" applyFont="1" applyAlignment="1">
      <alignment horizontal="left" vertical="center" wrapText="1"/>
    </xf>
    <xf numFmtId="0" fontId="60" fillId="0" borderId="0" xfId="13" applyFont="1" applyAlignment="1">
      <alignment horizontal="left" vertical="center" wrapText="1"/>
    </xf>
    <xf numFmtId="0" fontId="44" fillId="0" borderId="0" xfId="13" applyFont="1" applyAlignment="1">
      <alignment horizontal="left"/>
    </xf>
    <xf numFmtId="0" fontId="44" fillId="0" borderId="71" xfId="13" applyFont="1" applyBorder="1" applyAlignment="1">
      <alignment horizontal="center" vertical="center"/>
    </xf>
    <xf numFmtId="0" fontId="44" fillId="0" borderId="72" xfId="13" applyFont="1" applyBorder="1" applyAlignment="1">
      <alignment horizontal="center" vertical="center"/>
    </xf>
    <xf numFmtId="0" fontId="44" fillId="0" borderId="73" xfId="13" applyFont="1" applyBorder="1" applyAlignment="1">
      <alignment horizontal="center" vertical="center"/>
    </xf>
    <xf numFmtId="0" fontId="58" fillId="0" borderId="71" xfId="13" applyFont="1" applyBorder="1" applyAlignment="1">
      <alignment horizontal="center" vertical="center"/>
    </xf>
    <xf numFmtId="0" fontId="58" fillId="0" borderId="72" xfId="13" applyFont="1" applyBorder="1" applyAlignment="1">
      <alignment horizontal="center" vertical="center"/>
    </xf>
    <xf numFmtId="0" fontId="58" fillId="0" borderId="73" xfId="13" applyFont="1" applyBorder="1" applyAlignment="1">
      <alignment horizontal="center" vertical="center"/>
    </xf>
    <xf numFmtId="0" fontId="42" fillId="0" borderId="53" xfId="13" applyFont="1" applyBorder="1" applyAlignment="1">
      <alignment horizontal="center" vertical="center"/>
    </xf>
    <xf numFmtId="0" fontId="42" fillId="0" borderId="46" xfId="13" applyFont="1" applyBorder="1" applyAlignment="1">
      <alignment horizontal="center" vertical="center"/>
    </xf>
    <xf numFmtId="0" fontId="42" fillId="0" borderId="54" xfId="13" applyFont="1" applyBorder="1" applyAlignment="1">
      <alignment horizontal="center" vertical="center"/>
    </xf>
    <xf numFmtId="0" fontId="42" fillId="0" borderId="55" xfId="13" applyFont="1" applyBorder="1" applyAlignment="1">
      <alignment horizontal="center" vertical="center"/>
    </xf>
    <xf numFmtId="0" fontId="42" fillId="0" borderId="0" xfId="13" applyFont="1" applyAlignment="1">
      <alignment horizontal="center" vertical="center"/>
    </xf>
    <xf numFmtId="0" fontId="42" fillId="0" borderId="57" xfId="13" applyFont="1" applyBorder="1" applyAlignment="1">
      <alignment horizontal="center" vertical="center"/>
    </xf>
    <xf numFmtId="0" fontId="42" fillId="0" borderId="58" xfId="13" applyFont="1" applyBorder="1" applyAlignment="1">
      <alignment horizontal="center" vertical="center"/>
    </xf>
    <xf numFmtId="0" fontId="42" fillId="0" borderId="38" xfId="13" applyFont="1" applyBorder="1" applyAlignment="1">
      <alignment horizontal="center" vertical="center"/>
    </xf>
    <xf numFmtId="0" fontId="42" fillId="0" borderId="59" xfId="13" applyFont="1" applyBorder="1" applyAlignment="1">
      <alignment horizontal="center" vertical="center"/>
    </xf>
    <xf numFmtId="0" fontId="44" fillId="12" borderId="60" xfId="13" applyFont="1" applyFill="1" applyBorder="1" applyAlignment="1">
      <alignment horizontal="center" vertical="center" wrapText="1"/>
    </xf>
    <xf numFmtId="0" fontId="44" fillId="12" borderId="51" xfId="13" applyFont="1" applyFill="1" applyBorder="1" applyAlignment="1">
      <alignment horizontal="center" vertical="center" wrapText="1"/>
    </xf>
    <xf numFmtId="0" fontId="44" fillId="12" borderId="61" xfId="13" applyFont="1" applyFill="1" applyBorder="1" applyAlignment="1">
      <alignment horizontal="center" vertical="center" wrapText="1"/>
    </xf>
    <xf numFmtId="0" fontId="44" fillId="0" borderId="28" xfId="0" applyFont="1" applyBorder="1" applyAlignment="1">
      <alignment horizontal="center" vertical="center"/>
    </xf>
    <xf numFmtId="0" fontId="42" fillId="0" borderId="74" xfId="13" applyFont="1" applyBorder="1" applyAlignment="1">
      <alignment horizontal="left" vertical="center" wrapText="1"/>
    </xf>
    <xf numFmtId="0" fontId="42" fillId="0" borderId="70" xfId="13" applyFont="1" applyBorder="1" applyAlignment="1">
      <alignment horizontal="left" vertical="center" wrapText="1"/>
    </xf>
    <xf numFmtId="0" fontId="42" fillId="0" borderId="75" xfId="13" applyFont="1" applyBorder="1" applyAlignment="1">
      <alignment horizontal="left" vertical="center" wrapText="1"/>
    </xf>
    <xf numFmtId="0" fontId="42" fillId="0" borderId="1" xfId="13" applyFont="1" applyBorder="1" applyAlignment="1">
      <alignment horizontal="left" vertical="center" wrapText="1"/>
    </xf>
    <xf numFmtId="0" fontId="42" fillId="0" borderId="0" xfId="13" applyFont="1" applyAlignment="1">
      <alignment horizontal="left" vertical="center" wrapText="1"/>
    </xf>
    <xf numFmtId="0" fontId="42" fillId="0" borderId="76" xfId="13" applyFont="1" applyBorder="1" applyAlignment="1">
      <alignment horizontal="left" vertical="center" wrapText="1"/>
    </xf>
    <xf numFmtId="0" fontId="42" fillId="0" borderId="77" xfId="13" applyFont="1" applyBorder="1" applyAlignment="1">
      <alignment horizontal="left" vertical="center" wrapText="1"/>
    </xf>
    <xf numFmtId="0" fontId="42" fillId="0" borderId="78" xfId="13" applyFont="1" applyBorder="1" applyAlignment="1">
      <alignment horizontal="left" vertical="center" wrapText="1"/>
    </xf>
    <xf numFmtId="0" fontId="42" fillId="0" borderId="2" xfId="13" applyFont="1" applyBorder="1" applyAlignment="1">
      <alignment horizontal="left" vertical="center" wrapText="1"/>
    </xf>
    <xf numFmtId="0" fontId="42" fillId="0" borderId="79" xfId="13" applyFont="1" applyBorder="1" applyAlignment="1">
      <alignment horizontal="left" vertical="center" wrapText="1"/>
    </xf>
    <xf numFmtId="0" fontId="42" fillId="0" borderId="3" xfId="13" applyFont="1" applyBorder="1" applyAlignment="1">
      <alignment horizontal="left" vertical="center" wrapText="1"/>
    </xf>
    <xf numFmtId="0" fontId="2" fillId="2" borderId="16" xfId="0" applyFont="1" applyFill="1" applyBorder="1" applyAlignment="1" applyProtection="1">
      <alignment horizontal="center"/>
      <protection locked="0"/>
    </xf>
    <xf numFmtId="0" fontId="2" fillId="2" borderId="18" xfId="0" applyFont="1" applyFill="1" applyBorder="1" applyAlignment="1" applyProtection="1">
      <alignment horizontal="center"/>
      <protection locked="0"/>
    </xf>
    <xf numFmtId="0" fontId="2" fillId="0" borderId="16" xfId="0" applyFont="1" applyBorder="1" applyAlignment="1" applyProtection="1">
      <alignment horizontal="left"/>
      <protection locked="0"/>
    </xf>
    <xf numFmtId="0" fontId="2" fillId="24" borderId="13" xfId="0" applyFont="1" applyFill="1" applyBorder="1" applyAlignment="1" applyProtection="1">
      <alignment horizontal="center"/>
      <protection locked="0"/>
    </xf>
    <xf numFmtId="0" fontId="2" fillId="24" borderId="8" xfId="0" applyFont="1" applyFill="1" applyBorder="1" applyAlignment="1" applyProtection="1">
      <alignment horizontal="center"/>
      <protection locked="0"/>
    </xf>
    <xf numFmtId="17" fontId="97" fillId="18" borderId="0" xfId="0" applyNumberFormat="1" applyFont="1" applyFill="1" applyAlignment="1" applyProtection="1">
      <alignment horizontal="center"/>
      <protection locked="0"/>
    </xf>
    <xf numFmtId="0" fontId="97" fillId="18" borderId="0" xfId="0" applyFont="1" applyFill="1" applyAlignment="1" applyProtection="1">
      <alignment horizontal="center"/>
      <protection locked="0"/>
    </xf>
    <xf numFmtId="0" fontId="2" fillId="2" borderId="8" xfId="0" applyFont="1" applyFill="1" applyBorder="1" applyAlignment="1" applyProtection="1">
      <alignment horizontal="center"/>
      <protection locked="0"/>
    </xf>
    <xf numFmtId="0" fontId="2" fillId="25" borderId="8" xfId="0" applyFont="1" applyFill="1" applyBorder="1" applyAlignment="1" applyProtection="1">
      <alignment horizontal="center"/>
      <protection locked="0"/>
    </xf>
    <xf numFmtId="0" fontId="86" fillId="0" borderId="5" xfId="0" applyFont="1" applyBorder="1" applyAlignment="1">
      <alignment horizontal="center" vertical="center" wrapText="1"/>
    </xf>
    <xf numFmtId="0" fontId="86" fillId="21" borderId="5" xfId="0" applyFont="1" applyFill="1" applyBorder="1" applyAlignment="1">
      <alignment horizontal="right" vertical="center"/>
    </xf>
    <xf numFmtId="0" fontId="117" fillId="0" borderId="5" xfId="0" applyFont="1" applyBorder="1" applyAlignment="1">
      <alignment horizontal="center" vertical="center" wrapText="1"/>
    </xf>
    <xf numFmtId="0" fontId="42" fillId="0" borderId="5" xfId="13" applyFont="1" applyBorder="1" applyAlignment="1">
      <alignment horizontal="left" vertical="center" wrapText="1"/>
    </xf>
    <xf numFmtId="0" fontId="44" fillId="0" borderId="46" xfId="0" applyFont="1" applyBorder="1" applyAlignment="1">
      <alignment horizontal="center" vertical="center"/>
    </xf>
    <xf numFmtId="0" fontId="44" fillId="0" borderId="60" xfId="13" applyFont="1" applyBorder="1" applyAlignment="1">
      <alignment horizontal="center" vertical="center" wrapText="1"/>
    </xf>
    <xf numFmtId="0" fontId="44" fillId="0" borderId="51" xfId="13" applyFont="1" applyBorder="1" applyAlignment="1">
      <alignment horizontal="center" vertical="center" wrapText="1"/>
    </xf>
    <xf numFmtId="0" fontId="44" fillId="0" borderId="61" xfId="13" applyFont="1" applyBorder="1" applyAlignment="1">
      <alignment horizontal="center" vertical="center" wrapText="1"/>
    </xf>
    <xf numFmtId="0" fontId="86" fillId="19" borderId="16" xfId="0" quotePrefix="1" applyFont="1" applyFill="1" applyBorder="1" applyAlignment="1">
      <alignment vertical="center" wrapText="1"/>
    </xf>
    <xf numFmtId="0" fontId="94" fillId="0" borderId="4" xfId="0" applyFont="1" applyBorder="1" applyAlignment="1">
      <alignment vertical="center" wrapText="1"/>
    </xf>
    <xf numFmtId="0" fontId="94" fillId="0" borderId="11" xfId="0" applyFont="1" applyBorder="1" applyAlignment="1">
      <alignment vertical="center" wrapText="1"/>
    </xf>
    <xf numFmtId="0" fontId="31" fillId="44" borderId="74" xfId="12" applyFont="1" applyFill="1" applyBorder="1" applyAlignment="1" applyProtection="1">
      <alignment horizontal="center" vertical="center" wrapText="1"/>
      <protection locked="0"/>
    </xf>
    <xf numFmtId="0" fontId="31" fillId="44" borderId="69" xfId="12" applyFont="1" applyFill="1" applyBorder="1" applyAlignment="1" applyProtection="1">
      <alignment horizontal="center" vertical="center" wrapText="1"/>
      <protection locked="0"/>
    </xf>
    <xf numFmtId="0" fontId="86" fillId="19" borderId="16" xfId="0" quotePrefix="1" applyFont="1" applyFill="1" applyBorder="1" applyAlignment="1">
      <alignment wrapText="1"/>
    </xf>
    <xf numFmtId="0" fontId="0" fillId="0" borderId="11" xfId="0" applyBorder="1" applyAlignment="1">
      <alignment wrapText="1"/>
    </xf>
    <xf numFmtId="17" fontId="97" fillId="18" borderId="0" xfId="12" applyNumberFormat="1" applyFont="1" applyFill="1" applyAlignment="1" applyProtection="1">
      <alignment horizontal="center"/>
      <protection locked="0"/>
    </xf>
    <xf numFmtId="0" fontId="97" fillId="18" borderId="0" xfId="12" applyFont="1" applyFill="1" applyAlignment="1" applyProtection="1">
      <alignment horizontal="center"/>
      <protection locked="0"/>
    </xf>
    <xf numFmtId="0" fontId="0" fillId="0" borderId="11" xfId="0" applyBorder="1" applyAlignment="1">
      <alignment vertical="center" wrapText="1"/>
    </xf>
    <xf numFmtId="9" fontId="95" fillId="27" borderId="48" xfId="14" applyFont="1" applyFill="1" applyBorder="1" applyAlignment="1">
      <alignment horizontal="center" vertical="center" wrapText="1"/>
    </xf>
    <xf numFmtId="9" fontId="95" fillId="27" borderId="26" xfId="14" applyFont="1" applyFill="1" applyBorder="1" applyAlignment="1">
      <alignment horizontal="center" vertical="center" wrapText="1"/>
    </xf>
    <xf numFmtId="0" fontId="86" fillId="19" borderId="48" xfId="0" quotePrefix="1" applyFont="1" applyFill="1" applyBorder="1" applyAlignment="1">
      <alignment vertical="center" wrapText="1"/>
    </xf>
    <xf numFmtId="0" fontId="86" fillId="19" borderId="4" xfId="0" quotePrefix="1" applyFont="1" applyFill="1" applyBorder="1" applyAlignment="1">
      <alignment vertical="center" wrapText="1"/>
    </xf>
    <xf numFmtId="0" fontId="0" fillId="0" borderId="4" xfId="0" applyBorder="1" applyAlignment="1">
      <alignment vertical="center" wrapText="1"/>
    </xf>
    <xf numFmtId="0" fontId="2" fillId="5" borderId="29" xfId="12" applyFont="1" applyFill="1" applyBorder="1" applyAlignment="1" applyProtection="1">
      <alignment horizontal="center" vertical="center"/>
      <protection locked="0"/>
    </xf>
    <xf numFmtId="0" fontId="2" fillId="5" borderId="28" xfId="12" applyFont="1" applyFill="1" applyBorder="1" applyAlignment="1" applyProtection="1">
      <alignment horizontal="center" vertical="center"/>
      <protection locked="0"/>
    </xf>
    <xf numFmtId="0" fontId="2" fillId="5" borderId="27" xfId="12" applyFont="1" applyFill="1" applyBorder="1" applyAlignment="1" applyProtection="1">
      <alignment horizontal="center" vertical="center"/>
      <protection locked="0"/>
    </xf>
    <xf numFmtId="0" fontId="1" fillId="0" borderId="4" xfId="12" applyBorder="1" applyAlignment="1" applyProtection="1">
      <alignment horizontal="left"/>
      <protection locked="0"/>
    </xf>
    <xf numFmtId="0" fontId="122" fillId="0" borderId="29" xfId="0" applyFont="1" applyBorder="1" applyAlignment="1">
      <alignment horizontal="center"/>
    </xf>
    <xf numFmtId="0" fontId="122" fillId="0" borderId="28" xfId="0" applyFont="1" applyBorder="1" applyAlignment="1">
      <alignment horizontal="center"/>
    </xf>
    <xf numFmtId="0" fontId="122" fillId="0" borderId="27" xfId="0" applyFont="1" applyBorder="1" applyAlignment="1">
      <alignment horizontal="center"/>
    </xf>
    <xf numFmtId="0" fontId="86" fillId="0" borderId="0" xfId="0" applyFont="1" applyAlignment="1">
      <alignment wrapText="1"/>
    </xf>
    <xf numFmtId="0" fontId="93" fillId="0" borderId="0" xfId="0" applyFont="1" applyAlignment="1">
      <alignment wrapText="1"/>
    </xf>
    <xf numFmtId="0" fontId="42" fillId="0" borderId="80" xfId="13" applyFont="1" applyBorder="1" applyAlignment="1">
      <alignment horizontal="left" vertical="center" wrapText="1"/>
    </xf>
    <xf numFmtId="0" fontId="42" fillId="0" borderId="62" xfId="13" applyFont="1" applyBorder="1" applyAlignment="1">
      <alignment horizontal="left" vertical="center" wrapText="1"/>
    </xf>
    <xf numFmtId="0" fontId="42" fillId="0" borderId="63" xfId="13" applyFont="1" applyBorder="1" applyAlignment="1">
      <alignment horizontal="left" vertical="center" wrapText="1"/>
    </xf>
    <xf numFmtId="0" fontId="42" fillId="0" borderId="69" xfId="13" applyFont="1" applyBorder="1" applyAlignment="1">
      <alignment horizontal="left" vertical="center" wrapText="1"/>
    </xf>
    <xf numFmtId="0" fontId="42" fillId="0" borderId="64" xfId="13" applyFont="1" applyBorder="1" applyAlignment="1">
      <alignment horizontal="left" vertical="center" wrapText="1"/>
    </xf>
    <xf numFmtId="0" fontId="42" fillId="12" borderId="60" xfId="13" applyFont="1" applyFill="1" applyBorder="1" applyAlignment="1">
      <alignment horizontal="center" vertical="center" wrapText="1"/>
    </xf>
    <xf numFmtId="0" fontId="42" fillId="12" borderId="51" xfId="13" applyFont="1" applyFill="1" applyBorder="1" applyAlignment="1">
      <alignment horizontal="center" vertical="center" wrapText="1"/>
    </xf>
    <xf numFmtId="0" fontId="42" fillId="12" borderId="61" xfId="13" applyFont="1" applyFill="1" applyBorder="1" applyAlignment="1">
      <alignment horizontal="center" vertical="center" wrapText="1"/>
    </xf>
  </cellXfs>
  <cellStyles count="17">
    <cellStyle name="Comma 2" xfId="2" xr:uid="{00000000-0005-0000-0000-000001000000}"/>
    <cellStyle name="Comma 2 2" xfId="3" xr:uid="{00000000-0005-0000-0000-000002000000}"/>
    <cellStyle name="Comma 4" xfId="4" xr:uid="{00000000-0005-0000-0000-000003000000}"/>
    <cellStyle name="Comma_Sheet1" xfId="5" xr:uid="{00000000-0005-0000-0000-000004000000}"/>
    <cellStyle name="Currency 2" xfId="7" xr:uid="{00000000-0005-0000-0000-000006000000}"/>
    <cellStyle name="Milliers" xfId="1" builtinId="3"/>
    <cellStyle name="Monétaire" xfId="6" builtinId="4"/>
    <cellStyle name="Normal" xfId="0" builtinId="0"/>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4" xfId="12" xr:uid="{00000000-0005-0000-0000-00000C000000}"/>
    <cellStyle name="Normal_Sheet1" xfId="13" xr:uid="{00000000-0005-0000-0000-00000D000000}"/>
    <cellStyle name="Percent 2" xfId="15" xr:uid="{00000000-0005-0000-0000-00000F000000}"/>
    <cellStyle name="Percent 2 2" xfId="16" xr:uid="{00000000-0005-0000-0000-000010000000}"/>
    <cellStyle name="Pourcentage" xfId="1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42</xdr:col>
      <xdr:colOff>9525</xdr:colOff>
      <xdr:row>26</xdr:row>
      <xdr:rowOff>0</xdr:rowOff>
    </xdr:from>
    <xdr:to>
      <xdr:col>42</xdr:col>
      <xdr:colOff>481708</xdr:colOff>
      <xdr:row>203</xdr:row>
      <xdr:rowOff>0</xdr:rowOff>
    </xdr:to>
    <xdr:sp macro="" textlink="">
      <xdr:nvSpPr>
        <xdr:cNvPr id="15389" name="Text Box 29">
          <a:extLst>
            <a:ext uri="{FF2B5EF4-FFF2-40B4-BE49-F238E27FC236}">
              <a16:creationId xmlns:a16="http://schemas.microsoft.com/office/drawing/2014/main" id="{00000000-0008-0000-0000-00001D3C0000}"/>
            </a:ext>
          </a:extLst>
        </xdr:cNvPr>
        <xdr:cNvSpPr txBox="1">
          <a:spLocks noChangeArrowheads="1"/>
        </xdr:cNvSpPr>
      </xdr:nvSpPr>
      <xdr:spPr bwMode="auto">
        <a:xfrm>
          <a:off x="40128825" y="4067175"/>
          <a:ext cx="485775" cy="33528000"/>
        </a:xfrm>
        <a:prstGeom prst="rect">
          <a:avLst/>
        </a:prstGeom>
        <a:solidFill>
          <a:srgbClr val="80000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Actual Expenditure per Month in GB £</a:t>
          </a:r>
        </a:p>
      </xdr:txBody>
    </xdr:sp>
    <xdr:clientData/>
  </xdr:twoCellAnchor>
  <xdr:twoCellAnchor>
    <xdr:from>
      <xdr:col>42</xdr:col>
      <xdr:colOff>28575</xdr:colOff>
      <xdr:row>20</xdr:row>
      <xdr:rowOff>38100</xdr:rowOff>
    </xdr:from>
    <xdr:to>
      <xdr:col>42</xdr:col>
      <xdr:colOff>533400</xdr:colOff>
      <xdr:row>24</xdr:row>
      <xdr:rowOff>133350</xdr:rowOff>
    </xdr:to>
    <xdr:sp macro="" textlink="">
      <xdr:nvSpPr>
        <xdr:cNvPr id="92210" name="AutoShape 34">
          <a:extLst>
            <a:ext uri="{FF2B5EF4-FFF2-40B4-BE49-F238E27FC236}">
              <a16:creationId xmlns:a16="http://schemas.microsoft.com/office/drawing/2014/main" id="{0F78E853-A76B-4E78-BAEB-A17BABB97FDD}"/>
            </a:ext>
          </a:extLst>
        </xdr:cNvPr>
        <xdr:cNvSpPr>
          <a:spLocks noChangeArrowheads="1"/>
        </xdr:cNvSpPr>
      </xdr:nvSpPr>
      <xdr:spPr bwMode="auto">
        <a:xfrm>
          <a:off x="8867775" y="3228975"/>
          <a:ext cx="504825" cy="885825"/>
        </a:xfrm>
        <a:prstGeom prst="homePlate">
          <a:avLst>
            <a:gd name="adj" fmla="val -2147483648"/>
          </a:avLst>
        </a:prstGeom>
        <a:solidFill>
          <a:srgbClr val="8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26</xdr:row>
      <xdr:rowOff>3175</xdr:rowOff>
    </xdr:from>
    <xdr:to>
      <xdr:col>1</xdr:col>
      <xdr:colOff>0</xdr:colOff>
      <xdr:row>203</xdr:row>
      <xdr:rowOff>1</xdr:rowOff>
    </xdr:to>
    <xdr:sp macro="" textlink="">
      <xdr:nvSpPr>
        <xdr:cNvPr id="15400" name="Text Box 40">
          <a:extLst>
            <a:ext uri="{FF2B5EF4-FFF2-40B4-BE49-F238E27FC236}">
              <a16:creationId xmlns:a16="http://schemas.microsoft.com/office/drawing/2014/main" id="{00000000-0008-0000-0000-0000283C0000}"/>
            </a:ext>
          </a:extLst>
        </xdr:cNvPr>
        <xdr:cNvSpPr txBox="1">
          <a:spLocks noChangeArrowheads="1"/>
        </xdr:cNvSpPr>
      </xdr:nvSpPr>
      <xdr:spPr bwMode="auto">
        <a:xfrm>
          <a:off x="304800" y="4076700"/>
          <a:ext cx="485775" cy="33528000"/>
        </a:xfrm>
        <a:prstGeom prst="rect">
          <a:avLst/>
        </a:prstGeom>
        <a:solidFill>
          <a:srgbClr val="003366"/>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Summary</a:t>
          </a:r>
        </a:p>
      </xdr:txBody>
    </xdr:sp>
    <xdr:clientData/>
  </xdr:twoCellAnchor>
  <xdr:twoCellAnchor>
    <xdr:from>
      <xdr:col>7</xdr:col>
      <xdr:colOff>28575</xdr:colOff>
      <xdr:row>20</xdr:row>
      <xdr:rowOff>38100</xdr:rowOff>
    </xdr:from>
    <xdr:to>
      <xdr:col>7</xdr:col>
      <xdr:colOff>533400</xdr:colOff>
      <xdr:row>24</xdr:row>
      <xdr:rowOff>133350</xdr:rowOff>
    </xdr:to>
    <xdr:sp macro="" textlink="">
      <xdr:nvSpPr>
        <xdr:cNvPr id="92212" name="AutoShape 41">
          <a:extLst>
            <a:ext uri="{FF2B5EF4-FFF2-40B4-BE49-F238E27FC236}">
              <a16:creationId xmlns:a16="http://schemas.microsoft.com/office/drawing/2014/main" id="{727DFAD3-4654-4993-BC24-581E595F75F3}"/>
            </a:ext>
          </a:extLst>
        </xdr:cNvPr>
        <xdr:cNvSpPr>
          <a:spLocks noChangeArrowheads="1"/>
        </xdr:cNvSpPr>
      </xdr:nvSpPr>
      <xdr:spPr bwMode="auto">
        <a:xfrm>
          <a:off x="352425" y="3228975"/>
          <a:ext cx="0" cy="885825"/>
        </a:xfrm>
        <a:prstGeom prst="homePlate">
          <a:avLst>
            <a:gd name="adj" fmla="val -2147483648"/>
          </a:avLst>
        </a:pr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26</xdr:row>
      <xdr:rowOff>3175</xdr:rowOff>
    </xdr:from>
    <xdr:to>
      <xdr:col>15</xdr:col>
      <xdr:colOff>0</xdr:colOff>
      <xdr:row>203</xdr:row>
      <xdr:rowOff>1</xdr:rowOff>
    </xdr:to>
    <xdr:sp macro="" textlink="">
      <xdr:nvSpPr>
        <xdr:cNvPr id="15402" name="Text Box 42">
          <a:extLst>
            <a:ext uri="{FF2B5EF4-FFF2-40B4-BE49-F238E27FC236}">
              <a16:creationId xmlns:a16="http://schemas.microsoft.com/office/drawing/2014/main" id="{00000000-0008-0000-0000-00002A3C0000}"/>
            </a:ext>
          </a:extLst>
        </xdr:cNvPr>
        <xdr:cNvSpPr txBox="1">
          <a:spLocks noChangeArrowheads="1"/>
        </xdr:cNvSpPr>
      </xdr:nvSpPr>
      <xdr:spPr bwMode="auto">
        <a:xfrm>
          <a:off x="12439650" y="4076700"/>
          <a:ext cx="485775" cy="33528000"/>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All Years</a:t>
          </a:r>
        </a:p>
      </xdr:txBody>
    </xdr:sp>
    <xdr:clientData/>
  </xdr:twoCellAnchor>
  <xdr:twoCellAnchor>
    <xdr:from>
      <xdr:col>28</xdr:col>
      <xdr:colOff>28575</xdr:colOff>
      <xdr:row>20</xdr:row>
      <xdr:rowOff>38100</xdr:rowOff>
    </xdr:from>
    <xdr:to>
      <xdr:col>28</xdr:col>
      <xdr:colOff>533400</xdr:colOff>
      <xdr:row>24</xdr:row>
      <xdr:rowOff>133350</xdr:rowOff>
    </xdr:to>
    <xdr:sp macro="" textlink="">
      <xdr:nvSpPr>
        <xdr:cNvPr id="92214" name="AutoShape 43">
          <a:extLst>
            <a:ext uri="{FF2B5EF4-FFF2-40B4-BE49-F238E27FC236}">
              <a16:creationId xmlns:a16="http://schemas.microsoft.com/office/drawing/2014/main" id="{58EDEA2D-B731-418B-91E5-C942413D62B3}"/>
            </a:ext>
          </a:extLst>
        </xdr:cNvPr>
        <xdr:cNvSpPr>
          <a:spLocks noChangeArrowheads="1"/>
        </xdr:cNvSpPr>
      </xdr:nvSpPr>
      <xdr:spPr bwMode="auto">
        <a:xfrm>
          <a:off x="8839200" y="3228975"/>
          <a:ext cx="0" cy="885825"/>
        </a:xfrm>
        <a:prstGeom prst="homePlate">
          <a:avLst>
            <a:gd name="adj" fmla="val -2147483648"/>
          </a:avLst>
        </a:prstGeom>
        <a:solidFill>
          <a:srgbClr val="008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26</xdr:row>
      <xdr:rowOff>3175</xdr:rowOff>
    </xdr:from>
    <xdr:to>
      <xdr:col>15</xdr:col>
      <xdr:colOff>0</xdr:colOff>
      <xdr:row>203</xdr:row>
      <xdr:rowOff>1</xdr:rowOff>
    </xdr:to>
    <xdr:sp macro="" textlink="">
      <xdr:nvSpPr>
        <xdr:cNvPr id="15404" name="Text Box 44">
          <a:extLst>
            <a:ext uri="{FF2B5EF4-FFF2-40B4-BE49-F238E27FC236}">
              <a16:creationId xmlns:a16="http://schemas.microsoft.com/office/drawing/2014/main" id="{00000000-0008-0000-0000-00002C3C0000}"/>
            </a:ext>
          </a:extLst>
        </xdr:cNvPr>
        <xdr:cNvSpPr txBox="1">
          <a:spLocks noChangeArrowheads="1"/>
        </xdr:cNvSpPr>
      </xdr:nvSpPr>
      <xdr:spPr bwMode="auto">
        <a:xfrm>
          <a:off x="21621750" y="4076700"/>
          <a:ext cx="0" cy="33528000"/>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2</a:t>
          </a:r>
        </a:p>
      </xdr:txBody>
    </xdr:sp>
    <xdr:clientData/>
  </xdr:twoCellAnchor>
  <xdr:twoCellAnchor>
    <xdr:from>
      <xdr:col>41</xdr:col>
      <xdr:colOff>0</xdr:colOff>
      <xdr:row>20</xdr:row>
      <xdr:rowOff>57150</xdr:rowOff>
    </xdr:from>
    <xdr:to>
      <xdr:col>41</xdr:col>
      <xdr:colOff>0</xdr:colOff>
      <xdr:row>24</xdr:row>
      <xdr:rowOff>142875</xdr:rowOff>
    </xdr:to>
    <xdr:sp macro="" textlink="">
      <xdr:nvSpPr>
        <xdr:cNvPr id="92216" name="AutoShape 45">
          <a:extLst>
            <a:ext uri="{FF2B5EF4-FFF2-40B4-BE49-F238E27FC236}">
              <a16:creationId xmlns:a16="http://schemas.microsoft.com/office/drawing/2014/main" id="{17A9C1C7-9A67-4737-8645-E4EE1C097746}"/>
            </a:ext>
          </a:extLst>
        </xdr:cNvPr>
        <xdr:cNvSpPr>
          <a:spLocks noChangeArrowheads="1"/>
        </xdr:cNvSpPr>
      </xdr:nvSpPr>
      <xdr:spPr bwMode="auto">
        <a:xfrm>
          <a:off x="8839200" y="3248025"/>
          <a:ext cx="0" cy="876300"/>
        </a:xfrm>
        <a:prstGeom prst="homePlate">
          <a:avLst>
            <a:gd name="adj" fmla="val -2147483648"/>
          </a:avLst>
        </a:prstGeom>
        <a:solidFill>
          <a:srgbClr val="008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276225</xdr:colOff>
      <xdr:row>15</xdr:row>
      <xdr:rowOff>28575</xdr:rowOff>
    </xdr:from>
    <xdr:to>
      <xdr:col>9</xdr:col>
      <xdr:colOff>1924050</xdr:colOff>
      <xdr:row>19</xdr:row>
      <xdr:rowOff>19050</xdr:rowOff>
    </xdr:to>
    <xdr:pic>
      <xdr:nvPicPr>
        <xdr:cNvPr id="92217" name="Picture 554" descr="IAlogo_green">
          <a:extLst>
            <a:ext uri="{FF2B5EF4-FFF2-40B4-BE49-F238E27FC236}">
              <a16:creationId xmlns:a16="http://schemas.microsoft.com/office/drawing/2014/main" id="{D45FC3ED-883B-481A-9344-7F5643C42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524125"/>
          <a:ext cx="1647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419100</xdr:colOff>
      <xdr:row>11</xdr:row>
      <xdr:rowOff>9525</xdr:rowOff>
    </xdr:from>
    <xdr:to>
      <xdr:col>51</xdr:col>
      <xdr:colOff>600075</xdr:colOff>
      <xdr:row>14</xdr:row>
      <xdr:rowOff>152400</xdr:rowOff>
    </xdr:to>
    <xdr:pic>
      <xdr:nvPicPr>
        <xdr:cNvPr id="92218" name="Picture 555" descr="IAlogo_green">
          <a:extLst>
            <a:ext uri="{FF2B5EF4-FFF2-40B4-BE49-F238E27FC236}">
              <a16:creationId xmlns:a16="http://schemas.microsoft.com/office/drawing/2014/main" id="{6C7433E1-08BD-4C8C-BE07-4BE428C2E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06550" y="1857375"/>
          <a:ext cx="19716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26</xdr:row>
      <xdr:rowOff>3175</xdr:rowOff>
    </xdr:from>
    <xdr:to>
      <xdr:col>15</xdr:col>
      <xdr:colOff>0</xdr:colOff>
      <xdr:row>203</xdr:row>
      <xdr:rowOff>1</xdr:rowOff>
    </xdr:to>
    <xdr:sp macro="" textlink="">
      <xdr:nvSpPr>
        <xdr:cNvPr id="15916" name="Text Box 556">
          <a:extLst>
            <a:ext uri="{FF2B5EF4-FFF2-40B4-BE49-F238E27FC236}">
              <a16:creationId xmlns:a16="http://schemas.microsoft.com/office/drawing/2014/main" id="{00000000-0008-0000-0000-00002C3E0000}"/>
            </a:ext>
          </a:extLst>
        </xdr:cNvPr>
        <xdr:cNvSpPr txBox="1">
          <a:spLocks noChangeArrowheads="1"/>
        </xdr:cNvSpPr>
      </xdr:nvSpPr>
      <xdr:spPr bwMode="auto">
        <a:xfrm>
          <a:off x="11833412" y="4211731"/>
          <a:ext cx="0" cy="27945790"/>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3</a:t>
          </a:r>
        </a:p>
      </xdr:txBody>
    </xdr:sp>
    <xdr:clientData/>
  </xdr:twoCellAnchor>
  <xdr:twoCellAnchor>
    <xdr:from>
      <xdr:col>41</xdr:col>
      <xdr:colOff>0</xdr:colOff>
      <xdr:row>20</xdr:row>
      <xdr:rowOff>38100</xdr:rowOff>
    </xdr:from>
    <xdr:to>
      <xdr:col>41</xdr:col>
      <xdr:colOff>0</xdr:colOff>
      <xdr:row>24</xdr:row>
      <xdr:rowOff>133350</xdr:rowOff>
    </xdr:to>
    <xdr:sp macro="" textlink="">
      <xdr:nvSpPr>
        <xdr:cNvPr id="92220" name="AutoShape 557">
          <a:extLst>
            <a:ext uri="{FF2B5EF4-FFF2-40B4-BE49-F238E27FC236}">
              <a16:creationId xmlns:a16="http://schemas.microsoft.com/office/drawing/2014/main" id="{B9503406-E0B6-45E7-A508-2B4CD6333A38}"/>
            </a:ext>
          </a:extLst>
        </xdr:cNvPr>
        <xdr:cNvSpPr>
          <a:spLocks noChangeArrowheads="1"/>
        </xdr:cNvSpPr>
      </xdr:nvSpPr>
      <xdr:spPr bwMode="auto">
        <a:xfrm>
          <a:off x="8839200" y="3228975"/>
          <a:ext cx="0" cy="885825"/>
        </a:xfrm>
        <a:prstGeom prst="homePlate">
          <a:avLst>
            <a:gd name="adj" fmla="val -2147483648"/>
          </a:avLst>
        </a:prstGeom>
        <a:solidFill>
          <a:srgbClr val="008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26</xdr:row>
      <xdr:rowOff>3175</xdr:rowOff>
    </xdr:from>
    <xdr:to>
      <xdr:col>15</xdr:col>
      <xdr:colOff>0</xdr:colOff>
      <xdr:row>203</xdr:row>
      <xdr:rowOff>1</xdr:rowOff>
    </xdr:to>
    <xdr:sp macro="" textlink="">
      <xdr:nvSpPr>
        <xdr:cNvPr id="15918" name="Text Box 558">
          <a:extLst>
            <a:ext uri="{FF2B5EF4-FFF2-40B4-BE49-F238E27FC236}">
              <a16:creationId xmlns:a16="http://schemas.microsoft.com/office/drawing/2014/main" id="{00000000-0008-0000-0000-00002E3E0000}"/>
            </a:ext>
          </a:extLst>
        </xdr:cNvPr>
        <xdr:cNvSpPr txBox="1">
          <a:spLocks noChangeArrowheads="1"/>
        </xdr:cNvSpPr>
      </xdr:nvSpPr>
      <xdr:spPr bwMode="auto">
        <a:xfrm>
          <a:off x="40014525" y="4076700"/>
          <a:ext cx="0" cy="33528000"/>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3</a:t>
          </a:r>
        </a:p>
      </xdr:txBody>
    </xdr:sp>
    <xdr:clientData/>
  </xdr:twoCellAnchor>
  <xdr:twoCellAnchor>
    <xdr:from>
      <xdr:col>41</xdr:col>
      <xdr:colOff>0</xdr:colOff>
      <xdr:row>20</xdr:row>
      <xdr:rowOff>38100</xdr:rowOff>
    </xdr:from>
    <xdr:to>
      <xdr:col>41</xdr:col>
      <xdr:colOff>0</xdr:colOff>
      <xdr:row>24</xdr:row>
      <xdr:rowOff>133350</xdr:rowOff>
    </xdr:to>
    <xdr:sp macro="" textlink="">
      <xdr:nvSpPr>
        <xdr:cNvPr id="92222" name="AutoShape 559">
          <a:extLst>
            <a:ext uri="{FF2B5EF4-FFF2-40B4-BE49-F238E27FC236}">
              <a16:creationId xmlns:a16="http://schemas.microsoft.com/office/drawing/2014/main" id="{4FCBBE60-F9F1-496F-8A99-AA788A00F97F}"/>
            </a:ext>
          </a:extLst>
        </xdr:cNvPr>
        <xdr:cNvSpPr>
          <a:spLocks noChangeArrowheads="1"/>
        </xdr:cNvSpPr>
      </xdr:nvSpPr>
      <xdr:spPr bwMode="auto">
        <a:xfrm>
          <a:off x="8839200" y="3228975"/>
          <a:ext cx="0" cy="885825"/>
        </a:xfrm>
        <a:prstGeom prst="homePlate">
          <a:avLst>
            <a:gd name="adj" fmla="val -2147483648"/>
          </a:avLst>
        </a:prstGeom>
        <a:solidFill>
          <a:srgbClr val="008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26</xdr:row>
      <xdr:rowOff>3175</xdr:rowOff>
    </xdr:from>
    <xdr:to>
      <xdr:col>15</xdr:col>
      <xdr:colOff>0</xdr:colOff>
      <xdr:row>203</xdr:row>
      <xdr:rowOff>1</xdr:rowOff>
    </xdr:to>
    <xdr:sp macro="" textlink="">
      <xdr:nvSpPr>
        <xdr:cNvPr id="16" name="Text Box 42">
          <a:extLst>
            <a:ext uri="{FF2B5EF4-FFF2-40B4-BE49-F238E27FC236}">
              <a16:creationId xmlns:a16="http://schemas.microsoft.com/office/drawing/2014/main" id="{00000000-0008-0000-0000-000010000000}"/>
            </a:ext>
          </a:extLst>
        </xdr:cNvPr>
        <xdr:cNvSpPr txBox="1">
          <a:spLocks noChangeArrowheads="1"/>
        </xdr:cNvSpPr>
      </xdr:nvSpPr>
      <xdr:spPr bwMode="auto">
        <a:xfrm>
          <a:off x="28584525" y="4448175"/>
          <a:ext cx="485775" cy="40462200"/>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1</a:t>
          </a:r>
        </a:p>
      </xdr:txBody>
    </xdr:sp>
    <xdr:clientData/>
  </xdr:twoCellAnchor>
  <xdr:twoCellAnchor>
    <xdr:from>
      <xdr:col>16</xdr:col>
      <xdr:colOff>28575</xdr:colOff>
      <xdr:row>20</xdr:row>
      <xdr:rowOff>38100</xdr:rowOff>
    </xdr:from>
    <xdr:to>
      <xdr:col>16</xdr:col>
      <xdr:colOff>533400</xdr:colOff>
      <xdr:row>24</xdr:row>
      <xdr:rowOff>133350</xdr:rowOff>
    </xdr:to>
    <xdr:sp macro="" textlink="">
      <xdr:nvSpPr>
        <xdr:cNvPr id="92224" name="AutoShape 43">
          <a:extLst>
            <a:ext uri="{FF2B5EF4-FFF2-40B4-BE49-F238E27FC236}">
              <a16:creationId xmlns:a16="http://schemas.microsoft.com/office/drawing/2014/main" id="{714F9DD5-7D66-4C40-AE00-3B831C010FA7}"/>
            </a:ext>
          </a:extLst>
        </xdr:cNvPr>
        <xdr:cNvSpPr>
          <a:spLocks noChangeArrowheads="1"/>
        </xdr:cNvSpPr>
      </xdr:nvSpPr>
      <xdr:spPr bwMode="auto">
        <a:xfrm>
          <a:off x="8839200" y="3228975"/>
          <a:ext cx="0" cy="885825"/>
        </a:xfrm>
        <a:prstGeom prst="homePlate">
          <a:avLst>
            <a:gd name="adj" fmla="val -2147483648"/>
          </a:avLst>
        </a:prstGeom>
        <a:solidFill>
          <a:srgbClr val="008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26</xdr:row>
      <xdr:rowOff>9525</xdr:rowOff>
    </xdr:from>
    <xdr:to>
      <xdr:col>34</xdr:col>
      <xdr:colOff>0</xdr:colOff>
      <xdr:row>152</xdr:row>
      <xdr:rowOff>0</xdr:rowOff>
    </xdr:to>
    <xdr:sp macro="" textlink="">
      <xdr:nvSpPr>
        <xdr:cNvPr id="20" name="Text Box 556">
          <a:extLst>
            <a:ext uri="{FF2B5EF4-FFF2-40B4-BE49-F238E27FC236}">
              <a16:creationId xmlns:a16="http://schemas.microsoft.com/office/drawing/2014/main" id="{00000000-0008-0000-0400-000014000000}"/>
            </a:ext>
          </a:extLst>
        </xdr:cNvPr>
        <xdr:cNvSpPr txBox="1">
          <a:spLocks noChangeArrowheads="1"/>
        </xdr:cNvSpPr>
      </xdr:nvSpPr>
      <xdr:spPr bwMode="auto">
        <a:xfrm>
          <a:off x="8277225" y="4448175"/>
          <a:ext cx="0" cy="16802100"/>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3</a:t>
          </a:r>
        </a:p>
      </xdr:txBody>
    </xdr:sp>
    <xdr:clientData/>
  </xdr:twoCellAnchor>
  <xdr:twoCellAnchor>
    <xdr:from>
      <xdr:col>19</xdr:col>
      <xdr:colOff>0</xdr:colOff>
      <xdr:row>26</xdr:row>
      <xdr:rowOff>9525</xdr:rowOff>
    </xdr:from>
    <xdr:to>
      <xdr:col>19</xdr:col>
      <xdr:colOff>0</xdr:colOff>
      <xdr:row>152</xdr:row>
      <xdr:rowOff>0</xdr:rowOff>
    </xdr:to>
    <xdr:sp macro="" textlink="">
      <xdr:nvSpPr>
        <xdr:cNvPr id="23" name="Text Box 556">
          <a:extLst>
            <a:ext uri="{FF2B5EF4-FFF2-40B4-BE49-F238E27FC236}">
              <a16:creationId xmlns:a16="http://schemas.microsoft.com/office/drawing/2014/main" id="{00000000-0008-0000-0400-000017000000}"/>
            </a:ext>
          </a:extLst>
        </xdr:cNvPr>
        <xdr:cNvSpPr txBox="1">
          <a:spLocks noChangeArrowheads="1"/>
        </xdr:cNvSpPr>
      </xdr:nvSpPr>
      <xdr:spPr bwMode="auto">
        <a:xfrm>
          <a:off x="9582150" y="4667250"/>
          <a:ext cx="0" cy="31270575"/>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3</a:t>
          </a:r>
        </a:p>
      </xdr:txBody>
    </xdr:sp>
    <xdr:clientData/>
  </xdr:twoCellAnchor>
  <xdr:twoCellAnchor>
    <xdr:from>
      <xdr:col>27</xdr:col>
      <xdr:colOff>0</xdr:colOff>
      <xdr:row>26</xdr:row>
      <xdr:rowOff>9525</xdr:rowOff>
    </xdr:from>
    <xdr:to>
      <xdr:col>27</xdr:col>
      <xdr:colOff>0</xdr:colOff>
      <xdr:row>152</xdr:row>
      <xdr:rowOff>0</xdr:rowOff>
    </xdr:to>
    <xdr:sp macro="" textlink="">
      <xdr:nvSpPr>
        <xdr:cNvPr id="24" name="Text Box 556">
          <a:extLst>
            <a:ext uri="{FF2B5EF4-FFF2-40B4-BE49-F238E27FC236}">
              <a16:creationId xmlns:a16="http://schemas.microsoft.com/office/drawing/2014/main" id="{00000000-0008-0000-0400-000018000000}"/>
            </a:ext>
          </a:extLst>
        </xdr:cNvPr>
        <xdr:cNvSpPr txBox="1">
          <a:spLocks noChangeArrowheads="1"/>
        </xdr:cNvSpPr>
      </xdr:nvSpPr>
      <xdr:spPr bwMode="auto">
        <a:xfrm>
          <a:off x="13325475" y="4667250"/>
          <a:ext cx="0" cy="31270575"/>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3</a:t>
          </a:r>
        </a:p>
      </xdr:txBody>
    </xdr:sp>
    <xdr:clientData/>
  </xdr:twoCellAnchor>
  <xdr:twoCellAnchor>
    <xdr:from>
      <xdr:col>23</xdr:col>
      <xdr:colOff>0</xdr:colOff>
      <xdr:row>26</xdr:row>
      <xdr:rowOff>9525</xdr:rowOff>
    </xdr:from>
    <xdr:to>
      <xdr:col>23</xdr:col>
      <xdr:colOff>0</xdr:colOff>
      <xdr:row>152</xdr:row>
      <xdr:rowOff>0</xdr:rowOff>
    </xdr:to>
    <xdr:sp macro="" textlink="">
      <xdr:nvSpPr>
        <xdr:cNvPr id="26" name="Text Box 556">
          <a:extLst>
            <a:ext uri="{FF2B5EF4-FFF2-40B4-BE49-F238E27FC236}">
              <a16:creationId xmlns:a16="http://schemas.microsoft.com/office/drawing/2014/main" id="{00000000-0008-0000-0400-00001A000000}"/>
            </a:ext>
          </a:extLst>
        </xdr:cNvPr>
        <xdr:cNvSpPr txBox="1">
          <a:spLocks noChangeArrowheads="1"/>
        </xdr:cNvSpPr>
      </xdr:nvSpPr>
      <xdr:spPr bwMode="auto">
        <a:xfrm>
          <a:off x="13325475" y="4667250"/>
          <a:ext cx="0" cy="31270575"/>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3</a:t>
          </a:r>
        </a:p>
      </xdr:txBody>
    </xdr:sp>
    <xdr:clientData/>
  </xdr:twoCellAnchor>
  <xdr:twoCellAnchor>
    <xdr:from>
      <xdr:col>31</xdr:col>
      <xdr:colOff>0</xdr:colOff>
      <xdr:row>26</xdr:row>
      <xdr:rowOff>9525</xdr:rowOff>
    </xdr:from>
    <xdr:to>
      <xdr:col>31</xdr:col>
      <xdr:colOff>0</xdr:colOff>
      <xdr:row>152</xdr:row>
      <xdr:rowOff>0</xdr:rowOff>
    </xdr:to>
    <xdr:sp macro="" textlink="">
      <xdr:nvSpPr>
        <xdr:cNvPr id="27" name="Text Box 556">
          <a:extLst>
            <a:ext uri="{FF2B5EF4-FFF2-40B4-BE49-F238E27FC236}">
              <a16:creationId xmlns:a16="http://schemas.microsoft.com/office/drawing/2014/main" id="{00000000-0008-0000-0400-00001B000000}"/>
            </a:ext>
          </a:extLst>
        </xdr:cNvPr>
        <xdr:cNvSpPr txBox="1">
          <a:spLocks noChangeArrowheads="1"/>
        </xdr:cNvSpPr>
      </xdr:nvSpPr>
      <xdr:spPr bwMode="auto">
        <a:xfrm>
          <a:off x="17859375" y="4829175"/>
          <a:ext cx="0" cy="31270575"/>
        </a:xfrm>
        <a:prstGeom prst="rect">
          <a:avLst/>
        </a:prstGeom>
        <a:solidFill>
          <a:srgbClr val="00808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Budget Specification Year 3</a:t>
          </a:r>
        </a:p>
      </xdr:txBody>
    </xdr:sp>
    <xdr:clientData/>
  </xdr:twoCellAnchor>
  <xdr:twoCellAnchor>
    <xdr:from>
      <xdr:col>35</xdr:col>
      <xdr:colOff>9525</xdr:colOff>
      <xdr:row>26</xdr:row>
      <xdr:rowOff>0</xdr:rowOff>
    </xdr:from>
    <xdr:to>
      <xdr:col>35</xdr:col>
      <xdr:colOff>482529</xdr:colOff>
      <xdr:row>158</xdr:row>
      <xdr:rowOff>9525</xdr:rowOff>
    </xdr:to>
    <xdr:sp macro="" textlink="">
      <xdr:nvSpPr>
        <xdr:cNvPr id="33" name="Text Box 29">
          <a:extLst>
            <a:ext uri="{FF2B5EF4-FFF2-40B4-BE49-F238E27FC236}">
              <a16:creationId xmlns:a16="http://schemas.microsoft.com/office/drawing/2014/main" id="{00000000-0008-0000-0400-000021000000}"/>
            </a:ext>
          </a:extLst>
        </xdr:cNvPr>
        <xdr:cNvSpPr txBox="1">
          <a:spLocks noChangeArrowheads="1"/>
        </xdr:cNvSpPr>
      </xdr:nvSpPr>
      <xdr:spPr bwMode="auto">
        <a:xfrm>
          <a:off x="14973300" y="4876800"/>
          <a:ext cx="485775" cy="32337375"/>
        </a:xfrm>
        <a:prstGeom prst="rect">
          <a:avLst/>
        </a:prstGeom>
        <a:solidFill>
          <a:srgbClr val="80000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Actual Expenditure per Month in GB £</a:t>
          </a:r>
        </a:p>
      </xdr:txBody>
    </xdr:sp>
    <xdr:clientData/>
  </xdr:twoCellAnchor>
  <xdr:twoCellAnchor>
    <xdr:from>
      <xdr:col>34</xdr:col>
      <xdr:colOff>571500</xdr:colOff>
      <xdr:row>21</xdr:row>
      <xdr:rowOff>0</xdr:rowOff>
    </xdr:from>
    <xdr:to>
      <xdr:col>36</xdr:col>
      <xdr:colOff>0</xdr:colOff>
      <xdr:row>24</xdr:row>
      <xdr:rowOff>133350</xdr:rowOff>
    </xdr:to>
    <xdr:sp macro="" textlink="">
      <xdr:nvSpPr>
        <xdr:cNvPr id="90667" name="AutoShape 34">
          <a:extLst>
            <a:ext uri="{FF2B5EF4-FFF2-40B4-BE49-F238E27FC236}">
              <a16:creationId xmlns:a16="http://schemas.microsoft.com/office/drawing/2014/main" id="{27C1F9A1-A02D-46BD-A27B-3116D4D3DE5E}"/>
            </a:ext>
          </a:extLst>
        </xdr:cNvPr>
        <xdr:cNvSpPr>
          <a:spLocks noChangeArrowheads="1"/>
        </xdr:cNvSpPr>
      </xdr:nvSpPr>
      <xdr:spPr bwMode="auto">
        <a:xfrm>
          <a:off x="12306300" y="3486150"/>
          <a:ext cx="495300" cy="1038225"/>
        </a:xfrm>
        <a:prstGeom prst="homePlate">
          <a:avLst>
            <a:gd name="adj" fmla="val -2147483648"/>
          </a:avLst>
        </a:prstGeom>
        <a:solidFill>
          <a:srgbClr val="8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114300</xdr:colOff>
      <xdr:row>14</xdr:row>
      <xdr:rowOff>95250</xdr:rowOff>
    </xdr:from>
    <xdr:to>
      <xdr:col>2</xdr:col>
      <xdr:colOff>981075</xdr:colOff>
      <xdr:row>20</xdr:row>
      <xdr:rowOff>19050</xdr:rowOff>
    </xdr:to>
    <xdr:pic>
      <xdr:nvPicPr>
        <xdr:cNvPr id="90668" name="Picture 3">
          <a:extLst>
            <a:ext uri="{FF2B5EF4-FFF2-40B4-BE49-F238E27FC236}">
              <a16:creationId xmlns:a16="http://schemas.microsoft.com/office/drawing/2014/main" id="{06702A04-FFF5-4836-8070-8D3E6B573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2362200"/>
          <a:ext cx="9810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0</xdr:colOff>
      <xdr:row>12</xdr:row>
      <xdr:rowOff>0</xdr:rowOff>
    </xdr:from>
    <xdr:to>
      <xdr:col>43</xdr:col>
      <xdr:colOff>95250</xdr:colOff>
      <xdr:row>18</xdr:row>
      <xdr:rowOff>0</xdr:rowOff>
    </xdr:to>
    <xdr:pic>
      <xdr:nvPicPr>
        <xdr:cNvPr id="90669" name="Picture 29">
          <a:extLst>
            <a:ext uri="{FF2B5EF4-FFF2-40B4-BE49-F238E27FC236}">
              <a16:creationId xmlns:a16="http://schemas.microsoft.com/office/drawing/2014/main" id="{776FA78C-2CD0-4E4D-B558-D0B9286433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73700" y="1943100"/>
          <a:ext cx="9906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11</xdr:row>
      <xdr:rowOff>0</xdr:rowOff>
    </xdr:from>
    <xdr:to>
      <xdr:col>12</xdr:col>
      <xdr:colOff>104775</xdr:colOff>
      <xdr:row>17</xdr:row>
      <xdr:rowOff>0</xdr:rowOff>
    </xdr:to>
    <xdr:pic>
      <xdr:nvPicPr>
        <xdr:cNvPr id="90670" name="Picture 30">
          <a:extLst>
            <a:ext uri="{FF2B5EF4-FFF2-40B4-BE49-F238E27FC236}">
              <a16:creationId xmlns:a16="http://schemas.microsoft.com/office/drawing/2014/main" id="{6567F792-D8D8-43E4-96D2-E549E90803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4875" y="1781175"/>
          <a:ext cx="9906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53</xdr:col>
      <xdr:colOff>28575</xdr:colOff>
      <xdr:row>26</xdr:row>
      <xdr:rowOff>9524</xdr:rowOff>
    </xdr:from>
    <xdr:to>
      <xdr:col>53</xdr:col>
      <xdr:colOff>514350</xdr:colOff>
      <xdr:row>158</xdr:row>
      <xdr:rowOff>38099</xdr:rowOff>
    </xdr:to>
    <xdr:sp macro="" textlink="">
      <xdr:nvSpPr>
        <xdr:cNvPr id="25" name="Text Box 29">
          <a:extLst>
            <a:ext uri="{FF2B5EF4-FFF2-40B4-BE49-F238E27FC236}">
              <a16:creationId xmlns:a16="http://schemas.microsoft.com/office/drawing/2014/main" id="{00000000-0008-0000-0400-000019000000}"/>
            </a:ext>
          </a:extLst>
        </xdr:cNvPr>
        <xdr:cNvSpPr txBox="1">
          <a:spLocks noChangeArrowheads="1"/>
        </xdr:cNvSpPr>
      </xdr:nvSpPr>
      <xdr:spPr bwMode="auto">
        <a:xfrm>
          <a:off x="28051125" y="4886324"/>
          <a:ext cx="485775" cy="32508825"/>
        </a:xfrm>
        <a:prstGeom prst="rect">
          <a:avLst/>
        </a:prstGeom>
        <a:solidFill>
          <a:srgbClr val="80000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Actual Expenditure per Month in GB £</a:t>
          </a:r>
        </a:p>
      </xdr:txBody>
    </xdr:sp>
    <xdr:clientData/>
  </xdr:twoCellAnchor>
  <xdr:twoCellAnchor>
    <xdr:from>
      <xdr:col>53</xdr:col>
      <xdr:colOff>28575</xdr:colOff>
      <xdr:row>20</xdr:row>
      <xdr:rowOff>38100</xdr:rowOff>
    </xdr:from>
    <xdr:to>
      <xdr:col>53</xdr:col>
      <xdr:colOff>523875</xdr:colOff>
      <xdr:row>24</xdr:row>
      <xdr:rowOff>133350</xdr:rowOff>
    </xdr:to>
    <xdr:sp macro="" textlink="">
      <xdr:nvSpPr>
        <xdr:cNvPr id="90672" name="AutoShape 34">
          <a:extLst>
            <a:ext uri="{FF2B5EF4-FFF2-40B4-BE49-F238E27FC236}">
              <a16:creationId xmlns:a16="http://schemas.microsoft.com/office/drawing/2014/main" id="{C628620F-68E3-407E-83F9-15ADF6380C66}"/>
            </a:ext>
          </a:extLst>
        </xdr:cNvPr>
        <xdr:cNvSpPr>
          <a:spLocks noChangeArrowheads="1"/>
        </xdr:cNvSpPr>
      </xdr:nvSpPr>
      <xdr:spPr bwMode="auto">
        <a:xfrm>
          <a:off x="28051125" y="3352800"/>
          <a:ext cx="419100" cy="1171575"/>
        </a:xfrm>
        <a:prstGeom prst="homePlate">
          <a:avLst>
            <a:gd name="adj" fmla="val -2147483648"/>
          </a:avLst>
        </a:prstGeom>
        <a:solidFill>
          <a:srgbClr val="8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9525</xdr:colOff>
      <xdr:row>26</xdr:row>
      <xdr:rowOff>0</xdr:rowOff>
    </xdr:from>
    <xdr:to>
      <xdr:col>21</xdr:col>
      <xdr:colOff>482529</xdr:colOff>
      <xdr:row>164</xdr:row>
      <xdr:rowOff>22860</xdr:rowOff>
    </xdr:to>
    <xdr:sp macro="" textlink="">
      <xdr:nvSpPr>
        <xdr:cNvPr id="7" name="Text Box 29">
          <a:extLst>
            <a:ext uri="{FF2B5EF4-FFF2-40B4-BE49-F238E27FC236}">
              <a16:creationId xmlns:a16="http://schemas.microsoft.com/office/drawing/2014/main" id="{00000000-0008-0000-0E00-000007000000}"/>
            </a:ext>
          </a:extLst>
        </xdr:cNvPr>
        <xdr:cNvSpPr txBox="1">
          <a:spLocks noChangeArrowheads="1"/>
        </xdr:cNvSpPr>
      </xdr:nvSpPr>
      <xdr:spPr bwMode="auto">
        <a:xfrm>
          <a:off x="9778365" y="3474720"/>
          <a:ext cx="491989" cy="37886640"/>
        </a:xfrm>
        <a:prstGeom prst="rect">
          <a:avLst/>
        </a:prstGeom>
        <a:solidFill>
          <a:srgbClr val="800000"/>
        </a:solidFill>
        <a:ln>
          <a:noFill/>
        </a:ln>
      </xdr:spPr>
      <xdr:txBody>
        <a:bodyPr vertOverflow="clip" vert="vert" wrap="square" lIns="45720" tIns="36576" rIns="0" bIns="36576" anchor="b" upright="1"/>
        <a:lstStyle/>
        <a:p>
          <a:pPr algn="just" rtl="0">
            <a:defRPr sz="1000"/>
          </a:pPr>
          <a:r>
            <a:rPr lang="en-GB" sz="2200" b="0" i="0" u="none" strike="noStrike" baseline="0">
              <a:solidFill>
                <a:srgbClr val="FFFFFF"/>
              </a:solidFill>
              <a:latin typeface="Arial"/>
              <a:cs typeface="Arial"/>
            </a:rPr>
            <a:t>Actual Expenditure per Month in GB £</a:t>
          </a:r>
        </a:p>
      </xdr:txBody>
    </xdr:sp>
    <xdr:clientData/>
  </xdr:twoCellAnchor>
  <xdr:twoCellAnchor>
    <xdr:from>
      <xdr:col>21</xdr:col>
      <xdr:colOff>0</xdr:colOff>
      <xdr:row>21</xdr:row>
      <xdr:rowOff>0</xdr:rowOff>
    </xdr:from>
    <xdr:to>
      <xdr:col>22</xdr:col>
      <xdr:colOff>0</xdr:colOff>
      <xdr:row>24</xdr:row>
      <xdr:rowOff>123825</xdr:rowOff>
    </xdr:to>
    <xdr:sp macro="" textlink="">
      <xdr:nvSpPr>
        <xdr:cNvPr id="72114" name="AutoShape 34">
          <a:extLst>
            <a:ext uri="{FF2B5EF4-FFF2-40B4-BE49-F238E27FC236}">
              <a16:creationId xmlns:a16="http://schemas.microsoft.com/office/drawing/2014/main" id="{9EAFD606-078A-4E45-9E91-DCD786DAA25C}"/>
            </a:ext>
          </a:extLst>
        </xdr:cNvPr>
        <xdr:cNvSpPr>
          <a:spLocks noChangeArrowheads="1"/>
        </xdr:cNvSpPr>
      </xdr:nvSpPr>
      <xdr:spPr bwMode="auto">
        <a:xfrm>
          <a:off x="8943975" y="1952625"/>
          <a:ext cx="495300" cy="876300"/>
        </a:xfrm>
        <a:prstGeom prst="homePlate">
          <a:avLst>
            <a:gd name="adj" fmla="val -1517243880"/>
          </a:avLst>
        </a:prstGeom>
        <a:solidFill>
          <a:srgbClr val="8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114300</xdr:colOff>
      <xdr:row>14</xdr:row>
      <xdr:rowOff>95250</xdr:rowOff>
    </xdr:from>
    <xdr:to>
      <xdr:col>1</xdr:col>
      <xdr:colOff>1095375</xdr:colOff>
      <xdr:row>20</xdr:row>
      <xdr:rowOff>95250</xdr:rowOff>
    </xdr:to>
    <xdr:pic>
      <xdr:nvPicPr>
        <xdr:cNvPr id="72115" name="Picture 3">
          <a:extLst>
            <a:ext uri="{FF2B5EF4-FFF2-40B4-BE49-F238E27FC236}">
              <a16:creationId xmlns:a16="http://schemas.microsoft.com/office/drawing/2014/main" id="{B7130686-3563-45F7-B8A9-C2B8C834A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904875"/>
          <a:ext cx="9810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era/AppData/Local/Microsoft/Windows/Temporary%20Internet%20Files/Content.Outlook/JA91UOU1/FCS%20-%20Annex%204%20-%20Budget%20Template_26-08-2016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20Files%20(x86)/Infor/Query%20and%20Analysis/LsAgXLB.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20IA/MOBs&amp;DTRs/2016/December'16/DTR/DTR%20AP21LR%20US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an%20Bosco.DESKTOP-JO0BJHC/Desktop/AP21LR%20MOB-PNUD-USD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E%20IA/Donors/I4S/FCS%20-%20Annex%204%20-%20Budget%20Template_26-08-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_Activite  18 mois"/>
      <sheetName val="Budget_Summary 18M"/>
      <sheetName val="Budget_Activite  24 mois"/>
      <sheetName val="Budget_Summary 24M"/>
      <sheetName val="Staff List"/>
      <sheetName val="I4S Cost Summary by Org."/>
      <sheetName val="List of Alert Active Projects"/>
      <sheetName val="budget pole corrigé 17 Aout"/>
    </sheetNames>
    <sheetDataSet>
      <sheetData sheetId="0" refreshError="1"/>
      <sheetData sheetId="1" refreshError="1"/>
      <sheetData sheetId="2" refreshError="1">
        <row r="5">
          <cell r="C5">
            <v>1869158.88</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Format"/>
      <sheetName val="Scrapbook"/>
      <sheetName val="AutoFormat"/>
      <sheetName val="SheetPicture"/>
      <sheetName val="LsAgXLB"/>
      <sheetName val="LsAgXLB.xla"/>
    </sheetNames>
    <definedNames>
      <definedName name="AG_DTRT"/>
    </definedNames>
    <sheetDataSet>
      <sheetData sheetId="0"/>
      <sheetData sheetId="1"/>
      <sheetData sheetId="2"/>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pscrapsheet"/>
      <sheetName val="AP01CR"/>
      <sheetName val="AP99GU"/>
      <sheetName val="AP11FR"/>
      <sheetName val="AP21LR"/>
      <sheetName val="AP21LR 2016-012"/>
      <sheetName val="AP61AR"/>
      <sheetName val="Ls_XLB_WorkbookFile"/>
      <sheetName val="Ls_AgXLB_WorkbookFile"/>
      <sheetName val="Invoices"/>
    </sheetNames>
    <sheetDataSet>
      <sheetData sheetId="0"/>
      <sheetData sheetId="1"/>
      <sheetData sheetId="2"/>
      <sheetData sheetId="3"/>
      <sheetData sheetId="4">
        <row r="2">
          <cell r="C2" t="str">
            <v>ALT</v>
          </cell>
        </row>
        <row r="3">
          <cell r="C3" t="str">
            <v>2016/010</v>
          </cell>
        </row>
        <row r="4">
          <cell r="C4" t="str">
            <v>2016/013</v>
          </cell>
        </row>
        <row r="5">
          <cell r="C5">
            <v>4000</v>
          </cell>
        </row>
        <row r="6">
          <cell r="C6">
            <v>9999</v>
          </cell>
        </row>
        <row r="7">
          <cell r="C7" t="str">
            <v>AP21LR</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1 Budget"/>
      <sheetName val="Example"/>
      <sheetName val="MOB NGIA  Za Makubaliano"/>
    </sheetNames>
    <sheetDataSet>
      <sheetData sheetId="0"/>
      <sheetData sheetId="1"/>
      <sheetData sheetId="2">
        <row r="128">
          <cell r="BQ12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_Activite  18 mois"/>
      <sheetName val="Budget_Summary 18M"/>
      <sheetName val="Budget_Activite  24 mois"/>
      <sheetName val="Budget_Summary 24M"/>
      <sheetName val="Staff List"/>
      <sheetName val="I4S Cost Summary by Org."/>
      <sheetName val="List of Alert Active Projects"/>
      <sheetName val="budget pole corrigé 17 Aout"/>
    </sheetNames>
    <sheetDataSet>
      <sheetData sheetId="0" refreshError="1"/>
      <sheetData sheetId="1" refreshError="1"/>
      <sheetData sheetId="2">
        <row r="5">
          <cell r="C5">
            <v>1869158.88</v>
          </cell>
        </row>
        <row r="70">
          <cell r="I70">
            <v>10920</v>
          </cell>
          <cell r="M70">
            <v>11247.6</v>
          </cell>
        </row>
        <row r="71">
          <cell r="I71">
            <v>25417.600000000002</v>
          </cell>
          <cell r="M71">
            <v>26180.128000000004</v>
          </cell>
        </row>
        <row r="72">
          <cell r="I72">
            <v>27144</v>
          </cell>
          <cell r="M72">
            <v>27958.32</v>
          </cell>
        </row>
        <row r="73">
          <cell r="I73">
            <v>25194</v>
          </cell>
          <cell r="M73">
            <v>25949.82</v>
          </cell>
        </row>
        <row r="79">
          <cell r="I79">
            <v>626355.6</v>
          </cell>
          <cell r="M79">
            <v>487935.86800000002</v>
          </cell>
        </row>
        <row r="94">
          <cell r="I94">
            <v>105299.14000000001</v>
          </cell>
          <cell r="M94">
            <v>106990.90540000002</v>
          </cell>
        </row>
        <row r="101">
          <cell r="I101">
            <v>2700</v>
          </cell>
          <cell r="M101">
            <v>0</v>
          </cell>
        </row>
        <row r="112">
          <cell r="I112">
            <v>10625</v>
          </cell>
          <cell r="M112">
            <v>10561</v>
          </cell>
        </row>
        <row r="116">
          <cell r="I116">
            <v>138857.4</v>
          </cell>
          <cell r="M116">
            <v>138857.4</v>
          </cell>
        </row>
        <row r="135">
          <cell r="I135">
            <v>60307.839999999997</v>
          </cell>
          <cell r="M135">
            <v>58387.839999999997</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Y221"/>
  <sheetViews>
    <sheetView topLeftCell="A16" zoomScaleNormal="100" zoomScaleSheetLayoutView="70" workbookViewId="0">
      <pane xSplit="11" ySplit="13" topLeftCell="L29" activePane="bottomRight" state="frozen"/>
      <selection activeCell="A16" sqref="A16"/>
      <selection pane="topRight" activeCell="L16" sqref="L16"/>
      <selection pane="bottomLeft" activeCell="A29" sqref="A29"/>
      <selection pane="bottomRight" activeCell="L30" sqref="L30"/>
    </sheetView>
  </sheetViews>
  <sheetFormatPr baseColWidth="10" defaultColWidth="10.7265625" defaultRowHeight="11.5" outlineLevelRow="1" outlineLevelCol="1"/>
  <cols>
    <col min="1" max="1" width="5.26953125" style="73" customWidth="1"/>
    <col min="2" max="3" width="9.7265625" style="4" hidden="1" customWidth="1" outlineLevel="1"/>
    <col min="4" max="4" width="1.54296875" style="4" hidden="1" customWidth="1" outlineLevel="1"/>
    <col min="5" max="5" width="9.7265625" style="4" hidden="1" customWidth="1" outlineLevel="1"/>
    <col min="6" max="6" width="1.26953125" style="4" hidden="1" customWidth="1" outlineLevel="1"/>
    <col min="7" max="7" width="1.54296875" style="4" hidden="1" customWidth="1" outlineLevel="1"/>
    <col min="8" max="8" width="9.26953125" style="4" hidden="1" customWidth="1" collapsed="1"/>
    <col min="9" max="9" width="5.7265625" style="6" hidden="1" customWidth="1"/>
    <col min="10" max="10" width="75.453125" style="4" customWidth="1"/>
    <col min="11" max="11" width="17.26953125" style="343" hidden="1" customWidth="1"/>
    <col min="12" max="12" width="17.26953125" style="411" customWidth="1"/>
    <col min="13" max="13" width="17.26953125" style="381" customWidth="1"/>
    <col min="14" max="14" width="15.7265625" style="381" hidden="1" customWidth="1"/>
    <col min="15" max="15" width="17.26953125" style="381" customWidth="1"/>
    <col min="16" max="16" width="1.26953125" style="4" hidden="1" customWidth="1"/>
    <col min="17" max="17" width="9.26953125" style="4" hidden="1" customWidth="1"/>
    <col min="18" max="18" width="11.453125" style="4" hidden="1" customWidth="1"/>
    <col min="19" max="19" width="14.26953125" style="4" hidden="1" customWidth="1"/>
    <col min="20" max="20" width="10.7265625" style="38" hidden="1" customWidth="1"/>
    <col min="21" max="22" width="15" style="43" hidden="1" customWidth="1"/>
    <col min="23" max="23" width="17.26953125" style="315" hidden="1" customWidth="1"/>
    <col min="24" max="24" width="1.7265625" style="4" hidden="1" customWidth="1"/>
    <col min="25" max="25" width="15.7265625" style="288" hidden="1" customWidth="1"/>
    <col min="26" max="26" width="1.7265625" style="4" hidden="1" customWidth="1"/>
    <col min="27" max="27" width="14.26953125" style="4" hidden="1" customWidth="1"/>
    <col min="28" max="28" width="1.7265625" style="4" hidden="1" customWidth="1"/>
    <col min="29" max="29" width="9.26953125" style="4" hidden="1" customWidth="1"/>
    <col min="30" max="30" width="11.453125" style="4" hidden="1" customWidth="1"/>
    <col min="31" max="31" width="14.26953125" style="4" hidden="1" customWidth="1"/>
    <col min="32" max="32" width="11.54296875" style="38" hidden="1" customWidth="1"/>
    <col min="33" max="34" width="15" style="43" hidden="1" customWidth="1"/>
    <col min="35" max="35" width="18" style="245" hidden="1" customWidth="1"/>
    <col min="36" max="36" width="1.7265625" style="4" hidden="1" customWidth="1"/>
    <col min="37" max="37" width="20.54296875" style="288" hidden="1" customWidth="1"/>
    <col min="38" max="38" width="1.7265625" style="4" hidden="1" customWidth="1"/>
    <col min="39" max="39" width="21.54296875" style="4" hidden="1" customWidth="1"/>
    <col min="40" max="41" width="1.7265625" style="4" hidden="1" customWidth="1"/>
    <col min="42" max="42" width="1.54296875" style="4" hidden="1" customWidth="1"/>
    <col min="43" max="43" width="8.54296875" style="4" customWidth="1" collapsed="1"/>
    <col min="44" max="44" width="13.453125" style="70" hidden="1" customWidth="1"/>
    <col min="45" max="77" width="13.453125" style="4" customWidth="1"/>
    <col min="78" max="16384" width="10.7265625" style="4"/>
  </cols>
  <sheetData>
    <row r="1" spans="1:77" ht="15.5">
      <c r="A1" s="71" t="s">
        <v>63</v>
      </c>
      <c r="B1" s="1"/>
      <c r="C1" s="1"/>
      <c r="D1" s="2"/>
      <c r="E1" s="1"/>
      <c r="F1" s="2"/>
      <c r="G1" s="1"/>
      <c r="H1" s="2"/>
      <c r="I1" s="1"/>
      <c r="J1" s="13" t="s">
        <v>6</v>
      </c>
      <c r="K1" s="318"/>
      <c r="L1" s="383"/>
      <c r="M1" s="345" t="s">
        <v>316</v>
      </c>
      <c r="N1" s="346"/>
      <c r="O1" s="346"/>
      <c r="P1" s="1"/>
      <c r="Q1" s="2"/>
      <c r="R1" s="2"/>
      <c r="S1" s="2"/>
      <c r="T1" s="34"/>
      <c r="U1" s="39"/>
      <c r="V1" s="39"/>
      <c r="W1" s="293"/>
      <c r="X1" s="2"/>
      <c r="Y1" s="267"/>
      <c r="Z1" s="1"/>
      <c r="AA1" s="1"/>
      <c r="AB1" s="1"/>
      <c r="AC1" s="2"/>
      <c r="AD1" s="2"/>
      <c r="AE1" s="2"/>
      <c r="AF1" s="34"/>
      <c r="AG1" s="39"/>
      <c r="AH1" s="39"/>
      <c r="AI1" s="223"/>
      <c r="AJ1" s="2"/>
      <c r="AK1" s="267"/>
      <c r="AL1" s="1"/>
      <c r="AM1" s="1"/>
      <c r="AN1" s="1"/>
      <c r="AO1" s="2"/>
      <c r="AP1" s="13"/>
      <c r="AQ1" s="13"/>
      <c r="AR1" s="61"/>
      <c r="AS1" s="13"/>
      <c r="AT1" s="13"/>
      <c r="AU1" s="2"/>
      <c r="AV1" s="13"/>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row>
    <row r="2" spans="1:77" ht="14">
      <c r="A2" s="71"/>
      <c r="B2" s="2"/>
      <c r="C2" s="2"/>
      <c r="D2" s="2"/>
      <c r="E2" s="2"/>
      <c r="F2" s="2"/>
      <c r="G2" s="2"/>
      <c r="H2" s="2"/>
      <c r="I2" s="5"/>
      <c r="J2" s="28" t="s">
        <v>57</v>
      </c>
      <c r="K2" s="319"/>
      <c r="L2" s="384"/>
      <c r="M2" s="347" t="s">
        <v>61</v>
      </c>
      <c r="N2" s="348"/>
      <c r="O2" s="348"/>
      <c r="P2" s="2"/>
      <c r="Q2" s="2"/>
      <c r="R2" s="2"/>
      <c r="S2" s="2"/>
      <c r="T2" s="34"/>
      <c r="U2" s="39"/>
      <c r="V2" s="39"/>
      <c r="W2" s="293"/>
      <c r="X2" s="2"/>
      <c r="Y2" s="267"/>
      <c r="Z2" s="28"/>
      <c r="AA2" s="28"/>
      <c r="AB2" s="2"/>
      <c r="AC2" s="2"/>
      <c r="AD2" s="2"/>
      <c r="AE2" s="2"/>
      <c r="AF2" s="34"/>
      <c r="AG2" s="39"/>
      <c r="AH2" s="39"/>
      <c r="AI2" s="223"/>
      <c r="AJ2" s="2"/>
      <c r="AK2" s="267"/>
      <c r="AL2" s="28"/>
      <c r="AM2" s="28"/>
      <c r="AN2" s="28"/>
      <c r="AO2" s="2"/>
      <c r="AP2" s="27"/>
      <c r="AQ2" s="27"/>
      <c r="AR2" s="62"/>
      <c r="AS2" s="27"/>
      <c r="AT2" s="27"/>
      <c r="AU2" s="2"/>
      <c r="AV2" s="27"/>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row>
    <row r="3" spans="1:77" ht="12.5">
      <c r="A3" s="71"/>
      <c r="B3" s="2"/>
      <c r="C3" s="2"/>
      <c r="D3" s="2"/>
      <c r="E3" s="2"/>
      <c r="F3" s="2"/>
      <c r="G3" s="2"/>
      <c r="H3" s="2"/>
      <c r="I3" s="5"/>
      <c r="J3" s="28" t="s">
        <v>58</v>
      </c>
      <c r="K3" s="319"/>
      <c r="L3" s="384"/>
      <c r="M3" s="347" t="s">
        <v>60</v>
      </c>
      <c r="N3" s="348"/>
      <c r="O3" s="348"/>
      <c r="P3" s="2"/>
      <c r="Q3" s="2"/>
      <c r="R3" s="2"/>
      <c r="S3" s="2"/>
      <c r="T3" s="34"/>
      <c r="U3" s="39"/>
      <c r="V3" s="39"/>
      <c r="W3" s="293"/>
      <c r="X3" s="2"/>
      <c r="Y3" s="267"/>
      <c r="Z3" s="28"/>
      <c r="AA3" s="28"/>
      <c r="AB3" s="2"/>
      <c r="AC3" s="2"/>
      <c r="AD3" s="2"/>
      <c r="AE3" s="2"/>
      <c r="AF3" s="34"/>
      <c r="AG3" s="39"/>
      <c r="AH3" s="39"/>
      <c r="AI3" s="223"/>
      <c r="AJ3" s="2"/>
      <c r="AK3" s="267"/>
      <c r="AL3" s="28"/>
      <c r="AM3" s="28"/>
      <c r="AN3" s="28"/>
      <c r="AO3" s="2"/>
      <c r="AP3" s="28"/>
      <c r="AQ3" s="28"/>
      <c r="AR3" s="63"/>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row>
    <row r="4" spans="1:77" ht="12.5">
      <c r="A4" s="71"/>
      <c r="B4" s="2"/>
      <c r="C4" s="2"/>
      <c r="D4" s="2"/>
      <c r="E4" s="2"/>
      <c r="F4" s="2"/>
      <c r="G4" s="2"/>
      <c r="H4" s="2"/>
      <c r="I4" s="5"/>
      <c r="J4" s="28" t="s">
        <v>54</v>
      </c>
      <c r="K4" s="320"/>
      <c r="L4" s="385"/>
      <c r="M4" s="349">
        <v>1.28</v>
      </c>
      <c r="N4" s="348"/>
      <c r="O4" s="348"/>
      <c r="P4" s="2"/>
      <c r="Q4" s="2"/>
      <c r="R4" s="2"/>
      <c r="S4" s="2"/>
      <c r="T4" s="34"/>
      <c r="U4" s="39"/>
      <c r="V4" s="39"/>
      <c r="W4" s="293"/>
      <c r="X4" s="2"/>
      <c r="Y4" s="267"/>
      <c r="Z4" s="28"/>
      <c r="AA4" s="28"/>
      <c r="AB4" s="2"/>
      <c r="AC4" s="2"/>
      <c r="AD4" s="2"/>
      <c r="AE4" s="2"/>
      <c r="AF4" s="34"/>
      <c r="AG4" s="39"/>
      <c r="AH4" s="39"/>
      <c r="AI4" s="223"/>
      <c r="AJ4" s="2"/>
      <c r="AK4" s="267"/>
      <c r="AL4" s="28"/>
      <c r="AM4" s="28"/>
      <c r="AN4" s="28"/>
      <c r="AO4" s="2"/>
      <c r="AP4" s="28"/>
      <c r="AQ4" s="28"/>
      <c r="AR4" s="63"/>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row>
    <row r="5" spans="1:77" ht="12.5">
      <c r="A5" s="71"/>
      <c r="B5" s="2"/>
      <c r="C5" s="2"/>
      <c r="D5" s="2"/>
      <c r="E5" s="2"/>
      <c r="F5" s="2"/>
      <c r="G5" s="2"/>
      <c r="H5" s="2"/>
      <c r="I5" s="5"/>
      <c r="J5" s="28" t="s">
        <v>7</v>
      </c>
      <c r="K5" s="319"/>
      <c r="L5" s="384"/>
      <c r="M5" s="347" t="s">
        <v>317</v>
      </c>
      <c r="N5" s="348"/>
      <c r="O5" s="348"/>
      <c r="P5" s="2"/>
      <c r="Q5" s="2"/>
      <c r="R5" s="2"/>
      <c r="S5" s="2"/>
      <c r="T5" s="34"/>
      <c r="U5" s="39"/>
      <c r="V5" s="39"/>
      <c r="W5" s="293"/>
      <c r="X5" s="2"/>
      <c r="Y5" s="267"/>
      <c r="Z5" s="28"/>
      <c r="AA5" s="28"/>
      <c r="AB5" s="2"/>
      <c r="AC5" s="2"/>
      <c r="AD5" s="2"/>
      <c r="AE5" s="2"/>
      <c r="AF5" s="34"/>
      <c r="AG5" s="39"/>
      <c r="AH5" s="39"/>
      <c r="AI5" s="223"/>
      <c r="AJ5" s="2"/>
      <c r="AK5" s="267"/>
      <c r="AL5" s="28"/>
      <c r="AM5" s="28"/>
      <c r="AN5" s="28"/>
      <c r="AO5" s="2"/>
      <c r="AP5" s="28"/>
      <c r="AQ5" s="28"/>
      <c r="AR5" s="63"/>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row>
    <row r="6" spans="1:77" ht="12.5">
      <c r="A6" s="71"/>
      <c r="B6" s="2"/>
      <c r="C6" s="2"/>
      <c r="D6" s="2"/>
      <c r="E6" s="2"/>
      <c r="F6" s="2"/>
      <c r="G6" s="2"/>
      <c r="H6" s="2"/>
      <c r="I6" s="5"/>
      <c r="J6" s="28" t="s">
        <v>29</v>
      </c>
      <c r="K6" s="319"/>
      <c r="L6" s="384"/>
      <c r="M6" s="347" t="s">
        <v>315</v>
      </c>
      <c r="N6" s="348"/>
      <c r="O6" s="348"/>
      <c r="P6" s="2"/>
      <c r="Q6" s="2"/>
      <c r="R6" s="2"/>
      <c r="S6" s="2"/>
      <c r="T6" s="34"/>
      <c r="U6" s="39"/>
      <c r="V6" s="39"/>
      <c r="W6" s="293"/>
      <c r="X6" s="2"/>
      <c r="Y6" s="267"/>
      <c r="Z6" s="28"/>
      <c r="AA6" s="28"/>
      <c r="AB6" s="2"/>
      <c r="AC6" s="2"/>
      <c r="AD6" s="2"/>
      <c r="AE6" s="2"/>
      <c r="AF6" s="34"/>
      <c r="AG6" s="39"/>
      <c r="AH6" s="39"/>
      <c r="AI6" s="223"/>
      <c r="AJ6" s="2"/>
      <c r="AK6" s="267"/>
      <c r="AL6" s="28"/>
      <c r="AM6" s="28"/>
      <c r="AN6" s="28"/>
      <c r="AO6" s="2"/>
      <c r="AP6" s="28"/>
      <c r="AQ6" s="28"/>
      <c r="AR6" s="63"/>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row>
    <row r="7" spans="1:77" ht="12.5">
      <c r="A7" s="71"/>
      <c r="B7" s="2"/>
      <c r="C7" s="2"/>
      <c r="D7" s="2"/>
      <c r="E7" s="2"/>
      <c r="F7" s="2"/>
      <c r="G7" s="2"/>
      <c r="H7" s="2"/>
      <c r="I7" s="5"/>
      <c r="J7" s="28" t="s">
        <v>8</v>
      </c>
      <c r="K7" s="321"/>
      <c r="L7" s="386"/>
      <c r="M7" s="350" t="s">
        <v>122</v>
      </c>
      <c r="N7" s="348"/>
      <c r="O7" s="348"/>
      <c r="P7" s="2"/>
      <c r="Q7" s="2"/>
      <c r="R7" s="2"/>
      <c r="S7" s="2"/>
      <c r="T7" s="34"/>
      <c r="U7" s="39"/>
      <c r="V7" s="39"/>
      <c r="W7" s="293"/>
      <c r="X7" s="2"/>
      <c r="Y7" s="267"/>
      <c r="Z7" s="28"/>
      <c r="AA7" s="32"/>
      <c r="AB7" s="2"/>
      <c r="AC7" s="2"/>
      <c r="AD7" s="2"/>
      <c r="AE7" s="2"/>
      <c r="AF7" s="34"/>
      <c r="AG7" s="39"/>
      <c r="AH7" s="39"/>
      <c r="AI7" s="223"/>
      <c r="AJ7" s="2"/>
      <c r="AK7" s="267"/>
      <c r="AL7" s="28"/>
      <c r="AM7" s="32"/>
      <c r="AN7" s="28"/>
      <c r="AO7" s="2"/>
      <c r="AP7" s="28"/>
      <c r="AQ7" s="28"/>
      <c r="AR7" s="63"/>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row>
    <row r="8" spans="1:77" ht="12.5">
      <c r="A8" s="71"/>
      <c r="B8" s="2"/>
      <c r="C8" s="2"/>
      <c r="D8" s="2"/>
      <c r="E8" s="2"/>
      <c r="F8" s="2"/>
      <c r="G8" s="2"/>
      <c r="H8" s="2"/>
      <c r="I8" s="5"/>
      <c r="J8" s="28" t="s">
        <v>9</v>
      </c>
      <c r="K8" s="319"/>
      <c r="L8" s="384"/>
      <c r="M8" s="347" t="s">
        <v>140</v>
      </c>
      <c r="N8" s="348"/>
      <c r="O8" s="348"/>
      <c r="P8" s="2"/>
      <c r="Q8" s="2"/>
      <c r="R8" s="2"/>
      <c r="S8" s="2"/>
      <c r="T8" s="34"/>
      <c r="U8" s="39"/>
      <c r="V8" s="39"/>
      <c r="W8" s="293"/>
      <c r="X8" s="2"/>
      <c r="Y8" s="267" t="s">
        <v>48</v>
      </c>
      <c r="Z8" s="28"/>
      <c r="AA8" s="32"/>
      <c r="AB8" s="2"/>
      <c r="AC8" s="2"/>
      <c r="AD8" s="2"/>
      <c r="AE8" s="2"/>
      <c r="AF8" s="34"/>
      <c r="AG8" s="39"/>
      <c r="AH8" s="39"/>
      <c r="AI8" s="223"/>
      <c r="AJ8" s="2"/>
      <c r="AK8" s="267" t="s">
        <v>48</v>
      </c>
      <c r="AL8" s="28"/>
      <c r="AM8" s="32"/>
      <c r="AN8" s="28"/>
      <c r="AO8" s="2"/>
      <c r="AP8" s="28"/>
      <c r="AQ8" s="28"/>
      <c r="AR8" s="63"/>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row>
    <row r="9" spans="1:77" ht="12.5">
      <c r="A9" s="71"/>
      <c r="B9" s="2"/>
      <c r="C9" s="2"/>
      <c r="D9" s="2"/>
      <c r="E9" s="2"/>
      <c r="F9" s="2"/>
      <c r="G9" s="2"/>
      <c r="H9" s="2"/>
      <c r="I9" s="5"/>
      <c r="J9" s="28" t="s">
        <v>62</v>
      </c>
      <c r="K9" s="319"/>
      <c r="L9" s="384"/>
      <c r="M9" s="347" t="s">
        <v>317</v>
      </c>
      <c r="N9" s="348"/>
      <c r="O9" s="348"/>
      <c r="P9" s="2"/>
      <c r="Q9" s="2"/>
      <c r="R9" s="2"/>
      <c r="S9" s="2"/>
      <c r="T9" s="34"/>
      <c r="U9" s="39"/>
      <c r="V9" s="39"/>
      <c r="W9" s="293"/>
      <c r="X9" s="2"/>
      <c r="Y9" s="267"/>
      <c r="Z9" s="28"/>
      <c r="AA9" s="32"/>
      <c r="AB9" s="2"/>
      <c r="AC9" s="2"/>
      <c r="AD9" s="2"/>
      <c r="AE9" s="2"/>
      <c r="AF9" s="34"/>
      <c r="AG9" s="39"/>
      <c r="AH9" s="39"/>
      <c r="AI9" s="223"/>
      <c r="AJ9" s="2"/>
      <c r="AK9" s="267"/>
      <c r="AL9" s="28"/>
      <c r="AM9" s="32"/>
      <c r="AN9" s="28"/>
      <c r="AO9" s="2"/>
      <c r="AP9" s="28"/>
      <c r="AQ9" s="28"/>
      <c r="AR9" s="63"/>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row>
    <row r="10" spans="1:77" ht="12.5">
      <c r="A10" s="71"/>
      <c r="B10" s="2"/>
      <c r="C10" s="2"/>
      <c r="D10" s="2"/>
      <c r="E10" s="2"/>
      <c r="F10" s="2"/>
      <c r="G10" s="2"/>
      <c r="H10" s="2"/>
      <c r="I10" s="5"/>
      <c r="J10" s="28" t="s">
        <v>10</v>
      </c>
      <c r="K10" s="319"/>
      <c r="L10" s="384"/>
      <c r="M10" s="347"/>
      <c r="N10" s="348"/>
      <c r="O10" s="348"/>
      <c r="P10" s="2"/>
      <c r="Q10" s="2"/>
      <c r="R10" s="2"/>
      <c r="S10" s="2"/>
      <c r="T10" s="34"/>
      <c r="U10" s="39"/>
      <c r="V10" s="39"/>
      <c r="W10" s="293"/>
      <c r="X10" s="2"/>
      <c r="Y10" s="267"/>
      <c r="Z10" s="28"/>
      <c r="AA10" s="32"/>
      <c r="AB10" s="2"/>
      <c r="AC10" s="2"/>
      <c r="AD10" s="2"/>
      <c r="AE10" s="2"/>
      <c r="AF10" s="34"/>
      <c r="AG10" s="39"/>
      <c r="AH10" s="39"/>
      <c r="AI10" s="223"/>
      <c r="AJ10" s="2"/>
      <c r="AK10" s="267"/>
      <c r="AL10" s="28"/>
      <c r="AM10" s="32"/>
      <c r="AN10" s="28"/>
      <c r="AO10" s="2"/>
      <c r="AP10" s="28"/>
      <c r="AQ10" s="28"/>
      <c r="AR10" s="63"/>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row>
    <row r="11" spans="1:77" ht="12.5" collapsed="1">
      <c r="A11" s="71"/>
      <c r="B11" s="2"/>
      <c r="C11" s="2"/>
      <c r="D11" s="2"/>
      <c r="E11" s="2"/>
      <c r="F11" s="2"/>
      <c r="G11" s="2"/>
      <c r="H11" s="2"/>
      <c r="I11" s="5"/>
      <c r="J11" s="28" t="s">
        <v>11</v>
      </c>
      <c r="K11" s="322"/>
      <c r="L11" s="387"/>
      <c r="M11" s="351" t="s">
        <v>318</v>
      </c>
      <c r="N11" s="348"/>
      <c r="O11" s="348"/>
      <c r="P11" s="2"/>
      <c r="Q11" s="2"/>
      <c r="R11" s="2"/>
      <c r="S11" s="2"/>
      <c r="T11" s="34"/>
      <c r="U11" s="39"/>
      <c r="V11" s="39"/>
      <c r="W11" s="293"/>
      <c r="X11" s="2"/>
      <c r="Y11" s="267"/>
      <c r="Z11" s="28"/>
      <c r="AA11" s="28"/>
      <c r="AB11" s="2"/>
      <c r="AC11" s="2"/>
      <c r="AD11" s="2"/>
      <c r="AE11" s="2"/>
      <c r="AF11" s="34"/>
      <c r="AG11" s="39"/>
      <c r="AH11" s="39"/>
      <c r="AI11" s="223"/>
      <c r="AJ11" s="2"/>
      <c r="AK11" s="267"/>
      <c r="AL11" s="28"/>
      <c r="AM11" s="28"/>
      <c r="AN11" s="28"/>
      <c r="AO11" s="2"/>
      <c r="AP11" s="28"/>
      <c r="AQ11" s="28"/>
      <c r="AR11" s="63"/>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row>
    <row r="12" spans="1:77" ht="12.5">
      <c r="A12" s="71"/>
      <c r="B12" s="2"/>
      <c r="C12" s="2"/>
      <c r="D12" s="2"/>
      <c r="E12" s="2"/>
      <c r="F12" s="2"/>
      <c r="G12" s="2"/>
      <c r="H12" s="2"/>
      <c r="J12" s="28" t="s">
        <v>34</v>
      </c>
      <c r="K12" s="323"/>
      <c r="L12" s="388"/>
      <c r="M12" s="292">
        <v>36</v>
      </c>
      <c r="N12" s="348"/>
      <c r="O12" s="348"/>
      <c r="P12" s="2"/>
      <c r="Q12" s="2"/>
      <c r="R12" s="2"/>
      <c r="S12" s="2"/>
      <c r="T12" s="34"/>
      <c r="U12" s="39"/>
      <c r="V12" s="39"/>
      <c r="W12" s="293"/>
      <c r="X12" s="2"/>
      <c r="Y12" s="267"/>
      <c r="Z12" s="28"/>
      <c r="AA12" s="28"/>
      <c r="AB12" s="2"/>
      <c r="AC12" s="2"/>
      <c r="AD12" s="2"/>
      <c r="AE12" s="2"/>
      <c r="AF12" s="34"/>
      <c r="AG12" s="39"/>
      <c r="AH12" s="39"/>
      <c r="AI12" s="223"/>
      <c r="AJ12" s="2"/>
      <c r="AK12" s="267"/>
      <c r="AL12" s="28"/>
      <c r="AM12" s="28"/>
      <c r="AN12" s="28"/>
      <c r="AO12" s="2"/>
      <c r="AP12" s="28"/>
      <c r="AQ12" s="28"/>
      <c r="AR12" s="63"/>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row>
    <row r="13" spans="1:77" ht="12.5">
      <c r="A13" s="71"/>
      <c r="B13" s="2"/>
      <c r="C13" s="2"/>
      <c r="D13" s="2"/>
      <c r="E13" s="2"/>
      <c r="F13" s="2"/>
      <c r="G13" s="2"/>
      <c r="H13" s="2"/>
      <c r="I13" s="5"/>
      <c r="J13" s="28" t="s">
        <v>12</v>
      </c>
      <c r="K13" s="323"/>
      <c r="L13" s="388"/>
      <c r="M13" s="352"/>
      <c r="N13" s="348"/>
      <c r="O13" s="348"/>
      <c r="P13" s="2"/>
      <c r="Q13" s="2"/>
      <c r="R13" s="2"/>
      <c r="S13" s="2"/>
      <c r="T13" s="34"/>
      <c r="U13" s="39"/>
      <c r="V13" s="39"/>
      <c r="W13" s="293"/>
      <c r="X13" s="2"/>
      <c r="Y13" s="267"/>
      <c r="Z13" s="28"/>
      <c r="AA13" s="28"/>
      <c r="AB13" s="2"/>
      <c r="AC13" s="2"/>
      <c r="AD13" s="2"/>
      <c r="AE13" s="2"/>
      <c r="AF13" s="34"/>
      <c r="AG13" s="39"/>
      <c r="AH13" s="39"/>
      <c r="AI13" s="223"/>
      <c r="AJ13" s="2"/>
      <c r="AK13" s="267"/>
      <c r="AL13" s="28"/>
      <c r="AM13" s="28"/>
      <c r="AN13" s="28"/>
      <c r="AO13" s="2"/>
      <c r="AP13" s="28"/>
      <c r="AQ13" s="28"/>
      <c r="AR13" s="63"/>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row>
    <row r="14" spans="1:77" ht="12.5">
      <c r="A14" s="71"/>
      <c r="B14" s="2"/>
      <c r="C14" s="2"/>
      <c r="D14" s="2"/>
      <c r="E14" s="2"/>
      <c r="F14" s="2"/>
      <c r="G14" s="2"/>
      <c r="H14" s="2"/>
      <c r="I14" s="5"/>
      <c r="J14" s="28" t="s">
        <v>59</v>
      </c>
      <c r="K14" s="324"/>
      <c r="L14" s="389"/>
      <c r="M14" s="351" t="s">
        <v>319</v>
      </c>
      <c r="N14" s="348"/>
      <c r="O14" s="348"/>
      <c r="P14" s="2"/>
      <c r="Q14" s="2"/>
      <c r="R14" s="2"/>
      <c r="S14" s="2"/>
      <c r="T14" s="34"/>
      <c r="U14" s="39"/>
      <c r="V14" s="39"/>
      <c r="W14" s="293"/>
      <c r="X14" s="2"/>
      <c r="Y14" s="267"/>
      <c r="Z14" s="28"/>
      <c r="AA14" s="28"/>
      <c r="AB14" s="2"/>
      <c r="AC14" s="2"/>
      <c r="AD14" s="2"/>
      <c r="AE14" s="2"/>
      <c r="AF14" s="34"/>
      <c r="AG14" s="39"/>
      <c r="AH14" s="39"/>
      <c r="AI14" s="223"/>
      <c r="AJ14" s="2"/>
      <c r="AK14" s="267"/>
      <c r="AL14" s="28"/>
      <c r="AM14" s="28"/>
      <c r="AN14" s="28"/>
      <c r="AO14" s="2"/>
      <c r="AP14" s="28"/>
      <c r="AQ14" s="28"/>
      <c r="AR14" s="63"/>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row>
    <row r="15" spans="1:77" ht="12.5">
      <c r="A15" s="71"/>
      <c r="B15" s="2"/>
      <c r="C15" s="2"/>
      <c r="D15" s="2"/>
      <c r="E15" s="2"/>
      <c r="F15" s="2"/>
      <c r="G15" s="2"/>
      <c r="H15" s="2"/>
      <c r="I15" s="5"/>
      <c r="J15" s="28"/>
      <c r="K15" s="325"/>
      <c r="L15" s="390"/>
      <c r="M15" s="348"/>
      <c r="N15" s="348"/>
      <c r="O15" s="348"/>
      <c r="P15" s="2"/>
      <c r="Q15" s="2"/>
      <c r="R15" s="2"/>
      <c r="S15" s="2"/>
      <c r="T15" s="34"/>
      <c r="U15" s="39"/>
      <c r="V15" s="39"/>
      <c r="W15" s="293"/>
      <c r="X15" s="2"/>
      <c r="Y15" s="267"/>
      <c r="Z15" s="28"/>
      <c r="AA15" s="28"/>
      <c r="AB15" s="2"/>
      <c r="AC15" s="2"/>
      <c r="AD15" s="2"/>
      <c r="AE15" s="2"/>
      <c r="AF15" s="34"/>
      <c r="AG15" s="39"/>
      <c r="AH15" s="39"/>
      <c r="AI15" s="223"/>
      <c r="AJ15" s="2"/>
      <c r="AK15" s="267"/>
      <c r="AL15" s="28"/>
      <c r="AM15" s="28"/>
      <c r="AN15" s="28"/>
      <c r="AO15" s="2"/>
      <c r="AP15" s="28"/>
      <c r="AQ15" s="28"/>
      <c r="AR15" s="63"/>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row>
    <row r="16" spans="1:77" ht="12.5">
      <c r="A16" s="71"/>
      <c r="B16" s="2"/>
      <c r="C16" s="2"/>
      <c r="D16" s="2"/>
      <c r="E16" s="2"/>
      <c r="F16" s="2"/>
      <c r="G16" s="2"/>
      <c r="H16" s="2"/>
      <c r="I16" s="5"/>
      <c r="J16" s="28"/>
      <c r="K16" s="325"/>
      <c r="L16" s="390"/>
      <c r="M16" s="348"/>
      <c r="N16" s="348"/>
      <c r="O16" s="348"/>
      <c r="P16" s="2"/>
      <c r="Q16" s="2"/>
      <c r="R16" s="2"/>
      <c r="S16" s="2"/>
      <c r="T16" s="34"/>
      <c r="U16" s="39"/>
      <c r="V16" s="39"/>
      <c r="W16" s="293"/>
      <c r="X16" s="2"/>
      <c r="Y16" s="267"/>
      <c r="Z16" s="28"/>
      <c r="AA16" s="28"/>
      <c r="AB16" s="2"/>
      <c r="AC16" s="2"/>
      <c r="AD16" s="2"/>
      <c r="AE16" s="2"/>
      <c r="AF16" s="34"/>
      <c r="AG16" s="39"/>
      <c r="AH16" s="39"/>
      <c r="AI16" s="223"/>
      <c r="AJ16" s="2"/>
      <c r="AK16" s="267"/>
      <c r="AL16" s="28"/>
      <c r="AM16" s="28"/>
      <c r="AN16" s="28"/>
      <c r="AO16" s="2"/>
      <c r="AP16" s="28"/>
      <c r="AQ16" s="28"/>
      <c r="AR16" s="63"/>
      <c r="AS16" s="2"/>
      <c r="AT16" s="2"/>
      <c r="AU16" s="2"/>
      <c r="AV16" s="1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7" ht="12.75" customHeight="1">
      <c r="A17" s="71"/>
      <c r="B17" s="2"/>
      <c r="C17" s="2"/>
      <c r="D17" s="2"/>
      <c r="E17" s="2"/>
      <c r="F17" s="2"/>
      <c r="G17" s="2"/>
      <c r="H17" s="2"/>
      <c r="I17" s="5"/>
      <c r="J17" s="28"/>
      <c r="K17" s="325"/>
      <c r="L17" s="390"/>
      <c r="M17" s="1415" t="s">
        <v>321</v>
      </c>
      <c r="N17" s="348"/>
      <c r="O17" s="348"/>
      <c r="P17" s="2"/>
      <c r="Q17" s="2"/>
      <c r="R17" s="2"/>
      <c r="S17" s="2"/>
      <c r="T17" s="34"/>
      <c r="U17" s="39"/>
      <c r="V17" s="39"/>
      <c r="W17" s="293"/>
      <c r="X17" s="2"/>
      <c r="Y17" s="267"/>
      <c r="Z17" s="28"/>
      <c r="AA17" s="28"/>
      <c r="AB17" s="2"/>
      <c r="AC17" s="2"/>
      <c r="AD17" s="2"/>
      <c r="AE17" s="2"/>
      <c r="AF17" s="34"/>
      <c r="AG17" s="39"/>
      <c r="AH17" s="39"/>
      <c r="AI17" s="223"/>
      <c r="AJ17" s="2"/>
      <c r="AK17" s="267"/>
      <c r="AL17" s="28"/>
      <c r="AM17" s="28"/>
      <c r="AN17" s="28"/>
      <c r="AO17" s="2"/>
      <c r="AP17" s="28"/>
      <c r="AQ17" s="28"/>
      <c r="AR17" s="63"/>
      <c r="AS17" s="2"/>
      <c r="AT17" s="2"/>
      <c r="AU17" s="2"/>
      <c r="AV17" s="10"/>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row>
    <row r="18" spans="1:77" ht="15" customHeight="1">
      <c r="A18" s="71"/>
      <c r="B18" s="2"/>
      <c r="C18" s="2"/>
      <c r="D18" s="2"/>
      <c r="E18" s="2"/>
      <c r="F18" s="2"/>
      <c r="G18" s="2"/>
      <c r="H18" s="2"/>
      <c r="I18" s="5"/>
      <c r="J18" s="28"/>
      <c r="K18" s="325"/>
      <c r="L18" s="390"/>
      <c r="M18" s="1415"/>
      <c r="N18" s="348"/>
      <c r="O18" s="348"/>
      <c r="P18" s="2"/>
      <c r="Q18" s="2"/>
      <c r="R18" s="2"/>
      <c r="S18" s="2"/>
      <c r="T18" s="34"/>
      <c r="U18" s="39"/>
      <c r="V18" s="39"/>
      <c r="W18" s="293"/>
      <c r="X18" s="2"/>
      <c r="Y18" s="267"/>
      <c r="Z18" s="28"/>
      <c r="AA18" s="28"/>
      <c r="AB18" s="2"/>
      <c r="AC18" s="2"/>
      <c r="AD18" s="2"/>
      <c r="AE18" s="2"/>
      <c r="AF18" s="34"/>
      <c r="AG18" s="39"/>
      <c r="AH18" s="39"/>
      <c r="AI18" s="223"/>
      <c r="AJ18" s="2"/>
      <c r="AK18" s="267"/>
      <c r="AL18" s="28"/>
      <c r="AM18" s="28"/>
      <c r="AN18" s="28"/>
      <c r="AO18" s="2"/>
      <c r="AP18" s="28"/>
      <c r="AQ18" s="28"/>
      <c r="AR18" s="63"/>
      <c r="AS18" s="2"/>
      <c r="AT18" s="2"/>
      <c r="AU18" s="2"/>
      <c r="AV18" s="11"/>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row>
    <row r="19" spans="1:77" ht="9.75" customHeight="1">
      <c r="A19" s="71"/>
      <c r="B19" s="2"/>
      <c r="C19" s="2"/>
      <c r="D19" s="2"/>
      <c r="E19" s="2"/>
      <c r="F19" s="2"/>
      <c r="G19" s="2"/>
      <c r="H19" s="2"/>
      <c r="I19" s="5"/>
      <c r="J19" s="28"/>
      <c r="K19" s="325"/>
      <c r="L19" s="390"/>
      <c r="M19" s="1415"/>
      <c r="N19" s="348"/>
      <c r="O19" s="348"/>
      <c r="P19" s="2"/>
      <c r="Q19" s="2"/>
      <c r="R19" s="2"/>
      <c r="S19" s="2"/>
      <c r="T19" s="34"/>
      <c r="U19" s="39"/>
      <c r="V19" s="39"/>
      <c r="W19" s="293"/>
      <c r="X19" s="2"/>
      <c r="Y19" s="267"/>
      <c r="Z19" s="28"/>
      <c r="AA19" s="28"/>
      <c r="AB19" s="2"/>
      <c r="AC19" s="2"/>
      <c r="AD19" s="2"/>
      <c r="AE19" s="2"/>
      <c r="AF19" s="34"/>
      <c r="AG19" s="39"/>
      <c r="AH19" s="39"/>
      <c r="AI19" s="223"/>
      <c r="AJ19" s="2"/>
      <c r="AK19" s="267"/>
      <c r="AL19" s="28"/>
      <c r="AM19" s="28"/>
      <c r="AN19" s="28"/>
      <c r="AO19" s="2"/>
      <c r="AP19" s="28"/>
      <c r="AQ19" s="28"/>
      <c r="AR19" s="63"/>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7" ht="4.5" customHeight="1">
      <c r="A20" s="71"/>
      <c r="B20" s="2"/>
      <c r="C20" s="2"/>
      <c r="D20" s="2"/>
      <c r="E20" s="2"/>
      <c r="F20" s="2"/>
      <c r="G20" s="2"/>
      <c r="H20" s="2"/>
      <c r="I20" s="5"/>
      <c r="J20" s="28"/>
      <c r="K20" s="325"/>
      <c r="L20" s="390"/>
      <c r="M20" s="352"/>
      <c r="N20" s="348"/>
      <c r="O20" s="348"/>
      <c r="P20" s="2"/>
      <c r="Q20" s="2"/>
      <c r="R20" s="2"/>
      <c r="S20" s="2"/>
      <c r="T20" s="34"/>
      <c r="U20" s="39"/>
      <c r="V20" s="39"/>
      <c r="W20" s="293"/>
      <c r="X20" s="2"/>
      <c r="Y20" s="267"/>
      <c r="Z20" s="28"/>
      <c r="AA20" s="28"/>
      <c r="AB20" s="2"/>
      <c r="AC20" s="2"/>
      <c r="AD20" s="2"/>
      <c r="AE20" s="2"/>
      <c r="AF20" s="34"/>
      <c r="AG20" s="39"/>
      <c r="AH20" s="39"/>
      <c r="AI20" s="223"/>
      <c r="AJ20" s="2"/>
      <c r="AK20" s="267"/>
      <c r="AL20" s="28"/>
      <c r="AM20" s="28"/>
      <c r="AN20" s="28"/>
      <c r="AO20" s="2"/>
      <c r="AP20" s="28"/>
      <c r="AQ20" s="28"/>
      <c r="AR20" s="63"/>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row>
    <row r="21" spans="1:77" ht="5.15" customHeight="1">
      <c r="A21" s="71"/>
      <c r="B21" s="2"/>
      <c r="C21" s="2"/>
      <c r="D21" s="2"/>
      <c r="E21" s="2"/>
      <c r="F21" s="2"/>
      <c r="G21" s="2"/>
      <c r="H21" s="2"/>
      <c r="I21" s="5"/>
      <c r="J21" s="28"/>
      <c r="K21" s="325"/>
      <c r="L21" s="390"/>
      <c r="M21" s="352"/>
      <c r="N21" s="348"/>
      <c r="O21" s="348"/>
      <c r="P21" s="2"/>
      <c r="Q21" s="2"/>
      <c r="R21" s="2"/>
      <c r="S21" s="2"/>
      <c r="T21" s="34"/>
      <c r="U21" s="39"/>
      <c r="V21" s="39"/>
      <c r="W21" s="293"/>
      <c r="X21" s="2"/>
      <c r="Y21" s="268"/>
      <c r="Z21" s="28"/>
      <c r="AA21" s="28"/>
      <c r="AB21" s="2"/>
      <c r="AC21" s="2"/>
      <c r="AD21" s="2"/>
      <c r="AE21" s="2"/>
      <c r="AF21" s="34"/>
      <c r="AG21" s="39"/>
      <c r="AH21" s="39"/>
      <c r="AI21" s="223"/>
      <c r="AJ21" s="2"/>
      <c r="AK21" s="268"/>
      <c r="AL21" s="28"/>
      <c r="AM21" s="28"/>
      <c r="AN21" s="28"/>
      <c r="AO21" s="2"/>
      <c r="AP21" s="28"/>
      <c r="AQ21" s="28"/>
      <c r="AR21" s="63"/>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s="6" customFormat="1" ht="18">
      <c r="A22" s="71"/>
      <c r="B22" s="5"/>
      <c r="C22" s="5"/>
      <c r="D22" s="2"/>
      <c r="E22" s="5"/>
      <c r="F22" s="2"/>
      <c r="G22" s="5"/>
      <c r="H22" s="2"/>
      <c r="I22" s="5"/>
      <c r="J22" s="5"/>
      <c r="K22" s="325"/>
      <c r="L22" s="390"/>
      <c r="M22" s="353" t="s">
        <v>53</v>
      </c>
      <c r="N22" s="354"/>
      <c r="O22" s="354"/>
      <c r="P22" s="19"/>
      <c r="Q22" s="2"/>
      <c r="R22" s="30" t="s">
        <v>51</v>
      </c>
      <c r="S22" s="29"/>
      <c r="T22" s="35"/>
      <c r="U22" s="40"/>
      <c r="V22" s="40"/>
      <c r="W22" s="294"/>
      <c r="X22" s="28"/>
      <c r="Y22" s="269" t="s">
        <v>52</v>
      </c>
      <c r="Z22" s="19"/>
      <c r="AA22" s="31" t="s">
        <v>52</v>
      </c>
      <c r="AB22" s="19"/>
      <c r="AC22" s="2"/>
      <c r="AD22" s="30" t="s">
        <v>298</v>
      </c>
      <c r="AE22" s="29"/>
      <c r="AF22" s="35"/>
      <c r="AG22" s="40"/>
      <c r="AH22" s="40"/>
      <c r="AI22" s="224"/>
      <c r="AJ22" s="28"/>
      <c r="AK22" s="269" t="s">
        <v>52</v>
      </c>
      <c r="AL22" s="19"/>
      <c r="AM22" s="31" t="s">
        <v>52</v>
      </c>
      <c r="AN22" s="19"/>
      <c r="AO22" s="19"/>
      <c r="AP22" s="28"/>
      <c r="AQ22" s="28"/>
      <c r="AR22" s="64" t="s">
        <v>50</v>
      </c>
      <c r="AS22" s="15" t="s">
        <v>50</v>
      </c>
      <c r="AT22" s="24" t="s">
        <v>37</v>
      </c>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row>
    <row r="23" spans="1:77" ht="7.5" customHeight="1">
      <c r="A23" s="71"/>
      <c r="B23" s="3"/>
      <c r="C23" s="3"/>
      <c r="D23" s="2"/>
      <c r="E23" s="3"/>
      <c r="F23" s="2"/>
      <c r="G23" s="3"/>
      <c r="H23" s="2"/>
      <c r="I23" s="5"/>
      <c r="J23" s="3"/>
      <c r="K23" s="326"/>
      <c r="L23" s="391"/>
      <c r="M23" s="355"/>
      <c r="N23" s="356"/>
      <c r="O23" s="356"/>
      <c r="P23" s="20"/>
      <c r="Q23" s="2"/>
      <c r="R23" s="3"/>
      <c r="S23" s="9"/>
      <c r="T23" s="36"/>
      <c r="U23" s="41"/>
      <c r="V23" s="41"/>
      <c r="W23" s="295"/>
      <c r="X23" s="28"/>
      <c r="Y23" s="270"/>
      <c r="Z23" s="20"/>
      <c r="AA23" s="3"/>
      <c r="AB23" s="20"/>
      <c r="AC23" s="2"/>
      <c r="AD23" s="3"/>
      <c r="AE23" s="9"/>
      <c r="AF23" s="36"/>
      <c r="AG23" s="41"/>
      <c r="AH23" s="41"/>
      <c r="AI23" s="225"/>
      <c r="AJ23" s="28"/>
      <c r="AK23" s="270"/>
      <c r="AL23" s="20"/>
      <c r="AM23" s="3"/>
      <c r="AN23" s="20"/>
      <c r="AO23" s="20"/>
      <c r="AP23" s="28"/>
      <c r="AQ23" s="28"/>
      <c r="AR23" s="65"/>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row>
    <row r="24" spans="1:77" s="6" customFormat="1" ht="32.25" customHeight="1">
      <c r="A24" s="71"/>
      <c r="B24" s="16" t="s">
        <v>45</v>
      </c>
      <c r="C24" s="16"/>
      <c r="D24" s="25"/>
      <c r="E24" s="17" t="s">
        <v>16</v>
      </c>
      <c r="F24" s="25"/>
      <c r="G24" s="5"/>
      <c r="H24" s="2"/>
      <c r="I24" s="116"/>
      <c r="J24" s="174" t="s">
        <v>27</v>
      </c>
      <c r="K24" s="327" t="s">
        <v>142</v>
      </c>
      <c r="L24" s="392" t="s">
        <v>143</v>
      </c>
      <c r="M24" s="357" t="str">
        <f>CONCATENATE("Total in ",$M$3)</f>
        <v>Total in GBP</v>
      </c>
      <c r="N24" s="358" t="s">
        <v>123</v>
      </c>
      <c r="O24" s="358" t="s">
        <v>123</v>
      </c>
      <c r="P24" s="117"/>
      <c r="Q24" s="118"/>
      <c r="R24" s="119" t="s">
        <v>38</v>
      </c>
      <c r="S24" s="119"/>
      <c r="T24" s="120"/>
      <c r="U24" s="121"/>
      <c r="V24" s="121"/>
      <c r="W24" s="296"/>
      <c r="X24" s="122"/>
      <c r="Y24" s="271" t="s">
        <v>156</v>
      </c>
      <c r="Z24" s="117"/>
      <c r="AA24" s="113" t="str">
        <f>CONCATENATE("Total in ",$M$3)</f>
        <v>Total in GBP</v>
      </c>
      <c r="AB24" s="117"/>
      <c r="AC24" s="118"/>
      <c r="AD24" s="119" t="s">
        <v>38</v>
      </c>
      <c r="AE24" s="119"/>
      <c r="AF24" s="120"/>
      <c r="AG24" s="121"/>
      <c r="AH24" s="121"/>
      <c r="AI24" s="226"/>
      <c r="AJ24" s="122"/>
      <c r="AK24" s="271" t="s">
        <v>156</v>
      </c>
      <c r="AL24" s="117"/>
      <c r="AM24" s="113" t="str">
        <f>CONCATENATE("Total in ",$M$3)</f>
        <v>Total in GBP</v>
      </c>
      <c r="AN24" s="117"/>
      <c r="AO24" s="117"/>
      <c r="AP24" s="122"/>
      <c r="AQ24" s="122"/>
      <c r="AR24" s="123" t="s">
        <v>0</v>
      </c>
      <c r="AS24" s="124" t="s">
        <v>0</v>
      </c>
      <c r="AT24" s="125" t="s">
        <v>144</v>
      </c>
      <c r="AU24" s="125" t="s">
        <v>145</v>
      </c>
      <c r="AV24" s="125" t="s">
        <v>146</v>
      </c>
      <c r="AW24" s="125" t="s">
        <v>30</v>
      </c>
      <c r="AX24" s="125" t="s">
        <v>147</v>
      </c>
      <c r="AY24" s="125" t="s">
        <v>148</v>
      </c>
      <c r="AZ24" s="125" t="s">
        <v>149</v>
      </c>
      <c r="BA24" s="125" t="s">
        <v>31</v>
      </c>
      <c r="BB24" s="125" t="s">
        <v>150</v>
      </c>
      <c r="BC24" s="125" t="s">
        <v>151</v>
      </c>
      <c r="BD24" s="291">
        <v>41852</v>
      </c>
      <c r="BE24" s="125" t="s">
        <v>32</v>
      </c>
      <c r="BF24" s="125" t="s">
        <v>301</v>
      </c>
      <c r="BG24" s="125" t="s">
        <v>302</v>
      </c>
      <c r="BH24" s="125" t="s">
        <v>303</v>
      </c>
      <c r="BI24" s="125" t="s">
        <v>33</v>
      </c>
      <c r="BJ24" s="125" t="s">
        <v>300</v>
      </c>
      <c r="BK24" s="125" t="s">
        <v>304</v>
      </c>
      <c r="BL24" s="125" t="s">
        <v>305</v>
      </c>
      <c r="BM24" s="125" t="s">
        <v>35</v>
      </c>
      <c r="BN24" s="125" t="s">
        <v>306</v>
      </c>
      <c r="BO24" s="125" t="s">
        <v>307</v>
      </c>
      <c r="BP24" s="125" t="s">
        <v>308</v>
      </c>
      <c r="BQ24" s="125" t="s">
        <v>36</v>
      </c>
      <c r="BR24" s="125" t="s">
        <v>309</v>
      </c>
      <c r="BS24" s="125" t="s">
        <v>310</v>
      </c>
      <c r="BT24" s="125" t="s">
        <v>311</v>
      </c>
      <c r="BU24" s="125" t="s">
        <v>55</v>
      </c>
      <c r="BV24" s="125" t="s">
        <v>312</v>
      </c>
      <c r="BW24" s="125" t="s">
        <v>313</v>
      </c>
      <c r="BX24" s="125" t="s">
        <v>314</v>
      </c>
      <c r="BY24" s="125" t="s">
        <v>56</v>
      </c>
    </row>
    <row r="25" spans="1:77" s="6" customFormat="1" ht="25.5" customHeight="1">
      <c r="A25" s="71"/>
      <c r="B25" s="26" t="s">
        <v>42</v>
      </c>
      <c r="C25" s="26"/>
      <c r="D25" s="25"/>
      <c r="E25" s="18" t="s">
        <v>46</v>
      </c>
      <c r="F25" s="25"/>
      <c r="G25" s="5"/>
      <c r="H25" s="2"/>
      <c r="I25" s="126"/>
      <c r="J25" s="175"/>
      <c r="K25" s="328"/>
      <c r="L25" s="393"/>
      <c r="M25" s="359"/>
      <c r="N25" s="359"/>
      <c r="O25" s="359"/>
      <c r="P25" s="117"/>
      <c r="Q25" s="118"/>
      <c r="R25" s="127" t="s">
        <v>18</v>
      </c>
      <c r="S25" s="127" t="s">
        <v>39</v>
      </c>
      <c r="T25" s="128" t="s">
        <v>13</v>
      </c>
      <c r="U25" s="129" t="s">
        <v>14</v>
      </c>
      <c r="V25" s="129" t="s">
        <v>116</v>
      </c>
      <c r="W25" s="297" t="s">
        <v>0</v>
      </c>
      <c r="X25" s="122"/>
      <c r="Y25" s="272" t="s">
        <v>53</v>
      </c>
      <c r="Z25" s="117"/>
      <c r="AA25" s="130" t="str">
        <f>$AK25</f>
        <v>All years</v>
      </c>
      <c r="AB25" s="117"/>
      <c r="AC25" s="118"/>
      <c r="AD25" s="127" t="s">
        <v>18</v>
      </c>
      <c r="AE25" s="127" t="s">
        <v>39</v>
      </c>
      <c r="AF25" s="128" t="s">
        <v>13</v>
      </c>
      <c r="AG25" s="129" t="s">
        <v>14</v>
      </c>
      <c r="AH25" s="129" t="s">
        <v>116</v>
      </c>
      <c r="AI25" s="227" t="s">
        <v>0</v>
      </c>
      <c r="AJ25" s="122"/>
      <c r="AK25" s="272" t="s">
        <v>299</v>
      </c>
      <c r="AL25" s="117"/>
      <c r="AM25" s="130" t="s">
        <v>299</v>
      </c>
      <c r="AN25" s="117"/>
      <c r="AO25" s="117"/>
      <c r="AP25" s="122"/>
      <c r="AQ25" s="122"/>
      <c r="AR25" s="131" t="s">
        <v>49</v>
      </c>
      <c r="AS25" s="132" t="s">
        <v>49</v>
      </c>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row>
    <row r="26" spans="1:77" s="49" customFormat="1" ht="10.5" customHeight="1">
      <c r="A26" s="72"/>
      <c r="B26" s="44"/>
      <c r="C26" s="45"/>
      <c r="D26" s="47"/>
      <c r="E26" s="48"/>
      <c r="F26" s="46"/>
      <c r="G26" s="48"/>
      <c r="H26" s="46"/>
      <c r="I26" s="133"/>
      <c r="J26" s="176"/>
      <c r="K26" s="329"/>
      <c r="L26" s="394"/>
      <c r="M26" s="360"/>
      <c r="N26" s="360"/>
      <c r="O26" s="360"/>
      <c r="P26" s="135"/>
      <c r="Q26" s="135"/>
      <c r="R26" s="134"/>
      <c r="S26" s="136"/>
      <c r="T26" s="136"/>
      <c r="U26" s="136"/>
      <c r="V26" s="137"/>
      <c r="W26" s="298"/>
      <c r="X26" s="136"/>
      <c r="Y26" s="273"/>
      <c r="Z26" s="137"/>
      <c r="AA26" s="136"/>
      <c r="AB26" s="135"/>
      <c r="AC26" s="135"/>
      <c r="AD26" s="134"/>
      <c r="AE26" s="136"/>
      <c r="AF26" s="136"/>
      <c r="AG26" s="136"/>
      <c r="AH26" s="137"/>
      <c r="AI26" s="228"/>
      <c r="AJ26" s="136"/>
      <c r="AK26" s="273"/>
      <c r="AL26" s="137"/>
      <c r="AM26" s="136"/>
      <c r="AN26" s="136"/>
      <c r="AO26" s="136"/>
      <c r="AP26" s="133"/>
      <c r="AQ26" s="133"/>
      <c r="AR26" s="139"/>
      <c r="AS26" s="133"/>
      <c r="AT26" s="133">
        <v>2013012</v>
      </c>
      <c r="AU26" s="133">
        <v>2014001</v>
      </c>
      <c r="AV26" s="138">
        <v>2014002</v>
      </c>
      <c r="AW26" s="138"/>
      <c r="AX26" s="138">
        <v>2014003</v>
      </c>
      <c r="AY26" s="138">
        <v>2014004</v>
      </c>
      <c r="AZ26" s="133">
        <v>2014005</v>
      </c>
      <c r="BA26" s="133"/>
      <c r="BB26" s="133">
        <v>2014006</v>
      </c>
      <c r="BC26" s="133">
        <v>2014007</v>
      </c>
      <c r="BD26" s="138">
        <v>2014008</v>
      </c>
      <c r="BE26" s="138"/>
      <c r="BF26" s="138">
        <v>2014009</v>
      </c>
      <c r="BG26" s="138">
        <v>2014010</v>
      </c>
      <c r="BH26" s="138">
        <v>2014011</v>
      </c>
      <c r="BI26" s="138"/>
      <c r="BJ26" s="138">
        <v>2014012</v>
      </c>
      <c r="BK26" s="138">
        <v>2015001</v>
      </c>
      <c r="BL26" s="138">
        <v>2015002</v>
      </c>
      <c r="BM26" s="138"/>
      <c r="BN26" s="138">
        <v>2015003</v>
      </c>
      <c r="BO26" s="138">
        <v>2015004</v>
      </c>
      <c r="BP26" s="138">
        <v>2015005</v>
      </c>
      <c r="BQ26" s="138"/>
      <c r="BR26" s="138">
        <v>2015006</v>
      </c>
      <c r="BS26" s="138">
        <v>2015007</v>
      </c>
      <c r="BT26" s="138">
        <v>2015008</v>
      </c>
      <c r="BU26" s="138"/>
      <c r="BV26" s="138">
        <v>2015009</v>
      </c>
      <c r="BW26" s="138">
        <v>2015010</v>
      </c>
      <c r="BX26" s="138">
        <v>2015011</v>
      </c>
      <c r="BY26" s="138"/>
    </row>
    <row r="27" spans="1:77" s="80" customFormat="1" ht="20.25" customHeight="1">
      <c r="A27" s="74"/>
      <c r="B27" s="75" t="s">
        <v>43</v>
      </c>
      <c r="C27" s="75" t="s">
        <v>44</v>
      </c>
      <c r="D27" s="76"/>
      <c r="E27" s="75" t="s">
        <v>44</v>
      </c>
      <c r="F27" s="76"/>
      <c r="G27" s="77"/>
      <c r="H27" s="78"/>
      <c r="I27" s="140" t="s">
        <v>1</v>
      </c>
      <c r="J27" s="175" t="s">
        <v>132</v>
      </c>
      <c r="K27" s="330"/>
      <c r="L27" s="395"/>
      <c r="M27" s="361">
        <f>M4</f>
        <v>1.28</v>
      </c>
      <c r="N27" s="361"/>
      <c r="O27" s="361"/>
      <c r="P27" s="141"/>
      <c r="Q27" s="141"/>
      <c r="R27" s="142" t="str">
        <f>$J27</f>
        <v>Human Resources</v>
      </c>
      <c r="S27" s="143"/>
      <c r="T27" s="144"/>
      <c r="U27" s="145"/>
      <c r="V27" s="145"/>
      <c r="W27" s="299"/>
      <c r="X27" s="141"/>
      <c r="Y27" s="274"/>
      <c r="Z27" s="141"/>
      <c r="AA27" s="146"/>
      <c r="AB27" s="141"/>
      <c r="AC27" s="141"/>
      <c r="AD27" s="142" t="str">
        <f>$J27</f>
        <v>Human Resources</v>
      </c>
      <c r="AE27" s="143"/>
      <c r="AF27" s="144"/>
      <c r="AG27" s="145"/>
      <c r="AH27" s="145"/>
      <c r="AI27" s="229"/>
      <c r="AJ27" s="141"/>
      <c r="AK27" s="274"/>
      <c r="AL27" s="141"/>
      <c r="AM27" s="146"/>
      <c r="AN27" s="141"/>
      <c r="AO27" s="141"/>
      <c r="AP27" s="141"/>
      <c r="AQ27" s="141"/>
      <c r="AR27" s="147"/>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row>
    <row r="28" spans="1:77" s="80" customFormat="1" ht="42.75" customHeight="1">
      <c r="A28" s="74"/>
      <c r="B28" s="81"/>
      <c r="C28" s="81"/>
      <c r="D28" s="76"/>
      <c r="E28" s="82"/>
      <c r="F28" s="76"/>
      <c r="G28" s="77"/>
      <c r="H28" s="77"/>
      <c r="I28" s="114" t="s">
        <v>15</v>
      </c>
      <c r="J28" s="174" t="s">
        <v>141</v>
      </c>
      <c r="K28" s="331" t="s">
        <v>61</v>
      </c>
      <c r="L28" s="396" t="s">
        <v>61</v>
      </c>
      <c r="M28" s="362" t="s">
        <v>60</v>
      </c>
      <c r="N28" s="363" t="s">
        <v>61</v>
      </c>
      <c r="O28" s="363" t="s">
        <v>60</v>
      </c>
      <c r="P28" s="141"/>
      <c r="Q28" s="141"/>
      <c r="R28" s="150" t="str">
        <f>$J28</f>
        <v>Salaries</v>
      </c>
      <c r="S28" s="151"/>
      <c r="T28" s="152"/>
      <c r="U28" s="153"/>
      <c r="V28" s="153"/>
      <c r="W28" s="300"/>
      <c r="X28" s="141"/>
      <c r="Y28" s="275" t="s">
        <v>61</v>
      </c>
      <c r="Z28" s="141"/>
      <c r="AA28" s="149" t="str">
        <f>$M$28</f>
        <v>GBP</v>
      </c>
      <c r="AB28" s="141"/>
      <c r="AC28" s="141"/>
      <c r="AD28" s="150" t="str">
        <f>$J28</f>
        <v>Salaries</v>
      </c>
      <c r="AE28" s="151"/>
      <c r="AF28" s="152"/>
      <c r="AG28" s="153"/>
      <c r="AH28" s="153"/>
      <c r="AI28" s="230"/>
      <c r="AJ28" s="141"/>
      <c r="AK28" s="275" t="s">
        <v>61</v>
      </c>
      <c r="AL28" s="141"/>
      <c r="AM28" s="149" t="str">
        <f>$M$28</f>
        <v>GBP</v>
      </c>
      <c r="AN28" s="141"/>
      <c r="AO28" s="141"/>
      <c r="AP28" s="141"/>
      <c r="AQ28" s="141"/>
      <c r="AR28" s="154" t="s">
        <v>61</v>
      </c>
      <c r="AS28" s="155" t="s">
        <v>60</v>
      </c>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row>
    <row r="29" spans="1:77" s="80" customFormat="1" ht="14">
      <c r="A29" s="162"/>
      <c r="B29" s="163"/>
      <c r="C29" s="163"/>
      <c r="D29" s="163"/>
      <c r="E29" s="163"/>
      <c r="F29" s="163"/>
      <c r="I29" s="164"/>
      <c r="J29" s="177" t="s">
        <v>133</v>
      </c>
      <c r="K29" s="332"/>
      <c r="L29" s="397"/>
      <c r="M29" s="364"/>
      <c r="N29" s="364"/>
      <c r="O29" s="364"/>
      <c r="P29" s="165"/>
      <c r="Q29" s="158"/>
      <c r="R29" s="167"/>
      <c r="S29" s="158"/>
      <c r="T29" s="168"/>
      <c r="U29" s="169"/>
      <c r="V29" s="169"/>
      <c r="W29" s="301"/>
      <c r="X29" s="165"/>
      <c r="Y29" s="276"/>
      <c r="Z29" s="165"/>
      <c r="AA29" s="166"/>
      <c r="AB29" s="165"/>
      <c r="AC29" s="158"/>
      <c r="AD29" s="167"/>
      <c r="AE29" s="158"/>
      <c r="AF29" s="168"/>
      <c r="AG29" s="169"/>
      <c r="AH29" s="169"/>
      <c r="AI29" s="231"/>
      <c r="AJ29" s="165"/>
      <c r="AK29" s="276"/>
      <c r="AL29" s="165"/>
      <c r="AM29" s="166"/>
      <c r="AN29" s="165"/>
      <c r="AO29" s="165"/>
      <c r="AP29" s="158"/>
      <c r="AQ29" s="158"/>
      <c r="AR29" s="170"/>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row>
    <row r="30" spans="1:77" s="80" customFormat="1" ht="15.5">
      <c r="A30" s="115" t="s">
        <v>64</v>
      </c>
      <c r="B30" s="83"/>
      <c r="C30" s="83"/>
      <c r="D30" s="76"/>
      <c r="E30" s="84">
        <v>5050</v>
      </c>
      <c r="F30" s="76"/>
      <c r="G30" s="77"/>
      <c r="H30" s="77"/>
      <c r="I30" s="164"/>
      <c r="J30" s="218" t="s">
        <v>153</v>
      </c>
      <c r="K30" s="302">
        <f>Y30</f>
        <v>43200</v>
      </c>
      <c r="L30" s="398">
        <f>K30*0.9</f>
        <v>38880</v>
      </c>
      <c r="M30" s="365">
        <f>L30/$M$4</f>
        <v>30375</v>
      </c>
      <c r="N30" s="365" t="e">
        <f>L30-AR30</f>
        <v>#NAME?</v>
      </c>
      <c r="O30" s="365" t="e">
        <f>M30-AS30</f>
        <v>#NAME?</v>
      </c>
      <c r="P30" s="182"/>
      <c r="Q30" s="182"/>
      <c r="R30" s="183"/>
      <c r="S30" s="219" t="s">
        <v>155</v>
      </c>
      <c r="T30" s="220">
        <v>24</v>
      </c>
      <c r="U30" s="221">
        <v>1800</v>
      </c>
      <c r="V30" s="184"/>
      <c r="W30" s="302">
        <f>(T30*U30)</f>
        <v>43200</v>
      </c>
      <c r="X30" s="182"/>
      <c r="Y30" s="266">
        <f>W30</f>
        <v>43200</v>
      </c>
      <c r="Z30" s="182"/>
      <c r="AA30" s="181">
        <f>Y30/M$4</f>
        <v>33750</v>
      </c>
      <c r="AB30" s="182"/>
      <c r="AC30" s="182"/>
      <c r="AD30" s="183"/>
      <c r="AE30" s="219" t="s">
        <v>155</v>
      </c>
      <c r="AF30" s="220">
        <v>72</v>
      </c>
      <c r="AG30" s="221">
        <v>1800</v>
      </c>
      <c r="AH30" s="184"/>
      <c r="AI30" s="232">
        <f>(AF30*AG30)</f>
        <v>129600</v>
      </c>
      <c r="AJ30" s="182"/>
      <c r="AK30" s="266">
        <f>AI30</f>
        <v>129600</v>
      </c>
      <c r="AL30" s="182"/>
      <c r="AM30" s="181">
        <f>AK30/M$4</f>
        <v>101250</v>
      </c>
      <c r="AN30" s="182"/>
      <c r="AO30" s="182"/>
      <c r="AP30" s="182"/>
      <c r="AQ30" s="182"/>
      <c r="AR30" s="185" t="e">
        <f>AS30*$M$4</f>
        <v>#NAME?</v>
      </c>
      <c r="AS30" s="185" t="e">
        <f>AW30+BA30+BE30+BI30+BM30+BQ30+BU30+BY30</f>
        <v>#NAME?</v>
      </c>
      <c r="AT30" s="186" t="e">
        <v>#NAME?</v>
      </c>
      <c r="AU30" s="186" t="e">
        <v>#NAME?</v>
      </c>
      <c r="AV30" s="186" t="e">
        <v>#NAME?</v>
      </c>
      <c r="AW30" s="187" t="e">
        <f>SUM(AT30:AV30)</f>
        <v>#NAME?</v>
      </c>
      <c r="AX30" s="186" t="e">
        <v>#NAME?</v>
      </c>
      <c r="AY30" s="186" t="e">
        <v>#NAME?</v>
      </c>
      <c r="AZ30" s="186" t="e">
        <v>#NAME?</v>
      </c>
      <c r="BA30" s="187" t="e">
        <f>SUM(AX30:AZ30)</f>
        <v>#NAME?</v>
      </c>
      <c r="BB30" s="186" t="e">
        <v>#NAME?</v>
      </c>
      <c r="BC30" s="186" t="e">
        <v>#NAME?</v>
      </c>
      <c r="BD30" s="186" t="e">
        <v>#NAME?</v>
      </c>
      <c r="BE30" s="187" t="e">
        <f>SUM(BB30:BD30)</f>
        <v>#NAME?</v>
      </c>
      <c r="BF30" s="186" t="e">
        <v>#NAME?</v>
      </c>
      <c r="BG30" s="186" t="e">
        <v>#NAME?</v>
      </c>
      <c r="BH30" s="186" t="e">
        <v>#NAME?</v>
      </c>
      <c r="BI30" s="187" t="e">
        <f>SUM(BF30:BH30)</f>
        <v>#NAME?</v>
      </c>
      <c r="BJ30" s="186" t="e">
        <v>#NAME?</v>
      </c>
      <c r="BK30" s="186" t="e">
        <v>#NAME?</v>
      </c>
      <c r="BL30" s="186" t="e">
        <v>#NAME?</v>
      </c>
      <c r="BM30" s="187" t="e">
        <f>SUM(BJ30:BL30)</f>
        <v>#NAME?</v>
      </c>
      <c r="BN30" s="186" t="e">
        <v>#NAME?</v>
      </c>
      <c r="BO30" s="186" t="e">
        <v>#NAME?</v>
      </c>
      <c r="BP30" s="186" t="e">
        <v>#NAME?</v>
      </c>
      <c r="BQ30" s="187" t="e">
        <f>SUM(BM30:BP30)</f>
        <v>#NAME?</v>
      </c>
      <c r="BR30" s="186" t="e">
        <v>#NAME?</v>
      </c>
      <c r="BS30" s="186" t="e">
        <v>#NAME?</v>
      </c>
      <c r="BT30" s="186" t="e">
        <v>#NAME?</v>
      </c>
      <c r="BU30" s="187" t="e">
        <f>SUM(BQ30:BT30)</f>
        <v>#NAME?</v>
      </c>
      <c r="BV30" s="186" t="e">
        <v>#NAME?</v>
      </c>
      <c r="BW30" s="186" t="e">
        <v>#NAME?</v>
      </c>
      <c r="BX30" s="186" t="e">
        <v>#NAME?</v>
      </c>
      <c r="BY30" s="187" t="e">
        <f>SUM(BU30:BX30)</f>
        <v>#NAME?</v>
      </c>
    </row>
    <row r="31" spans="1:77" s="80" customFormat="1" ht="15.5">
      <c r="A31" s="115" t="s">
        <v>65</v>
      </c>
      <c r="B31" s="83"/>
      <c r="C31" s="83"/>
      <c r="D31" s="76"/>
      <c r="E31" s="84"/>
      <c r="F31" s="76"/>
      <c r="G31" s="77"/>
      <c r="H31" s="77"/>
      <c r="I31" s="164"/>
      <c r="J31" s="218" t="s">
        <v>154</v>
      </c>
      <c r="K31" s="302">
        <f>Y31</f>
        <v>0</v>
      </c>
      <c r="L31" s="398">
        <f>K31*0.9</f>
        <v>0</v>
      </c>
      <c r="M31" s="365">
        <f>L31/$M$4</f>
        <v>0</v>
      </c>
      <c r="N31" s="365" t="e">
        <f>L31-AR31</f>
        <v>#NAME?</v>
      </c>
      <c r="O31" s="365" t="e">
        <f>M31-AS31</f>
        <v>#NAME?</v>
      </c>
      <c r="P31" s="182"/>
      <c r="Q31" s="182"/>
      <c r="R31" s="183"/>
      <c r="S31" s="222" t="s">
        <v>155</v>
      </c>
      <c r="T31" s="220">
        <v>0</v>
      </c>
      <c r="U31" s="221">
        <v>1800</v>
      </c>
      <c r="V31" s="184"/>
      <c r="W31" s="302">
        <f>(T31*U31)</f>
        <v>0</v>
      </c>
      <c r="X31" s="182"/>
      <c r="Y31" s="266">
        <f>W31</f>
        <v>0</v>
      </c>
      <c r="Z31" s="182"/>
      <c r="AA31" s="181">
        <f>Y31/M$4</f>
        <v>0</v>
      </c>
      <c r="AB31" s="182"/>
      <c r="AC31" s="182"/>
      <c r="AD31" s="183"/>
      <c r="AE31" s="222" t="s">
        <v>155</v>
      </c>
      <c r="AF31" s="220">
        <v>9</v>
      </c>
      <c r="AG31" s="221">
        <v>1800</v>
      </c>
      <c r="AH31" s="184"/>
      <c r="AI31" s="232">
        <f>(AF31*AG31)</f>
        <v>16200</v>
      </c>
      <c r="AJ31" s="182"/>
      <c r="AK31" s="266">
        <f>AI31</f>
        <v>16200</v>
      </c>
      <c r="AL31" s="182"/>
      <c r="AM31" s="181">
        <f>AK31/M$4</f>
        <v>12656.25</v>
      </c>
      <c r="AN31" s="182"/>
      <c r="AO31" s="182"/>
      <c r="AP31" s="182"/>
      <c r="AQ31" s="182"/>
      <c r="AR31" s="185" t="e">
        <f>AS31*$M$4</f>
        <v>#NAME?</v>
      </c>
      <c r="AS31" s="185" t="e">
        <f>AW31+BA31+BE31+BI31+BM31+BQ31+BU31+BY31</f>
        <v>#NAME?</v>
      </c>
      <c r="AT31" s="186" t="e">
        <v>#NAME?</v>
      </c>
      <c r="AU31" s="186" t="e">
        <v>#NAME?</v>
      </c>
      <c r="AV31" s="186" t="e">
        <v>#NAME?</v>
      </c>
      <c r="AW31" s="187" t="e">
        <f>SUM(AT31:AV31)</f>
        <v>#NAME?</v>
      </c>
      <c r="AX31" s="186" t="e">
        <v>#NAME?</v>
      </c>
      <c r="AY31" s="186" t="e">
        <v>#NAME?</v>
      </c>
      <c r="AZ31" s="186" t="e">
        <v>#NAME?</v>
      </c>
      <c r="BA31" s="187" t="e">
        <f>SUM(AX31:AZ31)</f>
        <v>#NAME?</v>
      </c>
      <c r="BB31" s="186" t="e">
        <v>#NAME?</v>
      </c>
      <c r="BC31" s="186" t="e">
        <v>#NAME?</v>
      </c>
      <c r="BD31" s="186" t="e">
        <v>#NAME?</v>
      </c>
      <c r="BE31" s="187" t="e">
        <f>SUM(BB31:BD31)</f>
        <v>#NAME?</v>
      </c>
      <c r="BF31" s="186" t="e">
        <v>#NAME?</v>
      </c>
      <c r="BG31" s="186" t="e">
        <v>#NAME?</v>
      </c>
      <c r="BH31" s="186" t="e">
        <v>#NAME?</v>
      </c>
      <c r="BI31" s="187" t="e">
        <f>SUM(BF31:BH31)</f>
        <v>#NAME?</v>
      </c>
      <c r="BJ31" s="186" t="e">
        <v>#NAME?</v>
      </c>
      <c r="BK31" s="186" t="e">
        <v>#NAME?</v>
      </c>
      <c r="BL31" s="186" t="e">
        <v>#NAME?</v>
      </c>
      <c r="BM31" s="187" t="e">
        <f>SUM(BJ31:BL31)</f>
        <v>#NAME?</v>
      </c>
      <c r="BN31" s="186" t="e">
        <v>#NAME?</v>
      </c>
      <c r="BO31" s="186" t="e">
        <v>#NAME?</v>
      </c>
      <c r="BP31" s="186" t="e">
        <v>#NAME?</v>
      </c>
      <c r="BQ31" s="187" t="e">
        <f>SUM(BM31:BP31)</f>
        <v>#NAME?</v>
      </c>
      <c r="BR31" s="186" t="e">
        <v>#NAME?</v>
      </c>
      <c r="BS31" s="186" t="e">
        <v>#NAME?</v>
      </c>
      <c r="BT31" s="186" t="e">
        <v>#NAME?</v>
      </c>
      <c r="BU31" s="187" t="e">
        <f>SUM(BQ31:BT31)</f>
        <v>#NAME?</v>
      </c>
      <c r="BV31" s="186" t="e">
        <v>#NAME?</v>
      </c>
      <c r="BW31" s="186" t="e">
        <v>#NAME?</v>
      </c>
      <c r="BX31" s="186" t="e">
        <v>#NAME?</v>
      </c>
      <c r="BY31" s="187" t="e">
        <f>SUM(BU31:BX31)</f>
        <v>#NAME?</v>
      </c>
    </row>
    <row r="32" spans="1:77" s="80" customFormat="1" ht="22.5" customHeight="1">
      <c r="A32" s="162"/>
      <c r="B32" s="163"/>
      <c r="C32" s="163"/>
      <c r="D32" s="163"/>
      <c r="E32" s="163"/>
      <c r="F32" s="163"/>
      <c r="I32" s="164"/>
      <c r="J32" s="177" t="str">
        <f>CONCATENATE("Subtotal ",J29)</f>
        <v xml:space="preserve">Subtotal Technical </v>
      </c>
      <c r="K32" s="333">
        <f>SUBTOTAL(9,K30:K31)</f>
        <v>43200</v>
      </c>
      <c r="L32" s="399">
        <f>SUBTOTAL(9,L30:L31)</f>
        <v>38880</v>
      </c>
      <c r="M32" s="366">
        <f>SUBTOTAL(9,M30:M31)</f>
        <v>30375</v>
      </c>
      <c r="N32" s="366" t="e">
        <f>SUBTOTAL(9,N30:N31)</f>
        <v>#NAME?</v>
      </c>
      <c r="O32" s="366" t="e">
        <f>SUBTOTAL(9,O30:O31)</f>
        <v>#NAME?</v>
      </c>
      <c r="P32" s="184"/>
      <c r="Q32" s="184"/>
      <c r="R32" s="216"/>
      <c r="S32" s="184"/>
      <c r="T32" s="184"/>
      <c r="U32" s="215"/>
      <c r="V32" s="215"/>
      <c r="W32" s="303">
        <f>SUBTOTAL(9,W30:W31)</f>
        <v>43200</v>
      </c>
      <c r="X32" s="184"/>
      <c r="Y32" s="277">
        <f>SUBTOTAL(9,Y30:Y31)</f>
        <v>43200</v>
      </c>
      <c r="Z32" s="184"/>
      <c r="AA32" s="214">
        <f>SUBTOTAL(9,AA30:AA31)</f>
        <v>33750</v>
      </c>
      <c r="AB32" s="184"/>
      <c r="AC32" s="184"/>
      <c r="AD32" s="216"/>
      <c r="AE32" s="184"/>
      <c r="AF32" s="184"/>
      <c r="AG32" s="215"/>
      <c r="AH32" s="215"/>
      <c r="AI32" s="233">
        <f>SUBTOTAL(9,AI30:AI31)</f>
        <v>145800</v>
      </c>
      <c r="AJ32" s="184"/>
      <c r="AK32" s="277">
        <f>SUBTOTAL(9,AK30:AK31)</f>
        <v>145800</v>
      </c>
      <c r="AL32" s="184"/>
      <c r="AM32" s="214">
        <f>SUBTOTAL(9,AM30:AM31)</f>
        <v>113906.25</v>
      </c>
      <c r="AN32" s="184"/>
      <c r="AO32" s="184"/>
      <c r="AP32" s="184"/>
      <c r="AQ32" s="184"/>
      <c r="AR32" s="215" t="e">
        <f t="shared" ref="AR32:BF32" si="0">SUBTOTAL(9,AR30:AR31)</f>
        <v>#NAME?</v>
      </c>
      <c r="AS32" s="215" t="e">
        <f t="shared" si="0"/>
        <v>#NAME?</v>
      </c>
      <c r="AT32" s="215" t="e">
        <f t="shared" si="0"/>
        <v>#NAME?</v>
      </c>
      <c r="AU32" s="215" t="e">
        <f t="shared" si="0"/>
        <v>#NAME?</v>
      </c>
      <c r="AV32" s="215" t="e">
        <f t="shared" si="0"/>
        <v>#NAME?</v>
      </c>
      <c r="AW32" s="215" t="e">
        <f t="shared" si="0"/>
        <v>#NAME?</v>
      </c>
      <c r="AX32" s="215" t="e">
        <f t="shared" si="0"/>
        <v>#NAME?</v>
      </c>
      <c r="AY32" s="215" t="e">
        <f t="shared" si="0"/>
        <v>#NAME?</v>
      </c>
      <c r="AZ32" s="215" t="e">
        <f t="shared" si="0"/>
        <v>#NAME?</v>
      </c>
      <c r="BA32" s="215" t="e">
        <f t="shared" si="0"/>
        <v>#NAME?</v>
      </c>
      <c r="BB32" s="215" t="e">
        <f t="shared" si="0"/>
        <v>#NAME?</v>
      </c>
      <c r="BC32" s="215" t="e">
        <f t="shared" si="0"/>
        <v>#NAME?</v>
      </c>
      <c r="BD32" s="215" t="e">
        <f t="shared" si="0"/>
        <v>#NAME?</v>
      </c>
      <c r="BE32" s="215" t="e">
        <f t="shared" si="0"/>
        <v>#NAME?</v>
      </c>
      <c r="BF32" s="215" t="e">
        <f t="shared" si="0"/>
        <v>#NAME?</v>
      </c>
      <c r="BG32" s="215" t="e">
        <f t="shared" ref="BG32:BY32" si="1">SUBTOTAL(9,BG30:BG31)</f>
        <v>#NAME?</v>
      </c>
      <c r="BH32" s="215" t="e">
        <f t="shared" si="1"/>
        <v>#NAME?</v>
      </c>
      <c r="BI32" s="215" t="e">
        <f t="shared" si="1"/>
        <v>#NAME?</v>
      </c>
      <c r="BJ32" s="215" t="e">
        <f t="shared" si="1"/>
        <v>#NAME?</v>
      </c>
      <c r="BK32" s="215" t="e">
        <f t="shared" si="1"/>
        <v>#NAME?</v>
      </c>
      <c r="BL32" s="215" t="e">
        <f t="shared" si="1"/>
        <v>#NAME?</v>
      </c>
      <c r="BM32" s="215" t="e">
        <f t="shared" si="1"/>
        <v>#NAME?</v>
      </c>
      <c r="BN32" s="215" t="e">
        <f t="shared" si="1"/>
        <v>#NAME?</v>
      </c>
      <c r="BO32" s="215" t="e">
        <f t="shared" si="1"/>
        <v>#NAME?</v>
      </c>
      <c r="BP32" s="215" t="e">
        <f t="shared" si="1"/>
        <v>#NAME?</v>
      </c>
      <c r="BQ32" s="215" t="e">
        <f t="shared" si="1"/>
        <v>#NAME?</v>
      </c>
      <c r="BR32" s="215" t="e">
        <f t="shared" si="1"/>
        <v>#NAME?</v>
      </c>
      <c r="BS32" s="215" t="e">
        <f t="shared" si="1"/>
        <v>#NAME?</v>
      </c>
      <c r="BT32" s="215" t="e">
        <f t="shared" si="1"/>
        <v>#NAME?</v>
      </c>
      <c r="BU32" s="215" t="e">
        <f t="shared" si="1"/>
        <v>#NAME?</v>
      </c>
      <c r="BV32" s="215" t="e">
        <f t="shared" si="1"/>
        <v>#NAME?</v>
      </c>
      <c r="BW32" s="215" t="e">
        <f t="shared" si="1"/>
        <v>#NAME?</v>
      </c>
      <c r="BX32" s="215" t="e">
        <f t="shared" si="1"/>
        <v>#NAME?</v>
      </c>
      <c r="BY32" s="215" t="e">
        <f t="shared" si="1"/>
        <v>#NAME?</v>
      </c>
    </row>
    <row r="33" spans="1:77" s="80" customFormat="1" ht="15.5">
      <c r="A33" s="162"/>
      <c r="B33" s="163"/>
      <c r="C33" s="163"/>
      <c r="D33" s="163"/>
      <c r="E33" s="163"/>
      <c r="F33" s="163"/>
      <c r="I33" s="164"/>
      <c r="J33" s="177"/>
      <c r="K33" s="333"/>
      <c r="L33" s="399"/>
      <c r="M33" s="366"/>
      <c r="N33" s="366"/>
      <c r="O33" s="366"/>
      <c r="P33" s="184"/>
      <c r="Q33" s="184"/>
      <c r="R33" s="216"/>
      <c r="S33" s="184"/>
      <c r="T33" s="184"/>
      <c r="U33" s="215"/>
      <c r="V33" s="215"/>
      <c r="W33" s="303"/>
      <c r="X33" s="184"/>
      <c r="Y33" s="277"/>
      <c r="Z33" s="184"/>
      <c r="AA33" s="214"/>
      <c r="AB33" s="184"/>
      <c r="AC33" s="184"/>
      <c r="AD33" s="216"/>
      <c r="AE33" s="184"/>
      <c r="AF33" s="184"/>
      <c r="AG33" s="215"/>
      <c r="AH33" s="215"/>
      <c r="AI33" s="233"/>
      <c r="AJ33" s="184"/>
      <c r="AK33" s="277"/>
      <c r="AL33" s="184"/>
      <c r="AM33" s="214"/>
      <c r="AN33" s="184"/>
      <c r="AO33" s="184"/>
      <c r="AP33" s="184"/>
      <c r="AQ33" s="184"/>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215"/>
      <c r="BV33" s="215"/>
      <c r="BW33" s="215"/>
      <c r="BX33" s="215"/>
      <c r="BY33" s="215"/>
    </row>
    <row r="34" spans="1:77" s="80" customFormat="1" ht="19.5" customHeight="1">
      <c r="A34" s="162"/>
      <c r="B34" s="163"/>
      <c r="C34" s="163"/>
      <c r="D34" s="163"/>
      <c r="E34" s="163"/>
      <c r="F34" s="163"/>
      <c r="I34" s="164"/>
      <c r="J34" s="177" t="s">
        <v>134</v>
      </c>
      <c r="K34" s="333"/>
      <c r="L34" s="399"/>
      <c r="M34" s="366"/>
      <c r="N34" s="366"/>
      <c r="O34" s="366"/>
      <c r="P34" s="184"/>
      <c r="Q34" s="184"/>
      <c r="R34" s="216"/>
      <c r="S34" s="184"/>
      <c r="T34" s="184"/>
      <c r="U34" s="215"/>
      <c r="V34" s="215"/>
      <c r="W34" s="303"/>
      <c r="X34" s="184"/>
      <c r="Y34" s="277"/>
      <c r="Z34" s="184"/>
      <c r="AA34" s="214"/>
      <c r="AB34" s="184"/>
      <c r="AC34" s="184"/>
      <c r="AD34" s="216"/>
      <c r="AE34" s="184"/>
      <c r="AF34" s="184"/>
      <c r="AG34" s="215"/>
      <c r="AH34" s="215"/>
      <c r="AI34" s="233"/>
      <c r="AJ34" s="184"/>
      <c r="AK34" s="277"/>
      <c r="AL34" s="184"/>
      <c r="AM34" s="214"/>
      <c r="AN34" s="184"/>
      <c r="AO34" s="184"/>
      <c r="AP34" s="184"/>
      <c r="AQ34" s="184"/>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row>
    <row r="35" spans="1:77" s="80" customFormat="1" ht="15.5">
      <c r="A35" s="115" t="s">
        <v>66</v>
      </c>
      <c r="B35" s="83"/>
      <c r="C35" s="83"/>
      <c r="D35" s="76"/>
      <c r="E35" s="84"/>
      <c r="F35" s="88"/>
      <c r="G35" s="77"/>
      <c r="H35" s="77"/>
      <c r="I35" s="164"/>
      <c r="J35" s="247" t="s">
        <v>157</v>
      </c>
      <c r="K35" s="302">
        <f t="shared" ref="K35:K40" si="2">Y35</f>
        <v>5300</v>
      </c>
      <c r="L35" s="398">
        <f t="shared" ref="L35:L40" si="3">K35*0.9</f>
        <v>4770</v>
      </c>
      <c r="M35" s="365">
        <f t="shared" ref="M35:M40" si="4">L35/$M$4</f>
        <v>3726.5625</v>
      </c>
      <c r="N35" s="365" t="e">
        <f t="shared" ref="N35:O40" si="5">L35-AR35</f>
        <v>#NAME?</v>
      </c>
      <c r="O35" s="365" t="e">
        <f t="shared" si="5"/>
        <v>#NAME?</v>
      </c>
      <c r="P35" s="182"/>
      <c r="Q35" s="182"/>
      <c r="R35" s="183"/>
      <c r="S35" s="219" t="s">
        <v>155</v>
      </c>
      <c r="T35" s="220">
        <v>4</v>
      </c>
      <c r="U35" s="221">
        <v>1325</v>
      </c>
      <c r="V35" s="184"/>
      <c r="W35" s="302">
        <f t="shared" ref="W35:W40" si="6">(T35*U35)</f>
        <v>5300</v>
      </c>
      <c r="X35" s="182"/>
      <c r="Y35" s="266">
        <f t="shared" ref="Y35:Y40" si="7">W35</f>
        <v>5300</v>
      </c>
      <c r="Z35" s="182"/>
      <c r="AA35" s="181">
        <f t="shared" ref="AA35:AA40" si="8">Y35/M$4</f>
        <v>4140.625</v>
      </c>
      <c r="AB35" s="182"/>
      <c r="AC35" s="182"/>
      <c r="AD35" s="183"/>
      <c r="AE35" s="219" t="s">
        <v>155</v>
      </c>
      <c r="AF35" s="220">
        <v>12</v>
      </c>
      <c r="AG35" s="221">
        <v>1325</v>
      </c>
      <c r="AH35" s="184"/>
      <c r="AI35" s="232">
        <f t="shared" ref="AI35:AI40" si="9">(AF35*AG35)</f>
        <v>15900</v>
      </c>
      <c r="AJ35" s="182"/>
      <c r="AK35" s="266">
        <f t="shared" ref="AK35:AK40" si="10">AI35</f>
        <v>15900</v>
      </c>
      <c r="AL35" s="182"/>
      <c r="AM35" s="181">
        <f t="shared" ref="AM35:AM40" si="11">AK35/M$4</f>
        <v>12421.875</v>
      </c>
      <c r="AN35" s="182"/>
      <c r="AO35" s="182"/>
      <c r="AP35" s="182"/>
      <c r="AQ35" s="182"/>
      <c r="AR35" s="185" t="e">
        <f t="shared" ref="AR35:AR40" si="12">AS35*$M$4</f>
        <v>#NAME?</v>
      </c>
      <c r="AS35" s="185" t="e">
        <f t="shared" ref="AS35:AS40" si="13">AW35+BA35+BE35+BI35+BM35+BQ35+BU35+BY35</f>
        <v>#NAME?</v>
      </c>
      <c r="AT35" s="186" t="e">
        <v>#NAME?</v>
      </c>
      <c r="AU35" s="186" t="e">
        <v>#NAME?</v>
      </c>
      <c r="AV35" s="186" t="e">
        <v>#NAME?</v>
      </c>
      <c r="AW35" s="187" t="e">
        <f t="shared" ref="AW35:AW40" si="14">SUM(AT35:AV35)</f>
        <v>#NAME?</v>
      </c>
      <c r="AX35" s="186" t="e">
        <v>#NAME?</v>
      </c>
      <c r="AY35" s="186" t="e">
        <v>#NAME?</v>
      </c>
      <c r="AZ35" s="186" t="e">
        <v>#NAME?</v>
      </c>
      <c r="BA35" s="187" t="e">
        <f t="shared" ref="BA35:BA40" si="15">SUM(AX35:AZ35)</f>
        <v>#NAME?</v>
      </c>
      <c r="BB35" s="186" t="e">
        <v>#NAME?</v>
      </c>
      <c r="BC35" s="186" t="e">
        <v>#NAME?</v>
      </c>
      <c r="BD35" s="186" t="e">
        <v>#NAME?</v>
      </c>
      <c r="BE35" s="187" t="e">
        <f t="shared" ref="BE35:BE40" si="16">SUM(BB35:BD35)</f>
        <v>#NAME?</v>
      </c>
      <c r="BF35" s="186" t="e">
        <v>#NAME?</v>
      </c>
      <c r="BG35" s="186" t="e">
        <v>#NAME?</v>
      </c>
      <c r="BH35" s="186" t="e">
        <v>#NAME?</v>
      </c>
      <c r="BI35" s="187" t="e">
        <f t="shared" ref="BI35:BI40" si="17">SUM(BF35:BH35)</f>
        <v>#NAME?</v>
      </c>
      <c r="BJ35" s="186" t="e">
        <v>#NAME?</v>
      </c>
      <c r="BK35" s="186" t="e">
        <v>#NAME?</v>
      </c>
      <c r="BL35" s="186" t="e">
        <v>#NAME?</v>
      </c>
      <c r="BM35" s="187" t="e">
        <f t="shared" ref="BM35:BM40" si="18">SUM(BJ35:BL35)</f>
        <v>#NAME?</v>
      </c>
      <c r="BN35" s="186" t="e">
        <v>#NAME?</v>
      </c>
      <c r="BO35" s="186" t="e">
        <v>#NAME?</v>
      </c>
      <c r="BP35" s="186" t="e">
        <v>#NAME?</v>
      </c>
      <c r="BQ35" s="187" t="e">
        <f t="shared" ref="BQ35:BQ40" si="19">SUM(BM35:BP35)</f>
        <v>#NAME?</v>
      </c>
      <c r="BR35" s="186" t="e">
        <v>#NAME?</v>
      </c>
      <c r="BS35" s="186" t="e">
        <v>#NAME?</v>
      </c>
      <c r="BT35" s="186" t="e">
        <v>#NAME?</v>
      </c>
      <c r="BU35" s="187" t="e">
        <f t="shared" ref="BU35:BU40" si="20">SUM(BQ35:BT35)</f>
        <v>#NAME?</v>
      </c>
      <c r="BV35" s="186" t="e">
        <v>#NAME?</v>
      </c>
      <c r="BW35" s="186" t="e">
        <v>#NAME?</v>
      </c>
      <c r="BX35" s="186" t="e">
        <v>#NAME?</v>
      </c>
      <c r="BY35" s="187" t="e">
        <f t="shared" ref="BY35:BY40" si="21">SUM(BU35:BX35)</f>
        <v>#NAME?</v>
      </c>
    </row>
    <row r="36" spans="1:77" s="80" customFormat="1" ht="15.5">
      <c r="A36" s="115" t="s">
        <v>67</v>
      </c>
      <c r="B36" s="83"/>
      <c r="C36" s="83"/>
      <c r="D36" s="76"/>
      <c r="E36" s="84"/>
      <c r="F36" s="88"/>
      <c r="G36" s="77"/>
      <c r="H36" s="77"/>
      <c r="I36" s="164"/>
      <c r="J36" s="247" t="s">
        <v>158</v>
      </c>
      <c r="K36" s="302">
        <f t="shared" si="2"/>
        <v>3800</v>
      </c>
      <c r="L36" s="398">
        <f t="shared" si="3"/>
        <v>3420</v>
      </c>
      <c r="M36" s="365">
        <f t="shared" si="4"/>
        <v>2671.875</v>
      </c>
      <c r="N36" s="365" t="e">
        <f t="shared" si="5"/>
        <v>#NAME?</v>
      </c>
      <c r="O36" s="365" t="e">
        <f t="shared" si="5"/>
        <v>#NAME?</v>
      </c>
      <c r="P36" s="182"/>
      <c r="Q36" s="182"/>
      <c r="R36" s="183"/>
      <c r="S36" s="219" t="s">
        <v>155</v>
      </c>
      <c r="T36" s="220">
        <v>4</v>
      </c>
      <c r="U36" s="248">
        <v>950</v>
      </c>
      <c r="V36" s="184"/>
      <c r="W36" s="302">
        <f t="shared" si="6"/>
        <v>3800</v>
      </c>
      <c r="X36" s="182"/>
      <c r="Y36" s="266">
        <f t="shared" si="7"/>
        <v>3800</v>
      </c>
      <c r="Z36" s="182"/>
      <c r="AA36" s="181">
        <f t="shared" si="8"/>
        <v>2968.75</v>
      </c>
      <c r="AB36" s="182"/>
      <c r="AC36" s="182"/>
      <c r="AD36" s="183"/>
      <c r="AE36" s="219" t="s">
        <v>155</v>
      </c>
      <c r="AF36" s="220">
        <v>12</v>
      </c>
      <c r="AG36" s="248">
        <v>950</v>
      </c>
      <c r="AH36" s="184"/>
      <c r="AI36" s="232">
        <f t="shared" si="9"/>
        <v>11400</v>
      </c>
      <c r="AJ36" s="182"/>
      <c r="AK36" s="266">
        <f t="shared" si="10"/>
        <v>11400</v>
      </c>
      <c r="AL36" s="182"/>
      <c r="AM36" s="181">
        <f t="shared" si="11"/>
        <v>8906.25</v>
      </c>
      <c r="AN36" s="182"/>
      <c r="AO36" s="182"/>
      <c r="AP36" s="182"/>
      <c r="AQ36" s="182"/>
      <c r="AR36" s="185" t="e">
        <f t="shared" si="12"/>
        <v>#NAME?</v>
      </c>
      <c r="AS36" s="185" t="e">
        <f t="shared" si="13"/>
        <v>#NAME?</v>
      </c>
      <c r="AT36" s="186" t="e">
        <v>#NAME?</v>
      </c>
      <c r="AU36" s="186" t="e">
        <v>#NAME?</v>
      </c>
      <c r="AV36" s="186" t="e">
        <v>#NAME?</v>
      </c>
      <c r="AW36" s="187" t="e">
        <f t="shared" si="14"/>
        <v>#NAME?</v>
      </c>
      <c r="AX36" s="186" t="e">
        <v>#NAME?</v>
      </c>
      <c r="AY36" s="186" t="e">
        <v>#NAME?</v>
      </c>
      <c r="AZ36" s="186" t="e">
        <v>#NAME?</v>
      </c>
      <c r="BA36" s="187" t="e">
        <f t="shared" si="15"/>
        <v>#NAME?</v>
      </c>
      <c r="BB36" s="186" t="e">
        <v>#NAME?</v>
      </c>
      <c r="BC36" s="186" t="e">
        <v>#NAME?</v>
      </c>
      <c r="BD36" s="186" t="e">
        <v>#NAME?</v>
      </c>
      <c r="BE36" s="187" t="e">
        <f t="shared" si="16"/>
        <v>#NAME?</v>
      </c>
      <c r="BF36" s="186" t="e">
        <v>#NAME?</v>
      </c>
      <c r="BG36" s="186" t="e">
        <v>#NAME?</v>
      </c>
      <c r="BH36" s="186" t="e">
        <v>#NAME?</v>
      </c>
      <c r="BI36" s="187" t="e">
        <f t="shared" si="17"/>
        <v>#NAME?</v>
      </c>
      <c r="BJ36" s="186" t="e">
        <v>#NAME?</v>
      </c>
      <c r="BK36" s="186" t="e">
        <v>#NAME?</v>
      </c>
      <c r="BL36" s="186" t="e">
        <v>#NAME?</v>
      </c>
      <c r="BM36" s="187" t="e">
        <f t="shared" si="18"/>
        <v>#NAME?</v>
      </c>
      <c r="BN36" s="186" t="e">
        <v>#NAME?</v>
      </c>
      <c r="BO36" s="186" t="e">
        <v>#NAME?</v>
      </c>
      <c r="BP36" s="186" t="e">
        <v>#NAME?</v>
      </c>
      <c r="BQ36" s="187" t="e">
        <f t="shared" si="19"/>
        <v>#NAME?</v>
      </c>
      <c r="BR36" s="186" t="e">
        <v>#NAME?</v>
      </c>
      <c r="BS36" s="186" t="e">
        <v>#NAME?</v>
      </c>
      <c r="BT36" s="186" t="e">
        <v>#NAME?</v>
      </c>
      <c r="BU36" s="187" t="e">
        <f t="shared" si="20"/>
        <v>#NAME?</v>
      </c>
      <c r="BV36" s="186" t="e">
        <v>#NAME?</v>
      </c>
      <c r="BW36" s="186" t="e">
        <v>#NAME?</v>
      </c>
      <c r="BX36" s="186" t="e">
        <v>#NAME?</v>
      </c>
      <c r="BY36" s="187" t="e">
        <f t="shared" si="21"/>
        <v>#NAME?</v>
      </c>
    </row>
    <row r="37" spans="1:77" s="80" customFormat="1" ht="15.5">
      <c r="A37" s="115" t="s">
        <v>68</v>
      </c>
      <c r="B37" s="83"/>
      <c r="C37" s="83"/>
      <c r="D37" s="76"/>
      <c r="E37" s="84"/>
      <c r="F37" s="88"/>
      <c r="G37" s="77"/>
      <c r="H37" s="77"/>
      <c r="I37" s="164"/>
      <c r="J37" s="247" t="s">
        <v>159</v>
      </c>
      <c r="K37" s="302">
        <f t="shared" si="2"/>
        <v>8640</v>
      </c>
      <c r="L37" s="398">
        <f t="shared" si="3"/>
        <v>7776</v>
      </c>
      <c r="M37" s="365">
        <f t="shared" si="4"/>
        <v>6075</v>
      </c>
      <c r="N37" s="365" t="e">
        <f t="shared" si="5"/>
        <v>#NAME?</v>
      </c>
      <c r="O37" s="365" t="e">
        <f t="shared" si="5"/>
        <v>#NAME?</v>
      </c>
      <c r="P37" s="182"/>
      <c r="Q37" s="182"/>
      <c r="R37" s="183"/>
      <c r="S37" s="222" t="s">
        <v>163</v>
      </c>
      <c r="T37" s="220">
        <v>3.6</v>
      </c>
      <c r="U37" s="248">
        <v>2400</v>
      </c>
      <c r="V37" s="184"/>
      <c r="W37" s="302">
        <f t="shared" si="6"/>
        <v>8640</v>
      </c>
      <c r="X37" s="182"/>
      <c r="Y37" s="266">
        <f t="shared" si="7"/>
        <v>8640</v>
      </c>
      <c r="Z37" s="182"/>
      <c r="AA37" s="181">
        <f t="shared" si="8"/>
        <v>6750</v>
      </c>
      <c r="AB37" s="182"/>
      <c r="AC37" s="182"/>
      <c r="AD37" s="183"/>
      <c r="AE37" s="222" t="s">
        <v>163</v>
      </c>
      <c r="AF37" s="220">
        <v>10.8</v>
      </c>
      <c r="AG37" s="248">
        <v>2080</v>
      </c>
      <c r="AH37" s="184"/>
      <c r="AI37" s="232">
        <f t="shared" si="9"/>
        <v>22464</v>
      </c>
      <c r="AJ37" s="182"/>
      <c r="AK37" s="266">
        <f t="shared" si="10"/>
        <v>22464</v>
      </c>
      <c r="AL37" s="182"/>
      <c r="AM37" s="181">
        <f t="shared" si="11"/>
        <v>17550</v>
      </c>
      <c r="AN37" s="182"/>
      <c r="AO37" s="182"/>
      <c r="AP37" s="182"/>
      <c r="AQ37" s="182"/>
      <c r="AR37" s="185" t="e">
        <f t="shared" si="12"/>
        <v>#NAME?</v>
      </c>
      <c r="AS37" s="185" t="e">
        <f t="shared" si="13"/>
        <v>#NAME?</v>
      </c>
      <c r="AT37" s="186" t="e">
        <v>#NAME?</v>
      </c>
      <c r="AU37" s="186" t="e">
        <v>#NAME?</v>
      </c>
      <c r="AV37" s="186" t="e">
        <v>#NAME?</v>
      </c>
      <c r="AW37" s="187" t="e">
        <f t="shared" si="14"/>
        <v>#NAME?</v>
      </c>
      <c r="AX37" s="186" t="e">
        <v>#NAME?</v>
      </c>
      <c r="AY37" s="186" t="e">
        <v>#NAME?</v>
      </c>
      <c r="AZ37" s="186" t="e">
        <v>#NAME?</v>
      </c>
      <c r="BA37" s="187" t="e">
        <f t="shared" si="15"/>
        <v>#NAME?</v>
      </c>
      <c r="BB37" s="186" t="e">
        <v>#NAME?</v>
      </c>
      <c r="BC37" s="186" t="e">
        <v>#NAME?</v>
      </c>
      <c r="BD37" s="186" t="e">
        <v>#NAME?</v>
      </c>
      <c r="BE37" s="187" t="e">
        <f t="shared" si="16"/>
        <v>#NAME?</v>
      </c>
      <c r="BF37" s="186" t="e">
        <v>#NAME?</v>
      </c>
      <c r="BG37" s="186" t="e">
        <v>#NAME?</v>
      </c>
      <c r="BH37" s="186" t="e">
        <v>#NAME?</v>
      </c>
      <c r="BI37" s="187" t="e">
        <f t="shared" si="17"/>
        <v>#NAME?</v>
      </c>
      <c r="BJ37" s="186" t="e">
        <v>#NAME?</v>
      </c>
      <c r="BK37" s="186" t="e">
        <v>#NAME?</v>
      </c>
      <c r="BL37" s="186" t="e">
        <v>#NAME?</v>
      </c>
      <c r="BM37" s="187" t="e">
        <f t="shared" si="18"/>
        <v>#NAME?</v>
      </c>
      <c r="BN37" s="186" t="e">
        <v>#NAME?</v>
      </c>
      <c r="BO37" s="186" t="e">
        <v>#NAME?</v>
      </c>
      <c r="BP37" s="186" t="e">
        <v>#NAME?</v>
      </c>
      <c r="BQ37" s="187" t="e">
        <f t="shared" si="19"/>
        <v>#NAME?</v>
      </c>
      <c r="BR37" s="186" t="e">
        <v>#NAME?</v>
      </c>
      <c r="BS37" s="186" t="e">
        <v>#NAME?</v>
      </c>
      <c r="BT37" s="186" t="e">
        <v>#NAME?</v>
      </c>
      <c r="BU37" s="187" t="e">
        <f t="shared" si="20"/>
        <v>#NAME?</v>
      </c>
      <c r="BV37" s="186" t="e">
        <v>#NAME?</v>
      </c>
      <c r="BW37" s="186" t="e">
        <v>#NAME?</v>
      </c>
      <c r="BX37" s="186" t="e">
        <v>#NAME?</v>
      </c>
      <c r="BY37" s="187" t="e">
        <f t="shared" si="21"/>
        <v>#NAME?</v>
      </c>
    </row>
    <row r="38" spans="1:77" s="80" customFormat="1" ht="15.5">
      <c r="A38" s="115" t="s">
        <v>69</v>
      </c>
      <c r="B38" s="83"/>
      <c r="C38" s="83"/>
      <c r="D38" s="76"/>
      <c r="E38" s="84"/>
      <c r="F38" s="88"/>
      <c r="G38" s="77"/>
      <c r="H38" s="77"/>
      <c r="I38" s="164"/>
      <c r="J38" s="247" t="s">
        <v>160</v>
      </c>
      <c r="K38" s="302">
        <f t="shared" si="2"/>
        <v>4500</v>
      </c>
      <c r="L38" s="398">
        <f t="shared" si="3"/>
        <v>4050</v>
      </c>
      <c r="M38" s="365">
        <f t="shared" si="4"/>
        <v>3164.0625</v>
      </c>
      <c r="N38" s="365" t="e">
        <f t="shared" si="5"/>
        <v>#NAME?</v>
      </c>
      <c r="O38" s="365" t="e">
        <f t="shared" si="5"/>
        <v>#NAME?</v>
      </c>
      <c r="P38" s="182"/>
      <c r="Q38" s="182"/>
      <c r="R38" s="183"/>
      <c r="S38" s="222" t="s">
        <v>155</v>
      </c>
      <c r="T38" s="220">
        <v>4</v>
      </c>
      <c r="U38" s="221">
        <v>1125</v>
      </c>
      <c r="V38" s="184"/>
      <c r="W38" s="302">
        <f t="shared" si="6"/>
        <v>4500</v>
      </c>
      <c r="X38" s="182"/>
      <c r="Y38" s="266">
        <f t="shared" si="7"/>
        <v>4500</v>
      </c>
      <c r="Z38" s="182"/>
      <c r="AA38" s="181">
        <f t="shared" si="8"/>
        <v>3515.625</v>
      </c>
      <c r="AB38" s="182"/>
      <c r="AC38" s="182"/>
      <c r="AD38" s="183"/>
      <c r="AE38" s="222" t="s">
        <v>155</v>
      </c>
      <c r="AF38" s="220">
        <v>12</v>
      </c>
      <c r="AG38" s="221">
        <v>1125</v>
      </c>
      <c r="AH38" s="184"/>
      <c r="AI38" s="232">
        <f t="shared" si="9"/>
        <v>13500</v>
      </c>
      <c r="AJ38" s="182"/>
      <c r="AK38" s="266">
        <f t="shared" si="10"/>
        <v>13500</v>
      </c>
      <c r="AL38" s="182"/>
      <c r="AM38" s="181">
        <f t="shared" si="11"/>
        <v>10546.875</v>
      </c>
      <c r="AN38" s="182"/>
      <c r="AO38" s="182"/>
      <c r="AP38" s="182"/>
      <c r="AQ38" s="182"/>
      <c r="AR38" s="185" t="e">
        <f t="shared" si="12"/>
        <v>#NAME?</v>
      </c>
      <c r="AS38" s="185" t="e">
        <f t="shared" si="13"/>
        <v>#NAME?</v>
      </c>
      <c r="AT38" s="186" t="e">
        <v>#NAME?</v>
      </c>
      <c r="AU38" s="186" t="e">
        <v>#NAME?</v>
      </c>
      <c r="AV38" s="186" t="e">
        <v>#NAME?</v>
      </c>
      <c r="AW38" s="187" t="e">
        <f t="shared" si="14"/>
        <v>#NAME?</v>
      </c>
      <c r="AX38" s="186" t="e">
        <v>#NAME?</v>
      </c>
      <c r="AY38" s="186" t="e">
        <v>#NAME?</v>
      </c>
      <c r="AZ38" s="186" t="e">
        <v>#NAME?</v>
      </c>
      <c r="BA38" s="187" t="e">
        <f t="shared" si="15"/>
        <v>#NAME?</v>
      </c>
      <c r="BB38" s="186" t="e">
        <v>#NAME?</v>
      </c>
      <c r="BC38" s="186" t="e">
        <v>#NAME?</v>
      </c>
      <c r="BD38" s="186" t="e">
        <v>#NAME?</v>
      </c>
      <c r="BE38" s="187" t="e">
        <f t="shared" si="16"/>
        <v>#NAME?</v>
      </c>
      <c r="BF38" s="186" t="e">
        <v>#NAME?</v>
      </c>
      <c r="BG38" s="186" t="e">
        <v>#NAME?</v>
      </c>
      <c r="BH38" s="186" t="e">
        <v>#NAME?</v>
      </c>
      <c r="BI38" s="187" t="e">
        <f t="shared" si="17"/>
        <v>#NAME?</v>
      </c>
      <c r="BJ38" s="186" t="e">
        <v>#NAME?</v>
      </c>
      <c r="BK38" s="186" t="e">
        <v>#NAME?</v>
      </c>
      <c r="BL38" s="186" t="e">
        <v>#NAME?</v>
      </c>
      <c r="BM38" s="187" t="e">
        <f t="shared" si="18"/>
        <v>#NAME?</v>
      </c>
      <c r="BN38" s="186" t="e">
        <v>#NAME?</v>
      </c>
      <c r="BO38" s="186" t="e">
        <v>#NAME?</v>
      </c>
      <c r="BP38" s="186" t="e">
        <v>#NAME?</v>
      </c>
      <c r="BQ38" s="187" t="e">
        <f t="shared" si="19"/>
        <v>#NAME?</v>
      </c>
      <c r="BR38" s="186" t="e">
        <v>#NAME?</v>
      </c>
      <c r="BS38" s="186" t="e">
        <v>#NAME?</v>
      </c>
      <c r="BT38" s="186" t="e">
        <v>#NAME?</v>
      </c>
      <c r="BU38" s="187" t="e">
        <f t="shared" si="20"/>
        <v>#NAME?</v>
      </c>
      <c r="BV38" s="186" t="e">
        <v>#NAME?</v>
      </c>
      <c r="BW38" s="186" t="e">
        <v>#NAME?</v>
      </c>
      <c r="BX38" s="186" t="e">
        <v>#NAME?</v>
      </c>
      <c r="BY38" s="187" t="e">
        <f t="shared" si="21"/>
        <v>#NAME?</v>
      </c>
    </row>
    <row r="39" spans="1:77" s="80" customFormat="1" ht="15.5">
      <c r="A39" s="115" t="s">
        <v>70</v>
      </c>
      <c r="B39" s="83"/>
      <c r="C39" s="83"/>
      <c r="D39" s="76"/>
      <c r="E39" s="84"/>
      <c r="F39" s="88"/>
      <c r="G39" s="77"/>
      <c r="H39" s="77"/>
      <c r="I39" s="164"/>
      <c r="J39" s="247" t="s">
        <v>161</v>
      </c>
      <c r="K39" s="302">
        <f t="shared" si="2"/>
        <v>7440</v>
      </c>
      <c r="L39" s="398">
        <f t="shared" si="3"/>
        <v>6696</v>
      </c>
      <c r="M39" s="365">
        <f t="shared" si="4"/>
        <v>5231.25</v>
      </c>
      <c r="N39" s="365" t="e">
        <f t="shared" si="5"/>
        <v>#NAME?</v>
      </c>
      <c r="O39" s="365" t="e">
        <f t="shared" si="5"/>
        <v>#NAME?</v>
      </c>
      <c r="P39" s="182"/>
      <c r="Q39" s="182"/>
      <c r="R39" s="183"/>
      <c r="S39" s="222" t="s">
        <v>155</v>
      </c>
      <c r="T39" s="220">
        <v>12</v>
      </c>
      <c r="U39" s="221">
        <v>620</v>
      </c>
      <c r="V39" s="184"/>
      <c r="W39" s="302">
        <f t="shared" si="6"/>
        <v>7440</v>
      </c>
      <c r="X39" s="182"/>
      <c r="Y39" s="266">
        <f t="shared" si="7"/>
        <v>7440</v>
      </c>
      <c r="Z39" s="182"/>
      <c r="AA39" s="181">
        <f t="shared" si="8"/>
        <v>5812.5</v>
      </c>
      <c r="AB39" s="182"/>
      <c r="AC39" s="182"/>
      <c r="AD39" s="183"/>
      <c r="AE39" s="222" t="s">
        <v>155</v>
      </c>
      <c r="AF39" s="220">
        <v>36</v>
      </c>
      <c r="AG39" s="221">
        <v>620</v>
      </c>
      <c r="AH39" s="184"/>
      <c r="AI39" s="232">
        <f t="shared" si="9"/>
        <v>22320</v>
      </c>
      <c r="AJ39" s="182"/>
      <c r="AK39" s="266">
        <f t="shared" si="10"/>
        <v>22320</v>
      </c>
      <c r="AL39" s="182"/>
      <c r="AM39" s="181">
        <f t="shared" si="11"/>
        <v>17437.5</v>
      </c>
      <c r="AN39" s="182"/>
      <c r="AO39" s="182"/>
      <c r="AP39" s="182"/>
      <c r="AQ39" s="182"/>
      <c r="AR39" s="185" t="e">
        <f t="shared" si="12"/>
        <v>#NAME?</v>
      </c>
      <c r="AS39" s="185" t="e">
        <f t="shared" si="13"/>
        <v>#NAME?</v>
      </c>
      <c r="AT39" s="186" t="e">
        <v>#NAME?</v>
      </c>
      <c r="AU39" s="186" t="e">
        <v>#NAME?</v>
      </c>
      <c r="AV39" s="186" t="e">
        <v>#NAME?</v>
      </c>
      <c r="AW39" s="187" t="e">
        <f t="shared" si="14"/>
        <v>#NAME?</v>
      </c>
      <c r="AX39" s="186" t="e">
        <v>#NAME?</v>
      </c>
      <c r="AY39" s="186" t="e">
        <v>#NAME?</v>
      </c>
      <c r="AZ39" s="186" t="e">
        <v>#NAME?</v>
      </c>
      <c r="BA39" s="187" t="e">
        <f t="shared" si="15"/>
        <v>#NAME?</v>
      </c>
      <c r="BB39" s="186" t="e">
        <v>#NAME?</v>
      </c>
      <c r="BC39" s="186" t="e">
        <v>#NAME?</v>
      </c>
      <c r="BD39" s="186" t="e">
        <v>#NAME?</v>
      </c>
      <c r="BE39" s="187" t="e">
        <f t="shared" si="16"/>
        <v>#NAME?</v>
      </c>
      <c r="BF39" s="186" t="e">
        <v>#NAME?</v>
      </c>
      <c r="BG39" s="186" t="e">
        <v>#NAME?</v>
      </c>
      <c r="BH39" s="186" t="e">
        <v>#NAME?</v>
      </c>
      <c r="BI39" s="187" t="e">
        <f t="shared" si="17"/>
        <v>#NAME?</v>
      </c>
      <c r="BJ39" s="186" t="e">
        <v>#NAME?</v>
      </c>
      <c r="BK39" s="186" t="e">
        <v>#NAME?</v>
      </c>
      <c r="BL39" s="186" t="e">
        <v>#NAME?</v>
      </c>
      <c r="BM39" s="187" t="e">
        <f t="shared" si="18"/>
        <v>#NAME?</v>
      </c>
      <c r="BN39" s="186" t="e">
        <v>#NAME?</v>
      </c>
      <c r="BO39" s="186" t="e">
        <v>#NAME?</v>
      </c>
      <c r="BP39" s="186" t="e">
        <v>#NAME?</v>
      </c>
      <c r="BQ39" s="187" t="e">
        <f t="shared" si="19"/>
        <v>#NAME?</v>
      </c>
      <c r="BR39" s="186" t="e">
        <v>#NAME?</v>
      </c>
      <c r="BS39" s="186" t="e">
        <v>#NAME?</v>
      </c>
      <c r="BT39" s="186" t="e">
        <v>#NAME?</v>
      </c>
      <c r="BU39" s="187" t="e">
        <f t="shared" si="20"/>
        <v>#NAME?</v>
      </c>
      <c r="BV39" s="186" t="e">
        <v>#NAME?</v>
      </c>
      <c r="BW39" s="186" t="e">
        <v>#NAME?</v>
      </c>
      <c r="BX39" s="186" t="e">
        <v>#NAME?</v>
      </c>
      <c r="BY39" s="187" t="e">
        <f t="shared" si="21"/>
        <v>#NAME?</v>
      </c>
    </row>
    <row r="40" spans="1:77" s="80" customFormat="1" ht="15.5">
      <c r="A40" s="115" t="s">
        <v>71</v>
      </c>
      <c r="B40" s="83"/>
      <c r="C40" s="83"/>
      <c r="D40" s="76"/>
      <c r="E40" s="84"/>
      <c r="F40" s="88"/>
      <c r="G40" s="77"/>
      <c r="H40" s="77"/>
      <c r="I40" s="164"/>
      <c r="J40" s="247" t="s">
        <v>162</v>
      </c>
      <c r="K40" s="302">
        <f t="shared" si="2"/>
        <v>1620</v>
      </c>
      <c r="L40" s="398">
        <f t="shared" si="3"/>
        <v>1458</v>
      </c>
      <c r="M40" s="365">
        <f t="shared" si="4"/>
        <v>1139.0625</v>
      </c>
      <c r="N40" s="365" t="e">
        <f t="shared" si="5"/>
        <v>#NAME?</v>
      </c>
      <c r="O40" s="365" t="e">
        <f t="shared" si="5"/>
        <v>#NAME?</v>
      </c>
      <c r="P40" s="182"/>
      <c r="Q40" s="182"/>
      <c r="R40" s="183"/>
      <c r="S40" s="222" t="s">
        <v>163</v>
      </c>
      <c r="T40" s="220">
        <v>3.6</v>
      </c>
      <c r="U40" s="221">
        <v>450</v>
      </c>
      <c r="V40" s="184"/>
      <c r="W40" s="302">
        <f t="shared" si="6"/>
        <v>1620</v>
      </c>
      <c r="X40" s="182"/>
      <c r="Y40" s="266">
        <f t="shared" si="7"/>
        <v>1620</v>
      </c>
      <c r="Z40" s="182"/>
      <c r="AA40" s="181">
        <f t="shared" si="8"/>
        <v>1265.625</v>
      </c>
      <c r="AB40" s="182"/>
      <c r="AC40" s="182"/>
      <c r="AD40" s="183"/>
      <c r="AE40" s="222" t="s">
        <v>163</v>
      </c>
      <c r="AF40" s="220">
        <v>10.8</v>
      </c>
      <c r="AG40" s="221">
        <v>450</v>
      </c>
      <c r="AH40" s="184"/>
      <c r="AI40" s="232">
        <f t="shared" si="9"/>
        <v>4860</v>
      </c>
      <c r="AJ40" s="182"/>
      <c r="AK40" s="266">
        <f t="shared" si="10"/>
        <v>4860</v>
      </c>
      <c r="AL40" s="182"/>
      <c r="AM40" s="181">
        <f t="shared" si="11"/>
        <v>3796.875</v>
      </c>
      <c r="AN40" s="182"/>
      <c r="AO40" s="182"/>
      <c r="AP40" s="182"/>
      <c r="AQ40" s="182"/>
      <c r="AR40" s="185" t="e">
        <f t="shared" si="12"/>
        <v>#NAME?</v>
      </c>
      <c r="AS40" s="185" t="e">
        <f t="shared" si="13"/>
        <v>#NAME?</v>
      </c>
      <c r="AT40" s="186" t="e">
        <v>#NAME?</v>
      </c>
      <c r="AU40" s="186" t="e">
        <v>#NAME?</v>
      </c>
      <c r="AV40" s="186" t="e">
        <v>#NAME?</v>
      </c>
      <c r="AW40" s="187" t="e">
        <f t="shared" si="14"/>
        <v>#NAME?</v>
      </c>
      <c r="AX40" s="186" t="e">
        <v>#NAME?</v>
      </c>
      <c r="AY40" s="186" t="e">
        <v>#NAME?</v>
      </c>
      <c r="AZ40" s="186" t="e">
        <v>#NAME?</v>
      </c>
      <c r="BA40" s="187" t="e">
        <f t="shared" si="15"/>
        <v>#NAME?</v>
      </c>
      <c r="BB40" s="186" t="e">
        <v>#NAME?</v>
      </c>
      <c r="BC40" s="186" t="e">
        <v>#NAME?</v>
      </c>
      <c r="BD40" s="186" t="e">
        <v>#NAME?</v>
      </c>
      <c r="BE40" s="187" t="e">
        <f t="shared" si="16"/>
        <v>#NAME?</v>
      </c>
      <c r="BF40" s="186" t="e">
        <v>#NAME?</v>
      </c>
      <c r="BG40" s="186" t="e">
        <v>#NAME?</v>
      </c>
      <c r="BH40" s="186" t="e">
        <v>#NAME?</v>
      </c>
      <c r="BI40" s="187" t="e">
        <f t="shared" si="17"/>
        <v>#NAME?</v>
      </c>
      <c r="BJ40" s="186" t="e">
        <v>#NAME?</v>
      </c>
      <c r="BK40" s="186" t="e">
        <v>#NAME?</v>
      </c>
      <c r="BL40" s="186" t="e">
        <v>#NAME?</v>
      </c>
      <c r="BM40" s="187" t="e">
        <f t="shared" si="18"/>
        <v>#NAME?</v>
      </c>
      <c r="BN40" s="186" t="e">
        <v>#NAME?</v>
      </c>
      <c r="BO40" s="186" t="e">
        <v>#NAME?</v>
      </c>
      <c r="BP40" s="186" t="e">
        <v>#NAME?</v>
      </c>
      <c r="BQ40" s="187" t="e">
        <f t="shared" si="19"/>
        <v>#NAME?</v>
      </c>
      <c r="BR40" s="186" t="e">
        <v>#NAME?</v>
      </c>
      <c r="BS40" s="186" t="e">
        <v>#NAME?</v>
      </c>
      <c r="BT40" s="186" t="e">
        <v>#NAME?</v>
      </c>
      <c r="BU40" s="187" t="e">
        <f t="shared" si="20"/>
        <v>#NAME?</v>
      </c>
      <c r="BV40" s="186" t="e">
        <v>#NAME?</v>
      </c>
      <c r="BW40" s="186" t="e">
        <v>#NAME?</v>
      </c>
      <c r="BX40" s="186" t="e">
        <v>#NAME?</v>
      </c>
      <c r="BY40" s="187" t="e">
        <f t="shared" si="21"/>
        <v>#NAME?</v>
      </c>
    </row>
    <row r="41" spans="1:77" s="80" customFormat="1" ht="19.5" customHeight="1">
      <c r="A41" s="162"/>
      <c r="B41" s="163"/>
      <c r="C41" s="163"/>
      <c r="D41" s="163"/>
      <c r="E41" s="163"/>
      <c r="F41" s="163"/>
      <c r="I41" s="164"/>
      <c r="J41" s="177" t="str">
        <f>CONCATENATE("Subtotal ",J34)</f>
        <v>Subtotal Administrative/Support Staff</v>
      </c>
      <c r="K41" s="333">
        <f>SUBTOTAL(9,K35:K40)</f>
        <v>31300</v>
      </c>
      <c r="L41" s="399">
        <f>SUBTOTAL(9,L35:L39)</f>
        <v>26712</v>
      </c>
      <c r="M41" s="366">
        <f>SUBTOTAL(9,M35:M39)</f>
        <v>20868.75</v>
      </c>
      <c r="N41" s="366" t="e">
        <f>SUBTOTAL(9,N35:N39)</f>
        <v>#NAME?</v>
      </c>
      <c r="O41" s="366" t="e">
        <f>SUBTOTAL(9,O35:O39)</f>
        <v>#NAME?</v>
      </c>
      <c r="P41" s="184"/>
      <c r="Q41" s="184"/>
      <c r="R41" s="216"/>
      <c r="S41" s="184"/>
      <c r="T41" s="184"/>
      <c r="U41" s="215"/>
      <c r="V41" s="215"/>
      <c r="W41" s="303">
        <f>SUBTOTAL(9,W35:W40)</f>
        <v>31300</v>
      </c>
      <c r="X41" s="184"/>
      <c r="Y41" s="277">
        <f>SUBTOTAL(9,Y35:Y39)</f>
        <v>29680</v>
      </c>
      <c r="Z41" s="184"/>
      <c r="AA41" s="214">
        <f>SUBTOTAL(9,AA35:AA39)</f>
        <v>23187.5</v>
      </c>
      <c r="AB41" s="184"/>
      <c r="AC41" s="184"/>
      <c r="AD41" s="216"/>
      <c r="AE41" s="184"/>
      <c r="AF41" s="184"/>
      <c r="AG41" s="215"/>
      <c r="AH41" s="215"/>
      <c r="AI41" s="233">
        <f>SUBTOTAL(9,AI35:AI39)</f>
        <v>85584</v>
      </c>
      <c r="AJ41" s="184"/>
      <c r="AK41" s="277">
        <f>SUBTOTAL(9,AK35:AK39)</f>
        <v>85584</v>
      </c>
      <c r="AL41" s="184"/>
      <c r="AM41" s="214">
        <f>SUBTOTAL(9,AM35:AM39)</f>
        <v>66862.5</v>
      </c>
      <c r="AN41" s="184"/>
      <c r="AO41" s="184"/>
      <c r="AP41" s="184"/>
      <c r="AQ41" s="184"/>
      <c r="AR41" s="215" t="e">
        <f t="shared" ref="AR41:BF41" si="22">SUBTOTAL(9,AR35:AR39)</f>
        <v>#NAME?</v>
      </c>
      <c r="AS41" s="215" t="e">
        <f t="shared" si="22"/>
        <v>#NAME?</v>
      </c>
      <c r="AT41" s="215" t="e">
        <f t="shared" si="22"/>
        <v>#NAME?</v>
      </c>
      <c r="AU41" s="215" t="e">
        <f t="shared" si="22"/>
        <v>#NAME?</v>
      </c>
      <c r="AV41" s="215" t="e">
        <f t="shared" si="22"/>
        <v>#NAME?</v>
      </c>
      <c r="AW41" s="215" t="e">
        <f t="shared" si="22"/>
        <v>#NAME?</v>
      </c>
      <c r="AX41" s="215" t="e">
        <f t="shared" si="22"/>
        <v>#NAME?</v>
      </c>
      <c r="AY41" s="215" t="e">
        <f t="shared" si="22"/>
        <v>#NAME?</v>
      </c>
      <c r="AZ41" s="215" t="e">
        <f t="shared" si="22"/>
        <v>#NAME?</v>
      </c>
      <c r="BA41" s="215" t="e">
        <f t="shared" si="22"/>
        <v>#NAME?</v>
      </c>
      <c r="BB41" s="215" t="e">
        <f t="shared" si="22"/>
        <v>#NAME?</v>
      </c>
      <c r="BC41" s="215" t="e">
        <f t="shared" si="22"/>
        <v>#NAME?</v>
      </c>
      <c r="BD41" s="215" t="e">
        <f t="shared" si="22"/>
        <v>#NAME?</v>
      </c>
      <c r="BE41" s="215" t="e">
        <f t="shared" si="22"/>
        <v>#NAME?</v>
      </c>
      <c r="BF41" s="215" t="e">
        <f t="shared" si="22"/>
        <v>#NAME?</v>
      </c>
      <c r="BG41" s="215" t="e">
        <f t="shared" ref="BG41:BY41" si="23">SUBTOTAL(9,BG35:BG39)</f>
        <v>#NAME?</v>
      </c>
      <c r="BH41" s="215" t="e">
        <f t="shared" si="23"/>
        <v>#NAME?</v>
      </c>
      <c r="BI41" s="215" t="e">
        <f t="shared" si="23"/>
        <v>#NAME?</v>
      </c>
      <c r="BJ41" s="215" t="e">
        <f t="shared" si="23"/>
        <v>#NAME?</v>
      </c>
      <c r="BK41" s="215" t="e">
        <f t="shared" si="23"/>
        <v>#NAME?</v>
      </c>
      <c r="BL41" s="215" t="e">
        <f t="shared" si="23"/>
        <v>#NAME?</v>
      </c>
      <c r="BM41" s="215" t="e">
        <f t="shared" si="23"/>
        <v>#NAME?</v>
      </c>
      <c r="BN41" s="215" t="e">
        <f t="shared" si="23"/>
        <v>#NAME?</v>
      </c>
      <c r="BO41" s="215" t="e">
        <f t="shared" si="23"/>
        <v>#NAME?</v>
      </c>
      <c r="BP41" s="215" t="e">
        <f t="shared" si="23"/>
        <v>#NAME?</v>
      </c>
      <c r="BQ41" s="215" t="e">
        <f t="shared" si="23"/>
        <v>#NAME?</v>
      </c>
      <c r="BR41" s="215" t="e">
        <f t="shared" si="23"/>
        <v>#NAME?</v>
      </c>
      <c r="BS41" s="215" t="e">
        <f t="shared" si="23"/>
        <v>#NAME?</v>
      </c>
      <c r="BT41" s="215" t="e">
        <f t="shared" si="23"/>
        <v>#NAME?</v>
      </c>
      <c r="BU41" s="215" t="e">
        <f t="shared" si="23"/>
        <v>#NAME?</v>
      </c>
      <c r="BV41" s="215" t="e">
        <f t="shared" si="23"/>
        <v>#NAME?</v>
      </c>
      <c r="BW41" s="215" t="e">
        <f t="shared" si="23"/>
        <v>#NAME?</v>
      </c>
      <c r="BX41" s="215" t="e">
        <f t="shared" si="23"/>
        <v>#NAME?</v>
      </c>
      <c r="BY41" s="215" t="e">
        <f t="shared" si="23"/>
        <v>#NAME?</v>
      </c>
    </row>
    <row r="42" spans="1:77" s="80" customFormat="1" ht="19.5" customHeight="1">
      <c r="A42" s="162"/>
      <c r="B42" s="163"/>
      <c r="C42" s="163"/>
      <c r="D42" s="163"/>
      <c r="E42" s="163"/>
      <c r="F42" s="163"/>
      <c r="I42" s="164"/>
      <c r="J42" s="177"/>
      <c r="K42" s="333"/>
      <c r="L42" s="399"/>
      <c r="M42" s="366"/>
      <c r="N42" s="366"/>
      <c r="O42" s="366"/>
      <c r="P42" s="184"/>
      <c r="Q42" s="184"/>
      <c r="R42" s="216"/>
      <c r="S42" s="184"/>
      <c r="T42" s="184"/>
      <c r="U42" s="215"/>
      <c r="V42" s="215"/>
      <c r="W42" s="303"/>
      <c r="X42" s="184"/>
      <c r="Y42" s="277"/>
      <c r="Z42" s="184"/>
      <c r="AA42" s="214"/>
      <c r="AB42" s="184"/>
      <c r="AC42" s="184"/>
      <c r="AD42" s="216"/>
      <c r="AE42" s="184"/>
      <c r="AF42" s="184"/>
      <c r="AG42" s="215"/>
      <c r="AH42" s="215"/>
      <c r="AI42" s="233"/>
      <c r="AJ42" s="184"/>
      <c r="AK42" s="277"/>
      <c r="AL42" s="184"/>
      <c r="AM42" s="214"/>
      <c r="AN42" s="184"/>
      <c r="AO42" s="184"/>
      <c r="AP42" s="184"/>
      <c r="AQ42" s="184"/>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row>
    <row r="43" spans="1:77" s="80" customFormat="1" ht="24.75" customHeight="1">
      <c r="A43" s="162"/>
      <c r="B43" s="163"/>
      <c r="C43" s="163"/>
      <c r="D43" s="163"/>
      <c r="E43" s="163"/>
      <c r="F43" s="163"/>
      <c r="I43" s="164"/>
      <c r="J43" s="177" t="s">
        <v>152</v>
      </c>
      <c r="K43" s="333"/>
      <c r="L43" s="399"/>
      <c r="M43" s="366"/>
      <c r="N43" s="366"/>
      <c r="O43" s="366"/>
      <c r="P43" s="184"/>
      <c r="Q43" s="184"/>
      <c r="R43" s="216"/>
      <c r="S43" s="184"/>
      <c r="T43" s="184"/>
      <c r="U43" s="215"/>
      <c r="V43" s="215"/>
      <c r="W43" s="303"/>
      <c r="X43" s="184"/>
      <c r="Y43" s="277"/>
      <c r="Z43" s="184"/>
      <c r="AA43" s="214"/>
      <c r="AB43" s="184"/>
      <c r="AC43" s="184"/>
      <c r="AD43" s="216"/>
      <c r="AE43" s="184"/>
      <c r="AF43" s="184"/>
      <c r="AG43" s="215"/>
      <c r="AH43" s="215"/>
      <c r="AI43" s="233"/>
      <c r="AJ43" s="184"/>
      <c r="AK43" s="277"/>
      <c r="AL43" s="184"/>
      <c r="AM43" s="214"/>
      <c r="AN43" s="184"/>
      <c r="AO43" s="184"/>
      <c r="AP43" s="184"/>
      <c r="AQ43" s="184"/>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row>
    <row r="44" spans="1:77" s="80" customFormat="1" ht="15.5">
      <c r="A44" s="115" t="s">
        <v>72</v>
      </c>
      <c r="B44" s="83"/>
      <c r="C44" s="83"/>
      <c r="D44" s="76"/>
      <c r="E44" s="84"/>
      <c r="F44" s="88"/>
      <c r="G44" s="77"/>
      <c r="H44" s="77"/>
      <c r="I44" s="164"/>
      <c r="J44" s="249" t="s">
        <v>164</v>
      </c>
      <c r="K44" s="302">
        <f t="shared" ref="K44:K51" si="24">Y44</f>
        <v>19200</v>
      </c>
      <c r="L44" s="398">
        <f t="shared" ref="L44:L51" si="25">K44*0.9</f>
        <v>17280</v>
      </c>
      <c r="M44" s="365">
        <f t="shared" ref="M44:M51" si="26">L44/$M$4</f>
        <v>13500</v>
      </c>
      <c r="N44" s="365" t="e">
        <f t="shared" ref="N44:O51" si="27">L44-AR44</f>
        <v>#NAME?</v>
      </c>
      <c r="O44" s="365" t="e">
        <f t="shared" si="27"/>
        <v>#NAME?</v>
      </c>
      <c r="P44" s="182"/>
      <c r="Q44" s="182"/>
      <c r="R44" s="183"/>
      <c r="S44" s="219" t="s">
        <v>155</v>
      </c>
      <c r="T44" s="220">
        <v>2.4</v>
      </c>
      <c r="U44" s="221">
        <v>8000</v>
      </c>
      <c r="V44" s="184"/>
      <c r="W44" s="302">
        <f t="shared" ref="W44:W51" si="28">(T44*U44)</f>
        <v>19200</v>
      </c>
      <c r="X44" s="182"/>
      <c r="Y44" s="266">
        <f t="shared" ref="Y44:Y51" si="29">W44</f>
        <v>19200</v>
      </c>
      <c r="Z44" s="182"/>
      <c r="AA44" s="181">
        <f t="shared" ref="AA44:AA51" si="30">Y44/M$4</f>
        <v>15000</v>
      </c>
      <c r="AB44" s="182"/>
      <c r="AC44" s="182"/>
      <c r="AD44" s="183"/>
      <c r="AE44" s="219" t="s">
        <v>155</v>
      </c>
      <c r="AF44" s="220">
        <f>36*0.2</f>
        <v>7.2</v>
      </c>
      <c r="AG44" s="221">
        <v>8000</v>
      </c>
      <c r="AH44" s="184"/>
      <c r="AI44" s="232">
        <f t="shared" ref="AI44:AI51" si="31">(AF44*AG44)</f>
        <v>57600</v>
      </c>
      <c r="AJ44" s="182"/>
      <c r="AK44" s="266">
        <f t="shared" ref="AK44:AK51" si="32">AI44</f>
        <v>57600</v>
      </c>
      <c r="AL44" s="182"/>
      <c r="AM44" s="181">
        <f t="shared" ref="AM44:AM51" si="33">AK44/M$4</f>
        <v>45000</v>
      </c>
      <c r="AN44" s="182"/>
      <c r="AO44" s="182"/>
      <c r="AP44" s="182"/>
      <c r="AQ44" s="182"/>
      <c r="AR44" s="185" t="e">
        <f t="shared" ref="AR44:AR51" si="34">AS44*$M$4</f>
        <v>#NAME?</v>
      </c>
      <c r="AS44" s="185" t="e">
        <f t="shared" ref="AS44:AS51" si="35">AW44+BA44+BE44+BI44+BM44+BQ44+BU44+BY44</f>
        <v>#NAME?</v>
      </c>
      <c r="AT44" s="186" t="e">
        <v>#NAME?</v>
      </c>
      <c r="AU44" s="186" t="e">
        <v>#NAME?</v>
      </c>
      <c r="AV44" s="186" t="e">
        <v>#NAME?</v>
      </c>
      <c r="AW44" s="187" t="e">
        <f t="shared" ref="AW44:AW51" si="36">SUM(AT44:AV44)</f>
        <v>#NAME?</v>
      </c>
      <c r="AX44" s="186" t="e">
        <v>#NAME?</v>
      </c>
      <c r="AY44" s="186" t="e">
        <v>#NAME?</v>
      </c>
      <c r="AZ44" s="186" t="e">
        <v>#NAME?</v>
      </c>
      <c r="BA44" s="187" t="e">
        <f t="shared" ref="BA44:BA51" si="37">SUM(AX44:AZ44)</f>
        <v>#NAME?</v>
      </c>
      <c r="BB44" s="186" t="e">
        <v>#NAME?</v>
      </c>
      <c r="BC44" s="186" t="e">
        <v>#NAME?</v>
      </c>
      <c r="BD44" s="186" t="e">
        <v>#NAME?</v>
      </c>
      <c r="BE44" s="187" t="e">
        <f t="shared" ref="BE44:BE51" si="38">SUM(BB44:BD44)</f>
        <v>#NAME?</v>
      </c>
      <c r="BF44" s="186" t="e">
        <v>#NAME?</v>
      </c>
      <c r="BG44" s="186" t="e">
        <v>#NAME?</v>
      </c>
      <c r="BH44" s="186" t="e">
        <v>#NAME?</v>
      </c>
      <c r="BI44" s="187" t="e">
        <f t="shared" ref="BI44:BI51" si="39">SUM(BF44:BH44)</f>
        <v>#NAME?</v>
      </c>
      <c r="BJ44" s="186" t="e">
        <v>#NAME?</v>
      </c>
      <c r="BK44" s="186" t="e">
        <v>#NAME?</v>
      </c>
      <c r="BL44" s="186" t="e">
        <v>#NAME?</v>
      </c>
      <c r="BM44" s="187" t="e">
        <f t="shared" ref="BM44:BM51" si="40">SUM(BJ44:BL44)</f>
        <v>#NAME?</v>
      </c>
      <c r="BN44" s="186" t="e">
        <v>#NAME?</v>
      </c>
      <c r="BO44" s="186" t="e">
        <v>#NAME?</v>
      </c>
      <c r="BP44" s="186" t="e">
        <v>#NAME?</v>
      </c>
      <c r="BQ44" s="187" t="e">
        <f t="shared" ref="BQ44:BQ51" si="41">SUM(BM44:BP44)</f>
        <v>#NAME?</v>
      </c>
      <c r="BR44" s="186" t="e">
        <v>#NAME?</v>
      </c>
      <c r="BS44" s="186" t="e">
        <v>#NAME?</v>
      </c>
      <c r="BT44" s="186" t="e">
        <v>#NAME?</v>
      </c>
      <c r="BU44" s="187" t="e">
        <f t="shared" ref="BU44:BU51" si="42">SUM(BQ44:BT44)</f>
        <v>#NAME?</v>
      </c>
      <c r="BV44" s="186" t="e">
        <v>#NAME?</v>
      </c>
      <c r="BW44" s="186" t="e">
        <v>#NAME?</v>
      </c>
      <c r="BX44" s="186" t="e">
        <v>#NAME?</v>
      </c>
      <c r="BY44" s="187" t="e">
        <f t="shared" ref="BY44:BY51" si="43">SUM(BU44:BX44)</f>
        <v>#NAME?</v>
      </c>
    </row>
    <row r="45" spans="1:77" s="80" customFormat="1" ht="15.5">
      <c r="A45" s="115" t="s">
        <v>73</v>
      </c>
      <c r="B45" s="83"/>
      <c r="C45" s="83"/>
      <c r="D45" s="76"/>
      <c r="E45" s="84"/>
      <c r="F45" s="88"/>
      <c r="G45" s="77"/>
      <c r="H45" s="77"/>
      <c r="I45" s="164"/>
      <c r="J45" s="249" t="s">
        <v>165</v>
      </c>
      <c r="K45" s="302">
        <f t="shared" si="24"/>
        <v>19200</v>
      </c>
      <c r="L45" s="398">
        <f t="shared" si="25"/>
        <v>17280</v>
      </c>
      <c r="M45" s="365">
        <f t="shared" si="26"/>
        <v>13500</v>
      </c>
      <c r="N45" s="365" t="e">
        <f t="shared" si="27"/>
        <v>#NAME?</v>
      </c>
      <c r="O45" s="365" t="e">
        <f t="shared" si="27"/>
        <v>#NAME?</v>
      </c>
      <c r="P45" s="182"/>
      <c r="Q45" s="182"/>
      <c r="R45" s="183"/>
      <c r="S45" s="219" t="s">
        <v>155</v>
      </c>
      <c r="T45" s="220">
        <v>2.4</v>
      </c>
      <c r="U45" s="221">
        <v>8000</v>
      </c>
      <c r="V45" s="184"/>
      <c r="W45" s="302">
        <f t="shared" si="28"/>
        <v>19200</v>
      </c>
      <c r="X45" s="182"/>
      <c r="Y45" s="266">
        <f t="shared" si="29"/>
        <v>19200</v>
      </c>
      <c r="Z45" s="182"/>
      <c r="AA45" s="181">
        <f t="shared" si="30"/>
        <v>15000</v>
      </c>
      <c r="AB45" s="182"/>
      <c r="AC45" s="182"/>
      <c r="AD45" s="183"/>
      <c r="AE45" s="219" t="s">
        <v>155</v>
      </c>
      <c r="AF45" s="220">
        <v>7.2</v>
      </c>
      <c r="AG45" s="221">
        <f>120000/12*0.8</f>
        <v>8000</v>
      </c>
      <c r="AH45" s="184"/>
      <c r="AI45" s="232">
        <f t="shared" si="31"/>
        <v>57600</v>
      </c>
      <c r="AJ45" s="182"/>
      <c r="AK45" s="266">
        <f t="shared" si="32"/>
        <v>57600</v>
      </c>
      <c r="AL45" s="182"/>
      <c r="AM45" s="181">
        <f t="shared" si="33"/>
        <v>45000</v>
      </c>
      <c r="AN45" s="182"/>
      <c r="AO45" s="182"/>
      <c r="AP45" s="182"/>
      <c r="AQ45" s="182"/>
      <c r="AR45" s="185" t="e">
        <f t="shared" si="34"/>
        <v>#NAME?</v>
      </c>
      <c r="AS45" s="185" t="e">
        <f t="shared" si="35"/>
        <v>#NAME?</v>
      </c>
      <c r="AT45" s="186" t="e">
        <v>#NAME?</v>
      </c>
      <c r="AU45" s="186" t="e">
        <v>#NAME?</v>
      </c>
      <c r="AV45" s="186" t="e">
        <v>#NAME?</v>
      </c>
      <c r="AW45" s="187" t="e">
        <f t="shared" si="36"/>
        <v>#NAME?</v>
      </c>
      <c r="AX45" s="186" t="e">
        <v>#NAME?</v>
      </c>
      <c r="AY45" s="186" t="e">
        <v>#NAME?</v>
      </c>
      <c r="AZ45" s="186" t="e">
        <v>#NAME?</v>
      </c>
      <c r="BA45" s="187" t="e">
        <f t="shared" si="37"/>
        <v>#NAME?</v>
      </c>
      <c r="BB45" s="186" t="e">
        <v>#NAME?</v>
      </c>
      <c r="BC45" s="186" t="e">
        <v>#NAME?</v>
      </c>
      <c r="BD45" s="186" t="e">
        <v>#NAME?</v>
      </c>
      <c r="BE45" s="187" t="e">
        <f t="shared" si="38"/>
        <v>#NAME?</v>
      </c>
      <c r="BF45" s="186" t="e">
        <v>#NAME?</v>
      </c>
      <c r="BG45" s="186" t="e">
        <v>#NAME?</v>
      </c>
      <c r="BH45" s="186" t="e">
        <v>#NAME?</v>
      </c>
      <c r="BI45" s="187" t="e">
        <f t="shared" si="39"/>
        <v>#NAME?</v>
      </c>
      <c r="BJ45" s="186" t="e">
        <v>#NAME?</v>
      </c>
      <c r="BK45" s="186" t="e">
        <v>#NAME?</v>
      </c>
      <c r="BL45" s="186" t="e">
        <v>#NAME?</v>
      </c>
      <c r="BM45" s="187" t="e">
        <f t="shared" si="40"/>
        <v>#NAME?</v>
      </c>
      <c r="BN45" s="186" t="e">
        <v>#NAME?</v>
      </c>
      <c r="BO45" s="186" t="e">
        <v>#NAME?</v>
      </c>
      <c r="BP45" s="186" t="e">
        <v>#NAME?</v>
      </c>
      <c r="BQ45" s="187" t="e">
        <f t="shared" si="41"/>
        <v>#NAME?</v>
      </c>
      <c r="BR45" s="186" t="e">
        <v>#NAME?</v>
      </c>
      <c r="BS45" s="186" t="e">
        <v>#NAME?</v>
      </c>
      <c r="BT45" s="186" t="e">
        <v>#NAME?</v>
      </c>
      <c r="BU45" s="187" t="e">
        <f t="shared" si="42"/>
        <v>#NAME?</v>
      </c>
      <c r="BV45" s="186" t="e">
        <v>#NAME?</v>
      </c>
      <c r="BW45" s="186" t="e">
        <v>#NAME?</v>
      </c>
      <c r="BX45" s="186" t="e">
        <v>#NAME?</v>
      </c>
      <c r="BY45" s="187" t="e">
        <f t="shared" si="43"/>
        <v>#NAME?</v>
      </c>
    </row>
    <row r="46" spans="1:77" s="80" customFormat="1" ht="15.5">
      <c r="A46" s="115" t="s">
        <v>74</v>
      </c>
      <c r="B46" s="83"/>
      <c r="C46" s="83"/>
      <c r="D46" s="76"/>
      <c r="E46" s="84"/>
      <c r="F46" s="88"/>
      <c r="G46" s="77"/>
      <c r="H46" s="77"/>
      <c r="I46" s="164"/>
      <c r="J46" s="249" t="s">
        <v>166</v>
      </c>
      <c r="K46" s="302">
        <f t="shared" si="24"/>
        <v>11700</v>
      </c>
      <c r="L46" s="398">
        <f t="shared" si="25"/>
        <v>10530</v>
      </c>
      <c r="M46" s="365">
        <f t="shared" si="26"/>
        <v>8226.5625</v>
      </c>
      <c r="N46" s="365" t="e">
        <f t="shared" si="27"/>
        <v>#NAME?</v>
      </c>
      <c r="O46" s="365" t="e">
        <f t="shared" si="27"/>
        <v>#NAME?</v>
      </c>
      <c r="P46" s="182"/>
      <c r="Q46" s="182"/>
      <c r="R46" s="183"/>
      <c r="S46" s="219" t="s">
        <v>155</v>
      </c>
      <c r="T46" s="220">
        <v>1.8</v>
      </c>
      <c r="U46" s="221">
        <v>6500</v>
      </c>
      <c r="V46" s="184"/>
      <c r="W46" s="302">
        <f t="shared" si="28"/>
        <v>11700</v>
      </c>
      <c r="X46" s="182"/>
      <c r="Y46" s="266">
        <f t="shared" si="29"/>
        <v>11700</v>
      </c>
      <c r="Z46" s="182"/>
      <c r="AA46" s="181">
        <f t="shared" si="30"/>
        <v>9140.625</v>
      </c>
      <c r="AB46" s="182"/>
      <c r="AC46" s="182"/>
      <c r="AD46" s="183"/>
      <c r="AE46" s="219" t="s">
        <v>155</v>
      </c>
      <c r="AF46" s="220">
        <v>5.4</v>
      </c>
      <c r="AG46" s="221">
        <v>6500</v>
      </c>
      <c r="AH46" s="184"/>
      <c r="AI46" s="232">
        <f t="shared" si="31"/>
        <v>35100</v>
      </c>
      <c r="AJ46" s="182"/>
      <c r="AK46" s="266">
        <f t="shared" si="32"/>
        <v>35100</v>
      </c>
      <c r="AL46" s="182"/>
      <c r="AM46" s="181">
        <f t="shared" si="33"/>
        <v>27421.875</v>
      </c>
      <c r="AN46" s="182"/>
      <c r="AO46" s="182"/>
      <c r="AP46" s="182"/>
      <c r="AQ46" s="182"/>
      <c r="AR46" s="185" t="e">
        <f t="shared" si="34"/>
        <v>#NAME?</v>
      </c>
      <c r="AS46" s="185" t="e">
        <f t="shared" si="35"/>
        <v>#NAME?</v>
      </c>
      <c r="AT46" s="186" t="e">
        <v>#NAME?</v>
      </c>
      <c r="AU46" s="186" t="e">
        <v>#NAME?</v>
      </c>
      <c r="AV46" s="186" t="e">
        <v>#NAME?</v>
      </c>
      <c r="AW46" s="187" t="e">
        <f t="shared" si="36"/>
        <v>#NAME?</v>
      </c>
      <c r="AX46" s="186" t="e">
        <v>#NAME?</v>
      </c>
      <c r="AY46" s="186" t="e">
        <v>#NAME?</v>
      </c>
      <c r="AZ46" s="186" t="e">
        <v>#NAME?</v>
      </c>
      <c r="BA46" s="187" t="e">
        <f t="shared" si="37"/>
        <v>#NAME?</v>
      </c>
      <c r="BB46" s="186" t="e">
        <v>#NAME?</v>
      </c>
      <c r="BC46" s="186" t="e">
        <v>#NAME?</v>
      </c>
      <c r="BD46" s="186" t="e">
        <v>#NAME?</v>
      </c>
      <c r="BE46" s="187" t="e">
        <f t="shared" si="38"/>
        <v>#NAME?</v>
      </c>
      <c r="BF46" s="186" t="e">
        <v>#NAME?</v>
      </c>
      <c r="BG46" s="186" t="e">
        <v>#NAME?</v>
      </c>
      <c r="BH46" s="186" t="e">
        <v>#NAME?</v>
      </c>
      <c r="BI46" s="187" t="e">
        <f t="shared" si="39"/>
        <v>#NAME?</v>
      </c>
      <c r="BJ46" s="186" t="e">
        <v>#NAME?</v>
      </c>
      <c r="BK46" s="186" t="e">
        <v>#NAME?</v>
      </c>
      <c r="BL46" s="186" t="e">
        <v>#NAME?</v>
      </c>
      <c r="BM46" s="187" t="e">
        <f t="shared" si="40"/>
        <v>#NAME?</v>
      </c>
      <c r="BN46" s="186" t="e">
        <v>#NAME?</v>
      </c>
      <c r="BO46" s="186" t="e">
        <v>#NAME?</v>
      </c>
      <c r="BP46" s="186" t="e">
        <v>#NAME?</v>
      </c>
      <c r="BQ46" s="187" t="e">
        <f t="shared" si="41"/>
        <v>#NAME?</v>
      </c>
      <c r="BR46" s="186" t="e">
        <v>#NAME?</v>
      </c>
      <c r="BS46" s="186" t="e">
        <v>#NAME?</v>
      </c>
      <c r="BT46" s="186" t="e">
        <v>#NAME?</v>
      </c>
      <c r="BU46" s="187" t="e">
        <f t="shared" si="42"/>
        <v>#NAME?</v>
      </c>
      <c r="BV46" s="186" t="e">
        <v>#NAME?</v>
      </c>
      <c r="BW46" s="186" t="e">
        <v>#NAME?</v>
      </c>
      <c r="BX46" s="186" t="e">
        <v>#NAME?</v>
      </c>
      <c r="BY46" s="187" t="e">
        <f t="shared" si="43"/>
        <v>#NAME?</v>
      </c>
    </row>
    <row r="47" spans="1:77" s="80" customFormat="1" ht="15.5">
      <c r="A47" s="115" t="s">
        <v>75</v>
      </c>
      <c r="B47" s="83"/>
      <c r="C47" s="83"/>
      <c r="D47" s="76"/>
      <c r="E47" s="84"/>
      <c r="F47" s="88"/>
      <c r="G47" s="77"/>
      <c r="H47" s="77"/>
      <c r="I47" s="164"/>
      <c r="J47" s="249" t="s">
        <v>167</v>
      </c>
      <c r="K47" s="302">
        <f t="shared" si="24"/>
        <v>13333.333333333334</v>
      </c>
      <c r="L47" s="398">
        <f t="shared" si="25"/>
        <v>12000</v>
      </c>
      <c r="M47" s="365">
        <f t="shared" si="26"/>
        <v>9375</v>
      </c>
      <c r="N47" s="365" t="e">
        <f t="shared" si="27"/>
        <v>#NAME?</v>
      </c>
      <c r="O47" s="365" t="e">
        <f t="shared" si="27"/>
        <v>#NAME?</v>
      </c>
      <c r="P47" s="182"/>
      <c r="Q47" s="182"/>
      <c r="R47" s="183"/>
      <c r="S47" s="219" t="s">
        <v>155</v>
      </c>
      <c r="T47" s="290">
        <v>1.6666666666666667</v>
      </c>
      <c r="U47" s="248">
        <v>8000</v>
      </c>
      <c r="V47" s="184"/>
      <c r="W47" s="302">
        <f t="shared" si="28"/>
        <v>13333.333333333334</v>
      </c>
      <c r="X47" s="182"/>
      <c r="Y47" s="266">
        <f t="shared" si="29"/>
        <v>13333.333333333334</v>
      </c>
      <c r="Z47" s="182"/>
      <c r="AA47" s="181">
        <f t="shared" si="30"/>
        <v>10416.666666666666</v>
      </c>
      <c r="AB47" s="182"/>
      <c r="AC47" s="182"/>
      <c r="AD47" s="183"/>
      <c r="AE47" s="219" t="s">
        <v>155</v>
      </c>
      <c r="AF47" s="220">
        <v>5</v>
      </c>
      <c r="AG47" s="248">
        <v>8000</v>
      </c>
      <c r="AH47" s="184"/>
      <c r="AI47" s="232">
        <f t="shared" si="31"/>
        <v>40000</v>
      </c>
      <c r="AJ47" s="182"/>
      <c r="AK47" s="266">
        <f t="shared" si="32"/>
        <v>40000</v>
      </c>
      <c r="AL47" s="182"/>
      <c r="AM47" s="181">
        <f t="shared" si="33"/>
        <v>31250</v>
      </c>
      <c r="AN47" s="182"/>
      <c r="AO47" s="182"/>
      <c r="AP47" s="182"/>
      <c r="AQ47" s="182"/>
      <c r="AR47" s="185" t="e">
        <f t="shared" si="34"/>
        <v>#NAME?</v>
      </c>
      <c r="AS47" s="185" t="e">
        <f t="shared" si="35"/>
        <v>#NAME?</v>
      </c>
      <c r="AT47" s="186" t="e">
        <v>#NAME?</v>
      </c>
      <c r="AU47" s="186" t="e">
        <v>#NAME?</v>
      </c>
      <c r="AV47" s="186" t="e">
        <v>#NAME?</v>
      </c>
      <c r="AW47" s="187" t="e">
        <f t="shared" si="36"/>
        <v>#NAME?</v>
      </c>
      <c r="AX47" s="186" t="e">
        <v>#NAME?</v>
      </c>
      <c r="AY47" s="186" t="e">
        <v>#NAME?</v>
      </c>
      <c r="AZ47" s="186" t="e">
        <v>#NAME?</v>
      </c>
      <c r="BA47" s="187" t="e">
        <f t="shared" si="37"/>
        <v>#NAME?</v>
      </c>
      <c r="BB47" s="186" t="e">
        <v>#NAME?</v>
      </c>
      <c r="BC47" s="186" t="e">
        <v>#NAME?</v>
      </c>
      <c r="BD47" s="186" t="e">
        <v>#NAME?</v>
      </c>
      <c r="BE47" s="187" t="e">
        <f t="shared" si="38"/>
        <v>#NAME?</v>
      </c>
      <c r="BF47" s="186" t="e">
        <v>#NAME?</v>
      </c>
      <c r="BG47" s="186" t="e">
        <v>#NAME?</v>
      </c>
      <c r="BH47" s="186" t="e">
        <v>#NAME?</v>
      </c>
      <c r="BI47" s="187" t="e">
        <f t="shared" si="39"/>
        <v>#NAME?</v>
      </c>
      <c r="BJ47" s="186" t="e">
        <v>#NAME?</v>
      </c>
      <c r="BK47" s="186" t="e">
        <v>#NAME?</v>
      </c>
      <c r="BL47" s="186" t="e">
        <v>#NAME?</v>
      </c>
      <c r="BM47" s="187" t="e">
        <f t="shared" si="40"/>
        <v>#NAME?</v>
      </c>
      <c r="BN47" s="186" t="e">
        <v>#NAME?</v>
      </c>
      <c r="BO47" s="186" t="e">
        <v>#NAME?</v>
      </c>
      <c r="BP47" s="186" t="e">
        <v>#NAME?</v>
      </c>
      <c r="BQ47" s="187" t="e">
        <f t="shared" si="41"/>
        <v>#NAME?</v>
      </c>
      <c r="BR47" s="186" t="e">
        <v>#NAME?</v>
      </c>
      <c r="BS47" s="186" t="e">
        <v>#NAME?</v>
      </c>
      <c r="BT47" s="186" t="e">
        <v>#NAME?</v>
      </c>
      <c r="BU47" s="187" t="e">
        <f t="shared" si="42"/>
        <v>#NAME?</v>
      </c>
      <c r="BV47" s="186" t="e">
        <v>#NAME?</v>
      </c>
      <c r="BW47" s="186" t="e">
        <v>#NAME?</v>
      </c>
      <c r="BX47" s="186" t="e">
        <v>#NAME?</v>
      </c>
      <c r="BY47" s="187" t="e">
        <f t="shared" si="43"/>
        <v>#NAME?</v>
      </c>
    </row>
    <row r="48" spans="1:77" s="80" customFormat="1" ht="15.5">
      <c r="A48" s="115" t="s">
        <v>76</v>
      </c>
      <c r="B48" s="83"/>
      <c r="C48" s="83"/>
      <c r="D48" s="76"/>
      <c r="E48" s="84"/>
      <c r="F48" s="88"/>
      <c r="G48" s="77"/>
      <c r="H48" s="77"/>
      <c r="I48" s="164"/>
      <c r="J48" s="249" t="s">
        <v>168</v>
      </c>
      <c r="K48" s="302">
        <f t="shared" si="24"/>
        <v>13920</v>
      </c>
      <c r="L48" s="398">
        <f t="shared" si="25"/>
        <v>12528</v>
      </c>
      <c r="M48" s="365">
        <f t="shared" si="26"/>
        <v>9787.5</v>
      </c>
      <c r="N48" s="365" t="e">
        <f t="shared" si="27"/>
        <v>#NAME?</v>
      </c>
      <c r="O48" s="365" t="e">
        <f t="shared" si="27"/>
        <v>#NAME?</v>
      </c>
      <c r="P48" s="182"/>
      <c r="Q48" s="182"/>
      <c r="R48" s="183"/>
      <c r="S48" s="219" t="str">
        <f>S47</f>
        <v>Per month</v>
      </c>
      <c r="T48" s="220">
        <v>2.4</v>
      </c>
      <c r="U48" s="221">
        <v>5800</v>
      </c>
      <c r="V48" s="184"/>
      <c r="W48" s="302">
        <f t="shared" si="28"/>
        <v>13920</v>
      </c>
      <c r="X48" s="182"/>
      <c r="Y48" s="266">
        <f t="shared" si="29"/>
        <v>13920</v>
      </c>
      <c r="Z48" s="182"/>
      <c r="AA48" s="181">
        <f t="shared" si="30"/>
        <v>10875</v>
      </c>
      <c r="AB48" s="182"/>
      <c r="AC48" s="182"/>
      <c r="AD48" s="183"/>
      <c r="AE48" s="219" t="str">
        <f>AE47</f>
        <v>Per month</v>
      </c>
      <c r="AF48" s="220">
        <v>3.6</v>
      </c>
      <c r="AG48" s="221">
        <v>5800</v>
      </c>
      <c r="AH48" s="184"/>
      <c r="AI48" s="232">
        <f t="shared" si="31"/>
        <v>20880</v>
      </c>
      <c r="AJ48" s="182"/>
      <c r="AK48" s="266">
        <f t="shared" si="32"/>
        <v>20880</v>
      </c>
      <c r="AL48" s="182"/>
      <c r="AM48" s="181">
        <f t="shared" si="33"/>
        <v>16312.5</v>
      </c>
      <c r="AN48" s="182"/>
      <c r="AO48" s="182"/>
      <c r="AP48" s="182"/>
      <c r="AQ48" s="182"/>
      <c r="AR48" s="185" t="e">
        <f t="shared" si="34"/>
        <v>#NAME?</v>
      </c>
      <c r="AS48" s="185" t="e">
        <f t="shared" si="35"/>
        <v>#NAME?</v>
      </c>
      <c r="AT48" s="186" t="e">
        <v>#NAME?</v>
      </c>
      <c r="AU48" s="186" t="e">
        <v>#NAME?</v>
      </c>
      <c r="AV48" s="186" t="e">
        <v>#NAME?</v>
      </c>
      <c r="AW48" s="187" t="e">
        <f t="shared" si="36"/>
        <v>#NAME?</v>
      </c>
      <c r="AX48" s="186" t="e">
        <v>#NAME?</v>
      </c>
      <c r="AY48" s="186" t="e">
        <v>#NAME?</v>
      </c>
      <c r="AZ48" s="186" t="e">
        <v>#NAME?</v>
      </c>
      <c r="BA48" s="187" t="e">
        <f t="shared" si="37"/>
        <v>#NAME?</v>
      </c>
      <c r="BB48" s="186" t="e">
        <v>#NAME?</v>
      </c>
      <c r="BC48" s="186" t="e">
        <v>#NAME?</v>
      </c>
      <c r="BD48" s="186" t="e">
        <v>#NAME?</v>
      </c>
      <c r="BE48" s="187" t="e">
        <f t="shared" si="38"/>
        <v>#NAME?</v>
      </c>
      <c r="BF48" s="186" t="e">
        <v>#NAME?</v>
      </c>
      <c r="BG48" s="186" t="e">
        <v>#NAME?</v>
      </c>
      <c r="BH48" s="186" t="e">
        <v>#NAME?</v>
      </c>
      <c r="BI48" s="187" t="e">
        <f t="shared" si="39"/>
        <v>#NAME?</v>
      </c>
      <c r="BJ48" s="186" t="e">
        <v>#NAME?</v>
      </c>
      <c r="BK48" s="186" t="e">
        <v>#NAME?</v>
      </c>
      <c r="BL48" s="186" t="e">
        <v>#NAME?</v>
      </c>
      <c r="BM48" s="187" t="e">
        <f t="shared" si="40"/>
        <v>#NAME?</v>
      </c>
      <c r="BN48" s="186" t="e">
        <v>#NAME?</v>
      </c>
      <c r="BO48" s="186" t="e">
        <v>#NAME?</v>
      </c>
      <c r="BP48" s="186" t="e">
        <v>#NAME?</v>
      </c>
      <c r="BQ48" s="187" t="e">
        <f t="shared" si="41"/>
        <v>#NAME?</v>
      </c>
      <c r="BR48" s="186" t="e">
        <v>#NAME?</v>
      </c>
      <c r="BS48" s="186" t="e">
        <v>#NAME?</v>
      </c>
      <c r="BT48" s="186" t="e">
        <v>#NAME?</v>
      </c>
      <c r="BU48" s="187" t="e">
        <f t="shared" si="42"/>
        <v>#NAME?</v>
      </c>
      <c r="BV48" s="186" t="e">
        <v>#NAME?</v>
      </c>
      <c r="BW48" s="186" t="e">
        <v>#NAME?</v>
      </c>
      <c r="BX48" s="186" t="e">
        <v>#NAME?</v>
      </c>
      <c r="BY48" s="187" t="e">
        <f t="shared" si="43"/>
        <v>#NAME?</v>
      </c>
    </row>
    <row r="49" spans="1:77" s="80" customFormat="1" ht="15.5">
      <c r="A49" s="115" t="s">
        <v>77</v>
      </c>
      <c r="B49" s="83"/>
      <c r="C49" s="83"/>
      <c r="D49" s="76"/>
      <c r="E49" s="84"/>
      <c r="F49" s="88"/>
      <c r="G49" s="77"/>
      <c r="H49" s="77"/>
      <c r="I49" s="164"/>
      <c r="J49" s="249" t="s">
        <v>169</v>
      </c>
      <c r="K49" s="302">
        <f t="shared" si="24"/>
        <v>4464</v>
      </c>
      <c r="L49" s="398">
        <f t="shared" si="25"/>
        <v>4017.6</v>
      </c>
      <c r="M49" s="365">
        <f t="shared" si="26"/>
        <v>3138.75</v>
      </c>
      <c r="N49" s="365" t="e">
        <f t="shared" si="27"/>
        <v>#NAME?</v>
      </c>
      <c r="O49" s="365" t="e">
        <f t="shared" si="27"/>
        <v>#NAME?</v>
      </c>
      <c r="P49" s="182"/>
      <c r="Q49" s="182"/>
      <c r="R49" s="183"/>
      <c r="S49" s="219" t="str">
        <f>S48</f>
        <v>Per month</v>
      </c>
      <c r="T49" s="220">
        <v>1.2</v>
      </c>
      <c r="U49" s="221">
        <v>3720</v>
      </c>
      <c r="V49" s="184"/>
      <c r="W49" s="302">
        <f t="shared" si="28"/>
        <v>4464</v>
      </c>
      <c r="X49" s="182"/>
      <c r="Y49" s="266">
        <f t="shared" si="29"/>
        <v>4464</v>
      </c>
      <c r="Z49" s="182"/>
      <c r="AA49" s="181">
        <f t="shared" si="30"/>
        <v>3487.5</v>
      </c>
      <c r="AB49" s="182"/>
      <c r="AC49" s="182"/>
      <c r="AD49" s="183"/>
      <c r="AE49" s="219" t="str">
        <f>AE48</f>
        <v>Per month</v>
      </c>
      <c r="AF49" s="220">
        <v>3.6</v>
      </c>
      <c r="AG49" s="221">
        <f>3100*1.2</f>
        <v>3720</v>
      </c>
      <c r="AH49" s="184"/>
      <c r="AI49" s="232">
        <f t="shared" si="31"/>
        <v>13392</v>
      </c>
      <c r="AJ49" s="182"/>
      <c r="AK49" s="266">
        <f t="shared" si="32"/>
        <v>13392</v>
      </c>
      <c r="AL49" s="182"/>
      <c r="AM49" s="181">
        <f t="shared" si="33"/>
        <v>10462.5</v>
      </c>
      <c r="AN49" s="182"/>
      <c r="AO49" s="182"/>
      <c r="AP49" s="182"/>
      <c r="AQ49" s="182"/>
      <c r="AR49" s="185" t="e">
        <f t="shared" si="34"/>
        <v>#NAME?</v>
      </c>
      <c r="AS49" s="185" t="e">
        <f t="shared" si="35"/>
        <v>#NAME?</v>
      </c>
      <c r="AT49" s="186" t="e">
        <v>#NAME?</v>
      </c>
      <c r="AU49" s="186" t="e">
        <v>#NAME?</v>
      </c>
      <c r="AV49" s="186" t="e">
        <v>#NAME?</v>
      </c>
      <c r="AW49" s="187" t="e">
        <f t="shared" si="36"/>
        <v>#NAME?</v>
      </c>
      <c r="AX49" s="186" t="e">
        <v>#NAME?</v>
      </c>
      <c r="AY49" s="186" t="e">
        <v>#NAME?</v>
      </c>
      <c r="AZ49" s="186" t="e">
        <v>#NAME?</v>
      </c>
      <c r="BA49" s="187" t="e">
        <f t="shared" si="37"/>
        <v>#NAME?</v>
      </c>
      <c r="BB49" s="186" t="e">
        <v>#NAME?</v>
      </c>
      <c r="BC49" s="186" t="e">
        <v>#NAME?</v>
      </c>
      <c r="BD49" s="186" t="e">
        <v>#NAME?</v>
      </c>
      <c r="BE49" s="187" t="e">
        <f t="shared" si="38"/>
        <v>#NAME?</v>
      </c>
      <c r="BF49" s="186" t="e">
        <v>#NAME?</v>
      </c>
      <c r="BG49" s="186" t="e">
        <v>#NAME?</v>
      </c>
      <c r="BH49" s="186" t="e">
        <v>#NAME?</v>
      </c>
      <c r="BI49" s="187" t="e">
        <f t="shared" si="39"/>
        <v>#NAME?</v>
      </c>
      <c r="BJ49" s="186" t="e">
        <v>#NAME?</v>
      </c>
      <c r="BK49" s="186" t="e">
        <v>#NAME?</v>
      </c>
      <c r="BL49" s="186" t="e">
        <v>#NAME?</v>
      </c>
      <c r="BM49" s="187" t="e">
        <f t="shared" si="40"/>
        <v>#NAME?</v>
      </c>
      <c r="BN49" s="186" t="e">
        <v>#NAME?</v>
      </c>
      <c r="BO49" s="186" t="e">
        <v>#NAME?</v>
      </c>
      <c r="BP49" s="186" t="e">
        <v>#NAME?</v>
      </c>
      <c r="BQ49" s="187" t="e">
        <f t="shared" si="41"/>
        <v>#NAME?</v>
      </c>
      <c r="BR49" s="186" t="e">
        <v>#NAME?</v>
      </c>
      <c r="BS49" s="186" t="e">
        <v>#NAME?</v>
      </c>
      <c r="BT49" s="186" t="e">
        <v>#NAME?</v>
      </c>
      <c r="BU49" s="187" t="e">
        <f t="shared" si="42"/>
        <v>#NAME?</v>
      </c>
      <c r="BV49" s="186" t="e">
        <v>#NAME?</v>
      </c>
      <c r="BW49" s="186" t="e">
        <v>#NAME?</v>
      </c>
      <c r="BX49" s="186" t="e">
        <v>#NAME?</v>
      </c>
      <c r="BY49" s="187" t="e">
        <f t="shared" si="43"/>
        <v>#NAME?</v>
      </c>
    </row>
    <row r="50" spans="1:77" s="80" customFormat="1" ht="15.5">
      <c r="A50" s="115" t="s">
        <v>78</v>
      </c>
      <c r="B50" s="97"/>
      <c r="C50" s="97"/>
      <c r="D50" s="76"/>
      <c r="E50" s="98"/>
      <c r="F50" s="88"/>
      <c r="G50" s="77"/>
      <c r="H50" s="77"/>
      <c r="I50" s="164"/>
      <c r="J50" s="249" t="s">
        <v>170</v>
      </c>
      <c r="K50" s="302">
        <f t="shared" si="24"/>
        <v>78000</v>
      </c>
      <c r="L50" s="398">
        <f t="shared" si="25"/>
        <v>70200</v>
      </c>
      <c r="M50" s="365">
        <f t="shared" si="26"/>
        <v>54843.75</v>
      </c>
      <c r="N50" s="365" t="e">
        <f t="shared" si="27"/>
        <v>#NAME?</v>
      </c>
      <c r="O50" s="365" t="e">
        <f t="shared" si="27"/>
        <v>#NAME?</v>
      </c>
      <c r="P50" s="182"/>
      <c r="Q50" s="182"/>
      <c r="R50" s="183"/>
      <c r="S50" s="219" t="s">
        <v>155</v>
      </c>
      <c r="T50" s="220">
        <v>12</v>
      </c>
      <c r="U50" s="221">
        <v>6500</v>
      </c>
      <c r="V50" s="184"/>
      <c r="W50" s="302">
        <f t="shared" si="28"/>
        <v>78000</v>
      </c>
      <c r="X50" s="182"/>
      <c r="Y50" s="266">
        <f t="shared" si="29"/>
        <v>78000</v>
      </c>
      <c r="Z50" s="182"/>
      <c r="AA50" s="181">
        <f t="shared" si="30"/>
        <v>60937.5</v>
      </c>
      <c r="AB50" s="182"/>
      <c r="AC50" s="182"/>
      <c r="AD50" s="183"/>
      <c r="AE50" s="219" t="s">
        <v>155</v>
      </c>
      <c r="AF50" s="220">
        <v>36</v>
      </c>
      <c r="AG50" s="221">
        <v>6500</v>
      </c>
      <c r="AH50" s="184"/>
      <c r="AI50" s="232">
        <f t="shared" si="31"/>
        <v>234000</v>
      </c>
      <c r="AJ50" s="182"/>
      <c r="AK50" s="266">
        <f t="shared" si="32"/>
        <v>234000</v>
      </c>
      <c r="AL50" s="182"/>
      <c r="AM50" s="181">
        <f t="shared" si="33"/>
        <v>182812.5</v>
      </c>
      <c r="AN50" s="182"/>
      <c r="AO50" s="182"/>
      <c r="AP50" s="182"/>
      <c r="AQ50" s="182"/>
      <c r="AR50" s="185" t="e">
        <f t="shared" si="34"/>
        <v>#NAME?</v>
      </c>
      <c r="AS50" s="185" t="e">
        <f t="shared" si="35"/>
        <v>#NAME?</v>
      </c>
      <c r="AT50" s="186" t="e">
        <v>#NAME?</v>
      </c>
      <c r="AU50" s="186" t="e">
        <v>#NAME?</v>
      </c>
      <c r="AV50" s="186" t="e">
        <v>#NAME?</v>
      </c>
      <c r="AW50" s="187" t="e">
        <f t="shared" si="36"/>
        <v>#NAME?</v>
      </c>
      <c r="AX50" s="186" t="e">
        <v>#NAME?</v>
      </c>
      <c r="AY50" s="186" t="e">
        <v>#NAME?</v>
      </c>
      <c r="AZ50" s="186" t="e">
        <v>#NAME?</v>
      </c>
      <c r="BA50" s="187" t="e">
        <f t="shared" si="37"/>
        <v>#NAME?</v>
      </c>
      <c r="BB50" s="186" t="e">
        <v>#NAME?</v>
      </c>
      <c r="BC50" s="186" t="e">
        <v>#NAME?</v>
      </c>
      <c r="BD50" s="186" t="e">
        <v>#NAME?</v>
      </c>
      <c r="BE50" s="187" t="e">
        <f t="shared" si="38"/>
        <v>#NAME?</v>
      </c>
      <c r="BF50" s="186" t="e">
        <v>#NAME?</v>
      </c>
      <c r="BG50" s="186" t="e">
        <v>#NAME?</v>
      </c>
      <c r="BH50" s="186" t="e">
        <v>#NAME?</v>
      </c>
      <c r="BI50" s="187" t="e">
        <f t="shared" si="39"/>
        <v>#NAME?</v>
      </c>
      <c r="BJ50" s="186" t="e">
        <v>#NAME?</v>
      </c>
      <c r="BK50" s="186" t="e">
        <v>#NAME?</v>
      </c>
      <c r="BL50" s="186" t="e">
        <v>#NAME?</v>
      </c>
      <c r="BM50" s="187" t="e">
        <f t="shared" si="40"/>
        <v>#NAME?</v>
      </c>
      <c r="BN50" s="186" t="e">
        <v>#NAME?</v>
      </c>
      <c r="BO50" s="186" t="e">
        <v>#NAME?</v>
      </c>
      <c r="BP50" s="186" t="e">
        <v>#NAME?</v>
      </c>
      <c r="BQ50" s="187" t="e">
        <f t="shared" si="41"/>
        <v>#NAME?</v>
      </c>
      <c r="BR50" s="186" t="e">
        <v>#NAME?</v>
      </c>
      <c r="BS50" s="186" t="e">
        <v>#NAME?</v>
      </c>
      <c r="BT50" s="186" t="e">
        <v>#NAME?</v>
      </c>
      <c r="BU50" s="187" t="e">
        <f t="shared" si="42"/>
        <v>#NAME?</v>
      </c>
      <c r="BV50" s="186" t="e">
        <v>#NAME?</v>
      </c>
      <c r="BW50" s="186" t="e">
        <v>#NAME?</v>
      </c>
      <c r="BX50" s="186" t="e">
        <v>#NAME?</v>
      </c>
      <c r="BY50" s="187" t="e">
        <f t="shared" si="43"/>
        <v>#NAME?</v>
      </c>
    </row>
    <row r="51" spans="1:77" s="80" customFormat="1" ht="15.5">
      <c r="A51" s="115" t="s">
        <v>79</v>
      </c>
      <c r="B51" s="97"/>
      <c r="C51" s="97"/>
      <c r="D51" s="76"/>
      <c r="E51" s="98"/>
      <c r="F51" s="88"/>
      <c r="G51" s="77"/>
      <c r="H51" s="77"/>
      <c r="I51" s="164"/>
      <c r="J51" s="249" t="s">
        <v>171</v>
      </c>
      <c r="K51" s="302">
        <f t="shared" si="24"/>
        <v>1200</v>
      </c>
      <c r="L51" s="398">
        <f t="shared" si="25"/>
        <v>1080</v>
      </c>
      <c r="M51" s="365">
        <f t="shared" si="26"/>
        <v>843.75</v>
      </c>
      <c r="N51" s="365" t="e">
        <f t="shared" si="27"/>
        <v>#NAME?</v>
      </c>
      <c r="O51" s="365" t="e">
        <f t="shared" si="27"/>
        <v>#NAME?</v>
      </c>
      <c r="P51" s="182"/>
      <c r="Q51" s="182"/>
      <c r="R51" s="183"/>
      <c r="S51" s="219" t="s">
        <v>172</v>
      </c>
      <c r="T51" s="220">
        <v>1</v>
      </c>
      <c r="U51" s="221">
        <v>1200</v>
      </c>
      <c r="V51" s="184"/>
      <c r="W51" s="302">
        <f t="shared" si="28"/>
        <v>1200</v>
      </c>
      <c r="X51" s="182"/>
      <c r="Y51" s="266">
        <f t="shared" si="29"/>
        <v>1200</v>
      </c>
      <c r="Z51" s="182"/>
      <c r="AA51" s="181">
        <f t="shared" si="30"/>
        <v>937.5</v>
      </c>
      <c r="AB51" s="182"/>
      <c r="AC51" s="182"/>
      <c r="AD51" s="183"/>
      <c r="AE51" s="219" t="s">
        <v>172</v>
      </c>
      <c r="AF51" s="220">
        <v>1</v>
      </c>
      <c r="AG51" s="221">
        <v>1500</v>
      </c>
      <c r="AH51" s="184"/>
      <c r="AI51" s="232">
        <f t="shared" si="31"/>
        <v>1500</v>
      </c>
      <c r="AJ51" s="182"/>
      <c r="AK51" s="266">
        <f t="shared" si="32"/>
        <v>1500</v>
      </c>
      <c r="AL51" s="182"/>
      <c r="AM51" s="181">
        <f t="shared" si="33"/>
        <v>1171.875</v>
      </c>
      <c r="AN51" s="182"/>
      <c r="AO51" s="182"/>
      <c r="AP51" s="182"/>
      <c r="AQ51" s="182"/>
      <c r="AR51" s="185" t="e">
        <f t="shared" si="34"/>
        <v>#NAME?</v>
      </c>
      <c r="AS51" s="185" t="e">
        <f t="shared" si="35"/>
        <v>#NAME?</v>
      </c>
      <c r="AT51" s="186" t="e">
        <v>#NAME?</v>
      </c>
      <c r="AU51" s="186" t="e">
        <v>#NAME?</v>
      </c>
      <c r="AV51" s="186" t="e">
        <v>#NAME?</v>
      </c>
      <c r="AW51" s="187" t="e">
        <f t="shared" si="36"/>
        <v>#NAME?</v>
      </c>
      <c r="AX51" s="186" t="e">
        <v>#NAME?</v>
      </c>
      <c r="AY51" s="186" t="e">
        <v>#NAME?</v>
      </c>
      <c r="AZ51" s="186" t="e">
        <v>#NAME?</v>
      </c>
      <c r="BA51" s="187" t="e">
        <f t="shared" si="37"/>
        <v>#NAME?</v>
      </c>
      <c r="BB51" s="186" t="e">
        <v>#NAME?</v>
      </c>
      <c r="BC51" s="186" t="e">
        <v>#NAME?</v>
      </c>
      <c r="BD51" s="186" t="e">
        <v>#NAME?</v>
      </c>
      <c r="BE51" s="187" t="e">
        <f t="shared" si="38"/>
        <v>#NAME?</v>
      </c>
      <c r="BF51" s="186" t="e">
        <v>#NAME?</v>
      </c>
      <c r="BG51" s="186" t="e">
        <v>#NAME?</v>
      </c>
      <c r="BH51" s="186" t="e">
        <v>#NAME?</v>
      </c>
      <c r="BI51" s="187" t="e">
        <f t="shared" si="39"/>
        <v>#NAME?</v>
      </c>
      <c r="BJ51" s="186" t="e">
        <v>#NAME?</v>
      </c>
      <c r="BK51" s="186" t="e">
        <v>#NAME?</v>
      </c>
      <c r="BL51" s="186" t="e">
        <v>#NAME?</v>
      </c>
      <c r="BM51" s="187" t="e">
        <f t="shared" si="40"/>
        <v>#NAME?</v>
      </c>
      <c r="BN51" s="186" t="e">
        <v>#NAME?</v>
      </c>
      <c r="BO51" s="186" t="e">
        <v>#NAME?</v>
      </c>
      <c r="BP51" s="186" t="e">
        <v>#NAME?</v>
      </c>
      <c r="BQ51" s="187" t="e">
        <f t="shared" si="41"/>
        <v>#NAME?</v>
      </c>
      <c r="BR51" s="186" t="e">
        <v>#NAME?</v>
      </c>
      <c r="BS51" s="186" t="e">
        <v>#NAME?</v>
      </c>
      <c r="BT51" s="186" t="e">
        <v>#NAME?</v>
      </c>
      <c r="BU51" s="187" t="e">
        <f t="shared" si="42"/>
        <v>#NAME?</v>
      </c>
      <c r="BV51" s="186" t="e">
        <v>#NAME?</v>
      </c>
      <c r="BW51" s="186" t="e">
        <v>#NAME?</v>
      </c>
      <c r="BX51" s="186" t="e">
        <v>#NAME?</v>
      </c>
      <c r="BY51" s="187" t="e">
        <f t="shared" si="43"/>
        <v>#NAME?</v>
      </c>
    </row>
    <row r="52" spans="1:77" s="80" customFormat="1" ht="40.5" customHeight="1">
      <c r="A52" s="162"/>
      <c r="B52" s="163"/>
      <c r="C52" s="163"/>
      <c r="D52" s="163"/>
      <c r="E52" s="163"/>
      <c r="F52" s="163"/>
      <c r="I52" s="164"/>
      <c r="J52" s="177" t="str">
        <f>CONCATENATE("Subtotal ",J43)</f>
        <v>Subtotal 1.2 Salaries (gross salaries including social security
charges and other related costs, expat/int. staff)</v>
      </c>
      <c r="K52" s="333">
        <f>SUBTOTAL(9,K44:K51)</f>
        <v>161017.33333333334</v>
      </c>
      <c r="L52" s="399">
        <f>SUBTOTAL(9,L44:L48)</f>
        <v>69618</v>
      </c>
      <c r="M52" s="366">
        <f>SUBTOTAL(9,M44:M48)</f>
        <v>54389.0625</v>
      </c>
      <c r="N52" s="366" t="e">
        <f>SUBTOTAL(9,N44:N48)</f>
        <v>#NAME?</v>
      </c>
      <c r="O52" s="366" t="e">
        <f>SUBTOTAL(9,O44:O48)</f>
        <v>#NAME?</v>
      </c>
      <c r="P52" s="184"/>
      <c r="Q52" s="184"/>
      <c r="R52" s="216"/>
      <c r="S52" s="184"/>
      <c r="T52" s="184"/>
      <c r="U52" s="215"/>
      <c r="V52" s="215"/>
      <c r="W52" s="303">
        <f>SUBTOTAL(9,W44:W51)</f>
        <v>161017.33333333334</v>
      </c>
      <c r="X52" s="184"/>
      <c r="Y52" s="277">
        <f>SUBTOTAL(9,Y44:Y48)</f>
        <v>77353.333333333343</v>
      </c>
      <c r="Z52" s="184"/>
      <c r="AA52" s="214">
        <f>SUBTOTAL(9,AA44:AA48)</f>
        <v>60432.291666666664</v>
      </c>
      <c r="AB52" s="184"/>
      <c r="AC52" s="184"/>
      <c r="AD52" s="216"/>
      <c r="AE52" s="184"/>
      <c r="AF52" s="184"/>
      <c r="AG52" s="215"/>
      <c r="AH52" s="215"/>
      <c r="AI52" s="233">
        <f>SUBTOTAL(9,AI44:AI51)</f>
        <v>460072</v>
      </c>
      <c r="AJ52" s="184"/>
      <c r="AK52" s="277">
        <f>SUBTOTAL(9,AK44:AK48)</f>
        <v>211180</v>
      </c>
      <c r="AL52" s="184"/>
      <c r="AM52" s="214">
        <f>SUBTOTAL(9,AM44:AM48)</f>
        <v>164984.375</v>
      </c>
      <c r="AN52" s="184"/>
      <c r="AO52" s="184"/>
      <c r="AP52" s="184"/>
      <c r="AQ52" s="184"/>
      <c r="AR52" s="215" t="e">
        <f t="shared" ref="AR52:BF52" si="44">SUBTOTAL(9,AR44:AR48)</f>
        <v>#NAME?</v>
      </c>
      <c r="AS52" s="215" t="e">
        <f t="shared" si="44"/>
        <v>#NAME?</v>
      </c>
      <c r="AT52" s="215" t="e">
        <f t="shared" si="44"/>
        <v>#NAME?</v>
      </c>
      <c r="AU52" s="215" t="e">
        <f t="shared" si="44"/>
        <v>#NAME?</v>
      </c>
      <c r="AV52" s="215" t="e">
        <f t="shared" si="44"/>
        <v>#NAME?</v>
      </c>
      <c r="AW52" s="215" t="e">
        <f t="shared" si="44"/>
        <v>#NAME?</v>
      </c>
      <c r="AX52" s="215" t="e">
        <f t="shared" si="44"/>
        <v>#NAME?</v>
      </c>
      <c r="AY52" s="215" t="e">
        <f t="shared" si="44"/>
        <v>#NAME?</v>
      </c>
      <c r="AZ52" s="215" t="e">
        <f t="shared" si="44"/>
        <v>#NAME?</v>
      </c>
      <c r="BA52" s="215" t="e">
        <f t="shared" si="44"/>
        <v>#NAME?</v>
      </c>
      <c r="BB52" s="215" t="e">
        <f t="shared" si="44"/>
        <v>#NAME?</v>
      </c>
      <c r="BC52" s="215" t="e">
        <f t="shared" si="44"/>
        <v>#NAME?</v>
      </c>
      <c r="BD52" s="215" t="e">
        <f t="shared" si="44"/>
        <v>#NAME?</v>
      </c>
      <c r="BE52" s="215" t="e">
        <f t="shared" si="44"/>
        <v>#NAME?</v>
      </c>
      <c r="BF52" s="215" t="e">
        <f t="shared" si="44"/>
        <v>#NAME?</v>
      </c>
      <c r="BG52" s="215" t="e">
        <f t="shared" ref="BG52:BY52" si="45">SUBTOTAL(9,BG44:BG48)</f>
        <v>#NAME?</v>
      </c>
      <c r="BH52" s="215" t="e">
        <f t="shared" si="45"/>
        <v>#NAME?</v>
      </c>
      <c r="BI52" s="215" t="e">
        <f t="shared" si="45"/>
        <v>#NAME?</v>
      </c>
      <c r="BJ52" s="215" t="e">
        <f t="shared" si="45"/>
        <v>#NAME?</v>
      </c>
      <c r="BK52" s="215" t="e">
        <f t="shared" si="45"/>
        <v>#NAME?</v>
      </c>
      <c r="BL52" s="215" t="e">
        <f t="shared" si="45"/>
        <v>#NAME?</v>
      </c>
      <c r="BM52" s="215" t="e">
        <f t="shared" si="45"/>
        <v>#NAME?</v>
      </c>
      <c r="BN52" s="215" t="e">
        <f t="shared" si="45"/>
        <v>#NAME?</v>
      </c>
      <c r="BO52" s="215" t="e">
        <f t="shared" si="45"/>
        <v>#NAME?</v>
      </c>
      <c r="BP52" s="215" t="e">
        <f t="shared" si="45"/>
        <v>#NAME?</v>
      </c>
      <c r="BQ52" s="215" t="e">
        <f t="shared" si="45"/>
        <v>#NAME?</v>
      </c>
      <c r="BR52" s="215" t="e">
        <f t="shared" si="45"/>
        <v>#NAME?</v>
      </c>
      <c r="BS52" s="215" t="e">
        <f t="shared" si="45"/>
        <v>#NAME?</v>
      </c>
      <c r="BT52" s="215" t="e">
        <f t="shared" si="45"/>
        <v>#NAME?</v>
      </c>
      <c r="BU52" s="215" t="e">
        <f t="shared" si="45"/>
        <v>#NAME?</v>
      </c>
      <c r="BV52" s="215" t="e">
        <f t="shared" si="45"/>
        <v>#NAME?</v>
      </c>
      <c r="BW52" s="215" t="e">
        <f t="shared" si="45"/>
        <v>#NAME?</v>
      </c>
      <c r="BX52" s="215" t="e">
        <f t="shared" si="45"/>
        <v>#NAME?</v>
      </c>
      <c r="BY52" s="215" t="e">
        <f t="shared" si="45"/>
        <v>#NAME?</v>
      </c>
    </row>
    <row r="53" spans="1:77" s="80" customFormat="1" ht="15.5">
      <c r="A53" s="74"/>
      <c r="B53" s="91"/>
      <c r="C53" s="91"/>
      <c r="D53" s="88"/>
      <c r="E53" s="91"/>
      <c r="F53" s="88"/>
      <c r="G53" s="77"/>
      <c r="H53" s="77"/>
      <c r="I53" s="160"/>
      <c r="J53" s="179"/>
      <c r="K53" s="304"/>
      <c r="L53" s="400"/>
      <c r="M53" s="367"/>
      <c r="N53" s="367"/>
      <c r="O53" s="367"/>
      <c r="P53" s="182"/>
      <c r="Q53" s="182"/>
      <c r="R53" s="182"/>
      <c r="S53" s="182"/>
      <c r="T53" s="182"/>
      <c r="U53" s="182"/>
      <c r="V53" s="182"/>
      <c r="W53" s="304"/>
      <c r="X53" s="182"/>
      <c r="Y53" s="278"/>
      <c r="Z53" s="182"/>
      <c r="AA53" s="193"/>
      <c r="AB53" s="182"/>
      <c r="AC53" s="182"/>
      <c r="AD53" s="182"/>
      <c r="AE53" s="182"/>
      <c r="AF53" s="182"/>
      <c r="AG53" s="182"/>
      <c r="AH53" s="182"/>
      <c r="AI53" s="235"/>
      <c r="AJ53" s="182"/>
      <c r="AK53" s="278"/>
      <c r="AL53" s="182"/>
      <c r="AM53" s="193"/>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row>
    <row r="54" spans="1:77" s="80" customFormat="1" ht="30.75" customHeight="1">
      <c r="A54" s="74"/>
      <c r="B54" s="81"/>
      <c r="C54" s="81"/>
      <c r="D54" s="88"/>
      <c r="E54" s="81"/>
      <c r="F54" s="88"/>
      <c r="G54" s="77"/>
      <c r="H54" s="77"/>
      <c r="I54" s="159" t="s">
        <v>41</v>
      </c>
      <c r="J54" s="174" t="s">
        <v>135</v>
      </c>
      <c r="K54" s="334"/>
      <c r="L54" s="401"/>
      <c r="M54" s="368"/>
      <c r="N54" s="369"/>
      <c r="O54" s="369"/>
      <c r="P54" s="182"/>
      <c r="Q54" s="182"/>
      <c r="R54" s="189"/>
      <c r="S54" s="190"/>
      <c r="T54" s="190"/>
      <c r="U54" s="190"/>
      <c r="V54" s="190"/>
      <c r="W54" s="305"/>
      <c r="X54" s="182"/>
      <c r="Y54" s="279"/>
      <c r="Z54" s="182"/>
      <c r="AA54" s="194"/>
      <c r="AB54" s="182"/>
      <c r="AC54" s="182"/>
      <c r="AD54" s="189"/>
      <c r="AE54" s="190"/>
      <c r="AF54" s="190"/>
      <c r="AG54" s="190"/>
      <c r="AH54" s="190"/>
      <c r="AI54" s="236"/>
      <c r="AJ54" s="182"/>
      <c r="AK54" s="279"/>
      <c r="AL54" s="182"/>
      <c r="AM54" s="194"/>
      <c r="AN54" s="182"/>
      <c r="AO54" s="182"/>
      <c r="AP54" s="182"/>
      <c r="AQ54" s="182"/>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row>
    <row r="55" spans="1:77" s="80" customFormat="1" ht="17.25" customHeight="1">
      <c r="A55" s="162"/>
      <c r="B55" s="163"/>
      <c r="C55" s="163"/>
      <c r="D55" s="163"/>
      <c r="E55" s="163"/>
      <c r="F55" s="163"/>
      <c r="I55" s="164"/>
      <c r="J55" s="177" t="s">
        <v>117</v>
      </c>
      <c r="K55" s="333"/>
      <c r="L55" s="399"/>
      <c r="M55" s="366"/>
      <c r="N55" s="366"/>
      <c r="O55" s="366"/>
      <c r="P55" s="184"/>
      <c r="Q55" s="184"/>
      <c r="R55" s="216"/>
      <c r="S55" s="184"/>
      <c r="T55" s="184"/>
      <c r="U55" s="215"/>
      <c r="V55" s="215"/>
      <c r="W55" s="303"/>
      <c r="X55" s="184"/>
      <c r="Y55" s="277"/>
      <c r="Z55" s="184"/>
      <c r="AA55" s="214"/>
      <c r="AB55" s="184"/>
      <c r="AC55" s="184"/>
      <c r="AD55" s="216"/>
      <c r="AE55" s="184"/>
      <c r="AF55" s="184"/>
      <c r="AG55" s="215"/>
      <c r="AH55" s="215"/>
      <c r="AI55" s="233"/>
      <c r="AJ55" s="184"/>
      <c r="AK55" s="277"/>
      <c r="AL55" s="184"/>
      <c r="AM55" s="214"/>
      <c r="AN55" s="184"/>
      <c r="AO55" s="184"/>
      <c r="AP55" s="184"/>
      <c r="AQ55" s="184"/>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row>
    <row r="56" spans="1:77" s="80" customFormat="1" ht="15.5">
      <c r="A56" s="115" t="s">
        <v>80</v>
      </c>
      <c r="B56" s="83"/>
      <c r="C56" s="83"/>
      <c r="D56" s="76"/>
      <c r="E56" s="84"/>
      <c r="F56" s="88"/>
      <c r="G56" s="77"/>
      <c r="H56" s="77"/>
      <c r="I56" s="157"/>
      <c r="J56" s="250" t="s">
        <v>173</v>
      </c>
      <c r="K56" s="302">
        <f>Y56</f>
        <v>8800</v>
      </c>
      <c r="L56" s="398">
        <f>K56*0.9</f>
        <v>7920</v>
      </c>
      <c r="M56" s="365">
        <f>L56/$M$4</f>
        <v>6187.5</v>
      </c>
      <c r="N56" s="365" t="e">
        <f t="shared" ref="N56:O58" si="46">L56-AR56</f>
        <v>#NAME?</v>
      </c>
      <c r="O56" s="365" t="e">
        <f t="shared" si="46"/>
        <v>#NAME?</v>
      </c>
      <c r="P56" s="182"/>
      <c r="Q56" s="182"/>
      <c r="R56" s="183"/>
      <c r="S56" s="251" t="s">
        <v>186</v>
      </c>
      <c r="T56" s="220">
        <v>80</v>
      </c>
      <c r="U56" s="221">
        <v>110</v>
      </c>
      <c r="V56" s="184"/>
      <c r="W56" s="302">
        <f>(T56*U56)</f>
        <v>8800</v>
      </c>
      <c r="X56" s="182"/>
      <c r="Y56" s="266">
        <f>W56</f>
        <v>8800</v>
      </c>
      <c r="Z56" s="182"/>
      <c r="AA56" s="181">
        <f>Y56/M$4</f>
        <v>6875</v>
      </c>
      <c r="AB56" s="182"/>
      <c r="AC56" s="182"/>
      <c r="AD56" s="183"/>
      <c r="AE56" s="251" t="s">
        <v>186</v>
      </c>
      <c r="AF56" s="220">
        <v>225</v>
      </c>
      <c r="AG56" s="221">
        <v>110</v>
      </c>
      <c r="AH56" s="184"/>
      <c r="AI56" s="232">
        <f>(AF56*AG56)</f>
        <v>24750</v>
      </c>
      <c r="AJ56" s="182"/>
      <c r="AK56" s="266">
        <f>AI56</f>
        <v>24750</v>
      </c>
      <c r="AL56" s="182"/>
      <c r="AM56" s="181">
        <f>AK56/M$4</f>
        <v>19335.9375</v>
      </c>
      <c r="AN56" s="182"/>
      <c r="AO56" s="182"/>
      <c r="AP56" s="182"/>
      <c r="AQ56" s="182"/>
      <c r="AR56" s="185" t="e">
        <f>AS56*$M$4</f>
        <v>#NAME?</v>
      </c>
      <c r="AS56" s="185" t="e">
        <f>AW56+BA56+BE56+BI56+BM56+BQ56+BU56+BY56</f>
        <v>#NAME?</v>
      </c>
      <c r="AT56" s="186" t="e">
        <v>#NAME?</v>
      </c>
      <c r="AU56" s="186" t="e">
        <v>#NAME?</v>
      </c>
      <c r="AV56" s="186" t="e">
        <v>#NAME?</v>
      </c>
      <c r="AW56" s="187" t="e">
        <f>SUM(AT56:AV56)</f>
        <v>#NAME?</v>
      </c>
      <c r="AX56" s="186" t="e">
        <v>#NAME?</v>
      </c>
      <c r="AY56" s="186" t="e">
        <v>#NAME?</v>
      </c>
      <c r="AZ56" s="186" t="e">
        <v>#NAME?</v>
      </c>
      <c r="BA56" s="187" t="e">
        <f>SUM(AX56:AZ56)</f>
        <v>#NAME?</v>
      </c>
      <c r="BB56" s="186" t="e">
        <v>#NAME?</v>
      </c>
      <c r="BC56" s="186" t="e">
        <v>#NAME?</v>
      </c>
      <c r="BD56" s="186" t="e">
        <v>#NAME?</v>
      </c>
      <c r="BE56" s="187" t="e">
        <f>SUM(BB56:BD56)</f>
        <v>#NAME?</v>
      </c>
      <c r="BF56" s="186" t="e">
        <v>#NAME?</v>
      </c>
      <c r="BG56" s="186" t="e">
        <v>#NAME?</v>
      </c>
      <c r="BH56" s="186" t="e">
        <v>#NAME?</v>
      </c>
      <c r="BI56" s="187" t="e">
        <f>SUM(BF56:BH56)</f>
        <v>#NAME?</v>
      </c>
      <c r="BJ56" s="186" t="e">
        <v>#NAME?</v>
      </c>
      <c r="BK56" s="186" t="e">
        <v>#NAME?</v>
      </c>
      <c r="BL56" s="186" t="e">
        <v>#NAME?</v>
      </c>
      <c r="BM56" s="187" t="e">
        <f>SUM(BJ56:BL56)</f>
        <v>#NAME?</v>
      </c>
      <c r="BN56" s="186" t="e">
        <v>#NAME?</v>
      </c>
      <c r="BO56" s="186" t="e">
        <v>#NAME?</v>
      </c>
      <c r="BP56" s="186" t="e">
        <v>#NAME?</v>
      </c>
      <c r="BQ56" s="187" t="e">
        <f>SUM(BM56:BP56)</f>
        <v>#NAME?</v>
      </c>
      <c r="BR56" s="186" t="e">
        <v>#NAME?</v>
      </c>
      <c r="BS56" s="186" t="e">
        <v>#NAME?</v>
      </c>
      <c r="BT56" s="186" t="e">
        <v>#NAME?</v>
      </c>
      <c r="BU56" s="187" t="e">
        <f>SUM(BQ56:BT56)</f>
        <v>#NAME?</v>
      </c>
      <c r="BV56" s="186" t="e">
        <v>#NAME?</v>
      </c>
      <c r="BW56" s="186" t="e">
        <v>#NAME?</v>
      </c>
      <c r="BX56" s="186" t="e">
        <v>#NAME?</v>
      </c>
      <c r="BY56" s="187" t="e">
        <f>SUM(BU56:BX56)</f>
        <v>#NAME?</v>
      </c>
    </row>
    <row r="57" spans="1:77" s="80" customFormat="1" ht="15.5">
      <c r="A57" s="115" t="s">
        <v>81</v>
      </c>
      <c r="B57" s="83"/>
      <c r="C57" s="83"/>
      <c r="D57" s="76"/>
      <c r="E57" s="84"/>
      <c r="F57" s="88"/>
      <c r="G57" s="77"/>
      <c r="H57" s="77"/>
      <c r="I57" s="157"/>
      <c r="J57" s="250" t="s">
        <v>174</v>
      </c>
      <c r="K57" s="302">
        <f>Y57</f>
        <v>4500</v>
      </c>
      <c r="L57" s="398">
        <f>K57*0.9</f>
        <v>4050</v>
      </c>
      <c r="M57" s="365">
        <f>L57/$M$4</f>
        <v>3164.0625</v>
      </c>
      <c r="N57" s="365" t="e">
        <f t="shared" si="46"/>
        <v>#NAME?</v>
      </c>
      <c r="O57" s="365" t="e">
        <f t="shared" si="46"/>
        <v>#NAME?</v>
      </c>
      <c r="P57" s="182"/>
      <c r="Q57" s="182"/>
      <c r="R57" s="183"/>
      <c r="S57" s="251" t="s">
        <v>186</v>
      </c>
      <c r="T57" s="220">
        <v>30</v>
      </c>
      <c r="U57" s="221">
        <v>150</v>
      </c>
      <c r="V57" s="184"/>
      <c r="W57" s="302">
        <f>(T57*U57)</f>
        <v>4500</v>
      </c>
      <c r="X57" s="182"/>
      <c r="Y57" s="266">
        <f>W57</f>
        <v>4500</v>
      </c>
      <c r="Z57" s="182"/>
      <c r="AA57" s="181">
        <f>Y57/M$4</f>
        <v>3515.625</v>
      </c>
      <c r="AB57" s="182"/>
      <c r="AC57" s="182"/>
      <c r="AD57" s="183"/>
      <c r="AE57" s="251" t="s">
        <v>186</v>
      </c>
      <c r="AF57" s="220">
        <v>60</v>
      </c>
      <c r="AG57" s="221">
        <v>150</v>
      </c>
      <c r="AH57" s="184"/>
      <c r="AI57" s="232">
        <f>(AF57*AG57)</f>
        <v>9000</v>
      </c>
      <c r="AJ57" s="182"/>
      <c r="AK57" s="266">
        <f>AI57</f>
        <v>9000</v>
      </c>
      <c r="AL57" s="182"/>
      <c r="AM57" s="181">
        <f>AK57/M$4</f>
        <v>7031.25</v>
      </c>
      <c r="AN57" s="182"/>
      <c r="AO57" s="182"/>
      <c r="AP57" s="182"/>
      <c r="AQ57" s="182"/>
      <c r="AR57" s="185" t="e">
        <f>AS57*$M$4</f>
        <v>#NAME?</v>
      </c>
      <c r="AS57" s="185" t="e">
        <f>AW57+BA57+BE57+BI57+BM57+BQ57+BU57+BY57</f>
        <v>#NAME?</v>
      </c>
      <c r="AT57" s="186" t="e">
        <v>#NAME?</v>
      </c>
      <c r="AU57" s="186" t="e">
        <v>#NAME?</v>
      </c>
      <c r="AV57" s="186" t="e">
        <v>#NAME?</v>
      </c>
      <c r="AW57" s="187" t="e">
        <f>SUM(AT57:AV57)</f>
        <v>#NAME?</v>
      </c>
      <c r="AX57" s="186" t="e">
        <v>#NAME?</v>
      </c>
      <c r="AY57" s="186" t="e">
        <v>#NAME?</v>
      </c>
      <c r="AZ57" s="186" t="e">
        <v>#NAME?</v>
      </c>
      <c r="BA57" s="187" t="e">
        <f>SUM(AX57:AZ57)</f>
        <v>#NAME?</v>
      </c>
      <c r="BB57" s="186" t="e">
        <v>#NAME?</v>
      </c>
      <c r="BC57" s="186" t="e">
        <v>#NAME?</v>
      </c>
      <c r="BD57" s="186" t="e">
        <v>#NAME?</v>
      </c>
      <c r="BE57" s="187" t="e">
        <f>SUM(BB57:BD57)</f>
        <v>#NAME?</v>
      </c>
      <c r="BF57" s="186" t="e">
        <v>#NAME?</v>
      </c>
      <c r="BG57" s="186" t="e">
        <v>#NAME?</v>
      </c>
      <c r="BH57" s="186" t="e">
        <v>#NAME?</v>
      </c>
      <c r="BI57" s="187" t="e">
        <f>SUM(BF57:BH57)</f>
        <v>#NAME?</v>
      </c>
      <c r="BJ57" s="186" t="e">
        <v>#NAME?</v>
      </c>
      <c r="BK57" s="186" t="e">
        <v>#NAME?</v>
      </c>
      <c r="BL57" s="186" t="e">
        <v>#NAME?</v>
      </c>
      <c r="BM57" s="187" t="e">
        <f>SUM(BJ57:BL57)</f>
        <v>#NAME?</v>
      </c>
      <c r="BN57" s="186" t="e">
        <v>#NAME?</v>
      </c>
      <c r="BO57" s="186" t="e">
        <v>#NAME?</v>
      </c>
      <c r="BP57" s="186" t="e">
        <v>#NAME?</v>
      </c>
      <c r="BQ57" s="187" t="e">
        <f>SUM(BM57:BP57)</f>
        <v>#NAME?</v>
      </c>
      <c r="BR57" s="186" t="e">
        <v>#NAME?</v>
      </c>
      <c r="BS57" s="186" t="e">
        <v>#NAME?</v>
      </c>
      <c r="BT57" s="186" t="e">
        <v>#NAME?</v>
      </c>
      <c r="BU57" s="187" t="e">
        <f>SUM(BQ57:BT57)</f>
        <v>#NAME?</v>
      </c>
      <c r="BV57" s="186" t="e">
        <v>#NAME?</v>
      </c>
      <c r="BW57" s="186" t="e">
        <v>#NAME?</v>
      </c>
      <c r="BX57" s="186" t="e">
        <v>#NAME?</v>
      </c>
      <c r="BY57" s="187" t="e">
        <f>SUM(BU57:BX57)</f>
        <v>#NAME?</v>
      </c>
    </row>
    <row r="58" spans="1:77" s="80" customFormat="1" ht="15.5">
      <c r="A58" s="115" t="s">
        <v>82</v>
      </c>
      <c r="B58" s="83"/>
      <c r="C58" s="83"/>
      <c r="D58" s="76"/>
      <c r="E58" s="84"/>
      <c r="F58" s="88"/>
      <c r="G58" s="77"/>
      <c r="H58" s="77"/>
      <c r="I58" s="157"/>
      <c r="J58" s="250" t="s">
        <v>175</v>
      </c>
      <c r="K58" s="302">
        <f>Y58</f>
        <v>2000</v>
      </c>
      <c r="L58" s="398">
        <f>K58*0.9</f>
        <v>1800</v>
      </c>
      <c r="M58" s="365">
        <f>L58/$M$4</f>
        <v>1406.25</v>
      </c>
      <c r="N58" s="365" t="e">
        <f t="shared" si="46"/>
        <v>#NAME?</v>
      </c>
      <c r="O58" s="365" t="e">
        <f t="shared" si="46"/>
        <v>#NAME?</v>
      </c>
      <c r="P58" s="182"/>
      <c r="Q58" s="182"/>
      <c r="R58" s="183"/>
      <c r="S58" s="251" t="s">
        <v>186</v>
      </c>
      <c r="T58" s="220">
        <v>10</v>
      </c>
      <c r="U58" s="221">
        <v>200</v>
      </c>
      <c r="V58" s="184"/>
      <c r="W58" s="302">
        <f>(T58*U58)</f>
        <v>2000</v>
      </c>
      <c r="X58" s="182"/>
      <c r="Y58" s="266">
        <f>W58</f>
        <v>2000</v>
      </c>
      <c r="Z58" s="182"/>
      <c r="AA58" s="181">
        <f>Y58/M$4</f>
        <v>1562.5</v>
      </c>
      <c r="AB58" s="182"/>
      <c r="AC58" s="182"/>
      <c r="AD58" s="183"/>
      <c r="AE58" s="251" t="s">
        <v>186</v>
      </c>
      <c r="AF58" s="220">
        <v>30</v>
      </c>
      <c r="AG58" s="221">
        <v>200</v>
      </c>
      <c r="AH58" s="184"/>
      <c r="AI58" s="232">
        <f>(AF58*AG58)</f>
        <v>6000</v>
      </c>
      <c r="AJ58" s="182"/>
      <c r="AK58" s="266">
        <f>AI58</f>
        <v>6000</v>
      </c>
      <c r="AL58" s="182"/>
      <c r="AM58" s="181">
        <f>AK58/M$4</f>
        <v>4687.5</v>
      </c>
      <c r="AN58" s="182"/>
      <c r="AO58" s="182"/>
      <c r="AP58" s="182"/>
      <c r="AQ58" s="182"/>
      <c r="AR58" s="185" t="e">
        <f>AS58*$M$4</f>
        <v>#NAME?</v>
      </c>
      <c r="AS58" s="185" t="e">
        <f>AW58+BA58+BE58+BI58+BM58+BQ58+BU58+BY58</f>
        <v>#NAME?</v>
      </c>
      <c r="AT58" s="186" t="e">
        <v>#NAME?</v>
      </c>
      <c r="AU58" s="186" t="e">
        <v>#NAME?</v>
      </c>
      <c r="AV58" s="186" t="e">
        <v>#NAME?</v>
      </c>
      <c r="AW58" s="187" t="e">
        <f>SUM(AT58:AV58)</f>
        <v>#NAME?</v>
      </c>
      <c r="AX58" s="186" t="e">
        <v>#NAME?</v>
      </c>
      <c r="AY58" s="186" t="e">
        <v>#NAME?</v>
      </c>
      <c r="AZ58" s="186" t="e">
        <v>#NAME?</v>
      </c>
      <c r="BA58" s="187" t="e">
        <f>SUM(AX58:AZ58)</f>
        <v>#NAME?</v>
      </c>
      <c r="BB58" s="186" t="e">
        <v>#NAME?</v>
      </c>
      <c r="BC58" s="186" t="e">
        <v>#NAME?</v>
      </c>
      <c r="BD58" s="186" t="e">
        <v>#NAME?</v>
      </c>
      <c r="BE58" s="187" t="e">
        <f>SUM(BB58:BD58)</f>
        <v>#NAME?</v>
      </c>
      <c r="BF58" s="186" t="e">
        <v>#NAME?</v>
      </c>
      <c r="BG58" s="186" t="e">
        <v>#NAME?</v>
      </c>
      <c r="BH58" s="186" t="e">
        <v>#NAME?</v>
      </c>
      <c r="BI58" s="187" t="e">
        <f>SUM(BF58:BH58)</f>
        <v>#NAME?</v>
      </c>
      <c r="BJ58" s="186" t="e">
        <v>#NAME?</v>
      </c>
      <c r="BK58" s="186" t="e">
        <v>#NAME?</v>
      </c>
      <c r="BL58" s="186" t="e">
        <v>#NAME?</v>
      </c>
      <c r="BM58" s="187" t="e">
        <f>SUM(BJ58:BL58)</f>
        <v>#NAME?</v>
      </c>
      <c r="BN58" s="186" t="e">
        <v>#NAME?</v>
      </c>
      <c r="BO58" s="186" t="e">
        <v>#NAME?</v>
      </c>
      <c r="BP58" s="186" t="e">
        <v>#NAME?</v>
      </c>
      <c r="BQ58" s="187" t="e">
        <f>SUM(BM58:BP58)</f>
        <v>#NAME?</v>
      </c>
      <c r="BR58" s="186" t="e">
        <v>#NAME?</v>
      </c>
      <c r="BS58" s="186" t="e">
        <v>#NAME?</v>
      </c>
      <c r="BT58" s="186" t="e">
        <v>#NAME?</v>
      </c>
      <c r="BU58" s="187" t="e">
        <f>SUM(BQ58:BT58)</f>
        <v>#NAME?</v>
      </c>
      <c r="BV58" s="186" t="e">
        <v>#NAME?</v>
      </c>
      <c r="BW58" s="186" t="e">
        <v>#NAME?</v>
      </c>
      <c r="BX58" s="186" t="e">
        <v>#NAME?</v>
      </c>
      <c r="BY58" s="187" t="e">
        <f>SUM(BU58:BX58)</f>
        <v>#NAME?</v>
      </c>
    </row>
    <row r="59" spans="1:77" s="80" customFormat="1" ht="20.25" customHeight="1">
      <c r="A59" s="162"/>
      <c r="B59" s="163"/>
      <c r="C59" s="163"/>
      <c r="D59" s="163"/>
      <c r="E59" s="163"/>
      <c r="F59" s="163"/>
      <c r="I59" s="164"/>
      <c r="J59" s="177" t="str">
        <f>CONCATENATE("Subtotal ",J55)</f>
        <v>Subtotal Labor HQ TA</v>
      </c>
      <c r="K59" s="333">
        <f>SUBTOTAL(9,K56:K58)</f>
        <v>15300</v>
      </c>
      <c r="L59" s="399">
        <f>SUBTOTAL(9,L56:L58)</f>
        <v>13770</v>
      </c>
      <c r="M59" s="366">
        <f>SUBTOTAL(9,M56:M58)</f>
        <v>10757.8125</v>
      </c>
      <c r="N59" s="366" t="e">
        <f>SUBTOTAL(9,N56:N58)</f>
        <v>#NAME?</v>
      </c>
      <c r="O59" s="366" t="e">
        <f>SUBTOTAL(9,O56:O58)</f>
        <v>#NAME?</v>
      </c>
      <c r="P59" s="184"/>
      <c r="Q59" s="184"/>
      <c r="R59" s="216"/>
      <c r="S59" s="184"/>
      <c r="T59" s="184"/>
      <c r="U59" s="215"/>
      <c r="V59" s="215"/>
      <c r="W59" s="303">
        <f>SUBTOTAL(9,W56:W58)</f>
        <v>15300</v>
      </c>
      <c r="X59" s="184"/>
      <c r="Y59" s="277">
        <f>SUBTOTAL(9,Y56:Y58)</f>
        <v>15300</v>
      </c>
      <c r="Z59" s="184"/>
      <c r="AA59" s="214">
        <f>SUBTOTAL(9,AA56:AA58)</f>
        <v>11953.125</v>
      </c>
      <c r="AB59" s="184"/>
      <c r="AC59" s="184"/>
      <c r="AD59" s="216"/>
      <c r="AE59" s="184"/>
      <c r="AF59" s="184"/>
      <c r="AG59" s="215"/>
      <c r="AH59" s="215"/>
      <c r="AI59" s="233">
        <f>SUBTOTAL(9,AI56:AI58)</f>
        <v>39750</v>
      </c>
      <c r="AJ59" s="184"/>
      <c r="AK59" s="277">
        <f>SUBTOTAL(9,AK56:AK58)</f>
        <v>39750</v>
      </c>
      <c r="AL59" s="184"/>
      <c r="AM59" s="214">
        <f>SUBTOTAL(9,AM56:AM58)</f>
        <v>31054.6875</v>
      </c>
      <c r="AN59" s="184"/>
      <c r="AO59" s="184"/>
      <c r="AP59" s="184"/>
      <c r="AQ59" s="184"/>
      <c r="AR59" s="215" t="e">
        <f t="shared" ref="AR59:BF59" si="47">SUBTOTAL(9,AR56:AR58)</f>
        <v>#NAME?</v>
      </c>
      <c r="AS59" s="215" t="e">
        <f t="shared" si="47"/>
        <v>#NAME?</v>
      </c>
      <c r="AT59" s="215" t="e">
        <f t="shared" si="47"/>
        <v>#NAME?</v>
      </c>
      <c r="AU59" s="215" t="e">
        <f t="shared" si="47"/>
        <v>#NAME?</v>
      </c>
      <c r="AV59" s="215" t="e">
        <f t="shared" si="47"/>
        <v>#NAME?</v>
      </c>
      <c r="AW59" s="215" t="e">
        <f t="shared" si="47"/>
        <v>#NAME?</v>
      </c>
      <c r="AX59" s="215" t="e">
        <f t="shared" si="47"/>
        <v>#NAME?</v>
      </c>
      <c r="AY59" s="215" t="e">
        <f t="shared" si="47"/>
        <v>#NAME?</v>
      </c>
      <c r="AZ59" s="215" t="e">
        <f t="shared" si="47"/>
        <v>#NAME?</v>
      </c>
      <c r="BA59" s="215" t="e">
        <f t="shared" si="47"/>
        <v>#NAME?</v>
      </c>
      <c r="BB59" s="215" t="e">
        <f t="shared" si="47"/>
        <v>#NAME?</v>
      </c>
      <c r="BC59" s="215" t="e">
        <f t="shared" si="47"/>
        <v>#NAME?</v>
      </c>
      <c r="BD59" s="215" t="e">
        <f t="shared" si="47"/>
        <v>#NAME?</v>
      </c>
      <c r="BE59" s="215" t="e">
        <f t="shared" si="47"/>
        <v>#NAME?</v>
      </c>
      <c r="BF59" s="215" t="e">
        <f t="shared" si="47"/>
        <v>#NAME?</v>
      </c>
      <c r="BG59" s="215" t="e">
        <f t="shared" ref="BG59:BY59" si="48">SUBTOTAL(9,BG56:BG58)</f>
        <v>#NAME?</v>
      </c>
      <c r="BH59" s="215" t="e">
        <f t="shared" si="48"/>
        <v>#NAME?</v>
      </c>
      <c r="BI59" s="215" t="e">
        <f t="shared" si="48"/>
        <v>#NAME?</v>
      </c>
      <c r="BJ59" s="215" t="e">
        <f t="shared" si="48"/>
        <v>#NAME?</v>
      </c>
      <c r="BK59" s="215" t="e">
        <f t="shared" si="48"/>
        <v>#NAME?</v>
      </c>
      <c r="BL59" s="215" t="e">
        <f t="shared" si="48"/>
        <v>#NAME?</v>
      </c>
      <c r="BM59" s="215" t="e">
        <f t="shared" si="48"/>
        <v>#NAME?</v>
      </c>
      <c r="BN59" s="215" t="e">
        <f t="shared" si="48"/>
        <v>#NAME?</v>
      </c>
      <c r="BO59" s="215" t="e">
        <f t="shared" si="48"/>
        <v>#NAME?</v>
      </c>
      <c r="BP59" s="215" t="e">
        <f t="shared" si="48"/>
        <v>#NAME?</v>
      </c>
      <c r="BQ59" s="215" t="e">
        <f t="shared" si="48"/>
        <v>#NAME?</v>
      </c>
      <c r="BR59" s="215" t="e">
        <f t="shared" si="48"/>
        <v>#NAME?</v>
      </c>
      <c r="BS59" s="215" t="e">
        <f t="shared" si="48"/>
        <v>#NAME?</v>
      </c>
      <c r="BT59" s="215" t="e">
        <f t="shared" si="48"/>
        <v>#NAME?</v>
      </c>
      <c r="BU59" s="215" t="e">
        <f t="shared" si="48"/>
        <v>#NAME?</v>
      </c>
      <c r="BV59" s="215" t="e">
        <f t="shared" si="48"/>
        <v>#NAME?</v>
      </c>
      <c r="BW59" s="215" t="e">
        <f t="shared" si="48"/>
        <v>#NAME?</v>
      </c>
      <c r="BX59" s="215" t="e">
        <f t="shared" si="48"/>
        <v>#NAME?</v>
      </c>
      <c r="BY59" s="215" t="e">
        <f t="shared" si="48"/>
        <v>#NAME?</v>
      </c>
    </row>
    <row r="60" spans="1:77" s="80" customFormat="1" ht="15.5">
      <c r="A60" s="162"/>
      <c r="B60" s="163"/>
      <c r="C60" s="163"/>
      <c r="D60" s="163"/>
      <c r="E60" s="163"/>
      <c r="F60" s="163"/>
      <c r="I60" s="164"/>
      <c r="J60" s="177"/>
      <c r="K60" s="333"/>
      <c r="L60" s="399"/>
      <c r="M60" s="366"/>
      <c r="N60" s="366"/>
      <c r="O60" s="366"/>
      <c r="P60" s="184"/>
      <c r="Q60" s="184"/>
      <c r="R60" s="216"/>
      <c r="S60" s="184"/>
      <c r="T60" s="184"/>
      <c r="U60" s="215"/>
      <c r="V60" s="215"/>
      <c r="W60" s="303"/>
      <c r="X60" s="184"/>
      <c r="Y60" s="277"/>
      <c r="Z60" s="184"/>
      <c r="AA60" s="214"/>
      <c r="AB60" s="184"/>
      <c r="AC60" s="184"/>
      <c r="AD60" s="216"/>
      <c r="AE60" s="184"/>
      <c r="AF60" s="184"/>
      <c r="AG60" s="215"/>
      <c r="AH60" s="215"/>
      <c r="AI60" s="233"/>
      <c r="AJ60" s="184"/>
      <c r="AK60" s="277"/>
      <c r="AL60" s="184"/>
      <c r="AM60" s="214"/>
      <c r="AN60" s="184"/>
      <c r="AO60" s="184"/>
      <c r="AP60" s="184"/>
      <c r="AQ60" s="184"/>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215"/>
      <c r="BW60" s="215"/>
      <c r="BX60" s="215"/>
      <c r="BY60" s="215"/>
    </row>
    <row r="61" spans="1:77" s="80" customFormat="1" ht="28.5" customHeight="1">
      <c r="A61" s="74"/>
      <c r="B61" s="93" t="s">
        <v>45</v>
      </c>
      <c r="C61" s="93"/>
      <c r="D61" s="88"/>
      <c r="E61" s="94" t="s">
        <v>16</v>
      </c>
      <c r="F61" s="88"/>
      <c r="G61" s="77"/>
      <c r="H61" s="77"/>
      <c r="I61" s="159"/>
      <c r="J61" s="178" t="str">
        <f>CONCATENATE("Total ",J54)</f>
        <v>Total Per diems for mission/travel</v>
      </c>
      <c r="K61" s="335">
        <f>SUBTOTAL(9,K56:K60)</f>
        <v>15300</v>
      </c>
      <c r="L61" s="402">
        <f>SUBTOTAL(9,L56:L60)</f>
        <v>13770</v>
      </c>
      <c r="M61" s="370">
        <f>SUBTOTAL(9,M56:M60)</f>
        <v>10757.8125</v>
      </c>
      <c r="N61" s="371" t="e">
        <f>SUBTOTAL(9,N56:N60)</f>
        <v>#NAME?</v>
      </c>
      <c r="O61" s="371" t="e">
        <f>SUBTOTAL(9,O56:O60)</f>
        <v>#NAME?</v>
      </c>
      <c r="P61" s="182"/>
      <c r="Q61" s="182"/>
      <c r="R61" s="189"/>
      <c r="S61" s="189"/>
      <c r="T61" s="190"/>
      <c r="U61" s="191"/>
      <c r="V61" s="191"/>
      <c r="W61" s="306">
        <f>SUBTOTAL(9,W56:W60)</f>
        <v>15300</v>
      </c>
      <c r="X61" s="182"/>
      <c r="Y61" s="280">
        <f>SUBTOTAL(9,Y56:Y60)</f>
        <v>15300</v>
      </c>
      <c r="Z61" s="182"/>
      <c r="AA61" s="188">
        <f>SUBTOTAL(9,AA56:AA60)</f>
        <v>11953.125</v>
      </c>
      <c r="AB61" s="182"/>
      <c r="AC61" s="182"/>
      <c r="AD61" s="189"/>
      <c r="AE61" s="189"/>
      <c r="AF61" s="190"/>
      <c r="AG61" s="191"/>
      <c r="AH61" s="191"/>
      <c r="AI61" s="234">
        <f>SUBTOTAL(9,AI56:AI60)</f>
        <v>39750</v>
      </c>
      <c r="AJ61" s="182"/>
      <c r="AK61" s="280">
        <f>SUBTOTAL(9,AK56:AK60)</f>
        <v>39750</v>
      </c>
      <c r="AL61" s="182"/>
      <c r="AM61" s="188">
        <f>SUBTOTAL(9,AM56:AM60)</f>
        <v>31054.6875</v>
      </c>
      <c r="AN61" s="182"/>
      <c r="AO61" s="182"/>
      <c r="AP61" s="182"/>
      <c r="AQ61" s="182"/>
      <c r="AR61" s="192" t="e">
        <f>SUBTOTAL(9,AR56:AR60)</f>
        <v>#NAME?</v>
      </c>
      <c r="AS61" s="192" t="e">
        <f>SUBTOTAL(9,AS56:AS60)</f>
        <v>#NAME?</v>
      </c>
      <c r="AT61" s="192">
        <v>0</v>
      </c>
      <c r="AU61" s="192">
        <v>0</v>
      </c>
      <c r="AV61" s="192">
        <v>0</v>
      </c>
      <c r="AW61" s="192">
        <v>0</v>
      </c>
      <c r="AX61" s="192">
        <v>0</v>
      </c>
      <c r="AY61" s="192">
        <v>0</v>
      </c>
      <c r="AZ61" s="192">
        <v>0</v>
      </c>
      <c r="BA61" s="192">
        <v>0</v>
      </c>
      <c r="BB61" s="192">
        <v>0</v>
      </c>
      <c r="BC61" s="192">
        <v>0</v>
      </c>
      <c r="BD61" s="192">
        <v>609.23</v>
      </c>
      <c r="BE61" s="192">
        <v>0</v>
      </c>
      <c r="BF61" s="192">
        <v>0</v>
      </c>
      <c r="BG61" s="192">
        <v>0</v>
      </c>
      <c r="BH61" s="192">
        <v>0</v>
      </c>
      <c r="BI61" s="192">
        <v>0</v>
      </c>
      <c r="BJ61" s="192">
        <v>0</v>
      </c>
      <c r="BK61" s="192">
        <v>0</v>
      </c>
      <c r="BL61" s="192">
        <v>0</v>
      </c>
      <c r="BM61" s="192">
        <v>0</v>
      </c>
      <c r="BN61" s="192">
        <v>0</v>
      </c>
      <c r="BO61" s="192">
        <v>0</v>
      </c>
      <c r="BP61" s="192">
        <v>0</v>
      </c>
      <c r="BQ61" s="192">
        <v>0</v>
      </c>
      <c r="BR61" s="192">
        <v>0</v>
      </c>
      <c r="BS61" s="192">
        <v>0</v>
      </c>
      <c r="BT61" s="192">
        <v>0</v>
      </c>
      <c r="BU61" s="192">
        <v>0</v>
      </c>
      <c r="BV61" s="192">
        <v>0</v>
      </c>
      <c r="BW61" s="192">
        <v>0</v>
      </c>
      <c r="BX61" s="192">
        <v>0</v>
      </c>
      <c r="BY61" s="192">
        <v>0</v>
      </c>
    </row>
    <row r="62" spans="1:77" s="80" customFormat="1" ht="24" customHeight="1">
      <c r="A62" s="74"/>
      <c r="B62" s="95" t="s">
        <v>42</v>
      </c>
      <c r="C62" s="95"/>
      <c r="D62" s="88"/>
      <c r="E62" s="75" t="s">
        <v>46</v>
      </c>
      <c r="F62" s="88"/>
      <c r="G62" s="77"/>
      <c r="H62" s="77"/>
      <c r="I62" s="140"/>
      <c r="J62" s="175" t="str">
        <f>CONCATENATE("Subtotal ",J27)</f>
        <v>Subtotal Human Resources</v>
      </c>
      <c r="K62" s="310">
        <f>SUBTOTAL(9,K30:K61)</f>
        <v>250817.33333333334</v>
      </c>
      <c r="L62" s="403">
        <f>SUBTOTAL(9,L30:L61)</f>
        <v>225735.6</v>
      </c>
      <c r="M62" s="372">
        <f>SUBTOTAL(9,M30:M61)</f>
        <v>176355.9375</v>
      </c>
      <c r="N62" s="372" t="e">
        <f>SUBTOTAL(9,N30:N61)</f>
        <v>#NAME?</v>
      </c>
      <c r="O62" s="372" t="e">
        <f>SUBTOTAL(9,O30:O61)</f>
        <v>#NAME?</v>
      </c>
      <c r="P62" s="182"/>
      <c r="Q62" s="182"/>
      <c r="R62" s="197"/>
      <c r="S62" s="198"/>
      <c r="T62" s="199"/>
      <c r="U62" s="199"/>
      <c r="V62" s="199"/>
      <c r="W62" s="307">
        <f>SUBTOTAL(9,W30:W61)</f>
        <v>250817.33333333334</v>
      </c>
      <c r="X62" s="182"/>
      <c r="Y62" s="281">
        <f>SUBTOTAL(9,Y30:Y61)</f>
        <v>250817.33333333334</v>
      </c>
      <c r="Z62" s="182"/>
      <c r="AA62" s="196">
        <f>SUBTOTAL(9,AA30:AA61)</f>
        <v>195951.04166666669</v>
      </c>
      <c r="AB62" s="182"/>
      <c r="AC62" s="182"/>
      <c r="AD62" s="197"/>
      <c r="AE62" s="198"/>
      <c r="AF62" s="199"/>
      <c r="AG62" s="199"/>
      <c r="AH62" s="199"/>
      <c r="AI62" s="237">
        <f>SUBTOTAL(9,AI30:AI61)</f>
        <v>736066</v>
      </c>
      <c r="AJ62" s="182"/>
      <c r="AK62" s="281">
        <f>SUBTOTAL(9,AK30:AK61)</f>
        <v>736066</v>
      </c>
      <c r="AL62" s="182"/>
      <c r="AM62" s="196">
        <f>SUBTOTAL(9,AM30:AM61)</f>
        <v>575051.5625</v>
      </c>
      <c r="AN62" s="182"/>
      <c r="AO62" s="182"/>
      <c r="AP62" s="182"/>
      <c r="AQ62" s="182"/>
      <c r="AR62" s="200" t="e">
        <f>SUBTOTAL(9,AR30:AR61)</f>
        <v>#NAME?</v>
      </c>
      <c r="AS62" s="200" t="e">
        <f>SUBTOTAL(9,AS30:AS61)</f>
        <v>#NAME?</v>
      </c>
      <c r="AT62" s="200">
        <v>0</v>
      </c>
      <c r="AU62" s="200">
        <v>0</v>
      </c>
      <c r="AV62" s="200">
        <v>0</v>
      </c>
      <c r="AW62" s="200">
        <v>0</v>
      </c>
      <c r="AX62" s="200">
        <v>0</v>
      </c>
      <c r="AY62" s="200">
        <v>0</v>
      </c>
      <c r="AZ62" s="200">
        <v>0</v>
      </c>
      <c r="BA62" s="200">
        <v>0</v>
      </c>
      <c r="BB62" s="200">
        <v>0</v>
      </c>
      <c r="BC62" s="200">
        <v>0</v>
      </c>
      <c r="BD62" s="200">
        <v>609.23</v>
      </c>
      <c r="BE62" s="200">
        <v>0</v>
      </c>
      <c r="BF62" s="200">
        <v>0</v>
      </c>
      <c r="BG62" s="200">
        <v>0</v>
      </c>
      <c r="BH62" s="200">
        <v>0</v>
      </c>
      <c r="BI62" s="200">
        <v>0</v>
      </c>
      <c r="BJ62" s="200">
        <v>0</v>
      </c>
      <c r="BK62" s="200">
        <v>0</v>
      </c>
      <c r="BL62" s="200">
        <v>0</v>
      </c>
      <c r="BM62" s="200">
        <v>0</v>
      </c>
      <c r="BN62" s="200">
        <v>0</v>
      </c>
      <c r="BO62" s="200">
        <v>0</v>
      </c>
      <c r="BP62" s="200">
        <v>0</v>
      </c>
      <c r="BQ62" s="200">
        <v>0</v>
      </c>
      <c r="BR62" s="200">
        <v>0</v>
      </c>
      <c r="BS62" s="200">
        <v>0</v>
      </c>
      <c r="BT62" s="200">
        <v>0</v>
      </c>
      <c r="BU62" s="200">
        <v>0</v>
      </c>
      <c r="BV62" s="200">
        <v>0</v>
      </c>
      <c r="BW62" s="200">
        <v>0</v>
      </c>
      <c r="BX62" s="200">
        <v>0</v>
      </c>
      <c r="BY62" s="200">
        <v>0</v>
      </c>
    </row>
    <row r="63" spans="1:77" s="80" customFormat="1" ht="15.5">
      <c r="A63" s="74"/>
      <c r="B63" s="91"/>
      <c r="C63" s="91"/>
      <c r="D63" s="88"/>
      <c r="E63" s="91"/>
      <c r="F63" s="88"/>
      <c r="G63" s="77"/>
      <c r="H63" s="77"/>
      <c r="I63" s="141"/>
      <c r="J63" s="180"/>
      <c r="K63" s="336"/>
      <c r="L63" s="404"/>
      <c r="M63" s="373"/>
      <c r="N63" s="373"/>
      <c r="O63" s="373"/>
      <c r="P63" s="182"/>
      <c r="Q63" s="182"/>
      <c r="R63" s="202"/>
      <c r="S63" s="182"/>
      <c r="T63" s="182"/>
      <c r="U63" s="182"/>
      <c r="V63" s="182"/>
      <c r="W63" s="304"/>
      <c r="X63" s="182"/>
      <c r="Y63" s="266"/>
      <c r="Z63" s="182"/>
      <c r="AA63" s="201"/>
      <c r="AB63" s="182"/>
      <c r="AC63" s="182"/>
      <c r="AD63" s="202"/>
      <c r="AE63" s="182"/>
      <c r="AF63" s="182"/>
      <c r="AG63" s="182"/>
      <c r="AH63" s="182"/>
      <c r="AI63" s="235"/>
      <c r="AJ63" s="182"/>
      <c r="AK63" s="266"/>
      <c r="AL63" s="182"/>
      <c r="AM63" s="201"/>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row>
    <row r="64" spans="1:77" s="80" customFormat="1" ht="15.5">
      <c r="A64" s="74"/>
      <c r="B64" s="75" t="s">
        <v>43</v>
      </c>
      <c r="C64" s="75" t="s">
        <v>44</v>
      </c>
      <c r="D64" s="88"/>
      <c r="E64" s="75" t="s">
        <v>44</v>
      </c>
      <c r="F64" s="88"/>
      <c r="G64" s="77"/>
      <c r="H64" s="77"/>
      <c r="I64" s="140" t="s">
        <v>2</v>
      </c>
      <c r="J64" s="175" t="s">
        <v>119</v>
      </c>
      <c r="K64" s="337"/>
      <c r="L64" s="405"/>
      <c r="M64" s="374"/>
      <c r="N64" s="374"/>
      <c r="O64" s="374"/>
      <c r="P64" s="182"/>
      <c r="Q64" s="182"/>
      <c r="R64" s="197"/>
      <c r="S64" s="204"/>
      <c r="T64" s="204"/>
      <c r="U64" s="204"/>
      <c r="V64" s="204"/>
      <c r="W64" s="308"/>
      <c r="X64" s="182"/>
      <c r="Y64" s="282"/>
      <c r="Z64" s="182"/>
      <c r="AA64" s="203"/>
      <c r="AB64" s="182"/>
      <c r="AC64" s="182"/>
      <c r="AD64" s="197"/>
      <c r="AE64" s="204"/>
      <c r="AF64" s="204"/>
      <c r="AG64" s="204"/>
      <c r="AH64" s="204"/>
      <c r="AI64" s="238"/>
      <c r="AJ64" s="182"/>
      <c r="AK64" s="282"/>
      <c r="AL64" s="182"/>
      <c r="AM64" s="203"/>
      <c r="AN64" s="182"/>
      <c r="AO64" s="182"/>
      <c r="AP64" s="182"/>
      <c r="AQ64" s="182"/>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row>
    <row r="65" spans="1:77" s="80" customFormat="1" ht="18" customHeight="1">
      <c r="A65" s="74"/>
      <c r="B65" s="81"/>
      <c r="C65" s="81"/>
      <c r="D65" s="88"/>
      <c r="E65" s="82"/>
      <c r="F65" s="88"/>
      <c r="G65" s="77"/>
      <c r="H65" s="77"/>
      <c r="I65" s="114" t="s">
        <v>3</v>
      </c>
      <c r="J65" s="174" t="s">
        <v>136</v>
      </c>
      <c r="K65" s="338"/>
      <c r="L65" s="406"/>
      <c r="M65" s="375" t="str">
        <f>$M$28</f>
        <v>GBP</v>
      </c>
      <c r="N65" s="376" t="str">
        <f>$M$28</f>
        <v>GBP</v>
      </c>
      <c r="O65" s="376" t="str">
        <f>$M$28</f>
        <v>GBP</v>
      </c>
      <c r="P65" s="182"/>
      <c r="Q65" s="182"/>
      <c r="R65" s="207"/>
      <c r="S65" s="207"/>
      <c r="T65" s="189"/>
      <c r="U65" s="189"/>
      <c r="V65" s="189"/>
      <c r="W65" s="309"/>
      <c r="X65" s="182"/>
      <c r="Y65" s="283"/>
      <c r="Z65" s="182"/>
      <c r="AA65" s="206" t="str">
        <f>$M$28</f>
        <v>GBP</v>
      </c>
      <c r="AB65" s="182"/>
      <c r="AC65" s="182"/>
      <c r="AD65" s="207"/>
      <c r="AE65" s="207"/>
      <c r="AF65" s="189"/>
      <c r="AG65" s="189"/>
      <c r="AH65" s="189"/>
      <c r="AI65" s="239"/>
      <c r="AJ65" s="182"/>
      <c r="AK65" s="283" t="e">
        <f>#REF!</f>
        <v>#REF!</v>
      </c>
      <c r="AL65" s="182"/>
      <c r="AM65" s="206" t="str">
        <f>$M$28</f>
        <v>GBP</v>
      </c>
      <c r="AN65" s="182"/>
      <c r="AO65" s="182"/>
      <c r="AP65" s="182"/>
      <c r="AQ65" s="182"/>
      <c r="AR65" s="208"/>
      <c r="AS65" s="208"/>
      <c r="AT65" s="208"/>
      <c r="AU65" s="208"/>
      <c r="AV65" s="208"/>
      <c r="AW65" s="208"/>
      <c r="AX65" s="208"/>
      <c r="AY65" s="208"/>
      <c r="AZ65" s="208"/>
      <c r="BA65" s="208"/>
      <c r="BB65" s="208"/>
      <c r="BC65" s="208"/>
      <c r="BD65" s="208"/>
      <c r="BE65" s="208"/>
      <c r="BF65" s="208"/>
      <c r="BG65" s="208"/>
      <c r="BH65" s="208"/>
      <c r="BI65" s="208"/>
      <c r="BJ65" s="208"/>
      <c r="BK65" s="208"/>
      <c r="BL65" s="208"/>
      <c r="BM65" s="208"/>
      <c r="BN65" s="208"/>
      <c r="BO65" s="208"/>
      <c r="BP65" s="208"/>
      <c r="BQ65" s="208"/>
      <c r="BR65" s="208"/>
      <c r="BS65" s="208"/>
      <c r="BT65" s="208"/>
      <c r="BU65" s="208"/>
      <c r="BV65" s="208"/>
      <c r="BW65" s="208"/>
      <c r="BX65" s="208"/>
      <c r="BY65" s="208"/>
    </row>
    <row r="66" spans="1:77" s="80" customFormat="1" ht="15.5">
      <c r="A66" s="162"/>
      <c r="B66" s="163"/>
      <c r="C66" s="163"/>
      <c r="D66" s="163"/>
      <c r="E66" s="163"/>
      <c r="F66" s="163"/>
      <c r="I66" s="164"/>
      <c r="J66" s="177" t="s">
        <v>176</v>
      </c>
      <c r="K66" s="333"/>
      <c r="L66" s="399"/>
      <c r="M66" s="366"/>
      <c r="N66" s="366"/>
      <c r="O66" s="366"/>
      <c r="P66" s="184"/>
      <c r="Q66" s="184"/>
      <c r="R66" s="216"/>
      <c r="S66" s="184"/>
      <c r="T66" s="184"/>
      <c r="U66" s="215"/>
      <c r="V66" s="215"/>
      <c r="W66" s="303"/>
      <c r="X66" s="184"/>
      <c r="Y66" s="277"/>
      <c r="Z66" s="184"/>
      <c r="AA66" s="214"/>
      <c r="AB66" s="184"/>
      <c r="AC66" s="184"/>
      <c r="AD66" s="216"/>
      <c r="AE66" s="184"/>
      <c r="AF66" s="184"/>
      <c r="AG66" s="215"/>
      <c r="AH66" s="215"/>
      <c r="AI66" s="233"/>
      <c r="AJ66" s="184"/>
      <c r="AK66" s="277"/>
      <c r="AL66" s="184"/>
      <c r="AM66" s="214"/>
      <c r="AN66" s="184"/>
      <c r="AO66" s="184"/>
      <c r="AP66" s="184"/>
      <c r="AQ66" s="184"/>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row>
    <row r="67" spans="1:77" s="80" customFormat="1" ht="15.5">
      <c r="A67" s="115" t="s">
        <v>83</v>
      </c>
      <c r="B67" s="83"/>
      <c r="C67" s="83"/>
      <c r="D67" s="76"/>
      <c r="E67" s="84">
        <v>5050</v>
      </c>
      <c r="F67" s="88"/>
      <c r="G67" s="77"/>
      <c r="H67" s="77"/>
      <c r="I67" s="157"/>
      <c r="J67" s="250" t="s">
        <v>178</v>
      </c>
      <c r="K67" s="302">
        <f>Y67</f>
        <v>2300</v>
      </c>
      <c r="L67" s="398">
        <f>K67*0.9</f>
        <v>2070</v>
      </c>
      <c r="M67" s="365">
        <f>L67/$M$4</f>
        <v>1617.1875</v>
      </c>
      <c r="N67" s="365" t="e">
        <f t="shared" ref="N67:O69" si="49">L67-AR67</f>
        <v>#NAME?</v>
      </c>
      <c r="O67" s="365" t="e">
        <f t="shared" si="49"/>
        <v>#NAME?</v>
      </c>
      <c r="P67" s="182"/>
      <c r="Q67" s="182"/>
      <c r="R67" s="183"/>
      <c r="S67" s="251" t="s">
        <v>184</v>
      </c>
      <c r="T67" s="252">
        <v>2</v>
      </c>
      <c r="U67" s="253">
        <v>1150</v>
      </c>
      <c r="V67" s="184"/>
      <c r="W67" s="302">
        <f>(T67*U67)</f>
        <v>2300</v>
      </c>
      <c r="X67" s="182"/>
      <c r="Y67" s="266">
        <f>W67</f>
        <v>2300</v>
      </c>
      <c r="Z67" s="182"/>
      <c r="AA67" s="181">
        <f>Y67/M$4</f>
        <v>1796.875</v>
      </c>
      <c r="AB67" s="182"/>
      <c r="AC67" s="182"/>
      <c r="AD67" s="183"/>
      <c r="AE67" s="251" t="s">
        <v>184</v>
      </c>
      <c r="AF67" s="252">
        <v>9</v>
      </c>
      <c r="AG67" s="253">
        <v>1150</v>
      </c>
      <c r="AH67" s="184"/>
      <c r="AI67" s="232">
        <f>(AF67*AG67)</f>
        <v>10350</v>
      </c>
      <c r="AJ67" s="182"/>
      <c r="AK67" s="266">
        <f>AI67</f>
        <v>10350</v>
      </c>
      <c r="AL67" s="182"/>
      <c r="AM67" s="181">
        <f>AK67/M$4</f>
        <v>8085.9375</v>
      </c>
      <c r="AN67" s="182"/>
      <c r="AO67" s="182"/>
      <c r="AP67" s="182"/>
      <c r="AQ67" s="182"/>
      <c r="AR67" s="185" t="e">
        <f>AS67*$M$4</f>
        <v>#NAME?</v>
      </c>
      <c r="AS67" s="185" t="e">
        <f>AW67+BA67+BE67+BI67+BM67+BQ67+BU67+BY67</f>
        <v>#NAME?</v>
      </c>
      <c r="AT67" s="186" t="e">
        <v>#NAME?</v>
      </c>
      <c r="AU67" s="186" t="e">
        <v>#NAME?</v>
      </c>
      <c r="AV67" s="186" t="e">
        <v>#NAME?</v>
      </c>
      <c r="AW67" s="187" t="e">
        <f>SUM(AT67:AV67)</f>
        <v>#NAME?</v>
      </c>
      <c r="AX67" s="186" t="e">
        <v>#NAME?</v>
      </c>
      <c r="AY67" s="186" t="e">
        <v>#NAME?</v>
      </c>
      <c r="AZ67" s="186" t="e">
        <v>#NAME?</v>
      </c>
      <c r="BA67" s="187" t="e">
        <f>SUM(AX67:AZ67)</f>
        <v>#NAME?</v>
      </c>
      <c r="BB67" s="186" t="e">
        <v>#NAME?</v>
      </c>
      <c r="BC67" s="186" t="e">
        <v>#NAME?</v>
      </c>
      <c r="BD67" s="186" t="e">
        <v>#NAME?</v>
      </c>
      <c r="BE67" s="187" t="e">
        <f>SUM(BB67:BD67)</f>
        <v>#NAME?</v>
      </c>
      <c r="BF67" s="186" t="e">
        <v>#NAME?</v>
      </c>
      <c r="BG67" s="186" t="e">
        <v>#NAME?</v>
      </c>
      <c r="BH67" s="186" t="e">
        <v>#NAME?</v>
      </c>
      <c r="BI67" s="187" t="e">
        <f>SUM(BF67:BH67)</f>
        <v>#NAME?</v>
      </c>
      <c r="BJ67" s="186" t="e">
        <v>#NAME?</v>
      </c>
      <c r="BK67" s="186" t="e">
        <v>#NAME?</v>
      </c>
      <c r="BL67" s="186" t="e">
        <v>#NAME?</v>
      </c>
      <c r="BM67" s="187" t="e">
        <f>SUM(BJ67:BL67)</f>
        <v>#NAME?</v>
      </c>
      <c r="BN67" s="186" t="e">
        <v>#NAME?</v>
      </c>
      <c r="BO67" s="186" t="e">
        <v>#NAME?</v>
      </c>
      <c r="BP67" s="186" t="e">
        <v>#NAME?</v>
      </c>
      <c r="BQ67" s="187" t="e">
        <f>SUM(BM67:BP67)</f>
        <v>#NAME?</v>
      </c>
      <c r="BR67" s="186" t="e">
        <v>#NAME?</v>
      </c>
      <c r="BS67" s="186" t="e">
        <v>#NAME?</v>
      </c>
      <c r="BT67" s="186" t="e">
        <v>#NAME?</v>
      </c>
      <c r="BU67" s="187" t="e">
        <f>SUM(BQ67:BT67)</f>
        <v>#NAME?</v>
      </c>
      <c r="BV67" s="186" t="e">
        <v>#NAME?</v>
      </c>
      <c r="BW67" s="186" t="e">
        <v>#NAME?</v>
      </c>
      <c r="BX67" s="186" t="e">
        <v>#NAME?</v>
      </c>
      <c r="BY67" s="187" t="e">
        <f>SUM(BU67:BX67)</f>
        <v>#NAME?</v>
      </c>
    </row>
    <row r="68" spans="1:77" s="80" customFormat="1" ht="15.5">
      <c r="A68" s="115" t="s">
        <v>84</v>
      </c>
      <c r="B68" s="83"/>
      <c r="C68" s="83"/>
      <c r="D68" s="76"/>
      <c r="E68" s="84">
        <v>5050</v>
      </c>
      <c r="F68" s="88"/>
      <c r="G68" s="77"/>
      <c r="H68" s="77"/>
      <c r="I68" s="157"/>
      <c r="J68" s="250" t="s">
        <v>179</v>
      </c>
      <c r="K68" s="302">
        <f>Y68</f>
        <v>840</v>
      </c>
      <c r="L68" s="398">
        <f>K68*0.9</f>
        <v>756</v>
      </c>
      <c r="M68" s="365">
        <f>L68/$M$4</f>
        <v>590.625</v>
      </c>
      <c r="N68" s="365" t="e">
        <f t="shared" si="49"/>
        <v>#NAME?</v>
      </c>
      <c r="O68" s="365" t="e">
        <f t="shared" si="49"/>
        <v>#NAME?</v>
      </c>
      <c r="P68" s="182"/>
      <c r="Q68" s="182"/>
      <c r="R68" s="183"/>
      <c r="S68" s="251" t="s">
        <v>185</v>
      </c>
      <c r="T68" s="252">
        <v>3</v>
      </c>
      <c r="U68" s="253">
        <v>280</v>
      </c>
      <c r="V68" s="184"/>
      <c r="W68" s="302">
        <f>(T68*U68)</f>
        <v>840</v>
      </c>
      <c r="X68" s="182"/>
      <c r="Y68" s="266">
        <f>W68</f>
        <v>840</v>
      </c>
      <c r="Z68" s="182"/>
      <c r="AA68" s="181">
        <f>Y68/M$4</f>
        <v>656.25</v>
      </c>
      <c r="AB68" s="182"/>
      <c r="AC68" s="182"/>
      <c r="AD68" s="183"/>
      <c r="AE68" s="251" t="s">
        <v>185</v>
      </c>
      <c r="AF68" s="252">
        <v>3</v>
      </c>
      <c r="AG68" s="253">
        <v>280</v>
      </c>
      <c r="AH68" s="184"/>
      <c r="AI68" s="232">
        <f>(AF68*AG68)</f>
        <v>840</v>
      </c>
      <c r="AJ68" s="182"/>
      <c r="AK68" s="266">
        <f>AI68</f>
        <v>840</v>
      </c>
      <c r="AL68" s="182"/>
      <c r="AM68" s="181">
        <f>AK68/M$4</f>
        <v>656.25</v>
      </c>
      <c r="AN68" s="182"/>
      <c r="AO68" s="182"/>
      <c r="AP68" s="182"/>
      <c r="AQ68" s="182"/>
      <c r="AR68" s="185" t="e">
        <f>AS68*$M$4</f>
        <v>#NAME?</v>
      </c>
      <c r="AS68" s="185" t="e">
        <f>AW68+BA68+BE68+BI68+BM68+BQ68+BU68+BY68</f>
        <v>#NAME?</v>
      </c>
      <c r="AT68" s="186" t="e">
        <v>#NAME?</v>
      </c>
      <c r="AU68" s="186" t="e">
        <v>#NAME?</v>
      </c>
      <c r="AV68" s="186" t="e">
        <v>#NAME?</v>
      </c>
      <c r="AW68" s="187" t="e">
        <f>SUM(AT68:AV68)</f>
        <v>#NAME?</v>
      </c>
      <c r="AX68" s="186" t="e">
        <v>#NAME?</v>
      </c>
      <c r="AY68" s="186" t="e">
        <v>#NAME?</v>
      </c>
      <c r="AZ68" s="186" t="e">
        <v>#NAME?</v>
      </c>
      <c r="BA68" s="187" t="e">
        <f>SUM(AX68:AZ68)</f>
        <v>#NAME?</v>
      </c>
      <c r="BB68" s="186" t="e">
        <v>#NAME?</v>
      </c>
      <c r="BC68" s="186" t="e">
        <v>#NAME?</v>
      </c>
      <c r="BD68" s="186" t="e">
        <v>#NAME?</v>
      </c>
      <c r="BE68" s="187" t="e">
        <f>SUM(BB68:BD68)</f>
        <v>#NAME?</v>
      </c>
      <c r="BF68" s="186" t="e">
        <v>#NAME?</v>
      </c>
      <c r="BG68" s="186" t="e">
        <v>#NAME?</v>
      </c>
      <c r="BH68" s="186" t="e">
        <v>#NAME?</v>
      </c>
      <c r="BI68" s="187" t="e">
        <f>SUM(BF68:BH68)</f>
        <v>#NAME?</v>
      </c>
      <c r="BJ68" s="186" t="e">
        <v>#NAME?</v>
      </c>
      <c r="BK68" s="186" t="e">
        <v>#NAME?</v>
      </c>
      <c r="BL68" s="186" t="e">
        <v>#NAME?</v>
      </c>
      <c r="BM68" s="187" t="e">
        <f>SUM(BJ68:BL68)</f>
        <v>#NAME?</v>
      </c>
      <c r="BN68" s="186" t="e">
        <v>#NAME?</v>
      </c>
      <c r="BO68" s="186" t="e">
        <v>#NAME?</v>
      </c>
      <c r="BP68" s="186" t="e">
        <v>#NAME?</v>
      </c>
      <c r="BQ68" s="187" t="e">
        <f>SUM(BM68:BP68)</f>
        <v>#NAME?</v>
      </c>
      <c r="BR68" s="186" t="e">
        <v>#NAME?</v>
      </c>
      <c r="BS68" s="186" t="e">
        <v>#NAME?</v>
      </c>
      <c r="BT68" s="186" t="e">
        <v>#NAME?</v>
      </c>
      <c r="BU68" s="187" t="e">
        <f>SUM(BQ68:BT68)</f>
        <v>#NAME?</v>
      </c>
      <c r="BV68" s="186" t="e">
        <v>#NAME?</v>
      </c>
      <c r="BW68" s="186" t="e">
        <v>#NAME?</v>
      </c>
      <c r="BX68" s="186" t="e">
        <v>#NAME?</v>
      </c>
      <c r="BY68" s="187" t="e">
        <f>SUM(BU68:BX68)</f>
        <v>#NAME?</v>
      </c>
    </row>
    <row r="69" spans="1:77" s="80" customFormat="1" ht="15.5">
      <c r="A69" s="115" t="s">
        <v>85</v>
      </c>
      <c r="B69" s="83"/>
      <c r="C69" s="83"/>
      <c r="D69" s="76"/>
      <c r="E69" s="84">
        <v>5050</v>
      </c>
      <c r="F69" s="88"/>
      <c r="G69" s="77"/>
      <c r="H69" s="77"/>
      <c r="I69" s="157"/>
      <c r="J69" s="250" t="s">
        <v>180</v>
      </c>
      <c r="K69" s="302">
        <f>Y69</f>
        <v>1150</v>
      </c>
      <c r="L69" s="398">
        <f>K69*0.9</f>
        <v>1035</v>
      </c>
      <c r="M69" s="365">
        <f>L69/$M$4</f>
        <v>808.59375</v>
      </c>
      <c r="N69" s="365" t="e">
        <f t="shared" si="49"/>
        <v>#NAME?</v>
      </c>
      <c r="O69" s="365" t="e">
        <f t="shared" si="49"/>
        <v>#NAME?</v>
      </c>
      <c r="P69" s="182"/>
      <c r="Q69" s="182"/>
      <c r="R69" s="183"/>
      <c r="S69" s="251" t="s">
        <v>184</v>
      </c>
      <c r="T69" s="252">
        <v>1</v>
      </c>
      <c r="U69" s="253">
        <v>1150</v>
      </c>
      <c r="V69" s="184"/>
      <c r="W69" s="302">
        <f>(T69*U69)</f>
        <v>1150</v>
      </c>
      <c r="X69" s="182"/>
      <c r="Y69" s="266">
        <f>W69</f>
        <v>1150</v>
      </c>
      <c r="Z69" s="182"/>
      <c r="AA69" s="181">
        <f>Y69/M$4</f>
        <v>898.4375</v>
      </c>
      <c r="AB69" s="182"/>
      <c r="AC69" s="182"/>
      <c r="AD69" s="183"/>
      <c r="AE69" s="251" t="s">
        <v>184</v>
      </c>
      <c r="AF69" s="252">
        <v>2</v>
      </c>
      <c r="AG69" s="253">
        <v>1150</v>
      </c>
      <c r="AH69" s="184"/>
      <c r="AI69" s="232">
        <f>(AF69*AG69)</f>
        <v>2300</v>
      </c>
      <c r="AJ69" s="182"/>
      <c r="AK69" s="266">
        <f>AI69</f>
        <v>2300</v>
      </c>
      <c r="AL69" s="182"/>
      <c r="AM69" s="181">
        <f>AK69/M$4</f>
        <v>1796.875</v>
      </c>
      <c r="AN69" s="182"/>
      <c r="AO69" s="182"/>
      <c r="AP69" s="182"/>
      <c r="AQ69" s="182"/>
      <c r="AR69" s="185" t="e">
        <f>AS69*$M$4</f>
        <v>#NAME?</v>
      </c>
      <c r="AS69" s="185" t="e">
        <f>AW69+BA69+BE69+BI69+BM69+BQ69+BU69+BY69</f>
        <v>#NAME?</v>
      </c>
      <c r="AT69" s="186" t="e">
        <v>#NAME?</v>
      </c>
      <c r="AU69" s="186" t="e">
        <v>#NAME?</v>
      </c>
      <c r="AV69" s="186" t="e">
        <v>#NAME?</v>
      </c>
      <c r="AW69" s="187" t="e">
        <f>SUM(AT69:AV69)</f>
        <v>#NAME?</v>
      </c>
      <c r="AX69" s="186" t="e">
        <v>#NAME?</v>
      </c>
      <c r="AY69" s="186" t="e">
        <v>#NAME?</v>
      </c>
      <c r="AZ69" s="186" t="e">
        <v>#NAME?</v>
      </c>
      <c r="BA69" s="187" t="e">
        <f>SUM(AX69:AZ69)</f>
        <v>#NAME?</v>
      </c>
      <c r="BB69" s="186" t="e">
        <v>#NAME?</v>
      </c>
      <c r="BC69" s="186" t="e">
        <v>#NAME?</v>
      </c>
      <c r="BD69" s="186" t="e">
        <v>#NAME?</v>
      </c>
      <c r="BE69" s="187" t="e">
        <f>SUM(BB69:BD69)</f>
        <v>#NAME?</v>
      </c>
      <c r="BF69" s="186" t="e">
        <v>#NAME?</v>
      </c>
      <c r="BG69" s="186" t="e">
        <v>#NAME?</v>
      </c>
      <c r="BH69" s="186" t="e">
        <v>#NAME?</v>
      </c>
      <c r="BI69" s="187" t="e">
        <f>SUM(BF69:BH69)</f>
        <v>#NAME?</v>
      </c>
      <c r="BJ69" s="186" t="e">
        <v>#NAME?</v>
      </c>
      <c r="BK69" s="186" t="e">
        <v>#NAME?</v>
      </c>
      <c r="BL69" s="186" t="e">
        <v>#NAME?</v>
      </c>
      <c r="BM69" s="187" t="e">
        <f>SUM(BJ69:BL69)</f>
        <v>#NAME?</v>
      </c>
      <c r="BN69" s="186" t="e">
        <v>#NAME?</v>
      </c>
      <c r="BO69" s="186" t="e">
        <v>#NAME?</v>
      </c>
      <c r="BP69" s="186" t="e">
        <v>#NAME?</v>
      </c>
      <c r="BQ69" s="187" t="e">
        <f>SUM(BM69:BP69)</f>
        <v>#NAME?</v>
      </c>
      <c r="BR69" s="186" t="e">
        <v>#NAME?</v>
      </c>
      <c r="BS69" s="186" t="e">
        <v>#NAME?</v>
      </c>
      <c r="BT69" s="186" t="e">
        <v>#NAME?</v>
      </c>
      <c r="BU69" s="187" t="e">
        <f>SUM(BQ69:BT69)</f>
        <v>#NAME?</v>
      </c>
      <c r="BV69" s="186" t="e">
        <v>#NAME?</v>
      </c>
      <c r="BW69" s="186" t="e">
        <v>#NAME?</v>
      </c>
      <c r="BX69" s="186" t="e">
        <v>#NAME?</v>
      </c>
      <c r="BY69" s="187" t="e">
        <f>SUM(BU69:BX69)</f>
        <v>#NAME?</v>
      </c>
    </row>
    <row r="70" spans="1:77" s="80" customFormat="1" ht="20.25" customHeight="1">
      <c r="A70" s="162"/>
      <c r="B70" s="163"/>
      <c r="C70" s="163"/>
      <c r="D70" s="163"/>
      <c r="E70" s="163"/>
      <c r="F70" s="163"/>
      <c r="I70" s="164"/>
      <c r="J70" s="177" t="str">
        <f>CONCATENATE("Subtotal ",J66)</f>
        <v>Subtotal 21. International Travel</v>
      </c>
      <c r="K70" s="333">
        <f>SUBTOTAL(9,K67:K69)</f>
        <v>4290</v>
      </c>
      <c r="L70" s="399">
        <f>SUBTOTAL(9,L67:L69)</f>
        <v>3861</v>
      </c>
      <c r="M70" s="366">
        <f>SUBTOTAL(9,M67:M69)</f>
        <v>3016.40625</v>
      </c>
      <c r="N70" s="366" t="e">
        <f>SUBTOTAL(9,N67:N69)</f>
        <v>#NAME?</v>
      </c>
      <c r="O70" s="366" t="e">
        <f>SUBTOTAL(9,O67:O69)</f>
        <v>#NAME?</v>
      </c>
      <c r="P70" s="184"/>
      <c r="Q70" s="184"/>
      <c r="R70" s="216"/>
      <c r="S70" s="184"/>
      <c r="T70" s="184"/>
      <c r="U70" s="215"/>
      <c r="V70" s="215"/>
      <c r="W70" s="303">
        <f>SUBTOTAL(9,W67:W69)</f>
        <v>4290</v>
      </c>
      <c r="X70" s="184"/>
      <c r="Y70" s="277">
        <f>SUBTOTAL(9,Y67:Y69)</f>
        <v>4290</v>
      </c>
      <c r="Z70" s="184"/>
      <c r="AA70" s="214">
        <f>SUBTOTAL(9,AA67:AA69)</f>
        <v>3351.5625</v>
      </c>
      <c r="AB70" s="184"/>
      <c r="AC70" s="184"/>
      <c r="AD70" s="216"/>
      <c r="AE70" s="184"/>
      <c r="AF70" s="184"/>
      <c r="AG70" s="215"/>
      <c r="AH70" s="215"/>
      <c r="AI70" s="233">
        <f>SUBTOTAL(9,AI67:AI69)</f>
        <v>13490</v>
      </c>
      <c r="AJ70" s="184"/>
      <c r="AK70" s="277">
        <f>SUBTOTAL(9,AK67:AK69)</f>
        <v>13490</v>
      </c>
      <c r="AL70" s="184"/>
      <c r="AM70" s="214">
        <f>SUBTOTAL(9,AM67:AM69)</f>
        <v>10539.0625</v>
      </c>
      <c r="AN70" s="184"/>
      <c r="AO70" s="184"/>
      <c r="AP70" s="184"/>
      <c r="AQ70" s="184"/>
      <c r="AR70" s="215" t="e">
        <f t="shared" ref="AR70:BF70" si="50">SUBTOTAL(9,AR67:AR69)</f>
        <v>#NAME?</v>
      </c>
      <c r="AS70" s="215" t="e">
        <f t="shared" si="50"/>
        <v>#NAME?</v>
      </c>
      <c r="AT70" s="215" t="e">
        <f t="shared" si="50"/>
        <v>#NAME?</v>
      </c>
      <c r="AU70" s="215" t="e">
        <f t="shared" si="50"/>
        <v>#NAME?</v>
      </c>
      <c r="AV70" s="215" t="e">
        <f t="shared" si="50"/>
        <v>#NAME?</v>
      </c>
      <c r="AW70" s="215" t="e">
        <f t="shared" si="50"/>
        <v>#NAME?</v>
      </c>
      <c r="AX70" s="215" t="e">
        <f t="shared" si="50"/>
        <v>#NAME?</v>
      </c>
      <c r="AY70" s="215" t="e">
        <f t="shared" si="50"/>
        <v>#NAME?</v>
      </c>
      <c r="AZ70" s="215" t="e">
        <f t="shared" si="50"/>
        <v>#NAME?</v>
      </c>
      <c r="BA70" s="215" t="e">
        <f t="shared" si="50"/>
        <v>#NAME?</v>
      </c>
      <c r="BB70" s="215" t="e">
        <f t="shared" si="50"/>
        <v>#NAME?</v>
      </c>
      <c r="BC70" s="215" t="e">
        <f t="shared" si="50"/>
        <v>#NAME?</v>
      </c>
      <c r="BD70" s="215" t="e">
        <f t="shared" si="50"/>
        <v>#NAME?</v>
      </c>
      <c r="BE70" s="215" t="e">
        <f t="shared" si="50"/>
        <v>#NAME?</v>
      </c>
      <c r="BF70" s="215" t="e">
        <f t="shared" si="50"/>
        <v>#NAME?</v>
      </c>
      <c r="BG70" s="215" t="e">
        <f t="shared" ref="BG70:BY70" si="51">SUBTOTAL(9,BG67:BG69)</f>
        <v>#NAME?</v>
      </c>
      <c r="BH70" s="215" t="e">
        <f t="shared" si="51"/>
        <v>#NAME?</v>
      </c>
      <c r="BI70" s="215" t="e">
        <f t="shared" si="51"/>
        <v>#NAME?</v>
      </c>
      <c r="BJ70" s="215" t="e">
        <f t="shared" si="51"/>
        <v>#NAME?</v>
      </c>
      <c r="BK70" s="215" t="e">
        <f t="shared" si="51"/>
        <v>#NAME?</v>
      </c>
      <c r="BL70" s="215" t="e">
        <f t="shared" si="51"/>
        <v>#NAME?</v>
      </c>
      <c r="BM70" s="215" t="e">
        <f t="shared" si="51"/>
        <v>#NAME?</v>
      </c>
      <c r="BN70" s="215" t="e">
        <f t="shared" si="51"/>
        <v>#NAME?</v>
      </c>
      <c r="BO70" s="215" t="e">
        <f t="shared" si="51"/>
        <v>#NAME?</v>
      </c>
      <c r="BP70" s="215" t="e">
        <f t="shared" si="51"/>
        <v>#NAME?</v>
      </c>
      <c r="BQ70" s="215" t="e">
        <f t="shared" si="51"/>
        <v>#NAME?</v>
      </c>
      <c r="BR70" s="215" t="e">
        <f t="shared" si="51"/>
        <v>#NAME?</v>
      </c>
      <c r="BS70" s="215" t="e">
        <f t="shared" si="51"/>
        <v>#NAME?</v>
      </c>
      <c r="BT70" s="215" t="e">
        <f t="shared" si="51"/>
        <v>#NAME?</v>
      </c>
      <c r="BU70" s="215" t="e">
        <f t="shared" si="51"/>
        <v>#NAME?</v>
      </c>
      <c r="BV70" s="215" t="e">
        <f t="shared" si="51"/>
        <v>#NAME?</v>
      </c>
      <c r="BW70" s="215" t="e">
        <f t="shared" si="51"/>
        <v>#NAME?</v>
      </c>
      <c r="BX70" s="215" t="e">
        <f t="shared" si="51"/>
        <v>#NAME?</v>
      </c>
      <c r="BY70" s="215" t="e">
        <f t="shared" si="51"/>
        <v>#NAME?</v>
      </c>
    </row>
    <row r="71" spans="1:77" s="80" customFormat="1" ht="20.25" customHeight="1">
      <c r="A71" s="162"/>
      <c r="B71" s="163"/>
      <c r="C71" s="163"/>
      <c r="D71" s="163"/>
      <c r="E71" s="163"/>
      <c r="F71" s="163"/>
      <c r="I71" s="164"/>
      <c r="J71" s="177"/>
      <c r="K71" s="333"/>
      <c r="L71" s="399"/>
      <c r="M71" s="366"/>
      <c r="N71" s="366"/>
      <c r="O71" s="366"/>
      <c r="P71" s="184"/>
      <c r="Q71" s="184"/>
      <c r="R71" s="216"/>
      <c r="S71" s="184"/>
      <c r="T71" s="184"/>
      <c r="U71" s="215"/>
      <c r="V71" s="215"/>
      <c r="W71" s="303"/>
      <c r="X71" s="184"/>
      <c r="Y71" s="277"/>
      <c r="Z71" s="184"/>
      <c r="AA71" s="214"/>
      <c r="AB71" s="184"/>
      <c r="AC71" s="184"/>
      <c r="AD71" s="216"/>
      <c r="AE71" s="184"/>
      <c r="AF71" s="184"/>
      <c r="AG71" s="215"/>
      <c r="AH71" s="215"/>
      <c r="AI71" s="233"/>
      <c r="AJ71" s="184"/>
      <c r="AK71" s="277"/>
      <c r="AL71" s="184"/>
      <c r="AM71" s="214"/>
      <c r="AN71" s="184"/>
      <c r="AO71" s="184"/>
      <c r="AP71" s="184"/>
      <c r="AQ71" s="184"/>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row>
    <row r="72" spans="1:77" s="80" customFormat="1" ht="15.5">
      <c r="A72" s="162"/>
      <c r="B72" s="163"/>
      <c r="C72" s="163"/>
      <c r="D72" s="163"/>
      <c r="E72" s="163"/>
      <c r="F72" s="163"/>
      <c r="I72" s="164"/>
      <c r="J72" s="177" t="s">
        <v>177</v>
      </c>
      <c r="K72" s="333"/>
      <c r="L72" s="399"/>
      <c r="M72" s="366"/>
      <c r="N72" s="366"/>
      <c r="O72" s="366"/>
      <c r="P72" s="184"/>
      <c r="Q72" s="184"/>
      <c r="R72" s="216"/>
      <c r="S72" s="184"/>
      <c r="T72" s="184"/>
      <c r="U72" s="215"/>
      <c r="V72" s="215"/>
      <c r="W72" s="303"/>
      <c r="X72" s="184"/>
      <c r="Y72" s="277"/>
      <c r="Z72" s="184"/>
      <c r="AA72" s="214"/>
      <c r="AB72" s="184"/>
      <c r="AC72" s="184"/>
      <c r="AD72" s="216"/>
      <c r="AE72" s="184"/>
      <c r="AF72" s="184"/>
      <c r="AG72" s="215"/>
      <c r="AH72" s="215"/>
      <c r="AI72" s="233"/>
      <c r="AJ72" s="184"/>
      <c r="AK72" s="277"/>
      <c r="AL72" s="184"/>
      <c r="AM72" s="214"/>
      <c r="AN72" s="184"/>
      <c r="AO72" s="184"/>
      <c r="AP72" s="184"/>
      <c r="AQ72" s="184"/>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row>
    <row r="73" spans="1:77" s="80" customFormat="1" ht="15.5">
      <c r="A73" s="115" t="s">
        <v>86</v>
      </c>
      <c r="B73" s="83"/>
      <c r="C73" s="83"/>
      <c r="D73" s="76"/>
      <c r="E73" s="84">
        <v>5050</v>
      </c>
      <c r="F73" s="88"/>
      <c r="G73" s="77"/>
      <c r="H73" s="77"/>
      <c r="I73" s="157"/>
      <c r="J73" s="250" t="s">
        <v>181</v>
      </c>
      <c r="K73" s="302">
        <f>Y73</f>
        <v>3360</v>
      </c>
      <c r="L73" s="398">
        <f>K73*0.9</f>
        <v>3024</v>
      </c>
      <c r="M73" s="365">
        <f>L73/$M$4</f>
        <v>2362.5</v>
      </c>
      <c r="N73" s="365" t="e">
        <f t="shared" ref="N73:O75" si="52">L73-AR73</f>
        <v>#NAME?</v>
      </c>
      <c r="O73" s="365" t="e">
        <f t="shared" si="52"/>
        <v>#NAME?</v>
      </c>
      <c r="P73" s="182"/>
      <c r="Q73" s="182"/>
      <c r="R73" s="183"/>
      <c r="S73" s="251">
        <f>P73</f>
        <v>0</v>
      </c>
      <c r="T73" s="252">
        <v>3</v>
      </c>
      <c r="U73" s="248">
        <v>1120</v>
      </c>
      <c r="V73" s="184"/>
      <c r="W73" s="302">
        <f>(T73*U73)</f>
        <v>3360</v>
      </c>
      <c r="X73" s="182"/>
      <c r="Y73" s="266">
        <f>W73</f>
        <v>3360</v>
      </c>
      <c r="Z73" s="182"/>
      <c r="AA73" s="181">
        <f>Y73/M$4</f>
        <v>2625</v>
      </c>
      <c r="AB73" s="182"/>
      <c r="AC73" s="182"/>
      <c r="AD73" s="183"/>
      <c r="AE73" s="251" t="s">
        <v>184</v>
      </c>
      <c r="AF73" s="252">
        <v>9</v>
      </c>
      <c r="AG73" s="253">
        <v>1120</v>
      </c>
      <c r="AH73" s="184"/>
      <c r="AI73" s="232">
        <f>(AF73*AG73)</f>
        <v>10080</v>
      </c>
      <c r="AJ73" s="182"/>
      <c r="AK73" s="266">
        <f>AI73</f>
        <v>10080</v>
      </c>
      <c r="AL73" s="182"/>
      <c r="AM73" s="181">
        <f>AK73/M$4</f>
        <v>7875</v>
      </c>
      <c r="AN73" s="182"/>
      <c r="AO73" s="182"/>
      <c r="AP73" s="182"/>
      <c r="AQ73" s="182"/>
      <c r="AR73" s="185" t="e">
        <f>AS73*$M$4</f>
        <v>#NAME?</v>
      </c>
      <c r="AS73" s="185" t="e">
        <f>AW73+BA73+BE73+BI73+BM73+BQ73+BU73+BY73</f>
        <v>#NAME?</v>
      </c>
      <c r="AT73" s="186" t="e">
        <v>#NAME?</v>
      </c>
      <c r="AU73" s="186" t="e">
        <v>#NAME?</v>
      </c>
      <c r="AV73" s="186" t="e">
        <v>#NAME?</v>
      </c>
      <c r="AW73" s="187" t="e">
        <f>SUM(AT73:AV73)</f>
        <v>#NAME?</v>
      </c>
      <c r="AX73" s="186" t="e">
        <v>#NAME?</v>
      </c>
      <c r="AY73" s="186" t="e">
        <v>#NAME?</v>
      </c>
      <c r="AZ73" s="186" t="e">
        <v>#NAME?</v>
      </c>
      <c r="BA73" s="187" t="e">
        <f>SUM(AX73:AZ73)</f>
        <v>#NAME?</v>
      </c>
      <c r="BB73" s="186" t="e">
        <v>#NAME?</v>
      </c>
      <c r="BC73" s="186" t="e">
        <v>#NAME?</v>
      </c>
      <c r="BD73" s="186" t="e">
        <v>#NAME?</v>
      </c>
      <c r="BE73" s="187" t="e">
        <f>SUM(BB73:BD73)</f>
        <v>#NAME?</v>
      </c>
      <c r="BF73" s="186" t="e">
        <v>#NAME?</v>
      </c>
      <c r="BG73" s="186" t="e">
        <v>#NAME?</v>
      </c>
      <c r="BH73" s="186" t="e">
        <v>#NAME?</v>
      </c>
      <c r="BI73" s="187" t="e">
        <f>SUM(BF73:BH73)</f>
        <v>#NAME?</v>
      </c>
      <c r="BJ73" s="186" t="e">
        <v>#NAME?</v>
      </c>
      <c r="BK73" s="186" t="e">
        <v>#NAME?</v>
      </c>
      <c r="BL73" s="186" t="e">
        <v>#NAME?</v>
      </c>
      <c r="BM73" s="187" t="e">
        <f>SUM(BJ73:BL73)</f>
        <v>#NAME?</v>
      </c>
      <c r="BN73" s="186" t="e">
        <v>#NAME?</v>
      </c>
      <c r="BO73" s="186" t="e">
        <v>#NAME?</v>
      </c>
      <c r="BP73" s="186" t="e">
        <v>#NAME?</v>
      </c>
      <c r="BQ73" s="187" t="e">
        <f>SUM(BM73:BP73)</f>
        <v>#NAME?</v>
      </c>
      <c r="BR73" s="186" t="e">
        <v>#NAME?</v>
      </c>
      <c r="BS73" s="186" t="e">
        <v>#NAME?</v>
      </c>
      <c r="BT73" s="186" t="e">
        <v>#NAME?</v>
      </c>
      <c r="BU73" s="187" t="e">
        <f>SUM(BQ73:BT73)</f>
        <v>#NAME?</v>
      </c>
      <c r="BV73" s="186" t="e">
        <v>#NAME?</v>
      </c>
      <c r="BW73" s="186" t="e">
        <v>#NAME?</v>
      </c>
      <c r="BX73" s="186" t="e">
        <v>#NAME?</v>
      </c>
      <c r="BY73" s="187" t="e">
        <f>SUM(BU73:BX73)</f>
        <v>#NAME?</v>
      </c>
    </row>
    <row r="74" spans="1:77" s="80" customFormat="1" ht="15.5">
      <c r="A74" s="115" t="s">
        <v>87</v>
      </c>
      <c r="B74" s="83"/>
      <c r="C74" s="83"/>
      <c r="D74" s="76"/>
      <c r="E74" s="84">
        <v>5050</v>
      </c>
      <c r="F74" s="88"/>
      <c r="G74" s="77"/>
      <c r="H74" s="77"/>
      <c r="I74" s="157"/>
      <c r="J74" s="250" t="s">
        <v>182</v>
      </c>
      <c r="K74" s="302">
        <f>Y74</f>
        <v>480</v>
      </c>
      <c r="L74" s="398">
        <f>K74*0.9</f>
        <v>432</v>
      </c>
      <c r="M74" s="365">
        <f>L74/$M$4</f>
        <v>337.5</v>
      </c>
      <c r="N74" s="365" t="e">
        <f t="shared" si="52"/>
        <v>#NAME?</v>
      </c>
      <c r="O74" s="365" t="e">
        <f t="shared" si="52"/>
        <v>#NAME?</v>
      </c>
      <c r="P74" s="182"/>
      <c r="Q74" s="182"/>
      <c r="R74" s="183"/>
      <c r="S74" s="251">
        <f>P74</f>
        <v>0</v>
      </c>
      <c r="T74" s="252">
        <v>4</v>
      </c>
      <c r="U74" s="248">
        <v>120</v>
      </c>
      <c r="V74" s="184"/>
      <c r="W74" s="302">
        <f>(T74*U74)</f>
        <v>480</v>
      </c>
      <c r="X74" s="182"/>
      <c r="Y74" s="266">
        <f>W74</f>
        <v>480</v>
      </c>
      <c r="Z74" s="182"/>
      <c r="AA74" s="181">
        <f>Y74/M$4</f>
        <v>375</v>
      </c>
      <c r="AB74" s="182"/>
      <c r="AC74" s="182"/>
      <c r="AD74" s="183"/>
      <c r="AE74" s="251" t="s">
        <v>185</v>
      </c>
      <c r="AF74" s="252">
        <v>45</v>
      </c>
      <c r="AG74" s="253">
        <v>120</v>
      </c>
      <c r="AH74" s="184"/>
      <c r="AI74" s="232">
        <f>(AF74*AG74)</f>
        <v>5400</v>
      </c>
      <c r="AJ74" s="182"/>
      <c r="AK74" s="266">
        <f>AI74</f>
        <v>5400</v>
      </c>
      <c r="AL74" s="182"/>
      <c r="AM74" s="181">
        <f>AK74/M$4</f>
        <v>4218.75</v>
      </c>
      <c r="AN74" s="182"/>
      <c r="AO74" s="182"/>
      <c r="AP74" s="182"/>
      <c r="AQ74" s="182"/>
      <c r="AR74" s="185" t="e">
        <f>AS74*$M$4</f>
        <v>#NAME?</v>
      </c>
      <c r="AS74" s="185" t="e">
        <f>AW74+BA74+BE74+BI74+BM74+BQ74+BU74+BY74</f>
        <v>#NAME?</v>
      </c>
      <c r="AT74" s="186" t="e">
        <v>#NAME?</v>
      </c>
      <c r="AU74" s="186" t="e">
        <v>#NAME?</v>
      </c>
      <c r="AV74" s="186" t="e">
        <v>#NAME?</v>
      </c>
      <c r="AW74" s="187" t="e">
        <f>SUM(AT74:AV74)</f>
        <v>#NAME?</v>
      </c>
      <c r="AX74" s="186" t="e">
        <v>#NAME?</v>
      </c>
      <c r="AY74" s="186" t="e">
        <v>#NAME?</v>
      </c>
      <c r="AZ74" s="186" t="e">
        <v>#NAME?</v>
      </c>
      <c r="BA74" s="187" t="e">
        <f>SUM(AX74:AZ74)</f>
        <v>#NAME?</v>
      </c>
      <c r="BB74" s="186" t="e">
        <v>#NAME?</v>
      </c>
      <c r="BC74" s="186" t="e">
        <v>#NAME?</v>
      </c>
      <c r="BD74" s="186" t="e">
        <v>#NAME?</v>
      </c>
      <c r="BE74" s="187" t="e">
        <f>SUM(BB74:BD74)</f>
        <v>#NAME?</v>
      </c>
      <c r="BF74" s="186" t="e">
        <v>#NAME?</v>
      </c>
      <c r="BG74" s="186" t="e">
        <v>#NAME?</v>
      </c>
      <c r="BH74" s="186" t="e">
        <v>#NAME?</v>
      </c>
      <c r="BI74" s="187" t="e">
        <f>SUM(BF74:BH74)</f>
        <v>#NAME?</v>
      </c>
      <c r="BJ74" s="186" t="e">
        <v>#NAME?</v>
      </c>
      <c r="BK74" s="186" t="e">
        <v>#NAME?</v>
      </c>
      <c r="BL74" s="186" t="e">
        <v>#NAME?</v>
      </c>
      <c r="BM74" s="187" t="e">
        <f>SUM(BJ74:BL74)</f>
        <v>#NAME?</v>
      </c>
      <c r="BN74" s="186" t="e">
        <v>#NAME?</v>
      </c>
      <c r="BO74" s="186" t="e">
        <v>#NAME?</v>
      </c>
      <c r="BP74" s="186" t="e">
        <v>#NAME?</v>
      </c>
      <c r="BQ74" s="187" t="e">
        <f>SUM(BM74:BP74)</f>
        <v>#NAME?</v>
      </c>
      <c r="BR74" s="186" t="e">
        <v>#NAME?</v>
      </c>
      <c r="BS74" s="186" t="e">
        <v>#NAME?</v>
      </c>
      <c r="BT74" s="186" t="e">
        <v>#NAME?</v>
      </c>
      <c r="BU74" s="187" t="e">
        <f>SUM(BQ74:BT74)</f>
        <v>#NAME?</v>
      </c>
      <c r="BV74" s="186" t="e">
        <v>#NAME?</v>
      </c>
      <c r="BW74" s="186" t="e">
        <v>#NAME?</v>
      </c>
      <c r="BX74" s="186" t="e">
        <v>#NAME?</v>
      </c>
      <c r="BY74" s="187" t="e">
        <f>SUM(BU74:BX74)</f>
        <v>#NAME?</v>
      </c>
    </row>
    <row r="75" spans="1:77" s="80" customFormat="1" ht="15.5">
      <c r="A75" s="115" t="s">
        <v>88</v>
      </c>
      <c r="B75" s="83"/>
      <c r="C75" s="83"/>
      <c r="D75" s="76"/>
      <c r="E75" s="84">
        <v>5050</v>
      </c>
      <c r="F75" s="88"/>
      <c r="G75" s="77"/>
      <c r="H75" s="77"/>
      <c r="I75" s="157"/>
      <c r="J75" s="250" t="s">
        <v>183</v>
      </c>
      <c r="K75" s="302">
        <f>Y75</f>
        <v>1200</v>
      </c>
      <c r="L75" s="398">
        <f>K75*0.9</f>
        <v>1080</v>
      </c>
      <c r="M75" s="365">
        <f>L75/$M$4</f>
        <v>843.75</v>
      </c>
      <c r="N75" s="365" t="e">
        <f t="shared" si="52"/>
        <v>#NAME?</v>
      </c>
      <c r="O75" s="365" t="e">
        <f t="shared" si="52"/>
        <v>#NAME?</v>
      </c>
      <c r="P75" s="182"/>
      <c r="Q75" s="182"/>
      <c r="R75" s="183"/>
      <c r="S75" s="251">
        <f>P75</f>
        <v>0</v>
      </c>
      <c r="T75" s="252">
        <v>12</v>
      </c>
      <c r="U75" s="248">
        <v>100</v>
      </c>
      <c r="V75" s="184"/>
      <c r="W75" s="302">
        <f>(T75*U75)</f>
        <v>1200</v>
      </c>
      <c r="X75" s="182"/>
      <c r="Y75" s="266">
        <f>W75</f>
        <v>1200</v>
      </c>
      <c r="Z75" s="182"/>
      <c r="AA75" s="181">
        <f>Y75/M$4</f>
        <v>937.5</v>
      </c>
      <c r="AB75" s="182"/>
      <c r="AC75" s="182"/>
      <c r="AD75" s="183"/>
      <c r="AE75" s="251" t="s">
        <v>155</v>
      </c>
      <c r="AF75" s="252">
        <v>36</v>
      </c>
      <c r="AG75" s="253">
        <v>100</v>
      </c>
      <c r="AH75" s="184"/>
      <c r="AI75" s="232">
        <f>(AF75*AG75)</f>
        <v>3600</v>
      </c>
      <c r="AJ75" s="182"/>
      <c r="AK75" s="266">
        <f>AI75</f>
        <v>3600</v>
      </c>
      <c r="AL75" s="182"/>
      <c r="AM75" s="181">
        <f>AK75/M$4</f>
        <v>2812.5</v>
      </c>
      <c r="AN75" s="182"/>
      <c r="AO75" s="182"/>
      <c r="AP75" s="182"/>
      <c r="AQ75" s="182"/>
      <c r="AR75" s="185" t="e">
        <f>AS75*$M$4</f>
        <v>#NAME?</v>
      </c>
      <c r="AS75" s="185" t="e">
        <f>AW75+BA75+BE75+BI75+BM75+BQ75+BU75+BY75</f>
        <v>#NAME?</v>
      </c>
      <c r="AT75" s="186" t="e">
        <v>#NAME?</v>
      </c>
      <c r="AU75" s="186" t="e">
        <v>#NAME?</v>
      </c>
      <c r="AV75" s="186" t="e">
        <v>#NAME?</v>
      </c>
      <c r="AW75" s="187" t="e">
        <f>SUM(AT75:AV75)</f>
        <v>#NAME?</v>
      </c>
      <c r="AX75" s="186" t="e">
        <v>#NAME?</v>
      </c>
      <c r="AY75" s="186" t="e">
        <v>#NAME?</v>
      </c>
      <c r="AZ75" s="186" t="e">
        <v>#NAME?</v>
      </c>
      <c r="BA75" s="187" t="e">
        <f>SUM(AX75:AZ75)</f>
        <v>#NAME?</v>
      </c>
      <c r="BB75" s="186" t="e">
        <v>#NAME?</v>
      </c>
      <c r="BC75" s="186" t="e">
        <v>#NAME?</v>
      </c>
      <c r="BD75" s="186" t="e">
        <v>#NAME?</v>
      </c>
      <c r="BE75" s="187" t="e">
        <f>SUM(BB75:BD75)</f>
        <v>#NAME?</v>
      </c>
      <c r="BF75" s="186" t="e">
        <v>#NAME?</v>
      </c>
      <c r="BG75" s="186" t="e">
        <v>#NAME?</v>
      </c>
      <c r="BH75" s="186" t="e">
        <v>#NAME?</v>
      </c>
      <c r="BI75" s="187" t="e">
        <f>SUM(BF75:BH75)</f>
        <v>#NAME?</v>
      </c>
      <c r="BJ75" s="186" t="e">
        <v>#NAME?</v>
      </c>
      <c r="BK75" s="186" t="e">
        <v>#NAME?</v>
      </c>
      <c r="BL75" s="186" t="e">
        <v>#NAME?</v>
      </c>
      <c r="BM75" s="187" t="e">
        <f>SUM(BJ75:BL75)</f>
        <v>#NAME?</v>
      </c>
      <c r="BN75" s="186" t="e">
        <v>#NAME?</v>
      </c>
      <c r="BO75" s="186" t="e">
        <v>#NAME?</v>
      </c>
      <c r="BP75" s="186" t="e">
        <v>#NAME?</v>
      </c>
      <c r="BQ75" s="187" t="e">
        <f>SUM(BM75:BP75)</f>
        <v>#NAME?</v>
      </c>
      <c r="BR75" s="186" t="e">
        <v>#NAME?</v>
      </c>
      <c r="BS75" s="186" t="e">
        <v>#NAME?</v>
      </c>
      <c r="BT75" s="186" t="e">
        <v>#NAME?</v>
      </c>
      <c r="BU75" s="187" t="e">
        <f>SUM(BQ75:BT75)</f>
        <v>#NAME?</v>
      </c>
      <c r="BV75" s="186" t="e">
        <v>#NAME?</v>
      </c>
      <c r="BW75" s="186" t="e">
        <v>#NAME?</v>
      </c>
      <c r="BX75" s="186" t="e">
        <v>#NAME?</v>
      </c>
      <c r="BY75" s="187" t="e">
        <f>SUM(BU75:BX75)</f>
        <v>#NAME?</v>
      </c>
    </row>
    <row r="76" spans="1:77" s="80" customFormat="1" ht="20.25" customHeight="1">
      <c r="A76" s="162"/>
      <c r="B76" s="163"/>
      <c r="C76" s="163"/>
      <c r="D76" s="163"/>
      <c r="E76" s="163"/>
      <c r="F76" s="163"/>
      <c r="I76" s="164"/>
      <c r="J76" s="177" t="str">
        <f>CONCATENATE("Subtotal ",J72)</f>
        <v>Subtotal 2.2 Local transportation</v>
      </c>
      <c r="K76" s="333">
        <f>SUBTOTAL(9,K73:K75)</f>
        <v>5040</v>
      </c>
      <c r="L76" s="399">
        <f>SUBTOTAL(9,L73:L75)</f>
        <v>4536</v>
      </c>
      <c r="M76" s="366">
        <f>SUBTOTAL(9,M73:M75)</f>
        <v>3543.75</v>
      </c>
      <c r="N76" s="366" t="e">
        <f>SUBTOTAL(9,N73:N75)</f>
        <v>#NAME?</v>
      </c>
      <c r="O76" s="366" t="e">
        <f>SUBTOTAL(9,O73:O75)</f>
        <v>#NAME?</v>
      </c>
      <c r="P76" s="184"/>
      <c r="Q76" s="184"/>
      <c r="R76" s="216"/>
      <c r="S76" s="184"/>
      <c r="T76" s="184"/>
      <c r="U76" s="215"/>
      <c r="V76" s="215"/>
      <c r="W76" s="303">
        <f>SUBTOTAL(9,W73:W75)</f>
        <v>5040</v>
      </c>
      <c r="X76" s="184"/>
      <c r="Y76" s="277">
        <f>SUBTOTAL(9,Y73:Y75)</f>
        <v>5040</v>
      </c>
      <c r="Z76" s="184"/>
      <c r="AA76" s="214">
        <f>SUBTOTAL(9,AA73:AA75)</f>
        <v>3937.5</v>
      </c>
      <c r="AB76" s="184"/>
      <c r="AC76" s="184"/>
      <c r="AD76" s="216"/>
      <c r="AE76" s="184"/>
      <c r="AF76" s="184"/>
      <c r="AG76" s="215"/>
      <c r="AH76" s="215"/>
      <c r="AI76" s="233">
        <f>SUBTOTAL(9,AI73:AI75)</f>
        <v>19080</v>
      </c>
      <c r="AJ76" s="184"/>
      <c r="AK76" s="277">
        <f>SUBTOTAL(9,AK73:AK75)</f>
        <v>19080</v>
      </c>
      <c r="AL76" s="184"/>
      <c r="AM76" s="214">
        <f>SUBTOTAL(9,AM73:AM75)</f>
        <v>14906.25</v>
      </c>
      <c r="AN76" s="184"/>
      <c r="AO76" s="184"/>
      <c r="AP76" s="184"/>
      <c r="AQ76" s="184"/>
      <c r="AR76" s="215" t="e">
        <f t="shared" ref="AR76:BF76" si="53">SUBTOTAL(9,AR73:AR75)</f>
        <v>#NAME?</v>
      </c>
      <c r="AS76" s="215" t="e">
        <f t="shared" si="53"/>
        <v>#NAME?</v>
      </c>
      <c r="AT76" s="215" t="e">
        <f t="shared" si="53"/>
        <v>#NAME?</v>
      </c>
      <c r="AU76" s="215" t="e">
        <f t="shared" si="53"/>
        <v>#NAME?</v>
      </c>
      <c r="AV76" s="215" t="e">
        <f t="shared" si="53"/>
        <v>#NAME?</v>
      </c>
      <c r="AW76" s="215" t="e">
        <f t="shared" si="53"/>
        <v>#NAME?</v>
      </c>
      <c r="AX76" s="215" t="e">
        <f t="shared" si="53"/>
        <v>#NAME?</v>
      </c>
      <c r="AY76" s="215" t="e">
        <f t="shared" si="53"/>
        <v>#NAME?</v>
      </c>
      <c r="AZ76" s="215" t="e">
        <f t="shared" si="53"/>
        <v>#NAME?</v>
      </c>
      <c r="BA76" s="215" t="e">
        <f t="shared" si="53"/>
        <v>#NAME?</v>
      </c>
      <c r="BB76" s="215" t="e">
        <f t="shared" si="53"/>
        <v>#NAME?</v>
      </c>
      <c r="BC76" s="215" t="e">
        <f t="shared" si="53"/>
        <v>#NAME?</v>
      </c>
      <c r="BD76" s="215" t="e">
        <f t="shared" si="53"/>
        <v>#NAME?</v>
      </c>
      <c r="BE76" s="215" t="e">
        <f t="shared" si="53"/>
        <v>#NAME?</v>
      </c>
      <c r="BF76" s="215" t="e">
        <f t="shared" si="53"/>
        <v>#NAME?</v>
      </c>
      <c r="BG76" s="215" t="e">
        <f t="shared" ref="BG76:BY76" si="54">SUBTOTAL(9,BG73:BG75)</f>
        <v>#NAME?</v>
      </c>
      <c r="BH76" s="215" t="e">
        <f t="shared" si="54"/>
        <v>#NAME?</v>
      </c>
      <c r="BI76" s="215" t="e">
        <f t="shared" si="54"/>
        <v>#NAME?</v>
      </c>
      <c r="BJ76" s="215" t="e">
        <f t="shared" si="54"/>
        <v>#NAME?</v>
      </c>
      <c r="BK76" s="215" t="e">
        <f t="shared" si="54"/>
        <v>#NAME?</v>
      </c>
      <c r="BL76" s="215" t="e">
        <f t="shared" si="54"/>
        <v>#NAME?</v>
      </c>
      <c r="BM76" s="215" t="e">
        <f t="shared" si="54"/>
        <v>#NAME?</v>
      </c>
      <c r="BN76" s="215" t="e">
        <f t="shared" si="54"/>
        <v>#NAME?</v>
      </c>
      <c r="BO76" s="215" t="e">
        <f t="shared" si="54"/>
        <v>#NAME?</v>
      </c>
      <c r="BP76" s="215" t="e">
        <f t="shared" si="54"/>
        <v>#NAME?</v>
      </c>
      <c r="BQ76" s="215" t="e">
        <f t="shared" si="54"/>
        <v>#NAME?</v>
      </c>
      <c r="BR76" s="215" t="e">
        <f t="shared" si="54"/>
        <v>#NAME?</v>
      </c>
      <c r="BS76" s="215" t="e">
        <f t="shared" si="54"/>
        <v>#NAME?</v>
      </c>
      <c r="BT76" s="215" t="e">
        <f t="shared" si="54"/>
        <v>#NAME?</v>
      </c>
      <c r="BU76" s="215" t="e">
        <f t="shared" si="54"/>
        <v>#NAME?</v>
      </c>
      <c r="BV76" s="215" t="e">
        <f t="shared" si="54"/>
        <v>#NAME?</v>
      </c>
      <c r="BW76" s="215" t="e">
        <f t="shared" si="54"/>
        <v>#NAME?</v>
      </c>
      <c r="BX76" s="215" t="e">
        <f t="shared" si="54"/>
        <v>#NAME?</v>
      </c>
      <c r="BY76" s="215" t="e">
        <f t="shared" si="54"/>
        <v>#NAME?</v>
      </c>
    </row>
    <row r="77" spans="1:77" s="80" customFormat="1" ht="15.5">
      <c r="A77" s="162"/>
      <c r="B77" s="163"/>
      <c r="C77" s="163"/>
      <c r="D77" s="163"/>
      <c r="E77" s="163"/>
      <c r="F77" s="163"/>
      <c r="I77" s="164"/>
      <c r="J77" s="177"/>
      <c r="K77" s="333"/>
      <c r="L77" s="399"/>
      <c r="M77" s="366"/>
      <c r="N77" s="366"/>
      <c r="O77" s="366"/>
      <c r="P77" s="184"/>
      <c r="Q77" s="184"/>
      <c r="R77" s="216"/>
      <c r="S77" s="184"/>
      <c r="T77" s="184"/>
      <c r="U77" s="215"/>
      <c r="V77" s="215"/>
      <c r="W77" s="303"/>
      <c r="X77" s="184"/>
      <c r="Y77" s="277"/>
      <c r="Z77" s="184"/>
      <c r="AA77" s="214"/>
      <c r="AB77" s="184"/>
      <c r="AC77" s="184"/>
      <c r="AD77" s="216"/>
      <c r="AE77" s="184"/>
      <c r="AF77" s="184"/>
      <c r="AG77" s="215"/>
      <c r="AH77" s="215"/>
      <c r="AI77" s="233"/>
      <c r="AJ77" s="184"/>
      <c r="AK77" s="277"/>
      <c r="AL77" s="184"/>
      <c r="AM77" s="214"/>
      <c r="AN77" s="184"/>
      <c r="AO77" s="184"/>
      <c r="AP77" s="184"/>
      <c r="AQ77" s="184"/>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c r="BY77" s="215"/>
    </row>
    <row r="78" spans="1:77" s="80" customFormat="1" ht="21" customHeight="1">
      <c r="A78" s="74"/>
      <c r="B78" s="81"/>
      <c r="C78" s="81"/>
      <c r="D78" s="88"/>
      <c r="E78" s="81"/>
      <c r="F78" s="88"/>
      <c r="G78" s="77"/>
      <c r="H78" s="77"/>
      <c r="I78" s="159"/>
      <c r="J78" s="178" t="str">
        <f>CONCATENATE("Total ",J65)</f>
        <v>Total Travel</v>
      </c>
      <c r="K78" s="335">
        <f>SUBTOTAL(9,K67:K77)</f>
        <v>9330</v>
      </c>
      <c r="L78" s="402">
        <f>SUBTOTAL(9,L67:L77)</f>
        <v>8397</v>
      </c>
      <c r="M78" s="370">
        <f>SUBTOTAL(9,M67:M77)</f>
        <v>6560.15625</v>
      </c>
      <c r="N78" s="371" t="e">
        <f>SUBTOTAL(9,N67:N77)</f>
        <v>#NAME?</v>
      </c>
      <c r="O78" s="371" t="e">
        <f>SUBTOTAL(9,O67:O77)</f>
        <v>#NAME?</v>
      </c>
      <c r="P78" s="182"/>
      <c r="Q78" s="182"/>
      <c r="R78" s="189"/>
      <c r="S78" s="189"/>
      <c r="T78" s="190"/>
      <c r="U78" s="191"/>
      <c r="V78" s="191"/>
      <c r="W78" s="306">
        <f>SUBTOTAL(9,W67:W77)</f>
        <v>9330</v>
      </c>
      <c r="X78" s="182"/>
      <c r="Y78" s="280">
        <f>SUBTOTAL(9,Y67:Y77)</f>
        <v>9330</v>
      </c>
      <c r="Z78" s="182"/>
      <c r="AA78" s="188">
        <f>SUBTOTAL(9,AA67:AA77)</f>
        <v>7289.0625</v>
      </c>
      <c r="AB78" s="182"/>
      <c r="AC78" s="182"/>
      <c r="AD78" s="189"/>
      <c r="AE78" s="189"/>
      <c r="AF78" s="190"/>
      <c r="AG78" s="191"/>
      <c r="AH78" s="191"/>
      <c r="AI78" s="234">
        <f>SUBTOTAL(9,AI67:AI77)</f>
        <v>32570</v>
      </c>
      <c r="AJ78" s="182"/>
      <c r="AK78" s="280">
        <f>SUBTOTAL(9,AK67:AK77)</f>
        <v>32570</v>
      </c>
      <c r="AL78" s="182"/>
      <c r="AM78" s="188">
        <f>SUBTOTAL(9,AM67:AM77)</f>
        <v>25445.3125</v>
      </c>
      <c r="AN78" s="182"/>
      <c r="AO78" s="182"/>
      <c r="AP78" s="182"/>
      <c r="AQ78" s="182"/>
      <c r="AR78" s="192" t="e">
        <f>SUBTOTAL(9,AR67:AR77)</f>
        <v>#NAME?</v>
      </c>
      <c r="AS78" s="192" t="e">
        <f>SUBTOTAL(9,AS67:AS77)</f>
        <v>#NAME?</v>
      </c>
      <c r="AT78" s="192">
        <v>0</v>
      </c>
      <c r="AU78" s="192">
        <v>0</v>
      </c>
      <c r="AV78" s="192">
        <v>0</v>
      </c>
      <c r="AW78" s="192">
        <v>0</v>
      </c>
      <c r="AX78" s="192">
        <v>0</v>
      </c>
      <c r="AY78" s="192">
        <v>0</v>
      </c>
      <c r="AZ78" s="192">
        <v>0</v>
      </c>
      <c r="BA78" s="192">
        <v>0</v>
      </c>
      <c r="BB78" s="192">
        <v>1593.69</v>
      </c>
      <c r="BC78" s="192">
        <v>0</v>
      </c>
      <c r="BD78" s="192">
        <v>797.13</v>
      </c>
      <c r="BE78" s="192">
        <v>0</v>
      </c>
      <c r="BF78" s="192">
        <v>0</v>
      </c>
      <c r="BG78" s="192">
        <v>0</v>
      </c>
      <c r="BH78" s="192">
        <v>0</v>
      </c>
      <c r="BI78" s="192">
        <v>0</v>
      </c>
      <c r="BJ78" s="192">
        <v>0</v>
      </c>
      <c r="BK78" s="192">
        <v>0</v>
      </c>
      <c r="BL78" s="192">
        <v>0</v>
      </c>
      <c r="BM78" s="192">
        <v>0</v>
      </c>
      <c r="BN78" s="192">
        <v>0</v>
      </c>
      <c r="BO78" s="192">
        <v>0</v>
      </c>
      <c r="BP78" s="192">
        <v>0</v>
      </c>
      <c r="BQ78" s="192">
        <v>0</v>
      </c>
      <c r="BR78" s="192">
        <v>0</v>
      </c>
      <c r="BS78" s="192">
        <v>0</v>
      </c>
      <c r="BT78" s="192">
        <v>0</v>
      </c>
      <c r="BU78" s="192">
        <v>0</v>
      </c>
      <c r="BV78" s="192">
        <v>0</v>
      </c>
      <c r="BW78" s="192">
        <v>0</v>
      </c>
      <c r="BX78" s="192">
        <v>0</v>
      </c>
      <c r="BY78" s="192">
        <v>0</v>
      </c>
    </row>
    <row r="79" spans="1:77" s="80" customFormat="1" ht="16.5" customHeight="1">
      <c r="A79" s="74"/>
      <c r="B79" s="95" t="s">
        <v>42</v>
      </c>
      <c r="C79" s="95"/>
      <c r="D79" s="88"/>
      <c r="E79" s="75" t="s">
        <v>46</v>
      </c>
      <c r="F79" s="88"/>
      <c r="G79" s="77"/>
      <c r="H79" s="77"/>
      <c r="I79" s="140"/>
      <c r="J79" s="175" t="str">
        <f>CONCATENATE("Subtotal ",J64)</f>
        <v>Subtotal TRAVEL</v>
      </c>
      <c r="K79" s="310">
        <f t="shared" ref="K79:P79" si="55">SUBTOTAL(9,K66:K78)</f>
        <v>9330</v>
      </c>
      <c r="L79" s="403">
        <f t="shared" si="55"/>
        <v>8397</v>
      </c>
      <c r="M79" s="372">
        <f t="shared" si="55"/>
        <v>6560.15625</v>
      </c>
      <c r="N79" s="372" t="e">
        <f t="shared" si="55"/>
        <v>#NAME?</v>
      </c>
      <c r="O79" s="372" t="e">
        <f t="shared" si="55"/>
        <v>#NAME?</v>
      </c>
      <c r="P79" s="196">
        <f t="shared" si="55"/>
        <v>0</v>
      </c>
      <c r="Q79" s="182"/>
      <c r="R79" s="197"/>
      <c r="S79" s="198"/>
      <c r="T79" s="199"/>
      <c r="U79" s="199"/>
      <c r="V79" s="199"/>
      <c r="W79" s="310">
        <f>SUBTOTAL(9,W66:W78)</f>
        <v>9330</v>
      </c>
      <c r="X79" s="182"/>
      <c r="Y79" s="281">
        <f>SUBTOTAL(9,Y66:Y78)</f>
        <v>9330</v>
      </c>
      <c r="Z79" s="182"/>
      <c r="AA79" s="196">
        <f>SUBTOTAL(9,AA66:AA78)</f>
        <v>7289.0625</v>
      </c>
      <c r="AB79" s="182"/>
      <c r="AC79" s="182"/>
      <c r="AD79" s="197"/>
      <c r="AE79" s="198"/>
      <c r="AF79" s="199"/>
      <c r="AG79" s="199"/>
      <c r="AH79" s="199"/>
      <c r="AI79" s="240">
        <f>SUBTOTAL(9,AI66:AI78)</f>
        <v>32570</v>
      </c>
      <c r="AJ79" s="182"/>
      <c r="AK79" s="281">
        <f>SUBTOTAL(9,AK66:AK78)</f>
        <v>32570</v>
      </c>
      <c r="AL79" s="182"/>
      <c r="AM79" s="196">
        <f>SUBTOTAL(9,AM66:AM78)</f>
        <v>25445.3125</v>
      </c>
      <c r="AN79" s="182"/>
      <c r="AO79" s="182"/>
      <c r="AP79" s="182"/>
      <c r="AQ79" s="182"/>
      <c r="AR79" s="200" t="e">
        <f>SUBTOTAL(9,AR66:AR78)</f>
        <v>#NAME?</v>
      </c>
      <c r="AS79" s="200" t="e">
        <f>SUBTOTAL(9,AS66:AS78)</f>
        <v>#NAME?</v>
      </c>
      <c r="AT79" s="200">
        <v>0</v>
      </c>
      <c r="AU79" s="200">
        <v>0</v>
      </c>
      <c r="AV79" s="200">
        <v>0</v>
      </c>
      <c r="AW79" s="200">
        <v>0</v>
      </c>
      <c r="AX79" s="200">
        <v>0</v>
      </c>
      <c r="AY79" s="200">
        <v>0</v>
      </c>
      <c r="AZ79" s="200">
        <v>0</v>
      </c>
      <c r="BA79" s="200">
        <v>0</v>
      </c>
      <c r="BB79" s="200">
        <v>1593.69</v>
      </c>
      <c r="BC79" s="200">
        <v>0</v>
      </c>
      <c r="BD79" s="200">
        <v>797.13</v>
      </c>
      <c r="BE79" s="200">
        <v>0</v>
      </c>
      <c r="BF79" s="200">
        <v>0</v>
      </c>
      <c r="BG79" s="200">
        <v>0</v>
      </c>
      <c r="BH79" s="200">
        <v>0</v>
      </c>
      <c r="BI79" s="200">
        <v>0</v>
      </c>
      <c r="BJ79" s="200">
        <v>0</v>
      </c>
      <c r="BK79" s="200">
        <v>0</v>
      </c>
      <c r="BL79" s="200">
        <v>0</v>
      </c>
      <c r="BM79" s="200">
        <v>0</v>
      </c>
      <c r="BN79" s="200">
        <v>0</v>
      </c>
      <c r="BO79" s="200">
        <v>0</v>
      </c>
      <c r="BP79" s="200">
        <v>0</v>
      </c>
      <c r="BQ79" s="200">
        <v>0</v>
      </c>
      <c r="BR79" s="200">
        <v>0</v>
      </c>
      <c r="BS79" s="200">
        <v>0</v>
      </c>
      <c r="BT79" s="200">
        <v>0</v>
      </c>
      <c r="BU79" s="200">
        <v>0</v>
      </c>
      <c r="BV79" s="200">
        <v>0</v>
      </c>
      <c r="BW79" s="200">
        <v>0</v>
      </c>
      <c r="BX79" s="200">
        <v>0</v>
      </c>
      <c r="BY79" s="200">
        <v>0</v>
      </c>
    </row>
    <row r="80" spans="1:77" s="80" customFormat="1" ht="15.5">
      <c r="A80" s="74"/>
      <c r="B80" s="91"/>
      <c r="C80" s="91"/>
      <c r="D80" s="88"/>
      <c r="E80" s="91"/>
      <c r="F80" s="88"/>
      <c r="G80" s="77"/>
      <c r="H80" s="77"/>
      <c r="I80" s="141"/>
      <c r="J80" s="122"/>
      <c r="K80" s="336"/>
      <c r="L80" s="404"/>
      <c r="M80" s="373"/>
      <c r="N80" s="373"/>
      <c r="O80" s="373"/>
      <c r="P80" s="182"/>
      <c r="Q80" s="182"/>
      <c r="R80" s="202"/>
      <c r="S80" s="182"/>
      <c r="T80" s="182"/>
      <c r="U80" s="182"/>
      <c r="V80" s="182"/>
      <c r="W80" s="304"/>
      <c r="X80" s="182"/>
      <c r="Y80" s="266"/>
      <c r="Z80" s="182"/>
      <c r="AA80" s="201"/>
      <c r="AB80" s="182"/>
      <c r="AC80" s="182"/>
      <c r="AD80" s="202"/>
      <c r="AE80" s="182"/>
      <c r="AF80" s="182"/>
      <c r="AG80" s="182"/>
      <c r="AH80" s="182"/>
      <c r="AI80" s="235"/>
      <c r="AJ80" s="182"/>
      <c r="AK80" s="266"/>
      <c r="AL80" s="182"/>
      <c r="AM80" s="201"/>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row>
    <row r="81" spans="1:77" s="80" customFormat="1" ht="18" customHeight="1">
      <c r="A81" s="74"/>
      <c r="B81" s="75" t="s">
        <v>43</v>
      </c>
      <c r="C81" s="75" t="s">
        <v>44</v>
      </c>
      <c r="D81" s="88"/>
      <c r="E81" s="75" t="s">
        <v>44</v>
      </c>
      <c r="F81" s="88"/>
      <c r="G81" s="77"/>
      <c r="H81" s="77"/>
      <c r="I81" s="140" t="s">
        <v>4</v>
      </c>
      <c r="J81" s="175" t="s">
        <v>207</v>
      </c>
      <c r="K81" s="339"/>
      <c r="L81" s="407"/>
      <c r="M81" s="377"/>
      <c r="N81" s="377"/>
      <c r="O81" s="377"/>
      <c r="P81" s="182"/>
      <c r="Q81" s="182"/>
      <c r="R81" s="197"/>
      <c r="S81" s="199"/>
      <c r="T81" s="199"/>
      <c r="U81" s="199"/>
      <c r="V81" s="199"/>
      <c r="W81" s="311"/>
      <c r="X81" s="182"/>
      <c r="Y81" s="284"/>
      <c r="Z81" s="182"/>
      <c r="AA81" s="209"/>
      <c r="AB81" s="182"/>
      <c r="AC81" s="182"/>
      <c r="AD81" s="197"/>
      <c r="AE81" s="199"/>
      <c r="AF81" s="199"/>
      <c r="AG81" s="199"/>
      <c r="AH81" s="199"/>
      <c r="AI81" s="241"/>
      <c r="AJ81" s="182"/>
      <c r="AK81" s="284"/>
      <c r="AL81" s="182"/>
      <c r="AM81" s="209"/>
      <c r="AN81" s="182"/>
      <c r="AO81" s="182"/>
      <c r="AP81" s="182"/>
      <c r="AQ81" s="182"/>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row>
    <row r="82" spans="1:77" s="80" customFormat="1" ht="22.5" customHeight="1">
      <c r="A82" s="74"/>
      <c r="B82" s="96"/>
      <c r="C82" s="96"/>
      <c r="D82" s="88"/>
      <c r="E82" s="96"/>
      <c r="F82" s="88"/>
      <c r="G82" s="77"/>
      <c r="H82" s="77"/>
      <c r="I82" s="114" t="s">
        <v>17</v>
      </c>
      <c r="J82" s="174" t="s">
        <v>187</v>
      </c>
      <c r="K82" s="338"/>
      <c r="L82" s="406"/>
      <c r="M82" s="375" t="str">
        <f>$M$28</f>
        <v>GBP</v>
      </c>
      <c r="N82" s="376" t="str">
        <f>$M$28</f>
        <v>GBP</v>
      </c>
      <c r="O82" s="376" t="str">
        <f>$M$28</f>
        <v>GBP</v>
      </c>
      <c r="P82" s="182"/>
      <c r="Q82" s="182"/>
      <c r="R82" s="207"/>
      <c r="S82" s="190"/>
      <c r="T82" s="190"/>
      <c r="U82" s="190"/>
      <c r="V82" s="190"/>
      <c r="W82" s="305"/>
      <c r="X82" s="182"/>
      <c r="Y82" s="283"/>
      <c r="Z82" s="182"/>
      <c r="AA82" s="206" t="str">
        <f>$M$28</f>
        <v>GBP</v>
      </c>
      <c r="AB82" s="182"/>
      <c r="AC82" s="182"/>
      <c r="AD82" s="207"/>
      <c r="AE82" s="190"/>
      <c r="AF82" s="190"/>
      <c r="AG82" s="190"/>
      <c r="AH82" s="190"/>
      <c r="AI82" s="236"/>
      <c r="AJ82" s="182"/>
      <c r="AK82" s="283" t="e">
        <f>#REF!</f>
        <v>#REF!</v>
      </c>
      <c r="AL82" s="182"/>
      <c r="AM82" s="206" t="str">
        <f>$M$28</f>
        <v>GBP</v>
      </c>
      <c r="AN82" s="182"/>
      <c r="AO82" s="182"/>
      <c r="AP82" s="182"/>
      <c r="AQ82" s="182"/>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row>
    <row r="83" spans="1:77" s="80" customFormat="1" ht="15.5">
      <c r="A83" s="162"/>
      <c r="B83" s="163"/>
      <c r="C83" s="163"/>
      <c r="D83" s="163"/>
      <c r="E83" s="163"/>
      <c r="F83" s="163"/>
      <c r="I83" s="164"/>
      <c r="J83" s="177" t="s">
        <v>118</v>
      </c>
      <c r="K83" s="333"/>
      <c r="L83" s="399"/>
      <c r="M83" s="366"/>
      <c r="N83" s="366"/>
      <c r="O83" s="366"/>
      <c r="P83" s="184"/>
      <c r="Q83" s="184"/>
      <c r="R83" s="216"/>
      <c r="S83" s="184"/>
      <c r="T83" s="184"/>
      <c r="U83" s="215"/>
      <c r="V83" s="215"/>
      <c r="W83" s="303"/>
      <c r="X83" s="184"/>
      <c r="Y83" s="277"/>
      <c r="Z83" s="184"/>
      <c r="AA83" s="214"/>
      <c r="AB83" s="184"/>
      <c r="AC83" s="184"/>
      <c r="AD83" s="216"/>
      <c r="AE83" s="184"/>
      <c r="AF83" s="184"/>
      <c r="AG83" s="215"/>
      <c r="AH83" s="215"/>
      <c r="AI83" s="233"/>
      <c r="AJ83" s="184"/>
      <c r="AK83" s="277"/>
      <c r="AL83" s="184"/>
      <c r="AM83" s="214"/>
      <c r="AN83" s="184"/>
      <c r="AO83" s="184"/>
      <c r="AP83" s="184"/>
      <c r="AQ83" s="184"/>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c r="BV83" s="215"/>
      <c r="BW83" s="215"/>
      <c r="BX83" s="215"/>
      <c r="BY83" s="215"/>
    </row>
    <row r="84" spans="1:77" s="80" customFormat="1" ht="15.5">
      <c r="A84" s="115" t="s">
        <v>89</v>
      </c>
      <c r="B84" s="115"/>
      <c r="C84" s="115"/>
      <c r="D84" s="115"/>
      <c r="E84" s="115"/>
      <c r="F84" s="115"/>
      <c r="G84" s="115"/>
      <c r="H84" s="115"/>
      <c r="I84" s="157"/>
      <c r="J84" s="254" t="s">
        <v>190</v>
      </c>
      <c r="K84" s="302">
        <f>Y84</f>
        <v>46750</v>
      </c>
      <c r="L84" s="398">
        <f>K84*0.9</f>
        <v>42075</v>
      </c>
      <c r="M84" s="365">
        <f>L84/$M$4</f>
        <v>32871.09375</v>
      </c>
      <c r="N84" s="365" t="e">
        <f>L84-AR84</f>
        <v>#NAME?</v>
      </c>
      <c r="O84" s="365" t="e">
        <f>M84-AS84</f>
        <v>#NAME?</v>
      </c>
      <c r="P84" s="182"/>
      <c r="Q84" s="182"/>
      <c r="R84" s="183"/>
      <c r="S84" s="219" t="s">
        <v>200</v>
      </c>
      <c r="T84" s="255">
        <v>1</v>
      </c>
      <c r="U84" s="256">
        <v>46750</v>
      </c>
      <c r="V84" s="184"/>
      <c r="W84" s="302">
        <f>(T84*U84)</f>
        <v>46750</v>
      </c>
      <c r="X84" s="182"/>
      <c r="Y84" s="266">
        <f>W84</f>
        <v>46750</v>
      </c>
      <c r="Z84" s="182"/>
      <c r="AA84" s="181">
        <f>Y84/M$4</f>
        <v>36523.4375</v>
      </c>
      <c r="AB84" s="182"/>
      <c r="AC84" s="182"/>
      <c r="AD84" s="183"/>
      <c r="AE84" s="219" t="s">
        <v>200</v>
      </c>
      <c r="AF84" s="255">
        <v>1</v>
      </c>
      <c r="AG84" s="256">
        <v>46750</v>
      </c>
      <c r="AH84" s="184"/>
      <c r="AI84" s="232">
        <f>(AF84*AG84)</f>
        <v>46750</v>
      </c>
      <c r="AJ84" s="182"/>
      <c r="AK84" s="266">
        <f>AI84</f>
        <v>46750</v>
      </c>
      <c r="AL84" s="182"/>
      <c r="AM84" s="181">
        <f>AK84/M$4</f>
        <v>36523.4375</v>
      </c>
      <c r="AN84" s="182"/>
      <c r="AO84" s="182"/>
      <c r="AP84" s="182"/>
      <c r="AQ84" s="182"/>
      <c r="AR84" s="185" t="e">
        <f>AS84*$M$4</f>
        <v>#NAME?</v>
      </c>
      <c r="AS84" s="185" t="e">
        <f>AW84+BA84+BE84+BI84+BM84+BQ84+BU84+BY84</f>
        <v>#NAME?</v>
      </c>
      <c r="AT84" s="186" t="e">
        <v>#NAME?</v>
      </c>
      <c r="AU84" s="186" t="e">
        <v>#NAME?</v>
      </c>
      <c r="AV84" s="186" t="e">
        <v>#NAME?</v>
      </c>
      <c r="AW84" s="187" t="e">
        <f>SUM(AT84:AV84)</f>
        <v>#NAME?</v>
      </c>
      <c r="AX84" s="186" t="e">
        <v>#NAME?</v>
      </c>
      <c r="AY84" s="186" t="e">
        <v>#NAME?</v>
      </c>
      <c r="AZ84" s="186" t="e">
        <v>#NAME?</v>
      </c>
      <c r="BA84" s="187" t="e">
        <f>SUM(AX84:AZ84)</f>
        <v>#NAME?</v>
      </c>
      <c r="BB84" s="186" t="e">
        <v>#NAME?</v>
      </c>
      <c r="BC84" s="186" t="e">
        <v>#NAME?</v>
      </c>
      <c r="BD84" s="186" t="e">
        <v>#NAME?</v>
      </c>
      <c r="BE84" s="187" t="e">
        <f>SUM(BB84:BD84)</f>
        <v>#NAME?</v>
      </c>
      <c r="BF84" s="186" t="e">
        <v>#NAME?</v>
      </c>
      <c r="BG84" s="186" t="e">
        <v>#NAME?</v>
      </c>
      <c r="BH84" s="186" t="e">
        <v>#NAME?</v>
      </c>
      <c r="BI84" s="187" t="e">
        <f>SUM(BF84:BH84)</f>
        <v>#NAME?</v>
      </c>
      <c r="BJ84" s="186" t="e">
        <v>#NAME?</v>
      </c>
      <c r="BK84" s="186" t="e">
        <v>#NAME?</v>
      </c>
      <c r="BL84" s="186" t="e">
        <v>#NAME?</v>
      </c>
      <c r="BM84" s="187" t="e">
        <f>SUM(BJ84:BL84)</f>
        <v>#NAME?</v>
      </c>
      <c r="BN84" s="186" t="e">
        <v>#NAME?</v>
      </c>
      <c r="BO84" s="186" t="e">
        <v>#NAME?</v>
      </c>
      <c r="BP84" s="186" t="e">
        <v>#NAME?</v>
      </c>
      <c r="BQ84" s="187" t="e">
        <f>SUM(BM84:BP84)</f>
        <v>#NAME?</v>
      </c>
      <c r="BR84" s="186" t="e">
        <v>#NAME?</v>
      </c>
      <c r="BS84" s="186" t="e">
        <v>#NAME?</v>
      </c>
      <c r="BT84" s="186" t="e">
        <v>#NAME?</v>
      </c>
      <c r="BU84" s="187" t="e">
        <f>SUM(BQ84:BT84)</f>
        <v>#NAME?</v>
      </c>
      <c r="BV84" s="186" t="e">
        <v>#NAME?</v>
      </c>
      <c r="BW84" s="186" t="e">
        <v>#NAME?</v>
      </c>
      <c r="BX84" s="186" t="e">
        <v>#NAME?</v>
      </c>
      <c r="BY84" s="187" t="e">
        <f>SUM(BU84:BX84)</f>
        <v>#NAME?</v>
      </c>
    </row>
    <row r="85" spans="1:77" s="80" customFormat="1" ht="15.5">
      <c r="A85" s="115" t="s">
        <v>90</v>
      </c>
      <c r="B85" s="115"/>
      <c r="C85" s="115"/>
      <c r="D85" s="115"/>
      <c r="E85" s="115"/>
      <c r="F85" s="115"/>
      <c r="G85" s="115"/>
      <c r="H85" s="115"/>
      <c r="I85" s="157"/>
      <c r="J85" s="254" t="s">
        <v>191</v>
      </c>
      <c r="K85" s="302">
        <f>Y85</f>
        <v>3000</v>
      </c>
      <c r="L85" s="398">
        <f>K85*0.9</f>
        <v>2700</v>
      </c>
      <c r="M85" s="365">
        <f>L85/$M$4</f>
        <v>2109.375</v>
      </c>
      <c r="N85" s="365" t="e">
        <f>L85-AR85</f>
        <v>#NAME?</v>
      </c>
      <c r="O85" s="365" t="e">
        <f>M85-AS85</f>
        <v>#NAME?</v>
      </c>
      <c r="P85" s="182"/>
      <c r="Q85" s="182"/>
      <c r="R85" s="183"/>
      <c r="S85" s="219" t="s">
        <v>201</v>
      </c>
      <c r="T85" s="255">
        <v>1</v>
      </c>
      <c r="U85" s="256">
        <v>3000</v>
      </c>
      <c r="V85" s="184"/>
      <c r="W85" s="302">
        <f>(T85*U85)</f>
        <v>3000</v>
      </c>
      <c r="X85" s="182"/>
      <c r="Y85" s="266">
        <f>W85</f>
        <v>3000</v>
      </c>
      <c r="Z85" s="182"/>
      <c r="AA85" s="181">
        <f>Y85/M$4</f>
        <v>2343.75</v>
      </c>
      <c r="AB85" s="182"/>
      <c r="AC85" s="182"/>
      <c r="AD85" s="183"/>
      <c r="AE85" s="219" t="s">
        <v>201</v>
      </c>
      <c r="AF85" s="255">
        <v>1</v>
      </c>
      <c r="AG85" s="256">
        <v>3000</v>
      </c>
      <c r="AH85" s="184"/>
      <c r="AI85" s="232">
        <f>(AF85*AG85)</f>
        <v>3000</v>
      </c>
      <c r="AJ85" s="182"/>
      <c r="AK85" s="266">
        <f>AI85</f>
        <v>3000</v>
      </c>
      <c r="AL85" s="182"/>
      <c r="AM85" s="181">
        <f>AK85/M$4</f>
        <v>2343.75</v>
      </c>
      <c r="AN85" s="182"/>
      <c r="AO85" s="182"/>
      <c r="AP85" s="182"/>
      <c r="AQ85" s="182"/>
      <c r="AR85" s="185" t="e">
        <f>AS85*$M$4</f>
        <v>#NAME?</v>
      </c>
      <c r="AS85" s="185" t="e">
        <f>AW85+BA85+BE85+BI85+BM85+BQ85+BU85+BY85</f>
        <v>#NAME?</v>
      </c>
      <c r="AT85" s="186" t="e">
        <v>#NAME?</v>
      </c>
      <c r="AU85" s="186" t="e">
        <v>#NAME?</v>
      </c>
      <c r="AV85" s="186" t="e">
        <v>#NAME?</v>
      </c>
      <c r="AW85" s="187" t="e">
        <f>SUM(AT85:AV85)</f>
        <v>#NAME?</v>
      </c>
      <c r="AX85" s="186" t="e">
        <v>#NAME?</v>
      </c>
      <c r="AY85" s="186" t="e">
        <v>#NAME?</v>
      </c>
      <c r="AZ85" s="186" t="e">
        <v>#NAME?</v>
      </c>
      <c r="BA85" s="187" t="e">
        <f>SUM(AX85:AZ85)</f>
        <v>#NAME?</v>
      </c>
      <c r="BB85" s="186" t="e">
        <v>#NAME?</v>
      </c>
      <c r="BC85" s="186" t="e">
        <v>#NAME?</v>
      </c>
      <c r="BD85" s="186" t="e">
        <v>#NAME?</v>
      </c>
      <c r="BE85" s="187" t="e">
        <f>SUM(BB85:BD85)</f>
        <v>#NAME?</v>
      </c>
      <c r="BF85" s="186" t="e">
        <v>#NAME?</v>
      </c>
      <c r="BG85" s="186" t="e">
        <v>#NAME?</v>
      </c>
      <c r="BH85" s="186" t="e">
        <v>#NAME?</v>
      </c>
      <c r="BI85" s="187" t="e">
        <f>SUM(BF85:BH85)</f>
        <v>#NAME?</v>
      </c>
      <c r="BJ85" s="186" t="e">
        <v>#NAME?</v>
      </c>
      <c r="BK85" s="186" t="e">
        <v>#NAME?</v>
      </c>
      <c r="BL85" s="186" t="e">
        <v>#NAME?</v>
      </c>
      <c r="BM85" s="187" t="e">
        <f>SUM(BJ85:BL85)</f>
        <v>#NAME?</v>
      </c>
      <c r="BN85" s="186" t="e">
        <v>#NAME?</v>
      </c>
      <c r="BO85" s="186" t="e">
        <v>#NAME?</v>
      </c>
      <c r="BP85" s="186" t="e">
        <v>#NAME?</v>
      </c>
      <c r="BQ85" s="187" t="e">
        <f>SUM(BM85:BP85)</f>
        <v>#NAME?</v>
      </c>
      <c r="BR85" s="186" t="e">
        <v>#NAME?</v>
      </c>
      <c r="BS85" s="186" t="e">
        <v>#NAME?</v>
      </c>
      <c r="BT85" s="186" t="e">
        <v>#NAME?</v>
      </c>
      <c r="BU85" s="187" t="e">
        <f>SUM(BQ85:BT85)</f>
        <v>#NAME?</v>
      </c>
      <c r="BV85" s="186" t="e">
        <v>#NAME?</v>
      </c>
      <c r="BW85" s="186" t="e">
        <v>#NAME?</v>
      </c>
      <c r="BX85" s="186" t="e">
        <v>#NAME?</v>
      </c>
      <c r="BY85" s="187" t="e">
        <f>SUM(BU85:BX85)</f>
        <v>#NAME?</v>
      </c>
    </row>
    <row r="86" spans="1:77" s="80" customFormat="1" ht="15.5">
      <c r="A86" s="162"/>
      <c r="B86" s="163"/>
      <c r="C86" s="163"/>
      <c r="D86" s="163"/>
      <c r="E86" s="163"/>
      <c r="F86" s="163"/>
      <c r="I86" s="164"/>
      <c r="J86" s="177" t="str">
        <f>CONCATENATE("Subtotal ",J83)</f>
        <v>Subtotal Equipment and Supplies</v>
      </c>
      <c r="K86" s="333">
        <f>SUBTOTAL(9,K84:K85)</f>
        <v>49750</v>
      </c>
      <c r="L86" s="399">
        <f>SUBTOTAL(9,L84:L85)</f>
        <v>44775</v>
      </c>
      <c r="M86" s="366">
        <f>SUBTOTAL(9,M84:M85)</f>
        <v>34980.46875</v>
      </c>
      <c r="N86" s="366" t="e">
        <f>SUBTOTAL(9,N84:N85)</f>
        <v>#NAME?</v>
      </c>
      <c r="O86" s="366" t="e">
        <f>SUBTOTAL(9,O84:O85)</f>
        <v>#NAME?</v>
      </c>
      <c r="P86" s="184"/>
      <c r="Q86" s="184"/>
      <c r="R86" s="216"/>
      <c r="S86" s="184"/>
      <c r="T86" s="184"/>
      <c r="U86" s="215"/>
      <c r="V86" s="215"/>
      <c r="W86" s="303">
        <f>SUBTOTAL(9,W84:W85)</f>
        <v>49750</v>
      </c>
      <c r="X86" s="184"/>
      <c r="Y86" s="277">
        <f>SUBTOTAL(9,Y84:Y85)</f>
        <v>49750</v>
      </c>
      <c r="Z86" s="184"/>
      <c r="AA86" s="214">
        <f>SUBTOTAL(9,AA84:AA85)</f>
        <v>38867.1875</v>
      </c>
      <c r="AB86" s="184"/>
      <c r="AC86" s="184"/>
      <c r="AD86" s="216"/>
      <c r="AE86" s="184"/>
      <c r="AF86" s="184"/>
      <c r="AG86" s="215"/>
      <c r="AH86" s="215"/>
      <c r="AI86" s="233">
        <f>SUBTOTAL(9,AI84:AI85)</f>
        <v>49750</v>
      </c>
      <c r="AJ86" s="184"/>
      <c r="AK86" s="277">
        <f>SUBTOTAL(9,AK84:AK85)</f>
        <v>49750</v>
      </c>
      <c r="AL86" s="184"/>
      <c r="AM86" s="214">
        <f>SUBTOTAL(9,AM84:AM85)</f>
        <v>38867.1875</v>
      </c>
      <c r="AN86" s="184"/>
      <c r="AO86" s="184"/>
      <c r="AP86" s="184"/>
      <c r="AQ86" s="184"/>
      <c r="AR86" s="215" t="e">
        <f t="shared" ref="AR86:BF86" si="56">SUBTOTAL(9,AR84:AR85)</f>
        <v>#NAME?</v>
      </c>
      <c r="AS86" s="215" t="e">
        <f t="shared" si="56"/>
        <v>#NAME?</v>
      </c>
      <c r="AT86" s="215" t="e">
        <f t="shared" si="56"/>
        <v>#NAME?</v>
      </c>
      <c r="AU86" s="215" t="e">
        <f t="shared" si="56"/>
        <v>#NAME?</v>
      </c>
      <c r="AV86" s="215" t="e">
        <f t="shared" si="56"/>
        <v>#NAME?</v>
      </c>
      <c r="AW86" s="215" t="e">
        <f t="shared" si="56"/>
        <v>#NAME?</v>
      </c>
      <c r="AX86" s="215" t="e">
        <f t="shared" si="56"/>
        <v>#NAME?</v>
      </c>
      <c r="AY86" s="215" t="e">
        <f t="shared" si="56"/>
        <v>#NAME?</v>
      </c>
      <c r="AZ86" s="215" t="e">
        <f t="shared" si="56"/>
        <v>#NAME?</v>
      </c>
      <c r="BA86" s="215" t="e">
        <f t="shared" si="56"/>
        <v>#NAME?</v>
      </c>
      <c r="BB86" s="215" t="e">
        <f t="shared" si="56"/>
        <v>#NAME?</v>
      </c>
      <c r="BC86" s="215" t="e">
        <f t="shared" si="56"/>
        <v>#NAME?</v>
      </c>
      <c r="BD86" s="215" t="e">
        <f t="shared" si="56"/>
        <v>#NAME?</v>
      </c>
      <c r="BE86" s="215" t="e">
        <f t="shared" si="56"/>
        <v>#NAME?</v>
      </c>
      <c r="BF86" s="215" t="e">
        <f t="shared" si="56"/>
        <v>#NAME?</v>
      </c>
      <c r="BG86" s="215" t="e">
        <f t="shared" ref="BG86:BY86" si="57">SUBTOTAL(9,BG84:BG85)</f>
        <v>#NAME?</v>
      </c>
      <c r="BH86" s="215" t="e">
        <f t="shared" si="57"/>
        <v>#NAME?</v>
      </c>
      <c r="BI86" s="215" t="e">
        <f t="shared" si="57"/>
        <v>#NAME?</v>
      </c>
      <c r="BJ86" s="215" t="e">
        <f t="shared" si="57"/>
        <v>#NAME?</v>
      </c>
      <c r="BK86" s="215" t="e">
        <f t="shared" si="57"/>
        <v>#NAME?</v>
      </c>
      <c r="BL86" s="215" t="e">
        <f t="shared" si="57"/>
        <v>#NAME?</v>
      </c>
      <c r="BM86" s="215" t="e">
        <f t="shared" si="57"/>
        <v>#NAME?</v>
      </c>
      <c r="BN86" s="215" t="e">
        <f t="shared" si="57"/>
        <v>#NAME?</v>
      </c>
      <c r="BO86" s="215" t="e">
        <f t="shared" si="57"/>
        <v>#NAME?</v>
      </c>
      <c r="BP86" s="215" t="e">
        <f t="shared" si="57"/>
        <v>#NAME?</v>
      </c>
      <c r="BQ86" s="215" t="e">
        <f t="shared" si="57"/>
        <v>#NAME?</v>
      </c>
      <c r="BR86" s="215" t="e">
        <f t="shared" si="57"/>
        <v>#NAME?</v>
      </c>
      <c r="BS86" s="215" t="e">
        <f t="shared" si="57"/>
        <v>#NAME?</v>
      </c>
      <c r="BT86" s="215" t="e">
        <f t="shared" si="57"/>
        <v>#NAME?</v>
      </c>
      <c r="BU86" s="215" t="e">
        <f t="shared" si="57"/>
        <v>#NAME?</v>
      </c>
      <c r="BV86" s="215" t="e">
        <f t="shared" si="57"/>
        <v>#NAME?</v>
      </c>
      <c r="BW86" s="215" t="e">
        <f t="shared" si="57"/>
        <v>#NAME?</v>
      </c>
      <c r="BX86" s="215" t="e">
        <f t="shared" si="57"/>
        <v>#NAME?</v>
      </c>
      <c r="BY86" s="215" t="e">
        <f t="shared" si="57"/>
        <v>#NAME?</v>
      </c>
    </row>
    <row r="87" spans="1:77" s="80" customFormat="1" ht="15.5">
      <c r="A87" s="162"/>
      <c r="B87" s="163"/>
      <c r="C87" s="163"/>
      <c r="D87" s="163"/>
      <c r="E87" s="163"/>
      <c r="F87" s="163"/>
      <c r="I87" s="164"/>
      <c r="J87" s="177"/>
      <c r="K87" s="333"/>
      <c r="L87" s="399"/>
      <c r="M87" s="366"/>
      <c r="N87" s="366"/>
      <c r="O87" s="366"/>
      <c r="P87" s="184"/>
      <c r="Q87" s="184"/>
      <c r="R87" s="216"/>
      <c r="S87" s="184"/>
      <c r="T87" s="184"/>
      <c r="U87" s="215"/>
      <c r="V87" s="215"/>
      <c r="W87" s="303"/>
      <c r="X87" s="184"/>
      <c r="Y87" s="277"/>
      <c r="Z87" s="184"/>
      <c r="AA87" s="214"/>
      <c r="AB87" s="184"/>
      <c r="AC87" s="184"/>
      <c r="AD87" s="216"/>
      <c r="AE87" s="184"/>
      <c r="AF87" s="184"/>
      <c r="AG87" s="215"/>
      <c r="AH87" s="215"/>
      <c r="AI87" s="233"/>
      <c r="AJ87" s="184"/>
      <c r="AK87" s="277"/>
      <c r="AL87" s="184"/>
      <c r="AM87" s="214"/>
      <c r="AN87" s="184"/>
      <c r="AO87" s="184"/>
      <c r="AP87" s="184"/>
      <c r="AQ87" s="184"/>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c r="BV87" s="215"/>
      <c r="BW87" s="215"/>
      <c r="BX87" s="215"/>
      <c r="BY87" s="215"/>
    </row>
    <row r="88" spans="1:77" s="80" customFormat="1" ht="15.5">
      <c r="A88" s="162"/>
      <c r="B88" s="163"/>
      <c r="C88" s="163"/>
      <c r="D88" s="163"/>
      <c r="E88" s="163"/>
      <c r="F88" s="163"/>
      <c r="I88" s="164"/>
      <c r="J88" s="177" t="s">
        <v>188</v>
      </c>
      <c r="K88" s="333"/>
      <c r="L88" s="399"/>
      <c r="M88" s="366"/>
      <c r="N88" s="366"/>
      <c r="O88" s="366"/>
      <c r="P88" s="184"/>
      <c r="Q88" s="184"/>
      <c r="R88" s="216"/>
      <c r="S88" s="184"/>
      <c r="T88" s="184"/>
      <c r="U88" s="215"/>
      <c r="V88" s="215"/>
      <c r="W88" s="303"/>
      <c r="X88" s="184"/>
      <c r="Y88" s="277"/>
      <c r="Z88" s="184"/>
      <c r="AA88" s="214"/>
      <c r="AB88" s="184"/>
      <c r="AC88" s="184"/>
      <c r="AD88" s="216"/>
      <c r="AE88" s="184"/>
      <c r="AF88" s="184"/>
      <c r="AG88" s="215"/>
      <c r="AH88" s="215"/>
      <c r="AI88" s="233"/>
      <c r="AJ88" s="184"/>
      <c r="AK88" s="277"/>
      <c r="AL88" s="184"/>
      <c r="AM88" s="214"/>
      <c r="AN88" s="184"/>
      <c r="AO88" s="184"/>
      <c r="AP88" s="184"/>
      <c r="AQ88" s="184"/>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c r="BV88" s="215"/>
      <c r="BW88" s="215"/>
      <c r="BX88" s="215"/>
      <c r="BY88" s="215"/>
    </row>
    <row r="89" spans="1:77" s="80" customFormat="1" ht="15.5">
      <c r="A89" s="115" t="s">
        <v>91</v>
      </c>
      <c r="B89" s="115"/>
      <c r="C89" s="115"/>
      <c r="D89" s="115"/>
      <c r="E89" s="115"/>
      <c r="F89" s="115"/>
      <c r="G89" s="115"/>
      <c r="H89" s="115"/>
      <c r="I89" s="157"/>
      <c r="J89" s="247" t="s">
        <v>192</v>
      </c>
      <c r="K89" s="302">
        <f>Y89</f>
        <v>5000</v>
      </c>
      <c r="L89" s="398">
        <f>K89*0.9</f>
        <v>4500</v>
      </c>
      <c r="M89" s="365">
        <f>L89/$M$4</f>
        <v>3515.625</v>
      </c>
      <c r="N89" s="365" t="e">
        <f t="shared" ref="N89:O91" si="58">L89-AR89</f>
        <v>#NAME?</v>
      </c>
      <c r="O89" s="365" t="e">
        <f t="shared" si="58"/>
        <v>#NAME?</v>
      </c>
      <c r="P89" s="182"/>
      <c r="Q89" s="182"/>
      <c r="R89" s="183"/>
      <c r="S89" s="219" t="s">
        <v>202</v>
      </c>
      <c r="T89" s="255">
        <v>5</v>
      </c>
      <c r="U89" s="256">
        <v>1000</v>
      </c>
      <c r="V89" s="184"/>
      <c r="W89" s="302">
        <f>(T89*U89)</f>
        <v>5000</v>
      </c>
      <c r="X89" s="182"/>
      <c r="Y89" s="266">
        <f>W89</f>
        <v>5000</v>
      </c>
      <c r="Z89" s="182"/>
      <c r="AA89" s="181">
        <f>Y89/M$4</f>
        <v>3906.25</v>
      </c>
      <c r="AB89" s="182"/>
      <c r="AC89" s="182"/>
      <c r="AD89" s="183"/>
      <c r="AE89" s="219" t="s">
        <v>202</v>
      </c>
      <c r="AF89" s="255">
        <v>5</v>
      </c>
      <c r="AG89" s="256">
        <v>1000</v>
      </c>
      <c r="AH89" s="184"/>
      <c r="AI89" s="232">
        <f>(AF89*AG89)</f>
        <v>5000</v>
      </c>
      <c r="AJ89" s="182"/>
      <c r="AK89" s="266">
        <f>AI89</f>
        <v>5000</v>
      </c>
      <c r="AL89" s="182"/>
      <c r="AM89" s="181">
        <f>AK89/M$4</f>
        <v>3906.25</v>
      </c>
      <c r="AN89" s="182"/>
      <c r="AO89" s="182"/>
      <c r="AP89" s="182"/>
      <c r="AQ89" s="182"/>
      <c r="AR89" s="185" t="e">
        <f>AS89*$M$4</f>
        <v>#NAME?</v>
      </c>
      <c r="AS89" s="185" t="e">
        <f>AW89+BA89+BE89+BI89+BM89+BQ89+BU89+BY89</f>
        <v>#NAME?</v>
      </c>
      <c r="AT89" s="186" t="e">
        <v>#NAME?</v>
      </c>
      <c r="AU89" s="186" t="e">
        <v>#NAME?</v>
      </c>
      <c r="AV89" s="186" t="e">
        <v>#NAME?</v>
      </c>
      <c r="AW89" s="187" t="e">
        <f>SUM(AT89:AV89)</f>
        <v>#NAME?</v>
      </c>
      <c r="AX89" s="186" t="e">
        <v>#NAME?</v>
      </c>
      <c r="AY89" s="186" t="e">
        <v>#NAME?</v>
      </c>
      <c r="AZ89" s="186" t="e">
        <v>#NAME?</v>
      </c>
      <c r="BA89" s="187" t="e">
        <f>SUM(AX89:AZ89)</f>
        <v>#NAME?</v>
      </c>
      <c r="BB89" s="186" t="e">
        <v>#NAME?</v>
      </c>
      <c r="BC89" s="186" t="e">
        <v>#NAME?</v>
      </c>
      <c r="BD89" s="186" t="e">
        <v>#NAME?</v>
      </c>
      <c r="BE89" s="187" t="e">
        <f>SUM(BB89:BD89)</f>
        <v>#NAME?</v>
      </c>
      <c r="BF89" s="186" t="e">
        <v>#NAME?</v>
      </c>
      <c r="BG89" s="186" t="e">
        <v>#NAME?</v>
      </c>
      <c r="BH89" s="186" t="e">
        <v>#NAME?</v>
      </c>
      <c r="BI89" s="187" t="e">
        <f>SUM(BF89:BH89)</f>
        <v>#NAME?</v>
      </c>
      <c r="BJ89" s="186" t="e">
        <v>#NAME?</v>
      </c>
      <c r="BK89" s="186" t="e">
        <v>#NAME?</v>
      </c>
      <c r="BL89" s="186" t="e">
        <v>#NAME?</v>
      </c>
      <c r="BM89" s="187" t="e">
        <f>SUM(BJ89:BL89)</f>
        <v>#NAME?</v>
      </c>
      <c r="BN89" s="186" t="e">
        <v>#NAME?</v>
      </c>
      <c r="BO89" s="186" t="e">
        <v>#NAME?</v>
      </c>
      <c r="BP89" s="186" t="e">
        <v>#NAME?</v>
      </c>
      <c r="BQ89" s="187" t="e">
        <f>SUM(BM89:BP89)</f>
        <v>#NAME?</v>
      </c>
      <c r="BR89" s="186" t="e">
        <v>#NAME?</v>
      </c>
      <c r="BS89" s="186" t="e">
        <v>#NAME?</v>
      </c>
      <c r="BT89" s="186" t="e">
        <v>#NAME?</v>
      </c>
      <c r="BU89" s="187" t="e">
        <f>SUM(BQ89:BT89)</f>
        <v>#NAME?</v>
      </c>
      <c r="BV89" s="186" t="e">
        <v>#NAME?</v>
      </c>
      <c r="BW89" s="186" t="e">
        <v>#NAME?</v>
      </c>
      <c r="BX89" s="186" t="e">
        <v>#NAME?</v>
      </c>
      <c r="BY89" s="187" t="e">
        <f>SUM(BU89:BX89)</f>
        <v>#NAME?</v>
      </c>
    </row>
    <row r="90" spans="1:77" s="80" customFormat="1" ht="15.5">
      <c r="A90" s="115" t="s">
        <v>92</v>
      </c>
      <c r="B90" s="115"/>
      <c r="C90" s="115"/>
      <c r="D90" s="115"/>
      <c r="E90" s="115"/>
      <c r="F90" s="115"/>
      <c r="G90" s="115"/>
      <c r="H90" s="115"/>
      <c r="I90" s="157"/>
      <c r="J90" s="247" t="s">
        <v>193</v>
      </c>
      <c r="K90" s="302">
        <f>Y90</f>
        <v>250</v>
      </c>
      <c r="L90" s="398">
        <f>K90*0.9</f>
        <v>225</v>
      </c>
      <c r="M90" s="365">
        <f>L90/$M$4</f>
        <v>175.78125</v>
      </c>
      <c r="N90" s="365" t="e">
        <f t="shared" si="58"/>
        <v>#NAME?</v>
      </c>
      <c r="O90" s="365" t="e">
        <f t="shared" si="58"/>
        <v>#NAME?</v>
      </c>
      <c r="P90" s="182"/>
      <c r="Q90" s="182"/>
      <c r="R90" s="183"/>
      <c r="S90" s="219" t="s">
        <v>202</v>
      </c>
      <c r="T90" s="255">
        <v>1</v>
      </c>
      <c r="U90" s="256">
        <v>250</v>
      </c>
      <c r="V90" s="184"/>
      <c r="W90" s="302">
        <f>(T90*U90)</f>
        <v>250</v>
      </c>
      <c r="X90" s="182"/>
      <c r="Y90" s="266">
        <f>W90</f>
        <v>250</v>
      </c>
      <c r="Z90" s="182"/>
      <c r="AA90" s="181">
        <f>Y90/M$4</f>
        <v>195.3125</v>
      </c>
      <c r="AB90" s="182"/>
      <c r="AC90" s="182"/>
      <c r="AD90" s="183"/>
      <c r="AE90" s="219" t="s">
        <v>202</v>
      </c>
      <c r="AF90" s="255">
        <v>1</v>
      </c>
      <c r="AG90" s="256">
        <v>250</v>
      </c>
      <c r="AH90" s="184"/>
      <c r="AI90" s="232">
        <f>(AF90*AG90)</f>
        <v>250</v>
      </c>
      <c r="AJ90" s="182"/>
      <c r="AK90" s="266">
        <f>AI90</f>
        <v>250</v>
      </c>
      <c r="AL90" s="182"/>
      <c r="AM90" s="181">
        <f>AK90/M$4</f>
        <v>195.3125</v>
      </c>
      <c r="AN90" s="182"/>
      <c r="AO90" s="182"/>
      <c r="AP90" s="182"/>
      <c r="AQ90" s="182"/>
      <c r="AR90" s="185" t="e">
        <f>AS90*$M$4</f>
        <v>#NAME?</v>
      </c>
      <c r="AS90" s="185" t="e">
        <f>AW90+BA90+BE90+BI90+BM90+BQ90+BU90+BY90</f>
        <v>#NAME?</v>
      </c>
      <c r="AT90" s="186" t="e">
        <v>#NAME?</v>
      </c>
      <c r="AU90" s="186" t="e">
        <v>#NAME?</v>
      </c>
      <c r="AV90" s="186" t="e">
        <v>#NAME?</v>
      </c>
      <c r="AW90" s="187" t="e">
        <f>SUM(AT90:AV90)</f>
        <v>#NAME?</v>
      </c>
      <c r="AX90" s="186" t="e">
        <v>#NAME?</v>
      </c>
      <c r="AY90" s="186" t="e">
        <v>#NAME?</v>
      </c>
      <c r="AZ90" s="186" t="e">
        <v>#NAME?</v>
      </c>
      <c r="BA90" s="187" t="e">
        <f>SUM(AX90:AZ90)</f>
        <v>#NAME?</v>
      </c>
      <c r="BB90" s="186" t="e">
        <v>#NAME?</v>
      </c>
      <c r="BC90" s="186" t="e">
        <v>#NAME?</v>
      </c>
      <c r="BD90" s="186" t="e">
        <v>#NAME?</v>
      </c>
      <c r="BE90" s="187" t="e">
        <f>SUM(BB90:BD90)</f>
        <v>#NAME?</v>
      </c>
      <c r="BF90" s="186" t="e">
        <v>#NAME?</v>
      </c>
      <c r="BG90" s="186" t="e">
        <v>#NAME?</v>
      </c>
      <c r="BH90" s="186" t="e">
        <v>#NAME?</v>
      </c>
      <c r="BI90" s="187" t="e">
        <f>SUM(BF90:BH90)</f>
        <v>#NAME?</v>
      </c>
      <c r="BJ90" s="186" t="e">
        <v>#NAME?</v>
      </c>
      <c r="BK90" s="186" t="e">
        <v>#NAME?</v>
      </c>
      <c r="BL90" s="186" t="e">
        <v>#NAME?</v>
      </c>
      <c r="BM90" s="187" t="e">
        <f>SUM(BJ90:BL90)</f>
        <v>#NAME?</v>
      </c>
      <c r="BN90" s="186" t="e">
        <v>#NAME?</v>
      </c>
      <c r="BO90" s="186" t="e">
        <v>#NAME?</v>
      </c>
      <c r="BP90" s="186" t="e">
        <v>#NAME?</v>
      </c>
      <c r="BQ90" s="187" t="e">
        <f>SUM(BM90:BP90)</f>
        <v>#NAME?</v>
      </c>
      <c r="BR90" s="186" t="e">
        <v>#NAME?</v>
      </c>
      <c r="BS90" s="186" t="e">
        <v>#NAME?</v>
      </c>
      <c r="BT90" s="186" t="e">
        <v>#NAME?</v>
      </c>
      <c r="BU90" s="187" t="e">
        <f>SUM(BQ90:BT90)</f>
        <v>#NAME?</v>
      </c>
      <c r="BV90" s="186" t="e">
        <v>#NAME?</v>
      </c>
      <c r="BW90" s="186" t="e">
        <v>#NAME?</v>
      </c>
      <c r="BX90" s="186" t="e">
        <v>#NAME?</v>
      </c>
      <c r="BY90" s="187" t="e">
        <f>SUM(BU90:BX90)</f>
        <v>#NAME?</v>
      </c>
    </row>
    <row r="91" spans="1:77" s="80" customFormat="1" ht="15.5">
      <c r="A91" s="115" t="s">
        <v>93</v>
      </c>
      <c r="B91" s="115"/>
      <c r="C91" s="115"/>
      <c r="D91" s="115"/>
      <c r="E91" s="115"/>
      <c r="F91" s="115"/>
      <c r="G91" s="115"/>
      <c r="H91" s="115"/>
      <c r="I91" s="157"/>
      <c r="J91" s="247" t="s">
        <v>194</v>
      </c>
      <c r="K91" s="302">
        <f>Y91</f>
        <v>1600</v>
      </c>
      <c r="L91" s="398">
        <f>K91*0.9</f>
        <v>1440</v>
      </c>
      <c r="M91" s="365">
        <f>L91/$M$4</f>
        <v>1125</v>
      </c>
      <c r="N91" s="365" t="e">
        <f t="shared" si="58"/>
        <v>#NAME?</v>
      </c>
      <c r="O91" s="365" t="e">
        <f t="shared" si="58"/>
        <v>#NAME?</v>
      </c>
      <c r="P91" s="182"/>
      <c r="Q91" s="182"/>
      <c r="R91" s="183"/>
      <c r="S91" s="219" t="s">
        <v>121</v>
      </c>
      <c r="T91" s="255">
        <v>1</v>
      </c>
      <c r="U91" s="256">
        <v>1600</v>
      </c>
      <c r="V91" s="184"/>
      <c r="W91" s="302">
        <f>(T91*U91)</f>
        <v>1600</v>
      </c>
      <c r="X91" s="182"/>
      <c r="Y91" s="266">
        <f>W91</f>
        <v>1600</v>
      </c>
      <c r="Z91" s="182"/>
      <c r="AA91" s="181">
        <f>Y91/M$4</f>
        <v>1250</v>
      </c>
      <c r="AB91" s="182"/>
      <c r="AC91" s="182"/>
      <c r="AD91" s="183"/>
      <c r="AE91" s="219" t="s">
        <v>121</v>
      </c>
      <c r="AF91" s="255">
        <v>1</v>
      </c>
      <c r="AG91" s="256">
        <v>1600</v>
      </c>
      <c r="AH91" s="184"/>
      <c r="AI91" s="232">
        <f>(AF91*AG91)</f>
        <v>1600</v>
      </c>
      <c r="AJ91" s="182"/>
      <c r="AK91" s="266">
        <f>AI91</f>
        <v>1600</v>
      </c>
      <c r="AL91" s="182"/>
      <c r="AM91" s="181">
        <f>AK91/M$4</f>
        <v>1250</v>
      </c>
      <c r="AN91" s="182"/>
      <c r="AO91" s="182"/>
      <c r="AP91" s="182"/>
      <c r="AQ91" s="182"/>
      <c r="AR91" s="185" t="e">
        <f>AS91*$M$4</f>
        <v>#NAME?</v>
      </c>
      <c r="AS91" s="185" t="e">
        <f>AW91+BA91+BE91+BI91+BM91+BQ91+BU91+BY91</f>
        <v>#NAME?</v>
      </c>
      <c r="AT91" s="186" t="e">
        <v>#NAME?</v>
      </c>
      <c r="AU91" s="186" t="e">
        <v>#NAME?</v>
      </c>
      <c r="AV91" s="186" t="e">
        <v>#NAME?</v>
      </c>
      <c r="AW91" s="187" t="e">
        <f>SUM(AT91:AV91)</f>
        <v>#NAME?</v>
      </c>
      <c r="AX91" s="186" t="e">
        <v>#NAME?</v>
      </c>
      <c r="AY91" s="186" t="e">
        <v>#NAME?</v>
      </c>
      <c r="AZ91" s="186" t="e">
        <v>#NAME?</v>
      </c>
      <c r="BA91" s="187" t="e">
        <f>SUM(AX91:AZ91)</f>
        <v>#NAME?</v>
      </c>
      <c r="BB91" s="186" t="e">
        <v>#NAME?</v>
      </c>
      <c r="BC91" s="186" t="e">
        <v>#NAME?</v>
      </c>
      <c r="BD91" s="186" t="e">
        <v>#NAME?</v>
      </c>
      <c r="BE91" s="187" t="e">
        <f>SUM(BB91:BD91)</f>
        <v>#NAME?</v>
      </c>
      <c r="BF91" s="186" t="e">
        <v>#NAME?</v>
      </c>
      <c r="BG91" s="186" t="e">
        <v>#NAME?</v>
      </c>
      <c r="BH91" s="186" t="e">
        <v>#NAME?</v>
      </c>
      <c r="BI91" s="187" t="e">
        <f>SUM(BF91:BH91)</f>
        <v>#NAME?</v>
      </c>
      <c r="BJ91" s="186" t="e">
        <v>#NAME?</v>
      </c>
      <c r="BK91" s="186" t="e">
        <v>#NAME?</v>
      </c>
      <c r="BL91" s="186" t="e">
        <v>#NAME?</v>
      </c>
      <c r="BM91" s="187" t="e">
        <f>SUM(BJ91:BL91)</f>
        <v>#NAME?</v>
      </c>
      <c r="BN91" s="186" t="e">
        <v>#NAME?</v>
      </c>
      <c r="BO91" s="186" t="e">
        <v>#NAME?</v>
      </c>
      <c r="BP91" s="186" t="e">
        <v>#NAME?</v>
      </c>
      <c r="BQ91" s="187" t="e">
        <f>SUM(BM91:BP91)</f>
        <v>#NAME?</v>
      </c>
      <c r="BR91" s="186" t="e">
        <v>#NAME?</v>
      </c>
      <c r="BS91" s="186" t="e">
        <v>#NAME?</v>
      </c>
      <c r="BT91" s="186" t="e">
        <v>#NAME?</v>
      </c>
      <c r="BU91" s="187" t="e">
        <f>SUM(BQ91:BT91)</f>
        <v>#NAME?</v>
      </c>
      <c r="BV91" s="186" t="e">
        <v>#NAME?</v>
      </c>
      <c r="BW91" s="186" t="e">
        <v>#NAME?</v>
      </c>
      <c r="BX91" s="186" t="e">
        <v>#NAME?</v>
      </c>
      <c r="BY91" s="187" t="e">
        <f>SUM(BU91:BX91)</f>
        <v>#NAME?</v>
      </c>
    </row>
    <row r="92" spans="1:77" s="80" customFormat="1" ht="15.5">
      <c r="A92" s="162"/>
      <c r="B92" s="163"/>
      <c r="C92" s="163"/>
      <c r="D92" s="163"/>
      <c r="E92" s="163"/>
      <c r="F92" s="163"/>
      <c r="I92" s="164"/>
      <c r="J92" s="177" t="str">
        <f>CONCATENATE("Subtotal ",J88)</f>
        <v>Subtotal 3.3 Furniture, computer equipment</v>
      </c>
      <c r="K92" s="333">
        <f>SUBTOTAL(9,K89:K91)</f>
        <v>6850</v>
      </c>
      <c r="L92" s="399">
        <f>SUBTOTAL(9,L89:L91)</f>
        <v>6165</v>
      </c>
      <c r="M92" s="366">
        <f>SUBTOTAL(9,M89:M91)</f>
        <v>4816.40625</v>
      </c>
      <c r="N92" s="366" t="e">
        <f>SUBTOTAL(9,N89:N91)</f>
        <v>#NAME?</v>
      </c>
      <c r="O92" s="366" t="e">
        <f>SUBTOTAL(9,O89:O91)</f>
        <v>#NAME?</v>
      </c>
      <c r="P92" s="184"/>
      <c r="Q92" s="184"/>
      <c r="R92" s="216"/>
      <c r="S92" s="184"/>
      <c r="T92" s="184"/>
      <c r="U92" s="215"/>
      <c r="V92" s="215"/>
      <c r="W92" s="303">
        <f>SUBTOTAL(9,W89:W91)</f>
        <v>6850</v>
      </c>
      <c r="X92" s="184"/>
      <c r="Y92" s="277">
        <f>SUBTOTAL(9,Y89:Y91)</f>
        <v>6850</v>
      </c>
      <c r="Z92" s="184"/>
      <c r="AA92" s="214">
        <f>SUBTOTAL(9,AA89:AA91)</f>
        <v>5351.5625</v>
      </c>
      <c r="AB92" s="184"/>
      <c r="AC92" s="184"/>
      <c r="AD92" s="216"/>
      <c r="AE92" s="184"/>
      <c r="AF92" s="184"/>
      <c r="AG92" s="215"/>
      <c r="AH92" s="215"/>
      <c r="AI92" s="233">
        <f>SUBTOTAL(9,AI89:AI91)</f>
        <v>6850</v>
      </c>
      <c r="AJ92" s="184"/>
      <c r="AK92" s="277">
        <f>SUBTOTAL(9,AK89:AK91)</f>
        <v>6850</v>
      </c>
      <c r="AL92" s="184"/>
      <c r="AM92" s="214">
        <f>SUBTOTAL(9,AM89:AM91)</f>
        <v>5351.5625</v>
      </c>
      <c r="AN92" s="184"/>
      <c r="AO92" s="184"/>
      <c r="AP92" s="184"/>
      <c r="AQ92" s="184"/>
      <c r="AR92" s="215" t="e">
        <f t="shared" ref="AR92:BF92" si="59">SUBTOTAL(9,AR89:AR91)</f>
        <v>#NAME?</v>
      </c>
      <c r="AS92" s="215" t="e">
        <f t="shared" si="59"/>
        <v>#NAME?</v>
      </c>
      <c r="AT92" s="215" t="e">
        <f t="shared" si="59"/>
        <v>#NAME?</v>
      </c>
      <c r="AU92" s="215" t="e">
        <f t="shared" si="59"/>
        <v>#NAME?</v>
      </c>
      <c r="AV92" s="215" t="e">
        <f t="shared" si="59"/>
        <v>#NAME?</v>
      </c>
      <c r="AW92" s="215" t="e">
        <f t="shared" si="59"/>
        <v>#NAME?</v>
      </c>
      <c r="AX92" s="215" t="e">
        <f t="shared" si="59"/>
        <v>#NAME?</v>
      </c>
      <c r="AY92" s="215" t="e">
        <f t="shared" si="59"/>
        <v>#NAME?</v>
      </c>
      <c r="AZ92" s="215" t="e">
        <f t="shared" si="59"/>
        <v>#NAME?</v>
      </c>
      <c r="BA92" s="215" t="e">
        <f t="shared" si="59"/>
        <v>#NAME?</v>
      </c>
      <c r="BB92" s="215" t="e">
        <f t="shared" si="59"/>
        <v>#NAME?</v>
      </c>
      <c r="BC92" s="215" t="e">
        <f t="shared" si="59"/>
        <v>#NAME?</v>
      </c>
      <c r="BD92" s="215" t="e">
        <f t="shared" si="59"/>
        <v>#NAME?</v>
      </c>
      <c r="BE92" s="215" t="e">
        <f t="shared" si="59"/>
        <v>#NAME?</v>
      </c>
      <c r="BF92" s="215" t="e">
        <f t="shared" si="59"/>
        <v>#NAME?</v>
      </c>
      <c r="BG92" s="215" t="e">
        <f t="shared" ref="BG92:BY92" si="60">SUBTOTAL(9,BG89:BG91)</f>
        <v>#NAME?</v>
      </c>
      <c r="BH92" s="215" t="e">
        <f t="shared" si="60"/>
        <v>#NAME?</v>
      </c>
      <c r="BI92" s="215" t="e">
        <f t="shared" si="60"/>
        <v>#NAME?</v>
      </c>
      <c r="BJ92" s="215" t="e">
        <f t="shared" si="60"/>
        <v>#NAME?</v>
      </c>
      <c r="BK92" s="215" t="e">
        <f t="shared" si="60"/>
        <v>#NAME?</v>
      </c>
      <c r="BL92" s="215" t="e">
        <f t="shared" si="60"/>
        <v>#NAME?</v>
      </c>
      <c r="BM92" s="215" t="e">
        <f t="shared" si="60"/>
        <v>#NAME?</v>
      </c>
      <c r="BN92" s="215" t="e">
        <f t="shared" si="60"/>
        <v>#NAME?</v>
      </c>
      <c r="BO92" s="215" t="e">
        <f t="shared" si="60"/>
        <v>#NAME?</v>
      </c>
      <c r="BP92" s="215" t="e">
        <f t="shared" si="60"/>
        <v>#NAME?</v>
      </c>
      <c r="BQ92" s="215" t="e">
        <f t="shared" si="60"/>
        <v>#NAME?</v>
      </c>
      <c r="BR92" s="215" t="e">
        <f t="shared" si="60"/>
        <v>#NAME?</v>
      </c>
      <c r="BS92" s="215" t="e">
        <f t="shared" si="60"/>
        <v>#NAME?</v>
      </c>
      <c r="BT92" s="215" t="e">
        <f t="shared" si="60"/>
        <v>#NAME?</v>
      </c>
      <c r="BU92" s="215" t="e">
        <f t="shared" si="60"/>
        <v>#NAME?</v>
      </c>
      <c r="BV92" s="215" t="e">
        <f t="shared" si="60"/>
        <v>#NAME?</v>
      </c>
      <c r="BW92" s="215" t="e">
        <f t="shared" si="60"/>
        <v>#NAME?</v>
      </c>
      <c r="BX92" s="215" t="e">
        <f t="shared" si="60"/>
        <v>#NAME?</v>
      </c>
      <c r="BY92" s="215" t="e">
        <f t="shared" si="60"/>
        <v>#NAME?</v>
      </c>
    </row>
    <row r="93" spans="1:77" s="80" customFormat="1" ht="15.5">
      <c r="A93" s="162"/>
      <c r="B93" s="163"/>
      <c r="C93" s="163"/>
      <c r="D93" s="163"/>
      <c r="E93" s="163"/>
      <c r="F93" s="163"/>
      <c r="I93" s="164"/>
      <c r="J93" s="177"/>
      <c r="K93" s="333"/>
      <c r="L93" s="399"/>
      <c r="M93" s="366"/>
      <c r="N93" s="366"/>
      <c r="O93" s="366"/>
      <c r="P93" s="184"/>
      <c r="Q93" s="184"/>
      <c r="R93" s="216"/>
      <c r="S93" s="184"/>
      <c r="T93" s="184"/>
      <c r="U93" s="215"/>
      <c r="V93" s="215"/>
      <c r="W93" s="303"/>
      <c r="X93" s="184"/>
      <c r="Y93" s="277"/>
      <c r="Z93" s="184"/>
      <c r="AA93" s="214"/>
      <c r="AB93" s="184"/>
      <c r="AC93" s="184"/>
      <c r="AD93" s="216"/>
      <c r="AE93" s="184"/>
      <c r="AF93" s="184"/>
      <c r="AG93" s="215"/>
      <c r="AH93" s="215"/>
      <c r="AI93" s="233"/>
      <c r="AJ93" s="184"/>
      <c r="AK93" s="277"/>
      <c r="AL93" s="184"/>
      <c r="AM93" s="214"/>
      <c r="AN93" s="184"/>
      <c r="AO93" s="184"/>
      <c r="AP93" s="184"/>
      <c r="AQ93" s="184"/>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row>
    <row r="94" spans="1:77" s="80" customFormat="1" ht="15.5">
      <c r="A94" s="162"/>
      <c r="B94" s="163"/>
      <c r="C94" s="163"/>
      <c r="D94" s="163"/>
      <c r="E94" s="163"/>
      <c r="F94" s="163"/>
      <c r="I94" s="164"/>
      <c r="J94" s="177" t="s">
        <v>189</v>
      </c>
      <c r="K94" s="333"/>
      <c r="L94" s="399"/>
      <c r="M94" s="366"/>
      <c r="N94" s="366"/>
      <c r="O94" s="366"/>
      <c r="P94" s="184"/>
      <c r="Q94" s="184"/>
      <c r="R94" s="216"/>
      <c r="S94" s="184"/>
      <c r="T94" s="184"/>
      <c r="U94" s="215"/>
      <c r="V94" s="215"/>
      <c r="W94" s="303"/>
      <c r="X94" s="184"/>
      <c r="Y94" s="277"/>
      <c r="Z94" s="184"/>
      <c r="AA94" s="214"/>
      <c r="AB94" s="184"/>
      <c r="AC94" s="184"/>
      <c r="AD94" s="216"/>
      <c r="AE94" s="184"/>
      <c r="AF94" s="184"/>
      <c r="AG94" s="215"/>
      <c r="AH94" s="215"/>
      <c r="AI94" s="233"/>
      <c r="AJ94" s="184"/>
      <c r="AK94" s="277"/>
      <c r="AL94" s="184"/>
      <c r="AM94" s="214"/>
      <c r="AN94" s="184"/>
      <c r="AO94" s="184"/>
      <c r="AP94" s="184"/>
      <c r="AQ94" s="184"/>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row>
    <row r="95" spans="1:77" s="80" customFormat="1" ht="15.5">
      <c r="A95" s="115" t="s">
        <v>94</v>
      </c>
      <c r="B95" s="97"/>
      <c r="C95" s="97"/>
      <c r="D95" s="76"/>
      <c r="E95" s="98"/>
      <c r="F95" s="88"/>
      <c r="G95" s="77"/>
      <c r="H95" s="77"/>
      <c r="I95" s="157"/>
      <c r="J95" s="247" t="s">
        <v>195</v>
      </c>
      <c r="K95" s="302">
        <f>Y95</f>
        <v>7000</v>
      </c>
      <c r="L95" s="398">
        <f>K95*0.9</f>
        <v>6300</v>
      </c>
      <c r="M95" s="365">
        <f>L95/$M$4</f>
        <v>4921.875</v>
      </c>
      <c r="N95" s="365" t="e">
        <f t="shared" ref="N95:O99" si="61">L95-AR95</f>
        <v>#NAME?</v>
      </c>
      <c r="O95" s="365" t="e">
        <f t="shared" si="61"/>
        <v>#NAME?</v>
      </c>
      <c r="P95" s="182"/>
      <c r="Q95" s="182"/>
      <c r="R95" s="183"/>
      <c r="S95" s="222" t="s">
        <v>203</v>
      </c>
      <c r="T95" s="255">
        <v>2</v>
      </c>
      <c r="U95" s="256">
        <v>3500</v>
      </c>
      <c r="V95" s="184"/>
      <c r="W95" s="302">
        <f>(T95*U95)</f>
        <v>7000</v>
      </c>
      <c r="X95" s="182"/>
      <c r="Y95" s="266">
        <f>W95</f>
        <v>7000</v>
      </c>
      <c r="Z95" s="182"/>
      <c r="AA95" s="181">
        <f>Y95/M$4</f>
        <v>5468.75</v>
      </c>
      <c r="AB95" s="182"/>
      <c r="AC95" s="182"/>
      <c r="AD95" s="183"/>
      <c r="AE95" s="222" t="s">
        <v>203</v>
      </c>
      <c r="AF95" s="255">
        <v>2</v>
      </c>
      <c r="AG95" s="256">
        <v>3500</v>
      </c>
      <c r="AH95" s="184"/>
      <c r="AI95" s="232">
        <f>(AF95*AG95)</f>
        <v>7000</v>
      </c>
      <c r="AJ95" s="182"/>
      <c r="AK95" s="266">
        <f>AI95</f>
        <v>7000</v>
      </c>
      <c r="AL95" s="182"/>
      <c r="AM95" s="181">
        <f>AK95/M$4</f>
        <v>5468.75</v>
      </c>
      <c r="AN95" s="182"/>
      <c r="AO95" s="182"/>
      <c r="AP95" s="182"/>
      <c r="AQ95" s="182"/>
      <c r="AR95" s="185" t="e">
        <f>AS95*$M$4</f>
        <v>#NAME?</v>
      </c>
      <c r="AS95" s="185" t="e">
        <f>AW95+BA95+BE95+BI95+BM95+BQ95+BU95+BY95</f>
        <v>#NAME?</v>
      </c>
      <c r="AT95" s="186" t="e">
        <v>#NAME?</v>
      </c>
      <c r="AU95" s="186" t="e">
        <v>#NAME?</v>
      </c>
      <c r="AV95" s="186" t="e">
        <v>#NAME?</v>
      </c>
      <c r="AW95" s="187" t="e">
        <f>SUM(AT95:AV95)</f>
        <v>#NAME?</v>
      </c>
      <c r="AX95" s="186" t="e">
        <v>#NAME?</v>
      </c>
      <c r="AY95" s="186" t="e">
        <v>#NAME?</v>
      </c>
      <c r="AZ95" s="186" t="e">
        <v>#NAME?</v>
      </c>
      <c r="BA95" s="187" t="e">
        <f>SUM(AX95:AZ95)</f>
        <v>#NAME?</v>
      </c>
      <c r="BB95" s="186" t="e">
        <v>#NAME?</v>
      </c>
      <c r="BC95" s="186" t="e">
        <v>#NAME?</v>
      </c>
      <c r="BD95" s="186" t="e">
        <v>#NAME?</v>
      </c>
      <c r="BE95" s="187" t="e">
        <f>SUM(BB95:BD95)</f>
        <v>#NAME?</v>
      </c>
      <c r="BF95" s="186" t="e">
        <v>#NAME?</v>
      </c>
      <c r="BG95" s="186" t="e">
        <v>#NAME?</v>
      </c>
      <c r="BH95" s="186" t="e">
        <v>#NAME?</v>
      </c>
      <c r="BI95" s="187" t="e">
        <f>SUM(BF95:BH95)</f>
        <v>#NAME?</v>
      </c>
      <c r="BJ95" s="186" t="e">
        <v>#NAME?</v>
      </c>
      <c r="BK95" s="186" t="e">
        <v>#NAME?</v>
      </c>
      <c r="BL95" s="186" t="e">
        <v>#NAME?</v>
      </c>
      <c r="BM95" s="187" t="e">
        <f>SUM(BJ95:BL95)</f>
        <v>#NAME?</v>
      </c>
      <c r="BN95" s="186" t="e">
        <v>#NAME?</v>
      </c>
      <c r="BO95" s="186" t="e">
        <v>#NAME?</v>
      </c>
      <c r="BP95" s="186" t="e">
        <v>#NAME?</v>
      </c>
      <c r="BQ95" s="187" t="e">
        <f>SUM(BM95:BP95)</f>
        <v>#NAME?</v>
      </c>
      <c r="BR95" s="186" t="e">
        <v>#NAME?</v>
      </c>
      <c r="BS95" s="186" t="e">
        <v>#NAME?</v>
      </c>
      <c r="BT95" s="186" t="e">
        <v>#NAME?</v>
      </c>
      <c r="BU95" s="187" t="e">
        <f>SUM(BQ95:BT95)</f>
        <v>#NAME?</v>
      </c>
      <c r="BV95" s="186" t="e">
        <v>#NAME?</v>
      </c>
      <c r="BW95" s="186" t="e">
        <v>#NAME?</v>
      </c>
      <c r="BX95" s="186" t="e">
        <v>#NAME?</v>
      </c>
      <c r="BY95" s="187" t="e">
        <f>SUM(BU95:BX95)</f>
        <v>#NAME?</v>
      </c>
    </row>
    <row r="96" spans="1:77" s="80" customFormat="1" ht="15.5">
      <c r="A96" s="115" t="s">
        <v>95</v>
      </c>
      <c r="B96" s="97"/>
      <c r="C96" s="97"/>
      <c r="D96" s="76"/>
      <c r="E96" s="98"/>
      <c r="F96" s="88"/>
      <c r="G96" s="77"/>
      <c r="H96" s="77"/>
      <c r="I96" s="157"/>
      <c r="J96" s="247" t="s">
        <v>196</v>
      </c>
      <c r="K96" s="302">
        <f>Y96</f>
        <v>7000</v>
      </c>
      <c r="L96" s="398">
        <f>K96*0.9</f>
        <v>6300</v>
      </c>
      <c r="M96" s="365">
        <f>L96/$M$4</f>
        <v>4921.875</v>
      </c>
      <c r="N96" s="365" t="e">
        <f t="shared" si="61"/>
        <v>#NAME?</v>
      </c>
      <c r="O96" s="365" t="e">
        <f t="shared" si="61"/>
        <v>#NAME?</v>
      </c>
      <c r="P96" s="182"/>
      <c r="Q96" s="182"/>
      <c r="R96" s="183"/>
      <c r="S96" s="222" t="s">
        <v>204</v>
      </c>
      <c r="T96" s="255">
        <v>2</v>
      </c>
      <c r="U96" s="256">
        <v>3500</v>
      </c>
      <c r="V96" s="184"/>
      <c r="W96" s="302">
        <f>(T96*U96)</f>
        <v>7000</v>
      </c>
      <c r="X96" s="182"/>
      <c r="Y96" s="266">
        <f>W96</f>
        <v>7000</v>
      </c>
      <c r="Z96" s="182"/>
      <c r="AA96" s="181">
        <f>Y96/M$4</f>
        <v>5468.75</v>
      </c>
      <c r="AB96" s="182"/>
      <c r="AC96" s="182"/>
      <c r="AD96" s="183"/>
      <c r="AE96" s="222" t="s">
        <v>204</v>
      </c>
      <c r="AF96" s="255">
        <v>2</v>
      </c>
      <c r="AG96" s="256">
        <v>3500</v>
      </c>
      <c r="AH96" s="184"/>
      <c r="AI96" s="232">
        <f>(AF96*AG96)</f>
        <v>7000</v>
      </c>
      <c r="AJ96" s="182"/>
      <c r="AK96" s="266">
        <f>AI96</f>
        <v>7000</v>
      </c>
      <c r="AL96" s="182"/>
      <c r="AM96" s="181">
        <f>AK96/M$4</f>
        <v>5468.75</v>
      </c>
      <c r="AN96" s="182"/>
      <c r="AO96" s="182"/>
      <c r="AP96" s="182"/>
      <c r="AQ96" s="182"/>
      <c r="AR96" s="185" t="e">
        <f>AS96*$M$4</f>
        <v>#NAME?</v>
      </c>
      <c r="AS96" s="185" t="e">
        <f>AW96+BA96+BE96+BI96+BM96+BQ96+BU96+BY96</f>
        <v>#NAME?</v>
      </c>
      <c r="AT96" s="186" t="e">
        <v>#NAME?</v>
      </c>
      <c r="AU96" s="186" t="e">
        <v>#NAME?</v>
      </c>
      <c r="AV96" s="186" t="e">
        <v>#NAME?</v>
      </c>
      <c r="AW96" s="187" t="e">
        <f>SUM(AT96:AV96)</f>
        <v>#NAME?</v>
      </c>
      <c r="AX96" s="186" t="e">
        <v>#NAME?</v>
      </c>
      <c r="AY96" s="186" t="e">
        <v>#NAME?</v>
      </c>
      <c r="AZ96" s="186" t="e">
        <v>#NAME?</v>
      </c>
      <c r="BA96" s="187" t="e">
        <f>SUM(AX96:AZ96)</f>
        <v>#NAME?</v>
      </c>
      <c r="BB96" s="186" t="e">
        <v>#NAME?</v>
      </c>
      <c r="BC96" s="186" t="e">
        <v>#NAME?</v>
      </c>
      <c r="BD96" s="186" t="e">
        <v>#NAME?</v>
      </c>
      <c r="BE96" s="187" t="e">
        <f>SUM(BB96:BD96)</f>
        <v>#NAME?</v>
      </c>
      <c r="BF96" s="186" t="e">
        <v>#NAME?</v>
      </c>
      <c r="BG96" s="186" t="e">
        <v>#NAME?</v>
      </c>
      <c r="BH96" s="186" t="e">
        <v>#NAME?</v>
      </c>
      <c r="BI96" s="187" t="e">
        <f>SUM(BF96:BH96)</f>
        <v>#NAME?</v>
      </c>
      <c r="BJ96" s="186" t="e">
        <v>#NAME?</v>
      </c>
      <c r="BK96" s="186" t="e">
        <v>#NAME?</v>
      </c>
      <c r="BL96" s="186" t="e">
        <v>#NAME?</v>
      </c>
      <c r="BM96" s="187" t="e">
        <f>SUM(BJ96:BL96)</f>
        <v>#NAME?</v>
      </c>
      <c r="BN96" s="186" t="e">
        <v>#NAME?</v>
      </c>
      <c r="BO96" s="186" t="e">
        <v>#NAME?</v>
      </c>
      <c r="BP96" s="186" t="e">
        <v>#NAME?</v>
      </c>
      <c r="BQ96" s="187" t="e">
        <f>SUM(BM96:BP96)</f>
        <v>#NAME?</v>
      </c>
      <c r="BR96" s="186" t="e">
        <v>#NAME?</v>
      </c>
      <c r="BS96" s="186" t="e">
        <v>#NAME?</v>
      </c>
      <c r="BT96" s="186" t="e">
        <v>#NAME?</v>
      </c>
      <c r="BU96" s="187" t="e">
        <f>SUM(BQ96:BT96)</f>
        <v>#NAME?</v>
      </c>
      <c r="BV96" s="186" t="e">
        <v>#NAME?</v>
      </c>
      <c r="BW96" s="186" t="e">
        <v>#NAME?</v>
      </c>
      <c r="BX96" s="186" t="e">
        <v>#NAME?</v>
      </c>
      <c r="BY96" s="187" t="e">
        <f>SUM(BU96:BX96)</f>
        <v>#NAME?</v>
      </c>
    </row>
    <row r="97" spans="1:77" s="80" customFormat="1" ht="15.5">
      <c r="A97" s="115" t="s">
        <v>96</v>
      </c>
      <c r="B97" s="97"/>
      <c r="C97" s="97"/>
      <c r="D97" s="76"/>
      <c r="E97" s="98"/>
      <c r="F97" s="88"/>
      <c r="G97" s="77"/>
      <c r="H97" s="77"/>
      <c r="I97" s="157"/>
      <c r="J97" s="247" t="s">
        <v>197</v>
      </c>
      <c r="K97" s="302">
        <f>Y97</f>
        <v>2400</v>
      </c>
      <c r="L97" s="398">
        <f>K97*0.9</f>
        <v>2160</v>
      </c>
      <c r="M97" s="365">
        <f>L97/$M$4</f>
        <v>1687.5</v>
      </c>
      <c r="N97" s="365" t="e">
        <f t="shared" si="61"/>
        <v>#NAME?</v>
      </c>
      <c r="O97" s="365" t="e">
        <f t="shared" si="61"/>
        <v>#NAME?</v>
      </c>
      <c r="P97" s="182"/>
      <c r="Q97" s="182"/>
      <c r="R97" s="183"/>
      <c r="S97" s="222" t="s">
        <v>205</v>
      </c>
      <c r="T97" s="255">
        <v>2</v>
      </c>
      <c r="U97" s="256">
        <v>1200</v>
      </c>
      <c r="V97" s="184"/>
      <c r="W97" s="302">
        <f>(T97*U97)</f>
        <v>2400</v>
      </c>
      <c r="X97" s="182"/>
      <c r="Y97" s="266">
        <f>W97</f>
        <v>2400</v>
      </c>
      <c r="Z97" s="182"/>
      <c r="AA97" s="181">
        <f>Y97/M$4</f>
        <v>1875</v>
      </c>
      <c r="AB97" s="182"/>
      <c r="AC97" s="182"/>
      <c r="AD97" s="183"/>
      <c r="AE97" s="222" t="s">
        <v>205</v>
      </c>
      <c r="AF97" s="255">
        <v>2</v>
      </c>
      <c r="AG97" s="256">
        <v>1200</v>
      </c>
      <c r="AH97" s="184"/>
      <c r="AI97" s="232">
        <f>(AF97*AG97)</f>
        <v>2400</v>
      </c>
      <c r="AJ97" s="182"/>
      <c r="AK97" s="266">
        <f>AI97</f>
        <v>2400</v>
      </c>
      <c r="AL97" s="182"/>
      <c r="AM97" s="181">
        <f>AK97/M$4</f>
        <v>1875</v>
      </c>
      <c r="AN97" s="182"/>
      <c r="AO97" s="182"/>
      <c r="AP97" s="182"/>
      <c r="AQ97" s="182"/>
      <c r="AR97" s="185" t="e">
        <f>AS97*$M$4</f>
        <v>#NAME?</v>
      </c>
      <c r="AS97" s="185" t="e">
        <f>AW97+BA97+BE97+BI97+BM97+BQ97+BU97+BY97</f>
        <v>#NAME?</v>
      </c>
      <c r="AT97" s="186" t="e">
        <v>#NAME?</v>
      </c>
      <c r="AU97" s="186" t="e">
        <v>#NAME?</v>
      </c>
      <c r="AV97" s="186" t="e">
        <v>#NAME?</v>
      </c>
      <c r="AW97" s="187" t="e">
        <f>SUM(AT97:AV97)</f>
        <v>#NAME?</v>
      </c>
      <c r="AX97" s="186" t="e">
        <v>#NAME?</v>
      </c>
      <c r="AY97" s="186" t="e">
        <v>#NAME?</v>
      </c>
      <c r="AZ97" s="186" t="e">
        <v>#NAME?</v>
      </c>
      <c r="BA97" s="187" t="e">
        <f>SUM(AX97:AZ97)</f>
        <v>#NAME?</v>
      </c>
      <c r="BB97" s="186" t="e">
        <v>#NAME?</v>
      </c>
      <c r="BC97" s="186" t="e">
        <v>#NAME?</v>
      </c>
      <c r="BD97" s="186" t="e">
        <v>#NAME?</v>
      </c>
      <c r="BE97" s="187" t="e">
        <f>SUM(BB97:BD97)</f>
        <v>#NAME?</v>
      </c>
      <c r="BF97" s="186" t="e">
        <v>#NAME?</v>
      </c>
      <c r="BG97" s="186" t="e">
        <v>#NAME?</v>
      </c>
      <c r="BH97" s="186" t="e">
        <v>#NAME?</v>
      </c>
      <c r="BI97" s="187" t="e">
        <f>SUM(BF97:BH97)</f>
        <v>#NAME?</v>
      </c>
      <c r="BJ97" s="186" t="e">
        <v>#NAME?</v>
      </c>
      <c r="BK97" s="186" t="e">
        <v>#NAME?</v>
      </c>
      <c r="BL97" s="186" t="e">
        <v>#NAME?</v>
      </c>
      <c r="BM97" s="187" t="e">
        <f>SUM(BJ97:BL97)</f>
        <v>#NAME?</v>
      </c>
      <c r="BN97" s="186" t="e">
        <v>#NAME?</v>
      </c>
      <c r="BO97" s="186" t="e">
        <v>#NAME?</v>
      </c>
      <c r="BP97" s="186" t="e">
        <v>#NAME?</v>
      </c>
      <c r="BQ97" s="187" t="e">
        <f>SUM(BM97:BP97)</f>
        <v>#NAME?</v>
      </c>
      <c r="BR97" s="186" t="e">
        <v>#NAME?</v>
      </c>
      <c r="BS97" s="186" t="e">
        <v>#NAME?</v>
      </c>
      <c r="BT97" s="186" t="e">
        <v>#NAME?</v>
      </c>
      <c r="BU97" s="187" t="e">
        <f>SUM(BQ97:BT97)</f>
        <v>#NAME?</v>
      </c>
      <c r="BV97" s="186" t="e">
        <v>#NAME?</v>
      </c>
      <c r="BW97" s="186" t="e">
        <v>#NAME?</v>
      </c>
      <c r="BX97" s="186" t="e">
        <v>#NAME?</v>
      </c>
      <c r="BY97" s="187" t="e">
        <f>SUM(BU97:BX97)</f>
        <v>#NAME?</v>
      </c>
    </row>
    <row r="98" spans="1:77" s="80" customFormat="1" ht="15.5">
      <c r="A98" s="115" t="s">
        <v>97</v>
      </c>
      <c r="B98" s="97"/>
      <c r="C98" s="97"/>
      <c r="D98" s="76"/>
      <c r="E98" s="98"/>
      <c r="F98" s="88"/>
      <c r="G98" s="77"/>
      <c r="H98" s="77"/>
      <c r="I98" s="157"/>
      <c r="J98" s="247" t="s">
        <v>198</v>
      </c>
      <c r="K98" s="302">
        <f>Y98</f>
        <v>6000</v>
      </c>
      <c r="L98" s="398">
        <f>K98*0.9</f>
        <v>5400</v>
      </c>
      <c r="M98" s="365">
        <f>L98/$M$4</f>
        <v>4218.75</v>
      </c>
      <c r="N98" s="365" t="e">
        <f t="shared" si="61"/>
        <v>#NAME?</v>
      </c>
      <c r="O98" s="365" t="e">
        <f t="shared" si="61"/>
        <v>#NAME?</v>
      </c>
      <c r="P98" s="182"/>
      <c r="Q98" s="182"/>
      <c r="R98" s="183"/>
      <c r="S98" s="222" t="s">
        <v>205</v>
      </c>
      <c r="T98" s="255">
        <v>2</v>
      </c>
      <c r="U98" s="256">
        <v>3000</v>
      </c>
      <c r="V98" s="184"/>
      <c r="W98" s="302">
        <f>(T98*U98)</f>
        <v>6000</v>
      </c>
      <c r="X98" s="182"/>
      <c r="Y98" s="266">
        <f>W98</f>
        <v>6000</v>
      </c>
      <c r="Z98" s="182"/>
      <c r="AA98" s="181">
        <f>Y98/M$4</f>
        <v>4687.5</v>
      </c>
      <c r="AB98" s="182"/>
      <c r="AC98" s="182"/>
      <c r="AD98" s="183"/>
      <c r="AE98" s="222" t="s">
        <v>205</v>
      </c>
      <c r="AF98" s="255">
        <v>2</v>
      </c>
      <c r="AG98" s="256">
        <v>3000</v>
      </c>
      <c r="AH98" s="184"/>
      <c r="AI98" s="232">
        <f>(AF98*AG98)</f>
        <v>6000</v>
      </c>
      <c r="AJ98" s="182"/>
      <c r="AK98" s="266">
        <f>AI98</f>
        <v>6000</v>
      </c>
      <c r="AL98" s="182"/>
      <c r="AM98" s="181">
        <f>AK98/M$4</f>
        <v>4687.5</v>
      </c>
      <c r="AN98" s="182"/>
      <c r="AO98" s="182"/>
      <c r="AP98" s="182"/>
      <c r="AQ98" s="182"/>
      <c r="AR98" s="185" t="e">
        <f>AS98*$M$4</f>
        <v>#NAME?</v>
      </c>
      <c r="AS98" s="185" t="e">
        <f>AW98+BA98+BE98+BI98+BM98+BQ98+BU98+BY98</f>
        <v>#NAME?</v>
      </c>
      <c r="AT98" s="186" t="e">
        <v>#NAME?</v>
      </c>
      <c r="AU98" s="186" t="e">
        <v>#NAME?</v>
      </c>
      <c r="AV98" s="186" t="e">
        <v>#NAME?</v>
      </c>
      <c r="AW98" s="187" t="e">
        <f>SUM(AT98:AV98)</f>
        <v>#NAME?</v>
      </c>
      <c r="AX98" s="186" t="e">
        <v>#NAME?</v>
      </c>
      <c r="AY98" s="186" t="e">
        <v>#NAME?</v>
      </c>
      <c r="AZ98" s="186" t="e">
        <v>#NAME?</v>
      </c>
      <c r="BA98" s="187" t="e">
        <f>SUM(AX98:AZ98)</f>
        <v>#NAME?</v>
      </c>
      <c r="BB98" s="186" t="e">
        <v>#NAME?</v>
      </c>
      <c r="BC98" s="186" t="e">
        <v>#NAME?</v>
      </c>
      <c r="BD98" s="186" t="e">
        <v>#NAME?</v>
      </c>
      <c r="BE98" s="187" t="e">
        <f>SUM(BB98:BD98)</f>
        <v>#NAME?</v>
      </c>
      <c r="BF98" s="186" t="e">
        <v>#NAME?</v>
      </c>
      <c r="BG98" s="186" t="e">
        <v>#NAME?</v>
      </c>
      <c r="BH98" s="186" t="e">
        <v>#NAME?</v>
      </c>
      <c r="BI98" s="187" t="e">
        <f>SUM(BF98:BH98)</f>
        <v>#NAME?</v>
      </c>
      <c r="BJ98" s="186" t="e">
        <v>#NAME?</v>
      </c>
      <c r="BK98" s="186" t="e">
        <v>#NAME?</v>
      </c>
      <c r="BL98" s="186" t="e">
        <v>#NAME?</v>
      </c>
      <c r="BM98" s="187" t="e">
        <f>SUM(BJ98:BL98)</f>
        <v>#NAME?</v>
      </c>
      <c r="BN98" s="186" t="e">
        <v>#NAME?</v>
      </c>
      <c r="BO98" s="186" t="e">
        <v>#NAME?</v>
      </c>
      <c r="BP98" s="186" t="e">
        <v>#NAME?</v>
      </c>
      <c r="BQ98" s="187" t="e">
        <f>SUM(BM98:BP98)</f>
        <v>#NAME?</v>
      </c>
      <c r="BR98" s="186" t="e">
        <v>#NAME?</v>
      </c>
      <c r="BS98" s="186" t="e">
        <v>#NAME?</v>
      </c>
      <c r="BT98" s="186" t="e">
        <v>#NAME?</v>
      </c>
      <c r="BU98" s="187" t="e">
        <f>SUM(BQ98:BT98)</f>
        <v>#NAME?</v>
      </c>
      <c r="BV98" s="186" t="e">
        <v>#NAME?</v>
      </c>
      <c r="BW98" s="186" t="e">
        <v>#NAME?</v>
      </c>
      <c r="BX98" s="186" t="e">
        <v>#NAME?</v>
      </c>
      <c r="BY98" s="187" t="e">
        <f>SUM(BU98:BX98)</f>
        <v>#NAME?</v>
      </c>
    </row>
    <row r="99" spans="1:77" s="80" customFormat="1" ht="15.5">
      <c r="A99" s="115" t="s">
        <v>98</v>
      </c>
      <c r="B99" s="97"/>
      <c r="C99" s="97"/>
      <c r="D99" s="76"/>
      <c r="E99" s="98"/>
      <c r="F99" s="88"/>
      <c r="G99" s="77"/>
      <c r="H99" s="77"/>
      <c r="I99" s="157"/>
      <c r="J99" s="247" t="s">
        <v>199</v>
      </c>
      <c r="K99" s="302">
        <f>Y99</f>
        <v>1050</v>
      </c>
      <c r="L99" s="398">
        <f>K99*0.9</f>
        <v>945</v>
      </c>
      <c r="M99" s="365">
        <f>L99/$M$4</f>
        <v>738.28125</v>
      </c>
      <c r="N99" s="365" t="e">
        <f t="shared" si="61"/>
        <v>#NAME?</v>
      </c>
      <c r="O99" s="365" t="e">
        <f t="shared" si="61"/>
        <v>#NAME?</v>
      </c>
      <c r="P99" s="182"/>
      <c r="Q99" s="182"/>
      <c r="R99" s="183"/>
      <c r="S99" s="222" t="s">
        <v>206</v>
      </c>
      <c r="T99" s="255">
        <v>3</v>
      </c>
      <c r="U99" s="256">
        <v>350</v>
      </c>
      <c r="V99" s="184"/>
      <c r="W99" s="302">
        <f>(T99*U99)</f>
        <v>1050</v>
      </c>
      <c r="X99" s="182"/>
      <c r="Y99" s="266">
        <f>W99</f>
        <v>1050</v>
      </c>
      <c r="Z99" s="182"/>
      <c r="AA99" s="181">
        <f>Y99/M$4</f>
        <v>820.3125</v>
      </c>
      <c r="AB99" s="182"/>
      <c r="AC99" s="182"/>
      <c r="AD99" s="183"/>
      <c r="AE99" s="222" t="s">
        <v>206</v>
      </c>
      <c r="AF99" s="255">
        <v>3</v>
      </c>
      <c r="AG99" s="256">
        <v>350</v>
      </c>
      <c r="AH99" s="184"/>
      <c r="AI99" s="232">
        <f>(AF99*AG99)</f>
        <v>1050</v>
      </c>
      <c r="AJ99" s="182"/>
      <c r="AK99" s="266">
        <f>AI99</f>
        <v>1050</v>
      </c>
      <c r="AL99" s="182"/>
      <c r="AM99" s="181">
        <f>AK99/M$4</f>
        <v>820.3125</v>
      </c>
      <c r="AN99" s="182"/>
      <c r="AO99" s="182"/>
      <c r="AP99" s="182"/>
      <c r="AQ99" s="182"/>
      <c r="AR99" s="185" t="e">
        <f>AS99*$M$4</f>
        <v>#NAME?</v>
      </c>
      <c r="AS99" s="185" t="e">
        <f>AW99+BA99+BE99+BI99+BM99+BQ99+BU99+BY99</f>
        <v>#NAME?</v>
      </c>
      <c r="AT99" s="186" t="e">
        <v>#NAME?</v>
      </c>
      <c r="AU99" s="186" t="e">
        <v>#NAME?</v>
      </c>
      <c r="AV99" s="186" t="e">
        <v>#NAME?</v>
      </c>
      <c r="AW99" s="187" t="e">
        <f>SUM(AT99:AV99)</f>
        <v>#NAME?</v>
      </c>
      <c r="AX99" s="186" t="e">
        <v>#NAME?</v>
      </c>
      <c r="AY99" s="186" t="e">
        <v>#NAME?</v>
      </c>
      <c r="AZ99" s="186" t="e">
        <v>#NAME?</v>
      </c>
      <c r="BA99" s="187" t="e">
        <f>SUM(AX99:AZ99)</f>
        <v>#NAME?</v>
      </c>
      <c r="BB99" s="186" t="e">
        <v>#NAME?</v>
      </c>
      <c r="BC99" s="186" t="e">
        <v>#NAME?</v>
      </c>
      <c r="BD99" s="186" t="e">
        <v>#NAME?</v>
      </c>
      <c r="BE99" s="187" t="e">
        <f>SUM(BB99:BD99)</f>
        <v>#NAME?</v>
      </c>
      <c r="BF99" s="186" t="e">
        <v>#NAME?</v>
      </c>
      <c r="BG99" s="186" t="e">
        <v>#NAME?</v>
      </c>
      <c r="BH99" s="186" t="e">
        <v>#NAME?</v>
      </c>
      <c r="BI99" s="187" t="e">
        <f>SUM(BF99:BH99)</f>
        <v>#NAME?</v>
      </c>
      <c r="BJ99" s="186" t="e">
        <v>#NAME?</v>
      </c>
      <c r="BK99" s="186" t="e">
        <v>#NAME?</v>
      </c>
      <c r="BL99" s="186" t="e">
        <v>#NAME?</v>
      </c>
      <c r="BM99" s="187" t="e">
        <f>SUM(BJ99:BL99)</f>
        <v>#NAME?</v>
      </c>
      <c r="BN99" s="186" t="e">
        <v>#NAME?</v>
      </c>
      <c r="BO99" s="186" t="e">
        <v>#NAME?</v>
      </c>
      <c r="BP99" s="186" t="e">
        <v>#NAME?</v>
      </c>
      <c r="BQ99" s="187" t="e">
        <f>SUM(BM99:BP99)</f>
        <v>#NAME?</v>
      </c>
      <c r="BR99" s="186" t="e">
        <v>#NAME?</v>
      </c>
      <c r="BS99" s="186" t="e">
        <v>#NAME?</v>
      </c>
      <c r="BT99" s="186" t="e">
        <v>#NAME?</v>
      </c>
      <c r="BU99" s="187" t="e">
        <f>SUM(BQ99:BT99)</f>
        <v>#NAME?</v>
      </c>
      <c r="BV99" s="186" t="e">
        <v>#NAME?</v>
      </c>
      <c r="BW99" s="186" t="e">
        <v>#NAME?</v>
      </c>
      <c r="BX99" s="186" t="e">
        <v>#NAME?</v>
      </c>
      <c r="BY99" s="187" t="e">
        <f>SUM(BU99:BX99)</f>
        <v>#NAME?</v>
      </c>
    </row>
    <row r="100" spans="1:77" s="80" customFormat="1" ht="15.5">
      <c r="A100" s="162"/>
      <c r="B100" s="163"/>
      <c r="C100" s="163"/>
      <c r="D100" s="163"/>
      <c r="E100" s="163"/>
      <c r="F100" s="163"/>
      <c r="I100" s="164"/>
      <c r="J100" s="177" t="str">
        <f>CONCATENATE("Subtotal ",J94)</f>
        <v>Subtotal 3.4 Security equipment</v>
      </c>
      <c r="K100" s="333">
        <f>SUBTOTAL(9,K94:K99)</f>
        <v>23450</v>
      </c>
      <c r="L100" s="399">
        <f>SUBTOTAL(9,L94:L99)</f>
        <v>21105</v>
      </c>
      <c r="M100" s="366">
        <f>SUBTOTAL(9,M94:M99)</f>
        <v>16488.28125</v>
      </c>
      <c r="N100" s="366" t="e">
        <f>SUBTOTAL(9,N94:N99)</f>
        <v>#NAME?</v>
      </c>
      <c r="O100" s="366" t="e">
        <f>SUBTOTAL(9,O94:O99)</f>
        <v>#NAME?</v>
      </c>
      <c r="P100" s="184"/>
      <c r="Q100" s="184"/>
      <c r="R100" s="216"/>
      <c r="S100" s="184"/>
      <c r="T100" s="184"/>
      <c r="U100" s="215"/>
      <c r="V100" s="215"/>
      <c r="W100" s="303">
        <f>SUBTOTAL(9,W94:W99)</f>
        <v>23450</v>
      </c>
      <c r="X100" s="184"/>
      <c r="Y100" s="277">
        <f>SUBTOTAL(9,Y94:Y99)</f>
        <v>23450</v>
      </c>
      <c r="Z100" s="184"/>
      <c r="AA100" s="214">
        <f>SUBTOTAL(9,AA94:AA99)</f>
        <v>18320.3125</v>
      </c>
      <c r="AB100" s="184"/>
      <c r="AC100" s="184"/>
      <c r="AD100" s="216"/>
      <c r="AE100" s="184"/>
      <c r="AF100" s="184"/>
      <c r="AG100" s="215"/>
      <c r="AH100" s="215"/>
      <c r="AI100" s="233">
        <f>SUBTOTAL(9,AI94:AI99)</f>
        <v>23450</v>
      </c>
      <c r="AJ100" s="184"/>
      <c r="AK100" s="277">
        <f>SUBTOTAL(9,AK94:AK99)</f>
        <v>23450</v>
      </c>
      <c r="AL100" s="184"/>
      <c r="AM100" s="214">
        <f>SUBTOTAL(9,AM94:AM99)</f>
        <v>18320.3125</v>
      </c>
      <c r="AN100" s="184"/>
      <c r="AO100" s="184"/>
      <c r="AP100" s="184"/>
      <c r="AQ100" s="184"/>
      <c r="AR100" s="215" t="e">
        <f t="shared" ref="AR100:BF100" si="62">SUBTOTAL(9,AR94:AR99)</f>
        <v>#NAME?</v>
      </c>
      <c r="AS100" s="215" t="e">
        <f t="shared" si="62"/>
        <v>#NAME?</v>
      </c>
      <c r="AT100" s="215" t="e">
        <f t="shared" si="62"/>
        <v>#NAME?</v>
      </c>
      <c r="AU100" s="215" t="e">
        <f t="shared" si="62"/>
        <v>#NAME?</v>
      </c>
      <c r="AV100" s="215" t="e">
        <f t="shared" si="62"/>
        <v>#NAME?</v>
      </c>
      <c r="AW100" s="215" t="e">
        <f t="shared" si="62"/>
        <v>#NAME?</v>
      </c>
      <c r="AX100" s="215" t="e">
        <f t="shared" si="62"/>
        <v>#NAME?</v>
      </c>
      <c r="AY100" s="215" t="e">
        <f t="shared" si="62"/>
        <v>#NAME?</v>
      </c>
      <c r="AZ100" s="215" t="e">
        <f t="shared" si="62"/>
        <v>#NAME?</v>
      </c>
      <c r="BA100" s="215" t="e">
        <f t="shared" si="62"/>
        <v>#NAME?</v>
      </c>
      <c r="BB100" s="215" t="e">
        <f t="shared" si="62"/>
        <v>#NAME?</v>
      </c>
      <c r="BC100" s="215" t="e">
        <f t="shared" si="62"/>
        <v>#NAME?</v>
      </c>
      <c r="BD100" s="215" t="e">
        <f t="shared" si="62"/>
        <v>#NAME?</v>
      </c>
      <c r="BE100" s="215" t="e">
        <f t="shared" si="62"/>
        <v>#NAME?</v>
      </c>
      <c r="BF100" s="215" t="e">
        <f t="shared" si="62"/>
        <v>#NAME?</v>
      </c>
      <c r="BG100" s="215" t="e">
        <f t="shared" ref="BG100:BY100" si="63">SUBTOTAL(9,BG94:BG99)</f>
        <v>#NAME?</v>
      </c>
      <c r="BH100" s="215" t="e">
        <f t="shared" si="63"/>
        <v>#NAME?</v>
      </c>
      <c r="BI100" s="215" t="e">
        <f t="shared" si="63"/>
        <v>#NAME?</v>
      </c>
      <c r="BJ100" s="215" t="e">
        <f t="shared" si="63"/>
        <v>#NAME?</v>
      </c>
      <c r="BK100" s="215" t="e">
        <f t="shared" si="63"/>
        <v>#NAME?</v>
      </c>
      <c r="BL100" s="215" t="e">
        <f t="shared" si="63"/>
        <v>#NAME?</v>
      </c>
      <c r="BM100" s="215" t="e">
        <f t="shared" si="63"/>
        <v>#NAME?</v>
      </c>
      <c r="BN100" s="215" t="e">
        <f t="shared" si="63"/>
        <v>#NAME?</v>
      </c>
      <c r="BO100" s="215" t="e">
        <f t="shared" si="63"/>
        <v>#NAME?</v>
      </c>
      <c r="BP100" s="215" t="e">
        <f t="shared" si="63"/>
        <v>#NAME?</v>
      </c>
      <c r="BQ100" s="215" t="e">
        <f t="shared" si="63"/>
        <v>#NAME?</v>
      </c>
      <c r="BR100" s="215" t="e">
        <f t="shared" si="63"/>
        <v>#NAME?</v>
      </c>
      <c r="BS100" s="215" t="e">
        <f t="shared" si="63"/>
        <v>#NAME?</v>
      </c>
      <c r="BT100" s="215" t="e">
        <f t="shared" si="63"/>
        <v>#NAME?</v>
      </c>
      <c r="BU100" s="215" t="e">
        <f t="shared" si="63"/>
        <v>#NAME?</v>
      </c>
      <c r="BV100" s="215" t="e">
        <f t="shared" si="63"/>
        <v>#NAME?</v>
      </c>
      <c r="BW100" s="215" t="e">
        <f t="shared" si="63"/>
        <v>#NAME?</v>
      </c>
      <c r="BX100" s="215" t="e">
        <f t="shared" si="63"/>
        <v>#NAME?</v>
      </c>
      <c r="BY100" s="215" t="e">
        <f t="shared" si="63"/>
        <v>#NAME?</v>
      </c>
    </row>
    <row r="101" spans="1:77" s="80" customFormat="1" ht="26.25" customHeight="1">
      <c r="A101" s="74"/>
      <c r="B101" s="88"/>
      <c r="C101" s="88"/>
      <c r="D101" s="88"/>
      <c r="E101" s="88"/>
      <c r="F101" s="88"/>
      <c r="G101" s="77"/>
      <c r="H101" s="77"/>
      <c r="I101" s="159"/>
      <c r="J101" s="178" t="str">
        <f>CONCATENATE("Total ",J82)</f>
        <v>Total 3. Equipment and Supplies</v>
      </c>
      <c r="K101" s="335">
        <f>SUBTOTAL(9,K84:K100)</f>
        <v>80050</v>
      </c>
      <c r="L101" s="402">
        <f>SUBTOTAL(9,L84:L100)</f>
        <v>72045</v>
      </c>
      <c r="M101" s="370">
        <f>SUBTOTAL(9,M84:M100)</f>
        <v>56285.15625</v>
      </c>
      <c r="N101" s="371" t="e">
        <f>SUBTOTAL(9,N84:N85)</f>
        <v>#NAME?</v>
      </c>
      <c r="O101" s="371" t="e">
        <f>SUBTOTAL(9,O84:O85)</f>
        <v>#NAME?</v>
      </c>
      <c r="P101" s="182"/>
      <c r="Q101" s="182"/>
      <c r="R101" s="189"/>
      <c r="S101" s="189"/>
      <c r="T101" s="190"/>
      <c r="U101" s="191"/>
      <c r="V101" s="191"/>
      <c r="W101" s="306">
        <f>SUBTOTAL(9,W84:W100)</f>
        <v>80050</v>
      </c>
      <c r="X101" s="182"/>
      <c r="Y101" s="285">
        <f>SUBTOTAL(9,Y84:Y85)</f>
        <v>49750</v>
      </c>
      <c r="Z101" s="182"/>
      <c r="AA101" s="188">
        <f>SUBTOTAL(9,AA84:AA85)</f>
        <v>38867.1875</v>
      </c>
      <c r="AB101" s="182"/>
      <c r="AC101" s="182"/>
      <c r="AD101" s="189"/>
      <c r="AE101" s="189"/>
      <c r="AF101" s="190"/>
      <c r="AG101" s="191"/>
      <c r="AH101" s="191"/>
      <c r="AI101" s="234">
        <f>SUBTOTAL(9,AI84:AI100)</f>
        <v>80050</v>
      </c>
      <c r="AJ101" s="182"/>
      <c r="AK101" s="285">
        <f>SUBTOTAL(9,AK84:AK85)</f>
        <v>49750</v>
      </c>
      <c r="AL101" s="182"/>
      <c r="AM101" s="188">
        <f>SUBTOTAL(9,AM84:AM85)</f>
        <v>38867.1875</v>
      </c>
      <c r="AN101" s="182"/>
      <c r="AO101" s="182"/>
      <c r="AP101" s="182"/>
      <c r="AQ101" s="182"/>
      <c r="AR101" s="192" t="e">
        <f>SUBTOTAL(9,AR84:AR85)</f>
        <v>#NAME?</v>
      </c>
      <c r="AS101" s="192" t="e">
        <f>SUBTOTAL(9,AS84:AS85)</f>
        <v>#NAME?</v>
      </c>
      <c r="AT101" s="192">
        <v>0</v>
      </c>
      <c r="AU101" s="192">
        <v>0</v>
      </c>
      <c r="AV101" s="192">
        <v>0</v>
      </c>
      <c r="AW101" s="192">
        <v>0</v>
      </c>
      <c r="AX101" s="192">
        <v>0</v>
      </c>
      <c r="AY101" s="192">
        <v>0</v>
      </c>
      <c r="AZ101" s="192">
        <v>0</v>
      </c>
      <c r="BA101" s="192">
        <v>0</v>
      </c>
      <c r="BB101" s="192">
        <v>0</v>
      </c>
      <c r="BC101" s="192">
        <v>0</v>
      </c>
      <c r="BD101" s="192">
        <v>1033.19</v>
      </c>
      <c r="BE101" s="192">
        <v>0</v>
      </c>
      <c r="BF101" s="192">
        <v>0</v>
      </c>
      <c r="BG101" s="192">
        <v>0</v>
      </c>
      <c r="BH101" s="192">
        <v>0</v>
      </c>
      <c r="BI101" s="192">
        <v>0</v>
      </c>
      <c r="BJ101" s="192">
        <v>0</v>
      </c>
      <c r="BK101" s="192">
        <v>0</v>
      </c>
      <c r="BL101" s="192">
        <v>0</v>
      </c>
      <c r="BM101" s="192">
        <v>0</v>
      </c>
      <c r="BN101" s="192">
        <v>0</v>
      </c>
      <c r="BO101" s="192">
        <v>0</v>
      </c>
      <c r="BP101" s="192">
        <v>0</v>
      </c>
      <c r="BQ101" s="192">
        <v>0</v>
      </c>
      <c r="BR101" s="192">
        <v>0</v>
      </c>
      <c r="BS101" s="192">
        <v>0</v>
      </c>
      <c r="BT101" s="192">
        <v>0</v>
      </c>
      <c r="BU101" s="192">
        <v>0</v>
      </c>
      <c r="BV101" s="192">
        <v>0</v>
      </c>
      <c r="BW101" s="192">
        <v>0</v>
      </c>
      <c r="BX101" s="192">
        <v>0</v>
      </c>
      <c r="BY101" s="192">
        <v>0</v>
      </c>
    </row>
    <row r="102" spans="1:77" s="80" customFormat="1" ht="15.5">
      <c r="A102" s="74"/>
      <c r="B102" s="88"/>
      <c r="C102" s="88"/>
      <c r="D102" s="88"/>
      <c r="E102" s="88"/>
      <c r="F102" s="88"/>
      <c r="G102" s="77"/>
      <c r="H102" s="77"/>
      <c r="I102" s="141"/>
      <c r="J102" s="122"/>
      <c r="K102" s="304"/>
      <c r="L102" s="400"/>
      <c r="M102" s="367"/>
      <c r="N102" s="367"/>
      <c r="O102" s="367"/>
      <c r="P102" s="182"/>
      <c r="Q102" s="182"/>
      <c r="R102" s="202"/>
      <c r="S102" s="182"/>
      <c r="T102" s="182"/>
      <c r="U102" s="182"/>
      <c r="V102" s="182"/>
      <c r="W102" s="304"/>
      <c r="X102" s="182"/>
      <c r="Y102" s="278"/>
      <c r="Z102" s="182"/>
      <c r="AA102" s="193"/>
      <c r="AB102" s="182"/>
      <c r="AC102" s="182"/>
      <c r="AD102" s="202"/>
      <c r="AE102" s="182"/>
      <c r="AF102" s="182"/>
      <c r="AG102" s="182"/>
      <c r="AH102" s="182"/>
      <c r="AI102" s="235"/>
      <c r="AJ102" s="182"/>
      <c r="AK102" s="278"/>
      <c r="AL102" s="182"/>
      <c r="AM102" s="193"/>
      <c r="AN102" s="182"/>
      <c r="AO102" s="182"/>
      <c r="AP102" s="182"/>
      <c r="AQ102" s="182"/>
      <c r="AR102" s="211"/>
      <c r="AS102" s="211"/>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row>
    <row r="103" spans="1:77" s="80" customFormat="1" ht="15.5">
      <c r="A103" s="74"/>
      <c r="B103" s="95" t="s">
        <v>42</v>
      </c>
      <c r="C103" s="95"/>
      <c r="D103" s="88"/>
      <c r="E103" s="75" t="s">
        <v>46</v>
      </c>
      <c r="F103" s="88"/>
      <c r="G103" s="77"/>
      <c r="H103" s="77"/>
      <c r="I103" s="140"/>
      <c r="J103" s="175" t="str">
        <f>CONCATENATE("Subtotal ",J81)</f>
        <v>Subtotal EQUIPMENT AND SUPPLIES</v>
      </c>
      <c r="K103" s="310">
        <f>SUBTOTAL(9,K84:K102)</f>
        <v>80050</v>
      </c>
      <c r="L103" s="403">
        <f>SUBTOTAL(9,L84:L102)</f>
        <v>72045</v>
      </c>
      <c r="M103" s="372">
        <f>SUBTOTAL(9,M84:M102)</f>
        <v>56285.15625</v>
      </c>
      <c r="N103" s="372" t="e">
        <f>SUBTOTAL(9,N84:N102)</f>
        <v>#NAME?</v>
      </c>
      <c r="O103" s="372" t="e">
        <f>SUBTOTAL(9,O84:O102)</f>
        <v>#NAME?</v>
      </c>
      <c r="P103" s="182"/>
      <c r="Q103" s="182"/>
      <c r="R103" s="198"/>
      <c r="S103" s="198"/>
      <c r="T103" s="212"/>
      <c r="U103" s="212"/>
      <c r="V103" s="212"/>
      <c r="W103" s="307">
        <f>SUBTOTAL(9,W84:W102)</f>
        <v>80050</v>
      </c>
      <c r="X103" s="182"/>
      <c r="Y103" s="281">
        <f>SUBTOTAL(9,Y84:Y102)</f>
        <v>80050</v>
      </c>
      <c r="Z103" s="182"/>
      <c r="AA103" s="196">
        <f>SUBTOTAL(9,AA84:AA102)</f>
        <v>62539.0625</v>
      </c>
      <c r="AB103" s="182"/>
      <c r="AC103" s="182"/>
      <c r="AD103" s="198"/>
      <c r="AE103" s="198"/>
      <c r="AF103" s="212"/>
      <c r="AG103" s="212"/>
      <c r="AH103" s="212"/>
      <c r="AI103" s="237">
        <f>SUBTOTAL(9,AI84:AI102)</f>
        <v>80050</v>
      </c>
      <c r="AJ103" s="182"/>
      <c r="AK103" s="281">
        <f>SUBTOTAL(9,AK84:AK102)</f>
        <v>80050</v>
      </c>
      <c r="AL103" s="182"/>
      <c r="AM103" s="196">
        <f>SUBTOTAL(9,AM84:AM102)</f>
        <v>62539.0625</v>
      </c>
      <c r="AN103" s="182"/>
      <c r="AO103" s="182"/>
      <c r="AP103" s="182"/>
      <c r="AQ103" s="182"/>
      <c r="AR103" s="200" t="e">
        <f>SUBTOTAL(9,AR84:AR102)</f>
        <v>#NAME?</v>
      </c>
      <c r="AS103" s="200" t="e">
        <f>SUBTOTAL(9,AS84:AS102)</f>
        <v>#NAME?</v>
      </c>
      <c r="AT103" s="200">
        <v>0</v>
      </c>
      <c r="AU103" s="200">
        <v>0</v>
      </c>
      <c r="AV103" s="200">
        <v>0</v>
      </c>
      <c r="AW103" s="200">
        <v>0</v>
      </c>
      <c r="AX103" s="200">
        <v>0</v>
      </c>
      <c r="AY103" s="200">
        <v>0</v>
      </c>
      <c r="AZ103" s="200">
        <v>0</v>
      </c>
      <c r="BA103" s="200">
        <v>0</v>
      </c>
      <c r="BB103" s="200">
        <v>0</v>
      </c>
      <c r="BC103" s="200">
        <v>0</v>
      </c>
      <c r="BD103" s="200">
        <v>1040.3300000000002</v>
      </c>
      <c r="BE103" s="200">
        <v>0</v>
      </c>
      <c r="BF103" s="200">
        <v>24.64</v>
      </c>
      <c r="BG103" s="200">
        <v>0</v>
      </c>
      <c r="BH103" s="200">
        <v>24.64</v>
      </c>
      <c r="BI103" s="200">
        <v>0</v>
      </c>
      <c r="BJ103" s="200">
        <v>24.64</v>
      </c>
      <c r="BK103" s="200">
        <v>24.64</v>
      </c>
      <c r="BL103" s="200">
        <v>24.64</v>
      </c>
      <c r="BM103" s="200">
        <v>0</v>
      </c>
      <c r="BN103" s="200">
        <v>24.64</v>
      </c>
      <c r="BO103" s="200">
        <v>24.64</v>
      </c>
      <c r="BP103" s="200">
        <v>24.64</v>
      </c>
      <c r="BQ103" s="200">
        <v>0</v>
      </c>
      <c r="BR103" s="200">
        <v>24.64</v>
      </c>
      <c r="BS103" s="200">
        <v>24.64</v>
      </c>
      <c r="BT103" s="200">
        <v>24.64</v>
      </c>
      <c r="BU103" s="200">
        <v>0</v>
      </c>
      <c r="BV103" s="200">
        <v>24.64</v>
      </c>
      <c r="BW103" s="200">
        <v>24.64</v>
      </c>
      <c r="BX103" s="200">
        <v>24.64</v>
      </c>
      <c r="BY103" s="200">
        <v>0</v>
      </c>
    </row>
    <row r="104" spans="1:77" s="80" customFormat="1" ht="15.5">
      <c r="A104" s="74"/>
      <c r="B104" s="91"/>
      <c r="C104" s="91"/>
      <c r="D104" s="88"/>
      <c r="E104" s="91"/>
      <c r="F104" s="88"/>
      <c r="G104" s="77"/>
      <c r="H104" s="77"/>
      <c r="I104" s="141"/>
      <c r="J104" s="122"/>
      <c r="K104" s="304"/>
      <c r="L104" s="400"/>
      <c r="M104" s="367"/>
      <c r="N104" s="367"/>
      <c r="O104" s="367"/>
      <c r="P104" s="182"/>
      <c r="Q104" s="182"/>
      <c r="R104" s="182"/>
      <c r="S104" s="182"/>
      <c r="T104" s="182"/>
      <c r="U104" s="182"/>
      <c r="V104" s="182"/>
      <c r="W104" s="304"/>
      <c r="X104" s="182"/>
      <c r="Y104" s="278"/>
      <c r="Z104" s="182"/>
      <c r="AA104" s="193"/>
      <c r="AB104" s="182"/>
      <c r="AC104" s="182"/>
      <c r="AD104" s="182"/>
      <c r="AE104" s="182"/>
      <c r="AF104" s="182"/>
      <c r="AG104" s="182"/>
      <c r="AH104" s="182"/>
      <c r="AI104" s="235"/>
      <c r="AJ104" s="182"/>
      <c r="AK104" s="278"/>
      <c r="AL104" s="182"/>
      <c r="AM104" s="193"/>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row>
    <row r="105" spans="1:77" s="80" customFormat="1" ht="18" customHeight="1">
      <c r="A105" s="74"/>
      <c r="B105" s="75" t="s">
        <v>43</v>
      </c>
      <c r="C105" s="75" t="s">
        <v>44</v>
      </c>
      <c r="D105" s="88"/>
      <c r="E105" s="75" t="s">
        <v>44</v>
      </c>
      <c r="F105" s="88"/>
      <c r="G105" s="77"/>
      <c r="H105" s="77"/>
      <c r="I105" s="140" t="s">
        <v>4</v>
      </c>
      <c r="J105" s="175" t="s">
        <v>208</v>
      </c>
      <c r="K105" s="339"/>
      <c r="L105" s="407"/>
      <c r="M105" s="377"/>
      <c r="N105" s="377"/>
      <c r="O105" s="377"/>
      <c r="P105" s="182"/>
      <c r="Q105" s="182"/>
      <c r="R105" s="197"/>
      <c r="S105" s="199"/>
      <c r="T105" s="199"/>
      <c r="U105" s="199"/>
      <c r="V105" s="199"/>
      <c r="W105" s="311"/>
      <c r="X105" s="182"/>
      <c r="Y105" s="284"/>
      <c r="Z105" s="182"/>
      <c r="AA105" s="209"/>
      <c r="AB105" s="182"/>
      <c r="AC105" s="182"/>
      <c r="AD105" s="197"/>
      <c r="AE105" s="199"/>
      <c r="AF105" s="199"/>
      <c r="AG105" s="199"/>
      <c r="AH105" s="199"/>
      <c r="AI105" s="241"/>
      <c r="AJ105" s="182"/>
      <c r="AK105" s="284"/>
      <c r="AL105" s="182"/>
      <c r="AM105" s="209"/>
      <c r="AN105" s="182"/>
      <c r="AO105" s="182"/>
      <c r="AP105" s="182"/>
      <c r="AQ105" s="182"/>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row>
    <row r="106" spans="1:77" s="80" customFormat="1" ht="22.5" customHeight="1">
      <c r="A106" s="74"/>
      <c r="B106" s="96"/>
      <c r="C106" s="96"/>
      <c r="D106" s="88"/>
      <c r="E106" s="96"/>
      <c r="F106" s="88"/>
      <c r="G106" s="77"/>
      <c r="H106" s="77"/>
      <c r="I106" s="114" t="s">
        <v>17</v>
      </c>
      <c r="J106" s="174" t="s">
        <v>209</v>
      </c>
      <c r="K106" s="338"/>
      <c r="L106" s="406"/>
      <c r="M106" s="375" t="str">
        <f>$M$28</f>
        <v>GBP</v>
      </c>
      <c r="N106" s="376" t="str">
        <f>$M$28</f>
        <v>GBP</v>
      </c>
      <c r="O106" s="376" t="str">
        <f>$M$28</f>
        <v>GBP</v>
      </c>
      <c r="P106" s="182"/>
      <c r="Q106" s="182"/>
      <c r="R106" s="207"/>
      <c r="S106" s="190"/>
      <c r="T106" s="190"/>
      <c r="U106" s="190"/>
      <c r="V106" s="190"/>
      <c r="W106" s="305"/>
      <c r="X106" s="182"/>
      <c r="Y106" s="283"/>
      <c r="Z106" s="182"/>
      <c r="AA106" s="206" t="str">
        <f>$M$28</f>
        <v>GBP</v>
      </c>
      <c r="AB106" s="182"/>
      <c r="AC106" s="182"/>
      <c r="AD106" s="207"/>
      <c r="AE106" s="190"/>
      <c r="AF106" s="190"/>
      <c r="AG106" s="190"/>
      <c r="AH106" s="190"/>
      <c r="AI106" s="236"/>
      <c r="AJ106" s="182"/>
      <c r="AK106" s="283" t="e">
        <f>#REF!</f>
        <v>#REF!</v>
      </c>
      <c r="AL106" s="182"/>
      <c r="AM106" s="206" t="str">
        <f>$M$28</f>
        <v>GBP</v>
      </c>
      <c r="AN106" s="182"/>
      <c r="AO106" s="182"/>
      <c r="AP106" s="182"/>
      <c r="AQ106" s="182"/>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row>
    <row r="107" spans="1:77" s="80" customFormat="1" ht="15.5">
      <c r="A107" s="162"/>
      <c r="B107" s="163"/>
      <c r="C107" s="163"/>
      <c r="D107" s="163"/>
      <c r="E107" s="163"/>
      <c r="F107" s="163"/>
      <c r="I107" s="164"/>
      <c r="J107" s="257" t="s">
        <v>210</v>
      </c>
      <c r="K107" s="333"/>
      <c r="L107" s="399"/>
      <c r="M107" s="366"/>
      <c r="N107" s="366"/>
      <c r="O107" s="366"/>
      <c r="P107" s="184"/>
      <c r="Q107" s="184"/>
      <c r="R107" s="216"/>
      <c r="S107" s="184"/>
      <c r="T107" s="184"/>
      <c r="U107" s="215"/>
      <c r="V107" s="215"/>
      <c r="W107" s="303"/>
      <c r="X107" s="184"/>
      <c r="Y107" s="277"/>
      <c r="Z107" s="184"/>
      <c r="AA107" s="214"/>
      <c r="AB107" s="184"/>
      <c r="AC107" s="184"/>
      <c r="AD107" s="216"/>
      <c r="AE107" s="184"/>
      <c r="AF107" s="184"/>
      <c r="AG107" s="215"/>
      <c r="AH107" s="215"/>
      <c r="AI107" s="233"/>
      <c r="AJ107" s="184"/>
      <c r="AK107" s="277"/>
      <c r="AL107" s="184"/>
      <c r="AM107" s="214"/>
      <c r="AN107" s="184"/>
      <c r="AO107" s="184"/>
      <c r="AP107" s="184"/>
      <c r="AQ107" s="184"/>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c r="BW107" s="215"/>
      <c r="BX107" s="215"/>
      <c r="BY107" s="215"/>
    </row>
    <row r="108" spans="1:77" s="80" customFormat="1" ht="15.5">
      <c r="A108" s="115" t="s">
        <v>99</v>
      </c>
      <c r="B108" s="115"/>
      <c r="C108" s="115"/>
      <c r="D108" s="115"/>
      <c r="E108" s="115"/>
      <c r="F108" s="115"/>
      <c r="G108" s="115"/>
      <c r="H108" s="115"/>
      <c r="I108" s="157"/>
      <c r="J108" s="258" t="s">
        <v>211</v>
      </c>
      <c r="K108" s="302">
        <f>Y108</f>
        <v>10800</v>
      </c>
      <c r="L108" s="398">
        <f>K108*0.9</f>
        <v>9720</v>
      </c>
      <c r="M108" s="365">
        <f>L108/$M$4</f>
        <v>7593.75</v>
      </c>
      <c r="N108" s="365" t="e">
        <f>L108-AR108</f>
        <v>#NAME?</v>
      </c>
      <c r="O108" s="365" t="e">
        <f>M108-AS108</f>
        <v>#NAME?</v>
      </c>
      <c r="P108" s="182"/>
      <c r="Q108" s="182"/>
      <c r="R108" s="183"/>
      <c r="S108" s="219" t="s">
        <v>155</v>
      </c>
      <c r="T108" s="220">
        <v>12</v>
      </c>
      <c r="U108" s="221">
        <v>900</v>
      </c>
      <c r="V108" s="184"/>
      <c r="W108" s="302">
        <f>(T108*U108)</f>
        <v>10800</v>
      </c>
      <c r="X108" s="182"/>
      <c r="Y108" s="266">
        <f>W108</f>
        <v>10800</v>
      </c>
      <c r="Z108" s="182"/>
      <c r="AA108" s="181">
        <f>Y108/M$4</f>
        <v>8437.5</v>
      </c>
      <c r="AB108" s="182"/>
      <c r="AC108" s="182"/>
      <c r="AD108" s="183"/>
      <c r="AE108" s="219" t="s">
        <v>155</v>
      </c>
      <c r="AF108" s="220">
        <v>36</v>
      </c>
      <c r="AG108" s="221">
        <v>900</v>
      </c>
      <c r="AH108" s="184"/>
      <c r="AI108" s="232">
        <f>(AF108*AG108)</f>
        <v>32400</v>
      </c>
      <c r="AJ108" s="182"/>
      <c r="AK108" s="266">
        <f>AI108</f>
        <v>32400</v>
      </c>
      <c r="AL108" s="182"/>
      <c r="AM108" s="181">
        <f>AK108/M$4</f>
        <v>25312.5</v>
      </c>
      <c r="AN108" s="182"/>
      <c r="AO108" s="182"/>
      <c r="AP108" s="182"/>
      <c r="AQ108" s="182"/>
      <c r="AR108" s="185" t="e">
        <f>AS108*$M$4</f>
        <v>#NAME?</v>
      </c>
      <c r="AS108" s="185" t="e">
        <f>AW108+BA108+BE108+BI108+BM108+BQ108+BU108+BY108</f>
        <v>#NAME?</v>
      </c>
      <c r="AT108" s="186" t="e">
        <v>#NAME?</v>
      </c>
      <c r="AU108" s="186" t="e">
        <v>#NAME?</v>
      </c>
      <c r="AV108" s="186" t="e">
        <v>#NAME?</v>
      </c>
      <c r="AW108" s="187" t="e">
        <f>SUM(AT108:AV108)</f>
        <v>#NAME?</v>
      </c>
      <c r="AX108" s="186" t="e">
        <v>#NAME?</v>
      </c>
      <c r="AY108" s="186" t="e">
        <v>#NAME?</v>
      </c>
      <c r="AZ108" s="186" t="e">
        <v>#NAME?</v>
      </c>
      <c r="BA108" s="187" t="e">
        <f>SUM(AX108:AZ108)</f>
        <v>#NAME?</v>
      </c>
      <c r="BB108" s="186" t="e">
        <v>#NAME?</v>
      </c>
      <c r="BC108" s="186" t="e">
        <v>#NAME?</v>
      </c>
      <c r="BD108" s="186" t="e">
        <v>#NAME?</v>
      </c>
      <c r="BE108" s="187" t="e">
        <f>SUM(BB108:BD108)</f>
        <v>#NAME?</v>
      </c>
      <c r="BF108" s="186" t="e">
        <v>#NAME?</v>
      </c>
      <c r="BG108" s="186" t="e">
        <v>#NAME?</v>
      </c>
      <c r="BH108" s="186" t="e">
        <v>#NAME?</v>
      </c>
      <c r="BI108" s="187" t="e">
        <f>SUM(BF108:BH108)</f>
        <v>#NAME?</v>
      </c>
      <c r="BJ108" s="186" t="e">
        <v>#NAME?</v>
      </c>
      <c r="BK108" s="186" t="e">
        <v>#NAME?</v>
      </c>
      <c r="BL108" s="186" t="e">
        <v>#NAME?</v>
      </c>
      <c r="BM108" s="187" t="e">
        <f>SUM(BJ108:BL108)</f>
        <v>#NAME?</v>
      </c>
      <c r="BN108" s="186" t="e">
        <v>#NAME?</v>
      </c>
      <c r="BO108" s="186" t="e">
        <v>#NAME?</v>
      </c>
      <c r="BP108" s="186" t="e">
        <v>#NAME?</v>
      </c>
      <c r="BQ108" s="187" t="e">
        <f>SUM(BM108:BP108)</f>
        <v>#NAME?</v>
      </c>
      <c r="BR108" s="186" t="e">
        <v>#NAME?</v>
      </c>
      <c r="BS108" s="186" t="e">
        <v>#NAME?</v>
      </c>
      <c r="BT108" s="186" t="e">
        <v>#NAME?</v>
      </c>
      <c r="BU108" s="187" t="e">
        <f>SUM(BQ108:BT108)</f>
        <v>#NAME?</v>
      </c>
      <c r="BV108" s="186" t="e">
        <v>#NAME?</v>
      </c>
      <c r="BW108" s="186" t="e">
        <v>#NAME?</v>
      </c>
      <c r="BX108" s="186" t="e">
        <v>#NAME?</v>
      </c>
      <c r="BY108" s="187" t="e">
        <f>SUM(BU108:BX108)</f>
        <v>#NAME?</v>
      </c>
    </row>
    <row r="109" spans="1:77" s="80" customFormat="1" ht="15.5">
      <c r="A109" s="115" t="s">
        <v>100</v>
      </c>
      <c r="B109" s="115"/>
      <c r="C109" s="115"/>
      <c r="D109" s="115"/>
      <c r="E109" s="115"/>
      <c r="F109" s="115"/>
      <c r="G109" s="115"/>
      <c r="H109" s="115"/>
      <c r="I109" s="157"/>
      <c r="J109" s="258" t="s">
        <v>212</v>
      </c>
      <c r="K109" s="302">
        <f>Y109</f>
        <v>2000</v>
      </c>
      <c r="L109" s="398">
        <f>K109*0.9</f>
        <v>1800</v>
      </c>
      <c r="M109" s="365">
        <f>L109/$M$4</f>
        <v>1406.25</v>
      </c>
      <c r="N109" s="365" t="e">
        <f>L109-AR109</f>
        <v>#NAME?</v>
      </c>
      <c r="O109" s="365" t="e">
        <f>M109-AS109</f>
        <v>#NAME?</v>
      </c>
      <c r="P109" s="182"/>
      <c r="Q109" s="182"/>
      <c r="R109" s="183"/>
      <c r="S109" s="219" t="s">
        <v>224</v>
      </c>
      <c r="T109" s="220">
        <v>1</v>
      </c>
      <c r="U109" s="221">
        <v>2000</v>
      </c>
      <c r="V109" s="184"/>
      <c r="W109" s="302">
        <f>(T109*U109)</f>
        <v>2000</v>
      </c>
      <c r="X109" s="182"/>
      <c r="Y109" s="266">
        <f>W109</f>
        <v>2000</v>
      </c>
      <c r="Z109" s="182"/>
      <c r="AA109" s="181">
        <f>Y109/M$4</f>
        <v>1562.5</v>
      </c>
      <c r="AB109" s="182"/>
      <c r="AC109" s="182"/>
      <c r="AD109" s="183"/>
      <c r="AE109" s="219" t="s">
        <v>224</v>
      </c>
      <c r="AF109" s="220">
        <v>3</v>
      </c>
      <c r="AG109" s="221">
        <v>2000</v>
      </c>
      <c r="AH109" s="184"/>
      <c r="AI109" s="232">
        <f>(AF109*AG109)</f>
        <v>6000</v>
      </c>
      <c r="AJ109" s="182"/>
      <c r="AK109" s="266">
        <f>AI109</f>
        <v>6000</v>
      </c>
      <c r="AL109" s="182"/>
      <c r="AM109" s="181">
        <f>AK109/M$4</f>
        <v>4687.5</v>
      </c>
      <c r="AN109" s="182"/>
      <c r="AO109" s="182"/>
      <c r="AP109" s="182"/>
      <c r="AQ109" s="182"/>
      <c r="AR109" s="185" t="e">
        <f>AS109*$M$4</f>
        <v>#NAME?</v>
      </c>
      <c r="AS109" s="185" t="e">
        <f>AW109+BA109+BE109+BI109+BM109+BQ109+BU109+BY109</f>
        <v>#NAME?</v>
      </c>
      <c r="AT109" s="186" t="e">
        <v>#NAME?</v>
      </c>
      <c r="AU109" s="186" t="e">
        <v>#NAME?</v>
      </c>
      <c r="AV109" s="186" t="e">
        <v>#NAME?</v>
      </c>
      <c r="AW109" s="187" t="e">
        <f>SUM(AT109:AV109)</f>
        <v>#NAME?</v>
      </c>
      <c r="AX109" s="186" t="e">
        <v>#NAME?</v>
      </c>
      <c r="AY109" s="186" t="e">
        <v>#NAME?</v>
      </c>
      <c r="AZ109" s="186" t="e">
        <v>#NAME?</v>
      </c>
      <c r="BA109" s="187" t="e">
        <f>SUM(AX109:AZ109)</f>
        <v>#NAME?</v>
      </c>
      <c r="BB109" s="186" t="e">
        <v>#NAME?</v>
      </c>
      <c r="BC109" s="186" t="e">
        <v>#NAME?</v>
      </c>
      <c r="BD109" s="186" t="e">
        <v>#NAME?</v>
      </c>
      <c r="BE109" s="187" t="e">
        <f>SUM(BB109:BD109)</f>
        <v>#NAME?</v>
      </c>
      <c r="BF109" s="186" t="e">
        <v>#NAME?</v>
      </c>
      <c r="BG109" s="186" t="e">
        <v>#NAME?</v>
      </c>
      <c r="BH109" s="186" t="e">
        <v>#NAME?</v>
      </c>
      <c r="BI109" s="187" t="e">
        <f>SUM(BF109:BH109)</f>
        <v>#NAME?</v>
      </c>
      <c r="BJ109" s="186" t="e">
        <v>#NAME?</v>
      </c>
      <c r="BK109" s="186" t="e">
        <v>#NAME?</v>
      </c>
      <c r="BL109" s="186" t="e">
        <v>#NAME?</v>
      </c>
      <c r="BM109" s="187" t="e">
        <f>SUM(BJ109:BL109)</f>
        <v>#NAME?</v>
      </c>
      <c r="BN109" s="186" t="e">
        <v>#NAME?</v>
      </c>
      <c r="BO109" s="186" t="e">
        <v>#NAME?</v>
      </c>
      <c r="BP109" s="186" t="e">
        <v>#NAME?</v>
      </c>
      <c r="BQ109" s="187" t="e">
        <f>SUM(BM109:BP109)</f>
        <v>#NAME?</v>
      </c>
      <c r="BR109" s="186" t="e">
        <v>#NAME?</v>
      </c>
      <c r="BS109" s="186" t="e">
        <v>#NAME?</v>
      </c>
      <c r="BT109" s="186" t="e">
        <v>#NAME?</v>
      </c>
      <c r="BU109" s="187" t="e">
        <f>SUM(BQ109:BT109)</f>
        <v>#NAME?</v>
      </c>
      <c r="BV109" s="186" t="e">
        <v>#NAME?</v>
      </c>
      <c r="BW109" s="186" t="e">
        <v>#NAME?</v>
      </c>
      <c r="BX109" s="186" t="e">
        <v>#NAME?</v>
      </c>
      <c r="BY109" s="187" t="e">
        <f>SUM(BU109:BX109)</f>
        <v>#NAME?</v>
      </c>
    </row>
    <row r="110" spans="1:77" s="80" customFormat="1" ht="15.5">
      <c r="A110" s="162"/>
      <c r="B110" s="163"/>
      <c r="C110" s="163"/>
      <c r="D110" s="163"/>
      <c r="E110" s="163"/>
      <c r="F110" s="163"/>
      <c r="I110" s="164"/>
      <c r="J110" s="177" t="str">
        <f>CONCATENATE("Subtotal ",J107)</f>
        <v>Subtotal 4.1 Vehicle and generator costs</v>
      </c>
      <c r="K110" s="333">
        <f>SUBTOTAL(9,K108:K109)</f>
        <v>12800</v>
      </c>
      <c r="L110" s="399">
        <f>SUBTOTAL(9,L108:L109)</f>
        <v>11520</v>
      </c>
      <c r="M110" s="366">
        <f>SUBTOTAL(9,M108:M109)</f>
        <v>9000</v>
      </c>
      <c r="N110" s="366" t="e">
        <f>SUBTOTAL(9,N108:N109)</f>
        <v>#NAME?</v>
      </c>
      <c r="O110" s="366" t="e">
        <f>SUBTOTAL(9,O108:O109)</f>
        <v>#NAME?</v>
      </c>
      <c r="P110" s="184"/>
      <c r="Q110" s="184"/>
      <c r="R110" s="216"/>
      <c r="S110" s="184"/>
      <c r="T110" s="184"/>
      <c r="U110" s="215"/>
      <c r="V110" s="215"/>
      <c r="W110" s="303">
        <f>SUBTOTAL(9,W108:W109)</f>
        <v>12800</v>
      </c>
      <c r="X110" s="184"/>
      <c r="Y110" s="277">
        <f>SUBTOTAL(9,Y108:Y109)</f>
        <v>12800</v>
      </c>
      <c r="Z110" s="184"/>
      <c r="AA110" s="214">
        <f>SUBTOTAL(9,AA108:AA109)</f>
        <v>10000</v>
      </c>
      <c r="AB110" s="184"/>
      <c r="AC110" s="184"/>
      <c r="AD110" s="216"/>
      <c r="AE110" s="184"/>
      <c r="AF110" s="184"/>
      <c r="AG110" s="215"/>
      <c r="AH110" s="215"/>
      <c r="AI110" s="233">
        <f>SUBTOTAL(9,AI108:AI109)</f>
        <v>38400</v>
      </c>
      <c r="AJ110" s="184"/>
      <c r="AK110" s="277">
        <f>SUBTOTAL(9,AK108:AK109)</f>
        <v>38400</v>
      </c>
      <c r="AL110" s="184"/>
      <c r="AM110" s="214">
        <f>SUBTOTAL(9,AM108:AM109)</f>
        <v>30000</v>
      </c>
      <c r="AN110" s="184"/>
      <c r="AO110" s="184"/>
      <c r="AP110" s="184"/>
      <c r="AQ110" s="184"/>
      <c r="AR110" s="215" t="e">
        <f t="shared" ref="AR110:BF110" si="64">SUBTOTAL(9,AR108:AR109)</f>
        <v>#NAME?</v>
      </c>
      <c r="AS110" s="215" t="e">
        <f t="shared" si="64"/>
        <v>#NAME?</v>
      </c>
      <c r="AT110" s="215" t="e">
        <f t="shared" si="64"/>
        <v>#NAME?</v>
      </c>
      <c r="AU110" s="215" t="e">
        <f t="shared" si="64"/>
        <v>#NAME?</v>
      </c>
      <c r="AV110" s="215" t="e">
        <f t="shared" si="64"/>
        <v>#NAME?</v>
      </c>
      <c r="AW110" s="215" t="e">
        <f t="shared" si="64"/>
        <v>#NAME?</v>
      </c>
      <c r="AX110" s="215" t="e">
        <f t="shared" si="64"/>
        <v>#NAME?</v>
      </c>
      <c r="AY110" s="215" t="e">
        <f t="shared" si="64"/>
        <v>#NAME?</v>
      </c>
      <c r="AZ110" s="215" t="e">
        <f t="shared" si="64"/>
        <v>#NAME?</v>
      </c>
      <c r="BA110" s="215" t="e">
        <f t="shared" si="64"/>
        <v>#NAME?</v>
      </c>
      <c r="BB110" s="215" t="e">
        <f t="shared" si="64"/>
        <v>#NAME?</v>
      </c>
      <c r="BC110" s="215" t="e">
        <f t="shared" si="64"/>
        <v>#NAME?</v>
      </c>
      <c r="BD110" s="215" t="e">
        <f t="shared" si="64"/>
        <v>#NAME?</v>
      </c>
      <c r="BE110" s="215" t="e">
        <f t="shared" si="64"/>
        <v>#NAME?</v>
      </c>
      <c r="BF110" s="215" t="e">
        <f t="shared" si="64"/>
        <v>#NAME?</v>
      </c>
      <c r="BG110" s="215" t="e">
        <f t="shared" ref="BG110:BY110" si="65">SUBTOTAL(9,BG108:BG109)</f>
        <v>#NAME?</v>
      </c>
      <c r="BH110" s="215" t="e">
        <f t="shared" si="65"/>
        <v>#NAME?</v>
      </c>
      <c r="BI110" s="215" t="e">
        <f t="shared" si="65"/>
        <v>#NAME?</v>
      </c>
      <c r="BJ110" s="215" t="e">
        <f t="shared" si="65"/>
        <v>#NAME?</v>
      </c>
      <c r="BK110" s="215" t="e">
        <f t="shared" si="65"/>
        <v>#NAME?</v>
      </c>
      <c r="BL110" s="215" t="e">
        <f t="shared" si="65"/>
        <v>#NAME?</v>
      </c>
      <c r="BM110" s="215" t="e">
        <f t="shared" si="65"/>
        <v>#NAME?</v>
      </c>
      <c r="BN110" s="215" t="e">
        <f t="shared" si="65"/>
        <v>#NAME?</v>
      </c>
      <c r="BO110" s="215" t="e">
        <f t="shared" si="65"/>
        <v>#NAME?</v>
      </c>
      <c r="BP110" s="215" t="e">
        <f t="shared" si="65"/>
        <v>#NAME?</v>
      </c>
      <c r="BQ110" s="215" t="e">
        <f t="shared" si="65"/>
        <v>#NAME?</v>
      </c>
      <c r="BR110" s="215" t="e">
        <f t="shared" si="65"/>
        <v>#NAME?</v>
      </c>
      <c r="BS110" s="215" t="e">
        <f t="shared" si="65"/>
        <v>#NAME?</v>
      </c>
      <c r="BT110" s="215" t="e">
        <f t="shared" si="65"/>
        <v>#NAME?</v>
      </c>
      <c r="BU110" s="215" t="e">
        <f t="shared" si="65"/>
        <v>#NAME?</v>
      </c>
      <c r="BV110" s="215" t="e">
        <f t="shared" si="65"/>
        <v>#NAME?</v>
      </c>
      <c r="BW110" s="215" t="e">
        <f t="shared" si="65"/>
        <v>#NAME?</v>
      </c>
      <c r="BX110" s="215" t="e">
        <f t="shared" si="65"/>
        <v>#NAME?</v>
      </c>
      <c r="BY110" s="215" t="e">
        <f t="shared" si="65"/>
        <v>#NAME?</v>
      </c>
    </row>
    <row r="111" spans="1:77" s="80" customFormat="1" ht="15.5">
      <c r="A111" s="162"/>
      <c r="B111" s="163"/>
      <c r="C111" s="163"/>
      <c r="D111" s="163"/>
      <c r="E111" s="163"/>
      <c r="F111" s="163"/>
      <c r="I111" s="164"/>
      <c r="J111" s="177"/>
      <c r="K111" s="333"/>
      <c r="L111" s="399"/>
      <c r="M111" s="366"/>
      <c r="N111" s="366"/>
      <c r="O111" s="366"/>
      <c r="P111" s="184"/>
      <c r="Q111" s="184"/>
      <c r="R111" s="216"/>
      <c r="S111" s="184"/>
      <c r="T111" s="184"/>
      <c r="U111" s="215"/>
      <c r="V111" s="215"/>
      <c r="W111" s="303"/>
      <c r="X111" s="184"/>
      <c r="Y111" s="277"/>
      <c r="Z111" s="184"/>
      <c r="AA111" s="214"/>
      <c r="AB111" s="184"/>
      <c r="AC111" s="184"/>
      <c r="AD111" s="216"/>
      <c r="AE111" s="184"/>
      <c r="AF111" s="184"/>
      <c r="AG111" s="215"/>
      <c r="AH111" s="215"/>
      <c r="AI111" s="233"/>
      <c r="AJ111" s="184"/>
      <c r="AK111" s="277"/>
      <c r="AL111" s="184"/>
      <c r="AM111" s="214"/>
      <c r="AN111" s="184"/>
      <c r="AO111" s="184"/>
      <c r="AP111" s="184"/>
      <c r="AQ111" s="184"/>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c r="BV111" s="215"/>
      <c r="BW111" s="215"/>
      <c r="BX111" s="215"/>
      <c r="BY111" s="215"/>
    </row>
    <row r="112" spans="1:77" s="80" customFormat="1" ht="15.5">
      <c r="A112" s="162"/>
      <c r="B112" s="163"/>
      <c r="C112" s="163"/>
      <c r="D112" s="163"/>
      <c r="E112" s="163"/>
      <c r="F112" s="163"/>
      <c r="I112" s="164"/>
      <c r="J112" s="257" t="s">
        <v>213</v>
      </c>
      <c r="K112" s="333"/>
      <c r="L112" s="399"/>
      <c r="M112" s="366"/>
      <c r="N112" s="366"/>
      <c r="O112" s="366"/>
      <c r="P112" s="184"/>
      <c r="Q112" s="184"/>
      <c r="R112" s="216"/>
      <c r="S112" s="184"/>
      <c r="T112" s="184"/>
      <c r="U112" s="215"/>
      <c r="V112" s="215"/>
      <c r="W112" s="303"/>
      <c r="X112" s="184"/>
      <c r="Y112" s="277"/>
      <c r="Z112" s="184"/>
      <c r="AA112" s="214"/>
      <c r="AB112" s="184"/>
      <c r="AC112" s="184"/>
      <c r="AD112" s="216"/>
      <c r="AE112" s="184"/>
      <c r="AF112" s="184"/>
      <c r="AG112" s="215"/>
      <c r="AH112" s="215"/>
      <c r="AI112" s="233"/>
      <c r="AJ112" s="184"/>
      <c r="AK112" s="277"/>
      <c r="AL112" s="184"/>
      <c r="AM112" s="214"/>
      <c r="AN112" s="184"/>
      <c r="AO112" s="184"/>
      <c r="AP112" s="184"/>
      <c r="AQ112" s="184"/>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c r="BV112" s="215"/>
      <c r="BW112" s="215"/>
      <c r="BX112" s="215"/>
      <c r="BY112" s="215"/>
    </row>
    <row r="113" spans="1:77" s="80" customFormat="1" ht="15.5">
      <c r="A113" s="115" t="s">
        <v>101</v>
      </c>
      <c r="B113" s="115"/>
      <c r="C113" s="115"/>
      <c r="D113" s="115"/>
      <c r="E113" s="115"/>
      <c r="F113" s="115"/>
      <c r="G113" s="115"/>
      <c r="H113" s="115"/>
      <c r="I113" s="157"/>
      <c r="J113" s="247" t="s">
        <v>214</v>
      </c>
      <c r="K113" s="302">
        <f>Y113</f>
        <v>10200</v>
      </c>
      <c r="L113" s="398">
        <f>K113*0.9</f>
        <v>9180</v>
      </c>
      <c r="M113" s="365">
        <f>L113/$M$4</f>
        <v>7171.875</v>
      </c>
      <c r="N113" s="365" t="e">
        <f t="shared" ref="N113:O116" si="66">L113-AR113</f>
        <v>#NAME?</v>
      </c>
      <c r="O113" s="365" t="e">
        <f t="shared" si="66"/>
        <v>#NAME?</v>
      </c>
      <c r="P113" s="182"/>
      <c r="Q113" s="182"/>
      <c r="R113" s="183"/>
      <c r="S113" s="219" t="s">
        <v>155</v>
      </c>
      <c r="T113" s="220">
        <v>12</v>
      </c>
      <c r="U113" s="248">
        <v>850</v>
      </c>
      <c r="V113" s="184"/>
      <c r="W113" s="302">
        <f>(T113*U113)</f>
        <v>10200</v>
      </c>
      <c r="X113" s="182"/>
      <c r="Y113" s="266">
        <f>W113</f>
        <v>10200</v>
      </c>
      <c r="Z113" s="182"/>
      <c r="AA113" s="181">
        <f>Y113/M$4</f>
        <v>7968.75</v>
      </c>
      <c r="AB113" s="182"/>
      <c r="AC113" s="182"/>
      <c r="AD113" s="183"/>
      <c r="AE113" s="219" t="s">
        <v>155</v>
      </c>
      <c r="AF113" s="220">
        <v>36</v>
      </c>
      <c r="AG113" s="248">
        <v>850</v>
      </c>
      <c r="AH113" s="184"/>
      <c r="AI113" s="232">
        <f>(AF113*AG113)</f>
        <v>30600</v>
      </c>
      <c r="AJ113" s="182"/>
      <c r="AK113" s="266">
        <f>AI113</f>
        <v>30600</v>
      </c>
      <c r="AL113" s="182"/>
      <c r="AM113" s="181">
        <f>AK113/M$4</f>
        <v>23906.25</v>
      </c>
      <c r="AN113" s="182"/>
      <c r="AO113" s="182"/>
      <c r="AP113" s="182"/>
      <c r="AQ113" s="182"/>
      <c r="AR113" s="185" t="e">
        <f>AS113*$M$4</f>
        <v>#NAME?</v>
      </c>
      <c r="AS113" s="185" t="e">
        <f>AW113+BA113+BE113+BI113+BM113+BQ113+BU113+BY113</f>
        <v>#NAME?</v>
      </c>
      <c r="AT113" s="186" t="e">
        <v>#NAME?</v>
      </c>
      <c r="AU113" s="186" t="e">
        <v>#NAME?</v>
      </c>
      <c r="AV113" s="186" t="e">
        <v>#NAME?</v>
      </c>
      <c r="AW113" s="187" t="e">
        <f>SUM(AT113:AV113)</f>
        <v>#NAME?</v>
      </c>
      <c r="AX113" s="186" t="e">
        <v>#NAME?</v>
      </c>
      <c r="AY113" s="186" t="e">
        <v>#NAME?</v>
      </c>
      <c r="AZ113" s="186" t="e">
        <v>#NAME?</v>
      </c>
      <c r="BA113" s="187" t="e">
        <f>SUM(AX113:AZ113)</f>
        <v>#NAME?</v>
      </c>
      <c r="BB113" s="186" t="e">
        <v>#NAME?</v>
      </c>
      <c r="BC113" s="186" t="e">
        <v>#NAME?</v>
      </c>
      <c r="BD113" s="186" t="e">
        <v>#NAME?</v>
      </c>
      <c r="BE113" s="187" t="e">
        <f>SUM(BB113:BD113)</f>
        <v>#NAME?</v>
      </c>
      <c r="BF113" s="186" t="e">
        <v>#NAME?</v>
      </c>
      <c r="BG113" s="186" t="e">
        <v>#NAME?</v>
      </c>
      <c r="BH113" s="186" t="e">
        <v>#NAME?</v>
      </c>
      <c r="BI113" s="187" t="e">
        <f>SUM(BF113:BH113)</f>
        <v>#NAME?</v>
      </c>
      <c r="BJ113" s="186" t="e">
        <v>#NAME?</v>
      </c>
      <c r="BK113" s="186" t="e">
        <v>#NAME?</v>
      </c>
      <c r="BL113" s="186" t="e">
        <v>#NAME?</v>
      </c>
      <c r="BM113" s="187" t="e">
        <f>SUM(BJ113:BL113)</f>
        <v>#NAME?</v>
      </c>
      <c r="BN113" s="186" t="e">
        <v>#NAME?</v>
      </c>
      <c r="BO113" s="186" t="e">
        <v>#NAME?</v>
      </c>
      <c r="BP113" s="186" t="e">
        <v>#NAME?</v>
      </c>
      <c r="BQ113" s="187" t="e">
        <f>SUM(BM113:BP113)</f>
        <v>#NAME?</v>
      </c>
      <c r="BR113" s="186" t="e">
        <v>#NAME?</v>
      </c>
      <c r="BS113" s="186" t="e">
        <v>#NAME?</v>
      </c>
      <c r="BT113" s="186" t="e">
        <v>#NAME?</v>
      </c>
      <c r="BU113" s="187" t="e">
        <f>SUM(BQ113:BT113)</f>
        <v>#NAME?</v>
      </c>
      <c r="BV113" s="186" t="e">
        <v>#NAME?</v>
      </c>
      <c r="BW113" s="186" t="e">
        <v>#NAME?</v>
      </c>
      <c r="BX113" s="186" t="e">
        <v>#NAME?</v>
      </c>
      <c r="BY113" s="187" t="e">
        <f>SUM(BU113:BX113)</f>
        <v>#NAME?</v>
      </c>
    </row>
    <row r="114" spans="1:77" s="80" customFormat="1" ht="15.5">
      <c r="A114" s="115" t="s">
        <v>102</v>
      </c>
      <c r="B114" s="115"/>
      <c r="C114" s="115"/>
      <c r="D114" s="115"/>
      <c r="E114" s="115"/>
      <c r="F114" s="115"/>
      <c r="G114" s="115"/>
      <c r="H114" s="115"/>
      <c r="I114" s="157"/>
      <c r="J114" s="247" t="s">
        <v>215</v>
      </c>
      <c r="K114" s="302">
        <f>Y114</f>
        <v>4200</v>
      </c>
      <c r="L114" s="398">
        <f>K114*0.9</f>
        <v>3780</v>
      </c>
      <c r="M114" s="365">
        <f>L114/$M$4</f>
        <v>2953.125</v>
      </c>
      <c r="N114" s="365" t="e">
        <f t="shared" si="66"/>
        <v>#NAME?</v>
      </c>
      <c r="O114" s="365" t="e">
        <f t="shared" si="66"/>
        <v>#NAME?</v>
      </c>
      <c r="P114" s="182"/>
      <c r="Q114" s="182"/>
      <c r="R114" s="183"/>
      <c r="S114" s="219" t="s">
        <v>155</v>
      </c>
      <c r="T114" s="220">
        <v>12</v>
      </c>
      <c r="U114" s="221">
        <v>350</v>
      </c>
      <c r="V114" s="184"/>
      <c r="W114" s="302">
        <f>(T114*U114)</f>
        <v>4200</v>
      </c>
      <c r="X114" s="182"/>
      <c r="Y114" s="266">
        <f>W114</f>
        <v>4200</v>
      </c>
      <c r="Z114" s="182"/>
      <c r="AA114" s="181">
        <f>Y114/M$4</f>
        <v>3281.25</v>
      </c>
      <c r="AB114" s="182"/>
      <c r="AC114" s="182"/>
      <c r="AD114" s="183"/>
      <c r="AE114" s="219" t="s">
        <v>155</v>
      </c>
      <c r="AF114" s="220">
        <v>36</v>
      </c>
      <c r="AG114" s="221">
        <v>350</v>
      </c>
      <c r="AH114" s="184"/>
      <c r="AI114" s="232">
        <f>(AF114*AG114)</f>
        <v>12600</v>
      </c>
      <c r="AJ114" s="182"/>
      <c r="AK114" s="266">
        <f>AI114</f>
        <v>12600</v>
      </c>
      <c r="AL114" s="182"/>
      <c r="AM114" s="181">
        <f>AK114/M$4</f>
        <v>9843.75</v>
      </c>
      <c r="AN114" s="182"/>
      <c r="AO114" s="182"/>
      <c r="AP114" s="182"/>
      <c r="AQ114" s="182"/>
      <c r="AR114" s="185" t="e">
        <f>AS114*$M$4</f>
        <v>#NAME?</v>
      </c>
      <c r="AS114" s="185" t="e">
        <f>AW114+BA114+BE114+BI114+BM114+BQ114+BU114+BY114</f>
        <v>#NAME?</v>
      </c>
      <c r="AT114" s="186" t="e">
        <v>#NAME?</v>
      </c>
      <c r="AU114" s="186" t="e">
        <v>#NAME?</v>
      </c>
      <c r="AV114" s="186" t="e">
        <v>#NAME?</v>
      </c>
      <c r="AW114" s="187" t="e">
        <f>SUM(AT114:AV114)</f>
        <v>#NAME?</v>
      </c>
      <c r="AX114" s="186" t="e">
        <v>#NAME?</v>
      </c>
      <c r="AY114" s="186" t="e">
        <v>#NAME?</v>
      </c>
      <c r="AZ114" s="186" t="e">
        <v>#NAME?</v>
      </c>
      <c r="BA114" s="187" t="e">
        <f>SUM(AX114:AZ114)</f>
        <v>#NAME?</v>
      </c>
      <c r="BB114" s="186" t="e">
        <v>#NAME?</v>
      </c>
      <c r="BC114" s="186" t="e">
        <v>#NAME?</v>
      </c>
      <c r="BD114" s="186" t="e">
        <v>#NAME?</v>
      </c>
      <c r="BE114" s="187" t="e">
        <f>SUM(BB114:BD114)</f>
        <v>#NAME?</v>
      </c>
      <c r="BF114" s="186" t="e">
        <v>#NAME?</v>
      </c>
      <c r="BG114" s="186" t="e">
        <v>#NAME?</v>
      </c>
      <c r="BH114" s="186" t="e">
        <v>#NAME?</v>
      </c>
      <c r="BI114" s="187" t="e">
        <f>SUM(BF114:BH114)</f>
        <v>#NAME?</v>
      </c>
      <c r="BJ114" s="186" t="e">
        <v>#NAME?</v>
      </c>
      <c r="BK114" s="186" t="e">
        <v>#NAME?</v>
      </c>
      <c r="BL114" s="186" t="e">
        <v>#NAME?</v>
      </c>
      <c r="BM114" s="187" t="e">
        <f>SUM(BJ114:BL114)</f>
        <v>#NAME?</v>
      </c>
      <c r="BN114" s="186" t="e">
        <v>#NAME?</v>
      </c>
      <c r="BO114" s="186" t="e">
        <v>#NAME?</v>
      </c>
      <c r="BP114" s="186" t="e">
        <v>#NAME?</v>
      </c>
      <c r="BQ114" s="187" t="e">
        <f>SUM(BM114:BP114)</f>
        <v>#NAME?</v>
      </c>
      <c r="BR114" s="186" t="e">
        <v>#NAME?</v>
      </c>
      <c r="BS114" s="186" t="e">
        <v>#NAME?</v>
      </c>
      <c r="BT114" s="186" t="e">
        <v>#NAME?</v>
      </c>
      <c r="BU114" s="187" t="e">
        <f>SUM(BQ114:BT114)</f>
        <v>#NAME?</v>
      </c>
      <c r="BV114" s="186" t="e">
        <v>#NAME?</v>
      </c>
      <c r="BW114" s="186" t="e">
        <v>#NAME?</v>
      </c>
      <c r="BX114" s="186" t="e">
        <v>#NAME?</v>
      </c>
      <c r="BY114" s="187" t="e">
        <f>SUM(BU114:BX114)</f>
        <v>#NAME?</v>
      </c>
    </row>
    <row r="115" spans="1:77" s="80" customFormat="1" ht="15.5">
      <c r="A115" s="115" t="s">
        <v>103</v>
      </c>
      <c r="B115" s="115"/>
      <c r="C115" s="115"/>
      <c r="D115" s="115"/>
      <c r="E115" s="115"/>
      <c r="F115" s="115"/>
      <c r="G115" s="115"/>
      <c r="H115" s="115"/>
      <c r="I115" s="157"/>
      <c r="J115" s="247" t="s">
        <v>216</v>
      </c>
      <c r="K115" s="302">
        <f>Y115</f>
        <v>12000</v>
      </c>
      <c r="L115" s="398">
        <f>K115*0.9</f>
        <v>10800</v>
      </c>
      <c r="M115" s="365">
        <f>L115/$M$4</f>
        <v>8437.5</v>
      </c>
      <c r="N115" s="365" t="e">
        <f t="shared" si="66"/>
        <v>#NAME?</v>
      </c>
      <c r="O115" s="365" t="e">
        <f t="shared" si="66"/>
        <v>#NAME?</v>
      </c>
      <c r="P115" s="182"/>
      <c r="Q115" s="182"/>
      <c r="R115" s="183"/>
      <c r="S115" s="222" t="s">
        <v>155</v>
      </c>
      <c r="T115" s="220">
        <v>12</v>
      </c>
      <c r="U115" s="221">
        <v>1000</v>
      </c>
      <c r="V115" s="184"/>
      <c r="W115" s="302">
        <f>(T115*U115)</f>
        <v>12000</v>
      </c>
      <c r="X115" s="182"/>
      <c r="Y115" s="266">
        <f>W115</f>
        <v>12000</v>
      </c>
      <c r="Z115" s="182"/>
      <c r="AA115" s="181">
        <f>Y115/M$4</f>
        <v>9375</v>
      </c>
      <c r="AB115" s="182"/>
      <c r="AC115" s="182"/>
      <c r="AD115" s="183"/>
      <c r="AE115" s="222" t="s">
        <v>155</v>
      </c>
      <c r="AF115" s="220">
        <v>36</v>
      </c>
      <c r="AG115" s="221">
        <v>1000</v>
      </c>
      <c r="AH115" s="184"/>
      <c r="AI115" s="232">
        <f>(AF115*AG115)</f>
        <v>36000</v>
      </c>
      <c r="AJ115" s="182"/>
      <c r="AK115" s="266">
        <f>AI115</f>
        <v>36000</v>
      </c>
      <c r="AL115" s="182"/>
      <c r="AM115" s="181">
        <f>AK115/M$4</f>
        <v>28125</v>
      </c>
      <c r="AN115" s="182"/>
      <c r="AO115" s="182"/>
      <c r="AP115" s="182"/>
      <c r="AQ115" s="182"/>
      <c r="AR115" s="185" t="e">
        <f>AS115*$M$4</f>
        <v>#NAME?</v>
      </c>
      <c r="AS115" s="185" t="e">
        <f>AW115+BA115+BE115+BI115+BM115+BQ115+BU115+BY115</f>
        <v>#NAME?</v>
      </c>
      <c r="AT115" s="186" t="e">
        <v>#NAME?</v>
      </c>
      <c r="AU115" s="186" t="e">
        <v>#NAME?</v>
      </c>
      <c r="AV115" s="186" t="e">
        <v>#NAME?</v>
      </c>
      <c r="AW115" s="187" t="e">
        <f>SUM(AT115:AV115)</f>
        <v>#NAME?</v>
      </c>
      <c r="AX115" s="186" t="e">
        <v>#NAME?</v>
      </c>
      <c r="AY115" s="186" t="e">
        <v>#NAME?</v>
      </c>
      <c r="AZ115" s="186" t="e">
        <v>#NAME?</v>
      </c>
      <c r="BA115" s="187" t="e">
        <f>SUM(AX115:AZ115)</f>
        <v>#NAME?</v>
      </c>
      <c r="BB115" s="186" t="e">
        <v>#NAME?</v>
      </c>
      <c r="BC115" s="186" t="e">
        <v>#NAME?</v>
      </c>
      <c r="BD115" s="186" t="e">
        <v>#NAME?</v>
      </c>
      <c r="BE115" s="187" t="e">
        <f>SUM(BB115:BD115)</f>
        <v>#NAME?</v>
      </c>
      <c r="BF115" s="186" t="e">
        <v>#NAME?</v>
      </c>
      <c r="BG115" s="186" t="e">
        <v>#NAME?</v>
      </c>
      <c r="BH115" s="186" t="e">
        <v>#NAME?</v>
      </c>
      <c r="BI115" s="187" t="e">
        <f>SUM(BF115:BH115)</f>
        <v>#NAME?</v>
      </c>
      <c r="BJ115" s="186" t="e">
        <v>#NAME?</v>
      </c>
      <c r="BK115" s="186" t="e">
        <v>#NAME?</v>
      </c>
      <c r="BL115" s="186" t="e">
        <v>#NAME?</v>
      </c>
      <c r="BM115" s="187" t="e">
        <f>SUM(BJ115:BL115)</f>
        <v>#NAME?</v>
      </c>
      <c r="BN115" s="186" t="e">
        <v>#NAME?</v>
      </c>
      <c r="BO115" s="186" t="e">
        <v>#NAME?</v>
      </c>
      <c r="BP115" s="186" t="e">
        <v>#NAME?</v>
      </c>
      <c r="BQ115" s="187" t="e">
        <f>SUM(BM115:BP115)</f>
        <v>#NAME?</v>
      </c>
      <c r="BR115" s="186" t="e">
        <v>#NAME?</v>
      </c>
      <c r="BS115" s="186" t="e">
        <v>#NAME?</v>
      </c>
      <c r="BT115" s="186" t="e">
        <v>#NAME?</v>
      </c>
      <c r="BU115" s="187" t="e">
        <f>SUM(BQ115:BT115)</f>
        <v>#NAME?</v>
      </c>
      <c r="BV115" s="186" t="e">
        <v>#NAME?</v>
      </c>
      <c r="BW115" s="186" t="e">
        <v>#NAME?</v>
      </c>
      <c r="BX115" s="186" t="e">
        <v>#NAME?</v>
      </c>
      <c r="BY115" s="187" t="e">
        <f>SUM(BU115:BX115)</f>
        <v>#NAME?</v>
      </c>
    </row>
    <row r="116" spans="1:77" s="80" customFormat="1" ht="15.5">
      <c r="A116" s="115" t="s">
        <v>104</v>
      </c>
      <c r="B116" s="115"/>
      <c r="C116" s="115"/>
      <c r="D116" s="115"/>
      <c r="E116" s="115"/>
      <c r="F116" s="115"/>
      <c r="G116" s="115"/>
      <c r="H116" s="115"/>
      <c r="I116" s="157"/>
      <c r="J116" s="247" t="s">
        <v>217</v>
      </c>
      <c r="K116" s="302">
        <f>Y116</f>
        <v>2400</v>
      </c>
      <c r="L116" s="398">
        <f>K116*0.9</f>
        <v>2160</v>
      </c>
      <c r="M116" s="365">
        <f>L116/$M$4</f>
        <v>1687.5</v>
      </c>
      <c r="N116" s="365" t="e">
        <f t="shared" si="66"/>
        <v>#NAME?</v>
      </c>
      <c r="O116" s="365" t="e">
        <f t="shared" si="66"/>
        <v>#NAME?</v>
      </c>
      <c r="P116" s="182"/>
      <c r="Q116" s="182"/>
      <c r="R116" s="183"/>
      <c r="S116" s="222" t="s">
        <v>155</v>
      </c>
      <c r="T116" s="220">
        <v>12</v>
      </c>
      <c r="U116" s="221">
        <v>200</v>
      </c>
      <c r="V116" s="184"/>
      <c r="W116" s="302">
        <f>(T116*U116)</f>
        <v>2400</v>
      </c>
      <c r="X116" s="182"/>
      <c r="Y116" s="266">
        <f>W116</f>
        <v>2400</v>
      </c>
      <c r="Z116" s="182"/>
      <c r="AA116" s="181">
        <f>Y116/M$4</f>
        <v>1875</v>
      </c>
      <c r="AB116" s="182"/>
      <c r="AC116" s="182"/>
      <c r="AD116" s="183"/>
      <c r="AE116" s="222" t="s">
        <v>155</v>
      </c>
      <c r="AF116" s="220">
        <v>36</v>
      </c>
      <c r="AG116" s="221">
        <v>200</v>
      </c>
      <c r="AH116" s="184"/>
      <c r="AI116" s="232">
        <f>(AF116*AG116)</f>
        <v>7200</v>
      </c>
      <c r="AJ116" s="182"/>
      <c r="AK116" s="266">
        <f>AI116</f>
        <v>7200</v>
      </c>
      <c r="AL116" s="182"/>
      <c r="AM116" s="181">
        <f>AK116/M$4</f>
        <v>5625</v>
      </c>
      <c r="AN116" s="182"/>
      <c r="AO116" s="182"/>
      <c r="AP116" s="182"/>
      <c r="AQ116" s="182"/>
      <c r="AR116" s="185" t="e">
        <f>AS116*$M$4</f>
        <v>#NAME?</v>
      </c>
      <c r="AS116" s="185" t="e">
        <f>AW116+BA116+BE116+BI116+BM116+BQ116+BU116+BY116</f>
        <v>#NAME?</v>
      </c>
      <c r="AT116" s="186" t="e">
        <v>#NAME?</v>
      </c>
      <c r="AU116" s="186" t="e">
        <v>#NAME?</v>
      </c>
      <c r="AV116" s="186" t="e">
        <v>#NAME?</v>
      </c>
      <c r="AW116" s="187" t="e">
        <f>SUM(AT116:AV116)</f>
        <v>#NAME?</v>
      </c>
      <c r="AX116" s="186" t="e">
        <v>#NAME?</v>
      </c>
      <c r="AY116" s="186" t="e">
        <v>#NAME?</v>
      </c>
      <c r="AZ116" s="186" t="e">
        <v>#NAME?</v>
      </c>
      <c r="BA116" s="187" t="e">
        <f>SUM(AX116:AZ116)</f>
        <v>#NAME?</v>
      </c>
      <c r="BB116" s="186" t="e">
        <v>#NAME?</v>
      </c>
      <c r="BC116" s="186" t="e">
        <v>#NAME?</v>
      </c>
      <c r="BD116" s="186" t="e">
        <v>#NAME?</v>
      </c>
      <c r="BE116" s="187" t="e">
        <f>SUM(BB116:BD116)</f>
        <v>#NAME?</v>
      </c>
      <c r="BF116" s="186" t="e">
        <v>#NAME?</v>
      </c>
      <c r="BG116" s="186" t="e">
        <v>#NAME?</v>
      </c>
      <c r="BH116" s="186" t="e">
        <v>#NAME?</v>
      </c>
      <c r="BI116" s="187" t="e">
        <f>SUM(BF116:BH116)</f>
        <v>#NAME?</v>
      </c>
      <c r="BJ116" s="186" t="e">
        <v>#NAME?</v>
      </c>
      <c r="BK116" s="186" t="e">
        <v>#NAME?</v>
      </c>
      <c r="BL116" s="186" t="e">
        <v>#NAME?</v>
      </c>
      <c r="BM116" s="187" t="e">
        <f>SUM(BJ116:BL116)</f>
        <v>#NAME?</v>
      </c>
      <c r="BN116" s="186" t="e">
        <v>#NAME?</v>
      </c>
      <c r="BO116" s="186" t="e">
        <v>#NAME?</v>
      </c>
      <c r="BP116" s="186" t="e">
        <v>#NAME?</v>
      </c>
      <c r="BQ116" s="187" t="e">
        <f>SUM(BM116:BP116)</f>
        <v>#NAME?</v>
      </c>
      <c r="BR116" s="186" t="e">
        <v>#NAME?</v>
      </c>
      <c r="BS116" s="186" t="e">
        <v>#NAME?</v>
      </c>
      <c r="BT116" s="186" t="e">
        <v>#NAME?</v>
      </c>
      <c r="BU116" s="187" t="e">
        <f>SUM(BQ116:BT116)</f>
        <v>#NAME?</v>
      </c>
      <c r="BV116" s="186" t="e">
        <v>#NAME?</v>
      </c>
      <c r="BW116" s="186" t="e">
        <v>#NAME?</v>
      </c>
      <c r="BX116" s="186" t="e">
        <v>#NAME?</v>
      </c>
      <c r="BY116" s="187" t="e">
        <f>SUM(BU116:BX116)</f>
        <v>#NAME?</v>
      </c>
    </row>
    <row r="117" spans="1:77" s="80" customFormat="1" ht="15.5">
      <c r="A117" s="162"/>
      <c r="B117" s="163"/>
      <c r="C117" s="163"/>
      <c r="D117" s="163"/>
      <c r="E117" s="163"/>
      <c r="F117" s="163"/>
      <c r="I117" s="164"/>
      <c r="J117" s="177" t="str">
        <f>CONCATENATE("Subtotal ",J112)</f>
        <v>Subtotal 4.2 Office rent and security</v>
      </c>
      <c r="K117" s="333">
        <f>SUBTOTAL(9,K113:K116)</f>
        <v>28800</v>
      </c>
      <c r="L117" s="399">
        <f>SUBTOTAL(9,L113:L116)</f>
        <v>25920</v>
      </c>
      <c r="M117" s="366">
        <f>SUBTOTAL(9,M113:M116)</f>
        <v>20250</v>
      </c>
      <c r="N117" s="366" t="e">
        <f>SUBTOTAL(9,N113:N116)</f>
        <v>#NAME?</v>
      </c>
      <c r="O117" s="366" t="e">
        <f>SUBTOTAL(9,O113:O116)</f>
        <v>#NAME?</v>
      </c>
      <c r="P117" s="184"/>
      <c r="Q117" s="184"/>
      <c r="R117" s="216"/>
      <c r="S117" s="184"/>
      <c r="T117" s="184"/>
      <c r="U117" s="215"/>
      <c r="V117" s="215"/>
      <c r="W117" s="303">
        <f>SUBTOTAL(9,W113:W116)</f>
        <v>28800</v>
      </c>
      <c r="X117" s="184"/>
      <c r="Y117" s="277">
        <f>SUBTOTAL(9,Y113:Y116)</f>
        <v>28800</v>
      </c>
      <c r="Z117" s="184"/>
      <c r="AA117" s="214">
        <f>SUBTOTAL(9,AA113:AA116)</f>
        <v>22500</v>
      </c>
      <c r="AB117" s="184"/>
      <c r="AC117" s="184"/>
      <c r="AD117" s="216"/>
      <c r="AE117" s="184"/>
      <c r="AF117" s="184"/>
      <c r="AG117" s="215"/>
      <c r="AH117" s="215"/>
      <c r="AI117" s="233">
        <f>SUBTOTAL(9,AI113:AI116)</f>
        <v>86400</v>
      </c>
      <c r="AJ117" s="184"/>
      <c r="AK117" s="277">
        <f>SUBTOTAL(9,AK113:AK116)</f>
        <v>86400</v>
      </c>
      <c r="AL117" s="184"/>
      <c r="AM117" s="214">
        <f>SUBTOTAL(9,AM113:AM116)</f>
        <v>67500</v>
      </c>
      <c r="AN117" s="184"/>
      <c r="AO117" s="184"/>
      <c r="AP117" s="184"/>
      <c r="AQ117" s="184"/>
      <c r="AR117" s="215" t="e">
        <f t="shared" ref="AR117:BF117" si="67">SUBTOTAL(9,AR113:AR116)</f>
        <v>#NAME?</v>
      </c>
      <c r="AS117" s="215" t="e">
        <f t="shared" si="67"/>
        <v>#NAME?</v>
      </c>
      <c r="AT117" s="215" t="e">
        <f t="shared" si="67"/>
        <v>#NAME?</v>
      </c>
      <c r="AU117" s="215" t="e">
        <f t="shared" si="67"/>
        <v>#NAME?</v>
      </c>
      <c r="AV117" s="215" t="e">
        <f t="shared" si="67"/>
        <v>#NAME?</v>
      </c>
      <c r="AW117" s="215" t="e">
        <f t="shared" si="67"/>
        <v>#NAME?</v>
      </c>
      <c r="AX117" s="215" t="e">
        <f t="shared" si="67"/>
        <v>#NAME?</v>
      </c>
      <c r="AY117" s="215" t="e">
        <f t="shared" si="67"/>
        <v>#NAME?</v>
      </c>
      <c r="AZ117" s="215" t="e">
        <f t="shared" si="67"/>
        <v>#NAME?</v>
      </c>
      <c r="BA117" s="215" t="e">
        <f t="shared" si="67"/>
        <v>#NAME?</v>
      </c>
      <c r="BB117" s="215" t="e">
        <f t="shared" si="67"/>
        <v>#NAME?</v>
      </c>
      <c r="BC117" s="215" t="e">
        <f t="shared" si="67"/>
        <v>#NAME?</v>
      </c>
      <c r="BD117" s="215" t="e">
        <f t="shared" si="67"/>
        <v>#NAME?</v>
      </c>
      <c r="BE117" s="215" t="e">
        <f t="shared" si="67"/>
        <v>#NAME?</v>
      </c>
      <c r="BF117" s="215" t="e">
        <f t="shared" si="67"/>
        <v>#NAME?</v>
      </c>
      <c r="BG117" s="215" t="e">
        <f t="shared" ref="BG117:BY117" si="68">SUBTOTAL(9,BG113:BG116)</f>
        <v>#NAME?</v>
      </c>
      <c r="BH117" s="215" t="e">
        <f t="shared" si="68"/>
        <v>#NAME?</v>
      </c>
      <c r="BI117" s="215" t="e">
        <f t="shared" si="68"/>
        <v>#NAME?</v>
      </c>
      <c r="BJ117" s="215" t="e">
        <f t="shared" si="68"/>
        <v>#NAME?</v>
      </c>
      <c r="BK117" s="215" t="e">
        <f t="shared" si="68"/>
        <v>#NAME?</v>
      </c>
      <c r="BL117" s="215" t="e">
        <f t="shared" si="68"/>
        <v>#NAME?</v>
      </c>
      <c r="BM117" s="215" t="e">
        <f t="shared" si="68"/>
        <v>#NAME?</v>
      </c>
      <c r="BN117" s="215" t="e">
        <f t="shared" si="68"/>
        <v>#NAME?</v>
      </c>
      <c r="BO117" s="215" t="e">
        <f t="shared" si="68"/>
        <v>#NAME?</v>
      </c>
      <c r="BP117" s="215" t="e">
        <f t="shared" si="68"/>
        <v>#NAME?</v>
      </c>
      <c r="BQ117" s="215" t="e">
        <f t="shared" si="68"/>
        <v>#NAME?</v>
      </c>
      <c r="BR117" s="215" t="e">
        <f t="shared" si="68"/>
        <v>#NAME?</v>
      </c>
      <c r="BS117" s="215" t="e">
        <f t="shared" si="68"/>
        <v>#NAME?</v>
      </c>
      <c r="BT117" s="215" t="e">
        <f t="shared" si="68"/>
        <v>#NAME?</v>
      </c>
      <c r="BU117" s="215" t="e">
        <f t="shared" si="68"/>
        <v>#NAME?</v>
      </c>
      <c r="BV117" s="215" t="e">
        <f t="shared" si="68"/>
        <v>#NAME?</v>
      </c>
      <c r="BW117" s="215" t="e">
        <f t="shared" si="68"/>
        <v>#NAME?</v>
      </c>
      <c r="BX117" s="215" t="e">
        <f t="shared" si="68"/>
        <v>#NAME?</v>
      </c>
      <c r="BY117" s="215" t="e">
        <f t="shared" si="68"/>
        <v>#NAME?</v>
      </c>
    </row>
    <row r="118" spans="1:77" s="80" customFormat="1" ht="15.5">
      <c r="A118" s="162"/>
      <c r="B118" s="163"/>
      <c r="C118" s="163"/>
      <c r="D118" s="163"/>
      <c r="E118" s="163"/>
      <c r="F118" s="163"/>
      <c r="I118" s="164"/>
      <c r="J118" s="177"/>
      <c r="K118" s="333"/>
      <c r="L118" s="399"/>
      <c r="M118" s="366"/>
      <c r="N118" s="366"/>
      <c r="O118" s="366"/>
      <c r="P118" s="184"/>
      <c r="Q118" s="184"/>
      <c r="R118" s="216"/>
      <c r="S118" s="184"/>
      <c r="T118" s="184"/>
      <c r="U118" s="215"/>
      <c r="V118" s="215"/>
      <c r="W118" s="303"/>
      <c r="X118" s="184"/>
      <c r="Y118" s="277"/>
      <c r="Z118" s="184"/>
      <c r="AA118" s="214"/>
      <c r="AB118" s="184"/>
      <c r="AC118" s="184"/>
      <c r="AD118" s="216"/>
      <c r="AE118" s="184"/>
      <c r="AF118" s="184"/>
      <c r="AG118" s="215"/>
      <c r="AH118" s="215"/>
      <c r="AI118" s="233"/>
      <c r="AJ118" s="184"/>
      <c r="AK118" s="277"/>
      <c r="AL118" s="184"/>
      <c r="AM118" s="214"/>
      <c r="AN118" s="184"/>
      <c r="AO118" s="184"/>
      <c r="AP118" s="184"/>
      <c r="AQ118" s="184"/>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215"/>
      <c r="BW118" s="215"/>
      <c r="BX118" s="215"/>
      <c r="BY118" s="215"/>
    </row>
    <row r="119" spans="1:77" s="80" customFormat="1" ht="15.5">
      <c r="A119" s="162"/>
      <c r="B119" s="163"/>
      <c r="C119" s="163"/>
      <c r="D119" s="163"/>
      <c r="E119" s="163"/>
      <c r="F119" s="163"/>
      <c r="I119" s="164"/>
      <c r="J119" s="250" t="s">
        <v>218</v>
      </c>
      <c r="K119" s="333"/>
      <c r="L119" s="399"/>
      <c r="M119" s="366"/>
      <c r="N119" s="366"/>
      <c r="O119" s="366"/>
      <c r="P119" s="184"/>
      <c r="Q119" s="184"/>
      <c r="R119" s="216"/>
      <c r="S119" s="184"/>
      <c r="T119" s="184"/>
      <c r="U119" s="215"/>
      <c r="V119" s="215"/>
      <c r="W119" s="303"/>
      <c r="X119" s="184"/>
      <c r="Y119" s="277"/>
      <c r="Z119" s="184"/>
      <c r="AA119" s="214"/>
      <c r="AB119" s="184"/>
      <c r="AC119" s="184"/>
      <c r="AD119" s="216"/>
      <c r="AE119" s="184"/>
      <c r="AF119" s="184"/>
      <c r="AG119" s="215"/>
      <c r="AH119" s="215"/>
      <c r="AI119" s="233"/>
      <c r="AJ119" s="184"/>
      <c r="AK119" s="277"/>
      <c r="AL119" s="184"/>
      <c r="AM119" s="214"/>
      <c r="AN119" s="184"/>
      <c r="AO119" s="184"/>
      <c r="AP119" s="184"/>
      <c r="AQ119" s="184"/>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c r="BW119" s="215"/>
      <c r="BX119" s="215"/>
      <c r="BY119" s="215"/>
    </row>
    <row r="120" spans="1:77" s="80" customFormat="1" ht="15.5">
      <c r="A120" s="115" t="s">
        <v>105</v>
      </c>
      <c r="B120" s="115"/>
      <c r="C120" s="115"/>
      <c r="D120" s="115"/>
      <c r="E120" s="115"/>
      <c r="F120" s="115"/>
      <c r="G120" s="115"/>
      <c r="H120" s="115"/>
      <c r="I120" s="157"/>
      <c r="J120" s="247" t="s">
        <v>219</v>
      </c>
      <c r="K120" s="302">
        <f>Y120</f>
        <v>5280</v>
      </c>
      <c r="L120" s="398">
        <f>K120*0.9</f>
        <v>4752</v>
      </c>
      <c r="M120" s="365">
        <f>L120/$M$4</f>
        <v>3712.5</v>
      </c>
      <c r="N120" s="365" t="e">
        <f>L120-AR120</f>
        <v>#NAME?</v>
      </c>
      <c r="O120" s="365" t="e">
        <f>M120-AS120</f>
        <v>#NAME?</v>
      </c>
      <c r="P120" s="182"/>
      <c r="Q120" s="182"/>
      <c r="R120" s="183"/>
      <c r="S120" s="219" t="s">
        <v>155</v>
      </c>
      <c r="T120" s="220">
        <v>12</v>
      </c>
      <c r="U120" s="256">
        <v>440</v>
      </c>
      <c r="V120" s="184"/>
      <c r="W120" s="302">
        <f>(T120*U120)</f>
        <v>5280</v>
      </c>
      <c r="X120" s="182"/>
      <c r="Y120" s="266">
        <f>W120</f>
        <v>5280</v>
      </c>
      <c r="Z120" s="182"/>
      <c r="AA120" s="181">
        <f>Y120/M$4</f>
        <v>4125</v>
      </c>
      <c r="AB120" s="182"/>
      <c r="AC120" s="182"/>
      <c r="AD120" s="183"/>
      <c r="AE120" s="219" t="s">
        <v>155</v>
      </c>
      <c r="AF120" s="255">
        <v>12</v>
      </c>
      <c r="AG120" s="256">
        <v>440</v>
      </c>
      <c r="AH120" s="184"/>
      <c r="AI120" s="232">
        <f>(AF120*AG120)</f>
        <v>5280</v>
      </c>
      <c r="AJ120" s="182"/>
      <c r="AK120" s="266">
        <f>AI120</f>
        <v>5280</v>
      </c>
      <c r="AL120" s="182"/>
      <c r="AM120" s="181">
        <f>AK120/M$4</f>
        <v>4125</v>
      </c>
      <c r="AN120" s="182"/>
      <c r="AO120" s="182"/>
      <c r="AP120" s="182"/>
      <c r="AQ120" s="182"/>
      <c r="AR120" s="185" t="e">
        <f>AS120*$M$4</f>
        <v>#NAME?</v>
      </c>
      <c r="AS120" s="185" t="e">
        <f>AW120+BA120+BE120+BI120+BM120+BQ120+BU120+BY120</f>
        <v>#NAME?</v>
      </c>
      <c r="AT120" s="186" t="e">
        <v>#NAME?</v>
      </c>
      <c r="AU120" s="186" t="e">
        <v>#NAME?</v>
      </c>
      <c r="AV120" s="186" t="e">
        <v>#NAME?</v>
      </c>
      <c r="AW120" s="187" t="e">
        <f>SUM(AT120:AV120)</f>
        <v>#NAME?</v>
      </c>
      <c r="AX120" s="186" t="e">
        <v>#NAME?</v>
      </c>
      <c r="AY120" s="186" t="e">
        <v>#NAME?</v>
      </c>
      <c r="AZ120" s="186" t="e">
        <v>#NAME?</v>
      </c>
      <c r="BA120" s="187" t="e">
        <f>SUM(AX120:AZ120)</f>
        <v>#NAME?</v>
      </c>
      <c r="BB120" s="186" t="e">
        <v>#NAME?</v>
      </c>
      <c r="BC120" s="186" t="e">
        <v>#NAME?</v>
      </c>
      <c r="BD120" s="186" t="e">
        <v>#NAME?</v>
      </c>
      <c r="BE120" s="187" t="e">
        <f>SUM(BB120:BD120)</f>
        <v>#NAME?</v>
      </c>
      <c r="BF120" s="186" t="e">
        <v>#NAME?</v>
      </c>
      <c r="BG120" s="186" t="e">
        <v>#NAME?</v>
      </c>
      <c r="BH120" s="186" t="e">
        <v>#NAME?</v>
      </c>
      <c r="BI120" s="187" t="e">
        <f>SUM(BF120:BH120)</f>
        <v>#NAME?</v>
      </c>
      <c r="BJ120" s="186" t="e">
        <v>#NAME?</v>
      </c>
      <c r="BK120" s="186" t="e">
        <v>#NAME?</v>
      </c>
      <c r="BL120" s="186" t="e">
        <v>#NAME?</v>
      </c>
      <c r="BM120" s="187" t="e">
        <f>SUM(BJ120:BL120)</f>
        <v>#NAME?</v>
      </c>
      <c r="BN120" s="186" t="e">
        <v>#NAME?</v>
      </c>
      <c r="BO120" s="186" t="e">
        <v>#NAME?</v>
      </c>
      <c r="BP120" s="186" t="e">
        <v>#NAME?</v>
      </c>
      <c r="BQ120" s="187" t="e">
        <f>SUM(BM120:BP120)</f>
        <v>#NAME?</v>
      </c>
      <c r="BR120" s="186" t="e">
        <v>#NAME?</v>
      </c>
      <c r="BS120" s="186" t="e">
        <v>#NAME?</v>
      </c>
      <c r="BT120" s="186" t="e">
        <v>#NAME?</v>
      </c>
      <c r="BU120" s="187" t="e">
        <f>SUM(BQ120:BT120)</f>
        <v>#NAME?</v>
      </c>
      <c r="BV120" s="186" t="e">
        <v>#NAME?</v>
      </c>
      <c r="BW120" s="186" t="e">
        <v>#NAME?</v>
      </c>
      <c r="BX120" s="186" t="e">
        <v>#NAME?</v>
      </c>
      <c r="BY120" s="187" t="e">
        <f>SUM(BU120:BX120)</f>
        <v>#NAME?</v>
      </c>
    </row>
    <row r="121" spans="1:77" s="80" customFormat="1" ht="15.5">
      <c r="A121" s="115" t="s">
        <v>106</v>
      </c>
      <c r="B121" s="115"/>
      <c r="C121" s="115"/>
      <c r="D121" s="115"/>
      <c r="E121" s="115"/>
      <c r="F121" s="115"/>
      <c r="G121" s="115"/>
      <c r="H121" s="115"/>
      <c r="I121" s="157"/>
      <c r="J121" s="247" t="s">
        <v>220</v>
      </c>
      <c r="K121" s="302">
        <f>Y121</f>
        <v>5280</v>
      </c>
      <c r="L121" s="398">
        <f>K121*0.9</f>
        <v>4752</v>
      </c>
      <c r="M121" s="365">
        <f>L121/$M$4</f>
        <v>3712.5</v>
      </c>
      <c r="N121" s="365" t="e">
        <f>L121-AR121</f>
        <v>#NAME?</v>
      </c>
      <c r="O121" s="365" t="e">
        <f>M121-AS121</f>
        <v>#NAME?</v>
      </c>
      <c r="P121" s="182"/>
      <c r="Q121" s="182"/>
      <c r="R121" s="183"/>
      <c r="S121" s="219" t="s">
        <v>155</v>
      </c>
      <c r="T121" s="220">
        <v>12</v>
      </c>
      <c r="U121" s="256">
        <v>440</v>
      </c>
      <c r="V121" s="184"/>
      <c r="W121" s="302">
        <f>(T121*U121)</f>
        <v>5280</v>
      </c>
      <c r="X121" s="182"/>
      <c r="Y121" s="266">
        <f>W121</f>
        <v>5280</v>
      </c>
      <c r="Z121" s="182"/>
      <c r="AA121" s="181">
        <f>Y121/M$4</f>
        <v>4125</v>
      </c>
      <c r="AB121" s="182"/>
      <c r="AC121" s="182"/>
      <c r="AD121" s="183"/>
      <c r="AE121" s="219" t="s">
        <v>155</v>
      </c>
      <c r="AF121" s="255">
        <v>8</v>
      </c>
      <c r="AG121" s="256">
        <v>440</v>
      </c>
      <c r="AH121" s="184"/>
      <c r="AI121" s="232">
        <f>(AF121*AG121)</f>
        <v>3520</v>
      </c>
      <c r="AJ121" s="182"/>
      <c r="AK121" s="266">
        <f>AI121</f>
        <v>3520</v>
      </c>
      <c r="AL121" s="182"/>
      <c r="AM121" s="181">
        <f>AK121/M$4</f>
        <v>2750</v>
      </c>
      <c r="AN121" s="182"/>
      <c r="AO121" s="182"/>
      <c r="AP121" s="182"/>
      <c r="AQ121" s="182"/>
      <c r="AR121" s="185" t="e">
        <f>AS121*$M$4</f>
        <v>#NAME?</v>
      </c>
      <c r="AS121" s="185" t="e">
        <f>AW121+BA121+BE121+BI121+BM121+BQ121+BU121+BY121</f>
        <v>#NAME?</v>
      </c>
      <c r="AT121" s="186" t="e">
        <v>#NAME?</v>
      </c>
      <c r="AU121" s="186" t="e">
        <v>#NAME?</v>
      </c>
      <c r="AV121" s="186" t="e">
        <v>#NAME?</v>
      </c>
      <c r="AW121" s="187" t="e">
        <f>SUM(AT121:AV121)</f>
        <v>#NAME?</v>
      </c>
      <c r="AX121" s="186" t="e">
        <v>#NAME?</v>
      </c>
      <c r="AY121" s="186" t="e">
        <v>#NAME?</v>
      </c>
      <c r="AZ121" s="186" t="e">
        <v>#NAME?</v>
      </c>
      <c r="BA121" s="187" t="e">
        <f>SUM(AX121:AZ121)</f>
        <v>#NAME?</v>
      </c>
      <c r="BB121" s="186" t="e">
        <v>#NAME?</v>
      </c>
      <c r="BC121" s="186" t="e">
        <v>#NAME?</v>
      </c>
      <c r="BD121" s="186" t="e">
        <v>#NAME?</v>
      </c>
      <c r="BE121" s="187" t="e">
        <f>SUM(BB121:BD121)</f>
        <v>#NAME?</v>
      </c>
      <c r="BF121" s="186" t="e">
        <v>#NAME?</v>
      </c>
      <c r="BG121" s="186" t="e">
        <v>#NAME?</v>
      </c>
      <c r="BH121" s="186" t="e">
        <v>#NAME?</v>
      </c>
      <c r="BI121" s="187" t="e">
        <f>SUM(BF121:BH121)</f>
        <v>#NAME?</v>
      </c>
      <c r="BJ121" s="186" t="e">
        <v>#NAME?</v>
      </c>
      <c r="BK121" s="186" t="e">
        <v>#NAME?</v>
      </c>
      <c r="BL121" s="186" t="e">
        <v>#NAME?</v>
      </c>
      <c r="BM121" s="187" t="e">
        <f>SUM(BJ121:BL121)</f>
        <v>#NAME?</v>
      </c>
      <c r="BN121" s="186" t="e">
        <v>#NAME?</v>
      </c>
      <c r="BO121" s="186" t="e">
        <v>#NAME?</v>
      </c>
      <c r="BP121" s="186" t="e">
        <v>#NAME?</v>
      </c>
      <c r="BQ121" s="187" t="e">
        <f>SUM(BM121:BP121)</f>
        <v>#NAME?</v>
      </c>
      <c r="BR121" s="186" t="e">
        <v>#NAME?</v>
      </c>
      <c r="BS121" s="186" t="e">
        <v>#NAME?</v>
      </c>
      <c r="BT121" s="186" t="e">
        <v>#NAME?</v>
      </c>
      <c r="BU121" s="187" t="e">
        <f>SUM(BQ121:BT121)</f>
        <v>#NAME?</v>
      </c>
      <c r="BV121" s="186" t="e">
        <v>#NAME?</v>
      </c>
      <c r="BW121" s="186" t="e">
        <v>#NAME?</v>
      </c>
      <c r="BX121" s="186" t="e">
        <v>#NAME?</v>
      </c>
      <c r="BY121" s="187" t="e">
        <f>SUM(BU121:BX121)</f>
        <v>#NAME?</v>
      </c>
    </row>
    <row r="122" spans="1:77" s="80" customFormat="1" ht="15.5">
      <c r="A122" s="162"/>
      <c r="B122" s="163"/>
      <c r="C122" s="163"/>
      <c r="D122" s="163"/>
      <c r="E122" s="163"/>
      <c r="F122" s="163"/>
      <c r="I122" s="164"/>
      <c r="J122" s="177" t="str">
        <f>CONCATENATE("Subtotal ",J119)</f>
        <v>Subtotal 4.3 Consumables - office supplies and equipment</v>
      </c>
      <c r="K122" s="333">
        <f>SUBTOTAL(9,K120:K121)</f>
        <v>10560</v>
      </c>
      <c r="L122" s="399">
        <f>SUBTOTAL(9,L120:L121)</f>
        <v>9504</v>
      </c>
      <c r="M122" s="366">
        <f>SUBTOTAL(9,M120:M121)</f>
        <v>7425</v>
      </c>
      <c r="N122" s="366" t="e">
        <f>SUBTOTAL(9,N120:N121)</f>
        <v>#NAME?</v>
      </c>
      <c r="O122" s="366" t="e">
        <f>SUBTOTAL(9,O120:O121)</f>
        <v>#NAME?</v>
      </c>
      <c r="P122" s="184"/>
      <c r="Q122" s="184"/>
      <c r="R122" s="216"/>
      <c r="S122" s="184"/>
      <c r="T122" s="184"/>
      <c r="U122" s="215"/>
      <c r="V122" s="215"/>
      <c r="W122" s="303">
        <f>SUBTOTAL(9,W120:W121)</f>
        <v>10560</v>
      </c>
      <c r="X122" s="184"/>
      <c r="Y122" s="277">
        <f>SUBTOTAL(9,Y120:Y121)</f>
        <v>10560</v>
      </c>
      <c r="Z122" s="184"/>
      <c r="AA122" s="214">
        <f>SUBTOTAL(9,AA120:AA121)</f>
        <v>8250</v>
      </c>
      <c r="AB122" s="184"/>
      <c r="AC122" s="184"/>
      <c r="AD122" s="216"/>
      <c r="AE122" s="184"/>
      <c r="AF122" s="184"/>
      <c r="AG122" s="215"/>
      <c r="AH122" s="215"/>
      <c r="AI122" s="233">
        <f>SUBTOTAL(9,AI120:AI121)</f>
        <v>8800</v>
      </c>
      <c r="AJ122" s="184"/>
      <c r="AK122" s="277">
        <f>SUBTOTAL(9,AK120:AK121)</f>
        <v>8800</v>
      </c>
      <c r="AL122" s="184"/>
      <c r="AM122" s="214">
        <f>SUBTOTAL(9,AM120:AM121)</f>
        <v>6875</v>
      </c>
      <c r="AN122" s="184"/>
      <c r="AO122" s="184"/>
      <c r="AP122" s="184"/>
      <c r="AQ122" s="184"/>
      <c r="AR122" s="215" t="e">
        <f t="shared" ref="AR122:BF122" si="69">SUBTOTAL(9,AR120:AR121)</f>
        <v>#NAME?</v>
      </c>
      <c r="AS122" s="215" t="e">
        <f t="shared" si="69"/>
        <v>#NAME?</v>
      </c>
      <c r="AT122" s="215" t="e">
        <f t="shared" si="69"/>
        <v>#NAME?</v>
      </c>
      <c r="AU122" s="215" t="e">
        <f t="shared" si="69"/>
        <v>#NAME?</v>
      </c>
      <c r="AV122" s="215" t="e">
        <f t="shared" si="69"/>
        <v>#NAME?</v>
      </c>
      <c r="AW122" s="215" t="e">
        <f t="shared" si="69"/>
        <v>#NAME?</v>
      </c>
      <c r="AX122" s="215" t="e">
        <f t="shared" si="69"/>
        <v>#NAME?</v>
      </c>
      <c r="AY122" s="215" t="e">
        <f t="shared" si="69"/>
        <v>#NAME?</v>
      </c>
      <c r="AZ122" s="215" t="e">
        <f t="shared" si="69"/>
        <v>#NAME?</v>
      </c>
      <c r="BA122" s="215" t="e">
        <f t="shared" si="69"/>
        <v>#NAME?</v>
      </c>
      <c r="BB122" s="215" t="e">
        <f t="shared" si="69"/>
        <v>#NAME?</v>
      </c>
      <c r="BC122" s="215" t="e">
        <f t="shared" si="69"/>
        <v>#NAME?</v>
      </c>
      <c r="BD122" s="215" t="e">
        <f t="shared" si="69"/>
        <v>#NAME?</v>
      </c>
      <c r="BE122" s="215" t="e">
        <f t="shared" si="69"/>
        <v>#NAME?</v>
      </c>
      <c r="BF122" s="215" t="e">
        <f t="shared" si="69"/>
        <v>#NAME?</v>
      </c>
      <c r="BG122" s="215" t="e">
        <f t="shared" ref="BG122:BY122" si="70">SUBTOTAL(9,BG120:BG121)</f>
        <v>#NAME?</v>
      </c>
      <c r="BH122" s="215" t="e">
        <f t="shared" si="70"/>
        <v>#NAME?</v>
      </c>
      <c r="BI122" s="215" t="e">
        <f t="shared" si="70"/>
        <v>#NAME?</v>
      </c>
      <c r="BJ122" s="215" t="e">
        <f t="shared" si="70"/>
        <v>#NAME?</v>
      </c>
      <c r="BK122" s="215" t="e">
        <f t="shared" si="70"/>
        <v>#NAME?</v>
      </c>
      <c r="BL122" s="215" t="e">
        <f t="shared" si="70"/>
        <v>#NAME?</v>
      </c>
      <c r="BM122" s="215" t="e">
        <f t="shared" si="70"/>
        <v>#NAME?</v>
      </c>
      <c r="BN122" s="215" t="e">
        <f t="shared" si="70"/>
        <v>#NAME?</v>
      </c>
      <c r="BO122" s="215" t="e">
        <f t="shared" si="70"/>
        <v>#NAME?</v>
      </c>
      <c r="BP122" s="215" t="e">
        <f t="shared" si="70"/>
        <v>#NAME?</v>
      </c>
      <c r="BQ122" s="215" t="e">
        <f t="shared" si="70"/>
        <v>#NAME?</v>
      </c>
      <c r="BR122" s="215" t="e">
        <f t="shared" si="70"/>
        <v>#NAME?</v>
      </c>
      <c r="BS122" s="215" t="e">
        <f t="shared" si="70"/>
        <v>#NAME?</v>
      </c>
      <c r="BT122" s="215" t="e">
        <f t="shared" si="70"/>
        <v>#NAME?</v>
      </c>
      <c r="BU122" s="215" t="e">
        <f t="shared" si="70"/>
        <v>#NAME?</v>
      </c>
      <c r="BV122" s="215" t="e">
        <f t="shared" si="70"/>
        <v>#NAME?</v>
      </c>
      <c r="BW122" s="215" t="e">
        <f t="shared" si="70"/>
        <v>#NAME?</v>
      </c>
      <c r="BX122" s="215" t="e">
        <f t="shared" si="70"/>
        <v>#NAME?</v>
      </c>
      <c r="BY122" s="215" t="e">
        <f t="shared" si="70"/>
        <v>#NAME?</v>
      </c>
    </row>
    <row r="123" spans="1:77" s="80" customFormat="1" ht="15.5">
      <c r="A123" s="162"/>
      <c r="B123" s="163"/>
      <c r="C123" s="163"/>
      <c r="D123" s="163"/>
      <c r="E123" s="163"/>
      <c r="F123" s="163"/>
      <c r="I123" s="164"/>
      <c r="J123" s="177"/>
      <c r="K123" s="333"/>
      <c r="L123" s="399"/>
      <c r="M123" s="366"/>
      <c r="N123" s="366"/>
      <c r="O123" s="366"/>
      <c r="P123" s="184"/>
      <c r="Q123" s="184"/>
      <c r="R123" s="216"/>
      <c r="S123" s="184"/>
      <c r="T123" s="184"/>
      <c r="U123" s="215"/>
      <c r="V123" s="215"/>
      <c r="W123" s="303"/>
      <c r="X123" s="184"/>
      <c r="Y123" s="277"/>
      <c r="Z123" s="184"/>
      <c r="AA123" s="214"/>
      <c r="AB123" s="184"/>
      <c r="AC123" s="184"/>
      <c r="AD123" s="216"/>
      <c r="AE123" s="184"/>
      <c r="AF123" s="184"/>
      <c r="AG123" s="215"/>
      <c r="AH123" s="215"/>
      <c r="AI123" s="233"/>
      <c r="AJ123" s="184"/>
      <c r="AK123" s="277"/>
      <c r="AL123" s="184"/>
      <c r="AM123" s="214"/>
      <c r="AN123" s="184"/>
      <c r="AO123" s="184"/>
      <c r="AP123" s="184"/>
      <c r="AQ123" s="184"/>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c r="BV123" s="215"/>
      <c r="BW123" s="215"/>
      <c r="BX123" s="215"/>
      <c r="BY123" s="215"/>
    </row>
    <row r="124" spans="1:77" s="80" customFormat="1" ht="15.5">
      <c r="A124" s="162"/>
      <c r="B124" s="163"/>
      <c r="C124" s="163"/>
      <c r="D124" s="163"/>
      <c r="E124" s="163"/>
      <c r="F124" s="163"/>
      <c r="I124" s="164"/>
      <c r="J124" s="250" t="s">
        <v>221</v>
      </c>
      <c r="K124" s="333"/>
      <c r="L124" s="399"/>
      <c r="M124" s="366"/>
      <c r="N124" s="366"/>
      <c r="O124" s="366"/>
      <c r="P124" s="184"/>
      <c r="Q124" s="184"/>
      <c r="R124" s="216"/>
      <c r="S124" s="184"/>
      <c r="T124" s="184"/>
      <c r="U124" s="215"/>
      <c r="V124" s="215"/>
      <c r="W124" s="303"/>
      <c r="X124" s="184"/>
      <c r="Y124" s="277"/>
      <c r="Z124" s="184"/>
      <c r="AA124" s="214"/>
      <c r="AB124" s="184"/>
      <c r="AC124" s="184"/>
      <c r="AD124" s="216"/>
      <c r="AE124" s="184"/>
      <c r="AF124" s="184"/>
      <c r="AG124" s="215"/>
      <c r="AH124" s="215"/>
      <c r="AI124" s="233"/>
      <c r="AJ124" s="184"/>
      <c r="AK124" s="277"/>
      <c r="AL124" s="184"/>
      <c r="AM124" s="214"/>
      <c r="AN124" s="184"/>
      <c r="AO124" s="184"/>
      <c r="AP124" s="184"/>
      <c r="AQ124" s="184"/>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c r="BW124" s="215"/>
      <c r="BX124" s="215"/>
      <c r="BY124" s="215"/>
    </row>
    <row r="125" spans="1:77" s="80" customFormat="1" ht="15.5">
      <c r="A125" s="115" t="s">
        <v>107</v>
      </c>
      <c r="B125" s="97"/>
      <c r="C125" s="97"/>
      <c r="D125" s="76"/>
      <c r="E125" s="98"/>
      <c r="F125" s="88"/>
      <c r="G125" s="77"/>
      <c r="H125" s="77"/>
      <c r="I125" s="157"/>
      <c r="J125" s="247" t="s">
        <v>222</v>
      </c>
      <c r="K125" s="302">
        <f>Y125</f>
        <v>10368</v>
      </c>
      <c r="L125" s="398">
        <f>K125*0.9</f>
        <v>9331.2000000000007</v>
      </c>
      <c r="M125" s="365">
        <f>L125/$M$4</f>
        <v>7290</v>
      </c>
      <c r="N125" s="365" t="e">
        <f>L125-AR125</f>
        <v>#NAME?</v>
      </c>
      <c r="O125" s="365" t="e">
        <f>M125-AS125</f>
        <v>#NAME?</v>
      </c>
      <c r="P125" s="182"/>
      <c r="Q125" s="182"/>
      <c r="R125" s="183"/>
      <c r="S125" s="219" t="s">
        <v>155</v>
      </c>
      <c r="T125" s="220">
        <v>12</v>
      </c>
      <c r="U125" s="256">
        <v>864</v>
      </c>
      <c r="V125" s="184"/>
      <c r="W125" s="302">
        <f>(T125*U125)</f>
        <v>10368</v>
      </c>
      <c r="X125" s="182"/>
      <c r="Y125" s="266">
        <f>W125</f>
        <v>10368</v>
      </c>
      <c r="Z125" s="182"/>
      <c r="AA125" s="181">
        <f>Y125/M$4</f>
        <v>8100</v>
      </c>
      <c r="AB125" s="182"/>
      <c r="AC125" s="182"/>
      <c r="AD125" s="183"/>
      <c r="AE125" s="219" t="s">
        <v>155</v>
      </c>
      <c r="AF125" s="255">
        <v>36</v>
      </c>
      <c r="AG125" s="256">
        <v>864</v>
      </c>
      <c r="AH125" s="184"/>
      <c r="AI125" s="232">
        <f>(AF125*AG125)</f>
        <v>31104</v>
      </c>
      <c r="AJ125" s="182"/>
      <c r="AK125" s="266">
        <f>AI125</f>
        <v>31104</v>
      </c>
      <c r="AL125" s="182"/>
      <c r="AM125" s="181">
        <f>AK125/M$4</f>
        <v>24300</v>
      </c>
      <c r="AN125" s="182"/>
      <c r="AO125" s="182"/>
      <c r="AP125" s="182"/>
      <c r="AQ125" s="182"/>
      <c r="AR125" s="185" t="e">
        <f>AS125*$M$4</f>
        <v>#NAME?</v>
      </c>
      <c r="AS125" s="185" t="e">
        <f>AW125+BA125+BE125+BI125+BM125+BQ125+BU125+BY125</f>
        <v>#NAME?</v>
      </c>
      <c r="AT125" s="186" t="e">
        <v>#NAME?</v>
      </c>
      <c r="AU125" s="186" t="e">
        <v>#NAME?</v>
      </c>
      <c r="AV125" s="186" t="e">
        <v>#NAME?</v>
      </c>
      <c r="AW125" s="187" t="e">
        <f>SUM(AT125:AV125)</f>
        <v>#NAME?</v>
      </c>
      <c r="AX125" s="186" t="e">
        <v>#NAME?</v>
      </c>
      <c r="AY125" s="186" t="e">
        <v>#NAME?</v>
      </c>
      <c r="AZ125" s="186" t="e">
        <v>#NAME?</v>
      </c>
      <c r="BA125" s="187" t="e">
        <f>SUM(AX125:AZ125)</f>
        <v>#NAME?</v>
      </c>
      <c r="BB125" s="186" t="e">
        <v>#NAME?</v>
      </c>
      <c r="BC125" s="186" t="e">
        <v>#NAME?</v>
      </c>
      <c r="BD125" s="186" t="e">
        <v>#NAME?</v>
      </c>
      <c r="BE125" s="187" t="e">
        <f>SUM(BB125:BD125)</f>
        <v>#NAME?</v>
      </c>
      <c r="BF125" s="186" t="e">
        <v>#NAME?</v>
      </c>
      <c r="BG125" s="186" t="e">
        <v>#NAME?</v>
      </c>
      <c r="BH125" s="186" t="e">
        <v>#NAME?</v>
      </c>
      <c r="BI125" s="187" t="e">
        <f>SUM(BF125:BH125)</f>
        <v>#NAME?</v>
      </c>
      <c r="BJ125" s="186" t="e">
        <v>#NAME?</v>
      </c>
      <c r="BK125" s="186" t="e">
        <v>#NAME?</v>
      </c>
      <c r="BL125" s="186" t="e">
        <v>#NAME?</v>
      </c>
      <c r="BM125" s="187" t="e">
        <f>SUM(BJ125:BL125)</f>
        <v>#NAME?</v>
      </c>
      <c r="BN125" s="186" t="e">
        <v>#NAME?</v>
      </c>
      <c r="BO125" s="186" t="e">
        <v>#NAME?</v>
      </c>
      <c r="BP125" s="186" t="e">
        <v>#NAME?</v>
      </c>
      <c r="BQ125" s="187" t="e">
        <f>SUM(BM125:BP125)</f>
        <v>#NAME?</v>
      </c>
      <c r="BR125" s="186" t="e">
        <v>#NAME?</v>
      </c>
      <c r="BS125" s="186" t="e">
        <v>#NAME?</v>
      </c>
      <c r="BT125" s="186" t="e">
        <v>#NAME?</v>
      </c>
      <c r="BU125" s="187" t="e">
        <f>SUM(BQ125:BT125)</f>
        <v>#NAME?</v>
      </c>
      <c r="BV125" s="186" t="e">
        <v>#NAME?</v>
      </c>
      <c r="BW125" s="186" t="e">
        <v>#NAME?</v>
      </c>
      <c r="BX125" s="186" t="e">
        <v>#NAME?</v>
      </c>
      <c r="BY125" s="187" t="e">
        <f>SUM(BU125:BX125)</f>
        <v>#NAME?</v>
      </c>
    </row>
    <row r="126" spans="1:77" s="80" customFormat="1" ht="15.5">
      <c r="A126" s="115" t="s">
        <v>108</v>
      </c>
      <c r="B126" s="97"/>
      <c r="C126" s="97"/>
      <c r="D126" s="76"/>
      <c r="E126" s="98"/>
      <c r="F126" s="88"/>
      <c r="G126" s="77"/>
      <c r="H126" s="77"/>
      <c r="I126" s="157"/>
      <c r="J126" s="247" t="s">
        <v>223</v>
      </c>
      <c r="K126" s="302">
        <f>Y126</f>
        <v>5760</v>
      </c>
      <c r="L126" s="398">
        <f>K126*0.9</f>
        <v>5184</v>
      </c>
      <c r="M126" s="365">
        <f>L126/$M$4</f>
        <v>4050</v>
      </c>
      <c r="N126" s="365" t="e">
        <f>L126-AR126</f>
        <v>#NAME?</v>
      </c>
      <c r="O126" s="365" t="e">
        <f>M126-AS126</f>
        <v>#NAME?</v>
      </c>
      <c r="P126" s="182"/>
      <c r="Q126" s="182"/>
      <c r="R126" s="183"/>
      <c r="S126" s="219" t="s">
        <v>155</v>
      </c>
      <c r="T126" s="220">
        <v>12</v>
      </c>
      <c r="U126" s="256">
        <f>3000*0.2*0.8</f>
        <v>480</v>
      </c>
      <c r="V126" s="184"/>
      <c r="W126" s="302">
        <f>(T126*U126)</f>
        <v>5760</v>
      </c>
      <c r="X126" s="182"/>
      <c r="Y126" s="266">
        <f>W126</f>
        <v>5760</v>
      </c>
      <c r="Z126" s="182"/>
      <c r="AA126" s="181">
        <f>Y126/M$4</f>
        <v>4500</v>
      </c>
      <c r="AB126" s="182"/>
      <c r="AC126" s="182"/>
      <c r="AD126" s="183"/>
      <c r="AE126" s="219" t="s">
        <v>155</v>
      </c>
      <c r="AF126" s="255">
        <v>36</v>
      </c>
      <c r="AG126" s="256">
        <f>3000*0.2*0.8</f>
        <v>480</v>
      </c>
      <c r="AH126" s="184"/>
      <c r="AI126" s="232">
        <f>(AF126*AG126)</f>
        <v>17280</v>
      </c>
      <c r="AJ126" s="182"/>
      <c r="AK126" s="266">
        <f>AI126</f>
        <v>17280</v>
      </c>
      <c r="AL126" s="182"/>
      <c r="AM126" s="181">
        <f>AK126/M$4</f>
        <v>13500</v>
      </c>
      <c r="AN126" s="182"/>
      <c r="AO126" s="182"/>
      <c r="AP126" s="182"/>
      <c r="AQ126" s="182"/>
      <c r="AR126" s="185" t="e">
        <f>AS126*$M$4</f>
        <v>#NAME?</v>
      </c>
      <c r="AS126" s="185" t="e">
        <f>AW126+BA126+BE126+BI126+BM126+BQ126+BU126+BY126</f>
        <v>#NAME?</v>
      </c>
      <c r="AT126" s="186" t="e">
        <v>#NAME?</v>
      </c>
      <c r="AU126" s="186" t="e">
        <v>#NAME?</v>
      </c>
      <c r="AV126" s="186" t="e">
        <v>#NAME?</v>
      </c>
      <c r="AW126" s="187" t="e">
        <f>SUM(AT126:AV126)</f>
        <v>#NAME?</v>
      </c>
      <c r="AX126" s="186" t="e">
        <v>#NAME?</v>
      </c>
      <c r="AY126" s="186" t="e">
        <v>#NAME?</v>
      </c>
      <c r="AZ126" s="186" t="e">
        <v>#NAME?</v>
      </c>
      <c r="BA126" s="187" t="e">
        <f>SUM(AX126:AZ126)</f>
        <v>#NAME?</v>
      </c>
      <c r="BB126" s="186" t="e">
        <v>#NAME?</v>
      </c>
      <c r="BC126" s="186" t="e">
        <v>#NAME?</v>
      </c>
      <c r="BD126" s="186" t="e">
        <v>#NAME?</v>
      </c>
      <c r="BE126" s="187" t="e">
        <f>SUM(BB126:BD126)</f>
        <v>#NAME?</v>
      </c>
      <c r="BF126" s="186" t="e">
        <v>#NAME?</v>
      </c>
      <c r="BG126" s="186" t="e">
        <v>#NAME?</v>
      </c>
      <c r="BH126" s="186" t="e">
        <v>#NAME?</v>
      </c>
      <c r="BI126" s="187" t="e">
        <f>SUM(BF126:BH126)</f>
        <v>#NAME?</v>
      </c>
      <c r="BJ126" s="186" t="e">
        <v>#NAME?</v>
      </c>
      <c r="BK126" s="186" t="e">
        <v>#NAME?</v>
      </c>
      <c r="BL126" s="186" t="e">
        <v>#NAME?</v>
      </c>
      <c r="BM126" s="187" t="e">
        <f>SUM(BJ126:BL126)</f>
        <v>#NAME?</v>
      </c>
      <c r="BN126" s="186" t="e">
        <v>#NAME?</v>
      </c>
      <c r="BO126" s="186" t="e">
        <v>#NAME?</v>
      </c>
      <c r="BP126" s="186" t="e">
        <v>#NAME?</v>
      </c>
      <c r="BQ126" s="187" t="e">
        <f>SUM(BM126:BP126)</f>
        <v>#NAME?</v>
      </c>
      <c r="BR126" s="186" t="e">
        <v>#NAME?</v>
      </c>
      <c r="BS126" s="186" t="e">
        <v>#NAME?</v>
      </c>
      <c r="BT126" s="186" t="e">
        <v>#NAME?</v>
      </c>
      <c r="BU126" s="187" t="e">
        <f>SUM(BQ126:BT126)</f>
        <v>#NAME?</v>
      </c>
      <c r="BV126" s="186" t="e">
        <v>#NAME?</v>
      </c>
      <c r="BW126" s="186" t="e">
        <v>#NAME?</v>
      </c>
      <c r="BX126" s="186" t="e">
        <v>#NAME?</v>
      </c>
      <c r="BY126" s="187" t="e">
        <f>SUM(BU126:BX126)</f>
        <v>#NAME?</v>
      </c>
    </row>
    <row r="127" spans="1:77" s="80" customFormat="1" ht="15.5">
      <c r="A127" s="162"/>
      <c r="B127" s="163"/>
      <c r="C127" s="163"/>
      <c r="D127" s="163"/>
      <c r="E127" s="163"/>
      <c r="F127" s="163"/>
      <c r="I127" s="164"/>
      <c r="J127" s="177" t="str">
        <f>CONCATENATE("Subtotal ",J124)</f>
        <v>Subtotal 4.4 Utilities (water, electricity, internet, communications) and maintenance</v>
      </c>
      <c r="K127" s="333">
        <f>SUBTOTAL(9,K124:K126)</f>
        <v>16128</v>
      </c>
      <c r="L127" s="399">
        <f>SUBTOTAL(9,L124:L126)</f>
        <v>14515.2</v>
      </c>
      <c r="M127" s="366">
        <f>SUBTOTAL(9,M124:M126)</f>
        <v>11340</v>
      </c>
      <c r="N127" s="366" t="e">
        <f>SUBTOTAL(9,N124:N126)</f>
        <v>#NAME?</v>
      </c>
      <c r="O127" s="366" t="e">
        <f>SUBTOTAL(9,O124:O126)</f>
        <v>#NAME?</v>
      </c>
      <c r="P127" s="184"/>
      <c r="Q127" s="184"/>
      <c r="R127" s="216"/>
      <c r="S127" s="184"/>
      <c r="T127" s="184"/>
      <c r="U127" s="215"/>
      <c r="V127" s="215"/>
      <c r="W127" s="303">
        <f>SUBTOTAL(9,W124:W126)</f>
        <v>16128</v>
      </c>
      <c r="X127" s="184"/>
      <c r="Y127" s="277">
        <f>SUBTOTAL(9,Y124:Y126)</f>
        <v>16128</v>
      </c>
      <c r="Z127" s="184"/>
      <c r="AA127" s="214">
        <f>SUBTOTAL(9,AA124:AA126)</f>
        <v>12600</v>
      </c>
      <c r="AB127" s="184"/>
      <c r="AC127" s="184"/>
      <c r="AD127" s="216"/>
      <c r="AE127" s="184"/>
      <c r="AF127" s="184"/>
      <c r="AG127" s="215"/>
      <c r="AH127" s="215"/>
      <c r="AI127" s="233">
        <f>SUBTOTAL(9,AI124:AI126)</f>
        <v>48384</v>
      </c>
      <c r="AJ127" s="184"/>
      <c r="AK127" s="277">
        <f>SUBTOTAL(9,AK124:AK126)</f>
        <v>48384</v>
      </c>
      <c r="AL127" s="184"/>
      <c r="AM127" s="214">
        <f>SUBTOTAL(9,AM124:AM126)</f>
        <v>37800</v>
      </c>
      <c r="AN127" s="184"/>
      <c r="AO127" s="184"/>
      <c r="AP127" s="184"/>
      <c r="AQ127" s="184"/>
      <c r="AR127" s="215" t="e">
        <f t="shared" ref="AR127:BF127" si="71">SUBTOTAL(9,AR124:AR126)</f>
        <v>#NAME?</v>
      </c>
      <c r="AS127" s="215" t="e">
        <f t="shared" si="71"/>
        <v>#NAME?</v>
      </c>
      <c r="AT127" s="215" t="e">
        <f t="shared" si="71"/>
        <v>#NAME?</v>
      </c>
      <c r="AU127" s="215" t="e">
        <f t="shared" si="71"/>
        <v>#NAME?</v>
      </c>
      <c r="AV127" s="215" t="e">
        <f t="shared" si="71"/>
        <v>#NAME?</v>
      </c>
      <c r="AW127" s="215" t="e">
        <f t="shared" si="71"/>
        <v>#NAME?</v>
      </c>
      <c r="AX127" s="215" t="e">
        <f t="shared" si="71"/>
        <v>#NAME?</v>
      </c>
      <c r="AY127" s="215" t="e">
        <f t="shared" si="71"/>
        <v>#NAME?</v>
      </c>
      <c r="AZ127" s="215" t="e">
        <f t="shared" si="71"/>
        <v>#NAME?</v>
      </c>
      <c r="BA127" s="215" t="e">
        <f t="shared" si="71"/>
        <v>#NAME?</v>
      </c>
      <c r="BB127" s="215" t="e">
        <f t="shared" si="71"/>
        <v>#NAME?</v>
      </c>
      <c r="BC127" s="215" t="e">
        <f t="shared" si="71"/>
        <v>#NAME?</v>
      </c>
      <c r="BD127" s="215" t="e">
        <f t="shared" si="71"/>
        <v>#NAME?</v>
      </c>
      <c r="BE127" s="215" t="e">
        <f t="shared" si="71"/>
        <v>#NAME?</v>
      </c>
      <c r="BF127" s="215" t="e">
        <f t="shared" si="71"/>
        <v>#NAME?</v>
      </c>
      <c r="BG127" s="215" t="e">
        <f t="shared" ref="BG127:BY127" si="72">SUBTOTAL(9,BG124:BG126)</f>
        <v>#NAME?</v>
      </c>
      <c r="BH127" s="215" t="e">
        <f t="shared" si="72"/>
        <v>#NAME?</v>
      </c>
      <c r="BI127" s="215" t="e">
        <f t="shared" si="72"/>
        <v>#NAME?</v>
      </c>
      <c r="BJ127" s="215" t="e">
        <f t="shared" si="72"/>
        <v>#NAME?</v>
      </c>
      <c r="BK127" s="215" t="e">
        <f t="shared" si="72"/>
        <v>#NAME?</v>
      </c>
      <c r="BL127" s="215" t="e">
        <f t="shared" si="72"/>
        <v>#NAME?</v>
      </c>
      <c r="BM127" s="215" t="e">
        <f t="shared" si="72"/>
        <v>#NAME?</v>
      </c>
      <c r="BN127" s="215" t="e">
        <f t="shared" si="72"/>
        <v>#NAME?</v>
      </c>
      <c r="BO127" s="215" t="e">
        <f t="shared" si="72"/>
        <v>#NAME?</v>
      </c>
      <c r="BP127" s="215" t="e">
        <f t="shared" si="72"/>
        <v>#NAME?</v>
      </c>
      <c r="BQ127" s="215" t="e">
        <f t="shared" si="72"/>
        <v>#NAME?</v>
      </c>
      <c r="BR127" s="215" t="e">
        <f t="shared" si="72"/>
        <v>#NAME?</v>
      </c>
      <c r="BS127" s="215" t="e">
        <f t="shared" si="72"/>
        <v>#NAME?</v>
      </c>
      <c r="BT127" s="215" t="e">
        <f t="shared" si="72"/>
        <v>#NAME?</v>
      </c>
      <c r="BU127" s="215" t="e">
        <f t="shared" si="72"/>
        <v>#NAME?</v>
      </c>
      <c r="BV127" s="215" t="e">
        <f t="shared" si="72"/>
        <v>#NAME?</v>
      </c>
      <c r="BW127" s="215" t="e">
        <f t="shared" si="72"/>
        <v>#NAME?</v>
      </c>
      <c r="BX127" s="215" t="e">
        <f t="shared" si="72"/>
        <v>#NAME?</v>
      </c>
      <c r="BY127" s="215" t="e">
        <f t="shared" si="72"/>
        <v>#NAME?</v>
      </c>
    </row>
    <row r="128" spans="1:77" s="80" customFormat="1" ht="15.5">
      <c r="A128" s="162"/>
      <c r="B128" s="163"/>
      <c r="C128" s="163"/>
      <c r="D128" s="163"/>
      <c r="E128" s="163"/>
      <c r="F128" s="163"/>
      <c r="I128" s="164"/>
      <c r="J128" s="177"/>
      <c r="K128" s="333"/>
      <c r="L128" s="399"/>
      <c r="M128" s="366"/>
      <c r="N128" s="366"/>
      <c r="O128" s="366"/>
      <c r="P128" s="184"/>
      <c r="Q128" s="184"/>
      <c r="R128" s="216"/>
      <c r="S128" s="184"/>
      <c r="T128" s="184"/>
      <c r="U128" s="215"/>
      <c r="V128" s="215"/>
      <c r="W128" s="303"/>
      <c r="X128" s="184"/>
      <c r="Y128" s="277"/>
      <c r="Z128" s="184"/>
      <c r="AA128" s="214"/>
      <c r="AB128" s="184"/>
      <c r="AC128" s="184"/>
      <c r="AD128" s="216"/>
      <c r="AE128" s="184"/>
      <c r="AF128" s="184"/>
      <c r="AG128" s="215"/>
      <c r="AH128" s="215"/>
      <c r="AI128" s="233"/>
      <c r="AJ128" s="184"/>
      <c r="AK128" s="277"/>
      <c r="AL128" s="184"/>
      <c r="AM128" s="214"/>
      <c r="AN128" s="184"/>
      <c r="AO128" s="184"/>
      <c r="AP128" s="184"/>
      <c r="AQ128" s="184"/>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215"/>
      <c r="BY128" s="215"/>
    </row>
    <row r="129" spans="1:77" s="80" customFormat="1" ht="26.25" customHeight="1">
      <c r="A129" s="74"/>
      <c r="B129" s="88"/>
      <c r="C129" s="88"/>
      <c r="D129" s="88"/>
      <c r="E129" s="88"/>
      <c r="F129" s="88"/>
      <c r="G129" s="77"/>
      <c r="H129" s="77"/>
      <c r="I129" s="159"/>
      <c r="J129" s="178" t="str">
        <f>CONCATENATE("Total ",J106)</f>
        <v>Total 4. Local Office</v>
      </c>
      <c r="K129" s="335">
        <f>SUBTOTAL(9,K108:K127)</f>
        <v>68288</v>
      </c>
      <c r="L129" s="402">
        <f>SUBTOTAL(9,L108:L127)</f>
        <v>61459.199999999997</v>
      </c>
      <c r="M129" s="370">
        <f>SUBTOTAL(9,M108:M127)</f>
        <v>48015</v>
      </c>
      <c r="N129" s="371" t="e">
        <f>SUBTOTAL(9,N108:N109)</f>
        <v>#NAME?</v>
      </c>
      <c r="O129" s="371" t="e">
        <f>SUBTOTAL(9,O108:O109)</f>
        <v>#NAME?</v>
      </c>
      <c r="P129" s="182"/>
      <c r="Q129" s="182"/>
      <c r="R129" s="189"/>
      <c r="S129" s="189"/>
      <c r="T129" s="190"/>
      <c r="U129" s="191"/>
      <c r="V129" s="191"/>
      <c r="W129" s="306">
        <f>SUBTOTAL(9,W108:W127)</f>
        <v>68288</v>
      </c>
      <c r="X129" s="182"/>
      <c r="Y129" s="285">
        <f>SUBTOTAL(9,Y108:Y109)</f>
        <v>12800</v>
      </c>
      <c r="Z129" s="182"/>
      <c r="AA129" s="188">
        <f>SUBTOTAL(9,AA108:AA109)</f>
        <v>10000</v>
      </c>
      <c r="AB129" s="182"/>
      <c r="AC129" s="182"/>
      <c r="AD129" s="189"/>
      <c r="AE129" s="189"/>
      <c r="AF129" s="190"/>
      <c r="AG129" s="191"/>
      <c r="AH129" s="191"/>
      <c r="AI129" s="234">
        <f>SUBTOTAL(9,AI108:AI127)</f>
        <v>181984</v>
      </c>
      <c r="AJ129" s="182"/>
      <c r="AK129" s="285">
        <f>SUBTOTAL(9,AK108:AK109)</f>
        <v>38400</v>
      </c>
      <c r="AL129" s="182"/>
      <c r="AM129" s="188">
        <f>SUBTOTAL(9,AM108:AM109)</f>
        <v>30000</v>
      </c>
      <c r="AN129" s="182"/>
      <c r="AO129" s="182"/>
      <c r="AP129" s="182"/>
      <c r="AQ129" s="182"/>
      <c r="AR129" s="192" t="e">
        <f>SUBTOTAL(9,AR108:AR109)</f>
        <v>#NAME?</v>
      </c>
      <c r="AS129" s="192" t="e">
        <f>SUBTOTAL(9,AS108:AS109)</f>
        <v>#NAME?</v>
      </c>
      <c r="AT129" s="192">
        <v>0</v>
      </c>
      <c r="AU129" s="192">
        <v>0</v>
      </c>
      <c r="AV129" s="192">
        <v>0</v>
      </c>
      <c r="AW129" s="192">
        <v>0</v>
      </c>
      <c r="AX129" s="192">
        <v>0</v>
      </c>
      <c r="AY129" s="192">
        <v>0</v>
      </c>
      <c r="AZ129" s="192">
        <v>0</v>
      </c>
      <c r="BA129" s="192">
        <v>0</v>
      </c>
      <c r="BB129" s="192">
        <v>0</v>
      </c>
      <c r="BC129" s="192">
        <v>0</v>
      </c>
      <c r="BD129" s="192">
        <v>1033.19</v>
      </c>
      <c r="BE129" s="192">
        <v>0</v>
      </c>
      <c r="BF129" s="192">
        <v>0</v>
      </c>
      <c r="BG129" s="192">
        <v>0</v>
      </c>
      <c r="BH129" s="192">
        <v>0</v>
      </c>
      <c r="BI129" s="192">
        <v>0</v>
      </c>
      <c r="BJ129" s="192">
        <v>0</v>
      </c>
      <c r="BK129" s="192">
        <v>0</v>
      </c>
      <c r="BL129" s="192">
        <v>0</v>
      </c>
      <c r="BM129" s="192">
        <v>0</v>
      </c>
      <c r="BN129" s="192">
        <v>0</v>
      </c>
      <c r="BO129" s="192">
        <v>0</v>
      </c>
      <c r="BP129" s="192">
        <v>0</v>
      </c>
      <c r="BQ129" s="192">
        <v>0</v>
      </c>
      <c r="BR129" s="192">
        <v>0</v>
      </c>
      <c r="BS129" s="192">
        <v>0</v>
      </c>
      <c r="BT129" s="192">
        <v>0</v>
      </c>
      <c r="BU129" s="192">
        <v>0</v>
      </c>
      <c r="BV129" s="192">
        <v>0</v>
      </c>
      <c r="BW129" s="192">
        <v>0</v>
      </c>
      <c r="BX129" s="192">
        <v>0</v>
      </c>
      <c r="BY129" s="192">
        <v>0</v>
      </c>
    </row>
    <row r="130" spans="1:77" s="80" customFormat="1" ht="15.5">
      <c r="A130" s="74"/>
      <c r="B130" s="95" t="s">
        <v>42</v>
      </c>
      <c r="C130" s="95"/>
      <c r="D130" s="88"/>
      <c r="E130" s="75" t="s">
        <v>46</v>
      </c>
      <c r="F130" s="88"/>
      <c r="G130" s="77"/>
      <c r="H130" s="77"/>
      <c r="I130" s="140"/>
      <c r="J130" s="175" t="str">
        <f>CONCATENATE("Subtotal ",J105)</f>
        <v>Subtotal LOCAL OFFICE</v>
      </c>
      <c r="K130" s="310">
        <f>SUBTOTAL(9,K108:K129)</f>
        <v>68288</v>
      </c>
      <c r="L130" s="403">
        <f>SUBTOTAL(9,L108:L129)</f>
        <v>61459.199999999997</v>
      </c>
      <c r="M130" s="372">
        <f>SUBTOTAL(9,M108:M129)</f>
        <v>48015</v>
      </c>
      <c r="N130" s="372" t="e">
        <f>SUBTOTAL(9,N108:N129)</f>
        <v>#NAME?</v>
      </c>
      <c r="O130" s="372" t="e">
        <f>SUBTOTAL(9,O108:O129)</f>
        <v>#NAME?</v>
      </c>
      <c r="P130" s="182"/>
      <c r="Q130" s="182"/>
      <c r="R130" s="198"/>
      <c r="S130" s="198"/>
      <c r="T130" s="212"/>
      <c r="U130" s="212"/>
      <c r="V130" s="212"/>
      <c r="W130" s="307">
        <f>SUBTOTAL(9,W108:W129)</f>
        <v>68288</v>
      </c>
      <c r="X130" s="182"/>
      <c r="Y130" s="281">
        <f>SUBTOTAL(9,Y108:Y129)</f>
        <v>68288</v>
      </c>
      <c r="Z130" s="182"/>
      <c r="AA130" s="196">
        <f>SUBTOTAL(9,AA108:AA129)</f>
        <v>53350</v>
      </c>
      <c r="AB130" s="182"/>
      <c r="AC130" s="182"/>
      <c r="AD130" s="198"/>
      <c r="AE130" s="198"/>
      <c r="AF130" s="212"/>
      <c r="AG130" s="212"/>
      <c r="AH130" s="212"/>
      <c r="AI130" s="237">
        <f>SUBTOTAL(9,AI108:AI129)</f>
        <v>181984</v>
      </c>
      <c r="AJ130" s="182"/>
      <c r="AK130" s="281">
        <f>SUBTOTAL(9,AK108:AK129)</f>
        <v>181984</v>
      </c>
      <c r="AL130" s="182"/>
      <c r="AM130" s="196">
        <f>SUBTOTAL(9,AM108:AM129)</f>
        <v>142175</v>
      </c>
      <c r="AN130" s="182"/>
      <c r="AO130" s="182"/>
      <c r="AP130" s="182"/>
      <c r="AQ130" s="182"/>
      <c r="AR130" s="200" t="e">
        <f>SUBTOTAL(9,AR108:AR129)</f>
        <v>#NAME?</v>
      </c>
      <c r="AS130" s="200" t="e">
        <f>SUBTOTAL(9,AS108:AS129)</f>
        <v>#NAME?</v>
      </c>
      <c r="AT130" s="200">
        <v>0</v>
      </c>
      <c r="AU130" s="200">
        <v>0</v>
      </c>
      <c r="AV130" s="200">
        <v>0</v>
      </c>
      <c r="AW130" s="200">
        <v>0</v>
      </c>
      <c r="AX130" s="200">
        <v>0</v>
      </c>
      <c r="AY130" s="200">
        <v>0</v>
      </c>
      <c r="AZ130" s="200">
        <v>0</v>
      </c>
      <c r="BA130" s="200">
        <v>0</v>
      </c>
      <c r="BB130" s="200">
        <v>0</v>
      </c>
      <c r="BC130" s="200">
        <v>0</v>
      </c>
      <c r="BD130" s="200">
        <v>1040.3300000000002</v>
      </c>
      <c r="BE130" s="200">
        <v>0</v>
      </c>
      <c r="BF130" s="200">
        <v>24.64</v>
      </c>
      <c r="BG130" s="200">
        <v>0</v>
      </c>
      <c r="BH130" s="200">
        <v>24.64</v>
      </c>
      <c r="BI130" s="200">
        <v>0</v>
      </c>
      <c r="BJ130" s="200">
        <v>24.64</v>
      </c>
      <c r="BK130" s="200">
        <v>24.64</v>
      </c>
      <c r="BL130" s="200">
        <v>24.64</v>
      </c>
      <c r="BM130" s="200">
        <v>0</v>
      </c>
      <c r="BN130" s="200">
        <v>24.64</v>
      </c>
      <c r="BO130" s="200">
        <v>24.64</v>
      </c>
      <c r="BP130" s="200">
        <v>24.64</v>
      </c>
      <c r="BQ130" s="200">
        <v>0</v>
      </c>
      <c r="BR130" s="200">
        <v>24.64</v>
      </c>
      <c r="BS130" s="200">
        <v>24.64</v>
      </c>
      <c r="BT130" s="200">
        <v>24.64</v>
      </c>
      <c r="BU130" s="200">
        <v>0</v>
      </c>
      <c r="BV130" s="200">
        <v>24.64</v>
      </c>
      <c r="BW130" s="200">
        <v>24.64</v>
      </c>
      <c r="BX130" s="200">
        <v>24.64</v>
      </c>
      <c r="BY130" s="200">
        <v>0</v>
      </c>
    </row>
    <row r="131" spans="1:77" s="80" customFormat="1" ht="15.5">
      <c r="A131" s="74"/>
      <c r="B131" s="91"/>
      <c r="C131" s="91"/>
      <c r="D131" s="88"/>
      <c r="E131" s="91"/>
      <c r="F131" s="88"/>
      <c r="G131" s="77"/>
      <c r="H131" s="77"/>
      <c r="I131" s="141"/>
      <c r="J131" s="122"/>
      <c r="K131" s="304"/>
      <c r="L131" s="400"/>
      <c r="M131" s="367"/>
      <c r="N131" s="367"/>
      <c r="O131" s="367"/>
      <c r="P131" s="182"/>
      <c r="Q131" s="182"/>
      <c r="R131" s="182"/>
      <c r="S131" s="182"/>
      <c r="T131" s="182"/>
      <c r="U131" s="182"/>
      <c r="V131" s="182"/>
      <c r="W131" s="304"/>
      <c r="X131" s="182"/>
      <c r="Y131" s="278"/>
      <c r="Z131" s="182"/>
      <c r="AA131" s="193"/>
      <c r="AB131" s="182"/>
      <c r="AC131" s="182"/>
      <c r="AD131" s="182"/>
      <c r="AE131" s="182"/>
      <c r="AF131" s="182"/>
      <c r="AG131" s="182"/>
      <c r="AH131" s="182"/>
      <c r="AI131" s="235"/>
      <c r="AJ131" s="182"/>
      <c r="AK131" s="278"/>
      <c r="AL131" s="182"/>
      <c r="AM131" s="193"/>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row>
    <row r="132" spans="1:77" s="80" customFormat="1" ht="18" customHeight="1">
      <c r="A132" s="74"/>
      <c r="B132" s="75" t="s">
        <v>43</v>
      </c>
      <c r="C132" s="75" t="s">
        <v>44</v>
      </c>
      <c r="D132" s="88"/>
      <c r="E132" s="75" t="s">
        <v>44</v>
      </c>
      <c r="F132" s="88"/>
      <c r="G132" s="77"/>
      <c r="H132" s="77"/>
      <c r="I132" s="140" t="s">
        <v>4</v>
      </c>
      <c r="J132" s="175" t="s">
        <v>225</v>
      </c>
      <c r="K132" s="339"/>
      <c r="L132" s="407"/>
      <c r="M132" s="377"/>
      <c r="N132" s="377"/>
      <c r="O132" s="377"/>
      <c r="P132" s="182"/>
      <c r="Q132" s="182"/>
      <c r="R132" s="197"/>
      <c r="S132" s="199"/>
      <c r="T132" s="199"/>
      <c r="U132" s="199"/>
      <c r="V132" s="199"/>
      <c r="W132" s="311"/>
      <c r="X132" s="182"/>
      <c r="Y132" s="284"/>
      <c r="Z132" s="182"/>
      <c r="AA132" s="209"/>
      <c r="AB132" s="182"/>
      <c r="AC132" s="182"/>
      <c r="AD132" s="197"/>
      <c r="AE132" s="199"/>
      <c r="AF132" s="199"/>
      <c r="AG132" s="199"/>
      <c r="AH132" s="199"/>
      <c r="AI132" s="241"/>
      <c r="AJ132" s="182"/>
      <c r="AK132" s="284"/>
      <c r="AL132" s="182"/>
      <c r="AM132" s="209"/>
      <c r="AN132" s="182"/>
      <c r="AO132" s="182"/>
      <c r="AP132" s="182"/>
      <c r="AQ132" s="182"/>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row>
    <row r="133" spans="1:77" s="80" customFormat="1" ht="22.5" customHeight="1">
      <c r="A133" s="74"/>
      <c r="B133" s="96"/>
      <c r="C133" s="96"/>
      <c r="D133" s="88"/>
      <c r="E133" s="96"/>
      <c r="F133" s="88"/>
      <c r="G133" s="77"/>
      <c r="H133" s="77"/>
      <c r="I133" s="114" t="s">
        <v>17</v>
      </c>
      <c r="J133" s="174" t="s">
        <v>226</v>
      </c>
      <c r="K133" s="338"/>
      <c r="L133" s="406"/>
      <c r="M133" s="375" t="str">
        <f>$M$28</f>
        <v>GBP</v>
      </c>
      <c r="N133" s="376" t="str">
        <f>$M$28</f>
        <v>GBP</v>
      </c>
      <c r="O133" s="376" t="str">
        <f>$M$28</f>
        <v>GBP</v>
      </c>
      <c r="P133" s="182"/>
      <c r="Q133" s="182"/>
      <c r="R133" s="207"/>
      <c r="S133" s="190"/>
      <c r="T133" s="190"/>
      <c r="U133" s="190"/>
      <c r="V133" s="190"/>
      <c r="W133" s="305"/>
      <c r="X133" s="182"/>
      <c r="Y133" s="283"/>
      <c r="Z133" s="182"/>
      <c r="AA133" s="206" t="str">
        <f>$M$28</f>
        <v>GBP</v>
      </c>
      <c r="AB133" s="182"/>
      <c r="AC133" s="182"/>
      <c r="AD133" s="207"/>
      <c r="AE133" s="190"/>
      <c r="AF133" s="190"/>
      <c r="AG133" s="190"/>
      <c r="AH133" s="190"/>
      <c r="AI133" s="236"/>
      <c r="AJ133" s="182"/>
      <c r="AK133" s="283" t="e">
        <f>#REF!</f>
        <v>#REF!</v>
      </c>
      <c r="AL133" s="182"/>
      <c r="AM133" s="206" t="str">
        <f>$M$28</f>
        <v>GBP</v>
      </c>
      <c r="AN133" s="182"/>
      <c r="AO133" s="182"/>
      <c r="AP133" s="182"/>
      <c r="AQ133" s="182"/>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row>
    <row r="134" spans="1:77" s="80" customFormat="1" ht="15.5">
      <c r="A134" s="162"/>
      <c r="B134" s="163"/>
      <c r="C134" s="163"/>
      <c r="D134" s="163"/>
      <c r="E134" s="163"/>
      <c r="F134" s="163"/>
      <c r="I134" s="164"/>
      <c r="J134" s="257" t="s">
        <v>227</v>
      </c>
      <c r="K134" s="333"/>
      <c r="L134" s="399"/>
      <c r="M134" s="366"/>
      <c r="N134" s="366"/>
      <c r="O134" s="366"/>
      <c r="P134" s="184"/>
      <c r="Q134" s="184"/>
      <c r="R134" s="216"/>
      <c r="S134" s="184"/>
      <c r="T134" s="184"/>
      <c r="U134" s="215"/>
      <c r="V134" s="215"/>
      <c r="W134" s="303"/>
      <c r="X134" s="184"/>
      <c r="Y134" s="277"/>
      <c r="Z134" s="184"/>
      <c r="AA134" s="214"/>
      <c r="AB134" s="184"/>
      <c r="AC134" s="184"/>
      <c r="AD134" s="216"/>
      <c r="AE134" s="184"/>
      <c r="AF134" s="184"/>
      <c r="AG134" s="215"/>
      <c r="AH134" s="215"/>
      <c r="AI134" s="233"/>
      <c r="AJ134" s="184"/>
      <c r="AK134" s="277"/>
      <c r="AL134" s="184"/>
      <c r="AM134" s="214"/>
      <c r="AN134" s="184"/>
      <c r="AO134" s="184"/>
      <c r="AP134" s="184"/>
      <c r="AQ134" s="184"/>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c r="BW134" s="215"/>
      <c r="BX134" s="215"/>
      <c r="BY134" s="215"/>
    </row>
    <row r="135" spans="1:77" s="80" customFormat="1" ht="26">
      <c r="A135" s="115" t="s">
        <v>109</v>
      </c>
      <c r="B135" s="115"/>
      <c r="C135" s="115"/>
      <c r="D135" s="115"/>
      <c r="E135" s="115"/>
      <c r="F135" s="115"/>
      <c r="G135" s="115"/>
      <c r="H135" s="115"/>
      <c r="I135" s="157"/>
      <c r="J135" s="250" t="s">
        <v>228</v>
      </c>
      <c r="K135" s="302">
        <f>Y135</f>
        <v>6240</v>
      </c>
      <c r="L135" s="398">
        <f>K135*0.9</f>
        <v>5616</v>
      </c>
      <c r="M135" s="365">
        <f>L135/$M$4</f>
        <v>4387.5</v>
      </c>
      <c r="N135" s="365" t="e">
        <f>L135-AR135</f>
        <v>#NAME?</v>
      </c>
      <c r="O135" s="365" t="e">
        <f>M135-AS135</f>
        <v>#NAME?</v>
      </c>
      <c r="P135" s="182"/>
      <c r="Q135" s="182"/>
      <c r="R135" s="183"/>
      <c r="S135" s="251" t="s">
        <v>237</v>
      </c>
      <c r="T135" s="220">
        <v>1</v>
      </c>
      <c r="U135" s="221">
        <v>6240</v>
      </c>
      <c r="V135" s="184"/>
      <c r="W135" s="302">
        <f>(T135*U135)</f>
        <v>6240</v>
      </c>
      <c r="X135" s="182"/>
      <c r="Y135" s="266">
        <f>W135</f>
        <v>6240</v>
      </c>
      <c r="Z135" s="182"/>
      <c r="AA135" s="181">
        <f>Y135/M$4</f>
        <v>4875</v>
      </c>
      <c r="AB135" s="182"/>
      <c r="AC135" s="182"/>
      <c r="AD135" s="183"/>
      <c r="AE135" s="251" t="s">
        <v>237</v>
      </c>
      <c r="AF135" s="220">
        <v>2</v>
      </c>
      <c r="AG135" s="221">
        <v>6240</v>
      </c>
      <c r="AH135" s="184"/>
      <c r="AI135" s="232">
        <f>(AF135*AG135)</f>
        <v>12480</v>
      </c>
      <c r="AJ135" s="182"/>
      <c r="AK135" s="266">
        <f>AI135</f>
        <v>12480</v>
      </c>
      <c r="AL135" s="182"/>
      <c r="AM135" s="181">
        <f>AK135/M$4</f>
        <v>9750</v>
      </c>
      <c r="AN135" s="182"/>
      <c r="AO135" s="182"/>
      <c r="AP135" s="182"/>
      <c r="AQ135" s="182"/>
      <c r="AR135" s="185" t="e">
        <f>AS135*$M$4</f>
        <v>#NAME?</v>
      </c>
      <c r="AS135" s="185" t="e">
        <f>AW135+BA135+BE135+BI135+BM135+BQ135+BU135+BY135</f>
        <v>#NAME?</v>
      </c>
      <c r="AT135" s="186" t="e">
        <v>#NAME?</v>
      </c>
      <c r="AU135" s="186" t="e">
        <v>#NAME?</v>
      </c>
      <c r="AV135" s="186" t="e">
        <v>#NAME?</v>
      </c>
      <c r="AW135" s="187" t="e">
        <f>SUM(AT135:AV135)</f>
        <v>#NAME?</v>
      </c>
      <c r="AX135" s="186" t="e">
        <v>#NAME?</v>
      </c>
      <c r="AY135" s="186" t="e">
        <v>#NAME?</v>
      </c>
      <c r="AZ135" s="186" t="e">
        <v>#NAME?</v>
      </c>
      <c r="BA135" s="187" t="e">
        <f>SUM(AX135:AZ135)</f>
        <v>#NAME?</v>
      </c>
      <c r="BB135" s="186" t="e">
        <v>#NAME?</v>
      </c>
      <c r="BC135" s="186" t="e">
        <v>#NAME?</v>
      </c>
      <c r="BD135" s="186" t="e">
        <v>#NAME?</v>
      </c>
      <c r="BE135" s="187" t="e">
        <f>SUM(BB135:BD135)</f>
        <v>#NAME?</v>
      </c>
      <c r="BF135" s="186" t="e">
        <v>#NAME?</v>
      </c>
      <c r="BG135" s="186" t="e">
        <v>#NAME?</v>
      </c>
      <c r="BH135" s="186" t="e">
        <v>#NAME?</v>
      </c>
      <c r="BI135" s="187" t="e">
        <f>SUM(BF135:BH135)</f>
        <v>#NAME?</v>
      </c>
      <c r="BJ135" s="186" t="e">
        <v>#NAME?</v>
      </c>
      <c r="BK135" s="186" t="e">
        <v>#NAME?</v>
      </c>
      <c r="BL135" s="186" t="e">
        <v>#NAME?</v>
      </c>
      <c r="BM135" s="187" t="e">
        <f>SUM(BJ135:BL135)</f>
        <v>#NAME?</v>
      </c>
      <c r="BN135" s="186" t="e">
        <v>#NAME?</v>
      </c>
      <c r="BO135" s="186" t="e">
        <v>#NAME?</v>
      </c>
      <c r="BP135" s="186" t="e">
        <v>#NAME?</v>
      </c>
      <c r="BQ135" s="187" t="e">
        <f>SUM(BM135:BP135)</f>
        <v>#NAME?</v>
      </c>
      <c r="BR135" s="186" t="e">
        <v>#NAME?</v>
      </c>
      <c r="BS135" s="186" t="e">
        <v>#NAME?</v>
      </c>
      <c r="BT135" s="186" t="e">
        <v>#NAME?</v>
      </c>
      <c r="BU135" s="187" t="e">
        <f>SUM(BQ135:BT135)</f>
        <v>#NAME?</v>
      </c>
      <c r="BV135" s="186" t="e">
        <v>#NAME?</v>
      </c>
      <c r="BW135" s="186" t="e">
        <v>#NAME?</v>
      </c>
      <c r="BX135" s="186" t="e">
        <v>#NAME?</v>
      </c>
      <c r="BY135" s="187" t="e">
        <f>SUM(BU135:BX135)</f>
        <v>#NAME?</v>
      </c>
    </row>
    <row r="136" spans="1:77" s="80" customFormat="1" ht="15.5">
      <c r="A136" s="162"/>
      <c r="B136" s="163"/>
      <c r="C136" s="163"/>
      <c r="D136" s="163"/>
      <c r="E136" s="163"/>
      <c r="F136" s="163"/>
      <c r="I136" s="164"/>
      <c r="J136" s="177" t="str">
        <f>CONCATENATE("Subtotal ",J134)</f>
        <v>Subtotal 5.1 Publications9</v>
      </c>
      <c r="K136" s="333">
        <f>SUBTOTAL(9,K135:K135)</f>
        <v>6240</v>
      </c>
      <c r="L136" s="399">
        <f>SUBTOTAL(9,L135:L135)</f>
        <v>5616</v>
      </c>
      <c r="M136" s="366">
        <f>SUBTOTAL(9,M135:M135)</f>
        <v>4387.5</v>
      </c>
      <c r="N136" s="366" t="e">
        <f>SUBTOTAL(9,N135:N135)</f>
        <v>#NAME?</v>
      </c>
      <c r="O136" s="366" t="e">
        <f>SUBTOTAL(9,O135:O135)</f>
        <v>#NAME?</v>
      </c>
      <c r="P136" s="184"/>
      <c r="Q136" s="184"/>
      <c r="R136" s="216"/>
      <c r="S136" s="184"/>
      <c r="T136" s="184"/>
      <c r="U136" s="215"/>
      <c r="V136" s="215"/>
      <c r="W136" s="303">
        <f>SUBTOTAL(9,W135:W135)</f>
        <v>6240</v>
      </c>
      <c r="X136" s="184"/>
      <c r="Y136" s="277">
        <f>SUBTOTAL(9,Y135:Y135)</f>
        <v>6240</v>
      </c>
      <c r="Z136" s="184"/>
      <c r="AA136" s="214">
        <f>SUBTOTAL(9,AA135:AA135)</f>
        <v>4875</v>
      </c>
      <c r="AB136" s="184"/>
      <c r="AC136" s="184"/>
      <c r="AD136" s="216"/>
      <c r="AE136" s="184"/>
      <c r="AF136" s="184"/>
      <c r="AG136" s="215"/>
      <c r="AH136" s="215"/>
      <c r="AI136" s="233">
        <f>SUBTOTAL(9,AI135:AI135)</f>
        <v>12480</v>
      </c>
      <c r="AJ136" s="184"/>
      <c r="AK136" s="277">
        <f>SUBTOTAL(9,AK135:AK135)</f>
        <v>12480</v>
      </c>
      <c r="AL136" s="184"/>
      <c r="AM136" s="214">
        <f>SUBTOTAL(9,AM135:AM135)</f>
        <v>9750</v>
      </c>
      <c r="AN136" s="184"/>
      <c r="AO136" s="184"/>
      <c r="AP136" s="184"/>
      <c r="AQ136" s="184"/>
      <c r="AR136" s="215" t="e">
        <f t="shared" ref="AR136:BF136" si="73">SUBTOTAL(9,AR135:AR135)</f>
        <v>#NAME?</v>
      </c>
      <c r="AS136" s="215" t="e">
        <f t="shared" si="73"/>
        <v>#NAME?</v>
      </c>
      <c r="AT136" s="215" t="e">
        <f t="shared" si="73"/>
        <v>#NAME?</v>
      </c>
      <c r="AU136" s="215" t="e">
        <f t="shared" si="73"/>
        <v>#NAME?</v>
      </c>
      <c r="AV136" s="215" t="e">
        <f t="shared" si="73"/>
        <v>#NAME?</v>
      </c>
      <c r="AW136" s="215" t="e">
        <f t="shared" si="73"/>
        <v>#NAME?</v>
      </c>
      <c r="AX136" s="215" t="e">
        <f t="shared" si="73"/>
        <v>#NAME?</v>
      </c>
      <c r="AY136" s="215" t="e">
        <f t="shared" si="73"/>
        <v>#NAME?</v>
      </c>
      <c r="AZ136" s="215" t="e">
        <f t="shared" si="73"/>
        <v>#NAME?</v>
      </c>
      <c r="BA136" s="215" t="e">
        <f t="shared" si="73"/>
        <v>#NAME?</v>
      </c>
      <c r="BB136" s="215" t="e">
        <f t="shared" si="73"/>
        <v>#NAME?</v>
      </c>
      <c r="BC136" s="215" t="e">
        <f t="shared" si="73"/>
        <v>#NAME?</v>
      </c>
      <c r="BD136" s="215" t="e">
        <f t="shared" si="73"/>
        <v>#NAME?</v>
      </c>
      <c r="BE136" s="215" t="e">
        <f t="shared" si="73"/>
        <v>#NAME?</v>
      </c>
      <c r="BF136" s="215" t="e">
        <f t="shared" si="73"/>
        <v>#NAME?</v>
      </c>
      <c r="BG136" s="215" t="e">
        <f t="shared" ref="BG136:BY136" si="74">SUBTOTAL(9,BG135:BG135)</f>
        <v>#NAME?</v>
      </c>
      <c r="BH136" s="215" t="e">
        <f t="shared" si="74"/>
        <v>#NAME?</v>
      </c>
      <c r="BI136" s="215" t="e">
        <f t="shared" si="74"/>
        <v>#NAME?</v>
      </c>
      <c r="BJ136" s="215" t="e">
        <f t="shared" si="74"/>
        <v>#NAME?</v>
      </c>
      <c r="BK136" s="215" t="e">
        <f t="shared" si="74"/>
        <v>#NAME?</v>
      </c>
      <c r="BL136" s="215" t="e">
        <f t="shared" si="74"/>
        <v>#NAME?</v>
      </c>
      <c r="BM136" s="215" t="e">
        <f t="shared" si="74"/>
        <v>#NAME?</v>
      </c>
      <c r="BN136" s="215" t="e">
        <f t="shared" si="74"/>
        <v>#NAME?</v>
      </c>
      <c r="BO136" s="215" t="e">
        <f t="shared" si="74"/>
        <v>#NAME?</v>
      </c>
      <c r="BP136" s="215" t="e">
        <f t="shared" si="74"/>
        <v>#NAME?</v>
      </c>
      <c r="BQ136" s="215" t="e">
        <f t="shared" si="74"/>
        <v>#NAME?</v>
      </c>
      <c r="BR136" s="215" t="e">
        <f t="shared" si="74"/>
        <v>#NAME?</v>
      </c>
      <c r="BS136" s="215" t="e">
        <f t="shared" si="74"/>
        <v>#NAME?</v>
      </c>
      <c r="BT136" s="215" t="e">
        <f t="shared" si="74"/>
        <v>#NAME?</v>
      </c>
      <c r="BU136" s="215" t="e">
        <f t="shared" si="74"/>
        <v>#NAME?</v>
      </c>
      <c r="BV136" s="215" t="e">
        <f t="shared" si="74"/>
        <v>#NAME?</v>
      </c>
      <c r="BW136" s="215" t="e">
        <f t="shared" si="74"/>
        <v>#NAME?</v>
      </c>
      <c r="BX136" s="215" t="e">
        <f t="shared" si="74"/>
        <v>#NAME?</v>
      </c>
      <c r="BY136" s="215" t="e">
        <f t="shared" si="74"/>
        <v>#NAME?</v>
      </c>
    </row>
    <row r="137" spans="1:77" s="80" customFormat="1" ht="15.5">
      <c r="A137" s="162"/>
      <c r="B137" s="163"/>
      <c r="C137" s="163"/>
      <c r="D137" s="163"/>
      <c r="E137" s="163"/>
      <c r="F137" s="163"/>
      <c r="I137" s="164"/>
      <c r="J137" s="177"/>
      <c r="K137" s="333"/>
      <c r="L137" s="399"/>
      <c r="M137" s="366"/>
      <c r="N137" s="366"/>
      <c r="O137" s="366"/>
      <c r="P137" s="184"/>
      <c r="Q137" s="184"/>
      <c r="R137" s="216"/>
      <c r="S137" s="184"/>
      <c r="T137" s="184"/>
      <c r="U137" s="215"/>
      <c r="V137" s="215"/>
      <c r="W137" s="303"/>
      <c r="X137" s="184"/>
      <c r="Y137" s="277"/>
      <c r="Z137" s="184"/>
      <c r="AA137" s="214"/>
      <c r="AB137" s="184"/>
      <c r="AC137" s="184"/>
      <c r="AD137" s="216"/>
      <c r="AE137" s="184"/>
      <c r="AF137" s="184"/>
      <c r="AG137" s="215"/>
      <c r="AH137" s="215"/>
      <c r="AI137" s="233"/>
      <c r="AJ137" s="184"/>
      <c r="AK137" s="277"/>
      <c r="AL137" s="184"/>
      <c r="AM137" s="214"/>
      <c r="AN137" s="184"/>
      <c r="AO137" s="184"/>
      <c r="AP137" s="184"/>
      <c r="AQ137" s="184"/>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215"/>
      <c r="BN137" s="215"/>
      <c r="BO137" s="215"/>
      <c r="BP137" s="215"/>
      <c r="BQ137" s="215"/>
      <c r="BR137" s="215"/>
      <c r="BS137" s="215"/>
      <c r="BT137" s="215"/>
      <c r="BU137" s="215"/>
      <c r="BV137" s="215"/>
      <c r="BW137" s="215"/>
      <c r="BX137" s="215"/>
      <c r="BY137" s="215"/>
    </row>
    <row r="138" spans="1:77" s="80" customFormat="1" ht="15.5">
      <c r="A138" s="162"/>
      <c r="B138" s="163"/>
      <c r="C138" s="163"/>
      <c r="D138" s="163"/>
      <c r="E138" s="163"/>
      <c r="F138" s="163"/>
      <c r="I138" s="164"/>
      <c r="J138" s="257" t="s">
        <v>229</v>
      </c>
      <c r="K138" s="333"/>
      <c r="L138" s="399"/>
      <c r="M138" s="366"/>
      <c r="N138" s="366"/>
      <c r="O138" s="366"/>
      <c r="P138" s="184"/>
      <c r="Q138" s="184"/>
      <c r="R138" s="216"/>
      <c r="S138" s="184"/>
      <c r="T138" s="184"/>
      <c r="U138" s="215"/>
      <c r="V138" s="215"/>
      <c r="W138" s="303"/>
      <c r="X138" s="184"/>
      <c r="Y138" s="277"/>
      <c r="Z138" s="184"/>
      <c r="AA138" s="214"/>
      <c r="AB138" s="184"/>
      <c r="AC138" s="184"/>
      <c r="AD138" s="216"/>
      <c r="AE138" s="184"/>
      <c r="AF138" s="184"/>
      <c r="AG138" s="215"/>
      <c r="AH138" s="215"/>
      <c r="AI138" s="233"/>
      <c r="AJ138" s="184"/>
      <c r="AK138" s="277"/>
      <c r="AL138" s="184"/>
      <c r="AM138" s="214"/>
      <c r="AN138" s="184"/>
      <c r="AO138" s="184"/>
      <c r="AP138" s="184"/>
      <c r="AQ138" s="184"/>
      <c r="AR138" s="215"/>
      <c r="AS138" s="215"/>
      <c r="AT138" s="215"/>
      <c r="AU138" s="215"/>
      <c r="AV138" s="215"/>
      <c r="AW138" s="215"/>
      <c r="AX138" s="215"/>
      <c r="AY138" s="215"/>
      <c r="AZ138" s="215"/>
      <c r="BA138" s="215"/>
      <c r="BB138" s="215"/>
      <c r="BC138" s="215"/>
      <c r="BD138" s="215"/>
      <c r="BE138" s="215"/>
      <c r="BF138" s="215"/>
      <c r="BG138" s="215"/>
      <c r="BH138" s="215"/>
      <c r="BI138" s="215"/>
      <c r="BJ138" s="215"/>
      <c r="BK138" s="215"/>
      <c r="BL138" s="215"/>
      <c r="BM138" s="215"/>
      <c r="BN138" s="215"/>
      <c r="BO138" s="215"/>
      <c r="BP138" s="215"/>
      <c r="BQ138" s="215"/>
      <c r="BR138" s="215"/>
      <c r="BS138" s="215"/>
      <c r="BT138" s="215"/>
      <c r="BU138" s="215"/>
      <c r="BV138" s="215"/>
      <c r="BW138" s="215"/>
      <c r="BX138" s="215"/>
      <c r="BY138" s="215"/>
    </row>
    <row r="139" spans="1:77" s="80" customFormat="1" ht="15.5">
      <c r="A139" s="162"/>
      <c r="B139" s="163"/>
      <c r="C139" s="163"/>
      <c r="D139" s="163"/>
      <c r="E139" s="163"/>
      <c r="F139" s="163"/>
      <c r="I139" s="164"/>
      <c r="J139" s="259" t="s">
        <v>230</v>
      </c>
      <c r="K139" s="333"/>
      <c r="L139" s="399"/>
      <c r="M139" s="366"/>
      <c r="N139" s="366"/>
      <c r="O139" s="366"/>
      <c r="P139" s="184"/>
      <c r="Q139" s="184"/>
      <c r="R139" s="216"/>
      <c r="S139" s="184"/>
      <c r="T139" s="184"/>
      <c r="U139" s="215"/>
      <c r="V139" s="215"/>
      <c r="W139" s="303"/>
      <c r="X139" s="184"/>
      <c r="Y139" s="277"/>
      <c r="Z139" s="184"/>
      <c r="AA139" s="214"/>
      <c r="AB139" s="184"/>
      <c r="AC139" s="184"/>
      <c r="AD139" s="216"/>
      <c r="AE139" s="184"/>
      <c r="AF139" s="184"/>
      <c r="AG139" s="215"/>
      <c r="AH139" s="215"/>
      <c r="AI139" s="233"/>
      <c r="AJ139" s="184"/>
      <c r="AK139" s="277"/>
      <c r="AL139" s="184"/>
      <c r="AM139" s="214"/>
      <c r="AN139" s="184"/>
      <c r="AO139" s="184"/>
      <c r="AP139" s="184"/>
      <c r="AQ139" s="184"/>
      <c r="AR139" s="215"/>
      <c r="AS139" s="215"/>
      <c r="AT139" s="215"/>
      <c r="AU139" s="215"/>
      <c r="AV139" s="215"/>
      <c r="AW139" s="215"/>
      <c r="AX139" s="215"/>
      <c r="AY139" s="215"/>
      <c r="AZ139" s="215"/>
      <c r="BA139" s="215"/>
      <c r="BB139" s="215"/>
      <c r="BC139" s="215"/>
      <c r="BD139" s="215"/>
      <c r="BE139" s="215"/>
      <c r="BF139" s="215"/>
      <c r="BG139" s="215"/>
      <c r="BH139" s="215"/>
      <c r="BI139" s="215"/>
      <c r="BJ139" s="215"/>
      <c r="BK139" s="215"/>
      <c r="BL139" s="215"/>
      <c r="BM139" s="215"/>
      <c r="BN139" s="215"/>
      <c r="BO139" s="215"/>
      <c r="BP139" s="215"/>
      <c r="BQ139" s="215"/>
      <c r="BR139" s="215"/>
      <c r="BS139" s="215"/>
      <c r="BT139" s="215"/>
      <c r="BU139" s="215"/>
      <c r="BV139" s="215"/>
      <c r="BW139" s="215"/>
      <c r="BX139" s="215"/>
      <c r="BY139" s="215"/>
    </row>
    <row r="140" spans="1:77" s="80" customFormat="1" ht="15.5">
      <c r="A140" s="115" t="s">
        <v>110</v>
      </c>
      <c r="B140" s="115"/>
      <c r="C140" s="115"/>
      <c r="D140" s="115"/>
      <c r="E140" s="115"/>
      <c r="F140" s="115"/>
      <c r="G140" s="115"/>
      <c r="H140" s="115"/>
      <c r="I140" s="157"/>
      <c r="J140" s="247" t="s">
        <v>231</v>
      </c>
      <c r="K140" s="302">
        <f>Y140</f>
        <v>0</v>
      </c>
      <c r="L140" s="398">
        <f>K140*0.9</f>
        <v>0</v>
      </c>
      <c r="M140" s="365">
        <f>L140/$M$4</f>
        <v>0</v>
      </c>
      <c r="N140" s="365" t="e">
        <f t="shared" ref="N140:O143" si="75">L140-AR140</f>
        <v>#NAME?</v>
      </c>
      <c r="O140" s="365" t="e">
        <f t="shared" si="75"/>
        <v>#NAME?</v>
      </c>
      <c r="P140" s="182"/>
      <c r="Q140" s="182"/>
      <c r="R140" s="183"/>
      <c r="S140" s="251" t="s">
        <v>186</v>
      </c>
      <c r="T140" s="252">
        <v>0</v>
      </c>
      <c r="U140" s="248">
        <v>280</v>
      </c>
      <c r="V140" s="184"/>
      <c r="W140" s="302">
        <f>(T140*U140)</f>
        <v>0</v>
      </c>
      <c r="X140" s="182"/>
      <c r="Y140" s="266">
        <f>W140</f>
        <v>0</v>
      </c>
      <c r="Z140" s="182"/>
      <c r="AA140" s="181">
        <f>Y140/M$4</f>
        <v>0</v>
      </c>
      <c r="AB140" s="182"/>
      <c r="AC140" s="182"/>
      <c r="AD140" s="183"/>
      <c r="AE140" s="251" t="s">
        <v>186</v>
      </c>
      <c r="AF140" s="252">
        <v>30</v>
      </c>
      <c r="AG140" s="248">
        <v>280</v>
      </c>
      <c r="AH140" s="184"/>
      <c r="AI140" s="232">
        <f>(AF140*AG140)</f>
        <v>8400</v>
      </c>
      <c r="AJ140" s="182"/>
      <c r="AK140" s="266">
        <f>AI140</f>
        <v>8400</v>
      </c>
      <c r="AL140" s="182"/>
      <c r="AM140" s="181">
        <f>AK140/M$4</f>
        <v>6562.5</v>
      </c>
      <c r="AN140" s="182"/>
      <c r="AO140" s="182"/>
      <c r="AP140" s="182"/>
      <c r="AQ140" s="182"/>
      <c r="AR140" s="185" t="e">
        <f>AS140*$M$4</f>
        <v>#NAME?</v>
      </c>
      <c r="AS140" s="185" t="e">
        <f>AW140+BA140+BE140+BI140+BM140+BQ140+BU140+BY140</f>
        <v>#NAME?</v>
      </c>
      <c r="AT140" s="186" t="e">
        <v>#NAME?</v>
      </c>
      <c r="AU140" s="186" t="e">
        <v>#NAME?</v>
      </c>
      <c r="AV140" s="186" t="e">
        <v>#NAME?</v>
      </c>
      <c r="AW140" s="187" t="e">
        <f>SUM(AT140:AV140)</f>
        <v>#NAME?</v>
      </c>
      <c r="AX140" s="186" t="e">
        <v>#NAME?</v>
      </c>
      <c r="AY140" s="186" t="e">
        <v>#NAME?</v>
      </c>
      <c r="AZ140" s="186" t="e">
        <v>#NAME?</v>
      </c>
      <c r="BA140" s="187" t="e">
        <f>SUM(AX140:AZ140)</f>
        <v>#NAME?</v>
      </c>
      <c r="BB140" s="186" t="e">
        <v>#NAME?</v>
      </c>
      <c r="BC140" s="186" t="e">
        <v>#NAME?</v>
      </c>
      <c r="BD140" s="186" t="e">
        <v>#NAME?</v>
      </c>
      <c r="BE140" s="187" t="e">
        <f>SUM(BB140:BD140)</f>
        <v>#NAME?</v>
      </c>
      <c r="BF140" s="186" t="e">
        <v>#NAME?</v>
      </c>
      <c r="BG140" s="186" t="e">
        <v>#NAME?</v>
      </c>
      <c r="BH140" s="186" t="e">
        <v>#NAME?</v>
      </c>
      <c r="BI140" s="187" t="e">
        <f>SUM(BF140:BH140)</f>
        <v>#NAME?</v>
      </c>
      <c r="BJ140" s="186" t="e">
        <v>#NAME?</v>
      </c>
      <c r="BK140" s="186" t="e">
        <v>#NAME?</v>
      </c>
      <c r="BL140" s="186" t="e">
        <v>#NAME?</v>
      </c>
      <c r="BM140" s="187" t="e">
        <f>SUM(BJ140:BL140)</f>
        <v>#NAME?</v>
      </c>
      <c r="BN140" s="186" t="e">
        <v>#NAME?</v>
      </c>
      <c r="BO140" s="186" t="e">
        <v>#NAME?</v>
      </c>
      <c r="BP140" s="186" t="e">
        <v>#NAME?</v>
      </c>
      <c r="BQ140" s="187" t="e">
        <f>SUM(BM140:BP140)</f>
        <v>#NAME?</v>
      </c>
      <c r="BR140" s="186" t="e">
        <v>#NAME?</v>
      </c>
      <c r="BS140" s="186" t="e">
        <v>#NAME?</v>
      </c>
      <c r="BT140" s="186" t="e">
        <v>#NAME?</v>
      </c>
      <c r="BU140" s="187" t="e">
        <f>SUM(BQ140:BT140)</f>
        <v>#NAME?</v>
      </c>
      <c r="BV140" s="186" t="e">
        <v>#NAME?</v>
      </c>
      <c r="BW140" s="186" t="e">
        <v>#NAME?</v>
      </c>
      <c r="BX140" s="186" t="e">
        <v>#NAME?</v>
      </c>
      <c r="BY140" s="187" t="e">
        <f>SUM(BU140:BX140)</f>
        <v>#NAME?</v>
      </c>
    </row>
    <row r="141" spans="1:77" s="80" customFormat="1" ht="15.5">
      <c r="A141" s="115" t="s">
        <v>111</v>
      </c>
      <c r="B141" s="115"/>
      <c r="C141" s="115"/>
      <c r="D141" s="115"/>
      <c r="E141" s="115"/>
      <c r="F141" s="115"/>
      <c r="G141" s="115"/>
      <c r="H141" s="115"/>
      <c r="I141" s="157"/>
      <c r="J141" s="247" t="s">
        <v>232</v>
      </c>
      <c r="K141" s="302">
        <f>Y141</f>
        <v>0</v>
      </c>
      <c r="L141" s="398">
        <f>K141*0.9</f>
        <v>0</v>
      </c>
      <c r="M141" s="365">
        <f>L141/$M$4</f>
        <v>0</v>
      </c>
      <c r="N141" s="365" t="e">
        <f t="shared" si="75"/>
        <v>#NAME?</v>
      </c>
      <c r="O141" s="365" t="e">
        <f t="shared" si="75"/>
        <v>#NAME?</v>
      </c>
      <c r="P141" s="182"/>
      <c r="Q141" s="182"/>
      <c r="R141" s="183"/>
      <c r="S141" s="251" t="s">
        <v>186</v>
      </c>
      <c r="T141" s="252">
        <v>0</v>
      </c>
      <c r="U141" s="248">
        <v>160</v>
      </c>
      <c r="V141" s="184"/>
      <c r="W141" s="302">
        <f>(T141*U141)</f>
        <v>0</v>
      </c>
      <c r="X141" s="182"/>
      <c r="Y141" s="266">
        <f>W141</f>
        <v>0</v>
      </c>
      <c r="Z141" s="182"/>
      <c r="AA141" s="181">
        <f>Y141/M$4</f>
        <v>0</v>
      </c>
      <c r="AB141" s="182"/>
      <c r="AC141" s="182"/>
      <c r="AD141" s="183"/>
      <c r="AE141" s="251" t="s">
        <v>186</v>
      </c>
      <c r="AF141" s="252">
        <v>21</v>
      </c>
      <c r="AG141" s="248">
        <v>160</v>
      </c>
      <c r="AH141" s="184"/>
      <c r="AI141" s="232">
        <f>(AF141*AG141)</f>
        <v>3360</v>
      </c>
      <c r="AJ141" s="182"/>
      <c r="AK141" s="266">
        <f>AI141</f>
        <v>3360</v>
      </c>
      <c r="AL141" s="182"/>
      <c r="AM141" s="181">
        <f>AK141/M$4</f>
        <v>2625</v>
      </c>
      <c r="AN141" s="182"/>
      <c r="AO141" s="182"/>
      <c r="AP141" s="182"/>
      <c r="AQ141" s="182"/>
      <c r="AR141" s="185" t="e">
        <f>AS141*$M$4</f>
        <v>#NAME?</v>
      </c>
      <c r="AS141" s="185" t="e">
        <f>AW141+BA141+BE141+BI141+BM141+BQ141+BU141+BY141</f>
        <v>#NAME?</v>
      </c>
      <c r="AT141" s="186" t="e">
        <v>#NAME?</v>
      </c>
      <c r="AU141" s="186" t="e">
        <v>#NAME?</v>
      </c>
      <c r="AV141" s="186" t="e">
        <v>#NAME?</v>
      </c>
      <c r="AW141" s="187" t="e">
        <f>SUM(AT141:AV141)</f>
        <v>#NAME?</v>
      </c>
      <c r="AX141" s="186" t="e">
        <v>#NAME?</v>
      </c>
      <c r="AY141" s="186" t="e">
        <v>#NAME?</v>
      </c>
      <c r="AZ141" s="186" t="e">
        <v>#NAME?</v>
      </c>
      <c r="BA141" s="187" t="e">
        <f>SUM(AX141:AZ141)</f>
        <v>#NAME?</v>
      </c>
      <c r="BB141" s="186" t="e">
        <v>#NAME?</v>
      </c>
      <c r="BC141" s="186" t="e">
        <v>#NAME?</v>
      </c>
      <c r="BD141" s="186" t="e">
        <v>#NAME?</v>
      </c>
      <c r="BE141" s="187" t="e">
        <f>SUM(BB141:BD141)</f>
        <v>#NAME?</v>
      </c>
      <c r="BF141" s="186" t="e">
        <v>#NAME?</v>
      </c>
      <c r="BG141" s="186" t="e">
        <v>#NAME?</v>
      </c>
      <c r="BH141" s="186" t="e">
        <v>#NAME?</v>
      </c>
      <c r="BI141" s="187" t="e">
        <f>SUM(BF141:BH141)</f>
        <v>#NAME?</v>
      </c>
      <c r="BJ141" s="186" t="e">
        <v>#NAME?</v>
      </c>
      <c r="BK141" s="186" t="e">
        <v>#NAME?</v>
      </c>
      <c r="BL141" s="186" t="e">
        <v>#NAME?</v>
      </c>
      <c r="BM141" s="187" t="e">
        <f>SUM(BJ141:BL141)</f>
        <v>#NAME?</v>
      </c>
      <c r="BN141" s="186" t="e">
        <v>#NAME?</v>
      </c>
      <c r="BO141" s="186" t="e">
        <v>#NAME?</v>
      </c>
      <c r="BP141" s="186" t="e">
        <v>#NAME?</v>
      </c>
      <c r="BQ141" s="187" t="e">
        <f>SUM(BM141:BP141)</f>
        <v>#NAME?</v>
      </c>
      <c r="BR141" s="186" t="e">
        <v>#NAME?</v>
      </c>
      <c r="BS141" s="186" t="e">
        <v>#NAME?</v>
      </c>
      <c r="BT141" s="186" t="e">
        <v>#NAME?</v>
      </c>
      <c r="BU141" s="187" t="e">
        <f>SUM(BQ141:BT141)</f>
        <v>#NAME?</v>
      </c>
      <c r="BV141" s="186" t="e">
        <v>#NAME?</v>
      </c>
      <c r="BW141" s="186" t="e">
        <v>#NAME?</v>
      </c>
      <c r="BX141" s="186" t="e">
        <v>#NAME?</v>
      </c>
      <c r="BY141" s="187" t="e">
        <f>SUM(BU141:BX141)</f>
        <v>#NAME?</v>
      </c>
    </row>
    <row r="142" spans="1:77" s="80" customFormat="1" ht="15.5">
      <c r="A142" s="115" t="s">
        <v>112</v>
      </c>
      <c r="B142" s="115"/>
      <c r="C142" s="115"/>
      <c r="D142" s="115"/>
      <c r="E142" s="115"/>
      <c r="F142" s="115"/>
      <c r="G142" s="115"/>
      <c r="H142" s="115"/>
      <c r="I142" s="157"/>
      <c r="J142" s="247" t="s">
        <v>233</v>
      </c>
      <c r="K142" s="302">
        <f>Y142</f>
        <v>0</v>
      </c>
      <c r="L142" s="398">
        <f>K142*0.9</f>
        <v>0</v>
      </c>
      <c r="M142" s="365">
        <f>L142/$M$4</f>
        <v>0</v>
      </c>
      <c r="N142" s="365" t="e">
        <f t="shared" si="75"/>
        <v>#NAME?</v>
      </c>
      <c r="O142" s="365" t="e">
        <f t="shared" si="75"/>
        <v>#NAME?</v>
      </c>
      <c r="P142" s="182"/>
      <c r="Q142" s="182"/>
      <c r="R142" s="183"/>
      <c r="S142" s="251" t="s">
        <v>238</v>
      </c>
      <c r="T142" s="252">
        <v>0</v>
      </c>
      <c r="U142" s="248">
        <v>400</v>
      </c>
      <c r="V142" s="184"/>
      <c r="W142" s="302">
        <f>(T142*U142)</f>
        <v>0</v>
      </c>
      <c r="X142" s="182"/>
      <c r="Y142" s="266">
        <f>W142</f>
        <v>0</v>
      </c>
      <c r="Z142" s="182"/>
      <c r="AA142" s="181">
        <f>Y142/M$4</f>
        <v>0</v>
      </c>
      <c r="AB142" s="182"/>
      <c r="AC142" s="182"/>
      <c r="AD142" s="183"/>
      <c r="AE142" s="251" t="s">
        <v>238</v>
      </c>
      <c r="AF142" s="252">
        <v>10</v>
      </c>
      <c r="AG142" s="248">
        <v>400</v>
      </c>
      <c r="AH142" s="184"/>
      <c r="AI142" s="232">
        <f>(AF142*AG142)</f>
        <v>4000</v>
      </c>
      <c r="AJ142" s="182"/>
      <c r="AK142" s="266">
        <f>AI142</f>
        <v>4000</v>
      </c>
      <c r="AL142" s="182"/>
      <c r="AM142" s="181">
        <f>AK142/M$4</f>
        <v>3125</v>
      </c>
      <c r="AN142" s="182"/>
      <c r="AO142" s="182"/>
      <c r="AP142" s="182"/>
      <c r="AQ142" s="182"/>
      <c r="AR142" s="185" t="e">
        <f>AS142*$M$4</f>
        <v>#NAME?</v>
      </c>
      <c r="AS142" s="185" t="e">
        <f>AW142+BA142+BE142+BI142+BM142+BQ142+BU142+BY142</f>
        <v>#NAME?</v>
      </c>
      <c r="AT142" s="186" t="e">
        <v>#NAME?</v>
      </c>
      <c r="AU142" s="186" t="e">
        <v>#NAME?</v>
      </c>
      <c r="AV142" s="186" t="e">
        <v>#NAME?</v>
      </c>
      <c r="AW142" s="187" t="e">
        <f>SUM(AT142:AV142)</f>
        <v>#NAME?</v>
      </c>
      <c r="AX142" s="186" t="e">
        <v>#NAME?</v>
      </c>
      <c r="AY142" s="186" t="e">
        <v>#NAME?</v>
      </c>
      <c r="AZ142" s="186" t="e">
        <v>#NAME?</v>
      </c>
      <c r="BA142" s="187" t="e">
        <f>SUM(AX142:AZ142)</f>
        <v>#NAME?</v>
      </c>
      <c r="BB142" s="186" t="e">
        <v>#NAME?</v>
      </c>
      <c r="BC142" s="186" t="e">
        <v>#NAME?</v>
      </c>
      <c r="BD142" s="186" t="e">
        <v>#NAME?</v>
      </c>
      <c r="BE142" s="187" t="e">
        <f>SUM(BB142:BD142)</f>
        <v>#NAME?</v>
      </c>
      <c r="BF142" s="186" t="e">
        <v>#NAME?</v>
      </c>
      <c r="BG142" s="186" t="e">
        <v>#NAME?</v>
      </c>
      <c r="BH142" s="186" t="e">
        <v>#NAME?</v>
      </c>
      <c r="BI142" s="187" t="e">
        <f>SUM(BF142:BH142)</f>
        <v>#NAME?</v>
      </c>
      <c r="BJ142" s="186" t="e">
        <v>#NAME?</v>
      </c>
      <c r="BK142" s="186" t="e">
        <v>#NAME?</v>
      </c>
      <c r="BL142" s="186" t="e">
        <v>#NAME?</v>
      </c>
      <c r="BM142" s="187" t="e">
        <f>SUM(BJ142:BL142)</f>
        <v>#NAME?</v>
      </c>
      <c r="BN142" s="186" t="e">
        <v>#NAME?</v>
      </c>
      <c r="BO142" s="186" t="e">
        <v>#NAME?</v>
      </c>
      <c r="BP142" s="186" t="e">
        <v>#NAME?</v>
      </c>
      <c r="BQ142" s="187" t="e">
        <f>SUM(BM142:BP142)</f>
        <v>#NAME?</v>
      </c>
      <c r="BR142" s="186" t="e">
        <v>#NAME?</v>
      </c>
      <c r="BS142" s="186" t="e">
        <v>#NAME?</v>
      </c>
      <c r="BT142" s="186" t="e">
        <v>#NAME?</v>
      </c>
      <c r="BU142" s="187" t="e">
        <f>SUM(BQ142:BT142)</f>
        <v>#NAME?</v>
      </c>
      <c r="BV142" s="186" t="e">
        <v>#NAME?</v>
      </c>
      <c r="BW142" s="186" t="e">
        <v>#NAME?</v>
      </c>
      <c r="BX142" s="186" t="e">
        <v>#NAME?</v>
      </c>
      <c r="BY142" s="187" t="e">
        <f>SUM(BU142:BX142)</f>
        <v>#NAME?</v>
      </c>
    </row>
    <row r="143" spans="1:77" s="80" customFormat="1" ht="15.5">
      <c r="A143" s="115" t="s">
        <v>113</v>
      </c>
      <c r="B143" s="115"/>
      <c r="C143" s="115"/>
      <c r="D143" s="115"/>
      <c r="E143" s="115"/>
      <c r="F143" s="115"/>
      <c r="G143" s="115"/>
      <c r="H143" s="115"/>
      <c r="I143" s="157"/>
      <c r="J143" s="247" t="s">
        <v>234</v>
      </c>
      <c r="K143" s="302">
        <f>Y143</f>
        <v>0</v>
      </c>
      <c r="L143" s="398">
        <f>K143*0.9</f>
        <v>0</v>
      </c>
      <c r="M143" s="365">
        <f>L143/$M$4</f>
        <v>0</v>
      </c>
      <c r="N143" s="365" t="e">
        <f t="shared" si="75"/>
        <v>#NAME?</v>
      </c>
      <c r="O143" s="365" t="e">
        <f t="shared" si="75"/>
        <v>#NAME?</v>
      </c>
      <c r="P143" s="182"/>
      <c r="Q143" s="182"/>
      <c r="R143" s="183"/>
      <c r="S143" s="251" t="s">
        <v>239</v>
      </c>
      <c r="T143" s="252">
        <v>0</v>
      </c>
      <c r="U143" s="248">
        <v>600</v>
      </c>
      <c r="V143" s="184"/>
      <c r="W143" s="302">
        <f>(T143*U143)</f>
        <v>0</v>
      </c>
      <c r="X143" s="182"/>
      <c r="Y143" s="266">
        <f>W143</f>
        <v>0</v>
      </c>
      <c r="Z143" s="182"/>
      <c r="AA143" s="181">
        <f>Y143/M$4</f>
        <v>0</v>
      </c>
      <c r="AB143" s="182"/>
      <c r="AC143" s="182"/>
      <c r="AD143" s="183"/>
      <c r="AE143" s="251" t="s">
        <v>239</v>
      </c>
      <c r="AF143" s="252">
        <v>1</v>
      </c>
      <c r="AG143" s="248">
        <v>600</v>
      </c>
      <c r="AH143" s="184"/>
      <c r="AI143" s="232">
        <f>(AF143*AG143)</f>
        <v>600</v>
      </c>
      <c r="AJ143" s="182"/>
      <c r="AK143" s="266">
        <f>AI143</f>
        <v>600</v>
      </c>
      <c r="AL143" s="182"/>
      <c r="AM143" s="181">
        <f>AK143/M$4</f>
        <v>468.75</v>
      </c>
      <c r="AN143" s="182"/>
      <c r="AO143" s="182"/>
      <c r="AP143" s="182"/>
      <c r="AQ143" s="182"/>
      <c r="AR143" s="185" t="e">
        <f>AS143*$M$4</f>
        <v>#NAME?</v>
      </c>
      <c r="AS143" s="185" t="e">
        <f>AW143+BA143+BE143+BI143+BM143+BQ143+BU143+BY143</f>
        <v>#NAME?</v>
      </c>
      <c r="AT143" s="186" t="e">
        <v>#NAME?</v>
      </c>
      <c r="AU143" s="186" t="e">
        <v>#NAME?</v>
      </c>
      <c r="AV143" s="186" t="e">
        <v>#NAME?</v>
      </c>
      <c r="AW143" s="187" t="e">
        <f>SUM(AT143:AV143)</f>
        <v>#NAME?</v>
      </c>
      <c r="AX143" s="186" t="e">
        <v>#NAME?</v>
      </c>
      <c r="AY143" s="186" t="e">
        <v>#NAME?</v>
      </c>
      <c r="AZ143" s="186" t="e">
        <v>#NAME?</v>
      </c>
      <c r="BA143" s="187" t="e">
        <f>SUM(AX143:AZ143)</f>
        <v>#NAME?</v>
      </c>
      <c r="BB143" s="186" t="e">
        <v>#NAME?</v>
      </c>
      <c r="BC143" s="186" t="e">
        <v>#NAME?</v>
      </c>
      <c r="BD143" s="186" t="e">
        <v>#NAME?</v>
      </c>
      <c r="BE143" s="187" t="e">
        <f>SUM(BB143:BD143)</f>
        <v>#NAME?</v>
      </c>
      <c r="BF143" s="186" t="e">
        <v>#NAME?</v>
      </c>
      <c r="BG143" s="186" t="e">
        <v>#NAME?</v>
      </c>
      <c r="BH143" s="186" t="e">
        <v>#NAME?</v>
      </c>
      <c r="BI143" s="187" t="e">
        <f>SUM(BF143:BH143)</f>
        <v>#NAME?</v>
      </c>
      <c r="BJ143" s="186" t="e">
        <v>#NAME?</v>
      </c>
      <c r="BK143" s="186" t="e">
        <v>#NAME?</v>
      </c>
      <c r="BL143" s="186" t="e">
        <v>#NAME?</v>
      </c>
      <c r="BM143" s="187" t="e">
        <f>SUM(BJ143:BL143)</f>
        <v>#NAME?</v>
      </c>
      <c r="BN143" s="186" t="e">
        <v>#NAME?</v>
      </c>
      <c r="BO143" s="186" t="e">
        <v>#NAME?</v>
      </c>
      <c r="BP143" s="186" t="e">
        <v>#NAME?</v>
      </c>
      <c r="BQ143" s="187" t="e">
        <f>SUM(BM143:BP143)</f>
        <v>#NAME?</v>
      </c>
      <c r="BR143" s="186" t="e">
        <v>#NAME?</v>
      </c>
      <c r="BS143" s="186" t="e">
        <v>#NAME?</v>
      </c>
      <c r="BT143" s="186" t="e">
        <v>#NAME?</v>
      </c>
      <c r="BU143" s="187" t="e">
        <f>SUM(BQ143:BT143)</f>
        <v>#NAME?</v>
      </c>
      <c r="BV143" s="186" t="e">
        <v>#NAME?</v>
      </c>
      <c r="BW143" s="186" t="e">
        <v>#NAME?</v>
      </c>
      <c r="BX143" s="186" t="e">
        <v>#NAME?</v>
      </c>
      <c r="BY143" s="187" t="e">
        <f>SUM(BU143:BX143)</f>
        <v>#NAME?</v>
      </c>
    </row>
    <row r="144" spans="1:77" s="80" customFormat="1" ht="15.5">
      <c r="A144" s="162"/>
      <c r="B144" s="163"/>
      <c r="C144" s="163"/>
      <c r="D144" s="163"/>
      <c r="E144" s="163"/>
      <c r="F144" s="163"/>
      <c r="I144" s="164"/>
      <c r="J144" s="177" t="str">
        <f>CONCATENATE("Subtotal ",J139)</f>
        <v>Subtotal 5.2.1 Action research (Activity 1.3)</v>
      </c>
      <c r="K144" s="333">
        <f>SUBTOTAL(9,K140:K143)</f>
        <v>0</v>
      </c>
      <c r="L144" s="399">
        <f>SUBTOTAL(9,L140:L143)</f>
        <v>0</v>
      </c>
      <c r="M144" s="366">
        <f>SUBTOTAL(9,M140:M143)</f>
        <v>0</v>
      </c>
      <c r="N144" s="366" t="e">
        <f>SUBTOTAL(9,N140:N143)</f>
        <v>#NAME?</v>
      </c>
      <c r="O144" s="366" t="e">
        <f>SUBTOTAL(9,O140:O143)</f>
        <v>#NAME?</v>
      </c>
      <c r="P144" s="184"/>
      <c r="Q144" s="184"/>
      <c r="R144" s="216"/>
      <c r="S144" s="184"/>
      <c r="T144" s="184"/>
      <c r="U144" s="215"/>
      <c r="V144" s="215"/>
      <c r="W144" s="303">
        <f>SUBTOTAL(9,W140:W143)</f>
        <v>0</v>
      </c>
      <c r="X144" s="184"/>
      <c r="Y144" s="277">
        <f>SUBTOTAL(9,Y140:Y143)</f>
        <v>0</v>
      </c>
      <c r="Z144" s="184"/>
      <c r="AA144" s="214">
        <f>SUBTOTAL(9,AA140:AA143)</f>
        <v>0</v>
      </c>
      <c r="AB144" s="184"/>
      <c r="AC144" s="184"/>
      <c r="AD144" s="216"/>
      <c r="AE144" s="184"/>
      <c r="AF144" s="184"/>
      <c r="AG144" s="215"/>
      <c r="AH144" s="215"/>
      <c r="AI144" s="233">
        <f>SUBTOTAL(9,AI140:AI143)</f>
        <v>16360</v>
      </c>
      <c r="AJ144" s="184"/>
      <c r="AK144" s="277">
        <f>SUBTOTAL(9,AK140:AK143)</f>
        <v>16360</v>
      </c>
      <c r="AL144" s="184"/>
      <c r="AM144" s="214">
        <f>SUBTOTAL(9,AM140:AM143)</f>
        <v>12781.25</v>
      </c>
      <c r="AN144" s="184"/>
      <c r="AO144" s="184"/>
      <c r="AP144" s="184"/>
      <c r="AQ144" s="184"/>
      <c r="AR144" s="215" t="e">
        <f t="shared" ref="AR144:BF144" si="76">SUBTOTAL(9,AR140:AR143)</f>
        <v>#NAME?</v>
      </c>
      <c r="AS144" s="215" t="e">
        <f t="shared" si="76"/>
        <v>#NAME?</v>
      </c>
      <c r="AT144" s="215" t="e">
        <f t="shared" si="76"/>
        <v>#NAME?</v>
      </c>
      <c r="AU144" s="215" t="e">
        <f t="shared" si="76"/>
        <v>#NAME?</v>
      </c>
      <c r="AV144" s="215" t="e">
        <f t="shared" si="76"/>
        <v>#NAME?</v>
      </c>
      <c r="AW144" s="215" t="e">
        <f t="shared" si="76"/>
        <v>#NAME?</v>
      </c>
      <c r="AX144" s="215" t="e">
        <f t="shared" si="76"/>
        <v>#NAME?</v>
      </c>
      <c r="AY144" s="215" t="e">
        <f t="shared" si="76"/>
        <v>#NAME?</v>
      </c>
      <c r="AZ144" s="215" t="e">
        <f t="shared" si="76"/>
        <v>#NAME?</v>
      </c>
      <c r="BA144" s="215" t="e">
        <f t="shared" si="76"/>
        <v>#NAME?</v>
      </c>
      <c r="BB144" s="215" t="e">
        <f t="shared" si="76"/>
        <v>#NAME?</v>
      </c>
      <c r="BC144" s="215" t="e">
        <f t="shared" si="76"/>
        <v>#NAME?</v>
      </c>
      <c r="BD144" s="215" t="e">
        <f t="shared" si="76"/>
        <v>#NAME?</v>
      </c>
      <c r="BE144" s="215" t="e">
        <f t="shared" si="76"/>
        <v>#NAME?</v>
      </c>
      <c r="BF144" s="215" t="e">
        <f t="shared" si="76"/>
        <v>#NAME?</v>
      </c>
      <c r="BG144" s="215" t="e">
        <f t="shared" ref="BG144:BY144" si="77">SUBTOTAL(9,BG140:BG143)</f>
        <v>#NAME?</v>
      </c>
      <c r="BH144" s="215" t="e">
        <f t="shared" si="77"/>
        <v>#NAME?</v>
      </c>
      <c r="BI144" s="215" t="e">
        <f t="shared" si="77"/>
        <v>#NAME?</v>
      </c>
      <c r="BJ144" s="215" t="e">
        <f t="shared" si="77"/>
        <v>#NAME?</v>
      </c>
      <c r="BK144" s="215" t="e">
        <f t="shared" si="77"/>
        <v>#NAME?</v>
      </c>
      <c r="BL144" s="215" t="e">
        <f t="shared" si="77"/>
        <v>#NAME?</v>
      </c>
      <c r="BM144" s="215" t="e">
        <f t="shared" si="77"/>
        <v>#NAME?</v>
      </c>
      <c r="BN144" s="215" t="e">
        <f t="shared" si="77"/>
        <v>#NAME?</v>
      </c>
      <c r="BO144" s="215" t="e">
        <f t="shared" si="77"/>
        <v>#NAME?</v>
      </c>
      <c r="BP144" s="215" t="e">
        <f t="shared" si="77"/>
        <v>#NAME?</v>
      </c>
      <c r="BQ144" s="215" t="e">
        <f t="shared" si="77"/>
        <v>#NAME?</v>
      </c>
      <c r="BR144" s="215" t="e">
        <f t="shared" si="77"/>
        <v>#NAME?</v>
      </c>
      <c r="BS144" s="215" t="e">
        <f t="shared" si="77"/>
        <v>#NAME?</v>
      </c>
      <c r="BT144" s="215" t="e">
        <f t="shared" si="77"/>
        <v>#NAME?</v>
      </c>
      <c r="BU144" s="215" t="e">
        <f t="shared" si="77"/>
        <v>#NAME?</v>
      </c>
      <c r="BV144" s="215" t="e">
        <f t="shared" si="77"/>
        <v>#NAME?</v>
      </c>
      <c r="BW144" s="215" t="e">
        <f t="shared" si="77"/>
        <v>#NAME?</v>
      </c>
      <c r="BX144" s="215" t="e">
        <f t="shared" si="77"/>
        <v>#NAME?</v>
      </c>
      <c r="BY144" s="215" t="e">
        <f t="shared" si="77"/>
        <v>#NAME?</v>
      </c>
    </row>
    <row r="145" spans="1:77" s="80" customFormat="1" ht="15.5">
      <c r="A145" s="162"/>
      <c r="B145" s="163"/>
      <c r="C145" s="163"/>
      <c r="D145" s="163"/>
      <c r="E145" s="163"/>
      <c r="F145" s="163"/>
      <c r="I145" s="164"/>
      <c r="J145" s="177"/>
      <c r="K145" s="333"/>
      <c r="L145" s="399"/>
      <c r="M145" s="366"/>
      <c r="N145" s="366"/>
      <c r="O145" s="366"/>
      <c r="P145" s="184"/>
      <c r="Q145" s="184"/>
      <c r="R145" s="216"/>
      <c r="S145" s="184"/>
      <c r="T145" s="184"/>
      <c r="U145" s="215"/>
      <c r="V145" s="215"/>
      <c r="W145" s="303"/>
      <c r="X145" s="184"/>
      <c r="Y145" s="277"/>
      <c r="Z145" s="184"/>
      <c r="AA145" s="214"/>
      <c r="AB145" s="184"/>
      <c r="AC145" s="184"/>
      <c r="AD145" s="216"/>
      <c r="AE145" s="184"/>
      <c r="AF145" s="184"/>
      <c r="AG145" s="215"/>
      <c r="AH145" s="215"/>
      <c r="AI145" s="233"/>
      <c r="AJ145" s="184"/>
      <c r="AK145" s="277"/>
      <c r="AL145" s="184"/>
      <c r="AM145" s="214"/>
      <c r="AN145" s="184"/>
      <c r="AO145" s="184"/>
      <c r="AP145" s="184"/>
      <c r="AQ145" s="184"/>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c r="BV145" s="215"/>
      <c r="BW145" s="215"/>
      <c r="BX145" s="215"/>
      <c r="BY145" s="215"/>
    </row>
    <row r="146" spans="1:77" s="80" customFormat="1" ht="15.5">
      <c r="A146" s="162"/>
      <c r="B146" s="163"/>
      <c r="C146" s="163"/>
      <c r="D146" s="163"/>
      <c r="E146" s="163"/>
      <c r="F146" s="163"/>
      <c r="I146" s="164"/>
      <c r="J146" s="257" t="s">
        <v>235</v>
      </c>
      <c r="K146" s="333"/>
      <c r="L146" s="399"/>
      <c r="M146" s="366"/>
      <c r="N146" s="366"/>
      <c r="O146" s="366"/>
      <c r="P146" s="184"/>
      <c r="Q146" s="184"/>
      <c r="R146" s="216"/>
      <c r="S146" s="184"/>
      <c r="T146" s="184"/>
      <c r="U146" s="215"/>
      <c r="V146" s="215"/>
      <c r="W146" s="303"/>
      <c r="X146" s="184"/>
      <c r="Y146" s="277"/>
      <c r="Z146" s="184"/>
      <c r="AA146" s="214"/>
      <c r="AB146" s="184"/>
      <c r="AC146" s="184"/>
      <c r="AD146" s="216"/>
      <c r="AE146" s="184"/>
      <c r="AF146" s="184"/>
      <c r="AG146" s="215"/>
      <c r="AH146" s="215"/>
      <c r="AI146" s="233"/>
      <c r="AJ146" s="184"/>
      <c r="AK146" s="277"/>
      <c r="AL146" s="184"/>
      <c r="AM146" s="214"/>
      <c r="AN146" s="184"/>
      <c r="AO146" s="184"/>
      <c r="AP146" s="184"/>
      <c r="AQ146" s="184"/>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215"/>
    </row>
    <row r="147" spans="1:77" s="80" customFormat="1" ht="15.5">
      <c r="A147" s="115" t="s">
        <v>114</v>
      </c>
      <c r="B147" s="115"/>
      <c r="C147" s="115"/>
      <c r="D147" s="115"/>
      <c r="E147" s="115"/>
      <c r="F147" s="115"/>
      <c r="G147" s="115"/>
      <c r="H147" s="115"/>
      <c r="I147" s="157"/>
      <c r="J147" s="257" t="s">
        <v>235</v>
      </c>
      <c r="K147" s="302">
        <f>Y147</f>
        <v>5000</v>
      </c>
      <c r="L147" s="398">
        <f>K147*0.9</f>
        <v>4500</v>
      </c>
      <c r="M147" s="365">
        <f>L147/$M$4</f>
        <v>3515.625</v>
      </c>
      <c r="N147" s="365" t="e">
        <f>L147-AR147</f>
        <v>#NAME?</v>
      </c>
      <c r="O147" s="365" t="e">
        <f>M147-AS147</f>
        <v>#NAME?</v>
      </c>
      <c r="P147" s="182"/>
      <c r="Q147" s="182"/>
      <c r="R147" s="183"/>
      <c r="S147" s="219" t="s">
        <v>240</v>
      </c>
      <c r="T147" s="220">
        <v>1</v>
      </c>
      <c r="U147" s="221">
        <v>5000</v>
      </c>
      <c r="V147" s="184"/>
      <c r="W147" s="302">
        <f>(T147*U147)</f>
        <v>5000</v>
      </c>
      <c r="X147" s="182"/>
      <c r="Y147" s="266">
        <f>W147</f>
        <v>5000</v>
      </c>
      <c r="Z147" s="182"/>
      <c r="AA147" s="181">
        <f>Y147/M$4</f>
        <v>3906.25</v>
      </c>
      <c r="AB147" s="182"/>
      <c r="AC147" s="182"/>
      <c r="AD147" s="183"/>
      <c r="AE147" s="219" t="s">
        <v>240</v>
      </c>
      <c r="AF147" s="220">
        <v>3</v>
      </c>
      <c r="AG147" s="221">
        <v>5000</v>
      </c>
      <c r="AH147" s="184"/>
      <c r="AI147" s="232">
        <f>(AF147*AG147)</f>
        <v>15000</v>
      </c>
      <c r="AJ147" s="182"/>
      <c r="AK147" s="266">
        <f>AI147</f>
        <v>15000</v>
      </c>
      <c r="AL147" s="182"/>
      <c r="AM147" s="181">
        <f>AK147/M$4</f>
        <v>11718.75</v>
      </c>
      <c r="AN147" s="182"/>
      <c r="AO147" s="182"/>
      <c r="AP147" s="182"/>
      <c r="AQ147" s="182"/>
      <c r="AR147" s="185" t="e">
        <f>AS147*$M$4</f>
        <v>#NAME?</v>
      </c>
      <c r="AS147" s="185" t="e">
        <f>AW147+BA147+BE147+BI147+BM147+BQ147+BU147+BY147</f>
        <v>#NAME?</v>
      </c>
      <c r="AT147" s="186" t="e">
        <v>#NAME?</v>
      </c>
      <c r="AU147" s="186" t="e">
        <v>#NAME?</v>
      </c>
      <c r="AV147" s="186" t="e">
        <v>#NAME?</v>
      </c>
      <c r="AW147" s="187" t="e">
        <f>SUM(AT147:AV147)</f>
        <v>#NAME?</v>
      </c>
      <c r="AX147" s="186" t="e">
        <v>#NAME?</v>
      </c>
      <c r="AY147" s="186" t="e">
        <v>#NAME?</v>
      </c>
      <c r="AZ147" s="186" t="e">
        <v>#NAME?</v>
      </c>
      <c r="BA147" s="187" t="e">
        <f>SUM(AX147:AZ147)</f>
        <v>#NAME?</v>
      </c>
      <c r="BB147" s="186" t="e">
        <v>#NAME?</v>
      </c>
      <c r="BC147" s="186" t="e">
        <v>#NAME?</v>
      </c>
      <c r="BD147" s="186" t="e">
        <v>#NAME?</v>
      </c>
      <c r="BE147" s="187" t="e">
        <f>SUM(BB147:BD147)</f>
        <v>#NAME?</v>
      </c>
      <c r="BF147" s="186" t="e">
        <v>#NAME?</v>
      </c>
      <c r="BG147" s="186" t="e">
        <v>#NAME?</v>
      </c>
      <c r="BH147" s="186" t="e">
        <v>#NAME?</v>
      </c>
      <c r="BI147" s="187" t="e">
        <f>SUM(BF147:BH147)</f>
        <v>#NAME?</v>
      </c>
      <c r="BJ147" s="186" t="e">
        <v>#NAME?</v>
      </c>
      <c r="BK147" s="186" t="e">
        <v>#NAME?</v>
      </c>
      <c r="BL147" s="186" t="e">
        <v>#NAME?</v>
      </c>
      <c r="BM147" s="187" t="e">
        <f>SUM(BJ147:BL147)</f>
        <v>#NAME?</v>
      </c>
      <c r="BN147" s="186" t="e">
        <v>#NAME?</v>
      </c>
      <c r="BO147" s="186" t="e">
        <v>#NAME?</v>
      </c>
      <c r="BP147" s="186" t="e">
        <v>#NAME?</v>
      </c>
      <c r="BQ147" s="187" t="e">
        <f>SUM(BM147:BP147)</f>
        <v>#NAME?</v>
      </c>
      <c r="BR147" s="186" t="e">
        <v>#NAME?</v>
      </c>
      <c r="BS147" s="186" t="e">
        <v>#NAME?</v>
      </c>
      <c r="BT147" s="186" t="e">
        <v>#NAME?</v>
      </c>
      <c r="BU147" s="187" t="e">
        <f>SUM(BQ147:BT147)</f>
        <v>#NAME?</v>
      </c>
      <c r="BV147" s="186" t="e">
        <v>#NAME?</v>
      </c>
      <c r="BW147" s="186" t="e">
        <v>#NAME?</v>
      </c>
      <c r="BX147" s="186" t="e">
        <v>#NAME?</v>
      </c>
      <c r="BY147" s="187" t="e">
        <f>SUM(BU147:BX147)</f>
        <v>#NAME?</v>
      </c>
    </row>
    <row r="148" spans="1:77" s="80" customFormat="1" ht="15.5">
      <c r="A148" s="162"/>
      <c r="B148" s="163"/>
      <c r="C148" s="163"/>
      <c r="D148" s="163"/>
      <c r="E148" s="163"/>
      <c r="F148" s="163"/>
      <c r="I148" s="164"/>
      <c r="J148" s="177" t="str">
        <f>CONCATENATE("Subtotal ",J146)</f>
        <v>Subtotal 5.3 Expenditure verification - Audit</v>
      </c>
      <c r="K148" s="333">
        <f>SUBTOTAL(9,K147:K147)</f>
        <v>5000</v>
      </c>
      <c r="L148" s="399">
        <f>SUBTOTAL(9,L147:L147)</f>
        <v>4500</v>
      </c>
      <c r="M148" s="366">
        <f>SUBTOTAL(9,M147:M147)</f>
        <v>3515.625</v>
      </c>
      <c r="N148" s="366" t="e">
        <f>SUBTOTAL(9,N147:N147)</f>
        <v>#NAME?</v>
      </c>
      <c r="O148" s="366" t="e">
        <f>SUBTOTAL(9,O147:O147)</f>
        <v>#NAME?</v>
      </c>
      <c r="P148" s="184"/>
      <c r="Q148" s="184"/>
      <c r="R148" s="216"/>
      <c r="S148" s="184"/>
      <c r="T148" s="184"/>
      <c r="U148" s="215"/>
      <c r="V148" s="215"/>
      <c r="W148" s="303">
        <f>SUBTOTAL(9,W147:W147)</f>
        <v>5000</v>
      </c>
      <c r="X148" s="184"/>
      <c r="Y148" s="277">
        <f>SUBTOTAL(9,Y147:Y147)</f>
        <v>5000</v>
      </c>
      <c r="Z148" s="184"/>
      <c r="AA148" s="214">
        <f>SUBTOTAL(9,AA147:AA147)</f>
        <v>3906.25</v>
      </c>
      <c r="AB148" s="184"/>
      <c r="AC148" s="184"/>
      <c r="AD148" s="216"/>
      <c r="AE148" s="184"/>
      <c r="AF148" s="184"/>
      <c r="AG148" s="215"/>
      <c r="AH148" s="215"/>
      <c r="AI148" s="233">
        <f>SUBTOTAL(9,AI147:AI147)</f>
        <v>15000</v>
      </c>
      <c r="AJ148" s="184"/>
      <c r="AK148" s="277">
        <f>SUBTOTAL(9,AK147:AK147)</f>
        <v>15000</v>
      </c>
      <c r="AL148" s="184"/>
      <c r="AM148" s="214">
        <f>SUBTOTAL(9,AM147:AM147)</f>
        <v>11718.75</v>
      </c>
      <c r="AN148" s="184"/>
      <c r="AO148" s="184"/>
      <c r="AP148" s="184"/>
      <c r="AQ148" s="184"/>
      <c r="AR148" s="215" t="e">
        <f t="shared" ref="AR148:BF148" si="78">SUBTOTAL(9,AR147:AR147)</f>
        <v>#NAME?</v>
      </c>
      <c r="AS148" s="215" t="e">
        <f t="shared" si="78"/>
        <v>#NAME?</v>
      </c>
      <c r="AT148" s="215" t="e">
        <f t="shared" si="78"/>
        <v>#NAME?</v>
      </c>
      <c r="AU148" s="215" t="e">
        <f t="shared" si="78"/>
        <v>#NAME?</v>
      </c>
      <c r="AV148" s="215" t="e">
        <f t="shared" si="78"/>
        <v>#NAME?</v>
      </c>
      <c r="AW148" s="215" t="e">
        <f t="shared" si="78"/>
        <v>#NAME?</v>
      </c>
      <c r="AX148" s="215" t="e">
        <f t="shared" si="78"/>
        <v>#NAME?</v>
      </c>
      <c r="AY148" s="215" t="e">
        <f t="shared" si="78"/>
        <v>#NAME?</v>
      </c>
      <c r="AZ148" s="215" t="e">
        <f t="shared" si="78"/>
        <v>#NAME?</v>
      </c>
      <c r="BA148" s="215" t="e">
        <f t="shared" si="78"/>
        <v>#NAME?</v>
      </c>
      <c r="BB148" s="215" t="e">
        <f t="shared" si="78"/>
        <v>#NAME?</v>
      </c>
      <c r="BC148" s="215" t="e">
        <f t="shared" si="78"/>
        <v>#NAME?</v>
      </c>
      <c r="BD148" s="215" t="e">
        <f t="shared" si="78"/>
        <v>#NAME?</v>
      </c>
      <c r="BE148" s="215" t="e">
        <f t="shared" si="78"/>
        <v>#NAME?</v>
      </c>
      <c r="BF148" s="215" t="e">
        <f t="shared" si="78"/>
        <v>#NAME?</v>
      </c>
      <c r="BG148" s="215" t="e">
        <f t="shared" ref="BG148:BY148" si="79">SUBTOTAL(9,BG147:BG147)</f>
        <v>#NAME?</v>
      </c>
      <c r="BH148" s="215" t="e">
        <f t="shared" si="79"/>
        <v>#NAME?</v>
      </c>
      <c r="BI148" s="215" t="e">
        <f t="shared" si="79"/>
        <v>#NAME?</v>
      </c>
      <c r="BJ148" s="215" t="e">
        <f t="shared" si="79"/>
        <v>#NAME?</v>
      </c>
      <c r="BK148" s="215" t="e">
        <f t="shared" si="79"/>
        <v>#NAME?</v>
      </c>
      <c r="BL148" s="215" t="e">
        <f t="shared" si="79"/>
        <v>#NAME?</v>
      </c>
      <c r="BM148" s="215" t="e">
        <f t="shared" si="79"/>
        <v>#NAME?</v>
      </c>
      <c r="BN148" s="215" t="e">
        <f t="shared" si="79"/>
        <v>#NAME?</v>
      </c>
      <c r="BO148" s="215" t="e">
        <f t="shared" si="79"/>
        <v>#NAME?</v>
      </c>
      <c r="BP148" s="215" t="e">
        <f t="shared" si="79"/>
        <v>#NAME?</v>
      </c>
      <c r="BQ148" s="215" t="e">
        <f t="shared" si="79"/>
        <v>#NAME?</v>
      </c>
      <c r="BR148" s="215" t="e">
        <f t="shared" si="79"/>
        <v>#NAME?</v>
      </c>
      <c r="BS148" s="215" t="e">
        <f t="shared" si="79"/>
        <v>#NAME?</v>
      </c>
      <c r="BT148" s="215" t="e">
        <f t="shared" si="79"/>
        <v>#NAME?</v>
      </c>
      <c r="BU148" s="215" t="e">
        <f t="shared" si="79"/>
        <v>#NAME?</v>
      </c>
      <c r="BV148" s="215" t="e">
        <f t="shared" si="79"/>
        <v>#NAME?</v>
      </c>
      <c r="BW148" s="215" t="e">
        <f t="shared" si="79"/>
        <v>#NAME?</v>
      </c>
      <c r="BX148" s="215" t="e">
        <f t="shared" si="79"/>
        <v>#NAME?</v>
      </c>
      <c r="BY148" s="215" t="e">
        <f t="shared" si="79"/>
        <v>#NAME?</v>
      </c>
    </row>
    <row r="149" spans="1:77" s="80" customFormat="1" ht="15.5">
      <c r="A149" s="162"/>
      <c r="B149" s="163"/>
      <c r="C149" s="163"/>
      <c r="D149" s="163"/>
      <c r="E149" s="163"/>
      <c r="F149" s="163"/>
      <c r="I149" s="164"/>
      <c r="J149" s="177"/>
      <c r="K149" s="333"/>
      <c r="L149" s="399"/>
      <c r="M149" s="366"/>
      <c r="N149" s="366"/>
      <c r="O149" s="366"/>
      <c r="P149" s="184"/>
      <c r="Q149" s="184"/>
      <c r="R149" s="216"/>
      <c r="S149" s="184"/>
      <c r="T149" s="184"/>
      <c r="U149" s="215"/>
      <c r="V149" s="215"/>
      <c r="W149" s="303"/>
      <c r="X149" s="184"/>
      <c r="Y149" s="277"/>
      <c r="Z149" s="184"/>
      <c r="AA149" s="214"/>
      <c r="AB149" s="184"/>
      <c r="AC149" s="184"/>
      <c r="AD149" s="216"/>
      <c r="AE149" s="184"/>
      <c r="AF149" s="184"/>
      <c r="AG149" s="215"/>
      <c r="AH149" s="215"/>
      <c r="AI149" s="233"/>
      <c r="AJ149" s="184"/>
      <c r="AK149" s="277"/>
      <c r="AL149" s="184"/>
      <c r="AM149" s="214"/>
      <c r="AN149" s="184"/>
      <c r="AO149" s="184"/>
      <c r="AP149" s="184"/>
      <c r="AQ149" s="184"/>
      <c r="AR149" s="215"/>
      <c r="AS149" s="215"/>
      <c r="AT149" s="215"/>
      <c r="AU149" s="215"/>
      <c r="AV149" s="215"/>
      <c r="AW149" s="215"/>
      <c r="AX149" s="215"/>
      <c r="AY149" s="215"/>
      <c r="AZ149" s="215"/>
      <c r="BA149" s="215"/>
      <c r="BB149" s="215"/>
      <c r="BC149" s="215"/>
      <c r="BD149" s="215"/>
      <c r="BE149" s="215"/>
      <c r="BF149" s="215"/>
      <c r="BG149" s="215"/>
      <c r="BH149" s="215"/>
      <c r="BI149" s="215"/>
      <c r="BJ149" s="215"/>
      <c r="BK149" s="215"/>
      <c r="BL149" s="215"/>
      <c r="BM149" s="215"/>
      <c r="BN149" s="215"/>
      <c r="BO149" s="215"/>
      <c r="BP149" s="215"/>
      <c r="BQ149" s="215"/>
      <c r="BR149" s="215"/>
      <c r="BS149" s="215"/>
      <c r="BT149" s="215"/>
      <c r="BU149" s="215"/>
      <c r="BV149" s="215"/>
      <c r="BW149" s="215"/>
      <c r="BX149" s="215"/>
      <c r="BY149" s="215"/>
    </row>
    <row r="150" spans="1:77" s="80" customFormat="1" ht="15.5">
      <c r="A150" s="162"/>
      <c r="B150" s="163"/>
      <c r="C150" s="163"/>
      <c r="D150" s="163"/>
      <c r="E150" s="163"/>
      <c r="F150" s="163"/>
      <c r="I150" s="164"/>
      <c r="J150" s="257" t="s">
        <v>138</v>
      </c>
      <c r="K150" s="333"/>
      <c r="L150" s="399"/>
      <c r="M150" s="366"/>
      <c r="N150" s="366"/>
      <c r="O150" s="366"/>
      <c r="P150" s="184"/>
      <c r="Q150" s="184"/>
      <c r="R150" s="216"/>
      <c r="S150" s="184"/>
      <c r="T150" s="184"/>
      <c r="U150" s="215"/>
      <c r="V150" s="215"/>
      <c r="W150" s="303"/>
      <c r="X150" s="184"/>
      <c r="Y150" s="277"/>
      <c r="Z150" s="184"/>
      <c r="AA150" s="214"/>
      <c r="AB150" s="184"/>
      <c r="AC150" s="184"/>
      <c r="AD150" s="216"/>
      <c r="AE150" s="184"/>
      <c r="AF150" s="184"/>
      <c r="AG150" s="215"/>
      <c r="AH150" s="215"/>
      <c r="AI150" s="233"/>
      <c r="AJ150" s="184"/>
      <c r="AK150" s="277"/>
      <c r="AL150" s="184"/>
      <c r="AM150" s="214"/>
      <c r="AN150" s="184"/>
      <c r="AO150" s="184"/>
      <c r="AP150" s="184"/>
      <c r="AQ150" s="184"/>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c r="BW150" s="215"/>
      <c r="BX150" s="215"/>
      <c r="BY150" s="215"/>
    </row>
    <row r="151" spans="1:77" s="80" customFormat="1" ht="15.5">
      <c r="A151" s="115" t="s">
        <v>115</v>
      </c>
      <c r="B151" s="97"/>
      <c r="C151" s="97"/>
      <c r="D151" s="76"/>
      <c r="E151" s="98"/>
      <c r="F151" s="88"/>
      <c r="G151" s="77"/>
      <c r="H151" s="77"/>
      <c r="I151" s="157"/>
      <c r="J151" s="247" t="s">
        <v>236</v>
      </c>
      <c r="K151" s="302">
        <f>Y151</f>
        <v>9000</v>
      </c>
      <c r="L151" s="398">
        <f>K151*0.9</f>
        <v>8100</v>
      </c>
      <c r="M151" s="365">
        <f>L151/$M$4</f>
        <v>6328.125</v>
      </c>
      <c r="N151" s="365" t="e">
        <f t="shared" ref="N151:O155" si="80">L151-AR151</f>
        <v>#NAME?</v>
      </c>
      <c r="O151" s="365" t="e">
        <f t="shared" si="80"/>
        <v>#NAME?</v>
      </c>
      <c r="P151" s="182"/>
      <c r="Q151" s="182"/>
      <c r="R151" s="183"/>
      <c r="S151" s="219" t="s">
        <v>241</v>
      </c>
      <c r="T151" s="220">
        <v>1</v>
      </c>
      <c r="U151" s="221">
        <v>9000</v>
      </c>
      <c r="V151" s="184"/>
      <c r="W151" s="302">
        <f>(T151*U151)</f>
        <v>9000</v>
      </c>
      <c r="X151" s="182"/>
      <c r="Y151" s="266">
        <f>W151</f>
        <v>9000</v>
      </c>
      <c r="Z151" s="182"/>
      <c r="AA151" s="181">
        <f>Y151/M$4</f>
        <v>7031.25</v>
      </c>
      <c r="AB151" s="182"/>
      <c r="AC151" s="182"/>
      <c r="AD151" s="183"/>
      <c r="AE151" s="219" t="s">
        <v>241</v>
      </c>
      <c r="AF151" s="220">
        <v>2</v>
      </c>
      <c r="AG151" s="221">
        <v>9000</v>
      </c>
      <c r="AH151" s="184"/>
      <c r="AI151" s="232">
        <f>(AF151*AG151)</f>
        <v>18000</v>
      </c>
      <c r="AJ151" s="182"/>
      <c r="AK151" s="266">
        <f>AI151</f>
        <v>18000</v>
      </c>
      <c r="AL151" s="182"/>
      <c r="AM151" s="181">
        <f>AK151/M$4</f>
        <v>14062.5</v>
      </c>
      <c r="AN151" s="182"/>
      <c r="AO151" s="182"/>
      <c r="AP151" s="182"/>
      <c r="AQ151" s="182"/>
      <c r="AR151" s="185" t="e">
        <f>AS151*$M$4</f>
        <v>#NAME?</v>
      </c>
      <c r="AS151" s="185" t="e">
        <f>AW151+BA151+BE151+BI151+BM151+BQ151+BU151+BY151</f>
        <v>#NAME?</v>
      </c>
      <c r="AT151" s="186" t="e">
        <v>#NAME?</v>
      </c>
      <c r="AU151" s="186" t="e">
        <v>#NAME?</v>
      </c>
      <c r="AV151" s="186" t="e">
        <v>#NAME?</v>
      </c>
      <c r="AW151" s="187" t="e">
        <f>SUM(AT151:AV151)</f>
        <v>#NAME?</v>
      </c>
      <c r="AX151" s="186" t="e">
        <v>#NAME?</v>
      </c>
      <c r="AY151" s="186" t="e">
        <v>#NAME?</v>
      </c>
      <c r="AZ151" s="186" t="e">
        <v>#NAME?</v>
      </c>
      <c r="BA151" s="187" t="e">
        <f>SUM(AX151:AZ151)</f>
        <v>#NAME?</v>
      </c>
      <c r="BB151" s="186" t="e">
        <v>#NAME?</v>
      </c>
      <c r="BC151" s="186" t="e">
        <v>#NAME?</v>
      </c>
      <c r="BD151" s="186" t="e">
        <v>#NAME?</v>
      </c>
      <c r="BE151" s="187" t="e">
        <f>SUM(BB151:BD151)</f>
        <v>#NAME?</v>
      </c>
      <c r="BF151" s="186" t="e">
        <v>#NAME?</v>
      </c>
      <c r="BG151" s="186" t="e">
        <v>#NAME?</v>
      </c>
      <c r="BH151" s="186" t="e">
        <v>#NAME?</v>
      </c>
      <c r="BI151" s="187" t="e">
        <f>SUM(BF151:BH151)</f>
        <v>#NAME?</v>
      </c>
      <c r="BJ151" s="186" t="e">
        <v>#NAME?</v>
      </c>
      <c r="BK151" s="186" t="e">
        <v>#NAME?</v>
      </c>
      <c r="BL151" s="186" t="e">
        <v>#NAME?</v>
      </c>
      <c r="BM151" s="187" t="e">
        <f>SUM(BJ151:BL151)</f>
        <v>#NAME?</v>
      </c>
      <c r="BN151" s="186" t="e">
        <v>#NAME?</v>
      </c>
      <c r="BO151" s="186" t="e">
        <v>#NAME?</v>
      </c>
      <c r="BP151" s="186" t="e">
        <v>#NAME?</v>
      </c>
      <c r="BQ151" s="187" t="e">
        <f>SUM(BM151:BP151)</f>
        <v>#NAME?</v>
      </c>
      <c r="BR151" s="186" t="e">
        <v>#NAME?</v>
      </c>
      <c r="BS151" s="186" t="e">
        <v>#NAME?</v>
      </c>
      <c r="BT151" s="186" t="e">
        <v>#NAME?</v>
      </c>
      <c r="BU151" s="187" t="e">
        <f>SUM(BQ151:BT151)</f>
        <v>#NAME?</v>
      </c>
      <c r="BV151" s="186" t="e">
        <v>#NAME?</v>
      </c>
      <c r="BW151" s="186" t="e">
        <v>#NAME?</v>
      </c>
      <c r="BX151" s="186" t="e">
        <v>#NAME?</v>
      </c>
      <c r="BY151" s="187" t="e">
        <f>SUM(BU151:BX151)</f>
        <v>#NAME?</v>
      </c>
    </row>
    <row r="152" spans="1:77" s="80" customFormat="1" ht="15.5">
      <c r="A152" s="115" t="s">
        <v>274</v>
      </c>
      <c r="B152" s="97"/>
      <c r="C152" s="97"/>
      <c r="D152" s="76"/>
      <c r="E152" s="98"/>
      <c r="F152" s="88"/>
      <c r="G152" s="77"/>
      <c r="H152" s="77"/>
      <c r="I152" s="157"/>
      <c r="J152" s="260" t="s">
        <v>242</v>
      </c>
      <c r="K152" s="302">
        <f>Y152</f>
        <v>0</v>
      </c>
      <c r="L152" s="398">
        <f>K152*0.9</f>
        <v>0</v>
      </c>
      <c r="M152" s="365">
        <f>L152/$M$4</f>
        <v>0</v>
      </c>
      <c r="N152" s="365" t="e">
        <f t="shared" si="80"/>
        <v>#NAME?</v>
      </c>
      <c r="O152" s="365" t="e">
        <f t="shared" si="80"/>
        <v>#NAME?</v>
      </c>
      <c r="P152" s="182"/>
      <c r="Q152" s="182"/>
      <c r="R152" s="183"/>
      <c r="S152" s="222" t="s">
        <v>186</v>
      </c>
      <c r="T152" s="220">
        <v>0</v>
      </c>
      <c r="U152" s="221">
        <v>600</v>
      </c>
      <c r="V152" s="184"/>
      <c r="W152" s="302">
        <f>(T152*U152)</f>
        <v>0</v>
      </c>
      <c r="X152" s="182"/>
      <c r="Y152" s="266">
        <f>W152</f>
        <v>0</v>
      </c>
      <c r="Z152" s="182"/>
      <c r="AA152" s="181">
        <f>Y152/M$4</f>
        <v>0</v>
      </c>
      <c r="AB152" s="182"/>
      <c r="AC152" s="182"/>
      <c r="AD152" s="183"/>
      <c r="AE152" s="222" t="s">
        <v>186</v>
      </c>
      <c r="AF152" s="220">
        <v>21</v>
      </c>
      <c r="AG152" s="221">
        <v>600</v>
      </c>
      <c r="AH152" s="184"/>
      <c r="AI152" s="232">
        <f>(AF152*AG152)</f>
        <v>12600</v>
      </c>
      <c r="AJ152" s="182"/>
      <c r="AK152" s="266">
        <f>AI152</f>
        <v>12600</v>
      </c>
      <c r="AL152" s="182"/>
      <c r="AM152" s="181">
        <f>AK152/M$4</f>
        <v>9843.75</v>
      </c>
      <c r="AN152" s="182"/>
      <c r="AO152" s="182"/>
      <c r="AP152" s="182"/>
      <c r="AQ152" s="182"/>
      <c r="AR152" s="185" t="e">
        <f>AS152*$M$4</f>
        <v>#NAME?</v>
      </c>
      <c r="AS152" s="185" t="e">
        <f>AW152+BA152+BE152+BI152+BM152+BQ152+BU152+BY152</f>
        <v>#NAME?</v>
      </c>
      <c r="AT152" s="186" t="e">
        <v>#NAME?</v>
      </c>
      <c r="AU152" s="186" t="e">
        <v>#NAME?</v>
      </c>
      <c r="AV152" s="186" t="e">
        <v>#NAME?</v>
      </c>
      <c r="AW152" s="187" t="e">
        <f>SUM(AT152:AV152)</f>
        <v>#NAME?</v>
      </c>
      <c r="AX152" s="186" t="e">
        <v>#NAME?</v>
      </c>
      <c r="AY152" s="186" t="e">
        <v>#NAME?</v>
      </c>
      <c r="AZ152" s="186" t="e">
        <v>#NAME?</v>
      </c>
      <c r="BA152" s="187" t="e">
        <f>SUM(AX152:AZ152)</f>
        <v>#NAME?</v>
      </c>
      <c r="BB152" s="186" t="e">
        <v>#NAME?</v>
      </c>
      <c r="BC152" s="186" t="e">
        <v>#NAME?</v>
      </c>
      <c r="BD152" s="186" t="e">
        <v>#NAME?</v>
      </c>
      <c r="BE152" s="187" t="e">
        <f>SUM(BB152:BD152)</f>
        <v>#NAME?</v>
      </c>
      <c r="BF152" s="186" t="e">
        <v>#NAME?</v>
      </c>
      <c r="BG152" s="186" t="e">
        <v>#NAME?</v>
      </c>
      <c r="BH152" s="186" t="e">
        <v>#NAME?</v>
      </c>
      <c r="BI152" s="187" t="e">
        <f>SUM(BF152:BH152)</f>
        <v>#NAME?</v>
      </c>
      <c r="BJ152" s="186" t="e">
        <v>#NAME?</v>
      </c>
      <c r="BK152" s="186" t="e">
        <v>#NAME?</v>
      </c>
      <c r="BL152" s="186" t="e">
        <v>#NAME?</v>
      </c>
      <c r="BM152" s="187" t="e">
        <f>SUM(BJ152:BL152)</f>
        <v>#NAME?</v>
      </c>
      <c r="BN152" s="186" t="e">
        <v>#NAME?</v>
      </c>
      <c r="BO152" s="186" t="e">
        <v>#NAME?</v>
      </c>
      <c r="BP152" s="186" t="e">
        <v>#NAME?</v>
      </c>
      <c r="BQ152" s="187" t="e">
        <f>SUM(BM152:BP152)</f>
        <v>#NAME?</v>
      </c>
      <c r="BR152" s="186" t="e">
        <v>#NAME?</v>
      </c>
      <c r="BS152" s="186" t="e">
        <v>#NAME?</v>
      </c>
      <c r="BT152" s="186" t="e">
        <v>#NAME?</v>
      </c>
      <c r="BU152" s="187" t="e">
        <f>SUM(BQ152:BT152)</f>
        <v>#NAME?</v>
      </c>
      <c r="BV152" s="186" t="e">
        <v>#NAME?</v>
      </c>
      <c r="BW152" s="186" t="e">
        <v>#NAME?</v>
      </c>
      <c r="BX152" s="186" t="e">
        <v>#NAME?</v>
      </c>
      <c r="BY152" s="187" t="e">
        <f>SUM(BU152:BX152)</f>
        <v>#NAME?</v>
      </c>
    </row>
    <row r="153" spans="1:77" s="80" customFormat="1" ht="15.5">
      <c r="A153" s="115" t="s">
        <v>275</v>
      </c>
      <c r="B153" s="97"/>
      <c r="C153" s="97"/>
      <c r="D153" s="76"/>
      <c r="E153" s="98"/>
      <c r="F153" s="88"/>
      <c r="G153" s="77"/>
      <c r="H153" s="77"/>
      <c r="I153" s="157"/>
      <c r="J153" s="260" t="s">
        <v>139</v>
      </c>
      <c r="K153" s="302">
        <f>Y153</f>
        <v>1500</v>
      </c>
      <c r="L153" s="398">
        <f>K153*0.9</f>
        <v>1350</v>
      </c>
      <c r="M153" s="365">
        <f>L153/$M$4</f>
        <v>1054.6875</v>
      </c>
      <c r="N153" s="365" t="e">
        <f t="shared" si="80"/>
        <v>#NAME?</v>
      </c>
      <c r="O153" s="365" t="e">
        <f t="shared" si="80"/>
        <v>#NAME?</v>
      </c>
      <c r="P153" s="182"/>
      <c r="Q153" s="182"/>
      <c r="R153" s="183"/>
      <c r="S153" s="222" t="s">
        <v>248</v>
      </c>
      <c r="T153" s="220">
        <v>5</v>
      </c>
      <c r="U153" s="256">
        <v>300</v>
      </c>
      <c r="V153" s="184"/>
      <c r="W153" s="302">
        <f>(T153*U153)</f>
        <v>1500</v>
      </c>
      <c r="X153" s="182"/>
      <c r="Y153" s="266">
        <f>W153</f>
        <v>1500</v>
      </c>
      <c r="Z153" s="182"/>
      <c r="AA153" s="181">
        <f>Y153/M$4</f>
        <v>1171.875</v>
      </c>
      <c r="AB153" s="182"/>
      <c r="AC153" s="182"/>
      <c r="AD153" s="183"/>
      <c r="AE153" s="222" t="s">
        <v>248</v>
      </c>
      <c r="AF153" s="255">
        <v>20</v>
      </c>
      <c r="AG153" s="256">
        <v>300</v>
      </c>
      <c r="AH153" s="184"/>
      <c r="AI153" s="232">
        <f>(AF153*AG153)</f>
        <v>6000</v>
      </c>
      <c r="AJ153" s="182"/>
      <c r="AK153" s="266">
        <f>AI153</f>
        <v>6000</v>
      </c>
      <c r="AL153" s="182"/>
      <c r="AM153" s="181">
        <f>AK153/M$4</f>
        <v>4687.5</v>
      </c>
      <c r="AN153" s="182"/>
      <c r="AO153" s="182"/>
      <c r="AP153" s="182"/>
      <c r="AQ153" s="182"/>
      <c r="AR153" s="185" t="e">
        <f>AS153*$M$4</f>
        <v>#NAME?</v>
      </c>
      <c r="AS153" s="185" t="e">
        <f>AW153+BA153+BE153+BI153+BM153+BQ153+BU153+BY153</f>
        <v>#NAME?</v>
      </c>
      <c r="AT153" s="186" t="e">
        <v>#NAME?</v>
      </c>
      <c r="AU153" s="186" t="e">
        <v>#NAME?</v>
      </c>
      <c r="AV153" s="186" t="e">
        <v>#NAME?</v>
      </c>
      <c r="AW153" s="187" t="e">
        <f>SUM(AT153:AV153)</f>
        <v>#NAME?</v>
      </c>
      <c r="AX153" s="186" t="e">
        <v>#NAME?</v>
      </c>
      <c r="AY153" s="186" t="e">
        <v>#NAME?</v>
      </c>
      <c r="AZ153" s="186" t="e">
        <v>#NAME?</v>
      </c>
      <c r="BA153" s="187" t="e">
        <f>SUM(AX153:AZ153)</f>
        <v>#NAME?</v>
      </c>
      <c r="BB153" s="186" t="e">
        <v>#NAME?</v>
      </c>
      <c r="BC153" s="186" t="e">
        <v>#NAME?</v>
      </c>
      <c r="BD153" s="186" t="e">
        <v>#NAME?</v>
      </c>
      <c r="BE153" s="187" t="e">
        <f>SUM(BB153:BD153)</f>
        <v>#NAME?</v>
      </c>
      <c r="BF153" s="186" t="e">
        <v>#NAME?</v>
      </c>
      <c r="BG153" s="186" t="e">
        <v>#NAME?</v>
      </c>
      <c r="BH153" s="186" t="e">
        <v>#NAME?</v>
      </c>
      <c r="BI153" s="187" t="e">
        <f>SUM(BF153:BH153)</f>
        <v>#NAME?</v>
      </c>
      <c r="BJ153" s="186" t="e">
        <v>#NAME?</v>
      </c>
      <c r="BK153" s="186" t="e">
        <v>#NAME?</v>
      </c>
      <c r="BL153" s="186" t="e">
        <v>#NAME?</v>
      </c>
      <c r="BM153" s="187" t="e">
        <f>SUM(BJ153:BL153)</f>
        <v>#NAME?</v>
      </c>
      <c r="BN153" s="186" t="e">
        <v>#NAME?</v>
      </c>
      <c r="BO153" s="186" t="e">
        <v>#NAME?</v>
      </c>
      <c r="BP153" s="186" t="e">
        <v>#NAME?</v>
      </c>
      <c r="BQ153" s="187" t="e">
        <f>SUM(BM153:BP153)</f>
        <v>#NAME?</v>
      </c>
      <c r="BR153" s="186" t="e">
        <v>#NAME?</v>
      </c>
      <c r="BS153" s="186" t="e">
        <v>#NAME?</v>
      </c>
      <c r="BT153" s="186" t="e">
        <v>#NAME?</v>
      </c>
      <c r="BU153" s="187" t="e">
        <f>SUM(BQ153:BT153)</f>
        <v>#NAME?</v>
      </c>
      <c r="BV153" s="186" t="e">
        <v>#NAME?</v>
      </c>
      <c r="BW153" s="186" t="e">
        <v>#NAME?</v>
      </c>
      <c r="BX153" s="186" t="e">
        <v>#NAME?</v>
      </c>
      <c r="BY153" s="187" t="e">
        <f>SUM(BU153:BX153)</f>
        <v>#NAME?</v>
      </c>
    </row>
    <row r="154" spans="1:77" s="80" customFormat="1" ht="15.5">
      <c r="A154" s="115" t="s">
        <v>276</v>
      </c>
      <c r="B154" s="97"/>
      <c r="C154" s="97"/>
      <c r="D154" s="76"/>
      <c r="E154" s="98"/>
      <c r="F154" s="88"/>
      <c r="G154" s="77"/>
      <c r="H154" s="77"/>
      <c r="I154" s="157"/>
      <c r="J154" s="260" t="s">
        <v>243</v>
      </c>
      <c r="K154" s="302">
        <f>Y154</f>
        <v>3480</v>
      </c>
      <c r="L154" s="398">
        <f>K154*0.9</f>
        <v>3132</v>
      </c>
      <c r="M154" s="365">
        <f>L154/$M$4</f>
        <v>2446.875</v>
      </c>
      <c r="N154" s="365" t="e">
        <f t="shared" si="80"/>
        <v>#NAME?</v>
      </c>
      <c r="O154" s="365" t="e">
        <f t="shared" si="80"/>
        <v>#NAME?</v>
      </c>
      <c r="P154" s="182"/>
      <c r="Q154" s="182"/>
      <c r="R154" s="183"/>
      <c r="S154" s="222" t="s">
        <v>249</v>
      </c>
      <c r="T154" s="255">
        <v>12</v>
      </c>
      <c r="U154" s="256">
        <v>290</v>
      </c>
      <c r="V154" s="184"/>
      <c r="W154" s="302">
        <f>(T154*U154)</f>
        <v>3480</v>
      </c>
      <c r="X154" s="182"/>
      <c r="Y154" s="266">
        <f>W154</f>
        <v>3480</v>
      </c>
      <c r="Z154" s="182"/>
      <c r="AA154" s="181">
        <f>Y154/M$4</f>
        <v>2718.75</v>
      </c>
      <c r="AB154" s="182"/>
      <c r="AC154" s="182"/>
      <c r="AD154" s="183"/>
      <c r="AE154" s="222" t="s">
        <v>249</v>
      </c>
      <c r="AF154" s="255">
        <v>36</v>
      </c>
      <c r="AG154" s="256">
        <v>290</v>
      </c>
      <c r="AH154" s="184"/>
      <c r="AI154" s="232">
        <f>(AF154*AG154)</f>
        <v>10440</v>
      </c>
      <c r="AJ154" s="182"/>
      <c r="AK154" s="266">
        <f>AI154</f>
        <v>10440</v>
      </c>
      <c r="AL154" s="182"/>
      <c r="AM154" s="181">
        <f>AK154/M$4</f>
        <v>8156.25</v>
      </c>
      <c r="AN154" s="182"/>
      <c r="AO154" s="182"/>
      <c r="AP154" s="182"/>
      <c r="AQ154" s="182"/>
      <c r="AR154" s="185" t="e">
        <f>AS154*$M$4</f>
        <v>#NAME?</v>
      </c>
      <c r="AS154" s="185" t="e">
        <f>AW154+BA154+BE154+BI154+BM154+BQ154+BU154+BY154</f>
        <v>#NAME?</v>
      </c>
      <c r="AT154" s="186" t="e">
        <v>#NAME?</v>
      </c>
      <c r="AU154" s="186" t="e">
        <v>#NAME?</v>
      </c>
      <c r="AV154" s="186" t="e">
        <v>#NAME?</v>
      </c>
      <c r="AW154" s="187" t="e">
        <f>SUM(AT154:AV154)</f>
        <v>#NAME?</v>
      </c>
      <c r="AX154" s="186" t="e">
        <v>#NAME?</v>
      </c>
      <c r="AY154" s="186" t="e">
        <v>#NAME?</v>
      </c>
      <c r="AZ154" s="186" t="e">
        <v>#NAME?</v>
      </c>
      <c r="BA154" s="187" t="e">
        <f>SUM(AX154:AZ154)</f>
        <v>#NAME?</v>
      </c>
      <c r="BB154" s="186" t="e">
        <v>#NAME?</v>
      </c>
      <c r="BC154" s="186" t="e">
        <v>#NAME?</v>
      </c>
      <c r="BD154" s="186" t="e">
        <v>#NAME?</v>
      </c>
      <c r="BE154" s="187" t="e">
        <f>SUM(BB154:BD154)</f>
        <v>#NAME?</v>
      </c>
      <c r="BF154" s="186" t="e">
        <v>#NAME?</v>
      </c>
      <c r="BG154" s="186" t="e">
        <v>#NAME?</v>
      </c>
      <c r="BH154" s="186" t="e">
        <v>#NAME?</v>
      </c>
      <c r="BI154" s="187" t="e">
        <f>SUM(BF154:BH154)</f>
        <v>#NAME?</v>
      </c>
      <c r="BJ154" s="186" t="e">
        <v>#NAME?</v>
      </c>
      <c r="BK154" s="186" t="e">
        <v>#NAME?</v>
      </c>
      <c r="BL154" s="186" t="e">
        <v>#NAME?</v>
      </c>
      <c r="BM154" s="187" t="e">
        <f>SUM(BJ154:BL154)</f>
        <v>#NAME?</v>
      </c>
      <c r="BN154" s="186" t="e">
        <v>#NAME?</v>
      </c>
      <c r="BO154" s="186" t="e">
        <v>#NAME?</v>
      </c>
      <c r="BP154" s="186" t="e">
        <v>#NAME?</v>
      </c>
      <c r="BQ154" s="187" t="e">
        <f>SUM(BM154:BP154)</f>
        <v>#NAME?</v>
      </c>
      <c r="BR154" s="186" t="e">
        <v>#NAME?</v>
      </c>
      <c r="BS154" s="186" t="e">
        <v>#NAME?</v>
      </c>
      <c r="BT154" s="186" t="e">
        <v>#NAME?</v>
      </c>
      <c r="BU154" s="187" t="e">
        <f>SUM(BQ154:BT154)</f>
        <v>#NAME?</v>
      </c>
      <c r="BV154" s="186" t="e">
        <v>#NAME?</v>
      </c>
      <c r="BW154" s="186" t="e">
        <v>#NAME?</v>
      </c>
      <c r="BX154" s="186" t="e">
        <v>#NAME?</v>
      </c>
      <c r="BY154" s="187" t="e">
        <f>SUM(BU154:BX154)</f>
        <v>#NAME?</v>
      </c>
    </row>
    <row r="155" spans="1:77" s="80" customFormat="1" ht="15.5">
      <c r="A155" s="115" t="s">
        <v>277</v>
      </c>
      <c r="B155" s="97"/>
      <c r="C155" s="97"/>
      <c r="D155" s="76"/>
      <c r="E155" s="98"/>
      <c r="F155" s="88"/>
      <c r="G155" s="77"/>
      <c r="H155" s="77"/>
      <c r="I155" s="157"/>
      <c r="J155" s="260" t="s">
        <v>244</v>
      </c>
      <c r="K155" s="302">
        <f>Y155</f>
        <v>1920</v>
      </c>
      <c r="L155" s="398">
        <f>K155*0.9</f>
        <v>1728</v>
      </c>
      <c r="M155" s="365">
        <f>L155/$M$4</f>
        <v>1350</v>
      </c>
      <c r="N155" s="365" t="e">
        <f t="shared" si="80"/>
        <v>#NAME?</v>
      </c>
      <c r="O155" s="365" t="e">
        <f t="shared" si="80"/>
        <v>#NAME?</v>
      </c>
      <c r="P155" s="182"/>
      <c r="Q155" s="182"/>
      <c r="R155" s="183"/>
      <c r="S155" s="222" t="s">
        <v>155</v>
      </c>
      <c r="T155" s="220">
        <v>12</v>
      </c>
      <c r="U155" s="221">
        <f>200*0.8</f>
        <v>160</v>
      </c>
      <c r="V155" s="184"/>
      <c r="W155" s="302">
        <f>(T155*U155)</f>
        <v>1920</v>
      </c>
      <c r="X155" s="182"/>
      <c r="Y155" s="266">
        <f>W155</f>
        <v>1920</v>
      </c>
      <c r="Z155" s="182"/>
      <c r="AA155" s="181">
        <f>Y155/M$4</f>
        <v>1500</v>
      </c>
      <c r="AB155" s="182"/>
      <c r="AC155" s="182"/>
      <c r="AD155" s="183"/>
      <c r="AE155" s="222" t="s">
        <v>155</v>
      </c>
      <c r="AF155" s="220">
        <v>36</v>
      </c>
      <c r="AG155" s="221">
        <f>200*0.8</f>
        <v>160</v>
      </c>
      <c r="AH155" s="184"/>
      <c r="AI155" s="232">
        <f>(AF155*AG155)</f>
        <v>5760</v>
      </c>
      <c r="AJ155" s="182"/>
      <c r="AK155" s="266">
        <f>AI155</f>
        <v>5760</v>
      </c>
      <c r="AL155" s="182"/>
      <c r="AM155" s="181">
        <f>AK155/M$4</f>
        <v>4500</v>
      </c>
      <c r="AN155" s="182"/>
      <c r="AO155" s="182"/>
      <c r="AP155" s="182"/>
      <c r="AQ155" s="182"/>
      <c r="AR155" s="185" t="e">
        <f>AS155*$M$4</f>
        <v>#NAME?</v>
      </c>
      <c r="AS155" s="185" t="e">
        <f>AW155+BA155+BE155+BI155+BM155+BQ155+BU155+BY155</f>
        <v>#NAME?</v>
      </c>
      <c r="AT155" s="186" t="e">
        <v>#NAME?</v>
      </c>
      <c r="AU155" s="186" t="e">
        <v>#NAME?</v>
      </c>
      <c r="AV155" s="186" t="e">
        <v>#NAME?</v>
      </c>
      <c r="AW155" s="187" t="e">
        <f>SUM(AT155:AV155)</f>
        <v>#NAME?</v>
      </c>
      <c r="AX155" s="186" t="e">
        <v>#NAME?</v>
      </c>
      <c r="AY155" s="186" t="e">
        <v>#NAME?</v>
      </c>
      <c r="AZ155" s="186" t="e">
        <v>#NAME?</v>
      </c>
      <c r="BA155" s="187" t="e">
        <f>SUM(AX155:AZ155)</f>
        <v>#NAME?</v>
      </c>
      <c r="BB155" s="186" t="e">
        <v>#NAME?</v>
      </c>
      <c r="BC155" s="186" t="e">
        <v>#NAME?</v>
      </c>
      <c r="BD155" s="186" t="e">
        <v>#NAME?</v>
      </c>
      <c r="BE155" s="187" t="e">
        <f>SUM(BB155:BD155)</f>
        <v>#NAME?</v>
      </c>
      <c r="BF155" s="186" t="e">
        <v>#NAME?</v>
      </c>
      <c r="BG155" s="186" t="e">
        <v>#NAME?</v>
      </c>
      <c r="BH155" s="186" t="e">
        <v>#NAME?</v>
      </c>
      <c r="BI155" s="187" t="e">
        <f>SUM(BF155:BH155)</f>
        <v>#NAME?</v>
      </c>
      <c r="BJ155" s="186" t="e">
        <v>#NAME?</v>
      </c>
      <c r="BK155" s="186" t="e">
        <v>#NAME?</v>
      </c>
      <c r="BL155" s="186" t="e">
        <v>#NAME?</v>
      </c>
      <c r="BM155" s="187" t="e">
        <f>SUM(BJ155:BL155)</f>
        <v>#NAME?</v>
      </c>
      <c r="BN155" s="186" t="e">
        <v>#NAME?</v>
      </c>
      <c r="BO155" s="186" t="e">
        <v>#NAME?</v>
      </c>
      <c r="BP155" s="186" t="e">
        <v>#NAME?</v>
      </c>
      <c r="BQ155" s="187" t="e">
        <f>SUM(BM155:BP155)</f>
        <v>#NAME?</v>
      </c>
      <c r="BR155" s="186" t="e">
        <v>#NAME?</v>
      </c>
      <c r="BS155" s="186" t="e">
        <v>#NAME?</v>
      </c>
      <c r="BT155" s="186" t="e">
        <v>#NAME?</v>
      </c>
      <c r="BU155" s="187" t="e">
        <f>SUM(BQ155:BT155)</f>
        <v>#NAME?</v>
      </c>
      <c r="BV155" s="186" t="e">
        <v>#NAME?</v>
      </c>
      <c r="BW155" s="186" t="e">
        <v>#NAME?</v>
      </c>
      <c r="BX155" s="186" t="e">
        <v>#NAME?</v>
      </c>
      <c r="BY155" s="187" t="e">
        <f>SUM(BU155:BX155)</f>
        <v>#NAME?</v>
      </c>
    </row>
    <row r="156" spans="1:77" s="80" customFormat="1" ht="15.5">
      <c r="A156" s="162"/>
      <c r="B156" s="163"/>
      <c r="C156" s="163"/>
      <c r="D156" s="163"/>
      <c r="E156" s="163"/>
      <c r="F156" s="163"/>
      <c r="I156" s="164"/>
      <c r="J156" s="257" t="s">
        <v>245</v>
      </c>
      <c r="K156" s="333"/>
      <c r="L156" s="399"/>
      <c r="M156" s="366"/>
      <c r="N156" s="366"/>
      <c r="O156" s="366"/>
      <c r="P156" s="184"/>
      <c r="Q156" s="184"/>
      <c r="R156" s="216"/>
      <c r="S156" s="184"/>
      <c r="T156" s="184"/>
      <c r="U156" s="215"/>
      <c r="V156" s="215"/>
      <c r="W156" s="303"/>
      <c r="X156" s="184"/>
      <c r="Y156" s="277"/>
      <c r="Z156" s="184"/>
      <c r="AA156" s="214"/>
      <c r="AB156" s="184"/>
      <c r="AC156" s="184"/>
      <c r="AD156" s="216"/>
      <c r="AE156" s="184"/>
      <c r="AF156" s="184"/>
      <c r="AG156" s="215"/>
      <c r="AH156" s="215"/>
      <c r="AI156" s="233"/>
      <c r="AJ156" s="184"/>
      <c r="AK156" s="277"/>
      <c r="AL156" s="184"/>
      <c r="AM156" s="214"/>
      <c r="AN156" s="184"/>
      <c r="AO156" s="184"/>
      <c r="AP156" s="184"/>
      <c r="AQ156" s="184"/>
      <c r="AR156" s="215"/>
      <c r="AS156" s="215"/>
      <c r="AT156" s="215"/>
      <c r="AU156" s="215"/>
      <c r="AV156" s="215"/>
      <c r="AW156" s="215"/>
      <c r="AX156" s="215"/>
      <c r="AY156" s="215"/>
      <c r="AZ156" s="215"/>
      <c r="BA156" s="215"/>
      <c r="BB156" s="215"/>
      <c r="BC156" s="215"/>
      <c r="BD156" s="215"/>
      <c r="BE156" s="215"/>
      <c r="BF156" s="215"/>
      <c r="BG156" s="215"/>
      <c r="BH156" s="215"/>
      <c r="BI156" s="215"/>
      <c r="BJ156" s="215"/>
      <c r="BK156" s="215"/>
      <c r="BL156" s="215"/>
      <c r="BM156" s="215"/>
      <c r="BN156" s="215"/>
      <c r="BO156" s="215"/>
      <c r="BP156" s="215"/>
      <c r="BQ156" s="215"/>
      <c r="BR156" s="215"/>
      <c r="BS156" s="215"/>
      <c r="BT156" s="215"/>
      <c r="BU156" s="215"/>
      <c r="BV156" s="215"/>
      <c r="BW156" s="215"/>
      <c r="BX156" s="215"/>
      <c r="BY156" s="215"/>
    </row>
    <row r="157" spans="1:77" s="80" customFormat="1" ht="15.5">
      <c r="A157" s="115" t="s">
        <v>278</v>
      </c>
      <c r="B157" s="97"/>
      <c r="C157" s="97"/>
      <c r="D157" s="76"/>
      <c r="E157" s="98"/>
      <c r="F157" s="88"/>
      <c r="G157" s="77"/>
      <c r="H157" s="77"/>
      <c r="I157" s="157"/>
      <c r="J157" s="247" t="s">
        <v>246</v>
      </c>
      <c r="K157" s="302">
        <f>Y157</f>
        <v>3000</v>
      </c>
      <c r="L157" s="398">
        <f>K157*0.9</f>
        <v>2700</v>
      </c>
      <c r="M157" s="365">
        <f>L157/$M$4</f>
        <v>2109.375</v>
      </c>
      <c r="N157" s="365" t="e">
        <f>L157-AR157</f>
        <v>#NAME?</v>
      </c>
      <c r="O157" s="365" t="e">
        <f>M157-AS157</f>
        <v>#NAME?</v>
      </c>
      <c r="P157" s="182"/>
      <c r="Q157" s="182"/>
      <c r="R157" s="183"/>
      <c r="S157" s="251" t="s">
        <v>224</v>
      </c>
      <c r="T157" s="252">
        <v>1</v>
      </c>
      <c r="U157" s="248">
        <v>3000</v>
      </c>
      <c r="V157" s="184"/>
      <c r="W157" s="302">
        <f>(T157*U157)</f>
        <v>3000</v>
      </c>
      <c r="X157" s="182"/>
      <c r="Y157" s="266">
        <f>W157</f>
        <v>3000</v>
      </c>
      <c r="Z157" s="182"/>
      <c r="AA157" s="181">
        <f>Y157/M$4</f>
        <v>2343.75</v>
      </c>
      <c r="AB157" s="182"/>
      <c r="AC157" s="182"/>
      <c r="AD157" s="183"/>
      <c r="AE157" s="251" t="s">
        <v>224</v>
      </c>
      <c r="AF157" s="252">
        <v>3</v>
      </c>
      <c r="AG157" s="248">
        <v>3000</v>
      </c>
      <c r="AH157" s="184"/>
      <c r="AI157" s="232">
        <f>(AF157*AG157)</f>
        <v>9000</v>
      </c>
      <c r="AJ157" s="182"/>
      <c r="AK157" s="266">
        <f>AI157</f>
        <v>9000</v>
      </c>
      <c r="AL157" s="182"/>
      <c r="AM157" s="181">
        <f>AK157/M$4</f>
        <v>7031.25</v>
      </c>
      <c r="AN157" s="182"/>
      <c r="AO157" s="182"/>
      <c r="AP157" s="182"/>
      <c r="AQ157" s="182"/>
      <c r="AR157" s="185" t="e">
        <f>AS157*$M$4</f>
        <v>#NAME?</v>
      </c>
      <c r="AS157" s="185" t="e">
        <f>AW157+BA157+BE157+BI157+BM157+BQ157+BU157+BY157</f>
        <v>#NAME?</v>
      </c>
      <c r="AT157" s="186" t="e">
        <v>#NAME?</v>
      </c>
      <c r="AU157" s="186" t="e">
        <v>#NAME?</v>
      </c>
      <c r="AV157" s="186" t="e">
        <v>#NAME?</v>
      </c>
      <c r="AW157" s="187" t="e">
        <f>SUM(AT157:AV157)</f>
        <v>#NAME?</v>
      </c>
      <c r="AX157" s="186" t="e">
        <v>#NAME?</v>
      </c>
      <c r="AY157" s="186" t="e">
        <v>#NAME?</v>
      </c>
      <c r="AZ157" s="186" t="e">
        <v>#NAME?</v>
      </c>
      <c r="BA157" s="187" t="e">
        <f>SUM(AX157:AZ157)</f>
        <v>#NAME?</v>
      </c>
      <c r="BB157" s="186" t="e">
        <v>#NAME?</v>
      </c>
      <c r="BC157" s="186" t="e">
        <v>#NAME?</v>
      </c>
      <c r="BD157" s="186" t="e">
        <v>#NAME?</v>
      </c>
      <c r="BE157" s="187" t="e">
        <f>SUM(BB157:BD157)</f>
        <v>#NAME?</v>
      </c>
      <c r="BF157" s="186" t="e">
        <v>#NAME?</v>
      </c>
      <c r="BG157" s="186" t="e">
        <v>#NAME?</v>
      </c>
      <c r="BH157" s="186" t="e">
        <v>#NAME?</v>
      </c>
      <c r="BI157" s="187" t="e">
        <f>SUM(BF157:BH157)</f>
        <v>#NAME?</v>
      </c>
      <c r="BJ157" s="186" t="e">
        <v>#NAME?</v>
      </c>
      <c r="BK157" s="186" t="e">
        <v>#NAME?</v>
      </c>
      <c r="BL157" s="186" t="e">
        <v>#NAME?</v>
      </c>
      <c r="BM157" s="187" t="e">
        <f>SUM(BJ157:BL157)</f>
        <v>#NAME?</v>
      </c>
      <c r="BN157" s="186" t="e">
        <v>#NAME?</v>
      </c>
      <c r="BO157" s="186" t="e">
        <v>#NAME?</v>
      </c>
      <c r="BP157" s="186" t="e">
        <v>#NAME?</v>
      </c>
      <c r="BQ157" s="187" t="e">
        <f>SUM(BM157:BP157)</f>
        <v>#NAME?</v>
      </c>
      <c r="BR157" s="186" t="e">
        <v>#NAME?</v>
      </c>
      <c r="BS157" s="186" t="e">
        <v>#NAME?</v>
      </c>
      <c r="BT157" s="186" t="e">
        <v>#NAME?</v>
      </c>
      <c r="BU157" s="187" t="e">
        <f>SUM(BQ157:BT157)</f>
        <v>#NAME?</v>
      </c>
      <c r="BV157" s="186" t="e">
        <v>#NAME?</v>
      </c>
      <c r="BW157" s="186" t="e">
        <v>#NAME?</v>
      </c>
      <c r="BX157" s="186" t="e">
        <v>#NAME?</v>
      </c>
      <c r="BY157" s="187" t="e">
        <f>SUM(BU157:BX157)</f>
        <v>#NAME?</v>
      </c>
    </row>
    <row r="158" spans="1:77" s="80" customFormat="1" ht="15.5">
      <c r="A158" s="115" t="s">
        <v>279</v>
      </c>
      <c r="B158" s="97"/>
      <c r="C158" s="97"/>
      <c r="D158" s="76"/>
      <c r="E158" s="98"/>
      <c r="F158" s="88"/>
      <c r="G158" s="77"/>
      <c r="H158" s="77"/>
      <c r="I158" s="157"/>
      <c r="J158" s="247" t="s">
        <v>247</v>
      </c>
      <c r="K158" s="302">
        <f>Y158</f>
        <v>1000</v>
      </c>
      <c r="L158" s="398">
        <f>K158*0.9</f>
        <v>900</v>
      </c>
      <c r="M158" s="365">
        <f>L158/$M$4</f>
        <v>703.125</v>
      </c>
      <c r="N158" s="365" t="e">
        <f>L158-AR158</f>
        <v>#NAME?</v>
      </c>
      <c r="O158" s="365" t="e">
        <f>M158-AS158</f>
        <v>#NAME?</v>
      </c>
      <c r="P158" s="182"/>
      <c r="Q158" s="182"/>
      <c r="R158" s="183"/>
      <c r="S158" s="251" t="s">
        <v>224</v>
      </c>
      <c r="T158" s="252">
        <v>1</v>
      </c>
      <c r="U158" s="248">
        <v>1000</v>
      </c>
      <c r="V158" s="184"/>
      <c r="W158" s="302">
        <f>(T158*U158)</f>
        <v>1000</v>
      </c>
      <c r="X158" s="182"/>
      <c r="Y158" s="266">
        <f>W158</f>
        <v>1000</v>
      </c>
      <c r="Z158" s="182"/>
      <c r="AA158" s="181">
        <f>Y158/M$4</f>
        <v>781.25</v>
      </c>
      <c r="AB158" s="182"/>
      <c r="AC158" s="182"/>
      <c r="AD158" s="183"/>
      <c r="AE158" s="251" t="s">
        <v>224</v>
      </c>
      <c r="AF158" s="252">
        <v>3</v>
      </c>
      <c r="AG158" s="248">
        <v>1000</v>
      </c>
      <c r="AH158" s="184"/>
      <c r="AI158" s="232">
        <f>(AF158*AG158)</f>
        <v>3000</v>
      </c>
      <c r="AJ158" s="182"/>
      <c r="AK158" s="266">
        <f>AI158</f>
        <v>3000</v>
      </c>
      <c r="AL158" s="182"/>
      <c r="AM158" s="181">
        <f>AK158/M$4</f>
        <v>2343.75</v>
      </c>
      <c r="AN158" s="182"/>
      <c r="AO158" s="182"/>
      <c r="AP158" s="182"/>
      <c r="AQ158" s="182"/>
      <c r="AR158" s="185" t="e">
        <f>AS158*$M$4</f>
        <v>#NAME?</v>
      </c>
      <c r="AS158" s="185" t="e">
        <f>AW158+BA158+BE158+BI158+BM158+BQ158+BU158+BY158</f>
        <v>#NAME?</v>
      </c>
      <c r="AT158" s="186" t="e">
        <v>#NAME?</v>
      </c>
      <c r="AU158" s="186" t="e">
        <v>#NAME?</v>
      </c>
      <c r="AV158" s="186" t="e">
        <v>#NAME?</v>
      </c>
      <c r="AW158" s="187" t="e">
        <f>SUM(AT158:AV158)</f>
        <v>#NAME?</v>
      </c>
      <c r="AX158" s="186" t="e">
        <v>#NAME?</v>
      </c>
      <c r="AY158" s="186" t="e">
        <v>#NAME?</v>
      </c>
      <c r="AZ158" s="186" t="e">
        <v>#NAME?</v>
      </c>
      <c r="BA158" s="187" t="e">
        <f>SUM(AX158:AZ158)</f>
        <v>#NAME?</v>
      </c>
      <c r="BB158" s="186" t="e">
        <v>#NAME?</v>
      </c>
      <c r="BC158" s="186" t="e">
        <v>#NAME?</v>
      </c>
      <c r="BD158" s="186" t="e">
        <v>#NAME?</v>
      </c>
      <c r="BE158" s="187" t="e">
        <f>SUM(BB158:BD158)</f>
        <v>#NAME?</v>
      </c>
      <c r="BF158" s="186" t="e">
        <v>#NAME?</v>
      </c>
      <c r="BG158" s="186" t="e">
        <v>#NAME?</v>
      </c>
      <c r="BH158" s="186" t="e">
        <v>#NAME?</v>
      </c>
      <c r="BI158" s="187" t="e">
        <f>SUM(BF158:BH158)</f>
        <v>#NAME?</v>
      </c>
      <c r="BJ158" s="186" t="e">
        <v>#NAME?</v>
      </c>
      <c r="BK158" s="186" t="e">
        <v>#NAME?</v>
      </c>
      <c r="BL158" s="186" t="e">
        <v>#NAME?</v>
      </c>
      <c r="BM158" s="187" t="e">
        <f>SUM(BJ158:BL158)</f>
        <v>#NAME?</v>
      </c>
      <c r="BN158" s="186" t="e">
        <v>#NAME?</v>
      </c>
      <c r="BO158" s="186" t="e">
        <v>#NAME?</v>
      </c>
      <c r="BP158" s="186" t="e">
        <v>#NAME?</v>
      </c>
      <c r="BQ158" s="187" t="e">
        <f>SUM(BM158:BP158)</f>
        <v>#NAME?</v>
      </c>
      <c r="BR158" s="186" t="e">
        <v>#NAME?</v>
      </c>
      <c r="BS158" s="186" t="e">
        <v>#NAME?</v>
      </c>
      <c r="BT158" s="186" t="e">
        <v>#NAME?</v>
      </c>
      <c r="BU158" s="187" t="e">
        <f>SUM(BQ158:BT158)</f>
        <v>#NAME?</v>
      </c>
      <c r="BV158" s="186" t="e">
        <v>#NAME?</v>
      </c>
      <c r="BW158" s="186" t="e">
        <v>#NAME?</v>
      </c>
      <c r="BX158" s="186" t="e">
        <v>#NAME?</v>
      </c>
      <c r="BY158" s="187" t="e">
        <f>SUM(BU158:BX158)</f>
        <v>#NAME?</v>
      </c>
    </row>
    <row r="159" spans="1:77" s="80" customFormat="1" ht="15.5">
      <c r="A159" s="162"/>
      <c r="B159" s="163"/>
      <c r="C159" s="163"/>
      <c r="D159" s="163"/>
      <c r="E159" s="163"/>
      <c r="F159" s="163"/>
      <c r="I159" s="164"/>
      <c r="J159" s="177" t="str">
        <f>CONCATENATE("Subtotal ",J150)</f>
        <v>Subtotal 5.4 Evaluation costs</v>
      </c>
      <c r="K159" s="333">
        <f>SUBTOTAL(9,K150:K151)</f>
        <v>9000</v>
      </c>
      <c r="L159" s="399">
        <f>SUBTOTAL(9,L150:L151)</f>
        <v>8100</v>
      </c>
      <c r="M159" s="366">
        <f>SUBTOTAL(9,M150:M151)</f>
        <v>6328.125</v>
      </c>
      <c r="N159" s="366" t="e">
        <f>SUBTOTAL(9,N150:N151)</f>
        <v>#NAME?</v>
      </c>
      <c r="O159" s="366" t="e">
        <f>SUBTOTAL(9,O150:O151)</f>
        <v>#NAME?</v>
      </c>
      <c r="P159" s="184"/>
      <c r="Q159" s="184"/>
      <c r="R159" s="216"/>
      <c r="S159" s="184"/>
      <c r="T159" s="184"/>
      <c r="U159" s="215"/>
      <c r="V159" s="215"/>
      <c r="W159" s="303">
        <f>SUBTOTAL(9,W150:W158)</f>
        <v>19900</v>
      </c>
      <c r="X159" s="184"/>
      <c r="Y159" s="277">
        <f>SUBTOTAL(9,Y150:Y151)</f>
        <v>9000</v>
      </c>
      <c r="Z159" s="184"/>
      <c r="AA159" s="214">
        <f>SUBTOTAL(9,AA150:AA151)</f>
        <v>7031.25</v>
      </c>
      <c r="AB159" s="184"/>
      <c r="AC159" s="184"/>
      <c r="AD159" s="216"/>
      <c r="AE159" s="184"/>
      <c r="AF159" s="184"/>
      <c r="AG159" s="215"/>
      <c r="AH159" s="215"/>
      <c r="AI159" s="233">
        <f>SUBTOTAL(9,AI150:AI158)</f>
        <v>64800</v>
      </c>
      <c r="AJ159" s="184"/>
      <c r="AK159" s="277">
        <f>SUBTOTAL(9,AK150:AK151)</f>
        <v>18000</v>
      </c>
      <c r="AL159" s="184"/>
      <c r="AM159" s="214">
        <f>SUBTOTAL(9,AM150:AM151)</f>
        <v>14062.5</v>
      </c>
      <c r="AN159" s="184"/>
      <c r="AO159" s="184"/>
      <c r="AP159" s="184"/>
      <c r="AQ159" s="184"/>
      <c r="AR159" s="215" t="e">
        <f t="shared" ref="AR159:BF159" si="81">SUBTOTAL(9,AR150:AR151)</f>
        <v>#NAME?</v>
      </c>
      <c r="AS159" s="215" t="e">
        <f t="shared" si="81"/>
        <v>#NAME?</v>
      </c>
      <c r="AT159" s="215" t="e">
        <f t="shared" si="81"/>
        <v>#NAME?</v>
      </c>
      <c r="AU159" s="215" t="e">
        <f t="shared" si="81"/>
        <v>#NAME?</v>
      </c>
      <c r="AV159" s="215" t="e">
        <f t="shared" si="81"/>
        <v>#NAME?</v>
      </c>
      <c r="AW159" s="215" t="e">
        <f t="shared" si="81"/>
        <v>#NAME?</v>
      </c>
      <c r="AX159" s="215" t="e">
        <f t="shared" si="81"/>
        <v>#NAME?</v>
      </c>
      <c r="AY159" s="215" t="e">
        <f t="shared" si="81"/>
        <v>#NAME?</v>
      </c>
      <c r="AZ159" s="215" t="e">
        <f t="shared" si="81"/>
        <v>#NAME?</v>
      </c>
      <c r="BA159" s="215" t="e">
        <f t="shared" si="81"/>
        <v>#NAME?</v>
      </c>
      <c r="BB159" s="215" t="e">
        <f t="shared" si="81"/>
        <v>#NAME?</v>
      </c>
      <c r="BC159" s="215" t="e">
        <f t="shared" si="81"/>
        <v>#NAME?</v>
      </c>
      <c r="BD159" s="215" t="e">
        <f t="shared" si="81"/>
        <v>#NAME?</v>
      </c>
      <c r="BE159" s="215" t="e">
        <f t="shared" si="81"/>
        <v>#NAME?</v>
      </c>
      <c r="BF159" s="215" t="e">
        <f t="shared" si="81"/>
        <v>#NAME?</v>
      </c>
      <c r="BG159" s="215" t="e">
        <f t="shared" ref="BG159:BY159" si="82">SUBTOTAL(9,BG150:BG151)</f>
        <v>#NAME?</v>
      </c>
      <c r="BH159" s="215" t="e">
        <f t="shared" si="82"/>
        <v>#NAME?</v>
      </c>
      <c r="BI159" s="215" t="e">
        <f t="shared" si="82"/>
        <v>#NAME?</v>
      </c>
      <c r="BJ159" s="215" t="e">
        <f t="shared" si="82"/>
        <v>#NAME?</v>
      </c>
      <c r="BK159" s="215" t="e">
        <f t="shared" si="82"/>
        <v>#NAME?</v>
      </c>
      <c r="BL159" s="215" t="e">
        <f t="shared" si="82"/>
        <v>#NAME?</v>
      </c>
      <c r="BM159" s="215" t="e">
        <f t="shared" si="82"/>
        <v>#NAME?</v>
      </c>
      <c r="BN159" s="215" t="e">
        <f t="shared" si="82"/>
        <v>#NAME?</v>
      </c>
      <c r="BO159" s="215" t="e">
        <f t="shared" si="82"/>
        <v>#NAME?</v>
      </c>
      <c r="BP159" s="215" t="e">
        <f t="shared" si="82"/>
        <v>#NAME?</v>
      </c>
      <c r="BQ159" s="215" t="e">
        <f t="shared" si="82"/>
        <v>#NAME?</v>
      </c>
      <c r="BR159" s="215" t="e">
        <f t="shared" si="82"/>
        <v>#NAME?</v>
      </c>
      <c r="BS159" s="215" t="e">
        <f t="shared" si="82"/>
        <v>#NAME?</v>
      </c>
      <c r="BT159" s="215" t="e">
        <f t="shared" si="82"/>
        <v>#NAME?</v>
      </c>
      <c r="BU159" s="215" t="e">
        <f t="shared" si="82"/>
        <v>#NAME?</v>
      </c>
      <c r="BV159" s="215" t="e">
        <f t="shared" si="82"/>
        <v>#NAME?</v>
      </c>
      <c r="BW159" s="215" t="e">
        <f t="shared" si="82"/>
        <v>#NAME?</v>
      </c>
      <c r="BX159" s="215" t="e">
        <f t="shared" si="82"/>
        <v>#NAME?</v>
      </c>
      <c r="BY159" s="215" t="e">
        <f t="shared" si="82"/>
        <v>#NAME?</v>
      </c>
    </row>
    <row r="160" spans="1:77" s="80" customFormat="1" ht="15.5">
      <c r="A160" s="162"/>
      <c r="B160" s="163"/>
      <c r="C160" s="163"/>
      <c r="D160" s="163"/>
      <c r="E160" s="163"/>
      <c r="F160" s="163"/>
      <c r="I160" s="164"/>
      <c r="J160" s="177"/>
      <c r="K160" s="333"/>
      <c r="L160" s="399"/>
      <c r="M160" s="366"/>
      <c r="N160" s="366"/>
      <c r="O160" s="366"/>
      <c r="P160" s="184"/>
      <c r="Q160" s="184"/>
      <c r="R160" s="216"/>
      <c r="S160" s="184"/>
      <c r="T160" s="184"/>
      <c r="U160" s="215"/>
      <c r="V160" s="215"/>
      <c r="W160" s="303"/>
      <c r="X160" s="184"/>
      <c r="Y160" s="277"/>
      <c r="Z160" s="184"/>
      <c r="AA160" s="214"/>
      <c r="AB160" s="184"/>
      <c r="AC160" s="184"/>
      <c r="AD160" s="216"/>
      <c r="AE160" s="184"/>
      <c r="AF160" s="184"/>
      <c r="AG160" s="215"/>
      <c r="AH160" s="215"/>
      <c r="AI160" s="233"/>
      <c r="AJ160" s="184"/>
      <c r="AK160" s="277"/>
      <c r="AL160" s="184"/>
      <c r="AM160" s="214"/>
      <c r="AN160" s="184"/>
      <c r="AO160" s="184"/>
      <c r="AP160" s="184"/>
      <c r="AQ160" s="184"/>
      <c r="AR160" s="215"/>
      <c r="AS160" s="215"/>
      <c r="AT160" s="215"/>
      <c r="AU160" s="215"/>
      <c r="AV160" s="215"/>
      <c r="AW160" s="215"/>
      <c r="AX160" s="215"/>
      <c r="AY160" s="215"/>
      <c r="AZ160" s="215"/>
      <c r="BA160" s="215"/>
      <c r="BB160" s="215"/>
      <c r="BC160" s="215"/>
      <c r="BD160" s="215"/>
      <c r="BE160" s="215"/>
      <c r="BF160" s="215"/>
      <c r="BG160" s="215"/>
      <c r="BH160" s="215"/>
      <c r="BI160" s="215"/>
      <c r="BJ160" s="215"/>
      <c r="BK160" s="215"/>
      <c r="BL160" s="215"/>
      <c r="BM160" s="215"/>
      <c r="BN160" s="215"/>
      <c r="BO160" s="215"/>
      <c r="BP160" s="215"/>
      <c r="BQ160" s="215"/>
      <c r="BR160" s="215"/>
      <c r="BS160" s="215"/>
      <c r="BT160" s="215"/>
      <c r="BU160" s="215"/>
      <c r="BV160" s="215"/>
      <c r="BW160" s="215"/>
      <c r="BX160" s="215"/>
      <c r="BY160" s="215"/>
    </row>
    <row r="161" spans="1:77" s="80" customFormat="1" ht="26.25" customHeight="1">
      <c r="A161" s="74"/>
      <c r="B161" s="88"/>
      <c r="C161" s="88"/>
      <c r="D161" s="88"/>
      <c r="E161" s="88"/>
      <c r="F161" s="88"/>
      <c r="G161" s="77"/>
      <c r="H161" s="77"/>
      <c r="I161" s="159"/>
      <c r="J161" s="178" t="str">
        <f>CONCATENATE("Total ",J133)</f>
        <v>Total 5. Other costs</v>
      </c>
      <c r="K161" s="335">
        <f>SUBTOTAL(9,K135:K159)</f>
        <v>31140</v>
      </c>
      <c r="L161" s="402">
        <f>SUBTOTAL(9,L135:L159)</f>
        <v>28026</v>
      </c>
      <c r="M161" s="370">
        <f>SUBTOTAL(9,M135:M159)</f>
        <v>21895.3125</v>
      </c>
      <c r="N161" s="371" t="e">
        <f>SUBTOTAL(9,N135:N135)</f>
        <v>#NAME?</v>
      </c>
      <c r="O161" s="371" t="e">
        <f>SUBTOTAL(9,O135:O135)</f>
        <v>#NAME?</v>
      </c>
      <c r="P161" s="182"/>
      <c r="Q161" s="182"/>
      <c r="R161" s="189"/>
      <c r="S161" s="189"/>
      <c r="T161" s="190"/>
      <c r="U161" s="191"/>
      <c r="V161" s="191"/>
      <c r="W161" s="306">
        <f>SUBTOTAL(9,W135:W159)</f>
        <v>31140</v>
      </c>
      <c r="X161" s="182"/>
      <c r="Y161" s="285">
        <f>SUBTOTAL(9,Y135:Y135)</f>
        <v>6240</v>
      </c>
      <c r="Z161" s="182"/>
      <c r="AA161" s="188">
        <f>SUBTOTAL(9,AA135:AA135)</f>
        <v>4875</v>
      </c>
      <c r="AB161" s="182"/>
      <c r="AC161" s="182"/>
      <c r="AD161" s="189"/>
      <c r="AE161" s="189"/>
      <c r="AF161" s="190"/>
      <c r="AG161" s="191"/>
      <c r="AH161" s="191"/>
      <c r="AI161" s="234">
        <f>SUBTOTAL(9,AI135:AI159)</f>
        <v>108640</v>
      </c>
      <c r="AJ161" s="182"/>
      <c r="AK161" s="285">
        <f>SUBTOTAL(9,AK135:AK135)</f>
        <v>12480</v>
      </c>
      <c r="AL161" s="182"/>
      <c r="AM161" s="188">
        <f>SUBTOTAL(9,AM135:AM135)</f>
        <v>9750</v>
      </c>
      <c r="AN161" s="182"/>
      <c r="AO161" s="182"/>
      <c r="AP161" s="182"/>
      <c r="AQ161" s="182"/>
      <c r="AR161" s="192" t="e">
        <f>SUBTOTAL(9,AR135:AR135)</f>
        <v>#NAME?</v>
      </c>
      <c r="AS161" s="192" t="e">
        <f>SUBTOTAL(9,AS135:AS135)</f>
        <v>#NAME?</v>
      </c>
      <c r="AT161" s="192">
        <v>0</v>
      </c>
      <c r="AU161" s="192">
        <v>0</v>
      </c>
      <c r="AV161" s="192">
        <v>0</v>
      </c>
      <c r="AW161" s="192">
        <v>0</v>
      </c>
      <c r="AX161" s="192">
        <v>0</v>
      </c>
      <c r="AY161" s="192">
        <v>0</v>
      </c>
      <c r="AZ161" s="192">
        <v>0</v>
      </c>
      <c r="BA161" s="192">
        <v>0</v>
      </c>
      <c r="BB161" s="192">
        <v>0</v>
      </c>
      <c r="BC161" s="192">
        <v>0</v>
      </c>
      <c r="BD161" s="192">
        <v>1033.19</v>
      </c>
      <c r="BE161" s="192">
        <v>0</v>
      </c>
      <c r="BF161" s="192">
        <v>0</v>
      </c>
      <c r="BG161" s="192">
        <v>0</v>
      </c>
      <c r="BH161" s="192">
        <v>0</v>
      </c>
      <c r="BI161" s="192">
        <v>0</v>
      </c>
      <c r="BJ161" s="192">
        <v>0</v>
      </c>
      <c r="BK161" s="192">
        <v>0</v>
      </c>
      <c r="BL161" s="192">
        <v>0</v>
      </c>
      <c r="BM161" s="192">
        <v>0</v>
      </c>
      <c r="BN161" s="192">
        <v>0</v>
      </c>
      <c r="BO161" s="192">
        <v>0</v>
      </c>
      <c r="BP161" s="192">
        <v>0</v>
      </c>
      <c r="BQ161" s="192">
        <v>0</v>
      </c>
      <c r="BR161" s="192">
        <v>0</v>
      </c>
      <c r="BS161" s="192">
        <v>0</v>
      </c>
      <c r="BT161" s="192">
        <v>0</v>
      </c>
      <c r="BU161" s="192">
        <v>0</v>
      </c>
      <c r="BV161" s="192">
        <v>0</v>
      </c>
      <c r="BW161" s="192">
        <v>0</v>
      </c>
      <c r="BX161" s="192">
        <v>0</v>
      </c>
      <c r="BY161" s="192">
        <v>0</v>
      </c>
    </row>
    <row r="162" spans="1:77" s="80" customFormat="1" ht="15.5">
      <c r="A162" s="74"/>
      <c r="B162" s="95" t="s">
        <v>42</v>
      </c>
      <c r="C162" s="95"/>
      <c r="D162" s="88"/>
      <c r="E162" s="75" t="s">
        <v>46</v>
      </c>
      <c r="F162" s="88"/>
      <c r="G162" s="77"/>
      <c r="H162" s="77"/>
      <c r="I162" s="140"/>
      <c r="J162" s="175" t="str">
        <f>CONCATENATE("Subtotal ",J132)</f>
        <v>Subtotal OTHER COSTS, SERVICES</v>
      </c>
      <c r="K162" s="310">
        <f>SUBTOTAL(9,K135:K161)</f>
        <v>31140</v>
      </c>
      <c r="L162" s="403">
        <f>SUBTOTAL(9,L135:L161)</f>
        <v>28026</v>
      </c>
      <c r="M162" s="372">
        <f>SUBTOTAL(9,M135:M161)</f>
        <v>21895.3125</v>
      </c>
      <c r="N162" s="372" t="e">
        <f>SUBTOTAL(9,N135:N161)</f>
        <v>#NAME?</v>
      </c>
      <c r="O162" s="372" t="e">
        <f>SUBTOTAL(9,O135:O161)</f>
        <v>#NAME?</v>
      </c>
      <c r="P162" s="182"/>
      <c r="Q162" s="182"/>
      <c r="R162" s="198"/>
      <c r="S162" s="198"/>
      <c r="T162" s="212"/>
      <c r="U162" s="212"/>
      <c r="V162" s="212"/>
      <c r="W162" s="307">
        <f>SUBTOTAL(9,W135:W161)</f>
        <v>31140</v>
      </c>
      <c r="X162" s="182"/>
      <c r="Y162" s="281">
        <f>SUBTOTAL(9,Y135:Y161)</f>
        <v>31140</v>
      </c>
      <c r="Z162" s="182"/>
      <c r="AA162" s="196">
        <f>SUBTOTAL(9,AA135:AA161)</f>
        <v>24328.125</v>
      </c>
      <c r="AB162" s="182"/>
      <c r="AC162" s="182"/>
      <c r="AD162" s="198"/>
      <c r="AE162" s="198"/>
      <c r="AF162" s="212"/>
      <c r="AG162" s="212"/>
      <c r="AH162" s="212"/>
      <c r="AI162" s="237">
        <f>SUBTOTAL(9,AI135:AI161)</f>
        <v>108640</v>
      </c>
      <c r="AJ162" s="182"/>
      <c r="AK162" s="281">
        <f>SUBTOTAL(9,AK135:AK161)</f>
        <v>108640</v>
      </c>
      <c r="AL162" s="182"/>
      <c r="AM162" s="196">
        <f>SUBTOTAL(9,AM135:AM161)</f>
        <v>84875</v>
      </c>
      <c r="AN162" s="182"/>
      <c r="AO162" s="182"/>
      <c r="AP162" s="182"/>
      <c r="AQ162" s="182"/>
      <c r="AR162" s="200" t="e">
        <f>SUBTOTAL(9,AR135:AR161)</f>
        <v>#NAME?</v>
      </c>
      <c r="AS162" s="200" t="e">
        <f>SUBTOTAL(9,AS135:AS161)</f>
        <v>#NAME?</v>
      </c>
      <c r="AT162" s="200">
        <v>0</v>
      </c>
      <c r="AU162" s="200">
        <v>0</v>
      </c>
      <c r="AV162" s="200">
        <v>0</v>
      </c>
      <c r="AW162" s="200">
        <v>0</v>
      </c>
      <c r="AX162" s="200">
        <v>0</v>
      </c>
      <c r="AY162" s="200">
        <v>0</v>
      </c>
      <c r="AZ162" s="200">
        <v>0</v>
      </c>
      <c r="BA162" s="200">
        <v>0</v>
      </c>
      <c r="BB162" s="200">
        <v>0</v>
      </c>
      <c r="BC162" s="200">
        <v>0</v>
      </c>
      <c r="BD162" s="200">
        <v>1040.3300000000002</v>
      </c>
      <c r="BE162" s="200">
        <v>0</v>
      </c>
      <c r="BF162" s="200">
        <v>24.64</v>
      </c>
      <c r="BG162" s="200">
        <v>0</v>
      </c>
      <c r="BH162" s="200">
        <v>24.64</v>
      </c>
      <c r="BI162" s="200">
        <v>0</v>
      </c>
      <c r="BJ162" s="200">
        <v>24.64</v>
      </c>
      <c r="BK162" s="200">
        <v>24.64</v>
      </c>
      <c r="BL162" s="200">
        <v>24.64</v>
      </c>
      <c r="BM162" s="200">
        <v>0</v>
      </c>
      <c r="BN162" s="200">
        <v>24.64</v>
      </c>
      <c r="BO162" s="200">
        <v>24.64</v>
      </c>
      <c r="BP162" s="200">
        <v>24.64</v>
      </c>
      <c r="BQ162" s="200">
        <v>0</v>
      </c>
      <c r="BR162" s="200">
        <v>24.64</v>
      </c>
      <c r="BS162" s="200">
        <v>24.64</v>
      </c>
      <c r="BT162" s="200">
        <v>24.64</v>
      </c>
      <c r="BU162" s="200">
        <v>0</v>
      </c>
      <c r="BV162" s="200">
        <v>24.64</v>
      </c>
      <c r="BW162" s="200">
        <v>24.64</v>
      </c>
      <c r="BX162" s="200">
        <v>24.64</v>
      </c>
      <c r="BY162" s="200">
        <v>0</v>
      </c>
    </row>
    <row r="163" spans="1:77" s="80" customFormat="1" ht="15.5">
      <c r="A163" s="74"/>
      <c r="B163" s="91"/>
      <c r="C163" s="91"/>
      <c r="D163" s="88"/>
      <c r="E163" s="91"/>
      <c r="F163" s="88"/>
      <c r="G163" s="77"/>
      <c r="H163" s="77"/>
      <c r="I163" s="141"/>
      <c r="J163" s="122"/>
      <c r="K163" s="304"/>
      <c r="L163" s="400"/>
      <c r="M163" s="367"/>
      <c r="N163" s="367"/>
      <c r="O163" s="367"/>
      <c r="P163" s="182"/>
      <c r="Q163" s="182"/>
      <c r="R163" s="182"/>
      <c r="S163" s="182"/>
      <c r="T163" s="182"/>
      <c r="U163" s="182"/>
      <c r="V163" s="182"/>
      <c r="W163" s="304"/>
      <c r="X163" s="182"/>
      <c r="Y163" s="278"/>
      <c r="Z163" s="182"/>
      <c r="AA163" s="193"/>
      <c r="AB163" s="182"/>
      <c r="AC163" s="182"/>
      <c r="AD163" s="182"/>
      <c r="AE163" s="182"/>
      <c r="AF163" s="182"/>
      <c r="AG163" s="182"/>
      <c r="AH163" s="182"/>
      <c r="AI163" s="235"/>
      <c r="AJ163" s="182"/>
      <c r="AK163" s="278"/>
      <c r="AL163" s="182"/>
      <c r="AM163" s="193"/>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row>
    <row r="164" spans="1:77" s="80" customFormat="1" ht="15.5">
      <c r="A164" s="74"/>
      <c r="B164" s="75" t="s">
        <v>43</v>
      </c>
      <c r="C164" s="75" t="s">
        <v>44</v>
      </c>
      <c r="D164" s="88"/>
      <c r="E164" s="75" t="s">
        <v>44</v>
      </c>
      <c r="F164" s="88"/>
      <c r="G164" s="77"/>
      <c r="H164" s="77"/>
      <c r="I164" s="140" t="s">
        <v>5</v>
      </c>
      <c r="J164" s="175" t="s">
        <v>120</v>
      </c>
      <c r="K164" s="339"/>
      <c r="L164" s="407"/>
      <c r="M164" s="377"/>
      <c r="N164" s="377"/>
      <c r="O164" s="377"/>
      <c r="P164" s="182"/>
      <c r="Q164" s="182"/>
      <c r="R164" s="198"/>
      <c r="S164" s="199"/>
      <c r="T164" s="199"/>
      <c r="U164" s="199"/>
      <c r="V164" s="199"/>
      <c r="W164" s="311"/>
      <c r="X164" s="182"/>
      <c r="Y164" s="284"/>
      <c r="Z164" s="182"/>
      <c r="AA164" s="209"/>
      <c r="AB164" s="182"/>
      <c r="AC164" s="182"/>
      <c r="AD164" s="198"/>
      <c r="AE164" s="199"/>
      <c r="AF164" s="199"/>
      <c r="AG164" s="199"/>
      <c r="AH164" s="199"/>
      <c r="AI164" s="241"/>
      <c r="AJ164" s="182"/>
      <c r="AK164" s="284"/>
      <c r="AL164" s="182"/>
      <c r="AM164" s="209"/>
      <c r="AN164" s="182"/>
      <c r="AO164" s="182"/>
      <c r="AP164" s="182"/>
      <c r="AQ164" s="182"/>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row>
    <row r="165" spans="1:77" s="80" customFormat="1" ht="22.5" customHeight="1">
      <c r="A165" s="74"/>
      <c r="B165" s="81"/>
      <c r="C165" s="81"/>
      <c r="D165" s="76"/>
      <c r="E165" s="82"/>
      <c r="F165" s="76"/>
      <c r="G165" s="77"/>
      <c r="H165" s="77"/>
      <c r="I165" s="114" t="s">
        <v>19</v>
      </c>
      <c r="J165" s="174" t="s">
        <v>137</v>
      </c>
      <c r="K165" s="340"/>
      <c r="L165" s="408"/>
      <c r="M165" s="378"/>
      <c r="N165" s="376"/>
      <c r="O165" s="376"/>
      <c r="P165" s="182"/>
      <c r="Q165" s="182"/>
      <c r="R165" s="189"/>
      <c r="S165" s="191"/>
      <c r="T165" s="191"/>
      <c r="U165" s="191"/>
      <c r="V165" s="191"/>
      <c r="W165" s="312"/>
      <c r="X165" s="182"/>
      <c r="Y165" s="283"/>
      <c r="Z165" s="182"/>
      <c r="AA165" s="206" t="str">
        <f>$M$28</f>
        <v>GBP</v>
      </c>
      <c r="AB165" s="182"/>
      <c r="AC165" s="182"/>
      <c r="AD165" s="189"/>
      <c r="AE165" s="191"/>
      <c r="AF165" s="191"/>
      <c r="AG165" s="191"/>
      <c r="AH165" s="191"/>
      <c r="AI165" s="242"/>
      <c r="AJ165" s="182"/>
      <c r="AK165" s="283" t="e">
        <f>#REF!</f>
        <v>#REF!</v>
      </c>
      <c r="AL165" s="182"/>
      <c r="AM165" s="206" t="str">
        <f>$M$28</f>
        <v>GBP</v>
      </c>
      <c r="AN165" s="182"/>
      <c r="AO165" s="182"/>
      <c r="AP165" s="182"/>
      <c r="AQ165" s="182"/>
      <c r="AR165" s="208"/>
      <c r="AS165" s="208"/>
      <c r="AT165" s="208"/>
      <c r="AU165" s="208"/>
      <c r="AV165" s="208"/>
      <c r="AW165" s="208"/>
      <c r="AX165" s="208"/>
      <c r="AY165" s="208"/>
      <c r="AZ165" s="208"/>
      <c r="BA165" s="208"/>
      <c r="BB165" s="208"/>
      <c r="BC165" s="208"/>
      <c r="BD165" s="208"/>
      <c r="BE165" s="208"/>
      <c r="BF165" s="208"/>
      <c r="BG165" s="208"/>
      <c r="BH165" s="208"/>
      <c r="BI165" s="208"/>
      <c r="BJ165" s="208"/>
      <c r="BK165" s="208"/>
      <c r="BL165" s="208"/>
      <c r="BM165" s="208"/>
      <c r="BN165" s="208"/>
      <c r="BO165" s="208"/>
      <c r="BP165" s="208"/>
      <c r="BQ165" s="208"/>
      <c r="BR165" s="208"/>
      <c r="BS165" s="208"/>
      <c r="BT165" s="208"/>
      <c r="BU165" s="208"/>
      <c r="BV165" s="208"/>
      <c r="BW165" s="208"/>
      <c r="BX165" s="208"/>
      <c r="BY165" s="208"/>
    </row>
    <row r="166" spans="1:77" s="80" customFormat="1" ht="15.5">
      <c r="A166" s="171"/>
      <c r="B166" s="172"/>
      <c r="C166" s="172"/>
      <c r="D166" s="172"/>
      <c r="E166" s="172"/>
      <c r="F166" s="172"/>
      <c r="G166" s="173"/>
      <c r="H166" s="173"/>
      <c r="I166" s="164"/>
      <c r="J166" s="177"/>
      <c r="K166" s="333"/>
      <c r="L166" s="399"/>
      <c r="M166" s="366"/>
      <c r="N166" s="366"/>
      <c r="O166" s="366"/>
      <c r="P166" s="184"/>
      <c r="Q166" s="184"/>
      <c r="R166" s="216"/>
      <c r="S166" s="184"/>
      <c r="T166" s="184"/>
      <c r="U166" s="215"/>
      <c r="V166" s="215"/>
      <c r="W166" s="303"/>
      <c r="X166" s="184"/>
      <c r="Y166" s="277"/>
      <c r="Z166" s="184"/>
      <c r="AA166" s="214"/>
      <c r="AB166" s="184"/>
      <c r="AC166" s="184"/>
      <c r="AD166" s="216"/>
      <c r="AE166" s="184"/>
      <c r="AF166" s="184"/>
      <c r="AG166" s="215"/>
      <c r="AH166" s="215"/>
      <c r="AI166" s="233"/>
      <c r="AJ166" s="184"/>
      <c r="AK166" s="277"/>
      <c r="AL166" s="184"/>
      <c r="AM166" s="214"/>
      <c r="AN166" s="184"/>
      <c r="AO166" s="184"/>
      <c r="AP166" s="184"/>
      <c r="AQ166" s="184"/>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215"/>
      <c r="BW166" s="215"/>
      <c r="BX166" s="215"/>
      <c r="BY166" s="215"/>
    </row>
    <row r="167" spans="1:77" s="80" customFormat="1" ht="26">
      <c r="A167" s="162"/>
      <c r="B167" s="163"/>
      <c r="C167" s="163"/>
      <c r="D167" s="163"/>
      <c r="E167" s="163"/>
      <c r="F167" s="163"/>
      <c r="I167" s="164"/>
      <c r="J167" s="261" t="s">
        <v>250</v>
      </c>
      <c r="K167" s="333"/>
      <c r="L167" s="399"/>
      <c r="M167" s="366"/>
      <c r="N167" s="366"/>
      <c r="O167" s="366"/>
      <c r="P167" s="184"/>
      <c r="Q167" s="184"/>
      <c r="R167" s="216"/>
      <c r="S167" s="184"/>
      <c r="T167" s="184"/>
      <c r="U167" s="215"/>
      <c r="V167" s="215"/>
      <c r="W167" s="303"/>
      <c r="X167" s="184"/>
      <c r="Y167" s="277"/>
      <c r="Z167" s="184"/>
      <c r="AA167" s="214"/>
      <c r="AB167" s="184"/>
      <c r="AC167" s="184"/>
      <c r="AD167" s="216"/>
      <c r="AE167" s="184"/>
      <c r="AF167" s="184"/>
      <c r="AG167" s="215"/>
      <c r="AH167" s="215"/>
      <c r="AI167" s="233"/>
      <c r="AJ167" s="184"/>
      <c r="AK167" s="277"/>
      <c r="AL167" s="184"/>
      <c r="AM167" s="214"/>
      <c r="AN167" s="184"/>
      <c r="AO167" s="184"/>
      <c r="AP167" s="184"/>
      <c r="AQ167" s="184"/>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row>
    <row r="168" spans="1:77" s="80" customFormat="1" ht="15.5">
      <c r="A168" s="115" t="s">
        <v>280</v>
      </c>
      <c r="B168" s="115"/>
      <c r="C168" s="115"/>
      <c r="D168" s="115"/>
      <c r="E168" s="115"/>
      <c r="F168" s="115"/>
      <c r="G168" s="115"/>
      <c r="H168" s="115"/>
      <c r="I168" s="157"/>
      <c r="J168" s="259" t="s">
        <v>251</v>
      </c>
      <c r="K168" s="302">
        <f>Y168</f>
        <v>21000</v>
      </c>
      <c r="L168" s="398">
        <f>K168*0.9</f>
        <v>18900</v>
      </c>
      <c r="M168" s="365">
        <f>L168/$M$4</f>
        <v>14765.625</v>
      </c>
      <c r="N168" s="365" t="e">
        <f t="shared" ref="N168:O172" si="83">L168-AR168</f>
        <v>#NAME?</v>
      </c>
      <c r="O168" s="365" t="e">
        <f t="shared" si="83"/>
        <v>#NAME?</v>
      </c>
      <c r="P168" s="182"/>
      <c r="Q168" s="182"/>
      <c r="R168" s="183"/>
      <c r="S168" s="251" t="s">
        <v>270</v>
      </c>
      <c r="T168" s="252">
        <v>35</v>
      </c>
      <c r="U168" s="248">
        <v>600</v>
      </c>
      <c r="V168" s="184"/>
      <c r="W168" s="302">
        <f>(T168*U168)</f>
        <v>21000</v>
      </c>
      <c r="X168" s="182"/>
      <c r="Y168" s="266">
        <f>W168</f>
        <v>21000</v>
      </c>
      <c r="Z168" s="182"/>
      <c r="AA168" s="181">
        <f>Y168/M$4</f>
        <v>16406.25</v>
      </c>
      <c r="AB168" s="182"/>
      <c r="AC168" s="182"/>
      <c r="AD168" s="183"/>
      <c r="AE168" s="251" t="s">
        <v>270</v>
      </c>
      <c r="AF168" s="252">
        <v>35</v>
      </c>
      <c r="AG168" s="248">
        <v>600</v>
      </c>
      <c r="AH168" s="184"/>
      <c r="AI168" s="232">
        <f>(AF168*AG168)</f>
        <v>21000</v>
      </c>
      <c r="AJ168" s="182"/>
      <c r="AK168" s="266">
        <f>AI168</f>
        <v>21000</v>
      </c>
      <c r="AL168" s="182"/>
      <c r="AM168" s="181">
        <f>AK168/M$4</f>
        <v>16406.25</v>
      </c>
      <c r="AN168" s="182"/>
      <c r="AO168" s="182"/>
      <c r="AP168" s="182"/>
      <c r="AQ168" s="182"/>
      <c r="AR168" s="185" t="e">
        <f>AS168*$M$4</f>
        <v>#NAME?</v>
      </c>
      <c r="AS168" s="185" t="e">
        <f>AW168+BA168+BE168+BI168+BM168+BQ168+BU168+BY168</f>
        <v>#NAME?</v>
      </c>
      <c r="AT168" s="186" t="e">
        <v>#NAME?</v>
      </c>
      <c r="AU168" s="186" t="e">
        <v>#NAME?</v>
      </c>
      <c r="AV168" s="186" t="e">
        <v>#NAME?</v>
      </c>
      <c r="AW168" s="187" t="e">
        <f>SUM(AT168:AV168)</f>
        <v>#NAME?</v>
      </c>
      <c r="AX168" s="186" t="e">
        <v>#NAME?</v>
      </c>
      <c r="AY168" s="186" t="e">
        <v>#NAME?</v>
      </c>
      <c r="AZ168" s="186" t="e">
        <v>#NAME?</v>
      </c>
      <c r="BA168" s="187" t="e">
        <f>SUM(AX168:AZ168)</f>
        <v>#NAME?</v>
      </c>
      <c r="BB168" s="186" t="e">
        <v>#NAME?</v>
      </c>
      <c r="BC168" s="186" t="e">
        <v>#NAME?</v>
      </c>
      <c r="BD168" s="186" t="e">
        <v>#NAME?</v>
      </c>
      <c r="BE168" s="187" t="e">
        <f>SUM(BB168:BD168)</f>
        <v>#NAME?</v>
      </c>
      <c r="BF168" s="186" t="e">
        <v>#NAME?</v>
      </c>
      <c r="BG168" s="186" t="e">
        <v>#NAME?</v>
      </c>
      <c r="BH168" s="186" t="e">
        <v>#NAME?</v>
      </c>
      <c r="BI168" s="187" t="e">
        <f>SUM(BF168:BH168)</f>
        <v>#NAME?</v>
      </c>
      <c r="BJ168" s="186" t="e">
        <v>#NAME?</v>
      </c>
      <c r="BK168" s="186" t="e">
        <v>#NAME?</v>
      </c>
      <c r="BL168" s="186" t="e">
        <v>#NAME?</v>
      </c>
      <c r="BM168" s="187" t="e">
        <f>SUM(BJ168:BL168)</f>
        <v>#NAME?</v>
      </c>
      <c r="BN168" s="186" t="e">
        <v>#NAME?</v>
      </c>
      <c r="BO168" s="186" t="e">
        <v>#NAME?</v>
      </c>
      <c r="BP168" s="186" t="e">
        <v>#NAME?</v>
      </c>
      <c r="BQ168" s="187" t="e">
        <f>SUM(BM168:BP168)</f>
        <v>#NAME?</v>
      </c>
      <c r="BR168" s="186" t="e">
        <v>#NAME?</v>
      </c>
      <c r="BS168" s="186" t="e">
        <v>#NAME?</v>
      </c>
      <c r="BT168" s="186" t="e">
        <v>#NAME?</v>
      </c>
      <c r="BU168" s="187" t="e">
        <f>SUM(BQ168:BT168)</f>
        <v>#NAME?</v>
      </c>
      <c r="BV168" s="186" t="e">
        <v>#NAME?</v>
      </c>
      <c r="BW168" s="186" t="e">
        <v>#NAME?</v>
      </c>
      <c r="BX168" s="186" t="e">
        <v>#NAME?</v>
      </c>
      <c r="BY168" s="187" t="e">
        <f>SUM(BU168:BX168)</f>
        <v>#NAME?</v>
      </c>
    </row>
    <row r="169" spans="1:77" s="80" customFormat="1" ht="15.5">
      <c r="A169" s="115" t="s">
        <v>281</v>
      </c>
      <c r="B169" s="115"/>
      <c r="C169" s="115"/>
      <c r="D169" s="115"/>
      <c r="E169" s="115"/>
      <c r="F169" s="115"/>
      <c r="G169" s="115"/>
      <c r="H169" s="115"/>
      <c r="I169" s="157"/>
      <c r="J169" s="259" t="s">
        <v>252</v>
      </c>
      <c r="K169" s="302">
        <f>Y169</f>
        <v>0</v>
      </c>
      <c r="L169" s="398">
        <f>K169*0.9</f>
        <v>0</v>
      </c>
      <c r="M169" s="365">
        <f>L169/$M$4</f>
        <v>0</v>
      </c>
      <c r="N169" s="365" t="e">
        <f t="shared" si="83"/>
        <v>#NAME?</v>
      </c>
      <c r="O169" s="365" t="e">
        <f t="shared" si="83"/>
        <v>#NAME?</v>
      </c>
      <c r="P169" s="182"/>
      <c r="Q169" s="182"/>
      <c r="R169" s="183"/>
      <c r="S169" s="251"/>
      <c r="T169" s="252"/>
      <c r="U169" s="248"/>
      <c r="V169" s="184"/>
      <c r="W169" s="302">
        <f>(T169*U169)</f>
        <v>0</v>
      </c>
      <c r="X169" s="182"/>
      <c r="Y169" s="266">
        <f>W169</f>
        <v>0</v>
      </c>
      <c r="Z169" s="182"/>
      <c r="AA169" s="181">
        <f>Y169/M$4</f>
        <v>0</v>
      </c>
      <c r="AB169" s="182"/>
      <c r="AC169" s="182"/>
      <c r="AD169" s="183"/>
      <c r="AE169" s="251"/>
      <c r="AF169" s="252"/>
      <c r="AG169" s="248"/>
      <c r="AH169" s="184"/>
      <c r="AI169" s="232">
        <f>(AF169*AG169)</f>
        <v>0</v>
      </c>
      <c r="AJ169" s="182"/>
      <c r="AK169" s="266">
        <f>AI169</f>
        <v>0</v>
      </c>
      <c r="AL169" s="182"/>
      <c r="AM169" s="181">
        <f>AK169/M$4</f>
        <v>0</v>
      </c>
      <c r="AN169" s="182"/>
      <c r="AO169" s="182"/>
      <c r="AP169" s="182"/>
      <c r="AQ169" s="182"/>
      <c r="AR169" s="185" t="e">
        <f>AS169*$M$4</f>
        <v>#NAME?</v>
      </c>
      <c r="AS169" s="185" t="e">
        <f>AW169+BA169+BE169+BI169+BM169+BQ169+BU169+BY169</f>
        <v>#NAME?</v>
      </c>
      <c r="AT169" s="186" t="e">
        <v>#NAME?</v>
      </c>
      <c r="AU169" s="186" t="e">
        <v>#NAME?</v>
      </c>
      <c r="AV169" s="186" t="e">
        <v>#NAME?</v>
      </c>
      <c r="AW169" s="187" t="e">
        <f>SUM(AT169:AV169)</f>
        <v>#NAME?</v>
      </c>
      <c r="AX169" s="186" t="e">
        <v>#NAME?</v>
      </c>
      <c r="AY169" s="186" t="e">
        <v>#NAME?</v>
      </c>
      <c r="AZ169" s="186" t="e">
        <v>#NAME?</v>
      </c>
      <c r="BA169" s="187" t="e">
        <f>SUM(AX169:AZ169)</f>
        <v>#NAME?</v>
      </c>
      <c r="BB169" s="186" t="e">
        <v>#NAME?</v>
      </c>
      <c r="BC169" s="186" t="e">
        <v>#NAME?</v>
      </c>
      <c r="BD169" s="186" t="e">
        <v>#NAME?</v>
      </c>
      <c r="BE169" s="187" t="e">
        <f>SUM(BB169:BD169)</f>
        <v>#NAME?</v>
      </c>
      <c r="BF169" s="186" t="e">
        <v>#NAME?</v>
      </c>
      <c r="BG169" s="186" t="e">
        <v>#NAME?</v>
      </c>
      <c r="BH169" s="186" t="e">
        <v>#NAME?</v>
      </c>
      <c r="BI169" s="187" t="e">
        <f>SUM(BF169:BH169)</f>
        <v>#NAME?</v>
      </c>
      <c r="BJ169" s="186" t="e">
        <v>#NAME?</v>
      </c>
      <c r="BK169" s="186" t="e">
        <v>#NAME?</v>
      </c>
      <c r="BL169" s="186" t="e">
        <v>#NAME?</v>
      </c>
      <c r="BM169" s="187" t="e">
        <f>SUM(BJ169:BL169)</f>
        <v>#NAME?</v>
      </c>
      <c r="BN169" s="186" t="e">
        <v>#NAME?</v>
      </c>
      <c r="BO169" s="186" t="e">
        <v>#NAME?</v>
      </c>
      <c r="BP169" s="186" t="e">
        <v>#NAME?</v>
      </c>
      <c r="BQ169" s="187" t="e">
        <f>SUM(BM169:BP169)</f>
        <v>#NAME?</v>
      </c>
      <c r="BR169" s="186" t="e">
        <v>#NAME?</v>
      </c>
      <c r="BS169" s="186" t="e">
        <v>#NAME?</v>
      </c>
      <c r="BT169" s="186" t="e">
        <v>#NAME?</v>
      </c>
      <c r="BU169" s="187" t="e">
        <f>SUM(BQ169:BT169)</f>
        <v>#NAME?</v>
      </c>
      <c r="BV169" s="186" t="e">
        <v>#NAME?</v>
      </c>
      <c r="BW169" s="186" t="e">
        <v>#NAME?</v>
      </c>
      <c r="BX169" s="186" t="e">
        <v>#NAME?</v>
      </c>
      <c r="BY169" s="187" t="e">
        <f>SUM(BU169:BX169)</f>
        <v>#NAME?</v>
      </c>
    </row>
    <row r="170" spans="1:77" s="80" customFormat="1" ht="15.5">
      <c r="A170" s="115" t="s">
        <v>282</v>
      </c>
      <c r="B170" s="115"/>
      <c r="C170" s="115"/>
      <c r="D170" s="115"/>
      <c r="E170" s="115"/>
      <c r="F170" s="115"/>
      <c r="G170" s="115"/>
      <c r="H170" s="115"/>
      <c r="I170" s="157"/>
      <c r="J170" s="258" t="s">
        <v>253</v>
      </c>
      <c r="K170" s="302">
        <f>Y170</f>
        <v>19500</v>
      </c>
      <c r="L170" s="398">
        <f>K170*0.9</f>
        <v>17550</v>
      </c>
      <c r="M170" s="365">
        <f>L170/$M$4</f>
        <v>13710.9375</v>
      </c>
      <c r="N170" s="365" t="e">
        <f t="shared" si="83"/>
        <v>#NAME?</v>
      </c>
      <c r="O170" s="365" t="e">
        <f t="shared" si="83"/>
        <v>#NAME?</v>
      </c>
      <c r="P170" s="182"/>
      <c r="Q170" s="182"/>
      <c r="R170" s="183"/>
      <c r="S170" s="251" t="s">
        <v>271</v>
      </c>
      <c r="T170" s="252">
        <v>3</v>
      </c>
      <c r="U170" s="248">
        <v>6500</v>
      </c>
      <c r="V170" s="184"/>
      <c r="W170" s="302">
        <f>(T170*U170)</f>
        <v>19500</v>
      </c>
      <c r="X170" s="182"/>
      <c r="Y170" s="266">
        <f>W170</f>
        <v>19500</v>
      </c>
      <c r="Z170" s="182"/>
      <c r="AA170" s="181">
        <f>Y170/M$4</f>
        <v>15234.375</v>
      </c>
      <c r="AB170" s="182"/>
      <c r="AC170" s="182"/>
      <c r="AD170" s="183"/>
      <c r="AE170" s="251" t="s">
        <v>271</v>
      </c>
      <c r="AF170" s="252">
        <v>7</v>
      </c>
      <c r="AG170" s="248">
        <v>10560</v>
      </c>
      <c r="AH170" s="184"/>
      <c r="AI170" s="232">
        <f>(AF170*AG170)</f>
        <v>73920</v>
      </c>
      <c r="AJ170" s="182"/>
      <c r="AK170" s="266">
        <f>AI170</f>
        <v>73920</v>
      </c>
      <c r="AL170" s="182"/>
      <c r="AM170" s="181">
        <f>AK170/M$4</f>
        <v>57750</v>
      </c>
      <c r="AN170" s="182"/>
      <c r="AO170" s="182"/>
      <c r="AP170" s="182"/>
      <c r="AQ170" s="182"/>
      <c r="AR170" s="185" t="e">
        <f>AS170*$M$4</f>
        <v>#NAME?</v>
      </c>
      <c r="AS170" s="185" t="e">
        <f>AW170+BA170+BE170+BI170+BM170+BQ170+BU170+BY170</f>
        <v>#NAME?</v>
      </c>
      <c r="AT170" s="186" t="e">
        <v>#NAME?</v>
      </c>
      <c r="AU170" s="186" t="e">
        <v>#NAME?</v>
      </c>
      <c r="AV170" s="186" t="e">
        <v>#NAME?</v>
      </c>
      <c r="AW170" s="187" t="e">
        <f>SUM(AT170:AV170)</f>
        <v>#NAME?</v>
      </c>
      <c r="AX170" s="186" t="e">
        <v>#NAME?</v>
      </c>
      <c r="AY170" s="186" t="e">
        <v>#NAME?</v>
      </c>
      <c r="AZ170" s="186" t="e">
        <v>#NAME?</v>
      </c>
      <c r="BA170" s="187" t="e">
        <f>SUM(AX170:AZ170)</f>
        <v>#NAME?</v>
      </c>
      <c r="BB170" s="186" t="e">
        <v>#NAME?</v>
      </c>
      <c r="BC170" s="186" t="e">
        <v>#NAME?</v>
      </c>
      <c r="BD170" s="186" t="e">
        <v>#NAME?</v>
      </c>
      <c r="BE170" s="187" t="e">
        <f>SUM(BB170:BD170)</f>
        <v>#NAME?</v>
      </c>
      <c r="BF170" s="186" t="e">
        <v>#NAME?</v>
      </c>
      <c r="BG170" s="186" t="e">
        <v>#NAME?</v>
      </c>
      <c r="BH170" s="186" t="e">
        <v>#NAME?</v>
      </c>
      <c r="BI170" s="187" t="e">
        <f>SUM(BF170:BH170)</f>
        <v>#NAME?</v>
      </c>
      <c r="BJ170" s="186" t="e">
        <v>#NAME?</v>
      </c>
      <c r="BK170" s="186" t="e">
        <v>#NAME?</v>
      </c>
      <c r="BL170" s="186" t="e">
        <v>#NAME?</v>
      </c>
      <c r="BM170" s="187" t="e">
        <f>SUM(BJ170:BL170)</f>
        <v>#NAME?</v>
      </c>
      <c r="BN170" s="186" t="e">
        <v>#NAME?</v>
      </c>
      <c r="BO170" s="186" t="e">
        <v>#NAME?</v>
      </c>
      <c r="BP170" s="186" t="e">
        <v>#NAME?</v>
      </c>
      <c r="BQ170" s="187" t="e">
        <f>SUM(BM170:BP170)</f>
        <v>#NAME?</v>
      </c>
      <c r="BR170" s="186" t="e">
        <v>#NAME?</v>
      </c>
      <c r="BS170" s="186" t="e">
        <v>#NAME?</v>
      </c>
      <c r="BT170" s="186" t="e">
        <v>#NAME?</v>
      </c>
      <c r="BU170" s="187" t="e">
        <f>SUM(BQ170:BT170)</f>
        <v>#NAME?</v>
      </c>
      <c r="BV170" s="186" t="e">
        <v>#NAME?</v>
      </c>
      <c r="BW170" s="186" t="e">
        <v>#NAME?</v>
      </c>
      <c r="BX170" s="186" t="e">
        <v>#NAME?</v>
      </c>
      <c r="BY170" s="187" t="e">
        <f>SUM(BU170:BX170)</f>
        <v>#NAME?</v>
      </c>
    </row>
    <row r="171" spans="1:77" s="80" customFormat="1" ht="15.5">
      <c r="A171" s="115" t="s">
        <v>283</v>
      </c>
      <c r="B171" s="115"/>
      <c r="C171" s="115"/>
      <c r="D171" s="115"/>
      <c r="E171" s="115"/>
      <c r="F171" s="115"/>
      <c r="G171" s="115"/>
      <c r="H171" s="115"/>
      <c r="I171" s="157"/>
      <c r="J171" s="258" t="s">
        <v>254</v>
      </c>
      <c r="K171" s="302">
        <f>Y171</f>
        <v>6300</v>
      </c>
      <c r="L171" s="398">
        <f>K171*0.9</f>
        <v>5670</v>
      </c>
      <c r="M171" s="365">
        <f>L171/$M$4</f>
        <v>4429.6875</v>
      </c>
      <c r="N171" s="365" t="e">
        <f t="shared" si="83"/>
        <v>#NAME?</v>
      </c>
      <c r="O171" s="365" t="e">
        <f t="shared" si="83"/>
        <v>#NAME?</v>
      </c>
      <c r="P171" s="182"/>
      <c r="Q171" s="182"/>
      <c r="R171" s="183"/>
      <c r="S171" s="251" t="s">
        <v>271</v>
      </c>
      <c r="T171" s="252">
        <v>3</v>
      </c>
      <c r="U171" s="248">
        <v>2100</v>
      </c>
      <c r="V171" s="184"/>
      <c r="W171" s="302">
        <f>(T171*U171)</f>
        <v>6300</v>
      </c>
      <c r="X171" s="182"/>
      <c r="Y171" s="266">
        <f>W171</f>
        <v>6300</v>
      </c>
      <c r="Z171" s="182"/>
      <c r="AA171" s="181">
        <f>Y171/M$4</f>
        <v>4921.875</v>
      </c>
      <c r="AB171" s="182"/>
      <c r="AC171" s="182"/>
      <c r="AD171" s="183"/>
      <c r="AE171" s="251" t="s">
        <v>271</v>
      </c>
      <c r="AF171" s="252">
        <v>7</v>
      </c>
      <c r="AG171" s="248">
        <v>2100</v>
      </c>
      <c r="AH171" s="184"/>
      <c r="AI171" s="232">
        <f>(AF171*AG171)</f>
        <v>14700</v>
      </c>
      <c r="AJ171" s="182"/>
      <c r="AK171" s="266">
        <f>AI171</f>
        <v>14700</v>
      </c>
      <c r="AL171" s="182"/>
      <c r="AM171" s="181">
        <f>AK171/M$4</f>
        <v>11484.375</v>
      </c>
      <c r="AN171" s="182"/>
      <c r="AO171" s="182"/>
      <c r="AP171" s="182"/>
      <c r="AQ171" s="182"/>
      <c r="AR171" s="185" t="e">
        <f>AS171*$M$4</f>
        <v>#NAME?</v>
      </c>
      <c r="AS171" s="185" t="e">
        <f>AW171+BA171+BE171+BI171+BM171+BQ171+BU171+BY171</f>
        <v>#NAME?</v>
      </c>
      <c r="AT171" s="186" t="e">
        <v>#NAME?</v>
      </c>
      <c r="AU171" s="186" t="e">
        <v>#NAME?</v>
      </c>
      <c r="AV171" s="186" t="e">
        <v>#NAME?</v>
      </c>
      <c r="AW171" s="187" t="e">
        <f>SUM(AT171:AV171)</f>
        <v>#NAME?</v>
      </c>
      <c r="AX171" s="186" t="e">
        <v>#NAME?</v>
      </c>
      <c r="AY171" s="186" t="e">
        <v>#NAME?</v>
      </c>
      <c r="AZ171" s="186" t="e">
        <v>#NAME?</v>
      </c>
      <c r="BA171" s="187" t="e">
        <f>SUM(AX171:AZ171)</f>
        <v>#NAME?</v>
      </c>
      <c r="BB171" s="186" t="e">
        <v>#NAME?</v>
      </c>
      <c r="BC171" s="186" t="e">
        <v>#NAME?</v>
      </c>
      <c r="BD171" s="186" t="e">
        <v>#NAME?</v>
      </c>
      <c r="BE171" s="187" t="e">
        <f>SUM(BB171:BD171)</f>
        <v>#NAME?</v>
      </c>
      <c r="BF171" s="186" t="e">
        <v>#NAME?</v>
      </c>
      <c r="BG171" s="186" t="e">
        <v>#NAME?</v>
      </c>
      <c r="BH171" s="186" t="e">
        <v>#NAME?</v>
      </c>
      <c r="BI171" s="187" t="e">
        <f>SUM(BF171:BH171)</f>
        <v>#NAME?</v>
      </c>
      <c r="BJ171" s="186" t="e">
        <v>#NAME?</v>
      </c>
      <c r="BK171" s="186" t="e">
        <v>#NAME?</v>
      </c>
      <c r="BL171" s="186" t="e">
        <v>#NAME?</v>
      </c>
      <c r="BM171" s="187" t="e">
        <f>SUM(BJ171:BL171)</f>
        <v>#NAME?</v>
      </c>
      <c r="BN171" s="186" t="e">
        <v>#NAME?</v>
      </c>
      <c r="BO171" s="186" t="e">
        <v>#NAME?</v>
      </c>
      <c r="BP171" s="186" t="e">
        <v>#NAME?</v>
      </c>
      <c r="BQ171" s="187" t="e">
        <f>SUM(BM171:BP171)</f>
        <v>#NAME?</v>
      </c>
      <c r="BR171" s="186" t="e">
        <v>#NAME?</v>
      </c>
      <c r="BS171" s="186" t="e">
        <v>#NAME?</v>
      </c>
      <c r="BT171" s="186" t="e">
        <v>#NAME?</v>
      </c>
      <c r="BU171" s="187" t="e">
        <f>SUM(BQ171:BT171)</f>
        <v>#NAME?</v>
      </c>
      <c r="BV171" s="186" t="e">
        <v>#NAME?</v>
      </c>
      <c r="BW171" s="186" t="e">
        <v>#NAME?</v>
      </c>
      <c r="BX171" s="186" t="e">
        <v>#NAME?</v>
      </c>
      <c r="BY171" s="187" t="e">
        <f>SUM(BU171:BX171)</f>
        <v>#NAME?</v>
      </c>
    </row>
    <row r="172" spans="1:77" s="80" customFormat="1" ht="25">
      <c r="A172" s="115" t="s">
        <v>284</v>
      </c>
      <c r="B172" s="115"/>
      <c r="C172" s="115"/>
      <c r="D172" s="115"/>
      <c r="E172" s="115"/>
      <c r="F172" s="115"/>
      <c r="G172" s="115"/>
      <c r="H172" s="115"/>
      <c r="I172" s="157"/>
      <c r="J172" s="259" t="s">
        <v>255</v>
      </c>
      <c r="K172" s="302">
        <f>Y172</f>
        <v>40000</v>
      </c>
      <c r="L172" s="398">
        <f>K172*0.9</f>
        <v>36000</v>
      </c>
      <c r="M172" s="365">
        <f>L172/$M$4</f>
        <v>28125</v>
      </c>
      <c r="N172" s="365" t="e">
        <f t="shared" si="83"/>
        <v>#NAME?</v>
      </c>
      <c r="O172" s="365" t="e">
        <f t="shared" si="83"/>
        <v>#NAME?</v>
      </c>
      <c r="P172" s="182"/>
      <c r="Q172" s="182"/>
      <c r="R172" s="183"/>
      <c r="S172" s="317" t="s">
        <v>320</v>
      </c>
      <c r="T172" s="252">
        <v>1</v>
      </c>
      <c r="U172" s="248">
        <v>40000</v>
      </c>
      <c r="V172" s="184"/>
      <c r="W172" s="302">
        <f>(T172*U172)</f>
        <v>40000</v>
      </c>
      <c r="X172" s="182"/>
      <c r="Y172" s="266">
        <f>W172</f>
        <v>40000</v>
      </c>
      <c r="Z172" s="182"/>
      <c r="AA172" s="181">
        <f>Y172/M$4</f>
        <v>31250</v>
      </c>
      <c r="AB172" s="182"/>
      <c r="AC172" s="182"/>
      <c r="AD172" s="183"/>
      <c r="AE172" s="251" t="s">
        <v>206</v>
      </c>
      <c r="AF172" s="252">
        <v>3</v>
      </c>
      <c r="AG172" s="248">
        <v>50000</v>
      </c>
      <c r="AH172" s="184"/>
      <c r="AI172" s="232">
        <f>(AF172*AG172)</f>
        <v>150000</v>
      </c>
      <c r="AJ172" s="182"/>
      <c r="AK172" s="266">
        <f>AI172</f>
        <v>150000</v>
      </c>
      <c r="AL172" s="182"/>
      <c r="AM172" s="181">
        <f>AK172/M$4</f>
        <v>117187.5</v>
      </c>
      <c r="AN172" s="182"/>
      <c r="AO172" s="182"/>
      <c r="AP172" s="182"/>
      <c r="AQ172" s="182"/>
      <c r="AR172" s="185" t="e">
        <f>AS172*$M$4</f>
        <v>#NAME?</v>
      </c>
      <c r="AS172" s="185" t="e">
        <f>AW172+BA172+BE172+BI172+BM172+BQ172+BU172+BY172</f>
        <v>#NAME?</v>
      </c>
      <c r="AT172" s="186" t="e">
        <v>#NAME?</v>
      </c>
      <c r="AU172" s="186" t="e">
        <v>#NAME?</v>
      </c>
      <c r="AV172" s="186" t="e">
        <v>#NAME?</v>
      </c>
      <c r="AW172" s="187" t="e">
        <f>SUM(AT172:AV172)</f>
        <v>#NAME?</v>
      </c>
      <c r="AX172" s="186" t="e">
        <v>#NAME?</v>
      </c>
      <c r="AY172" s="186" t="e">
        <v>#NAME?</v>
      </c>
      <c r="AZ172" s="186" t="e">
        <v>#NAME?</v>
      </c>
      <c r="BA172" s="187" t="e">
        <f>SUM(AX172:AZ172)</f>
        <v>#NAME?</v>
      </c>
      <c r="BB172" s="186" t="e">
        <v>#NAME?</v>
      </c>
      <c r="BC172" s="186" t="e">
        <v>#NAME?</v>
      </c>
      <c r="BD172" s="186" t="e">
        <v>#NAME?</v>
      </c>
      <c r="BE172" s="187" t="e">
        <f>SUM(BB172:BD172)</f>
        <v>#NAME?</v>
      </c>
      <c r="BF172" s="186" t="e">
        <v>#NAME?</v>
      </c>
      <c r="BG172" s="186" t="e">
        <v>#NAME?</v>
      </c>
      <c r="BH172" s="186" t="e">
        <v>#NAME?</v>
      </c>
      <c r="BI172" s="187" t="e">
        <f>SUM(BF172:BH172)</f>
        <v>#NAME?</v>
      </c>
      <c r="BJ172" s="186" t="e">
        <v>#NAME?</v>
      </c>
      <c r="BK172" s="186" t="e">
        <v>#NAME?</v>
      </c>
      <c r="BL172" s="186" t="e">
        <v>#NAME?</v>
      </c>
      <c r="BM172" s="187" t="e">
        <f>SUM(BJ172:BL172)</f>
        <v>#NAME?</v>
      </c>
      <c r="BN172" s="186" t="e">
        <v>#NAME?</v>
      </c>
      <c r="BO172" s="186" t="e">
        <v>#NAME?</v>
      </c>
      <c r="BP172" s="186" t="e">
        <v>#NAME?</v>
      </c>
      <c r="BQ172" s="187" t="e">
        <f>SUM(BM172:BP172)</f>
        <v>#NAME?</v>
      </c>
      <c r="BR172" s="186" t="e">
        <v>#NAME?</v>
      </c>
      <c r="BS172" s="186" t="e">
        <v>#NAME?</v>
      </c>
      <c r="BT172" s="186" t="e">
        <v>#NAME?</v>
      </c>
      <c r="BU172" s="187" t="e">
        <f>SUM(BQ172:BT172)</f>
        <v>#NAME?</v>
      </c>
      <c r="BV172" s="186" t="e">
        <v>#NAME?</v>
      </c>
      <c r="BW172" s="186" t="e">
        <v>#NAME?</v>
      </c>
      <c r="BX172" s="186" t="e">
        <v>#NAME?</v>
      </c>
      <c r="BY172" s="187" t="e">
        <f>SUM(BU172:BX172)</f>
        <v>#NAME?</v>
      </c>
    </row>
    <row r="173" spans="1:77" s="80" customFormat="1" ht="26.5">
      <c r="A173" s="162"/>
      <c r="B173" s="163"/>
      <c r="C173" s="163"/>
      <c r="D173" s="163"/>
      <c r="E173" s="163"/>
      <c r="F173" s="163"/>
      <c r="I173" s="164"/>
      <c r="J173" s="177" t="str">
        <f>CONCATENATE("Subtotal ",J167)</f>
        <v>Subtotal Result 1: Increased capacity of and action by identified peace actors and initiatives to address causes of conflict at the local level</v>
      </c>
      <c r="K173" s="333">
        <f>SUBTOTAL(9,K172:K172)</f>
        <v>40000</v>
      </c>
      <c r="L173" s="399">
        <f>SUBTOTAL(9,L172:L172)</f>
        <v>36000</v>
      </c>
      <c r="M173" s="366">
        <f>SUBTOTAL(9,M172:M172)</f>
        <v>28125</v>
      </c>
      <c r="N173" s="366" t="e">
        <f>SUBTOTAL(9,N172:N172)</f>
        <v>#NAME?</v>
      </c>
      <c r="O173" s="366" t="e">
        <f>SUBTOTAL(9,O172:O172)</f>
        <v>#NAME?</v>
      </c>
      <c r="P173" s="184"/>
      <c r="Q173" s="184"/>
      <c r="R173" s="216"/>
      <c r="S173" s="184"/>
      <c r="T173" s="184"/>
      <c r="U173" s="215"/>
      <c r="V173" s="215"/>
      <c r="W173" s="303">
        <f>SUBTOTAL(9,W172:W172)</f>
        <v>40000</v>
      </c>
      <c r="X173" s="184"/>
      <c r="Y173" s="277">
        <f>SUBTOTAL(9,Y172:Y172)</f>
        <v>40000</v>
      </c>
      <c r="Z173" s="184"/>
      <c r="AA173" s="214">
        <f>SUBTOTAL(9,AA172:AA172)</f>
        <v>31250</v>
      </c>
      <c r="AB173" s="184"/>
      <c r="AC173" s="184"/>
      <c r="AD173" s="216"/>
      <c r="AE173" s="184"/>
      <c r="AF173" s="184"/>
      <c r="AG173" s="215"/>
      <c r="AH173" s="215"/>
      <c r="AI173" s="233">
        <f>SUBTOTAL(9,AI172:AI172)</f>
        <v>150000</v>
      </c>
      <c r="AJ173" s="184"/>
      <c r="AK173" s="277">
        <f>SUBTOTAL(9,AK172:AK172)</f>
        <v>150000</v>
      </c>
      <c r="AL173" s="184"/>
      <c r="AM173" s="214">
        <f>SUBTOTAL(9,AM172:AM172)</f>
        <v>117187.5</v>
      </c>
      <c r="AN173" s="184"/>
      <c r="AO173" s="184"/>
      <c r="AP173" s="184"/>
      <c r="AQ173" s="184"/>
      <c r="AR173" s="215" t="e">
        <f t="shared" ref="AR173:BF173" si="84">SUBTOTAL(9,AR172:AR172)</f>
        <v>#NAME?</v>
      </c>
      <c r="AS173" s="215" t="e">
        <f t="shared" si="84"/>
        <v>#NAME?</v>
      </c>
      <c r="AT173" s="215" t="e">
        <f t="shared" si="84"/>
        <v>#NAME?</v>
      </c>
      <c r="AU173" s="215" t="e">
        <f t="shared" si="84"/>
        <v>#NAME?</v>
      </c>
      <c r="AV173" s="215" t="e">
        <f t="shared" si="84"/>
        <v>#NAME?</v>
      </c>
      <c r="AW173" s="215" t="e">
        <f t="shared" si="84"/>
        <v>#NAME?</v>
      </c>
      <c r="AX173" s="215" t="e">
        <f t="shared" si="84"/>
        <v>#NAME?</v>
      </c>
      <c r="AY173" s="215" t="e">
        <f t="shared" si="84"/>
        <v>#NAME?</v>
      </c>
      <c r="AZ173" s="215" t="e">
        <f t="shared" si="84"/>
        <v>#NAME?</v>
      </c>
      <c r="BA173" s="215" t="e">
        <f t="shared" si="84"/>
        <v>#NAME?</v>
      </c>
      <c r="BB173" s="215" t="e">
        <f t="shared" si="84"/>
        <v>#NAME?</v>
      </c>
      <c r="BC173" s="215" t="e">
        <f t="shared" si="84"/>
        <v>#NAME?</v>
      </c>
      <c r="BD173" s="215" t="e">
        <f t="shared" si="84"/>
        <v>#NAME?</v>
      </c>
      <c r="BE173" s="215" t="e">
        <f t="shared" si="84"/>
        <v>#NAME?</v>
      </c>
      <c r="BF173" s="215" t="e">
        <f t="shared" si="84"/>
        <v>#NAME?</v>
      </c>
      <c r="BG173" s="215" t="e">
        <f t="shared" ref="BG173:BY173" si="85">SUBTOTAL(9,BG172:BG172)</f>
        <v>#NAME?</v>
      </c>
      <c r="BH173" s="215" t="e">
        <f t="shared" si="85"/>
        <v>#NAME?</v>
      </c>
      <c r="BI173" s="215" t="e">
        <f t="shared" si="85"/>
        <v>#NAME?</v>
      </c>
      <c r="BJ173" s="215" t="e">
        <f t="shared" si="85"/>
        <v>#NAME?</v>
      </c>
      <c r="BK173" s="215" t="e">
        <f t="shared" si="85"/>
        <v>#NAME?</v>
      </c>
      <c r="BL173" s="215" t="e">
        <f t="shared" si="85"/>
        <v>#NAME?</v>
      </c>
      <c r="BM173" s="215" t="e">
        <f t="shared" si="85"/>
        <v>#NAME?</v>
      </c>
      <c r="BN173" s="215" t="e">
        <f t="shared" si="85"/>
        <v>#NAME?</v>
      </c>
      <c r="BO173" s="215" t="e">
        <f t="shared" si="85"/>
        <v>#NAME?</v>
      </c>
      <c r="BP173" s="215" t="e">
        <f t="shared" si="85"/>
        <v>#NAME?</v>
      </c>
      <c r="BQ173" s="215" t="e">
        <f t="shared" si="85"/>
        <v>#NAME?</v>
      </c>
      <c r="BR173" s="215" t="e">
        <f t="shared" si="85"/>
        <v>#NAME?</v>
      </c>
      <c r="BS173" s="215" t="e">
        <f t="shared" si="85"/>
        <v>#NAME?</v>
      </c>
      <c r="BT173" s="215" t="e">
        <f t="shared" si="85"/>
        <v>#NAME?</v>
      </c>
      <c r="BU173" s="215" t="e">
        <f t="shared" si="85"/>
        <v>#NAME?</v>
      </c>
      <c r="BV173" s="215" t="e">
        <f t="shared" si="85"/>
        <v>#NAME?</v>
      </c>
      <c r="BW173" s="215" t="e">
        <f t="shared" si="85"/>
        <v>#NAME?</v>
      </c>
      <c r="BX173" s="215" t="e">
        <f t="shared" si="85"/>
        <v>#NAME?</v>
      </c>
      <c r="BY173" s="215" t="e">
        <f t="shared" si="85"/>
        <v>#NAME?</v>
      </c>
    </row>
    <row r="174" spans="1:77" s="80" customFormat="1" ht="15.5">
      <c r="A174" s="162"/>
      <c r="B174" s="163"/>
      <c r="C174" s="163"/>
      <c r="D174" s="163"/>
      <c r="E174" s="163"/>
      <c r="F174" s="163"/>
      <c r="I174" s="164"/>
      <c r="J174" s="177"/>
      <c r="K174" s="333"/>
      <c r="L174" s="399"/>
      <c r="M174" s="366"/>
      <c r="N174" s="366"/>
      <c r="O174" s="366"/>
      <c r="P174" s="184"/>
      <c r="Q174" s="184"/>
      <c r="R174" s="216"/>
      <c r="S174" s="184"/>
      <c r="T174" s="184"/>
      <c r="U174" s="215"/>
      <c r="V174" s="215"/>
      <c r="W174" s="303"/>
      <c r="X174" s="184"/>
      <c r="Y174" s="277"/>
      <c r="Z174" s="184"/>
      <c r="AA174" s="214"/>
      <c r="AB174" s="184"/>
      <c r="AC174" s="184"/>
      <c r="AD174" s="216"/>
      <c r="AE174" s="184"/>
      <c r="AF174" s="184"/>
      <c r="AG174" s="215"/>
      <c r="AH174" s="215"/>
      <c r="AI174" s="233"/>
      <c r="AJ174" s="184"/>
      <c r="AK174" s="277"/>
      <c r="AL174" s="184"/>
      <c r="AM174" s="214"/>
      <c r="AN174" s="184"/>
      <c r="AO174" s="184"/>
      <c r="AP174" s="184"/>
      <c r="AQ174" s="184"/>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5"/>
      <c r="BQ174" s="215"/>
      <c r="BR174" s="215"/>
      <c r="BS174" s="215"/>
      <c r="BT174" s="215"/>
      <c r="BU174" s="215"/>
      <c r="BV174" s="215"/>
      <c r="BW174" s="215"/>
      <c r="BX174" s="215"/>
      <c r="BY174" s="215"/>
    </row>
    <row r="175" spans="1:77" s="80" customFormat="1" ht="26">
      <c r="A175" s="162"/>
      <c r="B175" s="163"/>
      <c r="C175" s="163"/>
      <c r="D175" s="163"/>
      <c r="E175" s="163"/>
      <c r="F175" s="163"/>
      <c r="I175" s="164"/>
      <c r="J175" s="261" t="s">
        <v>256</v>
      </c>
      <c r="K175" s="333"/>
      <c r="L175" s="399"/>
      <c r="M175" s="366"/>
      <c r="N175" s="366"/>
      <c r="O175" s="366"/>
      <c r="P175" s="184"/>
      <c r="Q175" s="184"/>
      <c r="R175" s="216"/>
      <c r="S175" s="184"/>
      <c r="T175" s="184"/>
      <c r="U175" s="215"/>
      <c r="V175" s="215"/>
      <c r="W175" s="303"/>
      <c r="X175" s="184"/>
      <c r="Y175" s="277"/>
      <c r="Z175" s="184"/>
      <c r="AA175" s="214"/>
      <c r="AB175" s="184"/>
      <c r="AC175" s="184"/>
      <c r="AD175" s="216"/>
      <c r="AE175" s="184"/>
      <c r="AF175" s="184"/>
      <c r="AG175" s="215"/>
      <c r="AH175" s="215"/>
      <c r="AI175" s="233"/>
      <c r="AJ175" s="184"/>
      <c r="AK175" s="277"/>
      <c r="AL175" s="184"/>
      <c r="AM175" s="214"/>
      <c r="AN175" s="184"/>
      <c r="AO175" s="184"/>
      <c r="AP175" s="184"/>
      <c r="AQ175" s="184"/>
      <c r="AR175" s="215"/>
      <c r="AS175" s="215"/>
      <c r="AT175" s="215"/>
      <c r="AU175" s="215"/>
      <c r="AV175" s="215"/>
      <c r="AW175" s="215"/>
      <c r="AX175" s="215"/>
      <c r="AY175" s="215"/>
      <c r="AZ175" s="215"/>
      <c r="BA175" s="215"/>
      <c r="BB175" s="215"/>
      <c r="BC175" s="215"/>
      <c r="BD175" s="215"/>
      <c r="BE175" s="215"/>
      <c r="BF175" s="215"/>
      <c r="BG175" s="215"/>
      <c r="BH175" s="215"/>
      <c r="BI175" s="215"/>
      <c r="BJ175" s="215"/>
      <c r="BK175" s="215"/>
      <c r="BL175" s="215"/>
      <c r="BM175" s="215"/>
      <c r="BN175" s="215"/>
      <c r="BO175" s="215"/>
      <c r="BP175" s="215"/>
      <c r="BQ175" s="215"/>
      <c r="BR175" s="215"/>
      <c r="BS175" s="215"/>
      <c r="BT175" s="215"/>
      <c r="BU175" s="215"/>
      <c r="BV175" s="215"/>
      <c r="BW175" s="215"/>
      <c r="BX175" s="215"/>
      <c r="BY175" s="215"/>
    </row>
    <row r="176" spans="1:77" s="80" customFormat="1" ht="26">
      <c r="A176" s="115" t="s">
        <v>285</v>
      </c>
      <c r="B176" s="115"/>
      <c r="C176" s="115"/>
      <c r="D176" s="115"/>
      <c r="E176" s="115"/>
      <c r="F176" s="115"/>
      <c r="G176" s="115"/>
      <c r="H176" s="115"/>
      <c r="I176" s="157"/>
      <c r="J176" s="250" t="s">
        <v>257</v>
      </c>
      <c r="K176" s="302">
        <f>Y176</f>
        <v>8000</v>
      </c>
      <c r="L176" s="398">
        <f>K176*0.9</f>
        <v>7200</v>
      </c>
      <c r="M176" s="365">
        <f>L176/$M$4</f>
        <v>5625</v>
      </c>
      <c r="N176" s="365" t="e">
        <f>L176-AR176</f>
        <v>#NAME?</v>
      </c>
      <c r="O176" s="365" t="e">
        <f>M176-AS176</f>
        <v>#NAME?</v>
      </c>
      <c r="P176" s="182"/>
      <c r="Q176" s="182"/>
      <c r="R176" s="183"/>
      <c r="S176" s="317" t="s">
        <v>224</v>
      </c>
      <c r="T176" s="252">
        <v>1</v>
      </c>
      <c r="U176" s="248">
        <v>8000</v>
      </c>
      <c r="V176" s="184"/>
      <c r="W176" s="302">
        <f>(T176*U176)</f>
        <v>8000</v>
      </c>
      <c r="X176" s="182"/>
      <c r="Y176" s="266">
        <f>W176</f>
        <v>8000</v>
      </c>
      <c r="Z176" s="182"/>
      <c r="AA176" s="181">
        <f>Y176/M$4</f>
        <v>6250</v>
      </c>
      <c r="AB176" s="182"/>
      <c r="AC176" s="182"/>
      <c r="AD176" s="183"/>
      <c r="AE176" s="251" t="s">
        <v>224</v>
      </c>
      <c r="AF176" s="252">
        <v>3</v>
      </c>
      <c r="AG176" s="248">
        <v>6000</v>
      </c>
      <c r="AH176" s="184"/>
      <c r="AI176" s="232">
        <f>(AF176*AG176)</f>
        <v>18000</v>
      </c>
      <c r="AJ176" s="182"/>
      <c r="AK176" s="266">
        <f>AI176</f>
        <v>18000</v>
      </c>
      <c r="AL176" s="182"/>
      <c r="AM176" s="181">
        <f>AK176/M$4</f>
        <v>14062.5</v>
      </c>
      <c r="AN176" s="182"/>
      <c r="AO176" s="182"/>
      <c r="AP176" s="182"/>
      <c r="AQ176" s="182"/>
      <c r="AR176" s="185" t="e">
        <f>AS176*$M$4</f>
        <v>#NAME?</v>
      </c>
      <c r="AS176" s="185" t="e">
        <f>AW176+BA176+BE176+BI176+BM176+BQ176+BU176+BY176</f>
        <v>#NAME?</v>
      </c>
      <c r="AT176" s="186" t="e">
        <v>#NAME?</v>
      </c>
      <c r="AU176" s="186" t="e">
        <v>#NAME?</v>
      </c>
      <c r="AV176" s="186" t="e">
        <v>#NAME?</v>
      </c>
      <c r="AW176" s="187" t="e">
        <f>SUM(AT176:AV176)</f>
        <v>#NAME?</v>
      </c>
      <c r="AX176" s="186" t="e">
        <v>#NAME?</v>
      </c>
      <c r="AY176" s="186" t="e">
        <v>#NAME?</v>
      </c>
      <c r="AZ176" s="186" t="e">
        <v>#NAME?</v>
      </c>
      <c r="BA176" s="187" t="e">
        <f>SUM(AX176:AZ176)</f>
        <v>#NAME?</v>
      </c>
      <c r="BB176" s="186" t="e">
        <v>#NAME?</v>
      </c>
      <c r="BC176" s="186" t="e">
        <v>#NAME?</v>
      </c>
      <c r="BD176" s="186" t="e">
        <v>#NAME?</v>
      </c>
      <c r="BE176" s="187" t="e">
        <f>SUM(BB176:BD176)</f>
        <v>#NAME?</v>
      </c>
      <c r="BF176" s="186" t="e">
        <v>#NAME?</v>
      </c>
      <c r="BG176" s="186" t="e">
        <v>#NAME?</v>
      </c>
      <c r="BH176" s="186" t="e">
        <v>#NAME?</v>
      </c>
      <c r="BI176" s="187" t="e">
        <f>SUM(BF176:BH176)</f>
        <v>#NAME?</v>
      </c>
      <c r="BJ176" s="186" t="e">
        <v>#NAME?</v>
      </c>
      <c r="BK176" s="186" t="e">
        <v>#NAME?</v>
      </c>
      <c r="BL176" s="186" t="e">
        <v>#NAME?</v>
      </c>
      <c r="BM176" s="187" t="e">
        <f>SUM(BJ176:BL176)</f>
        <v>#NAME?</v>
      </c>
      <c r="BN176" s="186" t="e">
        <v>#NAME?</v>
      </c>
      <c r="BO176" s="186" t="e">
        <v>#NAME?</v>
      </c>
      <c r="BP176" s="186" t="e">
        <v>#NAME?</v>
      </c>
      <c r="BQ176" s="187" t="e">
        <f>SUM(BM176:BP176)</f>
        <v>#NAME?</v>
      </c>
      <c r="BR176" s="186" t="e">
        <v>#NAME?</v>
      </c>
      <c r="BS176" s="186" t="e">
        <v>#NAME?</v>
      </c>
      <c r="BT176" s="186" t="e">
        <v>#NAME?</v>
      </c>
      <c r="BU176" s="187" t="e">
        <f>SUM(BQ176:BT176)</f>
        <v>#NAME?</v>
      </c>
      <c r="BV176" s="186" t="e">
        <v>#NAME?</v>
      </c>
      <c r="BW176" s="186" t="e">
        <v>#NAME?</v>
      </c>
      <c r="BX176" s="186" t="e">
        <v>#NAME?</v>
      </c>
      <c r="BY176" s="187" t="e">
        <f>SUM(BU176:BX176)</f>
        <v>#NAME?</v>
      </c>
    </row>
    <row r="177" spans="1:77" s="80" customFormat="1" ht="26">
      <c r="A177" s="115" t="s">
        <v>286</v>
      </c>
      <c r="B177" s="115"/>
      <c r="C177" s="115"/>
      <c r="D177" s="115"/>
      <c r="E177" s="115"/>
      <c r="F177" s="115"/>
      <c r="G177" s="115"/>
      <c r="H177" s="115"/>
      <c r="I177" s="157"/>
      <c r="J177" s="250" t="s">
        <v>258</v>
      </c>
      <c r="K177" s="302">
        <f>Y177</f>
        <v>7300</v>
      </c>
      <c r="L177" s="398">
        <f>K177*0.9</f>
        <v>6570</v>
      </c>
      <c r="M177" s="365">
        <f>L177/$M$4</f>
        <v>5132.8125</v>
      </c>
      <c r="N177" s="365" t="e">
        <f>L177-AR177</f>
        <v>#NAME?</v>
      </c>
      <c r="O177" s="365" t="e">
        <f>M177-AS177</f>
        <v>#NAME?</v>
      </c>
      <c r="P177" s="182"/>
      <c r="Q177" s="182"/>
      <c r="R177" s="183"/>
      <c r="S177" s="317" t="s">
        <v>224</v>
      </c>
      <c r="T177" s="252">
        <v>1</v>
      </c>
      <c r="U177" s="248">
        <v>7300</v>
      </c>
      <c r="V177" s="184"/>
      <c r="W177" s="302">
        <f>(T177*U177)</f>
        <v>7300</v>
      </c>
      <c r="X177" s="182"/>
      <c r="Y177" s="266">
        <f>W177</f>
        <v>7300</v>
      </c>
      <c r="Z177" s="182"/>
      <c r="AA177" s="181">
        <f>Y177/M$4</f>
        <v>5703.125</v>
      </c>
      <c r="AB177" s="182"/>
      <c r="AC177" s="182"/>
      <c r="AD177" s="183"/>
      <c r="AE177" s="251" t="s">
        <v>224</v>
      </c>
      <c r="AF177" s="252">
        <v>3</v>
      </c>
      <c r="AG177" s="248">
        <v>5000</v>
      </c>
      <c r="AH177" s="184"/>
      <c r="AI177" s="232">
        <f>(AF177*AG177)</f>
        <v>15000</v>
      </c>
      <c r="AJ177" s="182"/>
      <c r="AK177" s="266">
        <f>AI177</f>
        <v>15000</v>
      </c>
      <c r="AL177" s="182"/>
      <c r="AM177" s="181">
        <f>AK177/M$4</f>
        <v>11718.75</v>
      </c>
      <c r="AN177" s="182"/>
      <c r="AO177" s="182"/>
      <c r="AP177" s="182"/>
      <c r="AQ177" s="182"/>
      <c r="AR177" s="185" t="e">
        <f>AS177*$M$4</f>
        <v>#NAME?</v>
      </c>
      <c r="AS177" s="185" t="e">
        <f>AW177+BA177+BE177+BI177+BM177+BQ177+BU177+BY177</f>
        <v>#NAME?</v>
      </c>
      <c r="AT177" s="186" t="e">
        <v>#NAME?</v>
      </c>
      <c r="AU177" s="186" t="e">
        <v>#NAME?</v>
      </c>
      <c r="AV177" s="186" t="e">
        <v>#NAME?</v>
      </c>
      <c r="AW177" s="187" t="e">
        <f>SUM(AT177:AV177)</f>
        <v>#NAME?</v>
      </c>
      <c r="AX177" s="186" t="e">
        <v>#NAME?</v>
      </c>
      <c r="AY177" s="186" t="e">
        <v>#NAME?</v>
      </c>
      <c r="AZ177" s="186" t="e">
        <v>#NAME?</v>
      </c>
      <c r="BA177" s="187" t="e">
        <f>SUM(AX177:AZ177)</f>
        <v>#NAME?</v>
      </c>
      <c r="BB177" s="186" t="e">
        <v>#NAME?</v>
      </c>
      <c r="BC177" s="186" t="e">
        <v>#NAME?</v>
      </c>
      <c r="BD177" s="186" t="e">
        <v>#NAME?</v>
      </c>
      <c r="BE177" s="187" t="e">
        <f>SUM(BB177:BD177)</f>
        <v>#NAME?</v>
      </c>
      <c r="BF177" s="186" t="e">
        <v>#NAME?</v>
      </c>
      <c r="BG177" s="186" t="e">
        <v>#NAME?</v>
      </c>
      <c r="BH177" s="186" t="e">
        <v>#NAME?</v>
      </c>
      <c r="BI177" s="187" t="e">
        <f>SUM(BF177:BH177)</f>
        <v>#NAME?</v>
      </c>
      <c r="BJ177" s="186" t="e">
        <v>#NAME?</v>
      </c>
      <c r="BK177" s="186" t="e">
        <v>#NAME?</v>
      </c>
      <c r="BL177" s="186" t="e">
        <v>#NAME?</v>
      </c>
      <c r="BM177" s="187" t="e">
        <f>SUM(BJ177:BL177)</f>
        <v>#NAME?</v>
      </c>
      <c r="BN177" s="186" t="e">
        <v>#NAME?</v>
      </c>
      <c r="BO177" s="186" t="e">
        <v>#NAME?</v>
      </c>
      <c r="BP177" s="186" t="e">
        <v>#NAME?</v>
      </c>
      <c r="BQ177" s="187" t="e">
        <f>SUM(BM177:BP177)</f>
        <v>#NAME?</v>
      </c>
      <c r="BR177" s="186" t="e">
        <v>#NAME?</v>
      </c>
      <c r="BS177" s="186" t="e">
        <v>#NAME?</v>
      </c>
      <c r="BT177" s="186" t="e">
        <v>#NAME?</v>
      </c>
      <c r="BU177" s="187" t="e">
        <f>SUM(BQ177:BT177)</f>
        <v>#NAME?</v>
      </c>
      <c r="BV177" s="186" t="e">
        <v>#NAME?</v>
      </c>
      <c r="BW177" s="186" t="e">
        <v>#NAME?</v>
      </c>
      <c r="BX177" s="186" t="e">
        <v>#NAME?</v>
      </c>
      <c r="BY177" s="187" t="e">
        <f>SUM(BU177:BX177)</f>
        <v>#NAME?</v>
      </c>
    </row>
    <row r="178" spans="1:77" s="80" customFormat="1" ht="28.5" customHeight="1">
      <c r="A178" s="162"/>
      <c r="B178" s="163"/>
      <c r="C178" s="163"/>
      <c r="D178" s="163"/>
      <c r="E178" s="163"/>
      <c r="F178" s="163"/>
      <c r="I178" s="164"/>
      <c r="J178" s="177" t="str">
        <f>CONCATENATE("Subtotal ",J175)</f>
        <v>Subtotal Result 2: Peace actors and initiatives across North and South Kivu are connected into an effective network</v>
      </c>
      <c r="K178" s="333">
        <f>SUBTOTAL(9,K176:K177)</f>
        <v>15300</v>
      </c>
      <c r="L178" s="399">
        <f>SUBTOTAL(9,L176:L177)</f>
        <v>13770</v>
      </c>
      <c r="M178" s="366">
        <f>SUBTOTAL(9,M176:M177)</f>
        <v>10757.8125</v>
      </c>
      <c r="N178" s="366" t="e">
        <f>SUBTOTAL(9,N176:N177)</f>
        <v>#NAME?</v>
      </c>
      <c r="O178" s="366" t="e">
        <f>SUBTOTAL(9,O176:O177)</f>
        <v>#NAME?</v>
      </c>
      <c r="P178" s="184"/>
      <c r="Q178" s="184"/>
      <c r="R178" s="216"/>
      <c r="S178" s="184"/>
      <c r="T178" s="184"/>
      <c r="U178" s="215"/>
      <c r="V178" s="215"/>
      <c r="W178" s="303">
        <f>SUBTOTAL(9,W176:W177)</f>
        <v>15300</v>
      </c>
      <c r="X178" s="184"/>
      <c r="Y178" s="277">
        <f>SUBTOTAL(9,Y176:Y177)</f>
        <v>15300</v>
      </c>
      <c r="Z178" s="184"/>
      <c r="AA178" s="214">
        <f>SUBTOTAL(9,AA176:AA177)</f>
        <v>11953.125</v>
      </c>
      <c r="AB178" s="184"/>
      <c r="AC178" s="184"/>
      <c r="AD178" s="216"/>
      <c r="AE178" s="184"/>
      <c r="AF178" s="184"/>
      <c r="AG178" s="215"/>
      <c r="AH178" s="215"/>
      <c r="AI178" s="233">
        <f>SUBTOTAL(9,AI176:AI177)</f>
        <v>33000</v>
      </c>
      <c r="AJ178" s="184"/>
      <c r="AK178" s="277">
        <f>SUBTOTAL(9,AK176:AK177)</f>
        <v>33000</v>
      </c>
      <c r="AL178" s="184"/>
      <c r="AM178" s="214">
        <f>SUBTOTAL(9,AM176:AM177)</f>
        <v>25781.25</v>
      </c>
      <c r="AN178" s="184"/>
      <c r="AO178" s="184"/>
      <c r="AP178" s="184"/>
      <c r="AQ178" s="184"/>
      <c r="AR178" s="215" t="e">
        <f t="shared" ref="AR178:BF178" si="86">SUBTOTAL(9,AR176:AR177)</f>
        <v>#NAME?</v>
      </c>
      <c r="AS178" s="215" t="e">
        <f t="shared" si="86"/>
        <v>#NAME?</v>
      </c>
      <c r="AT178" s="215" t="e">
        <f t="shared" si="86"/>
        <v>#NAME?</v>
      </c>
      <c r="AU178" s="215" t="e">
        <f t="shared" si="86"/>
        <v>#NAME?</v>
      </c>
      <c r="AV178" s="215" t="e">
        <f t="shared" si="86"/>
        <v>#NAME?</v>
      </c>
      <c r="AW178" s="215" t="e">
        <f t="shared" si="86"/>
        <v>#NAME?</v>
      </c>
      <c r="AX178" s="215" t="e">
        <f t="shared" si="86"/>
        <v>#NAME?</v>
      </c>
      <c r="AY178" s="215" t="e">
        <f t="shared" si="86"/>
        <v>#NAME?</v>
      </c>
      <c r="AZ178" s="215" t="e">
        <f t="shared" si="86"/>
        <v>#NAME?</v>
      </c>
      <c r="BA178" s="215" t="e">
        <f t="shared" si="86"/>
        <v>#NAME?</v>
      </c>
      <c r="BB178" s="215" t="e">
        <f t="shared" si="86"/>
        <v>#NAME?</v>
      </c>
      <c r="BC178" s="215" t="e">
        <f t="shared" si="86"/>
        <v>#NAME?</v>
      </c>
      <c r="BD178" s="215" t="e">
        <f t="shared" si="86"/>
        <v>#NAME?</v>
      </c>
      <c r="BE178" s="215" t="e">
        <f t="shared" si="86"/>
        <v>#NAME?</v>
      </c>
      <c r="BF178" s="215" t="e">
        <f t="shared" si="86"/>
        <v>#NAME?</v>
      </c>
      <c r="BG178" s="215" t="e">
        <f t="shared" ref="BG178:BY178" si="87">SUBTOTAL(9,BG176:BG177)</f>
        <v>#NAME?</v>
      </c>
      <c r="BH178" s="215" t="e">
        <f t="shared" si="87"/>
        <v>#NAME?</v>
      </c>
      <c r="BI178" s="215" t="e">
        <f t="shared" si="87"/>
        <v>#NAME?</v>
      </c>
      <c r="BJ178" s="215" t="e">
        <f t="shared" si="87"/>
        <v>#NAME?</v>
      </c>
      <c r="BK178" s="215" t="e">
        <f t="shared" si="87"/>
        <v>#NAME?</v>
      </c>
      <c r="BL178" s="215" t="e">
        <f t="shared" si="87"/>
        <v>#NAME?</v>
      </c>
      <c r="BM178" s="215" t="e">
        <f t="shared" si="87"/>
        <v>#NAME?</v>
      </c>
      <c r="BN178" s="215" t="e">
        <f t="shared" si="87"/>
        <v>#NAME?</v>
      </c>
      <c r="BO178" s="215" t="e">
        <f t="shared" si="87"/>
        <v>#NAME?</v>
      </c>
      <c r="BP178" s="215" t="e">
        <f t="shared" si="87"/>
        <v>#NAME?</v>
      </c>
      <c r="BQ178" s="215" t="e">
        <f t="shared" si="87"/>
        <v>#NAME?</v>
      </c>
      <c r="BR178" s="215" t="e">
        <f t="shared" si="87"/>
        <v>#NAME?</v>
      </c>
      <c r="BS178" s="215" t="e">
        <f t="shared" si="87"/>
        <v>#NAME?</v>
      </c>
      <c r="BT178" s="215" t="e">
        <f t="shared" si="87"/>
        <v>#NAME?</v>
      </c>
      <c r="BU178" s="215" t="e">
        <f t="shared" si="87"/>
        <v>#NAME?</v>
      </c>
      <c r="BV178" s="215" t="e">
        <f t="shared" si="87"/>
        <v>#NAME?</v>
      </c>
      <c r="BW178" s="215" t="e">
        <f t="shared" si="87"/>
        <v>#NAME?</v>
      </c>
      <c r="BX178" s="215" t="e">
        <f t="shared" si="87"/>
        <v>#NAME?</v>
      </c>
      <c r="BY178" s="215" t="e">
        <f t="shared" si="87"/>
        <v>#NAME?</v>
      </c>
    </row>
    <row r="179" spans="1:77" s="80" customFormat="1" ht="15.5">
      <c r="A179" s="162"/>
      <c r="B179" s="163"/>
      <c r="C179" s="163"/>
      <c r="D179" s="163"/>
      <c r="E179" s="163"/>
      <c r="F179" s="163"/>
      <c r="I179" s="164"/>
      <c r="J179" s="177"/>
      <c r="K179" s="333"/>
      <c r="L179" s="399"/>
      <c r="M179" s="366"/>
      <c r="N179" s="366"/>
      <c r="O179" s="366"/>
      <c r="P179" s="184"/>
      <c r="Q179" s="184"/>
      <c r="R179" s="216"/>
      <c r="S179" s="184"/>
      <c r="T179" s="184"/>
      <c r="U179" s="215"/>
      <c r="V179" s="215"/>
      <c r="W179" s="303"/>
      <c r="X179" s="184"/>
      <c r="Y179" s="277"/>
      <c r="Z179" s="184"/>
      <c r="AA179" s="214"/>
      <c r="AB179" s="184"/>
      <c r="AC179" s="184"/>
      <c r="AD179" s="216"/>
      <c r="AE179" s="184"/>
      <c r="AF179" s="184"/>
      <c r="AG179" s="215"/>
      <c r="AH179" s="215"/>
      <c r="AI179" s="233"/>
      <c r="AJ179" s="184"/>
      <c r="AK179" s="277"/>
      <c r="AL179" s="184"/>
      <c r="AM179" s="214"/>
      <c r="AN179" s="184"/>
      <c r="AO179" s="184"/>
      <c r="AP179" s="184"/>
      <c r="AQ179" s="184"/>
      <c r="AR179" s="215"/>
      <c r="AS179" s="215"/>
      <c r="AT179" s="215"/>
      <c r="AU179" s="215"/>
      <c r="AV179" s="215"/>
      <c r="AW179" s="215"/>
      <c r="AX179" s="215"/>
      <c r="AY179" s="215"/>
      <c r="AZ179" s="215"/>
      <c r="BA179" s="215"/>
      <c r="BB179" s="215"/>
      <c r="BC179" s="215"/>
      <c r="BD179" s="215"/>
      <c r="BE179" s="215"/>
      <c r="BF179" s="215"/>
      <c r="BG179" s="215"/>
      <c r="BH179" s="215"/>
      <c r="BI179" s="215"/>
      <c r="BJ179" s="215"/>
      <c r="BK179" s="215"/>
      <c r="BL179" s="215"/>
      <c r="BM179" s="215"/>
      <c r="BN179" s="215"/>
      <c r="BO179" s="215"/>
      <c r="BP179" s="215"/>
      <c r="BQ179" s="215"/>
      <c r="BR179" s="215"/>
      <c r="BS179" s="215"/>
      <c r="BT179" s="215"/>
      <c r="BU179" s="215"/>
      <c r="BV179" s="215"/>
      <c r="BW179" s="215"/>
      <c r="BX179" s="215"/>
      <c r="BY179" s="215"/>
    </row>
    <row r="180" spans="1:77" s="80" customFormat="1" ht="26.5">
      <c r="A180" s="162"/>
      <c r="B180" s="163"/>
      <c r="C180" s="163"/>
      <c r="D180" s="163"/>
      <c r="E180" s="163"/>
      <c r="F180" s="163"/>
      <c r="I180" s="164"/>
      <c r="J180" s="262" t="s">
        <v>259</v>
      </c>
      <c r="K180" s="333"/>
      <c r="L180" s="399"/>
      <c r="M180" s="366"/>
      <c r="N180" s="366"/>
      <c r="O180" s="366"/>
      <c r="P180" s="184"/>
      <c r="Q180" s="184"/>
      <c r="R180" s="216"/>
      <c r="S180" s="184"/>
      <c r="T180" s="184"/>
      <c r="U180" s="215"/>
      <c r="V180" s="215"/>
      <c r="W180" s="303"/>
      <c r="X180" s="184"/>
      <c r="Y180" s="277"/>
      <c r="Z180" s="184"/>
      <c r="AA180" s="214"/>
      <c r="AB180" s="184"/>
      <c r="AC180" s="184"/>
      <c r="AD180" s="216"/>
      <c r="AE180" s="184"/>
      <c r="AF180" s="184"/>
      <c r="AG180" s="215"/>
      <c r="AH180" s="215"/>
      <c r="AI180" s="233"/>
      <c r="AJ180" s="184"/>
      <c r="AK180" s="277"/>
      <c r="AL180" s="184"/>
      <c r="AM180" s="214"/>
      <c r="AN180" s="184"/>
      <c r="AO180" s="184"/>
      <c r="AP180" s="184"/>
      <c r="AQ180" s="184"/>
      <c r="AR180" s="215"/>
      <c r="AS180" s="215"/>
      <c r="AT180" s="215"/>
      <c r="AU180" s="215"/>
      <c r="AV180" s="215"/>
      <c r="AW180" s="215"/>
      <c r="AX180" s="215"/>
      <c r="AY180" s="215"/>
      <c r="AZ180" s="215"/>
      <c r="BA180" s="215"/>
      <c r="BB180" s="215"/>
      <c r="BC180" s="215"/>
      <c r="BD180" s="215"/>
      <c r="BE180" s="215"/>
      <c r="BF180" s="215"/>
      <c r="BG180" s="215"/>
      <c r="BH180" s="215"/>
      <c r="BI180" s="215"/>
      <c r="BJ180" s="215"/>
      <c r="BK180" s="215"/>
      <c r="BL180" s="215"/>
      <c r="BM180" s="215"/>
      <c r="BN180" s="215"/>
      <c r="BO180" s="215"/>
      <c r="BP180" s="215"/>
      <c r="BQ180" s="215"/>
      <c r="BR180" s="215"/>
      <c r="BS180" s="215"/>
      <c r="BT180" s="215"/>
      <c r="BU180" s="215"/>
      <c r="BV180" s="215"/>
      <c r="BW180" s="215"/>
      <c r="BX180" s="215"/>
      <c r="BY180" s="215"/>
    </row>
    <row r="181" spans="1:77" s="80" customFormat="1" ht="15.5">
      <c r="A181" s="115" t="s">
        <v>287</v>
      </c>
      <c r="B181" s="97"/>
      <c r="C181" s="97"/>
      <c r="D181" s="76"/>
      <c r="E181" s="98"/>
      <c r="F181" s="88"/>
      <c r="G181" s="77"/>
      <c r="H181" s="77"/>
      <c r="I181" s="157"/>
      <c r="J181" s="250" t="s">
        <v>260</v>
      </c>
      <c r="K181" s="302">
        <f t="shared" ref="K181:K189" si="88">Y181</f>
        <v>2000</v>
      </c>
      <c r="L181" s="398">
        <f t="shared" ref="L181:L190" si="89">K181*0.9</f>
        <v>1800</v>
      </c>
      <c r="M181" s="365">
        <f t="shared" ref="M181:M190" si="90">L181/$M$4</f>
        <v>1406.25</v>
      </c>
      <c r="N181" s="365" t="e">
        <f t="shared" ref="N181:N190" si="91">L181-AR181</f>
        <v>#NAME?</v>
      </c>
      <c r="O181" s="365" t="e">
        <f t="shared" ref="O181:O190" si="92">M181-AS181</f>
        <v>#NAME?</v>
      </c>
      <c r="P181" s="182"/>
      <c r="Q181" s="182"/>
      <c r="R181" s="183"/>
      <c r="S181" s="251" t="s">
        <v>272</v>
      </c>
      <c r="T181" s="252">
        <v>1</v>
      </c>
      <c r="U181" s="248">
        <v>2000</v>
      </c>
      <c r="V181" s="184"/>
      <c r="W181" s="302">
        <f t="shared" ref="W181:W188" si="93">(T181*U181)</f>
        <v>2000</v>
      </c>
      <c r="X181" s="182"/>
      <c r="Y181" s="266">
        <f t="shared" ref="Y181:Y190" si="94">W181</f>
        <v>2000</v>
      </c>
      <c r="Z181" s="182"/>
      <c r="AA181" s="181">
        <f t="shared" ref="AA181:AA190" si="95">Y181/M$4</f>
        <v>1562.5</v>
      </c>
      <c r="AB181" s="182"/>
      <c r="AC181" s="182"/>
      <c r="AD181" s="183"/>
      <c r="AE181" s="251" t="s">
        <v>272</v>
      </c>
      <c r="AF181" s="252">
        <v>3</v>
      </c>
      <c r="AG181" s="248">
        <v>2000</v>
      </c>
      <c r="AH181" s="184"/>
      <c r="AI181" s="232">
        <f t="shared" ref="AI181:AI190" si="96">(AF181*AG181)</f>
        <v>6000</v>
      </c>
      <c r="AJ181" s="182"/>
      <c r="AK181" s="266">
        <f t="shared" ref="AK181:AK190" si="97">AI181</f>
        <v>6000</v>
      </c>
      <c r="AL181" s="182"/>
      <c r="AM181" s="181">
        <f t="shared" ref="AM181:AM190" si="98">AK181/M$4</f>
        <v>4687.5</v>
      </c>
      <c r="AN181" s="182"/>
      <c r="AO181" s="182"/>
      <c r="AP181" s="182"/>
      <c r="AQ181" s="182"/>
      <c r="AR181" s="185" t="e">
        <f t="shared" ref="AR181:AR190" si="99">AS181*$M$4</f>
        <v>#NAME?</v>
      </c>
      <c r="AS181" s="185" t="e">
        <f t="shared" ref="AS181:AS190" si="100">AW181+BA181+BE181+BI181+BM181+BQ181+BU181+BY181</f>
        <v>#NAME?</v>
      </c>
      <c r="AT181" s="186" t="e">
        <v>#NAME?</v>
      </c>
      <c r="AU181" s="186" t="e">
        <v>#NAME?</v>
      </c>
      <c r="AV181" s="186" t="e">
        <v>#NAME?</v>
      </c>
      <c r="AW181" s="187" t="e">
        <f t="shared" ref="AW181:AW190" si="101">SUM(AT181:AV181)</f>
        <v>#NAME?</v>
      </c>
      <c r="AX181" s="186" t="e">
        <v>#NAME?</v>
      </c>
      <c r="AY181" s="186" t="e">
        <v>#NAME?</v>
      </c>
      <c r="AZ181" s="186" t="e">
        <v>#NAME?</v>
      </c>
      <c r="BA181" s="187" t="e">
        <f t="shared" ref="BA181:BA190" si="102">SUM(AX181:AZ181)</f>
        <v>#NAME?</v>
      </c>
      <c r="BB181" s="186" t="e">
        <v>#NAME?</v>
      </c>
      <c r="BC181" s="186" t="e">
        <v>#NAME?</v>
      </c>
      <c r="BD181" s="186" t="e">
        <v>#NAME?</v>
      </c>
      <c r="BE181" s="187" t="e">
        <f t="shared" ref="BE181:BE190" si="103">SUM(BB181:BD181)</f>
        <v>#NAME?</v>
      </c>
      <c r="BF181" s="186" t="e">
        <v>#NAME?</v>
      </c>
      <c r="BG181" s="186" t="e">
        <v>#NAME?</v>
      </c>
      <c r="BH181" s="186" t="e">
        <v>#NAME?</v>
      </c>
      <c r="BI181" s="187" t="e">
        <f t="shared" ref="BI181:BI190" si="104">SUM(BF181:BH181)</f>
        <v>#NAME?</v>
      </c>
      <c r="BJ181" s="186" t="e">
        <v>#NAME?</v>
      </c>
      <c r="BK181" s="186" t="e">
        <v>#NAME?</v>
      </c>
      <c r="BL181" s="186" t="e">
        <v>#NAME?</v>
      </c>
      <c r="BM181" s="187" t="e">
        <f t="shared" ref="BM181:BM190" si="105">SUM(BJ181:BL181)</f>
        <v>#NAME?</v>
      </c>
      <c r="BN181" s="186" t="e">
        <v>#NAME?</v>
      </c>
      <c r="BO181" s="186" t="e">
        <v>#NAME?</v>
      </c>
      <c r="BP181" s="186" t="e">
        <v>#NAME?</v>
      </c>
      <c r="BQ181" s="187" t="e">
        <f t="shared" ref="BQ181:BQ190" si="106">SUM(BM181:BP181)</f>
        <v>#NAME?</v>
      </c>
      <c r="BR181" s="186" t="e">
        <v>#NAME?</v>
      </c>
      <c r="BS181" s="186" t="e">
        <v>#NAME?</v>
      </c>
      <c r="BT181" s="186" t="e">
        <v>#NAME?</v>
      </c>
      <c r="BU181" s="187" t="e">
        <f t="shared" ref="BU181:BU190" si="107">SUM(BQ181:BT181)</f>
        <v>#NAME?</v>
      </c>
      <c r="BV181" s="186" t="e">
        <v>#NAME?</v>
      </c>
      <c r="BW181" s="186" t="e">
        <v>#NAME?</v>
      </c>
      <c r="BX181" s="186" t="e">
        <v>#NAME?</v>
      </c>
      <c r="BY181" s="187" t="e">
        <f t="shared" ref="BY181:BY190" si="108">SUM(BU181:BX181)</f>
        <v>#NAME?</v>
      </c>
    </row>
    <row r="182" spans="1:77" s="80" customFormat="1" ht="15.5">
      <c r="A182" s="115" t="s">
        <v>288</v>
      </c>
      <c r="B182" s="97"/>
      <c r="C182" s="97"/>
      <c r="D182" s="76"/>
      <c r="E182" s="98"/>
      <c r="F182" s="88"/>
      <c r="G182" s="77"/>
      <c r="H182" s="77"/>
      <c r="I182" s="157"/>
      <c r="J182" s="250" t="s">
        <v>261</v>
      </c>
      <c r="K182" s="302">
        <f t="shared" si="88"/>
        <v>0</v>
      </c>
      <c r="L182" s="398">
        <f t="shared" si="89"/>
        <v>0</v>
      </c>
      <c r="M182" s="365">
        <f t="shared" si="90"/>
        <v>0</v>
      </c>
      <c r="N182" s="365" t="e">
        <f t="shared" si="91"/>
        <v>#NAME?</v>
      </c>
      <c r="O182" s="365" t="e">
        <f t="shared" si="92"/>
        <v>#NAME?</v>
      </c>
      <c r="P182" s="182"/>
      <c r="Q182" s="182"/>
      <c r="R182" s="183"/>
      <c r="S182" s="251"/>
      <c r="T182" s="252"/>
      <c r="U182" s="248"/>
      <c r="V182" s="184"/>
      <c r="W182" s="302">
        <f t="shared" si="93"/>
        <v>0</v>
      </c>
      <c r="X182" s="182"/>
      <c r="Y182" s="266">
        <f t="shared" si="94"/>
        <v>0</v>
      </c>
      <c r="Z182" s="182"/>
      <c r="AA182" s="181">
        <f t="shared" si="95"/>
        <v>0</v>
      </c>
      <c r="AB182" s="182"/>
      <c r="AC182" s="182"/>
      <c r="AD182" s="183"/>
      <c r="AE182" s="251"/>
      <c r="AF182" s="252"/>
      <c r="AG182" s="248"/>
      <c r="AH182" s="184"/>
      <c r="AI182" s="232">
        <f t="shared" si="96"/>
        <v>0</v>
      </c>
      <c r="AJ182" s="182"/>
      <c r="AK182" s="266">
        <f t="shared" si="97"/>
        <v>0</v>
      </c>
      <c r="AL182" s="182"/>
      <c r="AM182" s="181">
        <f t="shared" si="98"/>
        <v>0</v>
      </c>
      <c r="AN182" s="182"/>
      <c r="AO182" s="182"/>
      <c r="AP182" s="182"/>
      <c r="AQ182" s="182"/>
      <c r="AR182" s="185" t="e">
        <f t="shared" si="99"/>
        <v>#NAME?</v>
      </c>
      <c r="AS182" s="185" t="e">
        <f t="shared" si="100"/>
        <v>#NAME?</v>
      </c>
      <c r="AT182" s="186" t="e">
        <v>#NAME?</v>
      </c>
      <c r="AU182" s="186" t="e">
        <v>#NAME?</v>
      </c>
      <c r="AV182" s="186" t="e">
        <v>#NAME?</v>
      </c>
      <c r="AW182" s="187" t="e">
        <f t="shared" si="101"/>
        <v>#NAME?</v>
      </c>
      <c r="AX182" s="186" t="e">
        <v>#NAME?</v>
      </c>
      <c r="AY182" s="186" t="e">
        <v>#NAME?</v>
      </c>
      <c r="AZ182" s="186" t="e">
        <v>#NAME?</v>
      </c>
      <c r="BA182" s="187" t="e">
        <f t="shared" si="102"/>
        <v>#NAME?</v>
      </c>
      <c r="BB182" s="186" t="e">
        <v>#NAME?</v>
      </c>
      <c r="BC182" s="186" t="e">
        <v>#NAME?</v>
      </c>
      <c r="BD182" s="186" t="e">
        <v>#NAME?</v>
      </c>
      <c r="BE182" s="187" t="e">
        <f t="shared" si="103"/>
        <v>#NAME?</v>
      </c>
      <c r="BF182" s="186" t="e">
        <v>#NAME?</v>
      </c>
      <c r="BG182" s="186" t="e">
        <v>#NAME?</v>
      </c>
      <c r="BH182" s="186" t="e">
        <v>#NAME?</v>
      </c>
      <c r="BI182" s="187" t="e">
        <f t="shared" si="104"/>
        <v>#NAME?</v>
      </c>
      <c r="BJ182" s="186" t="e">
        <v>#NAME?</v>
      </c>
      <c r="BK182" s="186" t="e">
        <v>#NAME?</v>
      </c>
      <c r="BL182" s="186" t="e">
        <v>#NAME?</v>
      </c>
      <c r="BM182" s="187" t="e">
        <f t="shared" si="105"/>
        <v>#NAME?</v>
      </c>
      <c r="BN182" s="186" t="e">
        <v>#NAME?</v>
      </c>
      <c r="BO182" s="186" t="e">
        <v>#NAME?</v>
      </c>
      <c r="BP182" s="186" t="e">
        <v>#NAME?</v>
      </c>
      <c r="BQ182" s="187" t="e">
        <f t="shared" si="106"/>
        <v>#NAME?</v>
      </c>
      <c r="BR182" s="186" t="e">
        <v>#NAME?</v>
      </c>
      <c r="BS182" s="186" t="e">
        <v>#NAME?</v>
      </c>
      <c r="BT182" s="186" t="e">
        <v>#NAME?</v>
      </c>
      <c r="BU182" s="187" t="e">
        <f t="shared" si="107"/>
        <v>#NAME?</v>
      </c>
      <c r="BV182" s="186" t="e">
        <v>#NAME?</v>
      </c>
      <c r="BW182" s="186" t="e">
        <v>#NAME?</v>
      </c>
      <c r="BX182" s="186" t="e">
        <v>#NAME?</v>
      </c>
      <c r="BY182" s="187" t="e">
        <f t="shared" si="108"/>
        <v>#NAME?</v>
      </c>
    </row>
    <row r="183" spans="1:77" s="80" customFormat="1" ht="15.5">
      <c r="A183" s="115" t="s">
        <v>289</v>
      </c>
      <c r="B183" s="97"/>
      <c r="C183" s="97"/>
      <c r="D183" s="76"/>
      <c r="E183" s="98"/>
      <c r="F183" s="88"/>
      <c r="G183" s="77"/>
      <c r="H183" s="77"/>
      <c r="I183" s="157"/>
      <c r="J183" s="258" t="s">
        <v>262</v>
      </c>
      <c r="K183" s="302">
        <f t="shared" si="88"/>
        <v>1600</v>
      </c>
      <c r="L183" s="398">
        <f t="shared" si="89"/>
        <v>1440</v>
      </c>
      <c r="M183" s="365">
        <f t="shared" si="90"/>
        <v>1125</v>
      </c>
      <c r="N183" s="365" t="e">
        <f t="shared" si="91"/>
        <v>#NAME?</v>
      </c>
      <c r="O183" s="365" t="e">
        <f t="shared" si="92"/>
        <v>#NAME?</v>
      </c>
      <c r="P183" s="182"/>
      <c r="Q183" s="182"/>
      <c r="R183" s="183"/>
      <c r="S183" s="251" t="s">
        <v>186</v>
      </c>
      <c r="T183" s="252">
        <v>20</v>
      </c>
      <c r="U183" s="248">
        <v>80</v>
      </c>
      <c r="V183" s="184"/>
      <c r="W183" s="302">
        <f t="shared" si="93"/>
        <v>1600</v>
      </c>
      <c r="X183" s="182"/>
      <c r="Y183" s="266">
        <f t="shared" si="94"/>
        <v>1600</v>
      </c>
      <c r="Z183" s="182"/>
      <c r="AA183" s="181">
        <f t="shared" si="95"/>
        <v>1250</v>
      </c>
      <c r="AB183" s="182"/>
      <c r="AC183" s="182"/>
      <c r="AD183" s="183"/>
      <c r="AE183" s="251" t="s">
        <v>186</v>
      </c>
      <c r="AF183" s="252">
        <v>75</v>
      </c>
      <c r="AG183" s="248">
        <v>80</v>
      </c>
      <c r="AH183" s="184"/>
      <c r="AI183" s="232">
        <f t="shared" si="96"/>
        <v>6000</v>
      </c>
      <c r="AJ183" s="182"/>
      <c r="AK183" s="266">
        <f t="shared" si="97"/>
        <v>6000</v>
      </c>
      <c r="AL183" s="182"/>
      <c r="AM183" s="181">
        <f t="shared" si="98"/>
        <v>4687.5</v>
      </c>
      <c r="AN183" s="182"/>
      <c r="AO183" s="182"/>
      <c r="AP183" s="182"/>
      <c r="AQ183" s="182"/>
      <c r="AR183" s="185" t="e">
        <f t="shared" si="99"/>
        <v>#NAME?</v>
      </c>
      <c r="AS183" s="185" t="e">
        <f t="shared" si="100"/>
        <v>#NAME?</v>
      </c>
      <c r="AT183" s="186" t="e">
        <v>#NAME?</v>
      </c>
      <c r="AU183" s="186" t="e">
        <v>#NAME?</v>
      </c>
      <c r="AV183" s="186" t="e">
        <v>#NAME?</v>
      </c>
      <c r="AW183" s="187" t="e">
        <f t="shared" si="101"/>
        <v>#NAME?</v>
      </c>
      <c r="AX183" s="186" t="e">
        <v>#NAME?</v>
      </c>
      <c r="AY183" s="186" t="e">
        <v>#NAME?</v>
      </c>
      <c r="AZ183" s="186" t="e">
        <v>#NAME?</v>
      </c>
      <c r="BA183" s="187" t="e">
        <f t="shared" si="102"/>
        <v>#NAME?</v>
      </c>
      <c r="BB183" s="186" t="e">
        <v>#NAME?</v>
      </c>
      <c r="BC183" s="186" t="e">
        <v>#NAME?</v>
      </c>
      <c r="BD183" s="186" t="e">
        <v>#NAME?</v>
      </c>
      <c r="BE183" s="187" t="e">
        <f t="shared" si="103"/>
        <v>#NAME?</v>
      </c>
      <c r="BF183" s="186" t="e">
        <v>#NAME?</v>
      </c>
      <c r="BG183" s="186" t="e">
        <v>#NAME?</v>
      </c>
      <c r="BH183" s="186" t="e">
        <v>#NAME?</v>
      </c>
      <c r="BI183" s="187" t="e">
        <f t="shared" si="104"/>
        <v>#NAME?</v>
      </c>
      <c r="BJ183" s="186" t="e">
        <v>#NAME?</v>
      </c>
      <c r="BK183" s="186" t="e">
        <v>#NAME?</v>
      </c>
      <c r="BL183" s="186" t="e">
        <v>#NAME?</v>
      </c>
      <c r="BM183" s="187" t="e">
        <f t="shared" si="105"/>
        <v>#NAME?</v>
      </c>
      <c r="BN183" s="186" t="e">
        <v>#NAME?</v>
      </c>
      <c r="BO183" s="186" t="e">
        <v>#NAME?</v>
      </c>
      <c r="BP183" s="186" t="e">
        <v>#NAME?</v>
      </c>
      <c r="BQ183" s="187" t="e">
        <f t="shared" si="106"/>
        <v>#NAME?</v>
      </c>
      <c r="BR183" s="186" t="e">
        <v>#NAME?</v>
      </c>
      <c r="BS183" s="186" t="e">
        <v>#NAME?</v>
      </c>
      <c r="BT183" s="186" t="e">
        <v>#NAME?</v>
      </c>
      <c r="BU183" s="187" t="e">
        <f t="shared" si="107"/>
        <v>#NAME?</v>
      </c>
      <c r="BV183" s="186" t="e">
        <v>#NAME?</v>
      </c>
      <c r="BW183" s="186" t="e">
        <v>#NAME?</v>
      </c>
      <c r="BX183" s="186" t="e">
        <v>#NAME?</v>
      </c>
      <c r="BY183" s="187" t="e">
        <f t="shared" si="108"/>
        <v>#NAME?</v>
      </c>
    </row>
    <row r="184" spans="1:77" s="80" customFormat="1" ht="26">
      <c r="A184" s="115" t="s">
        <v>290</v>
      </c>
      <c r="B184" s="97"/>
      <c r="C184" s="97"/>
      <c r="D184" s="76"/>
      <c r="E184" s="98"/>
      <c r="F184" s="88"/>
      <c r="G184" s="77"/>
      <c r="H184" s="77"/>
      <c r="I184" s="157"/>
      <c r="J184" s="258" t="s">
        <v>263</v>
      </c>
      <c r="K184" s="302">
        <f t="shared" si="88"/>
        <v>6000</v>
      </c>
      <c r="L184" s="398">
        <f t="shared" si="89"/>
        <v>5400</v>
      </c>
      <c r="M184" s="365">
        <f t="shared" si="90"/>
        <v>4218.75</v>
      </c>
      <c r="N184" s="365" t="e">
        <f t="shared" si="91"/>
        <v>#NAME?</v>
      </c>
      <c r="O184" s="365" t="e">
        <f t="shared" si="92"/>
        <v>#NAME?</v>
      </c>
      <c r="P184" s="182"/>
      <c r="Q184" s="182"/>
      <c r="R184" s="183"/>
      <c r="S184" s="264" t="s">
        <v>273</v>
      </c>
      <c r="T184" s="252">
        <v>500</v>
      </c>
      <c r="U184" s="248">
        <v>12</v>
      </c>
      <c r="V184" s="184"/>
      <c r="W184" s="302">
        <f t="shared" si="93"/>
        <v>6000</v>
      </c>
      <c r="X184" s="182"/>
      <c r="Y184" s="266">
        <f t="shared" si="94"/>
        <v>6000</v>
      </c>
      <c r="Z184" s="182"/>
      <c r="AA184" s="181">
        <f t="shared" si="95"/>
        <v>4687.5</v>
      </c>
      <c r="AB184" s="182"/>
      <c r="AC184" s="182"/>
      <c r="AD184" s="183"/>
      <c r="AE184" s="264" t="s">
        <v>273</v>
      </c>
      <c r="AF184" s="252">
        <v>1875</v>
      </c>
      <c r="AG184" s="248">
        <v>12</v>
      </c>
      <c r="AH184" s="184"/>
      <c r="AI184" s="232">
        <f t="shared" si="96"/>
        <v>22500</v>
      </c>
      <c r="AJ184" s="182"/>
      <c r="AK184" s="266">
        <f t="shared" si="97"/>
        <v>22500</v>
      </c>
      <c r="AL184" s="182"/>
      <c r="AM184" s="181">
        <f t="shared" si="98"/>
        <v>17578.125</v>
      </c>
      <c r="AN184" s="182"/>
      <c r="AO184" s="182"/>
      <c r="AP184" s="182"/>
      <c r="AQ184" s="182"/>
      <c r="AR184" s="185" t="e">
        <f t="shared" si="99"/>
        <v>#NAME?</v>
      </c>
      <c r="AS184" s="185" t="e">
        <f t="shared" si="100"/>
        <v>#NAME?</v>
      </c>
      <c r="AT184" s="186" t="e">
        <v>#NAME?</v>
      </c>
      <c r="AU184" s="186" t="e">
        <v>#NAME?</v>
      </c>
      <c r="AV184" s="186" t="e">
        <v>#NAME?</v>
      </c>
      <c r="AW184" s="187" t="e">
        <f t="shared" si="101"/>
        <v>#NAME?</v>
      </c>
      <c r="AX184" s="186" t="e">
        <v>#NAME?</v>
      </c>
      <c r="AY184" s="186" t="e">
        <v>#NAME?</v>
      </c>
      <c r="AZ184" s="186" t="e">
        <v>#NAME?</v>
      </c>
      <c r="BA184" s="187" t="e">
        <f t="shared" si="102"/>
        <v>#NAME?</v>
      </c>
      <c r="BB184" s="186" t="e">
        <v>#NAME?</v>
      </c>
      <c r="BC184" s="186" t="e">
        <v>#NAME?</v>
      </c>
      <c r="BD184" s="186" t="e">
        <v>#NAME?</v>
      </c>
      <c r="BE184" s="187" t="e">
        <f t="shared" si="103"/>
        <v>#NAME?</v>
      </c>
      <c r="BF184" s="186" t="e">
        <v>#NAME?</v>
      </c>
      <c r="BG184" s="186" t="e">
        <v>#NAME?</v>
      </c>
      <c r="BH184" s="186" t="e">
        <v>#NAME?</v>
      </c>
      <c r="BI184" s="187" t="e">
        <f t="shared" si="104"/>
        <v>#NAME?</v>
      </c>
      <c r="BJ184" s="186" t="e">
        <v>#NAME?</v>
      </c>
      <c r="BK184" s="186" t="e">
        <v>#NAME?</v>
      </c>
      <c r="BL184" s="186" t="e">
        <v>#NAME?</v>
      </c>
      <c r="BM184" s="187" t="e">
        <f t="shared" si="105"/>
        <v>#NAME?</v>
      </c>
      <c r="BN184" s="186" t="e">
        <v>#NAME?</v>
      </c>
      <c r="BO184" s="186" t="e">
        <v>#NAME?</v>
      </c>
      <c r="BP184" s="186" t="e">
        <v>#NAME?</v>
      </c>
      <c r="BQ184" s="187" t="e">
        <f t="shared" si="106"/>
        <v>#NAME?</v>
      </c>
      <c r="BR184" s="186" t="e">
        <v>#NAME?</v>
      </c>
      <c r="BS184" s="186" t="e">
        <v>#NAME?</v>
      </c>
      <c r="BT184" s="186" t="e">
        <v>#NAME?</v>
      </c>
      <c r="BU184" s="187" t="e">
        <f t="shared" si="107"/>
        <v>#NAME?</v>
      </c>
      <c r="BV184" s="186" t="e">
        <v>#NAME?</v>
      </c>
      <c r="BW184" s="186" t="e">
        <v>#NAME?</v>
      </c>
      <c r="BX184" s="186" t="e">
        <v>#NAME?</v>
      </c>
      <c r="BY184" s="187" t="e">
        <f t="shared" si="108"/>
        <v>#NAME?</v>
      </c>
    </row>
    <row r="185" spans="1:77" s="80" customFormat="1" ht="26">
      <c r="A185" s="115" t="s">
        <v>291</v>
      </c>
      <c r="B185" s="97"/>
      <c r="C185" s="97"/>
      <c r="D185" s="76"/>
      <c r="E185" s="98"/>
      <c r="F185" s="88"/>
      <c r="G185" s="77"/>
      <c r="H185" s="77"/>
      <c r="I185" s="157"/>
      <c r="J185" s="258" t="s">
        <v>264</v>
      </c>
      <c r="K185" s="302">
        <f t="shared" si="88"/>
        <v>2000</v>
      </c>
      <c r="L185" s="398">
        <f t="shared" si="89"/>
        <v>1800</v>
      </c>
      <c r="M185" s="365">
        <f t="shared" si="90"/>
        <v>1406.25</v>
      </c>
      <c r="N185" s="365" t="e">
        <f t="shared" si="91"/>
        <v>#NAME?</v>
      </c>
      <c r="O185" s="365" t="e">
        <f t="shared" si="92"/>
        <v>#NAME?</v>
      </c>
      <c r="P185" s="182"/>
      <c r="Q185" s="182"/>
      <c r="R185" s="183"/>
      <c r="S185" s="264" t="str">
        <f>S184</f>
        <v>Per participant/day</v>
      </c>
      <c r="T185" s="252">
        <v>500</v>
      </c>
      <c r="U185" s="248">
        <v>4</v>
      </c>
      <c r="V185" s="184"/>
      <c r="W185" s="302">
        <f t="shared" si="93"/>
        <v>2000</v>
      </c>
      <c r="X185" s="182"/>
      <c r="Y185" s="266">
        <f t="shared" si="94"/>
        <v>2000</v>
      </c>
      <c r="Z185" s="182"/>
      <c r="AA185" s="181">
        <f t="shared" si="95"/>
        <v>1562.5</v>
      </c>
      <c r="AB185" s="182"/>
      <c r="AC185" s="182"/>
      <c r="AD185" s="183"/>
      <c r="AE185" s="264" t="str">
        <f>AE184</f>
        <v>Per participant/day</v>
      </c>
      <c r="AF185" s="252">
        <v>1875</v>
      </c>
      <c r="AG185" s="248">
        <v>4</v>
      </c>
      <c r="AH185" s="184"/>
      <c r="AI185" s="232">
        <f t="shared" si="96"/>
        <v>7500</v>
      </c>
      <c r="AJ185" s="182"/>
      <c r="AK185" s="266">
        <f t="shared" si="97"/>
        <v>7500</v>
      </c>
      <c r="AL185" s="182"/>
      <c r="AM185" s="181">
        <f t="shared" si="98"/>
        <v>5859.375</v>
      </c>
      <c r="AN185" s="182"/>
      <c r="AO185" s="182"/>
      <c r="AP185" s="182"/>
      <c r="AQ185" s="182"/>
      <c r="AR185" s="185" t="e">
        <f t="shared" si="99"/>
        <v>#NAME?</v>
      </c>
      <c r="AS185" s="185" t="e">
        <f t="shared" si="100"/>
        <v>#NAME?</v>
      </c>
      <c r="AT185" s="186" t="e">
        <v>#NAME?</v>
      </c>
      <c r="AU185" s="186" t="e">
        <v>#NAME?</v>
      </c>
      <c r="AV185" s="186" t="e">
        <v>#NAME?</v>
      </c>
      <c r="AW185" s="187" t="e">
        <f t="shared" si="101"/>
        <v>#NAME?</v>
      </c>
      <c r="AX185" s="186" t="e">
        <v>#NAME?</v>
      </c>
      <c r="AY185" s="186" t="e">
        <v>#NAME?</v>
      </c>
      <c r="AZ185" s="186" t="e">
        <v>#NAME?</v>
      </c>
      <c r="BA185" s="187" t="e">
        <f t="shared" si="102"/>
        <v>#NAME?</v>
      </c>
      <c r="BB185" s="186" t="e">
        <v>#NAME?</v>
      </c>
      <c r="BC185" s="186" t="e">
        <v>#NAME?</v>
      </c>
      <c r="BD185" s="186" t="e">
        <v>#NAME?</v>
      </c>
      <c r="BE185" s="187" t="e">
        <f t="shared" si="103"/>
        <v>#NAME?</v>
      </c>
      <c r="BF185" s="186" t="e">
        <v>#NAME?</v>
      </c>
      <c r="BG185" s="186" t="e">
        <v>#NAME?</v>
      </c>
      <c r="BH185" s="186" t="e">
        <v>#NAME?</v>
      </c>
      <c r="BI185" s="187" t="e">
        <f t="shared" si="104"/>
        <v>#NAME?</v>
      </c>
      <c r="BJ185" s="186" t="e">
        <v>#NAME?</v>
      </c>
      <c r="BK185" s="186" t="e">
        <v>#NAME?</v>
      </c>
      <c r="BL185" s="186" t="e">
        <v>#NAME?</v>
      </c>
      <c r="BM185" s="187" t="e">
        <f t="shared" si="105"/>
        <v>#NAME?</v>
      </c>
      <c r="BN185" s="186" t="e">
        <v>#NAME?</v>
      </c>
      <c r="BO185" s="186" t="e">
        <v>#NAME?</v>
      </c>
      <c r="BP185" s="186" t="e">
        <v>#NAME?</v>
      </c>
      <c r="BQ185" s="187" t="e">
        <f t="shared" si="106"/>
        <v>#NAME?</v>
      </c>
      <c r="BR185" s="186" t="e">
        <v>#NAME?</v>
      </c>
      <c r="BS185" s="186" t="e">
        <v>#NAME?</v>
      </c>
      <c r="BT185" s="186" t="e">
        <v>#NAME?</v>
      </c>
      <c r="BU185" s="187" t="e">
        <f t="shared" si="107"/>
        <v>#NAME?</v>
      </c>
      <c r="BV185" s="186" t="e">
        <v>#NAME?</v>
      </c>
      <c r="BW185" s="186" t="e">
        <v>#NAME?</v>
      </c>
      <c r="BX185" s="186" t="e">
        <v>#NAME?</v>
      </c>
      <c r="BY185" s="187" t="e">
        <f t="shared" si="108"/>
        <v>#NAME?</v>
      </c>
    </row>
    <row r="186" spans="1:77" s="80" customFormat="1" ht="15.5">
      <c r="A186" s="115" t="s">
        <v>292</v>
      </c>
      <c r="B186" s="97"/>
      <c r="C186" s="97"/>
      <c r="D186" s="76"/>
      <c r="E186" s="98"/>
      <c r="F186" s="88"/>
      <c r="G186" s="77"/>
      <c r="H186" s="77"/>
      <c r="I186" s="157"/>
      <c r="J186" s="258" t="s">
        <v>265</v>
      </c>
      <c r="K186" s="302">
        <f t="shared" si="88"/>
        <v>960</v>
      </c>
      <c r="L186" s="398">
        <f t="shared" si="89"/>
        <v>864</v>
      </c>
      <c r="M186" s="365">
        <f t="shared" si="90"/>
        <v>675</v>
      </c>
      <c r="N186" s="365" t="e">
        <f t="shared" si="91"/>
        <v>#NAME?</v>
      </c>
      <c r="O186" s="365" t="e">
        <f t="shared" si="92"/>
        <v>#NAME?</v>
      </c>
      <c r="P186" s="182"/>
      <c r="Q186" s="182"/>
      <c r="R186" s="183"/>
      <c r="S186" s="251" t="s">
        <v>272</v>
      </c>
      <c r="T186" s="252">
        <v>3</v>
      </c>
      <c r="U186" s="248">
        <v>320</v>
      </c>
      <c r="V186" s="184"/>
      <c r="W186" s="302">
        <f t="shared" si="93"/>
        <v>960</v>
      </c>
      <c r="X186" s="182"/>
      <c r="Y186" s="266">
        <f t="shared" si="94"/>
        <v>960</v>
      </c>
      <c r="Z186" s="182"/>
      <c r="AA186" s="181">
        <f t="shared" si="95"/>
        <v>750</v>
      </c>
      <c r="AB186" s="182"/>
      <c r="AC186" s="182"/>
      <c r="AD186" s="183"/>
      <c r="AE186" s="251" t="s">
        <v>272</v>
      </c>
      <c r="AF186" s="252">
        <v>10</v>
      </c>
      <c r="AG186" s="248">
        <v>320</v>
      </c>
      <c r="AH186" s="184"/>
      <c r="AI186" s="232">
        <f t="shared" si="96"/>
        <v>3200</v>
      </c>
      <c r="AJ186" s="182"/>
      <c r="AK186" s="266">
        <f t="shared" si="97"/>
        <v>3200</v>
      </c>
      <c r="AL186" s="182"/>
      <c r="AM186" s="181">
        <f t="shared" si="98"/>
        <v>2500</v>
      </c>
      <c r="AN186" s="182"/>
      <c r="AO186" s="182"/>
      <c r="AP186" s="182"/>
      <c r="AQ186" s="182"/>
      <c r="AR186" s="185" t="e">
        <f t="shared" si="99"/>
        <v>#NAME?</v>
      </c>
      <c r="AS186" s="185" t="e">
        <f t="shared" si="100"/>
        <v>#NAME?</v>
      </c>
      <c r="AT186" s="186" t="e">
        <v>#NAME?</v>
      </c>
      <c r="AU186" s="186" t="e">
        <v>#NAME?</v>
      </c>
      <c r="AV186" s="186" t="e">
        <v>#NAME?</v>
      </c>
      <c r="AW186" s="187" t="e">
        <f t="shared" si="101"/>
        <v>#NAME?</v>
      </c>
      <c r="AX186" s="186" t="e">
        <v>#NAME?</v>
      </c>
      <c r="AY186" s="186" t="e">
        <v>#NAME?</v>
      </c>
      <c r="AZ186" s="186" t="e">
        <v>#NAME?</v>
      </c>
      <c r="BA186" s="187" t="e">
        <f t="shared" si="102"/>
        <v>#NAME?</v>
      </c>
      <c r="BB186" s="186" t="e">
        <v>#NAME?</v>
      </c>
      <c r="BC186" s="186" t="e">
        <v>#NAME?</v>
      </c>
      <c r="BD186" s="186" t="e">
        <v>#NAME?</v>
      </c>
      <c r="BE186" s="187" t="e">
        <f t="shared" si="103"/>
        <v>#NAME?</v>
      </c>
      <c r="BF186" s="186" t="e">
        <v>#NAME?</v>
      </c>
      <c r="BG186" s="186" t="e">
        <v>#NAME?</v>
      </c>
      <c r="BH186" s="186" t="e">
        <v>#NAME?</v>
      </c>
      <c r="BI186" s="187" t="e">
        <f t="shared" si="104"/>
        <v>#NAME?</v>
      </c>
      <c r="BJ186" s="186" t="e">
        <v>#NAME?</v>
      </c>
      <c r="BK186" s="186" t="e">
        <v>#NAME?</v>
      </c>
      <c r="BL186" s="186" t="e">
        <v>#NAME?</v>
      </c>
      <c r="BM186" s="187" t="e">
        <f t="shared" si="105"/>
        <v>#NAME?</v>
      </c>
      <c r="BN186" s="186" t="e">
        <v>#NAME?</v>
      </c>
      <c r="BO186" s="186" t="e">
        <v>#NAME?</v>
      </c>
      <c r="BP186" s="186" t="e">
        <v>#NAME?</v>
      </c>
      <c r="BQ186" s="187" t="e">
        <f t="shared" si="106"/>
        <v>#NAME?</v>
      </c>
      <c r="BR186" s="186" t="e">
        <v>#NAME?</v>
      </c>
      <c r="BS186" s="186" t="e">
        <v>#NAME?</v>
      </c>
      <c r="BT186" s="186" t="e">
        <v>#NAME?</v>
      </c>
      <c r="BU186" s="187" t="e">
        <f t="shared" si="107"/>
        <v>#NAME?</v>
      </c>
      <c r="BV186" s="186" t="e">
        <v>#NAME?</v>
      </c>
      <c r="BW186" s="186" t="e">
        <v>#NAME?</v>
      </c>
      <c r="BX186" s="186" t="e">
        <v>#NAME?</v>
      </c>
      <c r="BY186" s="187" t="e">
        <f t="shared" si="108"/>
        <v>#NAME?</v>
      </c>
    </row>
    <row r="187" spans="1:77" s="80" customFormat="1" ht="15.5">
      <c r="A187" s="115" t="s">
        <v>293</v>
      </c>
      <c r="B187" s="97"/>
      <c r="C187" s="97"/>
      <c r="D187" s="76"/>
      <c r="E187" s="98"/>
      <c r="F187" s="88"/>
      <c r="G187" s="77"/>
      <c r="H187" s="77"/>
      <c r="I187" s="157"/>
      <c r="J187" s="259" t="s">
        <v>266</v>
      </c>
      <c r="K187" s="302">
        <f t="shared" si="88"/>
        <v>0</v>
      </c>
      <c r="L187" s="398">
        <f t="shared" si="89"/>
        <v>0</v>
      </c>
      <c r="M187" s="365">
        <f t="shared" si="90"/>
        <v>0</v>
      </c>
      <c r="N187" s="365" t="e">
        <f t="shared" si="91"/>
        <v>#NAME?</v>
      </c>
      <c r="O187" s="365" t="e">
        <f t="shared" si="92"/>
        <v>#NAME?</v>
      </c>
      <c r="P187" s="182"/>
      <c r="Q187" s="182"/>
      <c r="R187" s="183"/>
      <c r="S187" s="251"/>
      <c r="T187" s="252"/>
      <c r="U187" s="248"/>
      <c r="V187" s="184"/>
      <c r="W187" s="302">
        <f t="shared" si="93"/>
        <v>0</v>
      </c>
      <c r="X187" s="182"/>
      <c r="Y187" s="266">
        <f t="shared" si="94"/>
        <v>0</v>
      </c>
      <c r="Z187" s="182"/>
      <c r="AA187" s="181">
        <f t="shared" si="95"/>
        <v>0</v>
      </c>
      <c r="AB187" s="182"/>
      <c r="AC187" s="182"/>
      <c r="AD187" s="183"/>
      <c r="AE187" s="251"/>
      <c r="AF187" s="252"/>
      <c r="AG187" s="248"/>
      <c r="AH187" s="184"/>
      <c r="AI187" s="232">
        <f t="shared" si="96"/>
        <v>0</v>
      </c>
      <c r="AJ187" s="182"/>
      <c r="AK187" s="266">
        <f t="shared" si="97"/>
        <v>0</v>
      </c>
      <c r="AL187" s="182"/>
      <c r="AM187" s="181">
        <f t="shared" si="98"/>
        <v>0</v>
      </c>
      <c r="AN187" s="182"/>
      <c r="AO187" s="182"/>
      <c r="AP187" s="182"/>
      <c r="AQ187" s="182"/>
      <c r="AR187" s="185" t="e">
        <f t="shared" si="99"/>
        <v>#NAME?</v>
      </c>
      <c r="AS187" s="185" t="e">
        <f t="shared" si="100"/>
        <v>#NAME?</v>
      </c>
      <c r="AT187" s="186" t="e">
        <v>#NAME?</v>
      </c>
      <c r="AU187" s="186" t="e">
        <v>#NAME?</v>
      </c>
      <c r="AV187" s="186" t="e">
        <v>#NAME?</v>
      </c>
      <c r="AW187" s="187" t="e">
        <f t="shared" si="101"/>
        <v>#NAME?</v>
      </c>
      <c r="AX187" s="186" t="e">
        <v>#NAME?</v>
      </c>
      <c r="AY187" s="186" t="e">
        <v>#NAME?</v>
      </c>
      <c r="AZ187" s="186" t="e">
        <v>#NAME?</v>
      </c>
      <c r="BA187" s="187" t="e">
        <f t="shared" si="102"/>
        <v>#NAME?</v>
      </c>
      <c r="BB187" s="186" t="e">
        <v>#NAME?</v>
      </c>
      <c r="BC187" s="186" t="e">
        <v>#NAME?</v>
      </c>
      <c r="BD187" s="186" t="e">
        <v>#NAME?</v>
      </c>
      <c r="BE187" s="187" t="e">
        <f t="shared" si="103"/>
        <v>#NAME?</v>
      </c>
      <c r="BF187" s="186" t="e">
        <v>#NAME?</v>
      </c>
      <c r="BG187" s="186" t="e">
        <v>#NAME?</v>
      </c>
      <c r="BH187" s="186" t="e">
        <v>#NAME?</v>
      </c>
      <c r="BI187" s="187" t="e">
        <f t="shared" si="104"/>
        <v>#NAME?</v>
      </c>
      <c r="BJ187" s="186" t="e">
        <v>#NAME?</v>
      </c>
      <c r="BK187" s="186" t="e">
        <v>#NAME?</v>
      </c>
      <c r="BL187" s="186" t="e">
        <v>#NAME?</v>
      </c>
      <c r="BM187" s="187" t="e">
        <f t="shared" si="105"/>
        <v>#NAME?</v>
      </c>
      <c r="BN187" s="186" t="e">
        <v>#NAME?</v>
      </c>
      <c r="BO187" s="186" t="e">
        <v>#NAME?</v>
      </c>
      <c r="BP187" s="186" t="e">
        <v>#NAME?</v>
      </c>
      <c r="BQ187" s="187" t="e">
        <f t="shared" si="106"/>
        <v>#NAME?</v>
      </c>
      <c r="BR187" s="186" t="e">
        <v>#NAME?</v>
      </c>
      <c r="BS187" s="186" t="e">
        <v>#NAME?</v>
      </c>
      <c r="BT187" s="186" t="e">
        <v>#NAME?</v>
      </c>
      <c r="BU187" s="187" t="e">
        <f t="shared" si="107"/>
        <v>#NAME?</v>
      </c>
      <c r="BV187" s="186" t="e">
        <v>#NAME?</v>
      </c>
      <c r="BW187" s="186" t="e">
        <v>#NAME?</v>
      </c>
      <c r="BX187" s="186" t="e">
        <v>#NAME?</v>
      </c>
      <c r="BY187" s="187" t="e">
        <f t="shared" si="108"/>
        <v>#NAME?</v>
      </c>
    </row>
    <row r="188" spans="1:77" s="80" customFormat="1" ht="15.5">
      <c r="A188" s="115" t="s">
        <v>294</v>
      </c>
      <c r="B188" s="97"/>
      <c r="C188" s="97"/>
      <c r="D188" s="76"/>
      <c r="E188" s="98"/>
      <c r="F188" s="88"/>
      <c r="G188" s="77"/>
      <c r="H188" s="77"/>
      <c r="I188" s="157"/>
      <c r="J188" s="258" t="s">
        <v>267</v>
      </c>
      <c r="K188" s="302">
        <f t="shared" si="88"/>
        <v>2400</v>
      </c>
      <c r="L188" s="398">
        <f t="shared" si="89"/>
        <v>2160</v>
      </c>
      <c r="M188" s="365">
        <f t="shared" si="90"/>
        <v>1687.5</v>
      </c>
      <c r="N188" s="365" t="e">
        <f t="shared" si="91"/>
        <v>#NAME?</v>
      </c>
      <c r="O188" s="365" t="e">
        <f t="shared" si="92"/>
        <v>#NAME?</v>
      </c>
      <c r="P188" s="182"/>
      <c r="Q188" s="182"/>
      <c r="R188" s="183"/>
      <c r="S188" s="251" t="s">
        <v>224</v>
      </c>
      <c r="T188" s="252">
        <v>1</v>
      </c>
      <c r="U188" s="248">
        <v>2400</v>
      </c>
      <c r="V188" s="184"/>
      <c r="W188" s="302">
        <f t="shared" si="93"/>
        <v>2400</v>
      </c>
      <c r="X188" s="182"/>
      <c r="Y188" s="266">
        <f t="shared" si="94"/>
        <v>2400</v>
      </c>
      <c r="Z188" s="182"/>
      <c r="AA188" s="181">
        <f t="shared" si="95"/>
        <v>1875</v>
      </c>
      <c r="AB188" s="182"/>
      <c r="AC188" s="182"/>
      <c r="AD188" s="183"/>
      <c r="AE188" s="251" t="s">
        <v>224</v>
      </c>
      <c r="AF188" s="252">
        <v>3</v>
      </c>
      <c r="AG188" s="248">
        <v>2400</v>
      </c>
      <c r="AH188" s="184"/>
      <c r="AI188" s="232">
        <f t="shared" si="96"/>
        <v>7200</v>
      </c>
      <c r="AJ188" s="182"/>
      <c r="AK188" s="266">
        <f t="shared" si="97"/>
        <v>7200</v>
      </c>
      <c r="AL188" s="182"/>
      <c r="AM188" s="181">
        <f t="shared" si="98"/>
        <v>5625</v>
      </c>
      <c r="AN188" s="182"/>
      <c r="AO188" s="182"/>
      <c r="AP188" s="182"/>
      <c r="AQ188" s="182"/>
      <c r="AR188" s="185" t="e">
        <f t="shared" si="99"/>
        <v>#NAME?</v>
      </c>
      <c r="AS188" s="185" t="e">
        <f t="shared" si="100"/>
        <v>#NAME?</v>
      </c>
      <c r="AT188" s="186" t="e">
        <v>#NAME?</v>
      </c>
      <c r="AU188" s="186" t="e">
        <v>#NAME?</v>
      </c>
      <c r="AV188" s="186" t="e">
        <v>#NAME?</v>
      </c>
      <c r="AW188" s="187" t="e">
        <f t="shared" si="101"/>
        <v>#NAME?</v>
      </c>
      <c r="AX188" s="186" t="e">
        <v>#NAME?</v>
      </c>
      <c r="AY188" s="186" t="e">
        <v>#NAME?</v>
      </c>
      <c r="AZ188" s="186" t="e">
        <v>#NAME?</v>
      </c>
      <c r="BA188" s="187" t="e">
        <f t="shared" si="102"/>
        <v>#NAME?</v>
      </c>
      <c r="BB188" s="186" t="e">
        <v>#NAME?</v>
      </c>
      <c r="BC188" s="186" t="e">
        <v>#NAME?</v>
      </c>
      <c r="BD188" s="186" t="e">
        <v>#NAME?</v>
      </c>
      <c r="BE188" s="187" t="e">
        <f t="shared" si="103"/>
        <v>#NAME?</v>
      </c>
      <c r="BF188" s="186" t="e">
        <v>#NAME?</v>
      </c>
      <c r="BG188" s="186" t="e">
        <v>#NAME?</v>
      </c>
      <c r="BH188" s="186" t="e">
        <v>#NAME?</v>
      </c>
      <c r="BI188" s="187" t="e">
        <f t="shared" si="104"/>
        <v>#NAME?</v>
      </c>
      <c r="BJ188" s="186" t="e">
        <v>#NAME?</v>
      </c>
      <c r="BK188" s="186" t="e">
        <v>#NAME?</v>
      </c>
      <c r="BL188" s="186" t="e">
        <v>#NAME?</v>
      </c>
      <c r="BM188" s="187" t="e">
        <f t="shared" si="105"/>
        <v>#NAME?</v>
      </c>
      <c r="BN188" s="186" t="e">
        <v>#NAME?</v>
      </c>
      <c r="BO188" s="186" t="e">
        <v>#NAME?</v>
      </c>
      <c r="BP188" s="186" t="e">
        <v>#NAME?</v>
      </c>
      <c r="BQ188" s="187" t="e">
        <f t="shared" si="106"/>
        <v>#NAME?</v>
      </c>
      <c r="BR188" s="186" t="e">
        <v>#NAME?</v>
      </c>
      <c r="BS188" s="186" t="e">
        <v>#NAME?</v>
      </c>
      <c r="BT188" s="186" t="e">
        <v>#NAME?</v>
      </c>
      <c r="BU188" s="187" t="e">
        <f t="shared" si="107"/>
        <v>#NAME?</v>
      </c>
      <c r="BV188" s="186" t="e">
        <v>#NAME?</v>
      </c>
      <c r="BW188" s="186" t="e">
        <v>#NAME?</v>
      </c>
      <c r="BX188" s="186" t="e">
        <v>#NAME?</v>
      </c>
      <c r="BY188" s="187" t="e">
        <f t="shared" si="108"/>
        <v>#NAME?</v>
      </c>
    </row>
    <row r="189" spans="1:77" s="80" customFormat="1" ht="15.5">
      <c r="A189" s="115" t="s">
        <v>295</v>
      </c>
      <c r="B189" s="97"/>
      <c r="C189" s="97"/>
      <c r="D189" s="76"/>
      <c r="E189" s="98"/>
      <c r="F189" s="88"/>
      <c r="G189" s="77"/>
      <c r="H189" s="77"/>
      <c r="I189" s="157"/>
      <c r="J189" s="258" t="s">
        <v>268</v>
      </c>
      <c r="K189" s="302">
        <f t="shared" si="88"/>
        <v>3300</v>
      </c>
      <c r="L189" s="398">
        <f t="shared" si="89"/>
        <v>2970</v>
      </c>
      <c r="M189" s="365">
        <f t="shared" si="90"/>
        <v>2320.3125</v>
      </c>
      <c r="N189" s="365" t="e">
        <f t="shared" si="91"/>
        <v>#NAME?</v>
      </c>
      <c r="O189" s="365" t="e">
        <f t="shared" si="92"/>
        <v>#NAME?</v>
      </c>
      <c r="P189" s="182"/>
      <c r="Q189" s="182"/>
      <c r="R189" s="183"/>
      <c r="S189" s="251" t="s">
        <v>186</v>
      </c>
      <c r="T189" s="252">
        <v>30</v>
      </c>
      <c r="U189" s="248">
        <v>110</v>
      </c>
      <c r="V189" s="184"/>
      <c r="W189" s="302">
        <f>(T189*U189)</f>
        <v>3300</v>
      </c>
      <c r="X189" s="182"/>
      <c r="Y189" s="266">
        <f t="shared" si="94"/>
        <v>3300</v>
      </c>
      <c r="Z189" s="182"/>
      <c r="AA189" s="181">
        <f t="shared" si="95"/>
        <v>2578.125</v>
      </c>
      <c r="AB189" s="182"/>
      <c r="AC189" s="182"/>
      <c r="AD189" s="183"/>
      <c r="AE189" s="251" t="s">
        <v>186</v>
      </c>
      <c r="AF189" s="252">
        <v>90</v>
      </c>
      <c r="AG189" s="248">
        <v>110</v>
      </c>
      <c r="AH189" s="184"/>
      <c r="AI189" s="232">
        <f t="shared" si="96"/>
        <v>9900</v>
      </c>
      <c r="AJ189" s="182"/>
      <c r="AK189" s="266">
        <f t="shared" si="97"/>
        <v>9900</v>
      </c>
      <c r="AL189" s="182"/>
      <c r="AM189" s="181">
        <f t="shared" si="98"/>
        <v>7734.375</v>
      </c>
      <c r="AN189" s="182"/>
      <c r="AO189" s="182"/>
      <c r="AP189" s="182"/>
      <c r="AQ189" s="182"/>
      <c r="AR189" s="185" t="e">
        <f t="shared" si="99"/>
        <v>#NAME?</v>
      </c>
      <c r="AS189" s="185" t="e">
        <f t="shared" si="100"/>
        <v>#NAME?</v>
      </c>
      <c r="AT189" s="186" t="e">
        <v>#NAME?</v>
      </c>
      <c r="AU189" s="186" t="e">
        <v>#NAME?</v>
      </c>
      <c r="AV189" s="186" t="e">
        <v>#NAME?</v>
      </c>
      <c r="AW189" s="187" t="e">
        <f t="shared" si="101"/>
        <v>#NAME?</v>
      </c>
      <c r="AX189" s="186" t="e">
        <v>#NAME?</v>
      </c>
      <c r="AY189" s="186" t="e">
        <v>#NAME?</v>
      </c>
      <c r="AZ189" s="186" t="e">
        <v>#NAME?</v>
      </c>
      <c r="BA189" s="187" t="e">
        <f t="shared" si="102"/>
        <v>#NAME?</v>
      </c>
      <c r="BB189" s="186" t="e">
        <v>#NAME?</v>
      </c>
      <c r="BC189" s="186" t="e">
        <v>#NAME?</v>
      </c>
      <c r="BD189" s="186" t="e">
        <v>#NAME?</v>
      </c>
      <c r="BE189" s="187" t="e">
        <f t="shared" si="103"/>
        <v>#NAME?</v>
      </c>
      <c r="BF189" s="186" t="e">
        <v>#NAME?</v>
      </c>
      <c r="BG189" s="186" t="e">
        <v>#NAME?</v>
      </c>
      <c r="BH189" s="186" t="e">
        <v>#NAME?</v>
      </c>
      <c r="BI189" s="187" t="e">
        <f t="shared" si="104"/>
        <v>#NAME?</v>
      </c>
      <c r="BJ189" s="186" t="e">
        <v>#NAME?</v>
      </c>
      <c r="BK189" s="186" t="e">
        <v>#NAME?</v>
      </c>
      <c r="BL189" s="186" t="e">
        <v>#NAME?</v>
      </c>
      <c r="BM189" s="187" t="e">
        <f t="shared" si="105"/>
        <v>#NAME?</v>
      </c>
      <c r="BN189" s="186" t="e">
        <v>#NAME?</v>
      </c>
      <c r="BO189" s="186" t="e">
        <v>#NAME?</v>
      </c>
      <c r="BP189" s="186" t="e">
        <v>#NAME?</v>
      </c>
      <c r="BQ189" s="187" t="e">
        <f t="shared" si="106"/>
        <v>#NAME?</v>
      </c>
      <c r="BR189" s="186" t="e">
        <v>#NAME?</v>
      </c>
      <c r="BS189" s="186" t="e">
        <v>#NAME?</v>
      </c>
      <c r="BT189" s="186" t="e">
        <v>#NAME?</v>
      </c>
      <c r="BU189" s="187" t="e">
        <f t="shared" si="107"/>
        <v>#NAME?</v>
      </c>
      <c r="BV189" s="186" t="e">
        <v>#NAME?</v>
      </c>
      <c r="BW189" s="186" t="e">
        <v>#NAME?</v>
      </c>
      <c r="BX189" s="186" t="e">
        <v>#NAME?</v>
      </c>
      <c r="BY189" s="187" t="e">
        <f t="shared" si="108"/>
        <v>#NAME?</v>
      </c>
    </row>
    <row r="190" spans="1:77" s="80" customFormat="1" ht="15.5">
      <c r="A190" s="115" t="s">
        <v>296</v>
      </c>
      <c r="B190" s="97"/>
      <c r="C190" s="97"/>
      <c r="D190" s="76"/>
      <c r="E190" s="98"/>
      <c r="F190" s="88"/>
      <c r="G190" s="77"/>
      <c r="H190" s="77"/>
      <c r="I190" s="157"/>
      <c r="J190" s="263" t="s">
        <v>269</v>
      </c>
      <c r="K190" s="302">
        <f>Y190</f>
        <v>6000</v>
      </c>
      <c r="L190" s="398">
        <f t="shared" si="89"/>
        <v>5400</v>
      </c>
      <c r="M190" s="365">
        <f t="shared" si="90"/>
        <v>4218.75</v>
      </c>
      <c r="N190" s="365" t="e">
        <f t="shared" si="91"/>
        <v>#NAME?</v>
      </c>
      <c r="O190" s="365" t="e">
        <f t="shared" si="92"/>
        <v>#NAME?</v>
      </c>
      <c r="P190" s="182"/>
      <c r="Q190" s="182"/>
      <c r="R190" s="183"/>
      <c r="S190" s="251" t="s">
        <v>224</v>
      </c>
      <c r="T190" s="252">
        <v>1</v>
      </c>
      <c r="U190" s="248">
        <v>6000</v>
      </c>
      <c r="V190" s="184"/>
      <c r="W190" s="302">
        <f>(T190*U190)</f>
        <v>6000</v>
      </c>
      <c r="X190" s="182"/>
      <c r="Y190" s="266">
        <f t="shared" si="94"/>
        <v>6000</v>
      </c>
      <c r="Z190" s="182"/>
      <c r="AA190" s="181">
        <f t="shared" si="95"/>
        <v>4687.5</v>
      </c>
      <c r="AB190" s="182"/>
      <c r="AC190" s="182"/>
      <c r="AD190" s="183"/>
      <c r="AE190" s="251" t="s">
        <v>224</v>
      </c>
      <c r="AF190" s="252">
        <v>3</v>
      </c>
      <c r="AG190" s="248">
        <v>6000</v>
      </c>
      <c r="AH190" s="184"/>
      <c r="AI190" s="232">
        <f t="shared" si="96"/>
        <v>18000</v>
      </c>
      <c r="AJ190" s="182"/>
      <c r="AK190" s="266">
        <f t="shared" si="97"/>
        <v>18000</v>
      </c>
      <c r="AL190" s="182"/>
      <c r="AM190" s="181">
        <f t="shared" si="98"/>
        <v>14062.5</v>
      </c>
      <c r="AN190" s="182"/>
      <c r="AO190" s="182"/>
      <c r="AP190" s="182"/>
      <c r="AQ190" s="182"/>
      <c r="AR190" s="185" t="e">
        <f t="shared" si="99"/>
        <v>#NAME?</v>
      </c>
      <c r="AS190" s="185" t="e">
        <f t="shared" si="100"/>
        <v>#NAME?</v>
      </c>
      <c r="AT190" s="186" t="e">
        <v>#NAME?</v>
      </c>
      <c r="AU190" s="186" t="e">
        <v>#NAME?</v>
      </c>
      <c r="AV190" s="186" t="e">
        <v>#NAME?</v>
      </c>
      <c r="AW190" s="187" t="e">
        <f t="shared" si="101"/>
        <v>#NAME?</v>
      </c>
      <c r="AX190" s="186" t="e">
        <v>#NAME?</v>
      </c>
      <c r="AY190" s="186" t="e">
        <v>#NAME?</v>
      </c>
      <c r="AZ190" s="186" t="e">
        <v>#NAME?</v>
      </c>
      <c r="BA190" s="187" t="e">
        <f t="shared" si="102"/>
        <v>#NAME?</v>
      </c>
      <c r="BB190" s="186" t="e">
        <v>#NAME?</v>
      </c>
      <c r="BC190" s="186" t="e">
        <v>#NAME?</v>
      </c>
      <c r="BD190" s="186" t="e">
        <v>#NAME?</v>
      </c>
      <c r="BE190" s="187" t="e">
        <f t="shared" si="103"/>
        <v>#NAME?</v>
      </c>
      <c r="BF190" s="186" t="e">
        <v>#NAME?</v>
      </c>
      <c r="BG190" s="186" t="e">
        <v>#NAME?</v>
      </c>
      <c r="BH190" s="186" t="e">
        <v>#NAME?</v>
      </c>
      <c r="BI190" s="187" t="e">
        <f t="shared" si="104"/>
        <v>#NAME?</v>
      </c>
      <c r="BJ190" s="186" t="e">
        <v>#NAME?</v>
      </c>
      <c r="BK190" s="186" t="e">
        <v>#NAME?</v>
      </c>
      <c r="BL190" s="186" t="e">
        <v>#NAME?</v>
      </c>
      <c r="BM190" s="187" t="e">
        <f t="shared" si="105"/>
        <v>#NAME?</v>
      </c>
      <c r="BN190" s="186" t="e">
        <v>#NAME?</v>
      </c>
      <c r="BO190" s="186" t="e">
        <v>#NAME?</v>
      </c>
      <c r="BP190" s="186" t="e">
        <v>#NAME?</v>
      </c>
      <c r="BQ190" s="187" t="e">
        <f t="shared" si="106"/>
        <v>#NAME?</v>
      </c>
      <c r="BR190" s="186" t="e">
        <v>#NAME?</v>
      </c>
      <c r="BS190" s="186" t="e">
        <v>#NAME?</v>
      </c>
      <c r="BT190" s="186" t="e">
        <v>#NAME?</v>
      </c>
      <c r="BU190" s="187" t="e">
        <f t="shared" si="107"/>
        <v>#NAME?</v>
      </c>
      <c r="BV190" s="186" t="e">
        <v>#NAME?</v>
      </c>
      <c r="BW190" s="186" t="e">
        <v>#NAME?</v>
      </c>
      <c r="BX190" s="186" t="e">
        <v>#NAME?</v>
      </c>
      <c r="BY190" s="187" t="e">
        <f t="shared" si="108"/>
        <v>#NAME?</v>
      </c>
    </row>
    <row r="191" spans="1:77" s="80" customFormat="1" ht="26.5">
      <c r="A191" s="162"/>
      <c r="B191" s="163"/>
      <c r="C191" s="163"/>
      <c r="D191" s="163"/>
      <c r="E191" s="163"/>
      <c r="F191" s="163"/>
      <c r="I191" s="164"/>
      <c r="J191" s="177" t="str">
        <f>CONCATENATE("Subtotal ",J180)</f>
        <v>Subtotal Result 3: Peace actors and initiatives engage with higher-level stakeholders at province/territory, national, and international levels</v>
      </c>
      <c r="K191" s="333">
        <f>SUBTOTAL(9,K180:K181)</f>
        <v>2000</v>
      </c>
      <c r="L191" s="399">
        <f>SUBTOTAL(9,L180:L181)</f>
        <v>1800</v>
      </c>
      <c r="M191" s="366">
        <f>SUBTOTAL(9,M180:M181)</f>
        <v>1406.25</v>
      </c>
      <c r="N191" s="366" t="e">
        <f>SUBTOTAL(9,N180:N181)</f>
        <v>#NAME?</v>
      </c>
      <c r="O191" s="366" t="e">
        <f>SUBTOTAL(9,O180:O181)</f>
        <v>#NAME?</v>
      </c>
      <c r="P191" s="184"/>
      <c r="Q191" s="184"/>
      <c r="R191" s="216"/>
      <c r="S191" s="184"/>
      <c r="T191" s="184"/>
      <c r="U191" s="215"/>
      <c r="V191" s="215"/>
      <c r="W191" s="303">
        <f>SUBTOTAL(9,W180:W190)</f>
        <v>24260</v>
      </c>
      <c r="X191" s="184"/>
      <c r="Y191" s="277">
        <f>SUBTOTAL(9,Y180:Y181)</f>
        <v>2000</v>
      </c>
      <c r="Z191" s="184"/>
      <c r="AA191" s="214">
        <f>SUBTOTAL(9,AA180:AA181)</f>
        <v>1562.5</v>
      </c>
      <c r="AB191" s="184"/>
      <c r="AC191" s="184"/>
      <c r="AD191" s="216"/>
      <c r="AE191" s="184"/>
      <c r="AF191" s="184"/>
      <c r="AG191" s="215"/>
      <c r="AH191" s="215"/>
      <c r="AI191" s="233">
        <f>SUBTOTAL(9,AI180:AI190)</f>
        <v>80300</v>
      </c>
      <c r="AJ191" s="184"/>
      <c r="AK191" s="277">
        <f>SUBTOTAL(9,AK180:AK181)</f>
        <v>6000</v>
      </c>
      <c r="AL191" s="184"/>
      <c r="AM191" s="214">
        <f>SUBTOTAL(9,AM180:AM181)</f>
        <v>4687.5</v>
      </c>
      <c r="AN191" s="184"/>
      <c r="AO191" s="184"/>
      <c r="AP191" s="184"/>
      <c r="AQ191" s="184"/>
      <c r="AR191" s="215" t="e">
        <f t="shared" ref="AR191:BF191" si="109">SUBTOTAL(9,AR180:AR181)</f>
        <v>#NAME?</v>
      </c>
      <c r="AS191" s="215" t="e">
        <f t="shared" si="109"/>
        <v>#NAME?</v>
      </c>
      <c r="AT191" s="215" t="e">
        <f t="shared" si="109"/>
        <v>#NAME?</v>
      </c>
      <c r="AU191" s="215" t="e">
        <f t="shared" si="109"/>
        <v>#NAME?</v>
      </c>
      <c r="AV191" s="215" t="e">
        <f t="shared" si="109"/>
        <v>#NAME?</v>
      </c>
      <c r="AW191" s="215" t="e">
        <f t="shared" si="109"/>
        <v>#NAME?</v>
      </c>
      <c r="AX191" s="215" t="e">
        <f t="shared" si="109"/>
        <v>#NAME?</v>
      </c>
      <c r="AY191" s="215" t="e">
        <f t="shared" si="109"/>
        <v>#NAME?</v>
      </c>
      <c r="AZ191" s="215" t="e">
        <f t="shared" si="109"/>
        <v>#NAME?</v>
      </c>
      <c r="BA191" s="215" t="e">
        <f t="shared" si="109"/>
        <v>#NAME?</v>
      </c>
      <c r="BB191" s="215" t="e">
        <f t="shared" si="109"/>
        <v>#NAME?</v>
      </c>
      <c r="BC191" s="215" t="e">
        <f t="shared" si="109"/>
        <v>#NAME?</v>
      </c>
      <c r="BD191" s="215" t="e">
        <f t="shared" si="109"/>
        <v>#NAME?</v>
      </c>
      <c r="BE191" s="215" t="e">
        <f t="shared" si="109"/>
        <v>#NAME?</v>
      </c>
      <c r="BF191" s="215" t="e">
        <f t="shared" si="109"/>
        <v>#NAME?</v>
      </c>
      <c r="BG191" s="215" t="e">
        <f t="shared" ref="BG191:BY191" si="110">SUBTOTAL(9,BG180:BG181)</f>
        <v>#NAME?</v>
      </c>
      <c r="BH191" s="215" t="e">
        <f t="shared" si="110"/>
        <v>#NAME?</v>
      </c>
      <c r="BI191" s="215" t="e">
        <f t="shared" si="110"/>
        <v>#NAME?</v>
      </c>
      <c r="BJ191" s="215" t="e">
        <f t="shared" si="110"/>
        <v>#NAME?</v>
      </c>
      <c r="BK191" s="215" t="e">
        <f t="shared" si="110"/>
        <v>#NAME?</v>
      </c>
      <c r="BL191" s="215" t="e">
        <f t="shared" si="110"/>
        <v>#NAME?</v>
      </c>
      <c r="BM191" s="215" t="e">
        <f t="shared" si="110"/>
        <v>#NAME?</v>
      </c>
      <c r="BN191" s="215" t="e">
        <f t="shared" si="110"/>
        <v>#NAME?</v>
      </c>
      <c r="BO191" s="215" t="e">
        <f t="shared" si="110"/>
        <v>#NAME?</v>
      </c>
      <c r="BP191" s="215" t="e">
        <f t="shared" si="110"/>
        <v>#NAME?</v>
      </c>
      <c r="BQ191" s="215" t="e">
        <f t="shared" si="110"/>
        <v>#NAME?</v>
      </c>
      <c r="BR191" s="215" t="e">
        <f t="shared" si="110"/>
        <v>#NAME?</v>
      </c>
      <c r="BS191" s="215" t="e">
        <f t="shared" si="110"/>
        <v>#NAME?</v>
      </c>
      <c r="BT191" s="215" t="e">
        <f t="shared" si="110"/>
        <v>#NAME?</v>
      </c>
      <c r="BU191" s="215" t="e">
        <f t="shared" si="110"/>
        <v>#NAME?</v>
      </c>
      <c r="BV191" s="215" t="e">
        <f t="shared" si="110"/>
        <v>#NAME?</v>
      </c>
      <c r="BW191" s="215" t="e">
        <f t="shared" si="110"/>
        <v>#NAME?</v>
      </c>
      <c r="BX191" s="215" t="e">
        <f t="shared" si="110"/>
        <v>#NAME?</v>
      </c>
      <c r="BY191" s="215" t="e">
        <f t="shared" si="110"/>
        <v>#NAME?</v>
      </c>
    </row>
    <row r="192" spans="1:77" s="80" customFormat="1" ht="15.5">
      <c r="A192" s="171"/>
      <c r="B192" s="172"/>
      <c r="C192" s="172"/>
      <c r="D192" s="172"/>
      <c r="E192" s="172"/>
      <c r="F192" s="172"/>
      <c r="G192" s="173"/>
      <c r="H192" s="173"/>
      <c r="I192" s="164"/>
      <c r="J192" s="177"/>
      <c r="K192" s="333"/>
      <c r="L192" s="399"/>
      <c r="M192" s="366"/>
      <c r="N192" s="366"/>
      <c r="O192" s="366"/>
      <c r="P192" s="184"/>
      <c r="Q192" s="184"/>
      <c r="R192" s="216"/>
      <c r="S192" s="184"/>
      <c r="T192" s="184"/>
      <c r="U192" s="215"/>
      <c r="V192" s="215"/>
      <c r="W192" s="303"/>
      <c r="X192" s="184"/>
      <c r="Y192" s="277"/>
      <c r="Z192" s="184"/>
      <c r="AA192" s="214"/>
      <c r="AB192" s="184"/>
      <c r="AC192" s="184"/>
      <c r="AD192" s="216"/>
      <c r="AE192" s="184"/>
      <c r="AF192" s="184"/>
      <c r="AG192" s="215"/>
      <c r="AH192" s="215"/>
      <c r="AI192" s="233"/>
      <c r="AJ192" s="184"/>
      <c r="AK192" s="277"/>
      <c r="AL192" s="184"/>
      <c r="AM192" s="214"/>
      <c r="AN192" s="184"/>
      <c r="AO192" s="184"/>
      <c r="AP192" s="184"/>
      <c r="AQ192" s="184"/>
      <c r="AR192" s="215"/>
      <c r="AS192" s="215"/>
      <c r="AT192" s="215"/>
      <c r="AU192" s="215"/>
      <c r="AV192" s="215"/>
      <c r="AW192" s="215"/>
      <c r="AX192" s="215"/>
      <c r="AY192" s="215"/>
      <c r="AZ192" s="215"/>
      <c r="BA192" s="215"/>
      <c r="BB192" s="215"/>
      <c r="BC192" s="215"/>
      <c r="BD192" s="215"/>
      <c r="BE192" s="215"/>
      <c r="BF192" s="215"/>
      <c r="BG192" s="215"/>
      <c r="BH192" s="215"/>
      <c r="BI192" s="215"/>
      <c r="BJ192" s="215"/>
      <c r="BK192" s="215"/>
      <c r="BL192" s="215"/>
      <c r="BM192" s="215"/>
      <c r="BN192" s="215"/>
      <c r="BO192" s="215"/>
      <c r="BP192" s="215"/>
      <c r="BQ192" s="215"/>
      <c r="BR192" s="215"/>
      <c r="BS192" s="215"/>
      <c r="BT192" s="215"/>
      <c r="BU192" s="215"/>
      <c r="BV192" s="215"/>
      <c r="BW192" s="215"/>
      <c r="BX192" s="215"/>
      <c r="BY192" s="215"/>
    </row>
    <row r="193" spans="1:77" s="80" customFormat="1" ht="21.75" customHeight="1">
      <c r="A193" s="74"/>
      <c r="B193" s="81"/>
      <c r="C193" s="81"/>
      <c r="D193" s="88"/>
      <c r="E193" s="81"/>
      <c r="F193" s="88"/>
      <c r="G193" s="77"/>
      <c r="H193" s="77"/>
      <c r="I193" s="159"/>
      <c r="J193" s="174" t="str">
        <f>CONCATENATE("Total ",J165)</f>
        <v>Total Other Costs</v>
      </c>
      <c r="K193" s="335">
        <f>SUBTOTAL(9,K167:K192)</f>
        <v>126360</v>
      </c>
      <c r="L193" s="402">
        <f>SUBTOTAL(9,L167:L192)</f>
        <v>113724</v>
      </c>
      <c r="M193" s="370">
        <f>SUBTOTAL(9,M167:M192)</f>
        <v>88846.875</v>
      </c>
      <c r="N193" s="371" t="e">
        <f>SUBTOTAL(9,N167:N192)</f>
        <v>#NAME?</v>
      </c>
      <c r="O193" s="371" t="e">
        <f>SUBTOTAL(9,O167:O192)</f>
        <v>#NAME?</v>
      </c>
      <c r="P193" s="182"/>
      <c r="Q193" s="182"/>
      <c r="R193" s="189"/>
      <c r="S193" s="189"/>
      <c r="T193" s="190"/>
      <c r="U193" s="191"/>
      <c r="V193" s="191"/>
      <c r="W193" s="306">
        <f>SUBTOTAL(9,W167:W192)</f>
        <v>126360</v>
      </c>
      <c r="X193" s="182"/>
      <c r="Y193" s="280">
        <f>SUBTOTAL(9,Y167:Y192)</f>
        <v>126360</v>
      </c>
      <c r="Z193" s="182"/>
      <c r="AA193" s="188">
        <f>SUBTOTAL(9,AA167:AA192)</f>
        <v>98718.75</v>
      </c>
      <c r="AB193" s="182"/>
      <c r="AC193" s="182"/>
      <c r="AD193" s="189"/>
      <c r="AE193" s="189"/>
      <c r="AF193" s="190"/>
      <c r="AG193" s="191"/>
      <c r="AH193" s="191"/>
      <c r="AI193" s="234">
        <f>SUBTOTAL(9,AI167:AI192)</f>
        <v>372920</v>
      </c>
      <c r="AJ193" s="182"/>
      <c r="AK193" s="280">
        <f>SUBTOTAL(9,AK167:AK192)</f>
        <v>372920</v>
      </c>
      <c r="AL193" s="182"/>
      <c r="AM193" s="188">
        <f>SUBTOTAL(9,AM167:AM192)</f>
        <v>291343.75</v>
      </c>
      <c r="AN193" s="182"/>
      <c r="AO193" s="182"/>
      <c r="AP193" s="182"/>
      <c r="AQ193" s="182"/>
      <c r="AR193" s="192" t="e">
        <f t="shared" ref="AR193:BF193" si="111">SUBTOTAL(9,AR167:AR192)</f>
        <v>#NAME?</v>
      </c>
      <c r="AS193" s="192" t="e">
        <f t="shared" si="111"/>
        <v>#NAME?</v>
      </c>
      <c r="AT193" s="192" t="e">
        <f t="shared" si="111"/>
        <v>#NAME?</v>
      </c>
      <c r="AU193" s="192" t="e">
        <f t="shared" si="111"/>
        <v>#NAME?</v>
      </c>
      <c r="AV193" s="192" t="e">
        <f t="shared" si="111"/>
        <v>#NAME?</v>
      </c>
      <c r="AW193" s="192" t="e">
        <f t="shared" si="111"/>
        <v>#NAME?</v>
      </c>
      <c r="AX193" s="192" t="e">
        <f t="shared" si="111"/>
        <v>#NAME?</v>
      </c>
      <c r="AY193" s="192" t="e">
        <f t="shared" si="111"/>
        <v>#NAME?</v>
      </c>
      <c r="AZ193" s="192" t="e">
        <f t="shared" si="111"/>
        <v>#NAME?</v>
      </c>
      <c r="BA193" s="192" t="e">
        <f t="shared" si="111"/>
        <v>#NAME?</v>
      </c>
      <c r="BB193" s="192" t="e">
        <f t="shared" si="111"/>
        <v>#NAME?</v>
      </c>
      <c r="BC193" s="192" t="e">
        <f t="shared" si="111"/>
        <v>#NAME?</v>
      </c>
      <c r="BD193" s="192" t="e">
        <f t="shared" si="111"/>
        <v>#NAME?</v>
      </c>
      <c r="BE193" s="192" t="e">
        <f t="shared" si="111"/>
        <v>#NAME?</v>
      </c>
      <c r="BF193" s="192" t="e">
        <f t="shared" si="111"/>
        <v>#NAME?</v>
      </c>
      <c r="BG193" s="192" t="e">
        <f t="shared" ref="BG193:BY193" si="112">SUBTOTAL(9,BG167:BG192)</f>
        <v>#NAME?</v>
      </c>
      <c r="BH193" s="192" t="e">
        <f t="shared" si="112"/>
        <v>#NAME?</v>
      </c>
      <c r="BI193" s="192" t="e">
        <f t="shared" si="112"/>
        <v>#NAME?</v>
      </c>
      <c r="BJ193" s="192" t="e">
        <f t="shared" si="112"/>
        <v>#NAME?</v>
      </c>
      <c r="BK193" s="192" t="e">
        <f t="shared" si="112"/>
        <v>#NAME?</v>
      </c>
      <c r="BL193" s="192" t="e">
        <f t="shared" si="112"/>
        <v>#NAME?</v>
      </c>
      <c r="BM193" s="192" t="e">
        <f t="shared" si="112"/>
        <v>#NAME?</v>
      </c>
      <c r="BN193" s="192" t="e">
        <f t="shared" si="112"/>
        <v>#NAME?</v>
      </c>
      <c r="BO193" s="192" t="e">
        <f t="shared" si="112"/>
        <v>#NAME?</v>
      </c>
      <c r="BP193" s="192" t="e">
        <f t="shared" si="112"/>
        <v>#NAME?</v>
      </c>
      <c r="BQ193" s="192" t="e">
        <f t="shared" si="112"/>
        <v>#NAME?</v>
      </c>
      <c r="BR193" s="192" t="e">
        <f t="shared" si="112"/>
        <v>#NAME?</v>
      </c>
      <c r="BS193" s="192" t="e">
        <f t="shared" si="112"/>
        <v>#NAME?</v>
      </c>
      <c r="BT193" s="192" t="e">
        <f t="shared" si="112"/>
        <v>#NAME?</v>
      </c>
      <c r="BU193" s="192" t="e">
        <f t="shared" si="112"/>
        <v>#NAME?</v>
      </c>
      <c r="BV193" s="192" t="e">
        <f t="shared" si="112"/>
        <v>#NAME?</v>
      </c>
      <c r="BW193" s="192" t="e">
        <f t="shared" si="112"/>
        <v>#NAME?</v>
      </c>
      <c r="BX193" s="192" t="e">
        <f t="shared" si="112"/>
        <v>#NAME?</v>
      </c>
      <c r="BY193" s="192" t="e">
        <f t="shared" si="112"/>
        <v>#NAME?</v>
      </c>
    </row>
    <row r="194" spans="1:77" s="80" customFormat="1" ht="12.75" customHeight="1">
      <c r="A194" s="74"/>
      <c r="B194" s="99"/>
      <c r="C194" s="99"/>
      <c r="D194" s="88"/>
      <c r="E194" s="99"/>
      <c r="F194" s="88"/>
      <c r="G194" s="77"/>
      <c r="H194" s="77"/>
      <c r="I194" s="140" t="s">
        <v>20</v>
      </c>
      <c r="J194" s="175" t="s">
        <v>26</v>
      </c>
      <c r="K194" s="310"/>
      <c r="L194" s="403"/>
      <c r="M194" s="372"/>
      <c r="N194" s="372"/>
      <c r="O194" s="372"/>
      <c r="P194" s="182"/>
      <c r="Q194" s="182"/>
      <c r="R194" s="197"/>
      <c r="S194" s="198"/>
      <c r="T194" s="198"/>
      <c r="U194" s="198"/>
      <c r="V194" s="198"/>
      <c r="W194" s="307"/>
      <c r="X194" s="182"/>
      <c r="Y194" s="281"/>
      <c r="Z194" s="182"/>
      <c r="AA194" s="196"/>
      <c r="AB194" s="182"/>
      <c r="AC194" s="182"/>
      <c r="AD194" s="197"/>
      <c r="AE194" s="198"/>
      <c r="AF194" s="198"/>
      <c r="AG194" s="198"/>
      <c r="AH194" s="198"/>
      <c r="AI194" s="237"/>
      <c r="AJ194" s="182"/>
      <c r="AK194" s="281"/>
      <c r="AL194" s="182"/>
      <c r="AM194" s="196"/>
      <c r="AN194" s="182"/>
      <c r="AO194" s="182"/>
      <c r="AP194" s="182"/>
      <c r="AQ194" s="182"/>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row>
    <row r="195" spans="1:77" s="80" customFormat="1" ht="15.5">
      <c r="A195" s="74"/>
      <c r="B195" s="91"/>
      <c r="C195" s="91"/>
      <c r="D195" s="88"/>
      <c r="E195" s="91"/>
      <c r="F195" s="88"/>
      <c r="G195" s="77"/>
      <c r="H195" s="77"/>
      <c r="I195" s="141"/>
      <c r="J195" s="265">
        <v>7.0000000000000007E-2</v>
      </c>
      <c r="K195" s="304"/>
      <c r="L195" s="400"/>
      <c r="M195" s="367"/>
      <c r="N195" s="367"/>
      <c r="O195" s="367"/>
      <c r="P195" s="182"/>
      <c r="Q195" s="182"/>
      <c r="R195" s="202"/>
      <c r="S195" s="182"/>
      <c r="T195" s="182"/>
      <c r="U195" s="182"/>
      <c r="V195" s="182"/>
      <c r="W195" s="304"/>
      <c r="X195" s="182"/>
      <c r="Y195" s="278"/>
      <c r="Z195" s="182"/>
      <c r="AA195" s="193"/>
      <c r="AB195" s="182"/>
      <c r="AC195" s="182"/>
      <c r="AD195" s="202"/>
      <c r="AE195" s="182"/>
      <c r="AF195" s="182"/>
      <c r="AG195" s="182"/>
      <c r="AH195" s="182"/>
      <c r="AI195" s="235"/>
      <c r="AJ195" s="182"/>
      <c r="AK195" s="278"/>
      <c r="AL195" s="182"/>
      <c r="AM195" s="193"/>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row>
    <row r="196" spans="1:77" s="80" customFormat="1" ht="21" customHeight="1">
      <c r="A196" s="74"/>
      <c r="B196" s="99"/>
      <c r="C196" s="99"/>
      <c r="D196" s="88"/>
      <c r="E196" s="99"/>
      <c r="F196" s="88"/>
      <c r="G196" s="77"/>
      <c r="H196" s="77"/>
      <c r="I196" s="140" t="s">
        <v>21</v>
      </c>
      <c r="J196" s="175" t="s">
        <v>23</v>
      </c>
      <c r="K196" s="339"/>
      <c r="L196" s="407"/>
      <c r="M196" s="377"/>
      <c r="N196" s="377"/>
      <c r="O196" s="377"/>
      <c r="P196" s="182"/>
      <c r="Q196" s="182"/>
      <c r="R196" s="197"/>
      <c r="S196" s="199"/>
      <c r="T196" s="199"/>
      <c r="U196" s="199"/>
      <c r="V196" s="199"/>
      <c r="W196" s="311"/>
      <c r="X196" s="182"/>
      <c r="Y196" s="284"/>
      <c r="Z196" s="182"/>
      <c r="AA196" s="209"/>
      <c r="AB196" s="182"/>
      <c r="AC196" s="182"/>
      <c r="AD196" s="197"/>
      <c r="AE196" s="199"/>
      <c r="AF196" s="199"/>
      <c r="AG196" s="199"/>
      <c r="AH196" s="199"/>
      <c r="AI196" s="241"/>
      <c r="AJ196" s="182"/>
      <c r="AK196" s="284"/>
      <c r="AL196" s="182"/>
      <c r="AM196" s="209"/>
      <c r="AN196" s="182"/>
      <c r="AO196" s="182"/>
      <c r="AP196" s="182"/>
      <c r="AQ196" s="182"/>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row>
    <row r="197" spans="1:77" s="80" customFormat="1" ht="15.5">
      <c r="A197" s="87" t="s">
        <v>297</v>
      </c>
      <c r="B197" s="91"/>
      <c r="C197" s="91"/>
      <c r="D197" s="88"/>
      <c r="E197" s="91">
        <v>9901</v>
      </c>
      <c r="F197" s="88"/>
      <c r="G197" s="77"/>
      <c r="H197" s="77"/>
      <c r="I197" s="157"/>
      <c r="J197" s="122" t="s">
        <v>25</v>
      </c>
      <c r="K197" s="302">
        <f>Y197</f>
        <v>39619</v>
      </c>
      <c r="L197" s="398">
        <f>K197*0.9</f>
        <v>35657.1</v>
      </c>
      <c r="M197" s="365">
        <f>L197/$M$4</f>
        <v>27857.109375</v>
      </c>
      <c r="N197" s="365" t="e">
        <f>L197-AR197</f>
        <v>#NAME?</v>
      </c>
      <c r="O197" s="365" t="e">
        <f>M197-AS197</f>
        <v>#NAME?</v>
      </c>
      <c r="P197" s="182"/>
      <c r="Q197" s="182"/>
      <c r="R197" s="213"/>
      <c r="S197" s="182"/>
      <c r="T197" s="182"/>
      <c r="U197" s="185"/>
      <c r="V197" s="185"/>
      <c r="W197" s="302">
        <v>39619</v>
      </c>
      <c r="X197" s="182"/>
      <c r="Y197" s="266">
        <f>W197</f>
        <v>39619</v>
      </c>
      <c r="Z197" s="182"/>
      <c r="AA197" s="181">
        <f>Y197/M$4</f>
        <v>30952.34375</v>
      </c>
      <c r="AB197" s="182"/>
      <c r="AC197" s="182"/>
      <c r="AD197" s="213"/>
      <c r="AE197" s="182"/>
      <c r="AF197" s="182"/>
      <c r="AG197" s="185"/>
      <c r="AH197" s="185"/>
      <c r="AI197" s="232">
        <v>109032</v>
      </c>
      <c r="AJ197" s="182"/>
      <c r="AK197" s="266">
        <f>AI197</f>
        <v>109032</v>
      </c>
      <c r="AL197" s="182"/>
      <c r="AM197" s="181">
        <f>AK197/M$4</f>
        <v>85181.25</v>
      </c>
      <c r="AN197" s="182"/>
      <c r="AO197" s="182"/>
      <c r="AP197" s="182"/>
      <c r="AQ197" s="182"/>
      <c r="AR197" s="185" t="e">
        <f>AS197*$M$4</f>
        <v>#NAME?</v>
      </c>
      <c r="AS197" s="185" t="e">
        <f>AW197+BA197+BE197+BI197+BM197+BQ197+BU197+BY197</f>
        <v>#NAME?</v>
      </c>
      <c r="AT197" s="186" t="e">
        <v>#NAME?</v>
      </c>
      <c r="AU197" s="186" t="e">
        <v>#NAME?</v>
      </c>
      <c r="AV197" s="186" t="e">
        <v>#NAME?</v>
      </c>
      <c r="AW197" s="187" t="e">
        <f>SUM(AT197:AV197)</f>
        <v>#NAME?</v>
      </c>
      <c r="AX197" s="186" t="e">
        <v>#NAME?</v>
      </c>
      <c r="AY197" s="186" t="e">
        <v>#NAME?</v>
      </c>
      <c r="AZ197" s="186" t="e">
        <v>#NAME?</v>
      </c>
      <c r="BA197" s="187" t="e">
        <f>SUM(AX197:AZ197)</f>
        <v>#NAME?</v>
      </c>
      <c r="BB197" s="186" t="e">
        <v>#NAME?</v>
      </c>
      <c r="BC197" s="186" t="e">
        <v>#NAME?</v>
      </c>
      <c r="BD197" s="186" t="e">
        <v>#NAME?</v>
      </c>
      <c r="BE197" s="187" t="e">
        <f>SUM(BB197:BD197)</f>
        <v>#NAME?</v>
      </c>
      <c r="BF197" s="186" t="e">
        <v>#NAME?</v>
      </c>
      <c r="BG197" s="186" t="e">
        <v>#NAME?</v>
      </c>
      <c r="BH197" s="186" t="e">
        <v>#NAME?</v>
      </c>
      <c r="BI197" s="187" t="e">
        <f>SUM(BF197:BH197)</f>
        <v>#NAME?</v>
      </c>
      <c r="BJ197" s="186" t="e">
        <v>#NAME?</v>
      </c>
      <c r="BK197" s="186" t="e">
        <v>#NAME?</v>
      </c>
      <c r="BL197" s="186" t="e">
        <v>#NAME?</v>
      </c>
      <c r="BM197" s="187" t="e">
        <f>SUM(BJ197:BL197)</f>
        <v>#NAME?</v>
      </c>
      <c r="BN197" s="186" t="e">
        <v>#NAME?</v>
      </c>
      <c r="BO197" s="186" t="e">
        <v>#NAME?</v>
      </c>
      <c r="BP197" s="186" t="e">
        <v>#NAME?</v>
      </c>
      <c r="BQ197" s="187" t="e">
        <f>SUM(BM197:BP197)</f>
        <v>#NAME?</v>
      </c>
      <c r="BR197" s="186" t="e">
        <v>#NAME?</v>
      </c>
      <c r="BS197" s="186" t="e">
        <v>#NAME?</v>
      </c>
      <c r="BT197" s="186" t="e">
        <v>#NAME?</v>
      </c>
      <c r="BU197" s="187" t="e">
        <f>SUM(BQ197:BT197)</f>
        <v>#NAME?</v>
      </c>
      <c r="BV197" s="186" t="e">
        <v>#NAME?</v>
      </c>
      <c r="BW197" s="186" t="e">
        <v>#NAME?</v>
      </c>
      <c r="BX197" s="186" t="e">
        <v>#NAME?</v>
      </c>
      <c r="BY197" s="187" t="e">
        <f>SUM(BU197:BX197)</f>
        <v>#NAME?</v>
      </c>
    </row>
    <row r="198" spans="1:77" s="80" customFormat="1" ht="23.25" customHeight="1">
      <c r="A198" s="74"/>
      <c r="B198" s="99"/>
      <c r="C198" s="99"/>
      <c r="D198" s="88"/>
      <c r="E198" s="99"/>
      <c r="F198" s="88"/>
      <c r="G198" s="77"/>
      <c r="H198" s="77"/>
      <c r="I198" s="140"/>
      <c r="J198" s="175" t="s">
        <v>24</v>
      </c>
      <c r="K198" s="310">
        <f>SUBTOTAL(9,K197)</f>
        <v>39619</v>
      </c>
      <c r="L198" s="403">
        <f>SUBTOTAL(9,L197)</f>
        <v>35657.1</v>
      </c>
      <c r="M198" s="372">
        <f>SUBTOTAL(9,M197)</f>
        <v>27857.109375</v>
      </c>
      <c r="N198" s="372" t="e">
        <f>SUBTOTAL(9,N197)</f>
        <v>#NAME?</v>
      </c>
      <c r="O198" s="372" t="e">
        <f>SUBTOTAL(9,O197)</f>
        <v>#NAME?</v>
      </c>
      <c r="P198" s="182"/>
      <c r="Q198" s="182"/>
      <c r="R198" s="197"/>
      <c r="S198" s="198"/>
      <c r="T198" s="212"/>
      <c r="U198" s="212"/>
      <c r="V198" s="212"/>
      <c r="W198" s="307">
        <f>SUBTOTAL(9,W197)</f>
        <v>39619</v>
      </c>
      <c r="X198" s="182"/>
      <c r="Y198" s="281">
        <f>SUBTOTAL(9,Y197)</f>
        <v>39619</v>
      </c>
      <c r="Z198" s="182"/>
      <c r="AA198" s="196">
        <f>SUBTOTAL(9,AA197)</f>
        <v>30952.34375</v>
      </c>
      <c r="AB198" s="182"/>
      <c r="AC198" s="182"/>
      <c r="AD198" s="197"/>
      <c r="AE198" s="198"/>
      <c r="AF198" s="212"/>
      <c r="AG198" s="212"/>
      <c r="AH198" s="212"/>
      <c r="AI198" s="237">
        <f>SUBTOTAL(9,AI197)</f>
        <v>109032</v>
      </c>
      <c r="AJ198" s="182"/>
      <c r="AK198" s="281">
        <f>SUBTOTAL(9,AK197)</f>
        <v>109032</v>
      </c>
      <c r="AL198" s="182"/>
      <c r="AM198" s="196">
        <f>SUBTOTAL(9,AM197)</f>
        <v>85181.25</v>
      </c>
      <c r="AN198" s="182"/>
      <c r="AO198" s="182"/>
      <c r="AP198" s="182"/>
      <c r="AQ198" s="182"/>
      <c r="AR198" s="200" t="e">
        <f t="shared" ref="AR198:BF198" si="113">SUBTOTAL(9,AR197)</f>
        <v>#NAME?</v>
      </c>
      <c r="AS198" s="200" t="e">
        <f t="shared" si="113"/>
        <v>#NAME?</v>
      </c>
      <c r="AT198" s="200" t="e">
        <f t="shared" si="113"/>
        <v>#NAME?</v>
      </c>
      <c r="AU198" s="200" t="e">
        <f t="shared" si="113"/>
        <v>#NAME?</v>
      </c>
      <c r="AV198" s="200" t="e">
        <f t="shared" si="113"/>
        <v>#NAME?</v>
      </c>
      <c r="AW198" s="200" t="e">
        <f t="shared" si="113"/>
        <v>#NAME?</v>
      </c>
      <c r="AX198" s="200" t="e">
        <f t="shared" si="113"/>
        <v>#NAME?</v>
      </c>
      <c r="AY198" s="200" t="e">
        <f t="shared" si="113"/>
        <v>#NAME?</v>
      </c>
      <c r="AZ198" s="200" t="e">
        <f t="shared" si="113"/>
        <v>#NAME?</v>
      </c>
      <c r="BA198" s="200" t="e">
        <f t="shared" si="113"/>
        <v>#NAME?</v>
      </c>
      <c r="BB198" s="200" t="e">
        <f t="shared" si="113"/>
        <v>#NAME?</v>
      </c>
      <c r="BC198" s="200" t="e">
        <f t="shared" si="113"/>
        <v>#NAME?</v>
      </c>
      <c r="BD198" s="200" t="e">
        <f t="shared" si="113"/>
        <v>#NAME?</v>
      </c>
      <c r="BE198" s="200" t="e">
        <f t="shared" si="113"/>
        <v>#NAME?</v>
      </c>
      <c r="BF198" s="200" t="e">
        <f t="shared" si="113"/>
        <v>#NAME?</v>
      </c>
      <c r="BG198" s="200" t="e">
        <f t="shared" ref="BG198:BY198" si="114">SUBTOTAL(9,BG197)</f>
        <v>#NAME?</v>
      </c>
      <c r="BH198" s="200" t="e">
        <f t="shared" si="114"/>
        <v>#NAME?</v>
      </c>
      <c r="BI198" s="200" t="e">
        <f t="shared" si="114"/>
        <v>#NAME?</v>
      </c>
      <c r="BJ198" s="200" t="e">
        <f t="shared" si="114"/>
        <v>#NAME?</v>
      </c>
      <c r="BK198" s="200" t="e">
        <f t="shared" si="114"/>
        <v>#NAME?</v>
      </c>
      <c r="BL198" s="200" t="e">
        <f t="shared" si="114"/>
        <v>#NAME?</v>
      </c>
      <c r="BM198" s="200" t="e">
        <f t="shared" si="114"/>
        <v>#NAME?</v>
      </c>
      <c r="BN198" s="200" t="e">
        <f t="shared" si="114"/>
        <v>#NAME?</v>
      </c>
      <c r="BO198" s="200" t="e">
        <f t="shared" si="114"/>
        <v>#NAME?</v>
      </c>
      <c r="BP198" s="200" t="e">
        <f t="shared" si="114"/>
        <v>#NAME?</v>
      </c>
      <c r="BQ198" s="200" t="e">
        <f t="shared" si="114"/>
        <v>#NAME?</v>
      </c>
      <c r="BR198" s="200" t="e">
        <f t="shared" si="114"/>
        <v>#NAME?</v>
      </c>
      <c r="BS198" s="200" t="e">
        <f t="shared" si="114"/>
        <v>#NAME?</v>
      </c>
      <c r="BT198" s="200" t="e">
        <f t="shared" si="114"/>
        <v>#NAME?</v>
      </c>
      <c r="BU198" s="200" t="e">
        <f t="shared" si="114"/>
        <v>#NAME?</v>
      </c>
      <c r="BV198" s="200" t="e">
        <f t="shared" si="114"/>
        <v>#NAME?</v>
      </c>
      <c r="BW198" s="200" t="e">
        <f t="shared" si="114"/>
        <v>#NAME?</v>
      </c>
      <c r="BX198" s="200" t="e">
        <f t="shared" si="114"/>
        <v>#NAME?</v>
      </c>
      <c r="BY198" s="200" t="e">
        <f t="shared" si="114"/>
        <v>#NAME?</v>
      </c>
    </row>
    <row r="199" spans="1:77" s="80" customFormat="1" ht="15.5">
      <c r="A199" s="74"/>
      <c r="B199" s="91"/>
      <c r="C199" s="91"/>
      <c r="D199" s="88"/>
      <c r="E199" s="91"/>
      <c r="F199" s="88"/>
      <c r="G199" s="77"/>
      <c r="H199" s="77"/>
      <c r="I199" s="141"/>
      <c r="J199" s="122"/>
      <c r="K199" s="304"/>
      <c r="L199" s="400"/>
      <c r="M199" s="367"/>
      <c r="N199" s="367"/>
      <c r="O199" s="367"/>
      <c r="P199" s="182"/>
      <c r="Q199" s="182"/>
      <c r="R199" s="202"/>
      <c r="S199" s="182"/>
      <c r="T199" s="182"/>
      <c r="U199" s="182"/>
      <c r="V199" s="182"/>
      <c r="W199" s="304"/>
      <c r="X199" s="182"/>
      <c r="Y199" s="278"/>
      <c r="Z199" s="182"/>
      <c r="AA199" s="193"/>
      <c r="AB199" s="182"/>
      <c r="AC199" s="182"/>
      <c r="AD199" s="202"/>
      <c r="AE199" s="182"/>
      <c r="AF199" s="182"/>
      <c r="AG199" s="182"/>
      <c r="AH199" s="182"/>
      <c r="AI199" s="235"/>
      <c r="AJ199" s="182"/>
      <c r="AK199" s="278"/>
      <c r="AL199" s="182"/>
      <c r="AM199" s="193"/>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row>
    <row r="200" spans="1:77" s="80" customFormat="1" ht="15.5">
      <c r="A200" s="74"/>
      <c r="B200" s="99"/>
      <c r="C200" s="99"/>
      <c r="D200" s="88"/>
      <c r="E200" s="99"/>
      <c r="F200" s="88"/>
      <c r="G200" s="77"/>
      <c r="H200" s="77"/>
      <c r="I200" s="140" t="s">
        <v>22</v>
      </c>
      <c r="J200" s="175" t="s">
        <v>40</v>
      </c>
      <c r="K200" s="310"/>
      <c r="L200" s="403"/>
      <c r="M200" s="372"/>
      <c r="N200" s="372"/>
      <c r="O200" s="372"/>
      <c r="P200" s="182"/>
      <c r="Q200" s="182"/>
      <c r="R200" s="197"/>
      <c r="S200" s="198"/>
      <c r="T200" s="212"/>
      <c r="U200" s="212"/>
      <c r="V200" s="212"/>
      <c r="W200" s="307"/>
      <c r="X200" s="182"/>
      <c r="Y200" s="281"/>
      <c r="Z200" s="182"/>
      <c r="AA200" s="196"/>
      <c r="AB200" s="182"/>
      <c r="AC200" s="182"/>
      <c r="AD200" s="197"/>
      <c r="AE200" s="198"/>
      <c r="AF200" s="212"/>
      <c r="AG200" s="212"/>
      <c r="AH200" s="212"/>
      <c r="AI200" s="237"/>
      <c r="AJ200" s="182"/>
      <c r="AK200" s="281"/>
      <c r="AL200" s="182"/>
      <c r="AM200" s="196"/>
      <c r="AN200" s="182"/>
      <c r="AO200" s="182"/>
      <c r="AP200" s="182"/>
      <c r="AQ200" s="182"/>
      <c r="AR200" s="200"/>
      <c r="AS200" s="20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c r="BS200" s="210"/>
      <c r="BT200" s="210"/>
      <c r="BU200" s="210"/>
      <c r="BV200" s="210"/>
      <c r="BW200" s="210"/>
      <c r="BX200" s="210"/>
      <c r="BY200" s="210"/>
    </row>
    <row r="201" spans="1:77" s="80" customFormat="1" ht="22.5" customHeight="1">
      <c r="A201" s="74"/>
      <c r="B201" s="96"/>
      <c r="C201" s="96"/>
      <c r="D201" s="88"/>
      <c r="E201" s="96"/>
      <c r="F201" s="88"/>
      <c r="G201" s="77"/>
      <c r="H201" s="77"/>
      <c r="I201" s="161"/>
      <c r="J201" s="178" t="s">
        <v>26</v>
      </c>
      <c r="K201" s="335">
        <f>+K62+K79+K103+K130+K162+K193</f>
        <v>565985.33333333337</v>
      </c>
      <c r="L201" s="402">
        <f>+L62+L79+L103+L130+L162+L193</f>
        <v>509386.8</v>
      </c>
      <c r="M201" s="370">
        <f>+M62+M79+M103+M130+M162+M193</f>
        <v>397958.4375</v>
      </c>
      <c r="N201" s="371" t="e">
        <f>+N62+N79+N103+N130+N162+N193</f>
        <v>#NAME?</v>
      </c>
      <c r="O201" s="371" t="e">
        <f>+O62+O79+O103+O130+O162+O193</f>
        <v>#NAME?</v>
      </c>
      <c r="P201" s="182">
        <f>+P62+P79+P103+P193</f>
        <v>0</v>
      </c>
      <c r="Q201" s="182">
        <f>+Q62+Q79+Q103+Q193</f>
        <v>0</v>
      </c>
      <c r="R201" s="189">
        <f t="shared" ref="R201:W201" si="115">+R62+R79+R103+R130+R162+R193</f>
        <v>0</v>
      </c>
      <c r="S201" s="189">
        <f t="shared" si="115"/>
        <v>0</v>
      </c>
      <c r="T201" s="190">
        <f t="shared" si="115"/>
        <v>0</v>
      </c>
      <c r="U201" s="190">
        <f t="shared" si="115"/>
        <v>0</v>
      </c>
      <c r="V201" s="190">
        <f t="shared" si="115"/>
        <v>0</v>
      </c>
      <c r="W201" s="306">
        <f t="shared" si="115"/>
        <v>565985.33333333337</v>
      </c>
      <c r="X201" s="182">
        <f>+X62+X79+X103+X193</f>
        <v>0</v>
      </c>
      <c r="Y201" s="280">
        <f>+Y62+Y79+Y103+Y130+Y162+Y193</f>
        <v>565985.33333333337</v>
      </c>
      <c r="Z201" s="182">
        <f>+Z62+Z79+Z103+Z193</f>
        <v>0</v>
      </c>
      <c r="AA201" s="188">
        <f>+AA62+AA79+AA103+AA130+AA162+AA193</f>
        <v>442176.04166666669</v>
      </c>
      <c r="AB201" s="182"/>
      <c r="AC201" s="182">
        <f>+AC62+AC79+AC103+AC193</f>
        <v>0</v>
      </c>
      <c r="AD201" s="189"/>
      <c r="AE201" s="189">
        <f>+AE62+AE79+AE103+AE193</f>
        <v>0</v>
      </c>
      <c r="AF201" s="190">
        <f>+AF62+AF79+AF103+AF193</f>
        <v>0</v>
      </c>
      <c r="AG201" s="190">
        <f>+AG62+AG79+AG103+AG193</f>
        <v>0</v>
      </c>
      <c r="AH201" s="190">
        <f>+AH62+AH79+AH103+AH193</f>
        <v>0</v>
      </c>
      <c r="AI201" s="234">
        <f>+AI193+AI162+AI130+AI103+AI79+AI62</f>
        <v>1512230</v>
      </c>
      <c r="AJ201" s="182">
        <f>+AJ62+AJ79+AJ103+AJ193</f>
        <v>0</v>
      </c>
      <c r="AK201" s="280">
        <f>+AK62+AK79+AK103+AK130+AK162+AK193</f>
        <v>1512230</v>
      </c>
      <c r="AL201" s="182">
        <f>+AL62+AL79+AL103+AL193</f>
        <v>0</v>
      </c>
      <c r="AM201" s="188">
        <f>+AM62+AM79+AM103+AM130+AM162+AM193</f>
        <v>1181429.6875</v>
      </c>
      <c r="AN201" s="182">
        <f>+AN62+AN79+AN103+AN193</f>
        <v>0</v>
      </c>
      <c r="AO201" s="182">
        <f>+AO62+AO79+AO103+AO193</f>
        <v>0</v>
      </c>
      <c r="AP201" s="182">
        <f>+AP62+AP79+AP103+AP193</f>
        <v>0</v>
      </c>
      <c r="AQ201" s="182">
        <f>+AQ62+AQ79+AQ103+AQ193</f>
        <v>0</v>
      </c>
      <c r="AR201" s="192" t="e">
        <f t="shared" ref="AR201:BY201" si="116">+AR62+AR79+AR103+AR130+AR162+AR193</f>
        <v>#NAME?</v>
      </c>
      <c r="AS201" s="192" t="e">
        <f t="shared" si="116"/>
        <v>#NAME?</v>
      </c>
      <c r="AT201" s="192" t="e">
        <f t="shared" si="116"/>
        <v>#NAME?</v>
      </c>
      <c r="AU201" s="192" t="e">
        <f t="shared" si="116"/>
        <v>#NAME?</v>
      </c>
      <c r="AV201" s="192" t="e">
        <f t="shared" si="116"/>
        <v>#NAME?</v>
      </c>
      <c r="AW201" s="192" t="e">
        <f t="shared" si="116"/>
        <v>#NAME?</v>
      </c>
      <c r="AX201" s="192" t="e">
        <f t="shared" si="116"/>
        <v>#NAME?</v>
      </c>
      <c r="AY201" s="192" t="e">
        <f t="shared" si="116"/>
        <v>#NAME?</v>
      </c>
      <c r="AZ201" s="192" t="e">
        <f t="shared" si="116"/>
        <v>#NAME?</v>
      </c>
      <c r="BA201" s="192" t="e">
        <f t="shared" si="116"/>
        <v>#NAME?</v>
      </c>
      <c r="BB201" s="192" t="e">
        <f t="shared" si="116"/>
        <v>#NAME?</v>
      </c>
      <c r="BC201" s="192" t="e">
        <f t="shared" si="116"/>
        <v>#NAME?</v>
      </c>
      <c r="BD201" s="192" t="e">
        <f t="shared" si="116"/>
        <v>#NAME?</v>
      </c>
      <c r="BE201" s="192" t="e">
        <f t="shared" si="116"/>
        <v>#NAME?</v>
      </c>
      <c r="BF201" s="192" t="e">
        <f t="shared" si="116"/>
        <v>#NAME?</v>
      </c>
      <c r="BG201" s="192" t="e">
        <f t="shared" si="116"/>
        <v>#NAME?</v>
      </c>
      <c r="BH201" s="192" t="e">
        <f t="shared" si="116"/>
        <v>#NAME?</v>
      </c>
      <c r="BI201" s="192" t="e">
        <f t="shared" si="116"/>
        <v>#NAME?</v>
      </c>
      <c r="BJ201" s="192" t="e">
        <f t="shared" si="116"/>
        <v>#NAME?</v>
      </c>
      <c r="BK201" s="192" t="e">
        <f t="shared" si="116"/>
        <v>#NAME?</v>
      </c>
      <c r="BL201" s="192" t="e">
        <f t="shared" si="116"/>
        <v>#NAME?</v>
      </c>
      <c r="BM201" s="192" t="e">
        <f t="shared" si="116"/>
        <v>#NAME?</v>
      </c>
      <c r="BN201" s="192" t="e">
        <f t="shared" si="116"/>
        <v>#NAME?</v>
      </c>
      <c r="BO201" s="192" t="e">
        <f t="shared" si="116"/>
        <v>#NAME?</v>
      </c>
      <c r="BP201" s="192" t="e">
        <f t="shared" si="116"/>
        <v>#NAME?</v>
      </c>
      <c r="BQ201" s="192" t="e">
        <f t="shared" si="116"/>
        <v>#NAME?</v>
      </c>
      <c r="BR201" s="192" t="e">
        <f t="shared" si="116"/>
        <v>#NAME?</v>
      </c>
      <c r="BS201" s="192" t="e">
        <f t="shared" si="116"/>
        <v>#NAME?</v>
      </c>
      <c r="BT201" s="192" t="e">
        <f t="shared" si="116"/>
        <v>#NAME?</v>
      </c>
      <c r="BU201" s="192" t="e">
        <f t="shared" si="116"/>
        <v>#NAME?</v>
      </c>
      <c r="BV201" s="192" t="e">
        <f t="shared" si="116"/>
        <v>#NAME?</v>
      </c>
      <c r="BW201" s="192" t="e">
        <f t="shared" si="116"/>
        <v>#NAME?</v>
      </c>
      <c r="BX201" s="192" t="e">
        <f t="shared" si="116"/>
        <v>#NAME?</v>
      </c>
      <c r="BY201" s="192" t="e">
        <f t="shared" si="116"/>
        <v>#NAME?</v>
      </c>
    </row>
    <row r="202" spans="1:77" s="80" customFormat="1" ht="17.25" customHeight="1">
      <c r="A202" s="74"/>
      <c r="B202" s="100"/>
      <c r="C202" s="100"/>
      <c r="D202" s="88"/>
      <c r="E202" s="100"/>
      <c r="F202" s="88"/>
      <c r="G202" s="77"/>
      <c r="H202" s="77"/>
      <c r="I202" s="161"/>
      <c r="J202" s="174" t="s">
        <v>23</v>
      </c>
      <c r="K202" s="335">
        <f>K198</f>
        <v>39619</v>
      </c>
      <c r="L202" s="402">
        <f>L198</f>
        <v>35657.1</v>
      </c>
      <c r="M202" s="370">
        <f>M198</f>
        <v>27857.109375</v>
      </c>
      <c r="N202" s="371" t="e">
        <f>N198</f>
        <v>#NAME?</v>
      </c>
      <c r="O202" s="371" t="e">
        <f>O198</f>
        <v>#NAME?</v>
      </c>
      <c r="P202" s="182"/>
      <c r="Q202" s="182"/>
      <c r="R202" s="189"/>
      <c r="S202" s="191"/>
      <c r="T202" s="190"/>
      <c r="U202" s="190"/>
      <c r="V202" s="190"/>
      <c r="W202" s="306">
        <f>W198</f>
        <v>39619</v>
      </c>
      <c r="X202" s="182"/>
      <c r="Y202" s="280">
        <f>Y198</f>
        <v>39619</v>
      </c>
      <c r="Z202" s="182"/>
      <c r="AA202" s="188">
        <f>AA198</f>
        <v>30952.34375</v>
      </c>
      <c r="AB202" s="182"/>
      <c r="AC202" s="182"/>
      <c r="AD202" s="189"/>
      <c r="AE202" s="191"/>
      <c r="AF202" s="190"/>
      <c r="AG202" s="190"/>
      <c r="AH202" s="190"/>
      <c r="AI202" s="234">
        <f>AI198</f>
        <v>109032</v>
      </c>
      <c r="AJ202" s="182"/>
      <c r="AK202" s="280">
        <f>AK198</f>
        <v>109032</v>
      </c>
      <c r="AL202" s="182"/>
      <c r="AM202" s="188">
        <f>AM198</f>
        <v>85181.25</v>
      </c>
      <c r="AN202" s="182"/>
      <c r="AO202" s="182"/>
      <c r="AP202" s="182"/>
      <c r="AQ202" s="182"/>
      <c r="AR202" s="192" t="e">
        <f t="shared" ref="AR202:BF202" si="117">AR198</f>
        <v>#NAME?</v>
      </c>
      <c r="AS202" s="192" t="e">
        <f t="shared" si="117"/>
        <v>#NAME?</v>
      </c>
      <c r="AT202" s="192" t="e">
        <f t="shared" si="117"/>
        <v>#NAME?</v>
      </c>
      <c r="AU202" s="192" t="e">
        <f t="shared" si="117"/>
        <v>#NAME?</v>
      </c>
      <c r="AV202" s="192" t="e">
        <f t="shared" si="117"/>
        <v>#NAME?</v>
      </c>
      <c r="AW202" s="192" t="e">
        <f t="shared" si="117"/>
        <v>#NAME?</v>
      </c>
      <c r="AX202" s="192" t="e">
        <f t="shared" si="117"/>
        <v>#NAME?</v>
      </c>
      <c r="AY202" s="192" t="e">
        <f t="shared" si="117"/>
        <v>#NAME?</v>
      </c>
      <c r="AZ202" s="192" t="e">
        <f t="shared" si="117"/>
        <v>#NAME?</v>
      </c>
      <c r="BA202" s="192" t="e">
        <f t="shared" si="117"/>
        <v>#NAME?</v>
      </c>
      <c r="BB202" s="192" t="e">
        <f t="shared" si="117"/>
        <v>#NAME?</v>
      </c>
      <c r="BC202" s="192" t="e">
        <f t="shared" si="117"/>
        <v>#NAME?</v>
      </c>
      <c r="BD202" s="192" t="e">
        <f t="shared" si="117"/>
        <v>#NAME?</v>
      </c>
      <c r="BE202" s="192" t="e">
        <f t="shared" si="117"/>
        <v>#NAME?</v>
      </c>
      <c r="BF202" s="192" t="e">
        <f t="shared" si="117"/>
        <v>#NAME?</v>
      </c>
      <c r="BG202" s="192" t="e">
        <f t="shared" ref="BG202:BY202" si="118">BG198</f>
        <v>#NAME?</v>
      </c>
      <c r="BH202" s="192" t="e">
        <f t="shared" si="118"/>
        <v>#NAME?</v>
      </c>
      <c r="BI202" s="192" t="e">
        <f t="shared" si="118"/>
        <v>#NAME?</v>
      </c>
      <c r="BJ202" s="192" t="e">
        <f t="shared" si="118"/>
        <v>#NAME?</v>
      </c>
      <c r="BK202" s="192" t="e">
        <f t="shared" si="118"/>
        <v>#NAME?</v>
      </c>
      <c r="BL202" s="192" t="e">
        <f t="shared" si="118"/>
        <v>#NAME?</v>
      </c>
      <c r="BM202" s="192" t="e">
        <f t="shared" si="118"/>
        <v>#NAME?</v>
      </c>
      <c r="BN202" s="192" t="e">
        <f t="shared" si="118"/>
        <v>#NAME?</v>
      </c>
      <c r="BO202" s="192" t="e">
        <f t="shared" si="118"/>
        <v>#NAME?</v>
      </c>
      <c r="BP202" s="192" t="e">
        <f t="shared" si="118"/>
        <v>#NAME?</v>
      </c>
      <c r="BQ202" s="192" t="e">
        <f t="shared" si="118"/>
        <v>#NAME?</v>
      </c>
      <c r="BR202" s="192" t="e">
        <f t="shared" si="118"/>
        <v>#NAME?</v>
      </c>
      <c r="BS202" s="192" t="e">
        <f t="shared" si="118"/>
        <v>#NAME?</v>
      </c>
      <c r="BT202" s="192" t="e">
        <f t="shared" si="118"/>
        <v>#NAME?</v>
      </c>
      <c r="BU202" s="192" t="e">
        <f t="shared" si="118"/>
        <v>#NAME?</v>
      </c>
      <c r="BV202" s="192" t="e">
        <f t="shared" si="118"/>
        <v>#NAME?</v>
      </c>
      <c r="BW202" s="192" t="e">
        <f t="shared" si="118"/>
        <v>#NAME?</v>
      </c>
      <c r="BX202" s="192" t="e">
        <f t="shared" si="118"/>
        <v>#NAME?</v>
      </c>
      <c r="BY202" s="192" t="e">
        <f t="shared" si="118"/>
        <v>#NAME?</v>
      </c>
    </row>
    <row r="203" spans="1:77" s="80" customFormat="1" ht="18.75" customHeight="1">
      <c r="A203" s="74"/>
      <c r="B203" s="99"/>
      <c r="C203" s="99"/>
      <c r="D203" s="88"/>
      <c r="E203" s="99"/>
      <c r="F203" s="88"/>
      <c r="G203" s="77"/>
      <c r="H203" s="77"/>
      <c r="I203" s="140"/>
      <c r="J203" s="175" t="str">
        <f>CONCATENATE("Total requested from ",M1)</f>
        <v>Total requested from Building Peace from the Bottom Up: Reinforcing Local Actions for Peace in the Kivus</v>
      </c>
      <c r="K203" s="310">
        <f>SUBTOTAL(9,K201:K202)</f>
        <v>605604.33333333337</v>
      </c>
      <c r="L203" s="403">
        <f>SUBTOTAL(9,L201:L202)</f>
        <v>545043.9</v>
      </c>
      <c r="M203" s="372">
        <f>SUBTOTAL(9,M201:M202)</f>
        <v>425815.546875</v>
      </c>
      <c r="N203" s="372" t="e">
        <f>SUBTOTAL(9,N201:N202)</f>
        <v>#NAME?</v>
      </c>
      <c r="O203" s="372" t="e">
        <f>SUBTOTAL(9,O201:O202)</f>
        <v>#NAME?</v>
      </c>
      <c r="P203" s="182"/>
      <c r="Q203" s="182"/>
      <c r="R203" s="197"/>
      <c r="S203" s="198"/>
      <c r="T203" s="198"/>
      <c r="U203" s="198"/>
      <c r="V203" s="198"/>
      <c r="W203" s="307">
        <f>SUBTOTAL(9,W201:W202)</f>
        <v>605604.33333333337</v>
      </c>
      <c r="X203" s="182"/>
      <c r="Y203" s="281">
        <f>SUBTOTAL(9,Y201:Y202)</f>
        <v>605604.33333333337</v>
      </c>
      <c r="Z203" s="182"/>
      <c r="AA203" s="196">
        <f>SUBTOTAL(9,AA201:AA202)</f>
        <v>473128.38541666669</v>
      </c>
      <c r="AB203" s="182"/>
      <c r="AC203" s="182"/>
      <c r="AD203" s="197"/>
      <c r="AE203" s="198"/>
      <c r="AF203" s="198"/>
      <c r="AG203" s="198"/>
      <c r="AH203" s="198"/>
      <c r="AI203" s="237">
        <f>SUBTOTAL(9,AI201:AI202)</f>
        <v>1621262</v>
      </c>
      <c r="AJ203" s="182"/>
      <c r="AK203" s="281">
        <f>SUBTOTAL(9,AK201:AK202)</f>
        <v>1621262</v>
      </c>
      <c r="AL203" s="182"/>
      <c r="AM203" s="196">
        <f>SUBTOTAL(9,AM201:AM202)</f>
        <v>1266610.9375</v>
      </c>
      <c r="AN203" s="182"/>
      <c r="AO203" s="182"/>
      <c r="AP203" s="182"/>
      <c r="AQ203" s="182"/>
      <c r="AR203" s="200" t="e">
        <f t="shared" ref="AR203:BF203" si="119">SUBTOTAL(9,AR201:AR202)</f>
        <v>#NAME?</v>
      </c>
      <c r="AS203" s="200" t="e">
        <f t="shared" si="119"/>
        <v>#NAME?</v>
      </c>
      <c r="AT203" s="200" t="e">
        <f t="shared" si="119"/>
        <v>#NAME?</v>
      </c>
      <c r="AU203" s="200" t="e">
        <f t="shared" si="119"/>
        <v>#NAME?</v>
      </c>
      <c r="AV203" s="200" t="e">
        <f t="shared" si="119"/>
        <v>#NAME?</v>
      </c>
      <c r="AW203" s="200" t="e">
        <f t="shared" si="119"/>
        <v>#NAME?</v>
      </c>
      <c r="AX203" s="200" t="e">
        <f t="shared" si="119"/>
        <v>#NAME?</v>
      </c>
      <c r="AY203" s="200" t="e">
        <f t="shared" si="119"/>
        <v>#NAME?</v>
      </c>
      <c r="AZ203" s="200" t="e">
        <f t="shared" si="119"/>
        <v>#NAME?</v>
      </c>
      <c r="BA203" s="200" t="e">
        <f t="shared" si="119"/>
        <v>#NAME?</v>
      </c>
      <c r="BB203" s="200" t="e">
        <f t="shared" si="119"/>
        <v>#NAME?</v>
      </c>
      <c r="BC203" s="200" t="e">
        <f t="shared" si="119"/>
        <v>#NAME?</v>
      </c>
      <c r="BD203" s="200" t="e">
        <f t="shared" si="119"/>
        <v>#NAME?</v>
      </c>
      <c r="BE203" s="200" t="e">
        <f t="shared" si="119"/>
        <v>#NAME?</v>
      </c>
      <c r="BF203" s="200" t="e">
        <f t="shared" si="119"/>
        <v>#NAME?</v>
      </c>
      <c r="BG203" s="200" t="e">
        <f t="shared" ref="BG203:BY203" si="120">SUBTOTAL(9,BG201:BG202)</f>
        <v>#NAME?</v>
      </c>
      <c r="BH203" s="200" t="e">
        <f t="shared" si="120"/>
        <v>#NAME?</v>
      </c>
      <c r="BI203" s="200" t="e">
        <f t="shared" si="120"/>
        <v>#NAME?</v>
      </c>
      <c r="BJ203" s="200" t="e">
        <f t="shared" si="120"/>
        <v>#NAME?</v>
      </c>
      <c r="BK203" s="200" t="e">
        <f t="shared" si="120"/>
        <v>#NAME?</v>
      </c>
      <c r="BL203" s="200" t="e">
        <f t="shared" si="120"/>
        <v>#NAME?</v>
      </c>
      <c r="BM203" s="200" t="e">
        <f t="shared" si="120"/>
        <v>#NAME?</v>
      </c>
      <c r="BN203" s="200" t="e">
        <f t="shared" si="120"/>
        <v>#NAME?</v>
      </c>
      <c r="BO203" s="200" t="e">
        <f t="shared" si="120"/>
        <v>#NAME?</v>
      </c>
      <c r="BP203" s="200" t="e">
        <f t="shared" si="120"/>
        <v>#NAME?</v>
      </c>
      <c r="BQ203" s="200" t="e">
        <f t="shared" si="120"/>
        <v>#NAME?</v>
      </c>
      <c r="BR203" s="200" t="e">
        <f t="shared" si="120"/>
        <v>#NAME?</v>
      </c>
      <c r="BS203" s="200" t="e">
        <f t="shared" si="120"/>
        <v>#NAME?</v>
      </c>
      <c r="BT203" s="200" t="e">
        <f t="shared" si="120"/>
        <v>#NAME?</v>
      </c>
      <c r="BU203" s="200" t="e">
        <f t="shared" si="120"/>
        <v>#NAME?</v>
      </c>
      <c r="BV203" s="200" t="e">
        <f t="shared" si="120"/>
        <v>#NAME?</v>
      </c>
      <c r="BW203" s="200" t="e">
        <f t="shared" si="120"/>
        <v>#NAME?</v>
      </c>
      <c r="BX203" s="200" t="e">
        <f t="shared" si="120"/>
        <v>#NAME?</v>
      </c>
      <c r="BY203" s="200" t="e">
        <f t="shared" si="120"/>
        <v>#NAME?</v>
      </c>
    </row>
    <row r="204" spans="1:77" s="80" customFormat="1" ht="14" hidden="1" outlineLevel="1">
      <c r="A204" s="101"/>
      <c r="B204" s="77"/>
      <c r="C204" s="77"/>
      <c r="D204" s="77"/>
      <c r="E204" s="77"/>
      <c r="F204" s="77"/>
      <c r="G204" s="77"/>
      <c r="H204" s="77"/>
      <c r="I204" s="77"/>
      <c r="J204" s="77"/>
      <c r="K204" s="341"/>
      <c r="L204" s="409"/>
      <c r="M204" s="379"/>
      <c r="N204" s="379"/>
      <c r="O204" s="379"/>
      <c r="P204" s="77"/>
      <c r="Q204" s="77"/>
      <c r="R204" s="77"/>
      <c r="S204" s="77"/>
      <c r="T204" s="102"/>
      <c r="U204" s="103"/>
      <c r="V204" s="103"/>
      <c r="W204" s="313"/>
      <c r="X204" s="77"/>
      <c r="Y204" s="286"/>
      <c r="Z204" s="77"/>
      <c r="AA204" s="77"/>
      <c r="AB204" s="77"/>
      <c r="AC204" s="77"/>
      <c r="AD204" s="77"/>
      <c r="AE204" s="77"/>
      <c r="AF204" s="102"/>
      <c r="AG204" s="103"/>
      <c r="AH204" s="103"/>
      <c r="AI204" s="243"/>
      <c r="AJ204" s="77"/>
      <c r="AK204" s="286"/>
      <c r="AL204" s="77"/>
      <c r="AM204" s="77"/>
      <c r="AN204" s="77"/>
      <c r="AO204" s="77"/>
      <c r="AP204" s="77"/>
      <c r="AQ204" s="77"/>
      <c r="AR204" s="92"/>
      <c r="AS204" s="77"/>
      <c r="AT204" s="91"/>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row>
    <row r="205" spans="1:77" s="80" customFormat="1" ht="12.75" hidden="1" customHeight="1" outlineLevel="1">
      <c r="A205" s="104"/>
      <c r="I205" s="79" t="s">
        <v>28</v>
      </c>
      <c r="J205" s="79" t="s">
        <v>47</v>
      </c>
      <c r="K205" s="342"/>
      <c r="L205" s="410"/>
      <c r="M205" s="380"/>
      <c r="N205" s="380"/>
      <c r="O205" s="380"/>
      <c r="P205" s="217"/>
      <c r="T205" s="105"/>
      <c r="U205" s="106"/>
      <c r="V205" s="106"/>
      <c r="W205" s="314"/>
      <c r="Y205" s="287"/>
      <c r="AF205" s="105"/>
      <c r="AG205" s="106"/>
      <c r="AH205" s="106"/>
      <c r="AI205" s="244"/>
      <c r="AK205" s="287"/>
      <c r="AQ205" s="89" t="e">
        <f>AS205*$F$4</f>
        <v>#NAME?</v>
      </c>
      <c r="AR205" s="85" t="e">
        <f>AS205*$M$4</f>
        <v>#NAME?</v>
      </c>
      <c r="AS205" s="86" t="e">
        <f>AW205+BA205+BE205+BI205</f>
        <v>#NAME?</v>
      </c>
      <c r="AT205" s="107" t="e">
        <v>#NAME?</v>
      </c>
      <c r="AU205" s="107" t="e">
        <v>#NAME?</v>
      </c>
      <c r="AV205" s="107" t="e">
        <v>#NAME?</v>
      </c>
      <c r="AW205" s="108" t="e">
        <f>SUM(AT205:AV205)</f>
        <v>#NAME?</v>
      </c>
      <c r="AX205" s="107" t="e">
        <v>#NAME?</v>
      </c>
      <c r="AY205" s="107" t="e">
        <v>#NAME?</v>
      </c>
      <c r="AZ205" s="107" t="e">
        <v>#NAME?</v>
      </c>
      <c r="BA205" s="108" t="e">
        <f>SUM(AX205:AZ205)</f>
        <v>#NAME?</v>
      </c>
      <c r="BB205" s="107" t="e">
        <v>#NAME?</v>
      </c>
      <c r="BC205" s="107" t="e">
        <v>#NAME?</v>
      </c>
      <c r="BD205" s="107" t="e">
        <v>#NAME?</v>
      </c>
      <c r="BE205" s="108" t="e">
        <f>SUM(BB205:BD205)</f>
        <v>#NAME?</v>
      </c>
      <c r="BF205" s="107" t="e">
        <v>#NAME?</v>
      </c>
      <c r="BG205" s="107" t="e">
        <v>#NAME?</v>
      </c>
      <c r="BH205" s="107" t="e">
        <v>#NAME?</v>
      </c>
      <c r="BI205" s="108" t="e">
        <f>SUM(BF205:BH205)</f>
        <v>#NAME?</v>
      </c>
      <c r="BJ205" s="107" t="e">
        <v>#NAME?</v>
      </c>
      <c r="BK205" s="107" t="e">
        <v>#NAME?</v>
      </c>
      <c r="BL205" s="107" t="e">
        <v>#NAME?</v>
      </c>
      <c r="BM205" s="108" t="e">
        <f>SUM(BJ205:BL205)</f>
        <v>#NAME?</v>
      </c>
      <c r="BN205" s="107" t="e">
        <v>#NAME?</v>
      </c>
      <c r="BO205" s="107" t="e">
        <v>#NAME?</v>
      </c>
      <c r="BP205" s="107" t="e">
        <v>#NAME?</v>
      </c>
      <c r="BQ205" s="108" t="e">
        <f>SUM(BM205:BP205)</f>
        <v>#NAME?</v>
      </c>
      <c r="BR205" s="107" t="e">
        <v>#NAME?</v>
      </c>
      <c r="BS205" s="107" t="e">
        <v>#NAME?</v>
      </c>
      <c r="BT205" s="107" t="e">
        <v>#NAME?</v>
      </c>
      <c r="BU205" s="108" t="e">
        <f>SUM(BQ205:BT205)</f>
        <v>#NAME?</v>
      </c>
      <c r="BV205" s="107" t="e">
        <v>#NAME?</v>
      </c>
      <c r="BW205" s="107" t="e">
        <v>#NAME?</v>
      </c>
      <c r="BX205" s="107" t="e">
        <v>#NAME?</v>
      </c>
      <c r="BY205" s="108" t="e">
        <f>SUM(BU205:BX205)</f>
        <v>#NAME?</v>
      </c>
    </row>
    <row r="206" spans="1:77" s="80" customFormat="1" ht="14" hidden="1" outlineLevel="1">
      <c r="A206" s="104"/>
      <c r="I206" s="109"/>
      <c r="J206" s="90"/>
      <c r="K206" s="342"/>
      <c r="L206" s="410"/>
      <c r="M206" s="380"/>
      <c r="N206" s="380"/>
      <c r="O206" s="380"/>
      <c r="P206" s="51"/>
      <c r="T206" s="105"/>
      <c r="U206" s="106"/>
      <c r="V206" s="106"/>
      <c r="W206" s="314"/>
      <c r="Y206" s="287"/>
      <c r="AF206" s="105"/>
      <c r="AG206" s="106"/>
      <c r="AH206" s="106"/>
      <c r="AI206" s="244"/>
      <c r="AK206" s="287"/>
      <c r="AQ206" s="110" t="e">
        <f>DATEDIF(#REF!,#REF!,"M")+1</f>
        <v>#REF!</v>
      </c>
      <c r="AR206" s="111" t="e">
        <f>DATEDIF(#REF!,#REF!,"M")+1</f>
        <v>#REF!</v>
      </c>
      <c r="AS206" s="112" t="e">
        <f>DATEDIF(#REF!,#REF!,"M")+1</f>
        <v>#REF!</v>
      </c>
      <c r="AT206" s="112" t="e">
        <f>+AS206-AV215</f>
        <v>#REF!</v>
      </c>
      <c r="AU206" s="112" t="e">
        <f>+#REF!/AS206</f>
        <v>#REF!</v>
      </c>
      <c r="AV206" s="112" t="e">
        <f>+AU206*AT206</f>
        <v>#REF!</v>
      </c>
    </row>
    <row r="207" spans="1:77" ht="22.5" hidden="1" customHeight="1" outlineLevel="1">
      <c r="I207" s="6">
        <v>1</v>
      </c>
      <c r="J207" s="21"/>
      <c r="P207" s="52"/>
      <c r="AP207" s="8"/>
      <c r="AQ207" s="52"/>
      <c r="AR207" s="66"/>
      <c r="AS207" s="1416" t="s">
        <v>124</v>
      </c>
      <c r="AT207" s="1416"/>
      <c r="AU207" s="1416"/>
      <c r="AV207" s="1416"/>
      <c r="AW207" s="5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row>
    <row r="208" spans="1:77" ht="15.75" hidden="1" customHeight="1" outlineLevel="1">
      <c r="I208" s="6">
        <v>2</v>
      </c>
      <c r="J208" s="22"/>
      <c r="AP208" s="8"/>
      <c r="AQ208" s="51"/>
      <c r="AR208" s="67"/>
      <c r="AS208" s="1414" t="s">
        <v>125</v>
      </c>
      <c r="AT208" s="1414"/>
      <c r="AU208" s="1414"/>
      <c r="AV208" s="54" t="e">
        <f>+#REF!</f>
        <v>#REF!</v>
      </c>
      <c r="AW208" s="55"/>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row>
    <row r="209" spans="1:77" ht="15.75" hidden="1" customHeight="1" outlineLevel="1">
      <c r="I209" s="6">
        <v>3</v>
      </c>
      <c r="J209" s="22"/>
      <c r="AP209" s="8"/>
      <c r="AQ209" s="56"/>
      <c r="AR209" s="68"/>
      <c r="AS209" s="1414" t="s">
        <v>126</v>
      </c>
      <c r="AT209" s="1414"/>
      <c r="AU209" s="1414"/>
      <c r="AV209" s="57" t="e">
        <f>+AS205/#REF!</f>
        <v>#NAME?</v>
      </c>
      <c r="AW209" s="55"/>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row>
    <row r="210" spans="1:77" ht="15.75" hidden="1" customHeight="1" outlineLevel="1">
      <c r="I210" s="6">
        <v>4</v>
      </c>
      <c r="J210" s="22"/>
      <c r="AP210" s="8"/>
      <c r="AQ210" s="56"/>
      <c r="AR210" s="68"/>
      <c r="AS210" s="1414" t="s">
        <v>127</v>
      </c>
      <c r="AT210" s="1414"/>
      <c r="AU210" s="1414"/>
      <c r="AV210" s="57" t="e">
        <f>+AS203/#REF!</f>
        <v>#NAME?</v>
      </c>
      <c r="AW210" s="55"/>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row>
    <row r="211" spans="1:77" ht="15.75" hidden="1" customHeight="1" outlineLevel="1">
      <c r="I211" s="6">
        <v>5</v>
      </c>
      <c r="J211" s="22"/>
      <c r="AP211" s="8"/>
      <c r="AQ211" s="56"/>
      <c r="AR211" s="68"/>
      <c r="AS211" s="1414" t="s">
        <v>128</v>
      </c>
      <c r="AT211" s="1414"/>
      <c r="AU211" s="1414"/>
      <c r="AV211" s="54" t="e">
        <f>+AS205-AS203</f>
        <v>#NAME?</v>
      </c>
      <c r="AW211" s="55"/>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row>
    <row r="212" spans="1:77" ht="15.5" hidden="1" outlineLevel="1">
      <c r="I212" s="6">
        <v>6</v>
      </c>
      <c r="J212" s="22"/>
      <c r="AP212" s="8"/>
      <c r="AQ212" s="56"/>
      <c r="AR212" s="68"/>
      <c r="AS212" s="1414"/>
      <c r="AT212" s="1414"/>
      <c r="AU212" s="1414"/>
      <c r="AV212" s="1414"/>
      <c r="AW212" s="55"/>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row>
    <row r="213" spans="1:77" ht="15.75" hidden="1" customHeight="1" outlineLevel="1">
      <c r="I213" s="6">
        <v>7</v>
      </c>
      <c r="J213" s="22"/>
      <c r="AQ213" s="56"/>
      <c r="AR213" s="68"/>
      <c r="AS213" s="1414" t="s">
        <v>129</v>
      </c>
      <c r="AT213" s="1414"/>
      <c r="AU213" s="1414"/>
      <c r="AV213" s="57" t="e">
        <f>+AV206/#REF!</f>
        <v>#REF!</v>
      </c>
      <c r="AW213" s="55"/>
      <c r="AX213" s="33">
        <v>70</v>
      </c>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7" ht="15.75" hidden="1" customHeight="1" outlineLevel="1">
      <c r="I214" s="6">
        <v>8</v>
      </c>
      <c r="J214" s="22"/>
      <c r="AQ214" s="56"/>
      <c r="AR214" s="68"/>
      <c r="AS214" s="1414" t="s">
        <v>130</v>
      </c>
      <c r="AT214" s="1414"/>
      <c r="AU214" s="1414"/>
      <c r="AV214" s="57" t="e">
        <f>+AS203/#REF!</f>
        <v>#NAME?</v>
      </c>
      <c r="AW214" s="55"/>
      <c r="AX214" s="33">
        <v>70</v>
      </c>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row>
    <row r="215" spans="1:77" ht="15.75" hidden="1" customHeight="1" outlineLevel="1">
      <c r="I215" s="6">
        <v>9</v>
      </c>
      <c r="J215" s="22"/>
      <c r="AQ215" s="56"/>
      <c r="AR215" s="68"/>
      <c r="AS215" s="1414" t="s">
        <v>131</v>
      </c>
      <c r="AT215" s="1414"/>
      <c r="AU215" s="1414"/>
      <c r="AV215" s="58" t="e">
        <f>DATEDIF(AX83,#REF!,"M")+1</f>
        <v>#REF!</v>
      </c>
      <c r="AW215" s="55"/>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7" hidden="1" outlineLevel="1">
      <c r="I216" s="6">
        <v>10</v>
      </c>
      <c r="J216" s="22"/>
      <c r="AQ216" s="56"/>
      <c r="AR216" s="68"/>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row>
    <row r="217" spans="1:77" hidden="1" outlineLevel="1">
      <c r="I217" s="6">
        <v>11</v>
      </c>
      <c r="J217" s="22"/>
      <c r="AQ217" s="56"/>
      <c r="AR217" s="68"/>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row>
    <row r="218" spans="1:77" hidden="1" outlineLevel="1">
      <c r="I218" s="6">
        <v>12</v>
      </c>
      <c r="J218" s="23"/>
      <c r="AQ218" s="56"/>
      <c r="AR218" s="68"/>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row>
    <row r="219" spans="1:77" s="6" customFormat="1" hidden="1" outlineLevel="1">
      <c r="A219" s="73"/>
      <c r="B219" s="4"/>
      <c r="C219" s="4"/>
      <c r="D219" s="4"/>
      <c r="E219" s="4"/>
      <c r="F219" s="4"/>
      <c r="I219" s="7"/>
      <c r="J219" s="7"/>
      <c r="K219" s="344"/>
      <c r="L219" s="412"/>
      <c r="M219" s="382"/>
      <c r="N219" s="382"/>
      <c r="O219" s="382"/>
      <c r="T219" s="37"/>
      <c r="U219" s="42"/>
      <c r="V219" s="42"/>
      <c r="W219" s="316"/>
      <c r="Y219" s="289"/>
      <c r="AF219" s="37"/>
      <c r="AG219" s="42"/>
      <c r="AH219" s="42"/>
      <c r="AI219" s="246"/>
      <c r="AK219" s="289"/>
      <c r="AR219" s="69"/>
    </row>
    <row r="220" spans="1:77" s="6" customFormat="1" hidden="1" outlineLevel="1">
      <c r="A220" s="73"/>
      <c r="B220" s="4"/>
      <c r="C220" s="4"/>
      <c r="D220" s="4"/>
      <c r="E220" s="4"/>
      <c r="F220" s="4"/>
      <c r="I220" s="14"/>
      <c r="J220" s="14"/>
      <c r="K220" s="344"/>
      <c r="L220" s="412"/>
      <c r="M220" s="382"/>
      <c r="N220" s="382"/>
      <c r="O220" s="382"/>
      <c r="T220" s="37"/>
      <c r="U220" s="42"/>
      <c r="V220" s="42"/>
      <c r="W220" s="316"/>
      <c r="Y220" s="289"/>
      <c r="AF220" s="37"/>
      <c r="AG220" s="42"/>
      <c r="AH220" s="42"/>
      <c r="AI220" s="246"/>
      <c r="AK220" s="289"/>
      <c r="AR220" s="69"/>
    </row>
    <row r="221" spans="1:77" collapsed="1"/>
  </sheetData>
  <mergeCells count="10">
    <mergeCell ref="AS212:AV212"/>
    <mergeCell ref="M17:M19"/>
    <mergeCell ref="AS213:AU213"/>
    <mergeCell ref="AS214:AU214"/>
    <mergeCell ref="AS215:AU215"/>
    <mergeCell ref="AS207:AV207"/>
    <mergeCell ref="AS208:AU208"/>
    <mergeCell ref="AS209:AU209"/>
    <mergeCell ref="AS210:AU210"/>
    <mergeCell ref="AS211:AU211"/>
  </mergeCells>
  <phoneticPr fontId="5" type="noConversion"/>
  <dataValidations xWindow="768" yWindow="361" count="85">
    <dataValidation allowBlank="1" showInputMessage="1" showErrorMessage="1" promptTitle="Project Code Funder" prompt="Usually allocated by the funder as part of the grant contract._x000a_During the application process this row can usually be grouped and collapsed._x000a_Please do NOT delete the row!" sqref="AV11 M5" xr:uid="{00000000-0002-0000-0000-000000000000}"/>
    <dataValidation allowBlank="1" showInputMessage="1" showErrorMessage="1" promptTitle="Fund Code International Alert" prompt="Please fill in the allocated Fund Code after the project has been funded._x000a_During the application process this row can be grouped and collapsed._x000a_Please do NOT delete the row!" sqref="AV12 M6" xr:uid="{00000000-0002-0000-0000-000001000000}"/>
    <dataValidation allowBlank="1" showInputMessage="1" showErrorMessage="1" promptTitle="International Alert Programme" prompt="Please fill in the name of the International Alert Programme that carries out the project._x000a_Please do NOT delete the row!" sqref="AV13 M7" xr:uid="{00000000-0002-0000-0000-000002000000}"/>
    <dataValidation allowBlank="1" showInputMessage="1" showErrorMessage="1" promptTitle="Programme Manager" prompt="Name of the International Alert Programme manager that implements this project._x000a_Please do NOT delete this row!" sqref="AV14 M8" xr:uid="{00000000-0002-0000-0000-000003000000}"/>
    <dataValidation allowBlank="1" showInputMessage="1" showErrorMessage="1" promptTitle="Project Title" prompt="Name of the International Alert Project that is proposed to the donor with this budget._x000a_Please do NOT delete this row!" sqref="AV15 M10" xr:uid="{00000000-0002-0000-0000-000004000000}"/>
    <dataValidation operator="greaterThan" allowBlank="1" showInputMessage="1" showErrorMessage="1" promptTitle="Project Period" prompt="Please enter the project's implementation period into this cell._x000a_Please use the format MMM-YY-MMM-YY_x000a_Do NOT delete this row!" sqref="AV16 M11" xr:uid="{00000000-0002-0000-0000-000005000000}"/>
    <dataValidation type="decimal" allowBlank="1" showInputMessage="1" showErrorMessage="1" promptTitle="General Overheads Contribution" prompt="Please fill in the General contribution to overheads as a percentage of the total budget -before overheads-_x000a_Do NOT delete this row!" sqref="AV18 M13" xr:uid="{00000000-0002-0000-0000-000006000000}">
      <formula1>0.05</formula1>
      <formula2>0.4</formula2>
    </dataValidation>
    <dataValidation allowBlank="1" showInputMessage="1" showErrorMessage="1" promptTitle="Base currency" prompt="Do NOT delete this row!" sqref="AV2" xr:uid="{00000000-0002-0000-0000-000007000000}"/>
    <dataValidation allowBlank="1" showInputMessage="1" showErrorMessage="1" promptTitle="Name Donor" prompt="Please fill in the name of the donor/funder._x000a_Do NOT delete this row!" sqref="AV1" xr:uid="{00000000-0002-0000-0000-000008000000}"/>
    <dataValidation type="whole" allowBlank="1" showInputMessage="1" showErrorMessage="1" promptTitle="Number of months" prompt="Please fill in the number of months for this one-period grant (min 1 - max 36)._x000a__x000a_Do NOT delete this row!" sqref="AV17 M12" xr:uid="{00000000-0002-0000-0000-000009000000}">
      <formula1>1</formula1>
      <formula2>36</formula2>
    </dataValidation>
    <dataValidation allowBlank="1" showInputMessage="1" showErrorMessage="1" promptTitle="Percentage of allocation" prompt="The percentage allowes you to show how much of the total of any item (e.g. capacity of a member of staff) is proposed to be charged to this donor._x000a_For example if the costs of a project are shared by two donors, you will find 50% for all items." sqref="R30:R31 R56:R58 R84:R85 R95:R99 R151:R158 R35:R40 R44:R51 R67:R69 R73:R75 R89:R91 R108:R109 R120:R121 R113:R116 R125:R126 R135 R147 R140:R143 R176:R177 R168:R172 R181:R190 AD30:AD31 AD56:AD58 AD84:AD85 AD95:AD99 AD151:AD158 AD35:AD40 AD44:AD51 AD67:AD69 AD73:AD75 AD89:AD91 AD108:AD109 AD120:AD121 AD113:AD116 AD125:AD126 AD135 AD147 AD140:AD143 AD176:AD177 AD168:AD172 AD181:AD190" xr:uid="{00000000-0002-0000-0000-00000A000000}"/>
    <dataValidation allowBlank="1" showInputMessage="1" showErrorMessage="1" promptTitle="Total in [currency]" prompt="Don't change this cell.... it is done automatically for you when you change the Second Currency at the top of the sheet." sqref="M24:O24 AM24 AA24" xr:uid="{00000000-0002-0000-0000-00000B000000}"/>
    <dataValidation allowBlank="1" showInputMessage="1" showErrorMessage="1" promptTitle="Name Donor" prompt="Please fill in the name of the donor/funder._x000a_Do NOT delete this row or any other rows above row 30!" sqref="M1" xr:uid="{00000000-0002-0000-0000-00000C000000}"/>
    <dataValidation allowBlank="1" showInputMessage="1" showErrorMessage="1" promptTitle="Base Currency" prompt="Please do not change Base Currency_x000a_Do NOT delete this row!" sqref="M2:M3" xr:uid="{00000000-0002-0000-0000-00000D000000}"/>
    <dataValidation allowBlank="1" showInputMessage="1" showErrorMessage="1" promptTitle="Currency Rate" prompt="Don't change this cell.... it is done automatically for you when you change the rate of the Second Currency at the top of the sheet." sqref="M27:O27" xr:uid="{00000000-0002-0000-0000-00000E000000}"/>
    <dataValidation allowBlank="1" showInputMessage="1" showErrorMessage="1" promptTitle="Project Period" prompt="Don't change this cell.... it is done automatically for you when you change the Project Period at the top of the sheet." sqref="K25:O25" xr:uid="{00000000-0002-0000-0000-00000F000000}"/>
    <dataValidation allowBlank="1" showInputMessage="1" showErrorMessage="1" promptTitle="Currency Rate (from table)" prompt="Please do not change the rate here!_x000a__x000a_Please fill in the countervalue of GBP 1 with an accuracy of up to 5 digits in the table to the extreme right (Starting at column IO)_x000a__x000a_Please do not delete this row or any row below row 30!" sqref="M4" xr:uid="{00000000-0002-0000-0000-000010000000}"/>
    <dataValidation allowBlank="1" showInputMessage="1" showErrorMessage="1" promptTitle="Budget Holder" prompt="Name of the International Alert Budget Holder that holds the budget for this project._x000a_Please do NOT delete this row!" sqref="M9" xr:uid="{00000000-0002-0000-0000-000011000000}"/>
    <dataValidation allowBlank="1" showErrorMessage="1" sqref="AW205:AW206 AT208:AW218 BA205:BA218 AT206:AV206 BE205:BE218 AX206:AZ218 BI205:BI218 BB206:BD218 AQ205:AQ218 AR206:AS218 BY205:BY218 BJ206:BL218 BM205:BM218 BN206:BP218 BQ205:BQ218 BR206:BT218 BU205:BU218 BV206:BX218 P205:P207 BF206:BH218" xr:uid="{00000000-0002-0000-0000-000012000000}"/>
    <dataValidation type="textLength" errorStyle="information" allowBlank="1" showInputMessage="1" error="XLBVal:6=54770.5_x000d__x000a_" sqref="AJ30:AJ31 X30:X31" xr:uid="{00000000-0002-0000-0000-000013000000}">
      <formula1>0</formula1>
      <formula2>10000</formula2>
    </dataValidation>
    <dataValidation type="textLength" errorStyle="information" allowBlank="1" showInputMessage="1" error="XLBVal:6=57983.95_x000d__x000a_" promptTitle="Contribution Requested" prompt="The budget sheet assumes you ask the donor to contribute the whole sum of the budget._x000a_If this is not the case, please adjust the amount here." sqref="AK30:AK31 AK36:AK40 Y30:Y31 Y36:Y40" xr:uid="{00000000-0002-0000-0000-000014000000}">
      <formula1>0</formula1>
      <formula2>10000</formula2>
    </dataValidation>
    <dataValidation type="textLength" errorStyle="information" allowBlank="1" showInputMessage="1" error="XLBVal:6=72988.59_x000d__x000a_" sqref="AL30:AL31 Z30:Z31" xr:uid="{00000000-0002-0000-0000-000015000000}">
      <formula1>0</formula1>
      <formula2>10000</formula2>
    </dataValidation>
    <dataValidation type="textLength" errorStyle="information" allowBlank="1" showInputMessage="1" error="XLBVal:6=44117.12_x000d__x000a_" sqref="AJ40 AJ49:AJ51 X40 X49:X51" xr:uid="{00000000-0002-0000-0000-000016000000}">
      <formula1>0</formula1>
      <formula2>10000</formula2>
    </dataValidation>
    <dataValidation type="textLength" errorStyle="information" allowBlank="1" showInputMessage="1" error="XLBVal:6=37827.71_x000d__x000a_" promptTitle="Contribution Requested" prompt="The budget sheet assumes you ask the donor to contribute the whole sum of the budget._x000a_If this is not the case, please adjust the amount here." sqref="AK49:AK51 Y49:Y51" xr:uid="{00000000-0002-0000-0000-000017000000}">
      <formula1>0</formula1>
      <formula2>10000</formula2>
    </dataValidation>
    <dataValidation type="textLength" errorStyle="information" allowBlank="1" showInputMessage="1" error="XLBVal:6=40954.26_x000d__x000a_" sqref="AL40 AL49:AL51 Z40 Z49:Z51" xr:uid="{00000000-0002-0000-0000-000018000000}">
      <formula1>0</formula1>
      <formula2>10000</formula2>
    </dataValidation>
    <dataValidation type="textLength" errorStyle="information" allowBlank="1" showInputMessage="1" error="XLBVal:6=37662.08_x000d__x000a_" sqref="AN30:AN31" xr:uid="{00000000-0002-0000-0000-000019000000}">
      <formula1>0</formula1>
      <formula2>10000</formula2>
    </dataValidation>
    <dataValidation type="textLength" errorStyle="information" allowBlank="1" showInputMessage="1" error="XLBVal:6=4841.05_x000d__x000a_" sqref="AO30:AO31" xr:uid="{00000000-0002-0000-0000-00001A000000}">
      <formula1>0</formula1>
      <formula2>10000</formula2>
    </dataValidation>
    <dataValidation type="textLength" errorStyle="information" allowBlank="1" showInputMessage="1" error="XLBVal:2=0_x000d__x000a_" sqref="AN197:AO197 AL197 AO140:AO143 AO151:AO158 AO56:AO58 AO84:AO85 AO95:AO99 AO35:AO40 AO44:AO51 AO67:AO69 AO73:AO75 AO89:AO91 AO108:AO109 AO120:AO121 AO113:AO116 AO125:AO126 AO135 AO147 AO176:AO177 AO168:AO172 AO181:AO190 Z197" xr:uid="{00000000-0002-0000-0000-00001B000000}">
      <formula1>0</formula1>
      <formula2>10000</formula2>
    </dataValidation>
    <dataValidation type="textLength" errorStyle="information" allowBlank="1" showInputMessage="1" error="XLBVal:6=94159.56_x000d__x000a_" sqref="AN40 AN49:AN51" xr:uid="{00000000-0002-0000-0000-00001C000000}">
      <formula1>0</formula1>
      <formula2>10000</formula2>
    </dataValidation>
    <dataValidation type="textLength" errorStyle="information" allowBlank="1" showInputMessage="1" error="XLBVal:6=38553.49_x000d__x000a_" sqref="AJ35:AJ38 AJ44:AJ47 X35:X38 X44:X47" xr:uid="{00000000-0002-0000-0000-00001D000000}">
      <formula1>0</formula1>
      <formula2>10000</formula2>
    </dataValidation>
    <dataValidation type="textLength" errorStyle="information" allowBlank="1" showInputMessage="1" error="XLBVal:6=46146.12_x000d__x000a_" promptTitle="Contribution Requested" prompt="The budget sheet assumes you ask the donor to contribute the whole sum of the budget._x000a_If this is not the case, please adjust the amount here." sqref="AK44:AK47 AK35 Y44:Y47 Y35" xr:uid="{00000000-0002-0000-0000-00001E000000}">
      <formula1>0</formula1>
      <formula2>10000</formula2>
    </dataValidation>
    <dataValidation type="textLength" errorStyle="information" allowBlank="1" showInputMessage="1" error="XLBVal:6=56593.39_x000d__x000a_" sqref="AL35:AL38 AL44:AL47 Z35:Z38 Z44:Z47" xr:uid="{00000000-0002-0000-0000-00001F000000}">
      <formula1>0</formula1>
      <formula2>10000</formula2>
    </dataValidation>
    <dataValidation type="textLength" errorStyle="information" allowBlank="1" showInputMessage="1" error="XLBVal:6=19873.94_x000d__x000a_" sqref="AJ39 AJ48 X39 X48" xr:uid="{00000000-0002-0000-0000-000020000000}">
      <formula1>0</formula1>
      <formula2>10000</formula2>
    </dataValidation>
    <dataValidation type="textLength" errorStyle="information" allowBlank="1" showInputMessage="1" error="XLBVal:6=20860.59_x000d__x000a_" promptTitle="Contribution Requested" prompt="The budget sheet assumes you ask the donor to contribute the whole sum of the budget._x000a_If this is not the case, please adjust the amount here." sqref="AK48 Y48" xr:uid="{00000000-0002-0000-0000-000021000000}">
      <formula1>0</formula1>
      <formula2>10000</formula2>
    </dataValidation>
    <dataValidation type="textLength" errorStyle="information" allowBlank="1" showInputMessage="1" error="XLBVal:6=20059.66_x000d__x000a_" sqref="AL39 AL48 Z39 Z48" xr:uid="{00000000-0002-0000-0000-000022000000}">
      <formula1>0</formula1>
      <formula2>10000</formula2>
    </dataValidation>
    <dataValidation type="textLength" errorStyle="information" allowBlank="1" showInputMessage="1" error="XLBVal:6=70943.3_x000d__x000a_" sqref="AN35:AN38 AN44:AN47" xr:uid="{00000000-0002-0000-0000-000023000000}">
      <formula1>0</formula1>
      <formula2>10000</formula2>
    </dataValidation>
    <dataValidation type="textLength" errorStyle="information" allowBlank="1" showInputMessage="1" error="XLBVal:6=36942.85_x000d__x000a_" sqref="AN39 AN48" xr:uid="{00000000-0002-0000-0000-000024000000}">
      <formula1>0</formula1>
      <formula2>10000</formula2>
    </dataValidation>
    <dataValidation type="textLength" errorStyle="information" allowBlank="1" showInputMessage="1" error="XLBVal:6=19112.53_x000d__x000a_" sqref="AJ56 X56" xr:uid="{00000000-0002-0000-0000-000025000000}">
      <formula1>0</formula1>
      <formula2>10000</formula2>
    </dataValidation>
    <dataValidation type="textLength" errorStyle="information" allowBlank="1" showInputMessage="1" error="XLBVal:6=4895.84_x000d__x000a_" promptTitle="Contribution Requested" prompt="The budget sheet assumes you ask the donor to contribute the whole sum of the budget._x000a_If this is not the case, please adjust the amount here." sqref="AK56 Y56" xr:uid="{00000000-0002-0000-0000-000026000000}">
      <formula1>0</formula1>
      <formula2>10000</formula2>
    </dataValidation>
    <dataValidation type="textLength" errorStyle="information" allowBlank="1" showInputMessage="1" error="XLBVal:6=17323.93_x000d__x000a_" sqref="AL56 Z56" xr:uid="{00000000-0002-0000-0000-000027000000}">
      <formula1>0</formula1>
      <formula2>10000</formula2>
    </dataValidation>
    <dataValidation type="textLength" errorStyle="information" allowBlank="1" showInputMessage="1" error="XLBVal:6=10342.2_x000d__x000a_" sqref="AJ58 X58" xr:uid="{00000000-0002-0000-0000-000028000000}">
      <formula1>0</formula1>
      <formula2>10000</formula2>
    </dataValidation>
    <dataValidation type="textLength" errorStyle="information" allowBlank="1" showInputMessage="1" error="XLBVal:6=4648.54_x000d__x000a_" promptTitle="Contribution Requested" prompt="The budget sheet assumes you ask the donor to contribute the whole sum of the budget._x000a_If this is not the case, please adjust the amount here." sqref="AK58 Y58" xr:uid="{00000000-0002-0000-0000-000029000000}">
      <formula1>0</formula1>
      <formula2>10000</formula2>
    </dataValidation>
    <dataValidation type="textLength" errorStyle="information" allowBlank="1" showInputMessage="1" error="XLBVal:6=8866.16_x000d__x000a_" sqref="AL58 Z58" xr:uid="{00000000-0002-0000-0000-00002A000000}">
      <formula1>0</formula1>
      <formula2>10000</formula2>
    </dataValidation>
    <dataValidation type="textLength" errorStyle="information" allowBlank="1" showInputMessage="1" error="XLBVal:6=26223.54_x000d__x000a_" sqref="AN56" xr:uid="{00000000-0002-0000-0000-00002B000000}">
      <formula1>0</formula1>
      <formula2>10000</formula2>
    </dataValidation>
    <dataValidation type="textLength" errorStyle="information" allowBlank="1" showInputMessage="1" error="XLBVal:6=11729.26_x000d__x000a_" sqref="AN58" xr:uid="{00000000-0002-0000-0000-00002C000000}">
      <formula1>0</formula1>
      <formula2>10000</formula2>
    </dataValidation>
    <dataValidation type="textLength" errorStyle="information" allowBlank="1" showInputMessage="1" error="XLBVal:6=4280.81_x000d__x000a_" sqref="AJ84 AJ89 AJ108 AJ120 AJ113:AJ114 AJ135 AJ147 AJ140:AJ141 AJ168:AJ172 X84 X89 X108 X120 X113:X114 X135 X147 X140:X141 X168:X172" xr:uid="{00000000-0002-0000-0000-00002D000000}">
      <formula1>0</formula1>
      <formula2>10000</formula2>
    </dataValidation>
    <dataValidation type="textLength" errorStyle="information" allowBlank="1" showInputMessage="1" error="XLBVal:6=1337.28_x000d__x000a_" promptTitle="Contribution Requested" prompt="The budget sheet assumes you ask the donor to contribute the whole sum of the budget._x000a_If this is not the case, please adjust the amount here." sqref="AK84 AK89 AK108 AK120 AK113:AK114 AK135 AK147 AK140:AK141 AK168:AK172 Y84 Y89 Y108 Y120 Y113:Y114 Y135 Y147 Y140:Y141 Y168:Y172" xr:uid="{00000000-0002-0000-0000-00002E000000}">
      <formula1>0</formula1>
      <formula2>10000</formula2>
    </dataValidation>
    <dataValidation type="textLength" errorStyle="information" allowBlank="1" showInputMessage="1" error="XLBVal:6=1381.8_x000d__x000a_" sqref="AL84 AL89 AL108 AL120 AL113:AL114 AL135 AL147 AL140:AL141 AL168:AL172 Z84 Z89 Z108 Z120 Z113:Z114 Z135 Z147 Z140:Z141 Z168:Z172" xr:uid="{00000000-0002-0000-0000-00002F000000}">
      <formula1>0</formula1>
      <formula2>10000</formula2>
    </dataValidation>
    <dataValidation type="textLength" errorStyle="information" allowBlank="1" showInputMessage="1" error="XLBVal:6=6313.72_x000d__x000a_" sqref="AJ85 AJ90 AJ109 AJ115 AJ121 AJ142 AJ176 X85 X90 X109 X115 X121 X142 X176" xr:uid="{00000000-0002-0000-0000-000030000000}">
      <formula1>0</formula1>
      <formula2>10000</formula2>
    </dataValidation>
    <dataValidation type="textLength" errorStyle="information" allowBlank="1" showInputMessage="1" error="XLBVal:6=6375.57_x000d__x000a_" promptTitle="Contribution Requested" prompt="The budget sheet assumes you ask the donor to contribute the whole sum of the budget._x000a_If this is not the case, please adjust the amount here." sqref="AK85 AK90 AK109 AK115 AK121 AK142 AK176 Y85 Y90 Y109 Y115 Y121 Y142 Y176" xr:uid="{00000000-0002-0000-0000-000031000000}">
      <formula1>0</formula1>
      <formula2>10000</formula2>
    </dataValidation>
    <dataValidation type="textLength" errorStyle="information" allowBlank="1" showInputMessage="1" error="XLBVal:6=10620.9_x000d__x000a_" sqref="AL85 AL90 AL109 AL115 AL121 AL142 AL176 Z85 Z90 Z109 Z115 Z121 Z142 Z176" xr:uid="{00000000-0002-0000-0000-000032000000}">
      <formula1>0</formula1>
      <formula2>10000</formula2>
    </dataValidation>
    <dataValidation type="textLength" errorStyle="information" allowBlank="1" showInputMessage="1" error="XLBVal:6=2711.75_x000d__x000a_" sqref="AJ91 AJ116 AJ143 AJ177 X91 X116 X143 X177" xr:uid="{00000000-0002-0000-0000-000033000000}">
      <formula1>0</formula1>
      <formula2>10000</formula2>
    </dataValidation>
    <dataValidation type="textLength" errorStyle="information" allowBlank="1" showInputMessage="1" error="XLBVal:2=0_x000d__x000a_" promptTitle="Contribution Requested" prompt="The budget sheet assumes you ask the donor to contribute the whole sum of the budget._x000a_If this is not the case, please adjust the amount here." sqref="AK197 AK116 AK143 AK91 AK177 Y197 Y116 Y143 Y91 Y177" xr:uid="{00000000-0002-0000-0000-000034000000}">
      <formula1>0</formula1>
      <formula2>10000</formula2>
    </dataValidation>
    <dataValidation type="textLength" errorStyle="information" allowBlank="1" showInputMessage="1" error="XLBVal:6=-171.47_x000d__x000a_" sqref="AL91 AL116 AL143 AL177 Z91 Z116 Z143 Z177" xr:uid="{00000000-0002-0000-0000-000035000000}">
      <formula1>0</formula1>
      <formula2>10000</formula2>
    </dataValidation>
    <dataValidation type="textLength" errorStyle="information" allowBlank="1" showInputMessage="1" error="XLBVal:6=1979.75_x000d__x000a_" sqref="AN84 AN89 AN108 AN120 AN113:AN114 AN135 AN147 AN140:AN141 AN168:AN172" xr:uid="{00000000-0002-0000-0000-000036000000}">
      <formula1>0</formula1>
      <formula2>10000</formula2>
    </dataValidation>
    <dataValidation type="textLength" errorStyle="information" allowBlank="1" showInputMessage="1" error="XLBVal:6=7374.56_x000d__x000a_" sqref="AN85 AN90 AN109 AN115 AN121 AN142 AN176" xr:uid="{00000000-0002-0000-0000-000037000000}">
      <formula1>0</formula1>
      <formula2>10000</formula2>
    </dataValidation>
    <dataValidation type="textLength" errorStyle="information" allowBlank="1" showInputMessage="1" error="XLBVal:6=8099.22_x000d__x000a_" sqref="AN91 AN116 AN143 AN177" xr:uid="{00000000-0002-0000-0000-000038000000}">
      <formula1>0</formula1>
      <formula2>10000</formula2>
    </dataValidation>
    <dataValidation type="textLength" errorStyle="information" allowBlank="1" showInputMessage="1" error="XLBVal:6=5810.64_x000d__x000a_" sqref="AJ95 X95" xr:uid="{00000000-0002-0000-0000-000039000000}">
      <formula1>0</formula1>
      <formula2>10000</formula2>
    </dataValidation>
    <dataValidation type="textLength" errorStyle="information" allowBlank="1" showInputMessage="1" error="XLBVal:6=4066.72_x000d__x000a_" promptTitle="Contribution Requested" prompt="The budget sheet assumes you ask the donor to contribute the whole sum of the budget._x000a_If this is not the case, please adjust the amount here." sqref="AK95 Y95" xr:uid="{00000000-0002-0000-0000-00003A000000}">
      <formula1>0</formula1>
      <formula2>10000</formula2>
    </dataValidation>
    <dataValidation type="textLength" errorStyle="information" allowBlank="1" showInputMessage="1" error="XLBVal:6=2788.74_x000d__x000a_" sqref="AL95 Z95" xr:uid="{00000000-0002-0000-0000-00003B000000}">
      <formula1>0</formula1>
      <formula2>10000</formula2>
    </dataValidation>
    <dataValidation type="textLength" errorStyle="information" allowBlank="1" showInputMessage="1" error="XLBVal:6=5515.7_x000d__x000a_" sqref="AJ96:AJ97 X96:X97" xr:uid="{00000000-0002-0000-0000-00003C000000}">
      <formula1>0</formula1>
      <formula2>10000</formula2>
    </dataValidation>
    <dataValidation type="textLength" errorStyle="information" allowBlank="1" showInputMessage="1" error="XLBVal:6=2288.37_x000d__x000a_" promptTitle="Contribution Requested" prompt="The budget sheet assumes you ask the donor to contribute the whole sum of the budget._x000a_If this is not the case, please adjust the amount here." sqref="AK96:AK97 Y96:Y97" xr:uid="{00000000-0002-0000-0000-00003D000000}">
      <formula1>0</formula1>
      <formula2>10000</formula2>
    </dataValidation>
    <dataValidation type="textLength" errorStyle="information" allowBlank="1" showInputMessage="1" error="XLBVal:6=3780.12_x000d__x000a_" sqref="AL96:AL97 Z96:Z97" xr:uid="{00000000-0002-0000-0000-00003E000000}">
      <formula1>0</formula1>
      <formula2>10000</formula2>
    </dataValidation>
    <dataValidation type="textLength" errorStyle="information" allowBlank="1" showInputMessage="1" error="XLBVal:6=981.02_x000d__x000a_" sqref="AN95" xr:uid="{00000000-0002-0000-0000-00003F000000}">
      <formula1>0</formula1>
      <formula2>10000</formula2>
    </dataValidation>
    <dataValidation type="textLength" errorStyle="information" allowBlank="1" showInputMessage="1" error="XLBVal:6=2196.25_x000d__x000a_" sqref="AN96:AN97" xr:uid="{00000000-0002-0000-0000-000040000000}">
      <formula1>0</formula1>
      <formula2>10000</formula2>
    </dataValidation>
    <dataValidation type="textLength" errorStyle="information" allowBlank="1" showInputMessage="1" error="XLBVal:6=490_x000d__x000a_" sqref="AJ197 X197" xr:uid="{00000000-0002-0000-0000-000041000000}">
      <formula1>0</formula1>
      <formula2>10000</formula2>
    </dataValidation>
    <dataValidation type="textLength" errorStyle="information" allowBlank="1" showInputMessage="1" error="XLBVal:2=0_x000d__x000a_" sqref="BB56:BD58 BB205:BD205 AX197:AZ197 BV197:BX197 BB84:BD85 BG97 BB95:BD99 AT197:AV197 AX56:AZ58 AX84:AZ85 BJ205:BL205 BN35:BP40 BN205:BP205 BR35:BT40 BR205:BT205 BV35:BX40 BV205:BX205 BH97:BH99 BN56:BP58 BN84:BP85 BN95:BP99 BN197:BP197 BN30:BP31 BR56:BT58 BR84:BT85 BR95:BT99 BR197:BT197 BR30:BT31 BV30:BX31 BV56:BX58 BV84:BX85 BV95:BX99 AT35:AV40 AX30:AZ31 BB30:BD31 BF205:BH205 BF151:BF158 BN44:BP51 BR44:BT51 BV44:BX51 BB67:BD69 AX67:AZ69 BN67:BP69 BR67:BT69 BV67:BX69 BB73:BD75 AX73:AZ75 BN73:BP75 BR73:BT75 BV73:BX75 AT84:AV85 BB89:BD91 AX89:AZ91 BN89:BP91 BR89:BT91 BV89:BX91 BB108:BD109 AX108:AZ109 BN108:BP109 BR108:BT109 BV108:BX109 BB120:BD121 AX120:AZ121 BN120:BP121 BR120:BT121 BV120:BX121 BV113:BX116 BR113:BT116 BN113:BP116 AX113:AZ116 BB113:BD116 AT108:AV109 BV125:BX126 BR125:BT126 BN125:BP126 AX125:AZ126 BB125:BD126 AT125:AV126 BB135:BD135 AX135:AZ135 AT135:AV135 BL151:BL158 BN135:BP135 BR135:BT135 BV135:BX135 BB147:BD147 AX147:AZ147 AT147:AV147 BN147:BP147 BR147:BT147 BV147:BX147 BV140:BX143 BR140:BT143 BN140:BP143 AX140:AZ143 BB140:BD143 AT120:AV121 BJ151:BJ158 BV151:BX158 BR151:BT158 BN151:BP158 BH151:BH158 AX151:AZ158 BB151:BD158 AT140:AV143 BV176:BX177 BB168:BD172 AX168:AZ172 AT168:AV172 BN168:BP172 BR168:BT172 BV168:BX172 BB176:BD177 AX176:AZ177 BN176:BP177 BR176:BT177 AT181:AV190 BB181:BD190 AX181:AZ190 BN181:BP190 BR181:BT190 BV181:BX190 AT67:AV69 AX35:AZ40 BB35:BD40 BF35:BH40 BJ35:BL40 BF67:BH69 BJ67:BL69 BF84:BH85 BJ84:BL85 BF89:BH91 BJ89:BL91 BF98:BG99 BF108:BH109 BJ108:BL109 BF113:BH116 BJ113:BL116 BF120:BH121 BJ120:BL121 BF135:BH135 BJ135:BL135 BF140:BH143 BJ140:BL143 BF147:BH147 BJ147:BL147 BG151:BG155 BK151:BK155 BG157:BG158 BK157:BK158 BF181:BH190 BJ181:BL190 BF197:BH197 AT151:AV158 AT113:AV116 AT95:AV99 AT89:AV91 AT56:AV58 AT44:AV51 AT30:AV31 BJ73:BL75 BF73:BH75 AT73:AV75 BJ176:BL177 BJ56:BL58 BJ44:BL51 BJ30:BL31 BJ95:BL99 BJ125:BL126 BJ168:BL172 BF44:BH51 BF176:BH177 BF56:BH58 BG96:BH96 BF30:BH31 BF125:BH126 BF96:BF97 BF95:BH95 BF168:BH172 BJ197:BL197 BB197:BD197 BB44:BD51 AX205:AZ205 AX95:AZ99 AX44:AZ51 AT176:AV177 AT205:AV205" xr:uid="{00000000-0002-0000-0000-000042000000}">
      <formula1>0</formula1>
      <formula2>300</formula2>
    </dataValidation>
    <dataValidation type="textLength" errorStyle="information" allowBlank="1" showInputMessage="1" error="XLBVal:6=31745.45_x000d__x000a_" sqref="AJ57 X57" xr:uid="{00000000-0002-0000-0000-000043000000}">
      <formula1>0</formula1>
      <formula2>10000</formula2>
    </dataValidation>
    <dataValidation type="textLength" errorStyle="information" allowBlank="1" showInputMessage="1" error="XLBVal:6=9650.13_x000d__x000a_" promptTitle="Contribution Requested" prompt="The budget sheet assumes you ask the donor to contribute the whole sum of the budget._x000a_If this is not the case, please adjust the amount here." sqref="AK57 Y57" xr:uid="{00000000-0002-0000-0000-000044000000}">
      <formula1>0</formula1>
      <formula2>10000</formula2>
    </dataValidation>
    <dataValidation type="textLength" errorStyle="information" allowBlank="1" showInputMessage="1" error="XLBVal:6=24350.42_x000d__x000a_" sqref="AL57 Z57" xr:uid="{00000000-0002-0000-0000-000045000000}">
      <formula1>0</formula1>
      <formula2>10000</formula2>
    </dataValidation>
    <dataValidation type="textLength" errorStyle="information" allowBlank="1" showInputMessage="1" error="XLBVal:6=24615.4_x000d__x000a_" sqref="AN57" xr:uid="{00000000-0002-0000-0000-000046000000}">
      <formula1>0</formula1>
      <formula2>10000</formula2>
    </dataValidation>
    <dataValidation type="textLength" errorStyle="information" allowBlank="1" showInputMessage="1" error="XLBVal:6=4945.52_x000d__x000a_" sqref="AJ98:AJ99 AJ125:AJ126 AJ151:AJ158 AJ181:AJ190 X98:X99 X125:X126 X151:X158 X181:X190" xr:uid="{00000000-0002-0000-0000-000047000000}">
      <formula1>0</formula1>
      <formula2>10000</formula2>
    </dataValidation>
    <dataValidation type="textLength" errorStyle="information" allowBlank="1" showInputMessage="1" error="XLBVal:6=2952.16_x000d__x000a_" promptTitle="Contribution Requested" prompt="The budget sheet assumes you ask the donor to contribute the whole sum of the budget._x000a_If this is not the case, please adjust the amount here." sqref="AK98:AK99 AK125:AK126 AK151:AK158 AK181:AK190 Y98:Y99 Y125:Y126 Y151:Y158 Y181:Y190" xr:uid="{00000000-0002-0000-0000-000048000000}">
      <formula1>0</formula1>
      <formula2>10000</formula2>
    </dataValidation>
    <dataValidation type="textLength" errorStyle="information" allowBlank="1" showInputMessage="1" error="XLBVal:6=2656.38_x000d__x000a_" sqref="AL98:AL99 AL125:AL126 AL151:AL158 AL181:AL190 Z98:Z99 Z125:Z126 Z151:Z158 Z181:Z190" xr:uid="{00000000-0002-0000-0000-000049000000}">
      <formula1>0</formula1>
      <formula2>10000</formula2>
    </dataValidation>
    <dataValidation type="textLength" errorStyle="information" allowBlank="1" showInputMessage="1" error="XLBVal:6=2813.78_x000d__x000a_" sqref="AN98:AN99 AN125:AN126 AN151:AN158 AN181:AN190" xr:uid="{00000000-0002-0000-0000-00004A000000}">
      <formula1>0</formula1>
      <formula2>10000</formula2>
    </dataValidation>
    <dataValidation allowBlank="1" showInputMessage="1" showErrorMessage="1" promptTitle="Items-heading" prompt="Please change the heading here and it will automatically update all the headings in this row plus all the headings for the related (sub)total. All the other headings work in the same way." sqref="J166:L166 J34:L34 J29:L29 J43:L43" xr:uid="{00000000-0002-0000-0000-00004B000000}"/>
    <dataValidation allowBlank="1" showInputMessage="1" showErrorMessage="1" promptTitle="Heading for Activity" prompt="Please change the heading here and it will automatically update all the headings in this row plus all the headings for the related (sub)totals." sqref="J165:L165 J82:L82 J65:L65 J54:L54 J28:L28 J106:L106 J133:L133" xr:uid="{00000000-0002-0000-0000-00004C000000}"/>
    <dataValidation allowBlank="1" showInputMessage="1" showErrorMessage="1" promptTitle="Heading" prompt="Please change the heading here and it will automatically update all the headings in this row plus all the headings for the related (sub)totals." sqref="J164:L164 J81:L81 J64:L64 J27:L27 J105:L105 J132:L132" xr:uid="{00000000-0002-0000-0000-00004D000000}"/>
    <dataValidation allowBlank="1" showInputMessage="1" showErrorMessage="1" promptTitle="Exchange Rate, Source and Policy" prompt="IA uses reliable sources, such as oanda.com and xe.com to base its exchange rates on._x000a_IA also takes into account factors such as the volatility of the currency exchange rate (against the GBP) over past periods with a duration comparable to the proposed." sqref="J4:L4" xr:uid="{00000000-0002-0000-0000-00004E000000}"/>
    <dataValidation type="textLength" errorStyle="information" allowBlank="1" showInputMessage="1" error="XLBVal:6=440.53_x000d__x000a_" sqref="BG156" xr:uid="{00000000-0002-0000-0000-00004F000000}">
      <formula1>0</formula1>
      <formula2>300</formula2>
    </dataValidation>
    <dataValidation type="textLength" errorStyle="information" allowBlank="1" showInputMessage="1" error="XLBVal:6=573.34_x000d__x000a_" sqref="BK156" xr:uid="{00000000-0002-0000-0000-000050000000}">
      <formula1>0</formula1>
      <formula2>300</formula2>
    </dataValidation>
    <dataValidation type="textLength" errorStyle="information" allowBlank="1" showInputMessage="1" error="XLBVal:6=311.74_x000d__x000a_" sqref="AJ67:AJ69 AJ73:AJ75 X67:X69 X73:X75" xr:uid="{00000000-0002-0000-0000-000051000000}">
      <formula1>0</formula1>
      <formula2>10000</formula2>
    </dataValidation>
    <dataValidation type="textLength" errorStyle="information" allowBlank="1" showInputMessage="1" error="XLBVal:6=4687.88_x000d__x000a_" promptTitle="Contribution Requested" prompt="The budget sheet assumes you ask the donor to contribute the whole sum of the budget._x000a_If this is not the case, please adjust the amount here." sqref="AK67:AK69 AK73:AK75 Y67:Y69 Y73:Y75" xr:uid="{00000000-0002-0000-0000-000052000000}">
      <formula1>0</formula1>
      <formula2>10000</formula2>
    </dataValidation>
    <dataValidation type="textLength" errorStyle="information" allowBlank="1" showInputMessage="1" error="XLBVal:6=27141.62_x000d__x000a_" sqref="AL67:AL69 AL73:AL75 Z67:Z69 Z73:Z75" xr:uid="{00000000-0002-0000-0000-000053000000}">
      <formula1>0</formula1>
      <formula2>10000</formula2>
    </dataValidation>
    <dataValidation type="textLength" errorStyle="information" allowBlank="1" showInputMessage="1" error="XLBVal:6=9077.16_x000d__x000a_" sqref="AN67:AN69 AN73:AN75" xr:uid="{00000000-0002-0000-0000-000054000000}">
      <formula1>0</formula1>
      <formula2>10000</formula2>
    </dataValidation>
  </dataValidations>
  <pageMargins left="0.39370078740157483" right="0.39370078740157483" top="0.59055118110236227" bottom="0.59055118110236227" header="0.39370078740157483" footer="0.39370078740157483"/>
  <pageSetup paperSize="9" scale="41" fitToHeight="4" orientation="landscape" r:id="rId1"/>
  <headerFooter alignWithMargins="0">
    <oddHeader>&amp;L&amp;F</oddHeader>
    <oddFooter>&amp;L&amp;P/&amp;N&amp;R&amp;D</oddFooter>
  </headerFooter>
  <rowBreaks count="1" manualBreakCount="1">
    <brk id="59" max="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44"/>
  <sheetViews>
    <sheetView topLeftCell="F18" workbookViewId="0">
      <selection activeCell="K27" sqref="K27"/>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76046</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3200</v>
      </c>
      <c r="J11" s="753" t="s">
        <v>2934</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3358</v>
      </c>
      <c r="J12" s="748"/>
      <c r="K12" s="747"/>
      <c r="L12" s="746"/>
      <c r="M12" s="745"/>
      <c r="N12" s="744" t="s">
        <v>610</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1251"/>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200108.16999999998</v>
      </c>
      <c r="J15" s="728">
        <f>'RAPPORT-DETAIL'!AE106</f>
        <v>85433.35</v>
      </c>
      <c r="K15" s="722">
        <f>+J15</f>
        <v>85433.35</v>
      </c>
      <c r="L15" s="721">
        <f t="shared" ref="L15:L21" si="0">+I15-K15</f>
        <v>114674.81999999998</v>
      </c>
      <c r="M15" s="699"/>
      <c r="N15" s="987">
        <v>148386</v>
      </c>
      <c r="O15" s="715">
        <f>1*N15</f>
        <v>148386</v>
      </c>
      <c r="P15" s="714">
        <f t="shared" ref="P15:P24" si="1">+L15+O15</f>
        <v>263060.81999999995</v>
      </c>
      <c r="Q15" s="699"/>
      <c r="R15" s="1252"/>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116947.47237000003</v>
      </c>
      <c r="J16" s="728">
        <f>'RAPPORT-DETAIL'!AE121</f>
        <v>12264.590000000002</v>
      </c>
      <c r="K16" s="722">
        <f t="shared" ref="K16:K21" si="2">+J16</f>
        <v>12264.590000000002</v>
      </c>
      <c r="L16" s="721">
        <f t="shared" si="0"/>
        <v>104682.88237000004</v>
      </c>
      <c r="M16" s="701"/>
      <c r="N16" s="987">
        <v>62964</v>
      </c>
      <c r="O16" s="715">
        <f t="shared" ref="O16:O21" si="3">1*N16</f>
        <v>62964</v>
      </c>
      <c r="P16" s="714">
        <f t="shared" si="1"/>
        <v>167646.88237000004</v>
      </c>
      <c r="Q16" s="699"/>
      <c r="R16" s="1252"/>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-882.37999999999988</v>
      </c>
      <c r="J17" s="728">
        <f>'RAPPORT-DETAIL'!AE128</f>
        <v>0</v>
      </c>
      <c r="K17" s="722">
        <f t="shared" si="2"/>
        <v>0</v>
      </c>
      <c r="L17" s="721">
        <f t="shared" si="0"/>
        <v>-882.37999999999988</v>
      </c>
      <c r="M17" s="701"/>
      <c r="N17" s="987">
        <v>2000</v>
      </c>
      <c r="O17" s="715">
        <f t="shared" si="3"/>
        <v>2000</v>
      </c>
      <c r="P17" s="714">
        <f t="shared" si="1"/>
        <v>1117.6200000000001</v>
      </c>
      <c r="Q17" s="699"/>
      <c r="R17" s="1252"/>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3957.8199999999993</v>
      </c>
      <c r="J18" s="728">
        <f>'RAPPORT-DETAIL'!AE136</f>
        <v>1588.1</v>
      </c>
      <c r="K18" s="722">
        <f t="shared" si="2"/>
        <v>1588.1</v>
      </c>
      <c r="L18" s="721">
        <f t="shared" si="0"/>
        <v>2369.7199999999993</v>
      </c>
      <c r="M18" s="701"/>
      <c r="N18" s="987">
        <v>3400</v>
      </c>
      <c r="O18" s="715">
        <f t="shared" si="3"/>
        <v>3400</v>
      </c>
      <c r="P18" s="714">
        <f t="shared" si="1"/>
        <v>5769.7199999999993</v>
      </c>
      <c r="Q18" s="699"/>
      <c r="R18" s="1252"/>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19886.479999999996</v>
      </c>
      <c r="J19" s="728">
        <f>'RAPPORT-DETAIL'!AE140</f>
        <v>36918.82</v>
      </c>
      <c r="K19" s="722">
        <f t="shared" si="2"/>
        <v>36918.82</v>
      </c>
      <c r="L19" s="721">
        <f t="shared" si="0"/>
        <v>-17032.340000000004</v>
      </c>
      <c r="M19" s="701"/>
      <c r="N19" s="987">
        <v>44573</v>
      </c>
      <c r="O19" s="715">
        <f t="shared" si="3"/>
        <v>44573</v>
      </c>
      <c r="P19" s="714">
        <f t="shared" si="1"/>
        <v>27540.659999999996</v>
      </c>
      <c r="Q19" s="699"/>
      <c r="R19" s="1252"/>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-3505.4460000000108</v>
      </c>
      <c r="J20" s="988">
        <f>'RAPPORT-DETAIL'!AE159</f>
        <v>8532.840000000002</v>
      </c>
      <c r="K20" s="722">
        <f t="shared" si="2"/>
        <v>8532.840000000002</v>
      </c>
      <c r="L20" s="721">
        <f t="shared" si="0"/>
        <v>-12038.286000000013</v>
      </c>
      <c r="M20" s="701"/>
      <c r="N20" s="987">
        <v>19051</v>
      </c>
      <c r="O20" s="715">
        <f t="shared" si="3"/>
        <v>19051</v>
      </c>
      <c r="P20" s="814">
        <f t="shared" si="1"/>
        <v>7012.7139999999872</v>
      </c>
      <c r="Q20" s="699"/>
      <c r="R20" s="1252"/>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23284.202745900009</v>
      </c>
      <c r="J21" s="728">
        <f>'RAPPORT-DETAIL'!AE163</f>
        <v>13874.59</v>
      </c>
      <c r="K21" s="722">
        <f t="shared" si="2"/>
        <v>13874.59</v>
      </c>
      <c r="L21" s="721">
        <f t="shared" si="0"/>
        <v>9409.612745900009</v>
      </c>
      <c r="M21" s="701"/>
      <c r="N21" s="987">
        <v>19626</v>
      </c>
      <c r="O21" s="715">
        <f t="shared" si="3"/>
        <v>19626</v>
      </c>
      <c r="P21" s="714">
        <f>+L21+O21</f>
        <v>29035.612745900009</v>
      </c>
      <c r="Q21" s="699"/>
      <c r="R21" s="1252"/>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1"/>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1"/>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359796.31911590003</v>
      </c>
      <c r="J25" s="913">
        <f>SUM(J15:J24)</f>
        <v>158612.29</v>
      </c>
      <c r="K25" s="710">
        <f>SUM(K15:K24)</f>
        <v>158612.29</v>
      </c>
      <c r="L25" s="706">
        <f>SUM(L15:L24)</f>
        <v>201184.02911589999</v>
      </c>
      <c r="M25" s="709"/>
      <c r="N25" s="708">
        <f>SUM(N15:N24)</f>
        <v>300000</v>
      </c>
      <c r="O25" s="707">
        <f>SUM(O15:O24)</f>
        <v>300000</v>
      </c>
      <c r="P25" s="706">
        <f>SUM(P15:P24)</f>
        <v>501184.02911589987</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694"/>
      <c r="K27" s="693"/>
      <c r="L27" s="693"/>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G1"/>
    <mergeCell ref="E4:L4"/>
    <mergeCell ref="E5:L5"/>
    <mergeCell ref="E7:G7"/>
    <mergeCell ref="I9:L9"/>
    <mergeCell ref="A16:E16"/>
    <mergeCell ref="G11:G13"/>
    <mergeCell ref="A11:E13"/>
    <mergeCell ref="B29:P29"/>
    <mergeCell ref="N9:P9"/>
    <mergeCell ref="A17:E17"/>
    <mergeCell ref="A14:E14"/>
    <mergeCell ref="A23:E23"/>
    <mergeCell ref="A22:E22"/>
    <mergeCell ref="A15:E15"/>
    <mergeCell ref="B30:P30"/>
    <mergeCell ref="A18:E18"/>
    <mergeCell ref="A19:E19"/>
    <mergeCell ref="A20:E20"/>
    <mergeCell ref="A21:E21"/>
    <mergeCell ref="A24:E24"/>
  </mergeCells>
  <pageMargins left="0.31496062992125984" right="0.31496062992125984" top="0.35433070866141736" bottom="0.55118110236220474" header="0.31496062992125984" footer="0.31496062992125984"/>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44"/>
  <sheetViews>
    <sheetView topLeftCell="A9" workbookViewId="0">
      <selection activeCell="I18" sqref="I18"/>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43214</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3200</v>
      </c>
      <c r="J11" s="753" t="s">
        <v>3357</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3356</v>
      </c>
      <c r="J12" s="748"/>
      <c r="K12" s="747"/>
      <c r="L12" s="746"/>
      <c r="M12" s="745"/>
      <c r="N12" s="744" t="s">
        <v>611</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1251"/>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114674.81999999998</v>
      </c>
      <c r="J15" s="728">
        <f>'RAPPORT-DETAIL'!AF106</f>
        <v>9051.2199999999993</v>
      </c>
      <c r="K15" s="722">
        <f>+J15</f>
        <v>9051.2199999999993</v>
      </c>
      <c r="L15" s="721">
        <f>+I15-K15</f>
        <v>105623.59999999998</v>
      </c>
      <c r="M15" s="699"/>
      <c r="N15" s="987"/>
      <c r="O15" s="715">
        <f>1*N15</f>
        <v>0</v>
      </c>
      <c r="P15" s="714">
        <f t="shared" ref="P15:P24" si="0">+L15+O15</f>
        <v>105623.59999999998</v>
      </c>
      <c r="Q15" s="699"/>
      <c r="R15" s="1252"/>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104682.88237000004</v>
      </c>
      <c r="J16" s="728">
        <f>'RAPPORT-DETAIL'!AF121</f>
        <v>7857.24</v>
      </c>
      <c r="K16" s="722">
        <f t="shared" ref="K16:K21" si="1">+J16</f>
        <v>7857.24</v>
      </c>
      <c r="L16" s="721">
        <f t="shared" ref="L16:L21" si="2">+I16-K16</f>
        <v>96825.64237000003</v>
      </c>
      <c r="M16" s="701"/>
      <c r="N16" s="987"/>
      <c r="O16" s="715">
        <f t="shared" ref="O16:O21" si="3">1*N16</f>
        <v>0</v>
      </c>
      <c r="P16" s="714">
        <f t="shared" si="0"/>
        <v>96825.64237000003</v>
      </c>
      <c r="Q16" s="699"/>
      <c r="R16" s="1252"/>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-882.37999999999988</v>
      </c>
      <c r="J17" s="728">
        <f>'RAPPORT-DETAIL'!AF128</f>
        <v>0</v>
      </c>
      <c r="K17" s="722">
        <f t="shared" si="1"/>
        <v>0</v>
      </c>
      <c r="L17" s="721">
        <f t="shared" si="2"/>
        <v>-882.37999999999988</v>
      </c>
      <c r="M17" s="701"/>
      <c r="N17" s="987"/>
      <c r="O17" s="715">
        <f t="shared" si="3"/>
        <v>0</v>
      </c>
      <c r="P17" s="714">
        <f t="shared" si="0"/>
        <v>-882.37999999999988</v>
      </c>
      <c r="Q17" s="699"/>
      <c r="R17" s="1252"/>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2369.7199999999993</v>
      </c>
      <c r="J18" s="728">
        <f>'RAPPORT-DETAIL'!AF136</f>
        <v>820.31999999999994</v>
      </c>
      <c r="K18" s="722">
        <f t="shared" si="1"/>
        <v>820.31999999999994</v>
      </c>
      <c r="L18" s="721">
        <f t="shared" si="2"/>
        <v>1549.3999999999994</v>
      </c>
      <c r="M18" s="701"/>
      <c r="N18" s="987"/>
      <c r="O18" s="715">
        <f t="shared" si="3"/>
        <v>0</v>
      </c>
      <c r="P18" s="714">
        <f t="shared" si="0"/>
        <v>1549.3999999999994</v>
      </c>
      <c r="Q18" s="699"/>
      <c r="R18" s="1252"/>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-17032.340000000004</v>
      </c>
      <c r="J19" s="728">
        <f>'RAPPORT-DETAIL'!AF140</f>
        <v>0</v>
      </c>
      <c r="K19" s="722">
        <f t="shared" si="1"/>
        <v>0</v>
      </c>
      <c r="L19" s="721">
        <f t="shared" si="2"/>
        <v>-17032.340000000004</v>
      </c>
      <c r="M19" s="701"/>
      <c r="N19" s="987"/>
      <c r="O19" s="715">
        <f t="shared" si="3"/>
        <v>0</v>
      </c>
      <c r="P19" s="714">
        <f t="shared" si="0"/>
        <v>-17032.340000000004</v>
      </c>
      <c r="Q19" s="699"/>
      <c r="R19" s="1252"/>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-12038.286000000013</v>
      </c>
      <c r="J20" s="988">
        <f>'RAPPORT-DETAIL'!AF159</f>
        <v>3233.2200000000003</v>
      </c>
      <c r="K20" s="722">
        <f t="shared" si="1"/>
        <v>3233.2200000000003</v>
      </c>
      <c r="L20" s="721">
        <f t="shared" si="2"/>
        <v>-15271.506000000012</v>
      </c>
      <c r="M20" s="701"/>
      <c r="N20" s="987"/>
      <c r="O20" s="715">
        <f t="shared" si="3"/>
        <v>0</v>
      </c>
      <c r="P20" s="814">
        <f t="shared" si="0"/>
        <v>-15271.506000000012</v>
      </c>
      <c r="Q20" s="699"/>
      <c r="R20" s="1252"/>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9409.612745900009</v>
      </c>
      <c r="J21" s="728">
        <f>'RAPPORT-DETAIL'!AF163</f>
        <v>1469.26</v>
      </c>
      <c r="K21" s="722">
        <f t="shared" si="1"/>
        <v>1469.26</v>
      </c>
      <c r="L21" s="721">
        <f t="shared" si="2"/>
        <v>7940.3527459000088</v>
      </c>
      <c r="M21" s="701"/>
      <c r="N21" s="987"/>
      <c r="O21" s="715">
        <f t="shared" si="3"/>
        <v>0</v>
      </c>
      <c r="P21" s="714">
        <f>+L21+O21</f>
        <v>7940.3527459000088</v>
      </c>
      <c r="Q21" s="699"/>
      <c r="R21" s="1252"/>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201184.02911589999</v>
      </c>
      <c r="J25" s="913">
        <f>SUM(J15:J24)</f>
        <v>22431.26</v>
      </c>
      <c r="K25" s="710">
        <f>SUM(K15:K24)</f>
        <v>22431.26</v>
      </c>
      <c r="L25" s="706">
        <f>SUM(L15:L24)</f>
        <v>178752.76911589998</v>
      </c>
      <c r="M25" s="709"/>
      <c r="N25" s="708">
        <f>SUM(N15:N24)</f>
        <v>0</v>
      </c>
      <c r="O25" s="707">
        <f>SUM(O15:O24)</f>
        <v>0</v>
      </c>
      <c r="P25" s="706">
        <f>SUM(P15:P24)</f>
        <v>178752.76911589998</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31">
        <f>'RAPPORT-DETAIL'!AU164</f>
        <v>0</v>
      </c>
      <c r="K27" s="693"/>
      <c r="L27" s="1231"/>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G1"/>
    <mergeCell ref="E4:L4"/>
    <mergeCell ref="E5:L5"/>
    <mergeCell ref="E7:G7"/>
    <mergeCell ref="I9:L9"/>
    <mergeCell ref="A16:E16"/>
    <mergeCell ref="G11:G13"/>
    <mergeCell ref="A11:E13"/>
    <mergeCell ref="B29:P29"/>
    <mergeCell ref="N9:P9"/>
    <mergeCell ref="A17:E17"/>
    <mergeCell ref="A14:E14"/>
    <mergeCell ref="A23:E23"/>
    <mergeCell ref="A22:E22"/>
    <mergeCell ref="A15:E15"/>
    <mergeCell ref="B30:P30"/>
    <mergeCell ref="A18:E18"/>
    <mergeCell ref="A19:E19"/>
    <mergeCell ref="A20:E20"/>
    <mergeCell ref="A21:E21"/>
    <mergeCell ref="A24:E24"/>
  </mergeCells>
  <pageMargins left="0.31496062992125984" right="0.31496062992125984" top="0.35433070866141736" bottom="0.55118110236220474" header="0.31496062992125984" footer="0.31496062992125984"/>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4"/>
  <sheetViews>
    <sheetView topLeftCell="A16" workbookViewId="0">
      <selection activeCell="L17" sqref="L17"/>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43214</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3200</v>
      </c>
      <c r="J11" s="753" t="s">
        <v>3459</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3458</v>
      </c>
      <c r="J12" s="748"/>
      <c r="K12" s="747"/>
      <c r="L12" s="746"/>
      <c r="M12" s="745"/>
      <c r="N12" s="744" t="s">
        <v>611</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1251"/>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105623.59999999998</v>
      </c>
      <c r="J15" s="728">
        <f>'RAPPORT-DETAIL'!AG106</f>
        <v>56311.839999999997</v>
      </c>
      <c r="K15" s="722">
        <f>+J15</f>
        <v>56311.839999999997</v>
      </c>
      <c r="L15" s="721">
        <f>+I15-K15</f>
        <v>49311.75999999998</v>
      </c>
      <c r="M15" s="699"/>
      <c r="N15" s="987"/>
      <c r="O15" s="715">
        <f>1*N15</f>
        <v>0</v>
      </c>
      <c r="P15" s="714">
        <f t="shared" ref="P15:P24" si="0">+L15+O15</f>
        <v>49311.75999999998</v>
      </c>
      <c r="Q15" s="699"/>
      <c r="R15" s="1252"/>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96825.64237000003</v>
      </c>
      <c r="J16" s="728">
        <f>'RAPPORT-DETAIL'!AG121</f>
        <v>6331.7699999999995</v>
      </c>
      <c r="K16" s="722">
        <f t="shared" ref="K16:K21" si="1">+J16</f>
        <v>6331.7699999999995</v>
      </c>
      <c r="L16" s="721">
        <f t="shared" ref="L16:L21" si="2">+I16-K16</f>
        <v>90493.872370000026</v>
      </c>
      <c r="M16" s="701"/>
      <c r="N16" s="987"/>
      <c r="O16" s="715">
        <f t="shared" ref="O16:O21" si="3">1*N16</f>
        <v>0</v>
      </c>
      <c r="P16" s="714">
        <f t="shared" si="0"/>
        <v>90493.872370000026</v>
      </c>
      <c r="Q16" s="699"/>
      <c r="R16" s="1252"/>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-882.37999999999988</v>
      </c>
      <c r="J17" s="728">
        <f>'RAPPORT-DETAIL'!AG128</f>
        <v>0</v>
      </c>
      <c r="K17" s="722">
        <f t="shared" si="1"/>
        <v>0</v>
      </c>
      <c r="L17" s="721">
        <f t="shared" si="2"/>
        <v>-882.37999999999988</v>
      </c>
      <c r="M17" s="701"/>
      <c r="N17" s="987"/>
      <c r="O17" s="715">
        <f t="shared" si="3"/>
        <v>0</v>
      </c>
      <c r="P17" s="714">
        <f t="shared" si="0"/>
        <v>-882.37999999999988</v>
      </c>
      <c r="Q17" s="699"/>
      <c r="R17" s="1252"/>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1549.3999999999994</v>
      </c>
      <c r="J18" s="728">
        <f>'RAPPORT-DETAIL'!AG136</f>
        <v>262.61</v>
      </c>
      <c r="K18" s="722">
        <f t="shared" si="1"/>
        <v>262.61</v>
      </c>
      <c r="L18" s="721">
        <f t="shared" si="2"/>
        <v>1286.7899999999995</v>
      </c>
      <c r="M18" s="701"/>
      <c r="N18" s="987"/>
      <c r="O18" s="715">
        <f t="shared" si="3"/>
        <v>0</v>
      </c>
      <c r="P18" s="714">
        <f t="shared" si="0"/>
        <v>1286.7899999999995</v>
      </c>
      <c r="Q18" s="699"/>
      <c r="R18" s="1252"/>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-17032.340000000004</v>
      </c>
      <c r="J19" s="728">
        <f>'RAPPORT-DETAIL'!AG140</f>
        <v>16218.170000000002</v>
      </c>
      <c r="K19" s="722">
        <f t="shared" si="1"/>
        <v>16218.170000000002</v>
      </c>
      <c r="L19" s="721">
        <f t="shared" si="2"/>
        <v>-33250.510000000009</v>
      </c>
      <c r="M19" s="701"/>
      <c r="N19" s="987"/>
      <c r="O19" s="715">
        <f t="shared" si="3"/>
        <v>0</v>
      </c>
      <c r="P19" s="714">
        <f t="shared" si="0"/>
        <v>-33250.510000000009</v>
      </c>
      <c r="Q19" s="699"/>
      <c r="R19" s="1252"/>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-15271.506000000012</v>
      </c>
      <c r="J20" s="988">
        <f>'RAPPORT-DETAIL'!AG159</f>
        <v>1839.3400000000001</v>
      </c>
      <c r="K20" s="722">
        <f t="shared" si="1"/>
        <v>1839.3400000000001</v>
      </c>
      <c r="L20" s="721">
        <f t="shared" si="2"/>
        <v>-17110.846000000012</v>
      </c>
      <c r="M20" s="701"/>
      <c r="N20" s="987"/>
      <c r="O20" s="715">
        <f t="shared" si="3"/>
        <v>0</v>
      </c>
      <c r="P20" s="814">
        <f t="shared" si="0"/>
        <v>-17110.846000000012</v>
      </c>
      <c r="Q20" s="699"/>
      <c r="R20" s="1252"/>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7940.3527459000088</v>
      </c>
      <c r="J21" s="728">
        <f>'RAPPORT-DETAIL'!AG163</f>
        <v>5831.73</v>
      </c>
      <c r="K21" s="722">
        <f t="shared" si="1"/>
        <v>5831.73</v>
      </c>
      <c r="L21" s="721">
        <f t="shared" si="2"/>
        <v>2108.6227459000092</v>
      </c>
      <c r="M21" s="701"/>
      <c r="N21" s="987"/>
      <c r="O21" s="715">
        <f t="shared" si="3"/>
        <v>0</v>
      </c>
      <c r="P21" s="714">
        <f>+L21+O21</f>
        <v>2108.6227459000092</v>
      </c>
      <c r="Q21" s="699"/>
      <c r="R21" s="1252"/>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178752.76911589998</v>
      </c>
      <c r="J25" s="913">
        <f>SUM(J15:J24)</f>
        <v>86795.459999999992</v>
      </c>
      <c r="K25" s="710">
        <f>SUM(K15:K24)</f>
        <v>86795.459999999992</v>
      </c>
      <c r="L25" s="706">
        <f>SUM(L15:L24)</f>
        <v>91957.309115899989</v>
      </c>
      <c r="M25" s="709"/>
      <c r="N25" s="708">
        <f>SUM(N15:N24)</f>
        <v>0</v>
      </c>
      <c r="O25" s="707">
        <f>SUM(O15:O24)</f>
        <v>0</v>
      </c>
      <c r="P25" s="706">
        <f>SUM(P15:P24)</f>
        <v>91957.309115899989</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 ca="1">'RAPPORT-DETAIL'!AQ164/1027957</f>
        <v>1.7800843268278159</v>
      </c>
      <c r="K27" s="693"/>
      <c r="L27" s="1231"/>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6:E16"/>
    <mergeCell ref="A17:E17"/>
    <mergeCell ref="A24:E24"/>
    <mergeCell ref="B29:P29"/>
    <mergeCell ref="B30:P30"/>
    <mergeCell ref="A18:E18"/>
    <mergeCell ref="A19:E19"/>
    <mergeCell ref="A20:E20"/>
    <mergeCell ref="A21:E21"/>
    <mergeCell ref="A22:E22"/>
    <mergeCell ref="A23:E23"/>
    <mergeCell ref="N9:P9"/>
    <mergeCell ref="A11:E13"/>
    <mergeCell ref="G11:G13"/>
    <mergeCell ref="A14:E14"/>
    <mergeCell ref="A15:E15"/>
    <mergeCell ref="A1:G1"/>
    <mergeCell ref="E4:L4"/>
    <mergeCell ref="E5:L5"/>
    <mergeCell ref="E7:G7"/>
    <mergeCell ref="I9:L9"/>
  </mergeCells>
  <pageMargins left="0.31496062992125984" right="0.31496062992125984" top="0.35433070866141736" bottom="0.55118110236220474" header="0.31496062992125984" footer="0.31496062992125984"/>
  <pageSetup paperSize="9"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44"/>
  <sheetViews>
    <sheetView topLeftCell="D9" zoomScaleNormal="100" workbookViewId="0">
      <selection activeCell="R15" sqref="R15:S22"/>
    </sheetView>
  </sheetViews>
  <sheetFormatPr baseColWidth="10" defaultColWidth="9.26953125" defaultRowHeight="14"/>
  <cols>
    <col min="1" max="3" width="5.7265625" style="662" customWidth="1"/>
    <col min="4" max="4" width="9.26953125" style="662"/>
    <col min="5" max="5" width="14" style="662" customWidth="1"/>
    <col min="6" max="6" width="3.26953125" style="662" customWidth="1"/>
    <col min="7" max="7" width="13.26953125" style="662" customWidth="1"/>
    <col min="8" max="8" width="1.7265625" style="662" customWidth="1"/>
    <col min="9" max="9" width="16.7265625" style="662" customWidth="1"/>
    <col min="10" max="10" width="18.26953125" style="662" customWidth="1"/>
    <col min="11" max="12" width="14.7265625" style="662" customWidth="1"/>
    <col min="13" max="13" width="1.7265625" style="662" customWidth="1"/>
    <col min="14" max="15" width="14.7265625" style="662" customWidth="1"/>
    <col min="16" max="16" width="16.1796875" style="664" customWidth="1"/>
    <col min="17" max="17" width="1.7265625" style="662" customWidth="1"/>
    <col min="18" max="18" width="18.7265625" style="663" bestFit="1" customWidth="1"/>
    <col min="19" max="20" width="11" style="663" bestFit="1" customWidth="1"/>
    <col min="21" max="21" width="10" style="663" bestFit="1" customWidth="1"/>
    <col min="22" max="22" width="13.81640625" style="663" bestFit="1" customWidth="1"/>
    <col min="23" max="27" width="9.26953125" style="663"/>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43441</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3757</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26">
      <c r="A11" s="1427" t="s">
        <v>572</v>
      </c>
      <c r="B11" s="1428"/>
      <c r="C11" s="1428"/>
      <c r="D11" s="1428"/>
      <c r="E11" s="1429"/>
      <c r="F11" s="955" t="s">
        <v>334</v>
      </c>
      <c r="G11" s="1436" t="s">
        <v>614</v>
      </c>
      <c r="H11" s="741"/>
      <c r="I11" s="960" t="s">
        <v>5073</v>
      </c>
      <c r="J11" s="753" t="s">
        <v>4225</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5074</v>
      </c>
      <c r="J12" s="748"/>
      <c r="K12" s="747"/>
      <c r="L12" s="746"/>
      <c r="M12" s="745"/>
      <c r="N12" s="744" t="s">
        <v>611</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1301" t="s">
        <v>533</v>
      </c>
      <c r="K14" s="727" t="s">
        <v>533</v>
      </c>
      <c r="L14" s="726" t="s">
        <v>533</v>
      </c>
      <c r="M14" s="699" t="s">
        <v>533</v>
      </c>
      <c r="N14" s="723" t="s">
        <v>533</v>
      </c>
      <c r="O14" s="715" t="s">
        <v>533</v>
      </c>
      <c r="P14" s="714" t="s">
        <v>533</v>
      </c>
      <c r="Q14" s="699"/>
      <c r="R14" s="1251"/>
      <c r="S14" s="698"/>
      <c r="T14" s="1306"/>
      <c r="U14" s="1306"/>
      <c r="V14" s="1307"/>
      <c r="W14" s="698"/>
      <c r="X14" s="698"/>
      <c r="Y14" s="698"/>
      <c r="Z14" s="698"/>
      <c r="AA14" s="698"/>
    </row>
    <row r="15" spans="1:27" s="697" customFormat="1">
      <c r="A15" s="1440" t="s">
        <v>603</v>
      </c>
      <c r="B15" s="1441"/>
      <c r="C15" s="1441"/>
      <c r="D15" s="1441"/>
      <c r="E15" s="1441"/>
      <c r="F15" s="967">
        <v>53</v>
      </c>
      <c r="G15" s="958"/>
      <c r="H15" s="699"/>
      <c r="I15" s="991">
        <v>195723</v>
      </c>
      <c r="J15" s="1301">
        <f>'RAPPORT-DETAIL'!AM106</f>
        <v>226865.15999999997</v>
      </c>
      <c r="K15" s="722"/>
      <c r="L15" s="721"/>
      <c r="M15" s="699"/>
      <c r="N15" s="987">
        <v>39173.360000000001</v>
      </c>
      <c r="O15" s="715">
        <v>0</v>
      </c>
      <c r="P15" s="714"/>
      <c r="Q15" s="699"/>
      <c r="R15" s="1252"/>
      <c r="S15" s="1323"/>
      <c r="T15" s="1306"/>
      <c r="U15" s="1306"/>
      <c r="V15" s="1307"/>
      <c r="W15" s="698"/>
      <c r="X15" s="698"/>
      <c r="Y15" s="698"/>
      <c r="Z15" s="698"/>
      <c r="AA15" s="698"/>
    </row>
    <row r="16" spans="1:27" s="697" customFormat="1">
      <c r="A16" s="1442" t="s">
        <v>448</v>
      </c>
      <c r="B16" s="1443"/>
      <c r="C16" s="1443"/>
      <c r="D16" s="1443"/>
      <c r="E16" s="1443"/>
      <c r="F16" s="968">
        <v>19</v>
      </c>
      <c r="G16" s="958"/>
      <c r="H16" s="699"/>
      <c r="I16" s="991">
        <v>200375</v>
      </c>
      <c r="J16" s="1301">
        <f>+'RAPPORT-DETAIL'!AM121-0.16</f>
        <v>28389.769999999997</v>
      </c>
      <c r="K16" s="722"/>
      <c r="L16" s="721"/>
      <c r="M16" s="701"/>
      <c r="N16" s="987">
        <v>14043.28</v>
      </c>
      <c r="O16" s="715">
        <v>0</v>
      </c>
      <c r="P16" s="714"/>
      <c r="Q16" s="699"/>
      <c r="R16" s="1252"/>
      <c r="S16" s="1323"/>
      <c r="T16" s="1306"/>
      <c r="U16" s="1306"/>
      <c r="V16" s="1307"/>
      <c r="W16" s="698"/>
      <c r="X16" s="698"/>
      <c r="Y16" s="698"/>
      <c r="Z16" s="698"/>
      <c r="AA16" s="698"/>
    </row>
    <row r="17" spans="1:27" s="697" customFormat="1">
      <c r="A17" s="1442" t="s">
        <v>472</v>
      </c>
      <c r="B17" s="1443"/>
      <c r="C17" s="1443"/>
      <c r="D17" s="1443"/>
      <c r="E17" s="1443"/>
      <c r="F17" s="968"/>
      <c r="G17" s="958"/>
      <c r="H17" s="699"/>
      <c r="I17" s="991">
        <v>1088</v>
      </c>
      <c r="J17" s="1301">
        <f>+'RAPPORT-DETAIL'!AM128</f>
        <v>0</v>
      </c>
      <c r="K17" s="722"/>
      <c r="L17" s="721"/>
      <c r="M17" s="701"/>
      <c r="N17" s="987">
        <v>0</v>
      </c>
      <c r="O17" s="715">
        <v>0</v>
      </c>
      <c r="P17" s="714"/>
      <c r="Q17" s="699"/>
      <c r="R17" s="1252"/>
      <c r="S17" s="1323"/>
      <c r="T17" s="1306"/>
      <c r="U17" s="1306"/>
      <c r="V17" s="1307"/>
      <c r="W17" s="698"/>
      <c r="X17" s="698"/>
      <c r="Y17" s="698"/>
      <c r="Z17" s="698"/>
      <c r="AA17" s="698"/>
    </row>
    <row r="18" spans="1:27" s="697" customFormat="1">
      <c r="A18" s="1442" t="s">
        <v>478</v>
      </c>
      <c r="B18" s="1443"/>
      <c r="C18" s="1443"/>
      <c r="D18" s="1443"/>
      <c r="E18" s="1443"/>
      <c r="F18" s="968">
        <v>1</v>
      </c>
      <c r="G18" s="958"/>
      <c r="H18" s="699"/>
      <c r="I18" s="991">
        <v>-621</v>
      </c>
      <c r="J18" s="1301">
        <f>+'RAPPORT-DETAIL'!AM136</f>
        <v>2467.16</v>
      </c>
      <c r="K18" s="722"/>
      <c r="L18" s="721"/>
      <c r="M18" s="701"/>
      <c r="N18" s="987">
        <v>739.12</v>
      </c>
      <c r="O18" s="715">
        <v>0</v>
      </c>
      <c r="P18" s="714"/>
      <c r="Q18" s="699"/>
      <c r="R18" s="1252"/>
      <c r="S18" s="1323"/>
      <c r="T18" s="1306"/>
      <c r="U18" s="1306"/>
      <c r="V18" s="1307"/>
      <c r="W18" s="698"/>
      <c r="X18" s="698"/>
      <c r="Y18" s="698"/>
      <c r="Z18" s="698"/>
      <c r="AA18" s="698"/>
    </row>
    <row r="19" spans="1:27" s="697" customFormat="1" ht="14.5" thickBot="1">
      <c r="A19" s="1445" t="s">
        <v>484</v>
      </c>
      <c r="B19" s="1446"/>
      <c r="C19" s="1446"/>
      <c r="D19" s="1446"/>
      <c r="E19" s="1446"/>
      <c r="F19" s="968">
        <v>15</v>
      </c>
      <c r="G19" s="958"/>
      <c r="H19" s="699"/>
      <c r="I19" s="991">
        <v>-40315</v>
      </c>
      <c r="J19" s="1301">
        <f>+'RAPPORT-DETAIL'!AM140</f>
        <v>1039.26</v>
      </c>
      <c r="K19" s="722"/>
      <c r="L19" s="721"/>
      <c r="M19" s="701"/>
      <c r="N19" s="987">
        <v>11086.8</v>
      </c>
      <c r="O19" s="715">
        <v>0</v>
      </c>
      <c r="P19" s="714"/>
      <c r="Q19" s="699"/>
      <c r="R19" s="1252"/>
      <c r="S19" s="1323"/>
      <c r="T19" s="1306"/>
      <c r="U19" s="1306"/>
      <c r="V19" s="1307"/>
      <c r="W19" s="698"/>
      <c r="X19" s="698"/>
      <c r="Y19" s="698"/>
      <c r="Z19" s="698"/>
      <c r="AA19" s="698"/>
    </row>
    <row r="20" spans="1:27" s="697" customFormat="1" ht="14.15" customHeight="1">
      <c r="A20" s="1447" t="s">
        <v>491</v>
      </c>
      <c r="B20" s="1448"/>
      <c r="C20" s="1448"/>
      <c r="D20" s="1448"/>
      <c r="E20" s="1448"/>
      <c r="F20" s="968">
        <v>5</v>
      </c>
      <c r="G20" s="959"/>
      <c r="H20" s="705"/>
      <c r="I20" s="991">
        <v>8488</v>
      </c>
      <c r="J20" s="1302">
        <f>+'RAPPORT-DETAIL'!AM159</f>
        <v>36357.37999999999</v>
      </c>
      <c r="K20" s="722"/>
      <c r="L20" s="721"/>
      <c r="M20" s="701"/>
      <c r="N20" s="987">
        <v>3695.6</v>
      </c>
      <c r="O20" s="715">
        <v>0</v>
      </c>
      <c r="P20" s="814"/>
      <c r="Q20" s="699"/>
      <c r="R20" s="1252"/>
      <c r="S20" s="1323"/>
      <c r="T20" s="1306"/>
      <c r="U20" s="1306"/>
      <c r="V20" s="1307"/>
      <c r="W20" s="698"/>
      <c r="X20" s="698"/>
      <c r="Y20" s="698"/>
      <c r="Z20" s="698"/>
      <c r="AA20" s="698"/>
    </row>
    <row r="21" spans="1:27" s="697" customFormat="1" ht="14.15" customHeight="1">
      <c r="A21" s="1449" t="s">
        <v>615</v>
      </c>
      <c r="B21" s="1450"/>
      <c r="C21" s="1450"/>
      <c r="D21" s="1450"/>
      <c r="E21" s="1450"/>
      <c r="F21" s="968">
        <v>7</v>
      </c>
      <c r="G21" s="958"/>
      <c r="H21" s="705"/>
      <c r="I21" s="991">
        <v>18759</v>
      </c>
      <c r="J21" s="1301">
        <f>+'RAPPORT-DETAIL'!AM163</f>
        <v>15996.21</v>
      </c>
      <c r="K21" s="722"/>
      <c r="L21" s="721"/>
      <c r="M21" s="701"/>
      <c r="N21" s="987">
        <v>5173.84</v>
      </c>
      <c r="O21" s="715">
        <v>0</v>
      </c>
      <c r="P21" s="714"/>
      <c r="Q21" s="699"/>
      <c r="R21" s="1252"/>
      <c r="S21" s="1323"/>
      <c r="T21" s="1306"/>
      <c r="U21" s="1306"/>
      <c r="V21" s="698"/>
      <c r="W21" s="698"/>
      <c r="X21" s="698"/>
      <c r="Y21" s="698"/>
      <c r="Z21" s="698"/>
      <c r="AA21" s="698"/>
    </row>
    <row r="22" spans="1:27" s="697" customFormat="1" ht="14.15" customHeight="1">
      <c r="A22" s="1449"/>
      <c r="B22" s="1450"/>
      <c r="C22" s="1450"/>
      <c r="D22" s="1450"/>
      <c r="E22" s="1450"/>
      <c r="F22" s="969"/>
      <c r="G22" s="963"/>
      <c r="H22" s="705"/>
      <c r="I22" s="991">
        <v>0</v>
      </c>
      <c r="J22" s="1301"/>
      <c r="K22" s="722"/>
      <c r="L22" s="816"/>
      <c r="M22" s="701"/>
      <c r="N22" s="987"/>
      <c r="O22" s="715"/>
      <c r="P22" s="714"/>
      <c r="Q22" s="699"/>
      <c r="R22" s="1252"/>
      <c r="S22" s="1323"/>
      <c r="T22" s="1306"/>
      <c r="U22" s="1306"/>
      <c r="V22" s="1306"/>
      <c r="W22" s="698"/>
      <c r="X22" s="698"/>
      <c r="Y22" s="698"/>
      <c r="Z22" s="698"/>
      <c r="AA22" s="698"/>
    </row>
    <row r="23" spans="1:27" s="697" customFormat="1" ht="14.15" customHeight="1">
      <c r="A23" s="1442"/>
      <c r="B23" s="1443"/>
      <c r="C23" s="1443"/>
      <c r="D23" s="1443"/>
      <c r="E23" s="1443"/>
      <c r="F23" s="970"/>
      <c r="G23" s="964"/>
      <c r="H23" s="699"/>
      <c r="I23" s="991" t="s">
        <v>556</v>
      </c>
      <c r="J23" s="1303"/>
      <c r="K23" s="722"/>
      <c r="L23" s="721"/>
      <c r="M23" s="701"/>
      <c r="N23" s="720"/>
      <c r="O23" s="715">
        <v>0</v>
      </c>
      <c r="P23" s="714"/>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1304"/>
      <c r="K24" s="718"/>
      <c r="L24" s="717"/>
      <c r="M24" s="701"/>
      <c r="N24" s="716"/>
      <c r="O24" s="715">
        <f>+N24</f>
        <v>0</v>
      </c>
      <c r="P24" s="714"/>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383497</v>
      </c>
      <c r="J25" s="1305">
        <f>SUM(J15:J24)</f>
        <v>311114.94</v>
      </c>
      <c r="K25" s="710">
        <f>SUM(K15:K24)</f>
        <v>0</v>
      </c>
      <c r="L25" s="706">
        <f>SUM(L15:L24)</f>
        <v>0</v>
      </c>
      <c r="M25" s="709"/>
      <c r="N25" s="708">
        <f>SUM(N15:N24)</f>
        <v>73912</v>
      </c>
      <c r="O25" s="707">
        <f>SUM(O15:O24)</f>
        <v>0</v>
      </c>
      <c r="P25" s="706">
        <f>SUM(P15:P24)</f>
        <v>0</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J25/I25</f>
        <v>0.81125781948750575</v>
      </c>
      <c r="K27" s="693"/>
      <c r="L27" s="1308"/>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P1</f>
        <v>43441</v>
      </c>
      <c r="F31" s="682"/>
      <c r="G31" s="682"/>
      <c r="H31" s="682"/>
      <c r="I31" s="689" t="s">
        <v>558</v>
      </c>
      <c r="J31" s="688" t="s">
        <v>1603</v>
      </c>
      <c r="K31" s="686"/>
      <c r="L31" s="687" t="s">
        <v>557</v>
      </c>
      <c r="M31" s="686"/>
      <c r="N31" s="685" t="s">
        <v>4235</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4669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N9:P9"/>
    <mergeCell ref="A17:E17"/>
    <mergeCell ref="A1:G1"/>
    <mergeCell ref="E4:L4"/>
    <mergeCell ref="E5:L5"/>
    <mergeCell ref="E7:G7"/>
    <mergeCell ref="I9:L9"/>
    <mergeCell ref="A11:E13"/>
    <mergeCell ref="G11:G13"/>
    <mergeCell ref="A14:E14"/>
    <mergeCell ref="A15:E15"/>
    <mergeCell ref="A16:E16"/>
    <mergeCell ref="A24:E24"/>
    <mergeCell ref="B29:P29"/>
    <mergeCell ref="B30:P30"/>
    <mergeCell ref="A18:E18"/>
    <mergeCell ref="A19:E19"/>
    <mergeCell ref="A20:E20"/>
    <mergeCell ref="A21:E21"/>
    <mergeCell ref="A22:E22"/>
    <mergeCell ref="A23:E23"/>
  </mergeCells>
  <pageMargins left="0.7" right="0.7" top="0.75" bottom="0.75" header="0.3" footer="0.3"/>
  <pageSetup paperSize="9" scale="7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44"/>
  <sheetViews>
    <sheetView topLeftCell="A19" zoomScaleNormal="100" workbookViewId="0">
      <selection activeCell="P2" sqref="P2"/>
    </sheetView>
  </sheetViews>
  <sheetFormatPr baseColWidth="10" defaultColWidth="9.26953125" defaultRowHeight="14"/>
  <cols>
    <col min="1" max="3" width="5.7265625" style="662" customWidth="1"/>
    <col min="4" max="4" width="9.26953125" style="662"/>
    <col min="5" max="5" width="14" style="662" customWidth="1"/>
    <col min="6" max="6" width="3.26953125" style="662" customWidth="1"/>
    <col min="7" max="7" width="13.26953125" style="662" customWidth="1"/>
    <col min="8" max="8" width="1.7265625" style="662" customWidth="1"/>
    <col min="9" max="9" width="16.7265625" style="662" customWidth="1"/>
    <col min="10" max="10" width="18.26953125" style="662" customWidth="1"/>
    <col min="11" max="12" width="14.7265625" style="662" customWidth="1"/>
    <col min="13" max="13" width="1.7265625" style="662" customWidth="1"/>
    <col min="14" max="15" width="14.7265625" style="662" customWidth="1"/>
    <col min="16" max="16" width="16.1796875" style="664" customWidth="1"/>
    <col min="17" max="17" width="1.7265625" style="662" customWidth="1"/>
    <col min="18" max="18" width="18.7265625" style="663" bestFit="1" customWidth="1"/>
    <col min="19" max="19" width="9.26953125" style="663"/>
    <col min="20" max="20" width="11" style="663" bestFit="1" customWidth="1"/>
    <col min="21" max="21" width="10" style="663" bestFit="1" customWidth="1"/>
    <col min="22" max="22" width="13.81640625" style="663" bestFit="1" customWidth="1"/>
    <col min="23" max="27" width="9.26953125" style="663"/>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43496</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3757</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26">
      <c r="A11" s="1427" t="s">
        <v>572</v>
      </c>
      <c r="B11" s="1428"/>
      <c r="C11" s="1428"/>
      <c r="D11" s="1428"/>
      <c r="E11" s="1429"/>
      <c r="F11" s="955" t="s">
        <v>334</v>
      </c>
      <c r="G11" s="1436" t="s">
        <v>614</v>
      </c>
      <c r="H11" s="741"/>
      <c r="I11" s="960" t="s">
        <v>4226</v>
      </c>
      <c r="J11" s="753" t="s">
        <v>4225</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4698</v>
      </c>
      <c r="J12" s="748"/>
      <c r="K12" s="747"/>
      <c r="L12" s="746"/>
      <c r="M12" s="745"/>
      <c r="N12" s="744" t="s">
        <v>611</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1301" t="s">
        <v>533</v>
      </c>
      <c r="K14" s="727" t="s">
        <v>533</v>
      </c>
      <c r="L14" s="726" t="s">
        <v>533</v>
      </c>
      <c r="M14" s="699" t="s">
        <v>533</v>
      </c>
      <c r="N14" s="723" t="s">
        <v>533</v>
      </c>
      <c r="O14" s="715" t="s">
        <v>533</v>
      </c>
      <c r="P14" s="714" t="s">
        <v>533</v>
      </c>
      <c r="Q14" s="699"/>
      <c r="R14" s="1251"/>
      <c r="S14" s="698"/>
      <c r="T14" s="1306"/>
      <c r="U14" s="1306"/>
      <c r="V14" s="1307"/>
      <c r="W14" s="698"/>
      <c r="X14" s="698"/>
      <c r="Y14" s="698"/>
      <c r="Z14" s="698"/>
      <c r="AA14" s="698"/>
    </row>
    <row r="15" spans="1:27" s="697" customFormat="1">
      <c r="A15" s="1440" t="s">
        <v>603</v>
      </c>
      <c r="B15" s="1441"/>
      <c r="C15" s="1441"/>
      <c r="D15" s="1441"/>
      <c r="E15" s="1441"/>
      <c r="F15" s="967">
        <v>53</v>
      </c>
      <c r="G15" s="958"/>
      <c r="H15" s="699"/>
      <c r="I15" s="991">
        <v>8031.2000000000262</v>
      </c>
      <c r="J15" s="1301">
        <f>'RAPPORT-DETAIL'!AN106</f>
        <v>95153.134352941182</v>
      </c>
      <c r="K15" s="722"/>
      <c r="L15" s="721"/>
      <c r="M15" s="699"/>
      <c r="N15" s="987"/>
      <c r="O15" s="715">
        <v>0</v>
      </c>
      <c r="P15" s="714"/>
      <c r="Q15" s="699"/>
      <c r="R15" s="1251"/>
      <c r="S15" s="1281"/>
      <c r="T15" s="1306"/>
      <c r="U15" s="1306"/>
      <c r="V15" s="1307"/>
      <c r="W15" s="698"/>
      <c r="X15" s="698"/>
      <c r="Y15" s="698"/>
      <c r="Z15" s="698"/>
      <c r="AA15" s="698"/>
    </row>
    <row r="16" spans="1:27" s="697" customFormat="1">
      <c r="A16" s="1442" t="s">
        <v>448</v>
      </c>
      <c r="B16" s="1443"/>
      <c r="C16" s="1443"/>
      <c r="D16" s="1443"/>
      <c r="E16" s="1443"/>
      <c r="F16" s="968">
        <v>19</v>
      </c>
      <c r="G16" s="958"/>
      <c r="H16" s="699"/>
      <c r="I16" s="991">
        <v>186028.51</v>
      </c>
      <c r="J16" s="1301">
        <f>+'RAPPORT-DETAIL'!AN121-0.16</f>
        <v>22027.860000000004</v>
      </c>
      <c r="K16" s="722"/>
      <c r="L16" s="721"/>
      <c r="M16" s="701"/>
      <c r="N16" s="987"/>
      <c r="O16" s="715">
        <v>0</v>
      </c>
      <c r="P16" s="714"/>
      <c r="Q16" s="699"/>
      <c r="R16" s="1251"/>
      <c r="S16" s="1281"/>
      <c r="T16" s="1306"/>
      <c r="U16" s="1306"/>
      <c r="V16" s="1307"/>
      <c r="W16" s="698"/>
      <c r="X16" s="698"/>
      <c r="Y16" s="698"/>
      <c r="Z16" s="698"/>
      <c r="AA16" s="698"/>
    </row>
    <row r="17" spans="1:27" s="697" customFormat="1">
      <c r="A17" s="1442" t="s">
        <v>472</v>
      </c>
      <c r="B17" s="1443"/>
      <c r="C17" s="1443"/>
      <c r="D17" s="1443"/>
      <c r="E17" s="1443"/>
      <c r="F17" s="968"/>
      <c r="G17" s="958"/>
      <c r="H17" s="699"/>
      <c r="I17" s="991">
        <v>1088</v>
      </c>
      <c r="J17" s="1301">
        <f>+'RAPPORT-DETAIL'!AN128</f>
        <v>0</v>
      </c>
      <c r="K17" s="722"/>
      <c r="L17" s="721"/>
      <c r="M17" s="701"/>
      <c r="N17" s="987"/>
      <c r="O17" s="715">
        <v>0</v>
      </c>
      <c r="P17" s="714"/>
      <c r="Q17" s="699"/>
      <c r="R17" s="1251"/>
      <c r="S17" s="1281"/>
      <c r="T17" s="1306"/>
      <c r="U17" s="1306"/>
      <c r="V17" s="1307"/>
      <c r="W17" s="698"/>
      <c r="X17" s="698"/>
      <c r="Y17" s="698"/>
      <c r="Z17" s="698"/>
      <c r="AA17" s="698"/>
    </row>
    <row r="18" spans="1:27" s="697" customFormat="1">
      <c r="A18" s="1442" t="s">
        <v>478</v>
      </c>
      <c r="B18" s="1443"/>
      <c r="C18" s="1443"/>
      <c r="D18" s="1443"/>
      <c r="E18" s="1443"/>
      <c r="F18" s="968">
        <v>1</v>
      </c>
      <c r="G18" s="958"/>
      <c r="H18" s="699"/>
      <c r="I18" s="991">
        <v>-2349.04</v>
      </c>
      <c r="J18" s="1301">
        <f>+'RAPPORT-DETAIL'!AN136</f>
        <v>-4781.3599999999997</v>
      </c>
      <c r="K18" s="722"/>
      <c r="L18" s="721"/>
      <c r="M18" s="701"/>
      <c r="N18" s="987"/>
      <c r="O18" s="715">
        <v>0</v>
      </c>
      <c r="P18" s="714"/>
      <c r="Q18" s="699"/>
      <c r="R18" s="1251"/>
      <c r="S18" s="1281"/>
      <c r="T18" s="1306"/>
      <c r="U18" s="1306"/>
      <c r="V18" s="1307"/>
      <c r="W18" s="698"/>
      <c r="X18" s="698"/>
      <c r="Y18" s="698"/>
      <c r="Z18" s="698"/>
      <c r="AA18" s="698"/>
    </row>
    <row r="19" spans="1:27" s="697" customFormat="1" ht="14.5" thickBot="1">
      <c r="A19" s="1445" t="s">
        <v>484</v>
      </c>
      <c r="B19" s="1446"/>
      <c r="C19" s="1446"/>
      <c r="D19" s="1446"/>
      <c r="E19" s="1446"/>
      <c r="F19" s="968">
        <v>15</v>
      </c>
      <c r="G19" s="958"/>
      <c r="H19" s="699"/>
      <c r="I19" s="991">
        <v>-30267.460000000003</v>
      </c>
      <c r="J19" s="1301">
        <f>+'RAPPORT-DETAIL'!AN140</f>
        <v>0</v>
      </c>
      <c r="K19" s="722"/>
      <c r="L19" s="721"/>
      <c r="M19" s="701"/>
      <c r="N19" s="987"/>
      <c r="O19" s="715">
        <v>0</v>
      </c>
      <c r="P19" s="714"/>
      <c r="Q19" s="699"/>
      <c r="R19" s="1251"/>
      <c r="S19" s="1281"/>
      <c r="T19" s="1306"/>
      <c r="U19" s="1306"/>
      <c r="V19" s="1307"/>
      <c r="W19" s="698"/>
      <c r="X19" s="698"/>
      <c r="Y19" s="698"/>
      <c r="Z19" s="698"/>
      <c r="AA19" s="698"/>
    </row>
    <row r="20" spans="1:27" s="697" customFormat="1" ht="14.15" customHeight="1">
      <c r="A20" s="1447" t="s">
        <v>491</v>
      </c>
      <c r="B20" s="1448"/>
      <c r="C20" s="1448"/>
      <c r="D20" s="1448"/>
      <c r="E20" s="1448"/>
      <c r="F20" s="968">
        <v>5</v>
      </c>
      <c r="G20" s="959"/>
      <c r="H20" s="705"/>
      <c r="I20" s="991">
        <v>-24173.779999999992</v>
      </c>
      <c r="J20" s="1302">
        <f>+'RAPPORT-DETAIL'!AN159</f>
        <v>-8293.5800000000017</v>
      </c>
      <c r="K20" s="722"/>
      <c r="L20" s="721"/>
      <c r="M20" s="701"/>
      <c r="N20" s="987"/>
      <c r="O20" s="715">
        <v>0</v>
      </c>
      <c r="P20" s="814"/>
      <c r="Q20" s="699"/>
      <c r="R20" s="1251"/>
      <c r="S20" s="1281"/>
      <c r="T20" s="1306"/>
      <c r="U20" s="1306"/>
      <c r="V20" s="1307"/>
      <c r="W20" s="698"/>
      <c r="X20" s="698"/>
      <c r="Y20" s="698"/>
      <c r="Z20" s="698"/>
      <c r="AA20" s="698"/>
    </row>
    <row r="21" spans="1:27" s="697" customFormat="1" ht="14.15" customHeight="1">
      <c r="A21" s="1449" t="s">
        <v>615</v>
      </c>
      <c r="B21" s="1450"/>
      <c r="C21" s="1450"/>
      <c r="D21" s="1450"/>
      <c r="E21" s="1450"/>
      <c r="F21" s="968">
        <v>7</v>
      </c>
      <c r="G21" s="958"/>
      <c r="H21" s="705"/>
      <c r="I21" s="991">
        <v>7936.630000000001</v>
      </c>
      <c r="J21" s="1301">
        <f>+'RAPPORT-DETAIL'!AN163</f>
        <v>2878.8000000000011</v>
      </c>
      <c r="K21" s="722"/>
      <c r="L21" s="721"/>
      <c r="M21" s="701"/>
      <c r="N21" s="987"/>
      <c r="O21" s="715">
        <v>0</v>
      </c>
      <c r="P21" s="714"/>
      <c r="Q21" s="699"/>
      <c r="R21" s="1251"/>
      <c r="S21" s="1281"/>
      <c r="T21" s="1306"/>
      <c r="U21" s="1306"/>
      <c r="V21" s="698"/>
      <c r="W21" s="698"/>
      <c r="X21" s="698"/>
      <c r="Y21" s="698"/>
      <c r="Z21" s="698"/>
      <c r="AA21" s="698"/>
    </row>
    <row r="22" spans="1:27" s="697" customFormat="1" ht="14.15" customHeight="1">
      <c r="A22" s="1449"/>
      <c r="B22" s="1450"/>
      <c r="C22" s="1450"/>
      <c r="D22" s="1450"/>
      <c r="E22" s="1450"/>
      <c r="F22" s="969"/>
      <c r="G22" s="963"/>
      <c r="H22" s="705"/>
      <c r="I22" s="991"/>
      <c r="J22" s="1301"/>
      <c r="K22" s="722"/>
      <c r="L22" s="816"/>
      <c r="M22" s="701"/>
      <c r="N22" s="987"/>
      <c r="O22" s="715"/>
      <c r="P22" s="714"/>
      <c r="Q22" s="699"/>
      <c r="R22" s="1252"/>
      <c r="S22" s="698"/>
      <c r="T22" s="1306"/>
      <c r="U22" s="1306"/>
      <c r="V22" s="1306"/>
      <c r="W22" s="698"/>
      <c r="X22" s="698"/>
      <c r="Y22" s="698"/>
      <c r="Z22" s="698"/>
      <c r="AA22" s="698"/>
    </row>
    <row r="23" spans="1:27" s="697" customFormat="1" ht="14.15" customHeight="1">
      <c r="A23" s="1442"/>
      <c r="B23" s="1443"/>
      <c r="C23" s="1443"/>
      <c r="D23" s="1443"/>
      <c r="E23" s="1443"/>
      <c r="F23" s="970"/>
      <c r="G23" s="964"/>
      <c r="H23" s="699"/>
      <c r="I23" s="991" t="s">
        <v>556</v>
      </c>
      <c r="J23" s="1303"/>
      <c r="K23" s="722"/>
      <c r="L23" s="721"/>
      <c r="M23" s="701"/>
      <c r="N23" s="720"/>
      <c r="O23" s="715">
        <v>0</v>
      </c>
      <c r="P23" s="714"/>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1304"/>
      <c r="K24" s="718"/>
      <c r="L24" s="717"/>
      <c r="M24" s="701"/>
      <c r="N24" s="716"/>
      <c r="O24" s="715">
        <f>+N24</f>
        <v>0</v>
      </c>
      <c r="P24" s="714"/>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146294.06000000003</v>
      </c>
      <c r="J25" s="1305">
        <f>SUM(J15:J24)</f>
        <v>106984.85435294118</v>
      </c>
      <c r="K25" s="710">
        <f>SUM(K15:K24)</f>
        <v>0</v>
      </c>
      <c r="L25" s="706">
        <f>SUM(L15:L24)</f>
        <v>0</v>
      </c>
      <c r="M25" s="709"/>
      <c r="N25" s="708">
        <f>SUM(N15:N24)</f>
        <v>0</v>
      </c>
      <c r="O25" s="707">
        <f>SUM(O15:O24)</f>
        <v>0</v>
      </c>
      <c r="P25" s="706">
        <f>SUM(P15:P24)</f>
        <v>0</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J25/I25</f>
        <v>0.73130005656375363</v>
      </c>
      <c r="K27" s="693"/>
      <c r="L27" s="1308"/>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P1</f>
        <v>43496</v>
      </c>
      <c r="F31" s="682"/>
      <c r="G31" s="682"/>
      <c r="H31" s="682"/>
      <c r="I31" s="689" t="s">
        <v>558</v>
      </c>
      <c r="J31" s="688" t="s">
        <v>1603</v>
      </c>
      <c r="K31" s="686"/>
      <c r="L31" s="687" t="s">
        <v>557</v>
      </c>
      <c r="M31" s="686"/>
      <c r="N31" s="685" t="s">
        <v>4235</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4669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6:E16"/>
    <mergeCell ref="A17:E17"/>
    <mergeCell ref="A24:E24"/>
    <mergeCell ref="B29:P29"/>
    <mergeCell ref="B30:P30"/>
    <mergeCell ref="A18:E18"/>
    <mergeCell ref="A19:E19"/>
    <mergeCell ref="A20:E20"/>
    <mergeCell ref="A21:E21"/>
    <mergeCell ref="A22:E22"/>
    <mergeCell ref="A23:E23"/>
    <mergeCell ref="N9:P9"/>
    <mergeCell ref="A11:E13"/>
    <mergeCell ref="G11:G13"/>
    <mergeCell ref="A14:E14"/>
    <mergeCell ref="A15:E15"/>
    <mergeCell ref="A1:G1"/>
    <mergeCell ref="E4:L4"/>
    <mergeCell ref="E5:L5"/>
    <mergeCell ref="E7:G7"/>
    <mergeCell ref="I9:L9"/>
  </mergeCells>
  <pageMargins left="0.7" right="0.7" top="0.75" bottom="0.75" header="0.3" footer="0.3"/>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44"/>
  <sheetViews>
    <sheetView view="pageBreakPreview" topLeftCell="A9" zoomScale="60" zoomScaleNormal="100" workbookViewId="0">
      <selection activeCell="J15" sqref="J15"/>
    </sheetView>
  </sheetViews>
  <sheetFormatPr baseColWidth="10" defaultColWidth="9.26953125" defaultRowHeight="14"/>
  <cols>
    <col min="1" max="3" width="5.7265625" style="662" customWidth="1"/>
    <col min="4" max="4" width="9.26953125" style="662"/>
    <col min="5" max="5" width="14" style="662" customWidth="1"/>
    <col min="6" max="6" width="3.2695312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6.1796875" style="664" customWidth="1"/>
    <col min="17" max="17" width="1.7265625" style="662" customWidth="1"/>
    <col min="18" max="18" width="18.7265625" style="663" bestFit="1" customWidth="1"/>
    <col min="19" max="27" width="9.26953125" style="663"/>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43404</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3757</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4226</v>
      </c>
      <c r="J11" s="753" t="s">
        <v>4225</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4227</v>
      </c>
      <c r="J12" s="748"/>
      <c r="K12" s="747"/>
      <c r="L12" s="746"/>
      <c r="M12" s="745"/>
      <c r="N12" s="744" t="s">
        <v>610</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1251"/>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232634.14499999996</v>
      </c>
      <c r="J15" s="728">
        <f>'RAPPORT-DETAIL'!AL106</f>
        <v>36911.404999999999</v>
      </c>
      <c r="K15" s="722">
        <v>0</v>
      </c>
      <c r="L15" s="721">
        <v>0</v>
      </c>
      <c r="M15" s="699"/>
      <c r="N15" s="987"/>
      <c r="O15" s="715">
        <v>0</v>
      </c>
      <c r="P15" s="714">
        <f>+L15+O15</f>
        <v>0</v>
      </c>
      <c r="Q15" s="699"/>
      <c r="R15" s="1252"/>
      <c r="S15" s="1281"/>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212574.00237</v>
      </c>
      <c r="J16" s="728">
        <f>'RAPPORT-DETAIL'!AL121</f>
        <v>12198.710000000001</v>
      </c>
      <c r="K16" s="722">
        <v>0</v>
      </c>
      <c r="L16" s="721">
        <v>0</v>
      </c>
      <c r="M16" s="701"/>
      <c r="N16" s="987"/>
      <c r="O16" s="715">
        <v>0</v>
      </c>
      <c r="P16" s="714">
        <f t="shared" ref="P16:P24" si="0">+L16+O16</f>
        <v>0</v>
      </c>
      <c r="Q16" s="699"/>
      <c r="R16" s="1252"/>
      <c r="S16" s="1281"/>
      <c r="T16" s="698"/>
      <c r="U16" s="698"/>
      <c r="V16" s="698"/>
      <c r="W16" s="698"/>
      <c r="X16" s="698"/>
      <c r="Y16" s="698"/>
      <c r="Z16" s="698"/>
      <c r="AA16" s="698"/>
    </row>
    <row r="17" spans="1:27" s="697" customFormat="1">
      <c r="A17" s="1442" t="s">
        <v>472</v>
      </c>
      <c r="B17" s="1443"/>
      <c r="C17" s="1443"/>
      <c r="D17" s="1443"/>
      <c r="E17" s="1443"/>
      <c r="F17" s="968"/>
      <c r="G17" s="958">
        <v>72200</v>
      </c>
      <c r="H17" s="699"/>
      <c r="I17" s="991">
        <v>1087.6200000000001</v>
      </c>
      <c r="J17" s="728">
        <f>'RAPPORT-DETAIL'!AL128</f>
        <v>0</v>
      </c>
      <c r="K17" s="722">
        <v>0</v>
      </c>
      <c r="L17" s="721">
        <v>0</v>
      </c>
      <c r="M17" s="701"/>
      <c r="N17" s="987"/>
      <c r="O17" s="715">
        <v>0</v>
      </c>
      <c r="P17" s="714">
        <f t="shared" si="0"/>
        <v>0</v>
      </c>
      <c r="Q17" s="699"/>
      <c r="R17" s="1252"/>
      <c r="S17" s="1281"/>
      <c r="T17" s="698"/>
      <c r="U17" s="698"/>
      <c r="V17" s="698"/>
      <c r="W17" s="698"/>
      <c r="X17" s="698"/>
      <c r="Y17" s="698"/>
      <c r="Z17" s="698"/>
      <c r="AA17" s="698"/>
    </row>
    <row r="18" spans="1:27" s="697" customFormat="1">
      <c r="A18" s="1442" t="s">
        <v>478</v>
      </c>
      <c r="B18" s="1443"/>
      <c r="C18" s="1443"/>
      <c r="D18" s="1443"/>
      <c r="E18" s="1443"/>
      <c r="F18" s="968">
        <v>1</v>
      </c>
      <c r="G18" s="958">
        <v>71600</v>
      </c>
      <c r="H18" s="699"/>
      <c r="I18" s="991">
        <v>-702.46000000000095</v>
      </c>
      <c r="J18" s="728">
        <f>'RAPPORT-DETAIL'!AL136</f>
        <v>-80.75</v>
      </c>
      <c r="K18" s="722">
        <v>0</v>
      </c>
      <c r="L18" s="721">
        <v>0</v>
      </c>
      <c r="M18" s="701"/>
      <c r="N18" s="987"/>
      <c r="O18" s="715">
        <v>0</v>
      </c>
      <c r="P18" s="714">
        <f t="shared" si="0"/>
        <v>0</v>
      </c>
      <c r="Q18" s="699"/>
      <c r="R18" s="1252"/>
      <c r="S18" s="1281"/>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-16712.580000000002</v>
      </c>
      <c r="J19" s="728">
        <f>'RAPPORT-DETAIL'!AL140</f>
        <v>23602.21</v>
      </c>
      <c r="K19" s="722">
        <v>0</v>
      </c>
      <c r="L19" s="721">
        <v>0</v>
      </c>
      <c r="M19" s="701"/>
      <c r="N19" s="987"/>
      <c r="O19" s="715">
        <v>0</v>
      </c>
      <c r="P19" s="714">
        <f t="shared" si="0"/>
        <v>0</v>
      </c>
      <c r="Q19" s="699"/>
      <c r="R19" s="1252"/>
      <c r="S19" s="1281"/>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11607.723999999987</v>
      </c>
      <c r="J20" s="988">
        <f>'RAPPORT-DETAIL'!AL159</f>
        <v>3119.6799999999994</v>
      </c>
      <c r="K20" s="722">
        <v>0</v>
      </c>
      <c r="L20" s="721">
        <v>0</v>
      </c>
      <c r="M20" s="701"/>
      <c r="N20" s="987"/>
      <c r="O20" s="715">
        <v>0</v>
      </c>
      <c r="P20" s="814">
        <f>+L20+O20</f>
        <v>0</v>
      </c>
      <c r="Q20" s="699"/>
      <c r="R20" s="1252"/>
      <c r="S20" s="1281"/>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31848.372745900011</v>
      </c>
      <c r="J21" s="728">
        <f>'RAPPORT-DETAIL'!AL163</f>
        <v>13088.9</v>
      </c>
      <c r="K21" s="722">
        <v>0</v>
      </c>
      <c r="L21" s="721">
        <v>0</v>
      </c>
      <c r="M21" s="701"/>
      <c r="N21" s="987"/>
      <c r="O21" s="715">
        <v>0</v>
      </c>
      <c r="P21" s="714">
        <f>+L21+O21</f>
        <v>0</v>
      </c>
      <c r="Q21" s="699"/>
      <c r="R21" s="1252"/>
      <c r="S21" s="1281"/>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722">
        <v>0</v>
      </c>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t="s">
        <v>556</v>
      </c>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472336.82411589992</v>
      </c>
      <c r="J25" s="913">
        <f>SUM(J15:J24)</f>
        <v>88840.154999999984</v>
      </c>
      <c r="K25" s="710">
        <f>SUM(K15:K24)</f>
        <v>0</v>
      </c>
      <c r="L25" s="706">
        <f>SUM(L15:L24)</f>
        <v>0</v>
      </c>
      <c r="M25" s="709"/>
      <c r="N25" s="708">
        <f>SUM(N15:N24)</f>
        <v>0</v>
      </c>
      <c r="O25" s="707">
        <f>SUM(O15:O24)</f>
        <v>0</v>
      </c>
      <c r="P25" s="706">
        <f>SUM(P15:P24)</f>
        <v>0</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J25/I25</f>
        <v>0.18808644692542706</v>
      </c>
      <c r="K27" s="693"/>
      <c r="L27" s="1231"/>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P1</f>
        <v>43404</v>
      </c>
      <c r="F31" s="682"/>
      <c r="G31" s="682"/>
      <c r="H31" s="682"/>
      <c r="I31" s="689" t="s">
        <v>558</v>
      </c>
      <c r="J31" s="688" t="s">
        <v>4234</v>
      </c>
      <c r="K31" s="686"/>
      <c r="L31" s="687" t="s">
        <v>557</v>
      </c>
      <c r="M31" s="686"/>
      <c r="N31" s="685" t="s">
        <v>4235</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N9:P9"/>
    <mergeCell ref="A17:E17"/>
    <mergeCell ref="A1:G1"/>
    <mergeCell ref="E4:L4"/>
    <mergeCell ref="E5:L5"/>
    <mergeCell ref="E7:G7"/>
    <mergeCell ref="I9:L9"/>
    <mergeCell ref="A11:E13"/>
    <mergeCell ref="G11:G13"/>
    <mergeCell ref="A14:E14"/>
    <mergeCell ref="A15:E15"/>
    <mergeCell ref="A16:E16"/>
    <mergeCell ref="A24:E24"/>
    <mergeCell ref="B29:P29"/>
    <mergeCell ref="B30:P30"/>
    <mergeCell ref="A18:E18"/>
    <mergeCell ref="A19:E19"/>
    <mergeCell ref="A20:E20"/>
    <mergeCell ref="A21:E21"/>
    <mergeCell ref="A22:E22"/>
    <mergeCell ref="A23:E23"/>
  </mergeCells>
  <pageMargins left="0.7" right="0.7" top="0.75" bottom="0.75" header="0.3" footer="0.3"/>
  <pageSetup paperSize="9"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J23"/>
  <sheetViews>
    <sheetView workbookViewId="0">
      <selection activeCell="I7" sqref="I7"/>
    </sheetView>
  </sheetViews>
  <sheetFormatPr baseColWidth="10" defaultColWidth="8.81640625" defaultRowHeight="12.5"/>
  <cols>
    <col min="1" max="7" width="9.1796875" customWidth="1"/>
    <col min="8" max="9" width="12.81640625" bestFit="1" customWidth="1"/>
  </cols>
  <sheetData>
    <row r="2" spans="1:10" ht="13" thickBot="1"/>
    <row r="3" spans="1:10" ht="13">
      <c r="A3" s="1427" t="s">
        <v>572</v>
      </c>
      <c r="B3" s="1428"/>
      <c r="C3" s="1428"/>
      <c r="D3" s="1428"/>
      <c r="E3" s="1429"/>
      <c r="F3" s="955" t="s">
        <v>334</v>
      </c>
      <c r="G3" s="1436" t="s">
        <v>614</v>
      </c>
      <c r="H3" s="1465" t="s">
        <v>4228</v>
      </c>
      <c r="I3" s="1465" t="s">
        <v>4229</v>
      </c>
      <c r="J3" s="1465" t="s">
        <v>4230</v>
      </c>
    </row>
    <row r="4" spans="1:10" ht="13">
      <c r="A4" s="1430"/>
      <c r="B4" s="1431"/>
      <c r="C4" s="1431"/>
      <c r="D4" s="1431"/>
      <c r="E4" s="1432"/>
      <c r="F4" s="956"/>
      <c r="G4" s="1437"/>
      <c r="H4" s="1466"/>
      <c r="I4" s="1466"/>
      <c r="J4" s="1466"/>
    </row>
    <row r="5" spans="1:10" ht="13.5" thickBot="1">
      <c r="A5" s="1433"/>
      <c r="B5" s="1434"/>
      <c r="C5" s="1434"/>
      <c r="D5" s="1434"/>
      <c r="E5" s="1435"/>
      <c r="F5" s="957"/>
      <c r="G5" s="1438"/>
      <c r="H5" s="1467"/>
      <c r="I5" s="1467"/>
      <c r="J5" s="1467"/>
    </row>
    <row r="6" spans="1:10" ht="13">
      <c r="A6" s="1464"/>
      <c r="B6" s="1464"/>
      <c r="C6" s="1464"/>
      <c r="D6" s="1464"/>
      <c r="E6" s="1464"/>
      <c r="F6" s="699"/>
      <c r="G6" s="1289"/>
    </row>
    <row r="7" spans="1:10" ht="13">
      <c r="A7" s="1463" t="s">
        <v>603</v>
      </c>
      <c r="B7" s="1463"/>
      <c r="C7" s="1463"/>
      <c r="D7" s="1463"/>
      <c r="E7" s="1463"/>
      <c r="F7" s="1298">
        <v>0.58726111075512766</v>
      </c>
      <c r="G7" s="1290">
        <v>72100</v>
      </c>
      <c r="H7" s="1291">
        <f>'RAPPORT-DETAIL'!R106</f>
        <v>1097684.4679999999</v>
      </c>
      <c r="I7" s="1291">
        <f ca="1">'RAPPORT-DETAIL'!AQ106</f>
        <v>1036118.2543529412</v>
      </c>
      <c r="J7" s="1292">
        <f ca="1">I7/H7</f>
        <v>0.94391264936158437</v>
      </c>
    </row>
    <row r="8" spans="1:10" ht="13">
      <c r="A8" s="1463" t="s">
        <v>448</v>
      </c>
      <c r="B8" s="1463"/>
      <c r="C8" s="1463"/>
      <c r="D8" s="1463"/>
      <c r="E8" s="1463"/>
      <c r="F8" s="1298">
        <v>0.11357515888970425</v>
      </c>
      <c r="G8" s="1290">
        <v>71800</v>
      </c>
      <c r="H8" s="1291">
        <f>'RAPPORT-DETAIL'!R121</f>
        <v>212290.0454</v>
      </c>
      <c r="I8" s="1291">
        <f ca="1">'RAPPORT-DETAIL'!AQ121</f>
        <v>217557.59</v>
      </c>
      <c r="J8" s="1292">
        <f t="shared" ref="J8:J14" ca="1" si="0">I8/H8</f>
        <v>1.0248129609189862</v>
      </c>
    </row>
    <row r="9" spans="1:10" ht="13">
      <c r="A9" s="1463" t="s">
        <v>472</v>
      </c>
      <c r="B9" s="1463"/>
      <c r="C9" s="1463"/>
      <c r="D9" s="1463"/>
      <c r="E9" s="1463"/>
      <c r="F9" s="1298">
        <v>1.283999825906534E-3</v>
      </c>
      <c r="G9" s="1290">
        <v>72200</v>
      </c>
      <c r="H9" s="1291">
        <f>'RAPPORT-DETAIL'!R128</f>
        <v>2400</v>
      </c>
      <c r="I9" s="1291">
        <f ca="1">'RAPPORT-DETAIL'!AQ128</f>
        <v>2397.38</v>
      </c>
      <c r="J9" s="1292">
        <f t="shared" ca="1" si="0"/>
        <v>0.9989083333333334</v>
      </c>
    </row>
    <row r="10" spans="1:10" ht="13">
      <c r="A10" s="1463" t="s">
        <v>478</v>
      </c>
      <c r="B10" s="1463"/>
      <c r="C10" s="1463"/>
      <c r="D10" s="1463"/>
      <c r="E10" s="1463"/>
      <c r="F10" s="1298">
        <v>9.8721931614606257E-3</v>
      </c>
      <c r="G10" s="1290">
        <v>71600</v>
      </c>
      <c r="H10" s="1291">
        <f>'RAPPORT-DETAIL'!R136</f>
        <v>18452.7</v>
      </c>
      <c r="I10" s="1291">
        <f ca="1">'RAPPORT-DETAIL'!AQ136</f>
        <v>18032.71</v>
      </c>
      <c r="J10" s="1292">
        <f t="shared" ca="1" si="0"/>
        <v>0.97723964514678063</v>
      </c>
    </row>
    <row r="11" spans="1:10" ht="13">
      <c r="A11" s="1463" t="s">
        <v>484</v>
      </c>
      <c r="B11" s="1463"/>
      <c r="C11" s="1463"/>
      <c r="D11" s="1463"/>
      <c r="E11" s="1463"/>
      <c r="F11" s="1298">
        <v>0.15927739640408276</v>
      </c>
      <c r="G11" s="1290">
        <v>72600</v>
      </c>
      <c r="H11" s="1291">
        <f>'RAPPORT-DETAIL'!R140</f>
        <v>297714.8</v>
      </c>
      <c r="I11" s="1291">
        <f ca="1">'RAPPORT-DETAIL'!AQ140</f>
        <v>308763.69</v>
      </c>
      <c r="J11" s="1292">
        <f t="shared" ca="1" si="0"/>
        <v>1.0371123303241896</v>
      </c>
    </row>
    <row r="12" spans="1:10" ht="13">
      <c r="A12" s="1463" t="s">
        <v>491</v>
      </c>
      <c r="B12" s="1463"/>
      <c r="C12" s="1463"/>
      <c r="D12" s="1463"/>
      <c r="E12" s="1463"/>
      <c r="F12" s="1298">
        <v>6.330958021605472E-2</v>
      </c>
      <c r="G12" s="1290">
        <v>74525</v>
      </c>
      <c r="H12" s="1291">
        <f>'RAPPORT-DETAIL'!R159</f>
        <v>118335.67999999999</v>
      </c>
      <c r="I12" s="1291">
        <f ca="1">'RAPPORT-DETAIL'!AQ159</f>
        <v>127273.88000000002</v>
      </c>
      <c r="J12" s="1292">
        <f t="shared" ca="1" si="0"/>
        <v>1.075532586621381</v>
      </c>
    </row>
    <row r="13" spans="1:10" ht="13">
      <c r="A13" s="1463" t="s">
        <v>615</v>
      </c>
      <c r="B13" s="1463"/>
      <c r="C13" s="1463"/>
      <c r="D13" s="1463"/>
      <c r="E13" s="1463"/>
      <c r="F13" s="1298">
        <v>6.5420560747663573E-2</v>
      </c>
      <c r="G13" s="1290">
        <v>75100</v>
      </c>
      <c r="H13" s="1291">
        <f>'RAPPORT-DETAIL'!R163</f>
        <v>122281.43853800002</v>
      </c>
      <c r="I13" s="1291">
        <f ca="1">'RAPPORT-DETAIL'!AQ163</f>
        <v>119706.64</v>
      </c>
      <c r="J13" s="1292">
        <f t="shared" ca="1" si="0"/>
        <v>0.97894366823955969</v>
      </c>
    </row>
    <row r="14" spans="1:10" ht="13.5" thickBot="1">
      <c r="A14" s="1294" t="s">
        <v>0</v>
      </c>
      <c r="B14" s="1295"/>
      <c r="C14" s="1295"/>
      <c r="D14" s="1295"/>
      <c r="E14" s="1295"/>
      <c r="F14" s="1299">
        <v>1</v>
      </c>
      <c r="G14" s="1293"/>
      <c r="H14" s="1296">
        <f>SUM(H7:H13)</f>
        <v>1869159.1319379997</v>
      </c>
      <c r="I14" s="1296">
        <f ca="1">SUM(I7:I13)</f>
        <v>1829850.1443529411</v>
      </c>
      <c r="J14" s="1297">
        <f t="shared" ca="1" si="0"/>
        <v>0.97896969449342608</v>
      </c>
    </row>
    <row r="16" spans="1:10">
      <c r="H16" s="1288"/>
    </row>
    <row r="17" spans="8:8">
      <c r="H17" s="1288"/>
    </row>
    <row r="18" spans="8:8">
      <c r="H18" s="1288"/>
    </row>
    <row r="19" spans="8:8">
      <c r="H19" s="1288"/>
    </row>
    <row r="20" spans="8:8">
      <c r="H20" s="1288"/>
    </row>
    <row r="21" spans="8:8">
      <c r="H21" s="1288"/>
    </row>
    <row r="22" spans="8:8">
      <c r="H22" s="1288"/>
    </row>
    <row r="23" spans="8:8">
      <c r="H23" s="1288"/>
    </row>
  </sheetData>
  <mergeCells count="13">
    <mergeCell ref="I3:I5"/>
    <mergeCell ref="J3:J5"/>
    <mergeCell ref="H3:H5"/>
    <mergeCell ref="A10:E10"/>
    <mergeCell ref="A11:E11"/>
    <mergeCell ref="A13:E13"/>
    <mergeCell ref="A3:E5"/>
    <mergeCell ref="G3:G5"/>
    <mergeCell ref="A6:E6"/>
    <mergeCell ref="A7:E7"/>
    <mergeCell ref="A8:E8"/>
    <mergeCell ref="A9:E9"/>
    <mergeCell ref="A12:E1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44"/>
  <sheetViews>
    <sheetView topLeftCell="J10" workbookViewId="0">
      <selection activeCell="R10" sqref="R1:T65536"/>
    </sheetView>
  </sheetViews>
  <sheetFormatPr baseColWidth="10" defaultColWidth="9.26953125" defaultRowHeight="14"/>
  <cols>
    <col min="1" max="3" width="5.7265625" style="662" customWidth="1"/>
    <col min="4" max="4" width="9.26953125" style="662"/>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43357</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3757</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3200</v>
      </c>
      <c r="J11" s="753" t="s">
        <v>4099</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3915</v>
      </c>
      <c r="J12" s="748"/>
      <c r="K12" s="747"/>
      <c r="L12" s="746"/>
      <c r="M12" s="745"/>
      <c r="N12" s="744" t="s">
        <v>610</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1251"/>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f ca="1">'FACE JUNE''18'!L15</f>
        <v>166596.58999999997</v>
      </c>
      <c r="J15" s="728">
        <f ca="1">'RAPPORT-DETAIL'!AJ106+'RAPPORT-DETAIL'!AK106</f>
        <v>181626.14500000002</v>
      </c>
      <c r="K15" s="722">
        <v>0</v>
      </c>
      <c r="L15" s="721">
        <v>0</v>
      </c>
      <c r="M15" s="699"/>
      <c r="N15" s="987">
        <v>247663.7</v>
      </c>
      <c r="O15" s="715">
        <v>0</v>
      </c>
      <c r="P15" s="714">
        <f>+L15+O15</f>
        <v>0</v>
      </c>
      <c r="Q15" s="699"/>
      <c r="R15" s="1252"/>
      <c r="S15" s="1281"/>
      <c r="T15" s="698"/>
      <c r="U15" s="698"/>
      <c r="V15" s="698"/>
      <c r="W15" s="698"/>
      <c r="X15" s="698"/>
      <c r="Y15" s="698"/>
      <c r="Z15" s="698"/>
      <c r="AA15" s="698"/>
    </row>
    <row r="16" spans="1:27" s="697" customFormat="1">
      <c r="A16" s="1442" t="s">
        <v>448</v>
      </c>
      <c r="B16" s="1443"/>
      <c r="C16" s="1443"/>
      <c r="D16" s="1443"/>
      <c r="E16" s="1443"/>
      <c r="F16" s="968">
        <v>19</v>
      </c>
      <c r="G16" s="958">
        <v>71800</v>
      </c>
      <c r="H16" s="699"/>
      <c r="I16" s="991">
        <f ca="1">'FACE JUNE''18'!L16</f>
        <v>141296.67237000001</v>
      </c>
      <c r="J16" s="728">
        <f ca="1">'RAPPORT-DETAIL'!AJ121+'RAPPORT-DETAIL'!AK121</f>
        <v>17507.77</v>
      </c>
      <c r="K16" s="722">
        <v>0</v>
      </c>
      <c r="L16" s="721">
        <v>0</v>
      </c>
      <c r="M16" s="701"/>
      <c r="N16" s="987">
        <v>88785.1</v>
      </c>
      <c r="O16" s="715">
        <v>0</v>
      </c>
      <c r="P16" s="714">
        <f t="shared" ref="P16:P24" si="0">+L16+O16</f>
        <v>0</v>
      </c>
      <c r="Q16" s="699"/>
      <c r="R16" s="1252"/>
      <c r="S16" s="1281"/>
      <c r="T16" s="698"/>
      <c r="U16" s="698"/>
      <c r="V16" s="698"/>
      <c r="W16" s="698"/>
      <c r="X16" s="698"/>
      <c r="Y16" s="698"/>
      <c r="Z16" s="698"/>
      <c r="AA16" s="698"/>
    </row>
    <row r="17" spans="1:27" s="697" customFormat="1">
      <c r="A17" s="1442" t="s">
        <v>472</v>
      </c>
      <c r="B17" s="1443"/>
      <c r="C17" s="1443"/>
      <c r="D17" s="1443"/>
      <c r="E17" s="1443"/>
      <c r="F17" s="968"/>
      <c r="G17" s="958">
        <v>72200</v>
      </c>
      <c r="H17" s="699"/>
      <c r="I17" s="991">
        <f ca="1">'FACE JUNE''18'!L17</f>
        <v>1087.6200000000001</v>
      </c>
      <c r="J17" s="728">
        <f>'RAPPORT-DETAIL'!AK128</f>
        <v>0</v>
      </c>
      <c r="K17" s="722">
        <v>0</v>
      </c>
      <c r="L17" s="721">
        <v>0</v>
      </c>
      <c r="M17" s="701"/>
      <c r="N17" s="987">
        <v>0</v>
      </c>
      <c r="O17" s="715">
        <v>0</v>
      </c>
      <c r="P17" s="714">
        <f t="shared" si="0"/>
        <v>0</v>
      </c>
      <c r="Q17" s="699"/>
      <c r="R17" s="1252"/>
      <c r="S17" s="1281"/>
      <c r="T17" s="698"/>
      <c r="U17" s="698"/>
      <c r="V17" s="698"/>
      <c r="W17" s="698"/>
      <c r="X17" s="698"/>
      <c r="Y17" s="698"/>
      <c r="Z17" s="698"/>
      <c r="AA17" s="698"/>
    </row>
    <row r="18" spans="1:27" s="697" customFormat="1">
      <c r="A18" s="1442" t="s">
        <v>478</v>
      </c>
      <c r="B18" s="1443"/>
      <c r="C18" s="1443"/>
      <c r="D18" s="1443"/>
      <c r="E18" s="1443"/>
      <c r="F18" s="968">
        <v>1</v>
      </c>
      <c r="G18" s="958">
        <v>71600</v>
      </c>
      <c r="H18" s="699"/>
      <c r="I18" s="991">
        <f ca="1">'FACE JUNE''18'!L18</f>
        <v>-125.65000000000146</v>
      </c>
      <c r="J18" s="728">
        <f ca="1">'RAPPORT-DETAIL'!AJ136+'RAPPORT-DETAIL'!AK136</f>
        <v>5249.71</v>
      </c>
      <c r="K18" s="722">
        <v>0</v>
      </c>
      <c r="L18" s="721">
        <v>0</v>
      </c>
      <c r="M18" s="701"/>
      <c r="N18" s="987">
        <v>4672.9000000000005</v>
      </c>
      <c r="O18" s="715">
        <v>0</v>
      </c>
      <c r="P18" s="714">
        <f t="shared" si="0"/>
        <v>0</v>
      </c>
      <c r="Q18" s="699"/>
      <c r="R18" s="1252"/>
      <c r="S18" s="1281"/>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f ca="1">'FACE JUNE''18'!L19</f>
        <v>-18536.37000000001</v>
      </c>
      <c r="J19" s="728">
        <f ca="1">'RAPPORT-DETAIL'!AJ140+'RAPPORT-DETAIL'!AK140</f>
        <v>68269.709999999992</v>
      </c>
      <c r="K19" s="722">
        <v>0</v>
      </c>
      <c r="L19" s="721">
        <v>0</v>
      </c>
      <c r="M19" s="701"/>
      <c r="N19" s="987">
        <v>70093.5</v>
      </c>
      <c r="O19" s="715">
        <v>0</v>
      </c>
      <c r="P19" s="714">
        <f t="shared" si="0"/>
        <v>0</v>
      </c>
      <c r="Q19" s="699"/>
      <c r="R19" s="1252"/>
      <c r="S19" s="1281"/>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f ca="1">'FACE JUNE''18'!L20</f>
        <v>-5795.0960000000123</v>
      </c>
      <c r="J20" s="988">
        <f ca="1">'RAPPORT-DETAIL'!AJ159+'RAPPORT-DETAIL'!AK159</f>
        <v>5961.68</v>
      </c>
      <c r="K20" s="722">
        <v>0</v>
      </c>
      <c r="L20" s="721">
        <v>0</v>
      </c>
      <c r="M20" s="701"/>
      <c r="N20" s="987">
        <v>23364.5</v>
      </c>
      <c r="O20" s="715">
        <v>0</v>
      </c>
      <c r="P20" s="814">
        <f>+L20+O20</f>
        <v>0</v>
      </c>
      <c r="Q20" s="699"/>
      <c r="R20" s="1252"/>
      <c r="S20" s="1281"/>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f ca="1">'FACE JUNE''18'!L21</f>
        <v>1456.0227459000089</v>
      </c>
      <c r="J21" s="728">
        <f ca="1">'RAPPORT-DETAIL'!AJ163+'RAPPORT-DETAIL'!AK163</f>
        <v>2317.9499999999998</v>
      </c>
      <c r="K21" s="722">
        <v>0</v>
      </c>
      <c r="L21" s="721">
        <v>0</v>
      </c>
      <c r="M21" s="701"/>
      <c r="N21" s="987">
        <v>32710.300000000003</v>
      </c>
      <c r="O21" s="715">
        <v>0</v>
      </c>
      <c r="P21" s="714">
        <f>+L21+O21</f>
        <v>0</v>
      </c>
      <c r="Q21" s="699"/>
      <c r="R21" s="1252"/>
      <c r="S21" s="1281"/>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722">
        <v>0</v>
      </c>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t="s">
        <v>556</v>
      </c>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 ca="1">SUM(I15:I24)</f>
        <v>285979.7891159</v>
      </c>
      <c r="J25" s="913">
        <f ca="1">SUM(J15:J24)</f>
        <v>280932.96499999997</v>
      </c>
      <c r="K25" s="710">
        <f>SUM(K15:K24)</f>
        <v>0</v>
      </c>
      <c r="L25" s="706">
        <f>SUM(L15:L24)</f>
        <v>0</v>
      </c>
      <c r="M25" s="709"/>
      <c r="N25" s="708">
        <f>SUM(N15:N24)</f>
        <v>467290.00000000006</v>
      </c>
      <c r="O25" s="707">
        <f>SUM(O15:O24)</f>
        <v>0</v>
      </c>
      <c r="P25" s="706">
        <f>SUM(P15:P24)</f>
        <v>0</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 ca="1">J25/I25</f>
        <v>0.98235251473014173</v>
      </c>
      <c r="K27" s="693"/>
      <c r="L27" s="1231"/>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P1</f>
        <v>43357</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N9:P9"/>
    <mergeCell ref="A17:E17"/>
    <mergeCell ref="G11:G13"/>
    <mergeCell ref="A23:E23"/>
    <mergeCell ref="A15:E15"/>
    <mergeCell ref="A11:E13"/>
    <mergeCell ref="A14:E14"/>
    <mergeCell ref="A16:E16"/>
    <mergeCell ref="B30:P30"/>
    <mergeCell ref="A18:E18"/>
    <mergeCell ref="A19:E19"/>
    <mergeCell ref="A20:E20"/>
    <mergeCell ref="A21:E21"/>
    <mergeCell ref="B29:P29"/>
    <mergeCell ref="A22:E22"/>
    <mergeCell ref="A24:E24"/>
    <mergeCell ref="A1:G1"/>
    <mergeCell ref="E4:L4"/>
    <mergeCell ref="E5:L5"/>
    <mergeCell ref="E7:G7"/>
    <mergeCell ref="I9:L9"/>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44"/>
  <sheetViews>
    <sheetView topLeftCell="A7" workbookViewId="0">
      <selection activeCell="J22" sqref="J22"/>
    </sheetView>
  </sheetViews>
  <sheetFormatPr baseColWidth="10" defaultColWidth="9.26953125" defaultRowHeight="14"/>
  <cols>
    <col min="1" max="3" width="5.7265625" style="662" customWidth="1"/>
    <col min="4" max="4" width="9.26953125" style="662"/>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43312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3757</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3200</v>
      </c>
      <c r="J11" s="753" t="s">
        <v>3756</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3463</v>
      </c>
      <c r="J12" s="748"/>
      <c r="K12" s="747"/>
      <c r="L12" s="746"/>
      <c r="M12" s="745"/>
      <c r="N12" s="744" t="s">
        <v>611</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1251"/>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f>'FACE APRIL''18'!L15+148386</f>
        <v>197697.75999999998</v>
      </c>
      <c r="J15" s="728">
        <f ca="1">'RAPPORT-DETAIL'!AH106+'RAPPORT-DETAIL'!AI106</f>
        <v>31101.17</v>
      </c>
      <c r="K15" s="722">
        <f ca="1">+J15</f>
        <v>31101.17</v>
      </c>
      <c r="L15" s="721">
        <f ca="1">+I15-K15</f>
        <v>166596.58999999997</v>
      </c>
      <c r="M15" s="699"/>
      <c r="N15" s="987"/>
      <c r="O15" s="715">
        <f>1*N15</f>
        <v>0</v>
      </c>
      <c r="P15" s="714">
        <f ca="1">+L15+O15</f>
        <v>166596.58999999997</v>
      </c>
      <c r="Q15" s="699"/>
      <c r="R15" s="1252">
        <v>31101.170000000002</v>
      </c>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f>'FACE APRIL''18'!L16+62964</f>
        <v>153457.87237000003</v>
      </c>
      <c r="J16" s="728">
        <f ca="1">'RAPPORT-DETAIL'!AH121+'RAPPORT-DETAIL'!AI121</f>
        <v>12161.2</v>
      </c>
      <c r="K16" s="722">
        <f t="shared" ref="K16:K21" ca="1" si="0">+J16</f>
        <v>12161.2</v>
      </c>
      <c r="L16" s="721">
        <f t="shared" ref="L16:L21" ca="1" si="1">+I16-K16</f>
        <v>141296.67237000001</v>
      </c>
      <c r="M16" s="701"/>
      <c r="N16" s="987"/>
      <c r="O16" s="715">
        <f t="shared" ref="O16:O21" si="2">1*N16</f>
        <v>0</v>
      </c>
      <c r="P16" s="714">
        <f t="shared" ref="P16:P24" ca="1" si="3">+L16+O16</f>
        <v>141296.67237000001</v>
      </c>
      <c r="Q16" s="699"/>
      <c r="R16" s="1252">
        <v>12161.199999999999</v>
      </c>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f>'FACE APRIL''18'!L17+2000</f>
        <v>1117.6200000000001</v>
      </c>
      <c r="J17" s="728">
        <f ca="1">'RAPPORT-DETAIL'!AH128+'RAPPORT-DETAIL'!AI128</f>
        <v>30</v>
      </c>
      <c r="K17" s="722">
        <f t="shared" ca="1" si="0"/>
        <v>30</v>
      </c>
      <c r="L17" s="721">
        <f t="shared" ca="1" si="1"/>
        <v>1087.6200000000001</v>
      </c>
      <c r="M17" s="701"/>
      <c r="N17" s="987"/>
      <c r="O17" s="715">
        <f t="shared" si="2"/>
        <v>0</v>
      </c>
      <c r="P17" s="714">
        <f t="shared" ca="1" si="3"/>
        <v>1087.6200000000001</v>
      </c>
      <c r="Q17" s="699"/>
      <c r="R17" s="1252">
        <v>30</v>
      </c>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f>'FACE APRIL''18'!L18+3400</f>
        <v>4686.7899999999991</v>
      </c>
      <c r="J18" s="728">
        <f ca="1">'RAPPORT-DETAIL'!AH136+'RAPPORT-DETAIL'!AI136</f>
        <v>4812.4400000000005</v>
      </c>
      <c r="K18" s="722">
        <f t="shared" ca="1" si="0"/>
        <v>4812.4400000000005</v>
      </c>
      <c r="L18" s="721">
        <f t="shared" ca="1" si="1"/>
        <v>-125.65000000000146</v>
      </c>
      <c r="M18" s="701"/>
      <c r="N18" s="987"/>
      <c r="O18" s="715">
        <f t="shared" si="2"/>
        <v>0</v>
      </c>
      <c r="P18" s="714">
        <f t="shared" ca="1" si="3"/>
        <v>-125.65000000000146</v>
      </c>
      <c r="Q18" s="699"/>
      <c r="R18" s="1252">
        <v>4812.4400000000005</v>
      </c>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f>'FACE APRIL''18'!L19+44573</f>
        <v>11322.489999999991</v>
      </c>
      <c r="J19" s="728">
        <f ca="1">'RAPPORT-DETAIL'!AH140+'RAPPORT-DETAIL'!AI140</f>
        <v>29858.86</v>
      </c>
      <c r="K19" s="722">
        <f t="shared" ca="1" si="0"/>
        <v>29858.86</v>
      </c>
      <c r="L19" s="721">
        <f t="shared" ca="1" si="1"/>
        <v>-18536.37000000001</v>
      </c>
      <c r="M19" s="701"/>
      <c r="N19" s="987"/>
      <c r="O19" s="715">
        <f t="shared" si="2"/>
        <v>0</v>
      </c>
      <c r="P19" s="714">
        <f t="shared" ca="1" si="3"/>
        <v>-18536.37000000001</v>
      </c>
      <c r="Q19" s="699"/>
      <c r="R19" s="1252">
        <v>29858.86</v>
      </c>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f>'FACE APRIL''18'!L20+19051</f>
        <v>1940.1539999999877</v>
      </c>
      <c r="J20" s="988">
        <f ca="1">'RAPPORT-DETAIL'!AH159+'RAPPORT-DETAIL'!AI159</f>
        <v>7735.25</v>
      </c>
      <c r="K20" s="722">
        <f t="shared" ca="1" si="0"/>
        <v>7735.25</v>
      </c>
      <c r="L20" s="721">
        <f t="shared" ca="1" si="1"/>
        <v>-5795.0960000000123</v>
      </c>
      <c r="M20" s="701"/>
      <c r="N20" s="987"/>
      <c r="O20" s="715">
        <f t="shared" si="2"/>
        <v>0</v>
      </c>
      <c r="P20" s="814">
        <f ca="1">+L20+O20</f>
        <v>-5795.0960000000123</v>
      </c>
      <c r="Q20" s="699"/>
      <c r="R20" s="1252">
        <v>7735.25</v>
      </c>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f>'FACE APRIL''18'!L21+19626</f>
        <v>21734.622745900007</v>
      </c>
      <c r="J21" s="728">
        <f ca="1">'RAPPORT-DETAIL'!AH163+'RAPPORT-DETAIL'!AI163</f>
        <v>20278.599999999999</v>
      </c>
      <c r="K21" s="722">
        <f t="shared" ca="1" si="0"/>
        <v>20278.599999999999</v>
      </c>
      <c r="L21" s="721">
        <f t="shared" ca="1" si="1"/>
        <v>1456.0227459000089</v>
      </c>
      <c r="M21" s="701"/>
      <c r="N21" s="987"/>
      <c r="O21" s="715">
        <f t="shared" si="2"/>
        <v>0</v>
      </c>
      <c r="P21" s="714">
        <f ca="1">+L21+O21</f>
        <v>1456.0227459000089</v>
      </c>
      <c r="Q21" s="699"/>
      <c r="R21" s="1252">
        <v>20278.599999999999</v>
      </c>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t="s">
        <v>556</v>
      </c>
      <c r="J23" s="911"/>
      <c r="K23" s="722"/>
      <c r="L23" s="721"/>
      <c r="M23" s="701"/>
      <c r="N23" s="720"/>
      <c r="O23" s="715">
        <v>0</v>
      </c>
      <c r="P23" s="714">
        <f t="shared" si="3"/>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3"/>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391957.30911589996</v>
      </c>
      <c r="J25" s="913">
        <f ca="1">SUM(J15:J24)</f>
        <v>105977.51999999999</v>
      </c>
      <c r="K25" s="710">
        <f ca="1">SUM(K15:K24)</f>
        <v>105977.51999999999</v>
      </c>
      <c r="L25" s="706">
        <f ca="1">SUM(L15:L24)</f>
        <v>285979.7891159</v>
      </c>
      <c r="M25" s="709"/>
      <c r="N25" s="708">
        <f>SUM(N15:N24)</f>
        <v>0</v>
      </c>
      <c r="O25" s="707">
        <f>SUM(O15:O24)</f>
        <v>0</v>
      </c>
      <c r="P25" s="706">
        <f ca="1">SUM(P15:P24)</f>
        <v>285979.7891159</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 ca="1">J25/I25</f>
        <v>0.27038026217458017</v>
      </c>
      <c r="K27" s="693"/>
      <c r="L27" s="1231"/>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P1</f>
        <v>43312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N9:P9"/>
    <mergeCell ref="A17:E17"/>
    <mergeCell ref="G11:G13"/>
    <mergeCell ref="A23:E23"/>
    <mergeCell ref="A15:E15"/>
    <mergeCell ref="A11:E13"/>
    <mergeCell ref="A14:E14"/>
    <mergeCell ref="A16:E16"/>
    <mergeCell ref="B30:P30"/>
    <mergeCell ref="A18:E18"/>
    <mergeCell ref="A19:E19"/>
    <mergeCell ref="A20:E20"/>
    <mergeCell ref="A21:E21"/>
    <mergeCell ref="B29:P29"/>
    <mergeCell ref="A22:E22"/>
    <mergeCell ref="A24:E24"/>
    <mergeCell ref="A1:G1"/>
    <mergeCell ref="E4:L4"/>
    <mergeCell ref="E5:L5"/>
    <mergeCell ref="E7:G7"/>
    <mergeCell ref="I9:L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44"/>
  <sheetViews>
    <sheetView topLeftCell="A10" workbookViewId="0">
      <selection activeCell="J15" sqref="J15:J21"/>
    </sheetView>
  </sheetViews>
  <sheetFormatPr baseColWidth="10" defaultColWidth="9.26953125" defaultRowHeight="14"/>
  <cols>
    <col min="1" max="3" width="5.7265625" style="662" customWidth="1"/>
    <col min="4" max="4" width="9.26953125" style="662"/>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43271</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3200</v>
      </c>
      <c r="J11" s="753" t="s">
        <v>3462</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3463</v>
      </c>
      <c r="J12" s="748"/>
      <c r="K12" s="747"/>
      <c r="L12" s="746"/>
      <c r="M12" s="745"/>
      <c r="N12" s="744" t="s">
        <v>611</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1251"/>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f>'FACE APRIL''18'!L15</f>
        <v>49311.75999999998</v>
      </c>
      <c r="J15" s="728">
        <f>'RAPPORT-DETAIL'!AH106</f>
        <v>23449.919999999998</v>
      </c>
      <c r="K15" s="722">
        <f>+J15</f>
        <v>23449.919999999998</v>
      </c>
      <c r="L15" s="721">
        <f>+I15-K15</f>
        <v>25861.839999999982</v>
      </c>
      <c r="M15" s="699"/>
      <c r="N15" s="987"/>
      <c r="O15" s="715">
        <f>1*N15</f>
        <v>0</v>
      </c>
      <c r="P15" s="714">
        <f>+L15+O15</f>
        <v>25861.839999999982</v>
      </c>
      <c r="Q15" s="699"/>
      <c r="R15" s="1252"/>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f>'FACE APRIL''18'!L16</f>
        <v>90493.872370000026</v>
      </c>
      <c r="J16" s="728">
        <f>'RAPPORT-DETAIL'!AH121</f>
        <v>6087.2000000000016</v>
      </c>
      <c r="K16" s="722">
        <f t="shared" ref="K16:K21" si="0">+J16</f>
        <v>6087.2000000000016</v>
      </c>
      <c r="L16" s="721">
        <f t="shared" ref="L16:L21" si="1">+I16-K16</f>
        <v>84406.672370000029</v>
      </c>
      <c r="M16" s="701"/>
      <c r="N16" s="987"/>
      <c r="O16" s="715">
        <f t="shared" ref="O16:O21" si="2">1*N16</f>
        <v>0</v>
      </c>
      <c r="P16" s="714">
        <f t="shared" ref="P16:P24" si="3">+L16+O16</f>
        <v>84406.672370000029</v>
      </c>
      <c r="Q16" s="699"/>
      <c r="R16" s="1252"/>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f>'FACE APRIL''18'!L17</f>
        <v>-882.37999999999988</v>
      </c>
      <c r="J17" s="728">
        <f>'RAPPORT-DETAIL'!AH128</f>
        <v>30</v>
      </c>
      <c r="K17" s="722">
        <f t="shared" si="0"/>
        <v>30</v>
      </c>
      <c r="L17" s="721">
        <f t="shared" si="1"/>
        <v>-912.37999999999988</v>
      </c>
      <c r="M17" s="701"/>
      <c r="N17" s="987"/>
      <c r="O17" s="715">
        <f t="shared" si="2"/>
        <v>0</v>
      </c>
      <c r="P17" s="714">
        <f t="shared" si="3"/>
        <v>-912.37999999999988</v>
      </c>
      <c r="Q17" s="699"/>
      <c r="R17" s="1252"/>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f>'FACE APRIL''18'!L18</f>
        <v>1286.7899999999995</v>
      </c>
      <c r="J18" s="728">
        <f>'RAPPORT-DETAIL'!AH136</f>
        <v>1219</v>
      </c>
      <c r="K18" s="722">
        <f t="shared" si="0"/>
        <v>1219</v>
      </c>
      <c r="L18" s="721">
        <f t="shared" si="1"/>
        <v>67.789999999999509</v>
      </c>
      <c r="M18" s="701"/>
      <c r="N18" s="987"/>
      <c r="O18" s="715">
        <f t="shared" si="2"/>
        <v>0</v>
      </c>
      <c r="P18" s="714">
        <f t="shared" si="3"/>
        <v>67.789999999999509</v>
      </c>
      <c r="Q18" s="699"/>
      <c r="R18" s="1252"/>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f>'FACE APRIL''18'!L19</f>
        <v>-33250.510000000009</v>
      </c>
      <c r="J19" s="728">
        <f>'RAPPORT-DETAIL'!AH140</f>
        <v>29858.86</v>
      </c>
      <c r="K19" s="722">
        <f t="shared" si="0"/>
        <v>29858.86</v>
      </c>
      <c r="L19" s="721">
        <f t="shared" si="1"/>
        <v>-63109.37000000001</v>
      </c>
      <c r="M19" s="701"/>
      <c r="N19" s="987"/>
      <c r="O19" s="715">
        <f t="shared" si="2"/>
        <v>0</v>
      </c>
      <c r="P19" s="714">
        <f t="shared" si="3"/>
        <v>-63109.37000000001</v>
      </c>
      <c r="Q19" s="699"/>
      <c r="R19" s="1252"/>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f>'FACE APRIL''18'!L20</f>
        <v>-17110.846000000012</v>
      </c>
      <c r="J20" s="988">
        <f>'RAPPORT-DETAIL'!AH159</f>
        <v>3895.5499999999997</v>
      </c>
      <c r="K20" s="722">
        <f t="shared" si="0"/>
        <v>3895.5499999999997</v>
      </c>
      <c r="L20" s="721">
        <f t="shared" si="1"/>
        <v>-21006.396000000012</v>
      </c>
      <c r="M20" s="701"/>
      <c r="N20" s="987"/>
      <c r="O20" s="715">
        <f t="shared" si="2"/>
        <v>0</v>
      </c>
      <c r="P20" s="814">
        <f>+L20+O20</f>
        <v>-21006.396000000012</v>
      </c>
      <c r="Q20" s="699"/>
      <c r="R20" s="1252"/>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f>'FACE APRIL''18'!L21</f>
        <v>2108.6227459000092</v>
      </c>
      <c r="J21" s="728">
        <f>'RAPPORT-DETAIL'!AH163</f>
        <v>20278.599999999999</v>
      </c>
      <c r="K21" s="722">
        <f t="shared" si="0"/>
        <v>20278.599999999999</v>
      </c>
      <c r="L21" s="721">
        <f t="shared" si="1"/>
        <v>-18169.977254099991</v>
      </c>
      <c r="M21" s="701"/>
      <c r="N21" s="987"/>
      <c r="O21" s="715">
        <f t="shared" si="2"/>
        <v>0</v>
      </c>
      <c r="P21" s="714">
        <f>+L21+O21</f>
        <v>-18169.977254099991</v>
      </c>
      <c r="Q21" s="699"/>
      <c r="R21" s="1252"/>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t="s">
        <v>556</v>
      </c>
      <c r="J23" s="911"/>
      <c r="K23" s="722"/>
      <c r="L23" s="721"/>
      <c r="M23" s="701"/>
      <c r="N23" s="720"/>
      <c r="O23" s="715">
        <v>0</v>
      </c>
      <c r="P23" s="714">
        <f t="shared" si="3"/>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3"/>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91957.309115899989</v>
      </c>
      <c r="J25" s="913">
        <f>SUM(J15:J24)</f>
        <v>84819.13</v>
      </c>
      <c r="K25" s="710">
        <f>SUM(K15:K24)</f>
        <v>84819.13</v>
      </c>
      <c r="L25" s="706">
        <f>SUM(L15:L24)</f>
        <v>7138.1791158999877</v>
      </c>
      <c r="M25" s="709"/>
      <c r="N25" s="708">
        <f>SUM(N15:N24)</f>
        <v>0</v>
      </c>
      <c r="O25" s="707">
        <f>SUM(O15:O24)</f>
        <v>0</v>
      </c>
      <c r="P25" s="706">
        <f>SUM(P15:P24)</f>
        <v>7138.1791158999877</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 ca="1">'RAPPORT-DETAIL'!AQ164/1027957</f>
        <v>1.7800843268278159</v>
      </c>
      <c r="K27" s="693"/>
      <c r="L27" s="1231"/>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G1"/>
    <mergeCell ref="E4:L4"/>
    <mergeCell ref="E5:L5"/>
    <mergeCell ref="E7:G7"/>
    <mergeCell ref="I9:L9"/>
    <mergeCell ref="A16:E16"/>
    <mergeCell ref="G11:G13"/>
    <mergeCell ref="A11:E13"/>
    <mergeCell ref="B29:P29"/>
    <mergeCell ref="N9:P9"/>
    <mergeCell ref="A17:E17"/>
    <mergeCell ref="A14:E14"/>
    <mergeCell ref="A23:E23"/>
    <mergeCell ref="A22:E22"/>
    <mergeCell ref="A15:E15"/>
    <mergeCell ref="B30:P30"/>
    <mergeCell ref="A18:E18"/>
    <mergeCell ref="A19:E19"/>
    <mergeCell ref="A20:E20"/>
    <mergeCell ref="A21:E21"/>
    <mergeCell ref="A24:E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election activeCell="G39" sqref="G39"/>
    </sheetView>
  </sheetViews>
  <sheetFormatPr baseColWidth="10" defaultColWidth="11.453125" defaultRowHeight="12.5"/>
  <sheetData/>
  <phoneticPr fontId="5"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J29"/>
  <sheetViews>
    <sheetView workbookViewId="0">
      <selection activeCell="C7" sqref="C7"/>
    </sheetView>
  </sheetViews>
  <sheetFormatPr baseColWidth="10" defaultColWidth="9.26953125" defaultRowHeight="13"/>
  <cols>
    <col min="1" max="1" width="6.26953125" style="775" customWidth="1"/>
    <col min="2" max="2" width="30.7265625" style="775" customWidth="1"/>
    <col min="3" max="3" width="10" style="775" customWidth="1"/>
    <col min="4" max="4" width="15.7265625" style="775" customWidth="1"/>
    <col min="5" max="5" width="10.7265625" style="775" customWidth="1"/>
    <col min="6" max="6" width="9.7265625" style="775" customWidth="1"/>
    <col min="7" max="7" width="10.453125" style="775" customWidth="1"/>
    <col min="8" max="8" width="10.26953125" style="775" customWidth="1"/>
    <col min="9" max="9" width="12" style="775" customWidth="1"/>
    <col min="10" max="10" width="11.7265625" style="775" customWidth="1"/>
    <col min="11" max="16384" width="9.26953125" style="775"/>
  </cols>
  <sheetData>
    <row r="1" spans="2:10">
      <c r="C1" s="776" t="s">
        <v>593</v>
      </c>
      <c r="D1" s="776"/>
      <c r="E1" s="776"/>
    </row>
    <row r="2" spans="2:10">
      <c r="B2" s="777" t="s">
        <v>594</v>
      </c>
    </row>
    <row r="3" spans="2:10">
      <c r="B3" s="777" t="s">
        <v>595</v>
      </c>
    </row>
    <row r="4" spans="2:10">
      <c r="B4" s="777" t="s">
        <v>596</v>
      </c>
    </row>
    <row r="5" spans="2:10">
      <c r="B5" s="777" t="s">
        <v>597</v>
      </c>
      <c r="C5" s="778">
        <f>'[1]Budget_Activite  24 mois'!C5</f>
        <v>1869158.88</v>
      </c>
      <c r="D5" s="778"/>
      <c r="E5" s="778"/>
    </row>
    <row r="7" spans="2:10" ht="52.5" thickBot="1">
      <c r="B7" s="779" t="s">
        <v>598</v>
      </c>
      <c r="C7" s="779" t="s">
        <v>599</v>
      </c>
      <c r="D7" s="936" t="s">
        <v>1616</v>
      </c>
      <c r="E7" s="936" t="s">
        <v>1614</v>
      </c>
      <c r="F7" s="779" t="s">
        <v>600</v>
      </c>
      <c r="G7" s="936" t="s">
        <v>1617</v>
      </c>
      <c r="H7" s="936" t="s">
        <v>1614</v>
      </c>
      <c r="I7" s="779" t="s">
        <v>601</v>
      </c>
      <c r="J7" s="779" t="s">
        <v>602</v>
      </c>
    </row>
    <row r="8" spans="2:10" ht="13.15" customHeight="1">
      <c r="B8" s="780" t="s">
        <v>603</v>
      </c>
      <c r="C8" s="781">
        <v>537680</v>
      </c>
      <c r="D8" s="781">
        <f ca="1">'RAPPORT-DETAIL'!AQ97</f>
        <v>13393.170000000002</v>
      </c>
      <c r="E8" s="943">
        <f ca="1">D8/C8</f>
        <v>2.4909183901205181E-2</v>
      </c>
      <c r="F8" s="781">
        <v>396600</v>
      </c>
      <c r="G8" s="781"/>
      <c r="H8" s="781"/>
      <c r="I8" s="782">
        <f>C8+F8</f>
        <v>934280</v>
      </c>
      <c r="J8" s="783">
        <f>I8/$I$22</f>
        <v>0.4998396463883652</v>
      </c>
    </row>
    <row r="9" spans="2:10" ht="13.15" customHeight="1">
      <c r="B9" s="784" t="s">
        <v>448</v>
      </c>
      <c r="C9" s="785">
        <v>193974.74000000002</v>
      </c>
      <c r="D9" s="785">
        <f ca="1">'RAPPORT-DETAIL'!AQ112</f>
        <v>12783.620000000003</v>
      </c>
      <c r="E9" s="944">
        <f t="shared" ref="E9:E22" ca="1" si="0">D9/C9</f>
        <v>6.5903529500799959E-2</v>
      </c>
      <c r="F9" s="785">
        <v>198326.77340000001</v>
      </c>
      <c r="G9" s="785"/>
      <c r="H9" s="785"/>
      <c r="I9" s="786">
        <f>C9+F9</f>
        <v>392301.51340000005</v>
      </c>
      <c r="J9" s="787">
        <f t="shared" ref="J9:J22" si="1">I9/$I$22</f>
        <v>0.20988124516791168</v>
      </c>
    </row>
    <row r="10" spans="2:10" ht="27" customHeight="1">
      <c r="B10" s="788" t="s">
        <v>470</v>
      </c>
      <c r="C10" s="785">
        <v>0</v>
      </c>
      <c r="D10" s="785"/>
      <c r="E10" s="944"/>
      <c r="F10" s="785">
        <v>0</v>
      </c>
      <c r="G10" s="785"/>
      <c r="H10" s="785"/>
      <c r="I10" s="786">
        <f t="shared" ref="I10:I15" si="2">C10+F10</f>
        <v>0</v>
      </c>
      <c r="J10" s="787">
        <f t="shared" si="1"/>
        <v>0</v>
      </c>
    </row>
    <row r="11" spans="2:10" ht="16.149999999999999" customHeight="1">
      <c r="B11" s="788" t="s">
        <v>472</v>
      </c>
      <c r="C11" s="785">
        <v>2700</v>
      </c>
      <c r="D11" s="785">
        <f ca="1">'RAPPORT-DETAIL'!AQ119</f>
        <v>27190.479999999996</v>
      </c>
      <c r="E11" s="944">
        <f t="shared" ca="1" si="0"/>
        <v>10.070548148148147</v>
      </c>
      <c r="F11" s="785">
        <v>0</v>
      </c>
      <c r="G11" s="785"/>
      <c r="H11" s="785"/>
      <c r="I11" s="786">
        <f t="shared" si="2"/>
        <v>2700</v>
      </c>
      <c r="J11" s="787">
        <f t="shared" si="1"/>
        <v>1.4444995560737529E-3</v>
      </c>
    </row>
    <row r="12" spans="2:10" ht="15.65" customHeight="1">
      <c r="B12" s="788" t="s">
        <v>476</v>
      </c>
      <c r="C12" s="785">
        <v>0</v>
      </c>
      <c r="D12" s="785"/>
      <c r="E12" s="944"/>
      <c r="F12" s="785">
        <v>0</v>
      </c>
      <c r="G12" s="785"/>
      <c r="H12" s="785"/>
      <c r="I12" s="786">
        <f t="shared" si="2"/>
        <v>0</v>
      </c>
      <c r="J12" s="787">
        <f t="shared" si="1"/>
        <v>0</v>
      </c>
    </row>
    <row r="13" spans="2:10" ht="15" customHeight="1">
      <c r="B13" s="789" t="s">
        <v>478</v>
      </c>
      <c r="C13" s="785">
        <v>10625</v>
      </c>
      <c r="D13" s="785">
        <f>'RAPPORT-DETAIL'!AQ130</f>
        <v>0</v>
      </c>
      <c r="E13" s="944">
        <f t="shared" si="0"/>
        <v>0</v>
      </c>
      <c r="F13" s="785">
        <v>10561</v>
      </c>
      <c r="G13" s="785"/>
      <c r="H13" s="785"/>
      <c r="I13" s="786">
        <f t="shared" si="2"/>
        <v>21186</v>
      </c>
      <c r="J13" s="787">
        <f t="shared" si="1"/>
        <v>1.1334506516658715E-2</v>
      </c>
    </row>
    <row r="14" spans="2:10">
      <c r="B14" s="789" t="s">
        <v>484</v>
      </c>
      <c r="C14" s="785">
        <v>138857.4</v>
      </c>
      <c r="D14" s="785">
        <f ca="1">'RAPPORT-DETAIL'!AQ134</f>
        <v>16691.41</v>
      </c>
      <c r="E14" s="944">
        <f t="shared" ca="1" si="0"/>
        <v>0.12020540496941468</v>
      </c>
      <c r="F14" s="785">
        <v>138857.4</v>
      </c>
      <c r="G14" s="785"/>
      <c r="H14" s="785"/>
      <c r="I14" s="786">
        <f t="shared" si="2"/>
        <v>277714.8</v>
      </c>
      <c r="J14" s="787">
        <f t="shared" si="1"/>
        <v>0.14857737233893004</v>
      </c>
    </row>
    <row r="15" spans="2:10" ht="26">
      <c r="B15" s="789" t="s">
        <v>491</v>
      </c>
      <c r="C15" s="785">
        <v>60307.839999999997</v>
      </c>
      <c r="D15" s="785">
        <f ca="1">'RAPPORT-DETAIL'!AQ153</f>
        <v>14215.81</v>
      </c>
      <c r="E15" s="944">
        <f t="shared" ca="1" si="0"/>
        <v>0.23572076201037875</v>
      </c>
      <c r="F15" s="785">
        <v>58387.839999999997</v>
      </c>
      <c r="G15" s="785"/>
      <c r="H15" s="785"/>
      <c r="I15" s="786">
        <f t="shared" si="2"/>
        <v>118695.67999999999</v>
      </c>
      <c r="J15" s="787">
        <f t="shared" si="1"/>
        <v>6.3502169284397128E-2</v>
      </c>
    </row>
    <row r="16" spans="2:10">
      <c r="B16" s="790" t="s">
        <v>604</v>
      </c>
      <c r="C16" s="785">
        <f>SUM(C8:C15)</f>
        <v>944144.98</v>
      </c>
      <c r="D16" s="785">
        <f ca="1">SUM(D8:D15)</f>
        <v>84274.49</v>
      </c>
      <c r="E16" s="944">
        <f t="shared" ca="1" si="0"/>
        <v>8.9260115538611462E-2</v>
      </c>
      <c r="F16" s="785">
        <f>SUM(F8:F15)</f>
        <v>802733.01340000005</v>
      </c>
      <c r="G16" s="785">
        <f>SUM(G8:G15)</f>
        <v>0</v>
      </c>
      <c r="H16" s="785">
        <f>SUM(H8:H15)</f>
        <v>0</v>
      </c>
      <c r="I16" s="785">
        <f>SUM(I8:I15)</f>
        <v>1746877.9934</v>
      </c>
      <c r="J16" s="791">
        <f t="shared" si="1"/>
        <v>0.93457943925233644</v>
      </c>
    </row>
    <row r="17" spans="2:10">
      <c r="B17" s="789"/>
      <c r="C17" s="785"/>
      <c r="D17" s="785"/>
      <c r="E17" s="944"/>
      <c r="F17" s="785"/>
      <c r="G17" s="785"/>
      <c r="H17" s="785"/>
      <c r="I17" s="786"/>
      <c r="J17" s="787"/>
    </row>
    <row r="18" spans="2:10">
      <c r="B18" s="792" t="s">
        <v>1615</v>
      </c>
      <c r="C18" s="785">
        <v>66090.1486</v>
      </c>
      <c r="D18" s="785">
        <f ca="1">'RAPPORT-DETAIL'!AQ157</f>
        <v>5641.7</v>
      </c>
      <c r="E18" s="944">
        <f t="shared" ca="1" si="0"/>
        <v>8.5363705779290686E-2</v>
      </c>
      <c r="F18" s="785">
        <v>56191.31093800001</v>
      </c>
      <c r="G18" s="785"/>
      <c r="H18" s="785"/>
      <c r="I18" s="786">
        <f>I16*0.07</f>
        <v>122281.45953800001</v>
      </c>
      <c r="J18" s="787">
        <f t="shared" si="1"/>
        <v>6.5420560747663559E-2</v>
      </c>
    </row>
    <row r="19" spans="2:10">
      <c r="B19" s="937"/>
      <c r="C19" s="785"/>
      <c r="D19" s="785"/>
      <c r="E19" s="944"/>
      <c r="F19" s="785"/>
      <c r="G19" s="785"/>
      <c r="H19" s="785"/>
      <c r="I19" s="786"/>
      <c r="J19" s="938"/>
    </row>
    <row r="20" spans="2:10">
      <c r="B20" s="937"/>
      <c r="C20" s="785"/>
      <c r="D20" s="785"/>
      <c r="E20" s="944"/>
      <c r="F20" s="785"/>
      <c r="G20" s="785"/>
      <c r="H20" s="785"/>
      <c r="I20" s="786"/>
      <c r="J20" s="787"/>
    </row>
    <row r="21" spans="2:10">
      <c r="B21" s="789"/>
      <c r="C21" s="785"/>
      <c r="D21" s="785"/>
      <c r="E21" s="944"/>
      <c r="F21" s="785"/>
      <c r="G21" s="785"/>
      <c r="H21" s="785"/>
      <c r="I21" s="786"/>
      <c r="J21" s="787"/>
    </row>
    <row r="22" spans="2:10" ht="13.5" thickBot="1">
      <c r="B22" s="793" t="s">
        <v>605</v>
      </c>
      <c r="C22" s="794">
        <f>C16+C18</f>
        <v>1010235.1285999999</v>
      </c>
      <c r="D22" s="794">
        <f ca="1">D16+D18</f>
        <v>89916.19</v>
      </c>
      <c r="E22" s="945">
        <f t="shared" ca="1" si="0"/>
        <v>8.9005210227254022E-2</v>
      </c>
      <c r="F22" s="794">
        <f>F16+F18</f>
        <v>858924.32433800003</v>
      </c>
      <c r="G22" s="794">
        <f>G16+G18</f>
        <v>0</v>
      </c>
      <c r="H22" s="794">
        <f>H16+H18</f>
        <v>0</v>
      </c>
      <c r="I22" s="794">
        <f>I16+I18</f>
        <v>1869159.452938</v>
      </c>
      <c r="J22" s="795">
        <f t="shared" si="1"/>
        <v>1</v>
      </c>
    </row>
    <row r="24" spans="2:10">
      <c r="B24" s="775" t="s">
        <v>606</v>
      </c>
      <c r="I24" s="942"/>
    </row>
    <row r="29" spans="2:10">
      <c r="E29" s="94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687"/>
  <sheetViews>
    <sheetView topLeftCell="E306" workbookViewId="0">
      <selection activeCell="J249" sqref="J249"/>
    </sheetView>
  </sheetViews>
  <sheetFormatPr baseColWidth="10" defaultColWidth="11.453125" defaultRowHeight="12.5" outlineLevelRow="1"/>
  <cols>
    <col min="1" max="1" width="16.7265625" bestFit="1" customWidth="1"/>
    <col min="2" max="2" width="18.26953125" bestFit="1" customWidth="1"/>
    <col min="3" max="3" width="17" bestFit="1" customWidth="1"/>
    <col min="4" max="4" width="30.7265625" bestFit="1" customWidth="1"/>
    <col min="5" max="5" width="48.453125" bestFit="1" customWidth="1"/>
    <col min="6" max="6" width="11.26953125" style="820" bestFit="1" customWidth="1"/>
    <col min="7" max="7" width="19.26953125" bestFit="1" customWidth="1"/>
    <col min="8" max="8" width="20" bestFit="1" customWidth="1"/>
    <col min="9" max="9" width="14.7265625" bestFit="1" customWidth="1"/>
    <col min="10" max="10" width="21.453125" style="852" bestFit="1" customWidth="1"/>
    <col min="11" max="11" width="14" bestFit="1" customWidth="1"/>
    <col min="12" max="12" width="19.7265625" bestFit="1" customWidth="1"/>
    <col min="13" max="13" width="19.54296875" bestFit="1" customWidth="1"/>
    <col min="14" max="14" width="13.7265625" bestFit="1" customWidth="1"/>
    <col min="15" max="15" width="13.453125" bestFit="1" customWidth="1"/>
    <col min="16" max="16" width="10.26953125" bestFit="1" customWidth="1"/>
    <col min="17" max="17" width="12.7265625" bestFit="1" customWidth="1"/>
    <col min="18" max="18" width="18.26953125" bestFit="1" customWidth="1"/>
  </cols>
  <sheetData>
    <row r="1" spans="1:18" ht="13" thickBot="1">
      <c r="A1" s="817"/>
      <c r="B1" s="818"/>
      <c r="C1" s="818"/>
      <c r="D1" s="819"/>
    </row>
    <row r="2" spans="1:18" ht="15" thickBot="1">
      <c r="A2" s="821"/>
      <c r="B2" s="822" t="s">
        <v>617</v>
      </c>
      <c r="C2" s="823" t="s">
        <v>618</v>
      </c>
      <c r="D2" s="824"/>
    </row>
    <row r="3" spans="1:18" ht="15" thickBot="1">
      <c r="A3" s="821"/>
      <c r="B3" s="822" t="s">
        <v>619</v>
      </c>
      <c r="C3" s="823" t="s">
        <v>620</v>
      </c>
      <c r="D3" s="824"/>
    </row>
    <row r="4" spans="1:18" ht="15" thickBot="1">
      <c r="A4" s="821"/>
      <c r="B4" s="822" t="s">
        <v>621</v>
      </c>
      <c r="C4" s="823" t="s">
        <v>622</v>
      </c>
      <c r="D4" s="824"/>
    </row>
    <row r="5" spans="1:18" ht="15" thickBot="1">
      <c r="A5" s="821"/>
      <c r="B5" s="822" t="s">
        <v>623</v>
      </c>
      <c r="C5" s="823">
        <v>4000</v>
      </c>
      <c r="D5" s="824"/>
    </row>
    <row r="6" spans="1:18" ht="15" thickBot="1">
      <c r="A6" s="821"/>
      <c r="B6" s="822" t="s">
        <v>624</v>
      </c>
      <c r="C6" s="823">
        <v>9999</v>
      </c>
      <c r="D6" s="824"/>
    </row>
    <row r="7" spans="1:18" ht="15" thickBot="1">
      <c r="A7" s="821"/>
      <c r="B7" s="822" t="s">
        <v>625</v>
      </c>
      <c r="C7" s="825" t="s">
        <v>352</v>
      </c>
      <c r="D7" s="824"/>
    </row>
    <row r="8" spans="1:18" ht="13" thickBot="1">
      <c r="A8" s="826"/>
      <c r="B8" s="827"/>
      <c r="C8" s="827"/>
      <c r="D8" s="828"/>
    </row>
    <row r="10" spans="1:18">
      <c r="A10" s="829" t="e">
        <f ca="1">[2]!AG_DTRT("0,Detail Report 1,1",[3]AP21LR!$C$2,[3]AP21LR!$C$5,[3]AP21LR!$C$6,[3]AP21LR!$C$3,[3]AP21LR!$C$4,[3]AP21LR!$C$7,[3]AP21LR!$C$7)</f>
        <v>#NAME?</v>
      </c>
      <c r="B10" s="829"/>
      <c r="C10" s="829"/>
      <c r="D10" s="829"/>
      <c r="E10" s="830"/>
      <c r="F10" s="831"/>
      <c r="G10" s="832"/>
      <c r="H10" s="829"/>
      <c r="I10" s="829"/>
      <c r="J10" s="853"/>
      <c r="K10" s="829"/>
      <c r="L10" s="829"/>
      <c r="M10" s="833"/>
      <c r="N10" s="833"/>
      <c r="O10" s="829"/>
      <c r="P10" s="829"/>
      <c r="Q10" s="829"/>
      <c r="R10" s="829"/>
    </row>
    <row r="11" spans="1:18" s="838" customFormat="1" ht="37.5">
      <c r="A11" s="834" t="s">
        <v>626</v>
      </c>
      <c r="B11" s="834" t="s">
        <v>627</v>
      </c>
      <c r="C11" s="834" t="s">
        <v>628</v>
      </c>
      <c r="D11" s="834" t="s">
        <v>629</v>
      </c>
      <c r="E11" s="834" t="s">
        <v>27</v>
      </c>
      <c r="F11" s="835" t="s">
        <v>630</v>
      </c>
      <c r="G11" s="836" t="s">
        <v>631</v>
      </c>
      <c r="H11" s="834" t="s">
        <v>632</v>
      </c>
      <c r="I11" s="834" t="s">
        <v>633</v>
      </c>
      <c r="J11" s="856" t="s">
        <v>927</v>
      </c>
      <c r="K11" s="834" t="s">
        <v>634</v>
      </c>
      <c r="L11" s="834" t="s">
        <v>635</v>
      </c>
      <c r="M11" s="837" t="s">
        <v>636</v>
      </c>
      <c r="N11" s="834" t="s">
        <v>637</v>
      </c>
      <c r="O11" s="834" t="s">
        <v>638</v>
      </c>
      <c r="P11" s="834" t="s">
        <v>639</v>
      </c>
      <c r="Q11" s="834" t="s">
        <v>640</v>
      </c>
      <c r="R11" s="834" t="s">
        <v>641</v>
      </c>
    </row>
    <row r="12" spans="1:18" outlineLevel="1">
      <c r="A12" s="829"/>
      <c r="B12" s="829" t="s">
        <v>642</v>
      </c>
      <c r="C12" s="839">
        <v>42688</v>
      </c>
      <c r="D12" s="829" t="s">
        <v>643</v>
      </c>
      <c r="E12" s="830" t="s">
        <v>589</v>
      </c>
      <c r="F12" s="831">
        <v>65398</v>
      </c>
      <c r="G12" s="832">
        <v>-153322.94</v>
      </c>
      <c r="H12" s="829">
        <v>-186916</v>
      </c>
      <c r="I12" s="829" t="s">
        <v>322</v>
      </c>
      <c r="J12" s="857">
        <f>H12</f>
        <v>-186916</v>
      </c>
      <c r="K12" s="840" t="s">
        <v>644</v>
      </c>
      <c r="L12" s="841" t="s">
        <v>645</v>
      </c>
      <c r="M12" s="841" t="s">
        <v>352</v>
      </c>
      <c r="N12" s="841"/>
      <c r="O12" s="841" t="s">
        <v>646</v>
      </c>
      <c r="P12" s="841"/>
      <c r="Q12" s="841" t="s">
        <v>323</v>
      </c>
      <c r="R12" s="841"/>
    </row>
    <row r="13" spans="1:18">
      <c r="A13" s="842" t="s">
        <v>647</v>
      </c>
      <c r="B13" s="842"/>
      <c r="C13" s="842"/>
      <c r="D13" s="842"/>
      <c r="E13" s="843"/>
      <c r="F13" s="844"/>
      <c r="G13" s="845">
        <f>SUM(G12:G12)</f>
        <v>-153322.94</v>
      </c>
      <c r="H13" s="846">
        <f>SUM(H12:H12)</f>
        <v>-186916</v>
      </c>
      <c r="I13" s="842"/>
      <c r="J13" s="858">
        <f>SUM(J12:J12)</f>
        <v>-186916</v>
      </c>
      <c r="K13" s="842"/>
      <c r="L13" s="842"/>
      <c r="M13" s="842"/>
      <c r="N13" s="842"/>
      <c r="O13" s="842"/>
      <c r="P13" s="842"/>
      <c r="Q13" s="842"/>
      <c r="R13" s="842"/>
    </row>
    <row r="14" spans="1:18" outlineLevel="1">
      <c r="A14" s="847" t="s">
        <v>69</v>
      </c>
      <c r="B14" s="829" t="s">
        <v>642</v>
      </c>
      <c r="C14" s="839">
        <v>42704</v>
      </c>
      <c r="D14" s="829" t="s">
        <v>648</v>
      </c>
      <c r="E14" s="830" t="s">
        <v>649</v>
      </c>
      <c r="F14" s="831">
        <v>65514</v>
      </c>
      <c r="G14" s="832">
        <v>350.93</v>
      </c>
      <c r="H14" s="829">
        <v>350.93</v>
      </c>
      <c r="I14" s="829" t="s">
        <v>60</v>
      </c>
      <c r="J14" s="857">
        <v>427.82</v>
      </c>
      <c r="K14" s="840" t="s">
        <v>650</v>
      </c>
      <c r="L14" s="841" t="s">
        <v>645</v>
      </c>
      <c r="M14" s="841" t="s">
        <v>352</v>
      </c>
      <c r="N14" s="841" t="s">
        <v>651</v>
      </c>
      <c r="O14" s="841"/>
      <c r="P14" s="841" t="s">
        <v>5</v>
      </c>
      <c r="Q14" s="841" t="s">
        <v>323</v>
      </c>
      <c r="R14" s="841" t="s">
        <v>652</v>
      </c>
    </row>
    <row r="15" spans="1:18" s="848" customFormat="1" outlineLevel="1">
      <c r="A15" s="847" t="s">
        <v>69</v>
      </c>
      <c r="B15" s="829" t="s">
        <v>642</v>
      </c>
      <c r="C15" s="839">
        <v>42704</v>
      </c>
      <c r="D15" s="829" t="s">
        <v>648</v>
      </c>
      <c r="E15" s="830" t="s">
        <v>653</v>
      </c>
      <c r="F15" s="831">
        <v>65516</v>
      </c>
      <c r="G15" s="832">
        <v>5.26</v>
      </c>
      <c r="H15" s="829">
        <v>5.26</v>
      </c>
      <c r="I15" s="829" t="s">
        <v>60</v>
      </c>
      <c r="J15" s="857">
        <v>6.41</v>
      </c>
      <c r="K15" s="840" t="s">
        <v>650</v>
      </c>
      <c r="L15" s="841" t="s">
        <v>645</v>
      </c>
      <c r="M15" s="841" t="s">
        <v>352</v>
      </c>
      <c r="N15" s="841" t="s">
        <v>651</v>
      </c>
      <c r="O15" s="841"/>
      <c r="P15" s="841" t="s">
        <v>4</v>
      </c>
      <c r="Q15" s="841" t="s">
        <v>323</v>
      </c>
      <c r="R15" s="841" t="s">
        <v>652</v>
      </c>
    </row>
    <row r="16" spans="1:18" s="848" customFormat="1" outlineLevel="1">
      <c r="A16" s="847" t="s">
        <v>69</v>
      </c>
      <c r="B16" s="829" t="s">
        <v>642</v>
      </c>
      <c r="C16" s="839">
        <v>42704</v>
      </c>
      <c r="D16" s="829" t="s">
        <v>648</v>
      </c>
      <c r="E16" s="830" t="s">
        <v>654</v>
      </c>
      <c r="F16" s="831">
        <v>65515</v>
      </c>
      <c r="G16" s="832">
        <v>17.55</v>
      </c>
      <c r="H16" s="829">
        <v>17.55</v>
      </c>
      <c r="I16" s="829" t="s">
        <v>60</v>
      </c>
      <c r="J16" s="857">
        <v>21.4</v>
      </c>
      <c r="K16" s="840" t="s">
        <v>650</v>
      </c>
      <c r="L16" s="841" t="s">
        <v>645</v>
      </c>
      <c r="M16" s="841" t="s">
        <v>352</v>
      </c>
      <c r="N16" s="841" t="s">
        <v>651</v>
      </c>
      <c r="O16" s="841"/>
      <c r="P16" s="841" t="s">
        <v>655</v>
      </c>
      <c r="Q16" s="841" t="s">
        <v>323</v>
      </c>
      <c r="R16" s="841" t="s">
        <v>652</v>
      </c>
    </row>
    <row r="17" spans="1:18" s="848" customFormat="1" outlineLevel="1">
      <c r="A17" s="847" t="s">
        <v>69</v>
      </c>
      <c r="B17" s="829" t="s">
        <v>642</v>
      </c>
      <c r="C17" s="839">
        <v>42704</v>
      </c>
      <c r="D17" s="829" t="s">
        <v>648</v>
      </c>
      <c r="E17" s="830" t="s">
        <v>649</v>
      </c>
      <c r="F17" s="831">
        <v>65514</v>
      </c>
      <c r="G17" s="832">
        <v>35.090000000000003</v>
      </c>
      <c r="H17" s="829">
        <v>35.090000000000003</v>
      </c>
      <c r="I17" s="829" t="s">
        <v>60</v>
      </c>
      <c r="J17" s="857">
        <v>42.78</v>
      </c>
      <c r="K17" s="840" t="s">
        <v>656</v>
      </c>
      <c r="L17" s="841" t="s">
        <v>645</v>
      </c>
      <c r="M17" s="841" t="s">
        <v>352</v>
      </c>
      <c r="N17" s="841" t="s">
        <v>651</v>
      </c>
      <c r="O17" s="841"/>
      <c r="P17" s="841" t="s">
        <v>5</v>
      </c>
      <c r="Q17" s="841" t="s">
        <v>323</v>
      </c>
      <c r="R17" s="841" t="s">
        <v>652</v>
      </c>
    </row>
    <row r="18" spans="1:18" outlineLevel="1">
      <c r="A18" s="847" t="s">
        <v>69</v>
      </c>
      <c r="B18" s="829" t="s">
        <v>657</v>
      </c>
      <c r="C18" s="839">
        <v>42704</v>
      </c>
      <c r="D18" s="829" t="s">
        <v>648</v>
      </c>
      <c r="E18" s="830" t="s">
        <v>649</v>
      </c>
      <c r="F18" s="831">
        <v>66110</v>
      </c>
      <c r="G18" s="832">
        <v>-350.93</v>
      </c>
      <c r="H18" s="829">
        <v>-350.93</v>
      </c>
      <c r="I18" s="829" t="s">
        <v>60</v>
      </c>
      <c r="J18" s="857">
        <v>-427.82</v>
      </c>
      <c r="K18" s="840" t="s">
        <v>650</v>
      </c>
      <c r="L18" s="841" t="s">
        <v>645</v>
      </c>
      <c r="M18" s="841" t="s">
        <v>352</v>
      </c>
      <c r="N18" s="841" t="s">
        <v>651</v>
      </c>
      <c r="O18" s="841"/>
      <c r="P18" s="841" t="s">
        <v>5</v>
      </c>
      <c r="Q18" s="841" t="s">
        <v>323</v>
      </c>
      <c r="R18" s="841" t="s">
        <v>652</v>
      </c>
    </row>
    <row r="19" spans="1:18" outlineLevel="1">
      <c r="A19" s="847" t="s">
        <v>69</v>
      </c>
      <c r="B19" s="829" t="s">
        <v>657</v>
      </c>
      <c r="C19" s="839">
        <v>42704</v>
      </c>
      <c r="D19" s="829" t="s">
        <v>648</v>
      </c>
      <c r="E19" s="830" t="s">
        <v>654</v>
      </c>
      <c r="F19" s="831">
        <v>66110</v>
      </c>
      <c r="G19" s="832">
        <v>-17.55</v>
      </c>
      <c r="H19" s="829">
        <v>-17.55</v>
      </c>
      <c r="I19" s="829" t="s">
        <v>60</v>
      </c>
      <c r="J19" s="857">
        <v>-21.4</v>
      </c>
      <c r="K19" s="840" t="s">
        <v>650</v>
      </c>
      <c r="L19" s="841" t="s">
        <v>645</v>
      </c>
      <c r="M19" s="841" t="s">
        <v>352</v>
      </c>
      <c r="N19" s="841" t="s">
        <v>651</v>
      </c>
      <c r="O19" s="841"/>
      <c r="P19" s="841" t="s">
        <v>655</v>
      </c>
      <c r="Q19" s="841" t="s">
        <v>323</v>
      </c>
      <c r="R19" s="841" t="s">
        <v>652</v>
      </c>
    </row>
    <row r="20" spans="1:18" outlineLevel="1">
      <c r="A20" s="847" t="s">
        <v>69</v>
      </c>
      <c r="B20" s="829" t="s">
        <v>657</v>
      </c>
      <c r="C20" s="839">
        <v>42704</v>
      </c>
      <c r="D20" s="829" t="s">
        <v>648</v>
      </c>
      <c r="E20" s="830" t="s">
        <v>653</v>
      </c>
      <c r="F20" s="831">
        <v>66110</v>
      </c>
      <c r="G20" s="832">
        <v>-5.26</v>
      </c>
      <c r="H20" s="829">
        <v>-5.26</v>
      </c>
      <c r="I20" s="829" t="s">
        <v>60</v>
      </c>
      <c r="J20" s="857">
        <v>-6.41</v>
      </c>
      <c r="K20" s="840" t="s">
        <v>650</v>
      </c>
      <c r="L20" s="841" t="s">
        <v>645</v>
      </c>
      <c r="M20" s="841" t="s">
        <v>352</v>
      </c>
      <c r="N20" s="841" t="s">
        <v>651</v>
      </c>
      <c r="O20" s="841"/>
      <c r="P20" s="841" t="s">
        <v>4</v>
      </c>
      <c r="Q20" s="841" t="s">
        <v>323</v>
      </c>
      <c r="R20" s="841" t="s">
        <v>652</v>
      </c>
    </row>
    <row r="21" spans="1:18" outlineLevel="1">
      <c r="A21" s="847" t="s">
        <v>69</v>
      </c>
      <c r="B21" s="829" t="s">
        <v>657</v>
      </c>
      <c r="C21" s="839">
        <v>42704</v>
      </c>
      <c r="D21" s="829" t="s">
        <v>648</v>
      </c>
      <c r="E21" s="830" t="s">
        <v>649</v>
      </c>
      <c r="F21" s="831">
        <v>66110</v>
      </c>
      <c r="G21" s="832">
        <v>-35.090000000000003</v>
      </c>
      <c r="H21" s="829">
        <v>-35.090000000000003</v>
      </c>
      <c r="I21" s="829" t="s">
        <v>60</v>
      </c>
      <c r="J21" s="857">
        <v>-42.78</v>
      </c>
      <c r="K21" s="840" t="s">
        <v>656</v>
      </c>
      <c r="L21" s="841" t="s">
        <v>645</v>
      </c>
      <c r="M21" s="841" t="s">
        <v>352</v>
      </c>
      <c r="N21" s="841" t="s">
        <v>651</v>
      </c>
      <c r="O21" s="841"/>
      <c r="P21" s="841" t="s">
        <v>5</v>
      </c>
      <c r="Q21" s="841" t="s">
        <v>323</v>
      </c>
      <c r="R21" s="841" t="s">
        <v>652</v>
      </c>
    </row>
    <row r="22" spans="1:18">
      <c r="A22" s="842" t="s">
        <v>647</v>
      </c>
      <c r="B22" s="842"/>
      <c r="C22" s="842"/>
      <c r="D22" s="842"/>
      <c r="E22" s="843"/>
      <c r="F22" s="844"/>
      <c r="G22" s="845">
        <f>SUM(G14:G21)</f>
        <v>0</v>
      </c>
      <c r="H22" s="846">
        <f>SUM(H14:H21)</f>
        <v>0</v>
      </c>
      <c r="I22" s="842"/>
      <c r="J22" s="858">
        <f>SUM(J14:J21)</f>
        <v>0</v>
      </c>
      <c r="K22" s="842"/>
      <c r="L22" s="842"/>
      <c r="M22" s="842"/>
      <c r="N22" s="842"/>
      <c r="O22" s="842"/>
      <c r="P22" s="842"/>
      <c r="Q22" s="842"/>
      <c r="R22" s="842"/>
    </row>
    <row r="23" spans="1:18" outlineLevel="1">
      <c r="A23" s="847" t="s">
        <v>102</v>
      </c>
      <c r="B23" s="829" t="s">
        <v>642</v>
      </c>
      <c r="C23" s="839">
        <v>42698</v>
      </c>
      <c r="D23" s="829" t="s">
        <v>658</v>
      </c>
      <c r="E23" s="830" t="s">
        <v>659</v>
      </c>
      <c r="F23" s="831">
        <v>65503</v>
      </c>
      <c r="G23" s="832">
        <v>41.01</v>
      </c>
      <c r="H23" s="829">
        <v>50</v>
      </c>
      <c r="I23" s="829" t="s">
        <v>322</v>
      </c>
      <c r="J23" s="857">
        <f t="shared" ref="J23:J30" si="0">H23</f>
        <v>50</v>
      </c>
      <c r="K23" s="840" t="s">
        <v>660</v>
      </c>
      <c r="L23" s="841" t="s">
        <v>661</v>
      </c>
      <c r="M23" s="841" t="s">
        <v>352</v>
      </c>
      <c r="N23" s="841" t="s">
        <v>662</v>
      </c>
      <c r="O23" s="841"/>
      <c r="P23" s="841" t="s">
        <v>5</v>
      </c>
      <c r="Q23" s="841" t="s">
        <v>323</v>
      </c>
      <c r="R23" s="841" t="s">
        <v>652</v>
      </c>
    </row>
    <row r="24" spans="1:18" outlineLevel="1">
      <c r="A24" s="847" t="s">
        <v>102</v>
      </c>
      <c r="B24" s="829" t="s">
        <v>642</v>
      </c>
      <c r="C24" s="839">
        <v>42703</v>
      </c>
      <c r="D24" s="829" t="s">
        <v>663</v>
      </c>
      <c r="E24" s="830" t="s">
        <v>664</v>
      </c>
      <c r="F24" s="831">
        <v>65502</v>
      </c>
      <c r="G24" s="832">
        <v>82.03</v>
      </c>
      <c r="H24" s="829">
        <v>100</v>
      </c>
      <c r="I24" s="829" t="s">
        <v>322</v>
      </c>
      <c r="J24" s="857">
        <f t="shared" si="0"/>
        <v>100</v>
      </c>
      <c r="K24" s="840" t="s">
        <v>660</v>
      </c>
      <c r="L24" s="841" t="s">
        <v>665</v>
      </c>
      <c r="M24" s="841" t="s">
        <v>352</v>
      </c>
      <c r="N24" s="841" t="s">
        <v>662</v>
      </c>
      <c r="O24" s="841"/>
      <c r="P24" s="841" t="s">
        <v>5</v>
      </c>
      <c r="Q24" s="841" t="s">
        <v>323</v>
      </c>
      <c r="R24" s="841" t="s">
        <v>652</v>
      </c>
    </row>
    <row r="25" spans="1:18" outlineLevel="1">
      <c r="A25" s="847" t="s">
        <v>102</v>
      </c>
      <c r="B25" s="829" t="s">
        <v>642</v>
      </c>
      <c r="C25" s="839">
        <v>42692</v>
      </c>
      <c r="D25" s="829" t="s">
        <v>663</v>
      </c>
      <c r="E25" s="830" t="s">
        <v>666</v>
      </c>
      <c r="F25" s="831">
        <v>65502</v>
      </c>
      <c r="G25" s="832">
        <v>114.84</v>
      </c>
      <c r="H25" s="829">
        <v>140</v>
      </c>
      <c r="I25" s="829" t="s">
        <v>322</v>
      </c>
      <c r="J25" s="857">
        <f t="shared" si="0"/>
        <v>140</v>
      </c>
      <c r="K25" s="840" t="s">
        <v>667</v>
      </c>
      <c r="L25" s="841" t="s">
        <v>665</v>
      </c>
      <c r="M25" s="841" t="s">
        <v>352</v>
      </c>
      <c r="N25" s="841" t="s">
        <v>662</v>
      </c>
      <c r="O25" s="841"/>
      <c r="P25" s="841" t="s">
        <v>5</v>
      </c>
      <c r="Q25" s="841" t="s">
        <v>323</v>
      </c>
      <c r="R25" s="841" t="s">
        <v>652</v>
      </c>
    </row>
    <row r="26" spans="1:18" outlineLevel="1">
      <c r="A26" s="847" t="s">
        <v>102</v>
      </c>
      <c r="B26" s="829" t="s">
        <v>657</v>
      </c>
      <c r="C26" s="839">
        <v>42709</v>
      </c>
      <c r="D26" s="829" t="s">
        <v>668</v>
      </c>
      <c r="E26" s="830" t="s">
        <v>669</v>
      </c>
      <c r="F26" s="831">
        <v>65933</v>
      </c>
      <c r="G26" s="832">
        <v>160.24</v>
      </c>
      <c r="H26" s="829">
        <v>200</v>
      </c>
      <c r="I26" s="829" t="s">
        <v>322</v>
      </c>
      <c r="J26" s="857">
        <f t="shared" si="0"/>
        <v>200</v>
      </c>
      <c r="K26" s="840" t="s">
        <v>670</v>
      </c>
      <c r="L26" s="841" t="s">
        <v>661</v>
      </c>
      <c r="M26" s="841" t="s">
        <v>352</v>
      </c>
      <c r="N26" s="841" t="s">
        <v>662</v>
      </c>
      <c r="O26" s="841"/>
      <c r="P26" s="841" t="s">
        <v>5</v>
      </c>
      <c r="Q26" s="841" t="s">
        <v>323</v>
      </c>
      <c r="R26" s="841" t="s">
        <v>652</v>
      </c>
    </row>
    <row r="27" spans="1:18" outlineLevel="1">
      <c r="A27" s="847" t="s">
        <v>102</v>
      </c>
      <c r="B27" s="829" t="s">
        <v>657</v>
      </c>
      <c r="C27" s="839">
        <v>42709</v>
      </c>
      <c r="D27" s="829" t="s">
        <v>668</v>
      </c>
      <c r="E27" s="830" t="s">
        <v>671</v>
      </c>
      <c r="F27" s="831">
        <v>65933</v>
      </c>
      <c r="G27" s="832">
        <v>120.18</v>
      </c>
      <c r="H27" s="829">
        <v>150</v>
      </c>
      <c r="I27" s="829" t="s">
        <v>322</v>
      </c>
      <c r="J27" s="857">
        <f t="shared" si="0"/>
        <v>150</v>
      </c>
      <c r="K27" s="840" t="s">
        <v>670</v>
      </c>
      <c r="L27" s="841" t="s">
        <v>661</v>
      </c>
      <c r="M27" s="841" t="s">
        <v>352</v>
      </c>
      <c r="N27" s="841" t="s">
        <v>662</v>
      </c>
      <c r="O27" s="841"/>
      <c r="P27" s="841" t="s">
        <v>5</v>
      </c>
      <c r="Q27" s="841" t="s">
        <v>323</v>
      </c>
      <c r="R27" s="841" t="s">
        <v>652</v>
      </c>
    </row>
    <row r="28" spans="1:18" outlineLevel="1">
      <c r="A28" s="847" t="s">
        <v>102</v>
      </c>
      <c r="B28" s="829" t="s">
        <v>657</v>
      </c>
      <c r="C28" s="839">
        <v>42720</v>
      </c>
      <c r="D28" s="829" t="s">
        <v>672</v>
      </c>
      <c r="E28" s="830" t="s">
        <v>673</v>
      </c>
      <c r="F28" s="831">
        <v>65933</v>
      </c>
      <c r="G28" s="832">
        <v>8.01</v>
      </c>
      <c r="H28" s="829">
        <v>10</v>
      </c>
      <c r="I28" s="829" t="s">
        <v>322</v>
      </c>
      <c r="J28" s="857">
        <f t="shared" si="0"/>
        <v>10</v>
      </c>
      <c r="K28" s="840" t="s">
        <v>667</v>
      </c>
      <c r="L28" s="841" t="s">
        <v>661</v>
      </c>
      <c r="M28" s="841" t="s">
        <v>352</v>
      </c>
      <c r="N28" s="841" t="s">
        <v>674</v>
      </c>
      <c r="O28" s="841"/>
      <c r="P28" s="841" t="s">
        <v>5</v>
      </c>
      <c r="Q28" s="841" t="s">
        <v>323</v>
      </c>
      <c r="R28" s="841" t="s">
        <v>652</v>
      </c>
    </row>
    <row r="29" spans="1:18" outlineLevel="1">
      <c r="A29" s="847" t="s">
        <v>102</v>
      </c>
      <c r="B29" s="829" t="s">
        <v>657</v>
      </c>
      <c r="C29" s="839">
        <v>42727</v>
      </c>
      <c r="D29" s="829" t="s">
        <v>675</v>
      </c>
      <c r="E29" s="830" t="s">
        <v>676</v>
      </c>
      <c r="F29" s="831">
        <v>65826</v>
      </c>
      <c r="G29" s="832">
        <v>84.13</v>
      </c>
      <c r="H29" s="829">
        <v>105</v>
      </c>
      <c r="I29" s="829" t="s">
        <v>322</v>
      </c>
      <c r="J29" s="857">
        <f t="shared" si="0"/>
        <v>105</v>
      </c>
      <c r="K29" s="840" t="s">
        <v>667</v>
      </c>
      <c r="L29" s="841" t="s">
        <v>665</v>
      </c>
      <c r="M29" s="841" t="s">
        <v>352</v>
      </c>
      <c r="N29" s="841" t="s">
        <v>662</v>
      </c>
      <c r="O29" s="841"/>
      <c r="P29" s="841" t="s">
        <v>5</v>
      </c>
      <c r="Q29" s="841" t="s">
        <v>323</v>
      </c>
      <c r="R29" s="841" t="s">
        <v>652</v>
      </c>
    </row>
    <row r="30" spans="1:18" outlineLevel="1">
      <c r="A30" s="847" t="s">
        <v>102</v>
      </c>
      <c r="B30" s="829" t="s">
        <v>657</v>
      </c>
      <c r="C30" s="839">
        <v>42720</v>
      </c>
      <c r="D30" s="829" t="s">
        <v>672</v>
      </c>
      <c r="E30" s="830" t="s">
        <v>677</v>
      </c>
      <c r="F30" s="831">
        <v>65933</v>
      </c>
      <c r="G30" s="832">
        <v>8.01</v>
      </c>
      <c r="H30" s="829">
        <v>10</v>
      </c>
      <c r="I30" s="829" t="s">
        <v>322</v>
      </c>
      <c r="J30" s="857">
        <f t="shared" si="0"/>
        <v>10</v>
      </c>
      <c r="K30" s="840" t="s">
        <v>678</v>
      </c>
      <c r="L30" s="841" t="s">
        <v>661</v>
      </c>
      <c r="M30" s="841" t="s">
        <v>352</v>
      </c>
      <c r="N30" s="841"/>
      <c r="O30" s="841"/>
      <c r="P30" s="841" t="s">
        <v>5</v>
      </c>
      <c r="Q30" s="841" t="s">
        <v>323</v>
      </c>
      <c r="R30" s="841" t="s">
        <v>652</v>
      </c>
    </row>
    <row r="31" spans="1:18">
      <c r="A31" s="842" t="s">
        <v>647</v>
      </c>
      <c r="B31" s="842"/>
      <c r="C31" s="842"/>
      <c r="D31" s="842"/>
      <c r="E31" s="843"/>
      <c r="F31" s="844"/>
      <c r="G31" s="845">
        <f>SUM(G23:G30)</f>
        <v>618.44999999999993</v>
      </c>
      <c r="H31" s="846">
        <f>SUM(H23:H30)</f>
        <v>765</v>
      </c>
      <c r="I31" s="842"/>
      <c r="J31" s="858">
        <f>SUM(J23:J30)</f>
        <v>765</v>
      </c>
      <c r="K31" s="842"/>
      <c r="L31" s="842"/>
      <c r="M31" s="842"/>
      <c r="N31" s="842"/>
      <c r="O31" s="842"/>
      <c r="P31" s="842"/>
      <c r="Q31" s="842"/>
      <c r="R31" s="842"/>
    </row>
    <row r="32" spans="1:18" outlineLevel="1">
      <c r="A32" s="847" t="s">
        <v>104</v>
      </c>
      <c r="B32" s="829" t="s">
        <v>642</v>
      </c>
      <c r="C32" s="839">
        <v>42696</v>
      </c>
      <c r="D32" s="829" t="s">
        <v>658</v>
      </c>
      <c r="E32" s="830" t="s">
        <v>679</v>
      </c>
      <c r="F32" s="831">
        <v>65503</v>
      </c>
      <c r="G32" s="832">
        <v>18.05</v>
      </c>
      <c r="H32" s="829">
        <v>22</v>
      </c>
      <c r="I32" s="829" t="s">
        <v>322</v>
      </c>
      <c r="J32" s="857">
        <f>H32</f>
        <v>22</v>
      </c>
      <c r="K32" s="840" t="s">
        <v>680</v>
      </c>
      <c r="L32" s="841" t="s">
        <v>661</v>
      </c>
      <c r="M32" s="841" t="s">
        <v>352</v>
      </c>
      <c r="N32" s="841" t="s">
        <v>681</v>
      </c>
      <c r="O32" s="841"/>
      <c r="P32" s="841" t="s">
        <v>5</v>
      </c>
      <c r="Q32" s="841" t="s">
        <v>323</v>
      </c>
      <c r="R32" s="841" t="s">
        <v>652</v>
      </c>
    </row>
    <row r="33" spans="1:18" outlineLevel="1">
      <c r="A33" s="847" t="s">
        <v>104</v>
      </c>
      <c r="B33" s="829" t="s">
        <v>642</v>
      </c>
      <c r="C33" s="839">
        <v>42698</v>
      </c>
      <c r="D33" s="829" t="s">
        <v>658</v>
      </c>
      <c r="E33" s="830" t="s">
        <v>682</v>
      </c>
      <c r="F33" s="831">
        <v>65503</v>
      </c>
      <c r="G33" s="832">
        <v>28.71</v>
      </c>
      <c r="H33" s="829">
        <v>35</v>
      </c>
      <c r="I33" s="829" t="s">
        <v>322</v>
      </c>
      <c r="J33" s="857">
        <f>H33</f>
        <v>35</v>
      </c>
      <c r="K33" s="840" t="s">
        <v>683</v>
      </c>
      <c r="L33" s="841" t="s">
        <v>661</v>
      </c>
      <c r="M33" s="841" t="s">
        <v>352</v>
      </c>
      <c r="N33" s="841"/>
      <c r="O33" s="841"/>
      <c r="P33" s="841" t="s">
        <v>5</v>
      </c>
      <c r="Q33" s="841" t="s">
        <v>323</v>
      </c>
      <c r="R33" s="841" t="s">
        <v>652</v>
      </c>
    </row>
    <row r="34" spans="1:18">
      <c r="A34" s="842" t="s">
        <v>647</v>
      </c>
      <c r="B34" s="842"/>
      <c r="C34" s="842"/>
      <c r="D34" s="842"/>
      <c r="E34" s="843"/>
      <c r="F34" s="844"/>
      <c r="G34" s="845">
        <f>SUM(G32:G33)</f>
        <v>46.760000000000005</v>
      </c>
      <c r="H34" s="846">
        <f>SUM(H32:H33)</f>
        <v>57</v>
      </c>
      <c r="I34" s="842"/>
      <c r="J34" s="858">
        <f>SUM(J32:J33)</f>
        <v>57</v>
      </c>
      <c r="K34" s="842"/>
      <c r="L34" s="842"/>
      <c r="M34" s="842"/>
      <c r="N34" s="842"/>
      <c r="O34" s="842"/>
      <c r="P34" s="842"/>
      <c r="Q34" s="842"/>
      <c r="R34" s="842"/>
    </row>
    <row r="35" spans="1:18" outlineLevel="1">
      <c r="A35" s="847" t="s">
        <v>107</v>
      </c>
      <c r="B35" s="829" t="s">
        <v>642</v>
      </c>
      <c r="C35" s="839">
        <v>42704</v>
      </c>
      <c r="D35" s="829" t="s">
        <v>684</v>
      </c>
      <c r="E35" s="830" t="s">
        <v>685</v>
      </c>
      <c r="F35" s="831">
        <v>65503</v>
      </c>
      <c r="G35" s="832">
        <v>382.55</v>
      </c>
      <c r="H35" s="829">
        <v>466.37</v>
      </c>
      <c r="I35" s="829" t="s">
        <v>322</v>
      </c>
      <c r="J35" s="857">
        <f t="shared" ref="J35:J48" si="1">H35</f>
        <v>466.37</v>
      </c>
      <c r="K35" s="840" t="s">
        <v>650</v>
      </c>
      <c r="L35" s="841" t="s">
        <v>661</v>
      </c>
      <c r="M35" s="841" t="s">
        <v>352</v>
      </c>
      <c r="N35" s="841" t="s">
        <v>686</v>
      </c>
      <c r="O35" s="841"/>
      <c r="P35" s="841" t="s">
        <v>5</v>
      </c>
      <c r="Q35" s="841" t="s">
        <v>323</v>
      </c>
      <c r="R35" s="841" t="s">
        <v>652</v>
      </c>
    </row>
    <row r="36" spans="1:18" outlineLevel="1">
      <c r="A36" s="847" t="s">
        <v>107</v>
      </c>
      <c r="B36" s="829" t="s">
        <v>642</v>
      </c>
      <c r="C36" s="839">
        <v>42704</v>
      </c>
      <c r="D36" s="829" t="s">
        <v>687</v>
      </c>
      <c r="E36" s="830" t="s">
        <v>688</v>
      </c>
      <c r="F36" s="831">
        <v>65503</v>
      </c>
      <c r="G36" s="832">
        <v>24.65</v>
      </c>
      <c r="H36" s="829">
        <v>30.05</v>
      </c>
      <c r="I36" s="829" t="s">
        <v>322</v>
      </c>
      <c r="J36" s="857">
        <f t="shared" si="1"/>
        <v>30.05</v>
      </c>
      <c r="K36" s="840" t="s">
        <v>656</v>
      </c>
      <c r="L36" s="841" t="s">
        <v>661</v>
      </c>
      <c r="M36" s="841" t="s">
        <v>352</v>
      </c>
      <c r="N36" s="841" t="s">
        <v>686</v>
      </c>
      <c r="O36" s="841"/>
      <c r="P36" s="841" t="s">
        <v>5</v>
      </c>
      <c r="Q36" s="841" t="s">
        <v>323</v>
      </c>
      <c r="R36" s="841" t="s">
        <v>652</v>
      </c>
    </row>
    <row r="37" spans="1:18" outlineLevel="1">
      <c r="A37" s="847" t="s">
        <v>107</v>
      </c>
      <c r="B37" s="829" t="s">
        <v>642</v>
      </c>
      <c r="C37" s="839">
        <v>42704</v>
      </c>
      <c r="D37" s="829" t="s">
        <v>689</v>
      </c>
      <c r="E37" s="830" t="s">
        <v>690</v>
      </c>
      <c r="F37" s="831">
        <v>65503</v>
      </c>
      <c r="G37" s="832">
        <v>8.1999999999999993</v>
      </c>
      <c r="H37" s="829">
        <v>10</v>
      </c>
      <c r="I37" s="829" t="s">
        <v>322</v>
      </c>
      <c r="J37" s="857">
        <f t="shared" si="1"/>
        <v>10</v>
      </c>
      <c r="K37" s="840" t="s">
        <v>691</v>
      </c>
      <c r="L37" s="841" t="s">
        <v>661</v>
      </c>
      <c r="M37" s="841" t="s">
        <v>352</v>
      </c>
      <c r="N37" s="841" t="s">
        <v>686</v>
      </c>
      <c r="O37" s="841"/>
      <c r="P37" s="841" t="s">
        <v>5</v>
      </c>
      <c r="Q37" s="841" t="s">
        <v>323</v>
      </c>
      <c r="R37" s="841" t="s">
        <v>652</v>
      </c>
    </row>
    <row r="38" spans="1:18" outlineLevel="1">
      <c r="A38" s="847" t="s">
        <v>107</v>
      </c>
      <c r="B38" s="829" t="s">
        <v>642</v>
      </c>
      <c r="C38" s="839">
        <v>42704</v>
      </c>
      <c r="D38" s="829" t="s">
        <v>692</v>
      </c>
      <c r="E38" s="830" t="s">
        <v>693</v>
      </c>
      <c r="F38" s="831">
        <v>65438</v>
      </c>
      <c r="G38" s="832">
        <v>260.02999999999997</v>
      </c>
      <c r="H38" s="829">
        <v>317</v>
      </c>
      <c r="I38" s="829" t="s">
        <v>322</v>
      </c>
      <c r="J38" s="857">
        <f t="shared" si="1"/>
        <v>317</v>
      </c>
      <c r="K38" s="840" t="s">
        <v>694</v>
      </c>
      <c r="L38" s="841" t="s">
        <v>665</v>
      </c>
      <c r="M38" s="841" t="s">
        <v>352</v>
      </c>
      <c r="N38" s="841" t="s">
        <v>686</v>
      </c>
      <c r="O38" s="841"/>
      <c r="P38" s="841" t="s">
        <v>5</v>
      </c>
      <c r="Q38" s="841" t="s">
        <v>323</v>
      </c>
      <c r="R38" s="841" t="s">
        <v>652</v>
      </c>
    </row>
    <row r="39" spans="1:18" outlineLevel="1">
      <c r="A39" s="847" t="s">
        <v>107</v>
      </c>
      <c r="B39" s="829" t="s">
        <v>642</v>
      </c>
      <c r="C39" s="839">
        <v>42704</v>
      </c>
      <c r="D39" s="829" t="s">
        <v>695</v>
      </c>
      <c r="E39" s="830" t="s">
        <v>696</v>
      </c>
      <c r="F39" s="831">
        <v>65503</v>
      </c>
      <c r="G39" s="832">
        <v>8.6999999999999993</v>
      </c>
      <c r="H39" s="829">
        <v>10.61</v>
      </c>
      <c r="I39" s="829" t="s">
        <v>322</v>
      </c>
      <c r="J39" s="857">
        <f t="shared" si="1"/>
        <v>10.61</v>
      </c>
      <c r="K39" s="840" t="s">
        <v>694</v>
      </c>
      <c r="L39" s="841" t="s">
        <v>661</v>
      </c>
      <c r="M39" s="841" t="s">
        <v>352</v>
      </c>
      <c r="N39" s="841" t="s">
        <v>686</v>
      </c>
      <c r="O39" s="841"/>
      <c r="P39" s="841" t="s">
        <v>5</v>
      </c>
      <c r="Q39" s="841" t="s">
        <v>323</v>
      </c>
      <c r="R39" s="841" t="s">
        <v>652</v>
      </c>
    </row>
    <row r="40" spans="1:18" outlineLevel="1">
      <c r="A40" s="847" t="s">
        <v>107</v>
      </c>
      <c r="B40" s="829" t="s">
        <v>642</v>
      </c>
      <c r="C40" s="839">
        <v>42704</v>
      </c>
      <c r="D40" s="829" t="s">
        <v>689</v>
      </c>
      <c r="E40" s="830" t="s">
        <v>697</v>
      </c>
      <c r="F40" s="831">
        <v>65503</v>
      </c>
      <c r="G40" s="832">
        <v>0.57999999999999996</v>
      </c>
      <c r="H40" s="829">
        <v>0.71</v>
      </c>
      <c r="I40" s="829" t="s">
        <v>322</v>
      </c>
      <c r="J40" s="857">
        <f t="shared" si="1"/>
        <v>0.71</v>
      </c>
      <c r="K40" s="840" t="s">
        <v>694</v>
      </c>
      <c r="L40" s="841" t="s">
        <v>661</v>
      </c>
      <c r="M40" s="841" t="s">
        <v>352</v>
      </c>
      <c r="N40" s="841" t="s">
        <v>686</v>
      </c>
      <c r="O40" s="841"/>
      <c r="P40" s="841" t="s">
        <v>5</v>
      </c>
      <c r="Q40" s="841" t="s">
        <v>323</v>
      </c>
      <c r="R40" s="841" t="s">
        <v>652</v>
      </c>
    </row>
    <row r="41" spans="1:18" outlineLevel="1">
      <c r="A41" s="847" t="s">
        <v>107</v>
      </c>
      <c r="B41" s="829" t="s">
        <v>657</v>
      </c>
      <c r="C41" s="839">
        <v>42720</v>
      </c>
      <c r="D41" s="829" t="s">
        <v>698</v>
      </c>
      <c r="E41" s="830" t="s">
        <v>699</v>
      </c>
      <c r="F41" s="831">
        <v>65933</v>
      </c>
      <c r="G41" s="832">
        <v>1078.7</v>
      </c>
      <c r="H41" s="829">
        <v>1346.32</v>
      </c>
      <c r="I41" s="829" t="s">
        <v>322</v>
      </c>
      <c r="J41" s="857">
        <f t="shared" si="1"/>
        <v>1346.32</v>
      </c>
      <c r="K41" s="840" t="s">
        <v>650</v>
      </c>
      <c r="L41" s="841" t="s">
        <v>661</v>
      </c>
      <c r="M41" s="841" t="s">
        <v>352</v>
      </c>
      <c r="N41" s="841" t="s">
        <v>686</v>
      </c>
      <c r="O41" s="841"/>
      <c r="P41" s="841" t="s">
        <v>5</v>
      </c>
      <c r="Q41" s="841" t="s">
        <v>323</v>
      </c>
      <c r="R41" s="841" t="s">
        <v>652</v>
      </c>
    </row>
    <row r="42" spans="1:18" outlineLevel="1">
      <c r="A42" s="847" t="s">
        <v>107</v>
      </c>
      <c r="B42" s="829" t="s">
        <v>657</v>
      </c>
      <c r="C42" s="839">
        <v>42727</v>
      </c>
      <c r="D42" s="829" t="s">
        <v>700</v>
      </c>
      <c r="E42" s="830" t="s">
        <v>685</v>
      </c>
      <c r="F42" s="831">
        <v>65933</v>
      </c>
      <c r="G42" s="832">
        <v>1117.1500000000001</v>
      </c>
      <c r="H42" s="829">
        <v>1394.32</v>
      </c>
      <c r="I42" s="829" t="s">
        <v>322</v>
      </c>
      <c r="J42" s="857">
        <f t="shared" si="1"/>
        <v>1394.32</v>
      </c>
      <c r="K42" s="840" t="s">
        <v>650</v>
      </c>
      <c r="L42" s="841" t="s">
        <v>661</v>
      </c>
      <c r="M42" s="841" t="s">
        <v>352</v>
      </c>
      <c r="N42" s="841" t="s">
        <v>686</v>
      </c>
      <c r="O42" s="841"/>
      <c r="P42" s="841" t="s">
        <v>5</v>
      </c>
      <c r="Q42" s="841" t="s">
        <v>323</v>
      </c>
      <c r="R42" s="841" t="s">
        <v>652</v>
      </c>
    </row>
    <row r="43" spans="1:18" outlineLevel="1">
      <c r="A43" s="847" t="s">
        <v>107</v>
      </c>
      <c r="B43" s="829" t="s">
        <v>657</v>
      </c>
      <c r="C43" s="839">
        <v>42727</v>
      </c>
      <c r="D43" s="829" t="s">
        <v>701</v>
      </c>
      <c r="E43" s="830" t="s">
        <v>688</v>
      </c>
      <c r="F43" s="831">
        <v>65933</v>
      </c>
      <c r="G43" s="832">
        <v>72.23</v>
      </c>
      <c r="H43" s="829">
        <v>90.15</v>
      </c>
      <c r="I43" s="829" t="s">
        <v>322</v>
      </c>
      <c r="J43" s="857">
        <f t="shared" si="1"/>
        <v>90.15</v>
      </c>
      <c r="K43" s="840" t="s">
        <v>656</v>
      </c>
      <c r="L43" s="841" t="s">
        <v>661</v>
      </c>
      <c r="M43" s="841" t="s">
        <v>352</v>
      </c>
      <c r="N43" s="841" t="s">
        <v>686</v>
      </c>
      <c r="O43" s="841"/>
      <c r="P43" s="841" t="s">
        <v>5</v>
      </c>
      <c r="Q43" s="841" t="s">
        <v>323</v>
      </c>
      <c r="R43" s="841" t="s">
        <v>652</v>
      </c>
    </row>
    <row r="44" spans="1:18" outlineLevel="1">
      <c r="A44" s="847" t="s">
        <v>107</v>
      </c>
      <c r="B44" s="829" t="s">
        <v>657</v>
      </c>
      <c r="C44" s="839">
        <v>42727</v>
      </c>
      <c r="D44" s="829" t="s">
        <v>702</v>
      </c>
      <c r="E44" s="830" t="s">
        <v>688</v>
      </c>
      <c r="F44" s="831">
        <v>65933</v>
      </c>
      <c r="G44" s="832">
        <v>72.23</v>
      </c>
      <c r="H44" s="829">
        <v>90.15</v>
      </c>
      <c r="I44" s="829" t="s">
        <v>322</v>
      </c>
      <c r="J44" s="857">
        <f t="shared" si="1"/>
        <v>90.15</v>
      </c>
      <c r="K44" s="840" t="s">
        <v>656</v>
      </c>
      <c r="L44" s="841" t="s">
        <v>661</v>
      </c>
      <c r="M44" s="841" t="s">
        <v>352</v>
      </c>
      <c r="N44" s="841" t="s">
        <v>686</v>
      </c>
      <c r="O44" s="841"/>
      <c r="P44" s="841" t="s">
        <v>5</v>
      </c>
      <c r="Q44" s="841" t="s">
        <v>323</v>
      </c>
      <c r="R44" s="841" t="s">
        <v>652</v>
      </c>
    </row>
    <row r="45" spans="1:18" outlineLevel="1">
      <c r="A45" s="847" t="s">
        <v>107</v>
      </c>
      <c r="B45" s="829" t="s">
        <v>657</v>
      </c>
      <c r="C45" s="839">
        <v>42720</v>
      </c>
      <c r="D45" s="829" t="s">
        <v>703</v>
      </c>
      <c r="E45" s="830" t="s">
        <v>704</v>
      </c>
      <c r="F45" s="831">
        <v>65933</v>
      </c>
      <c r="G45" s="832">
        <v>1.7</v>
      </c>
      <c r="H45" s="829">
        <v>2.12</v>
      </c>
      <c r="I45" s="829" t="s">
        <v>322</v>
      </c>
      <c r="J45" s="857">
        <f t="shared" si="1"/>
        <v>2.12</v>
      </c>
      <c r="K45" s="840" t="s">
        <v>694</v>
      </c>
      <c r="L45" s="841" t="s">
        <v>661</v>
      </c>
      <c r="M45" s="841" t="s">
        <v>352</v>
      </c>
      <c r="N45" s="841" t="s">
        <v>686</v>
      </c>
      <c r="O45" s="841"/>
      <c r="P45" s="841" t="s">
        <v>5</v>
      </c>
      <c r="Q45" s="841" t="s">
        <v>323</v>
      </c>
      <c r="R45" s="841" t="s">
        <v>652</v>
      </c>
    </row>
    <row r="46" spans="1:18" outlineLevel="1">
      <c r="A46" s="847" t="s">
        <v>107</v>
      </c>
      <c r="B46" s="829" t="s">
        <v>657</v>
      </c>
      <c r="C46" s="839">
        <v>42720</v>
      </c>
      <c r="D46" s="829" t="s">
        <v>703</v>
      </c>
      <c r="E46" s="830" t="s">
        <v>704</v>
      </c>
      <c r="F46" s="831">
        <v>65933</v>
      </c>
      <c r="G46" s="832">
        <v>1.7</v>
      </c>
      <c r="H46" s="829">
        <v>2.12</v>
      </c>
      <c r="I46" s="829" t="s">
        <v>322</v>
      </c>
      <c r="J46" s="857">
        <f t="shared" si="1"/>
        <v>2.12</v>
      </c>
      <c r="K46" s="840" t="s">
        <v>694</v>
      </c>
      <c r="L46" s="841" t="s">
        <v>661</v>
      </c>
      <c r="M46" s="841" t="s">
        <v>352</v>
      </c>
      <c r="N46" s="841" t="s">
        <v>686</v>
      </c>
      <c r="O46" s="841"/>
      <c r="P46" s="841" t="s">
        <v>5</v>
      </c>
      <c r="Q46" s="841" t="s">
        <v>323</v>
      </c>
      <c r="R46" s="841" t="s">
        <v>652</v>
      </c>
    </row>
    <row r="47" spans="1:18" outlineLevel="1">
      <c r="A47" s="847" t="s">
        <v>107</v>
      </c>
      <c r="B47" s="829" t="s">
        <v>657</v>
      </c>
      <c r="C47" s="839">
        <v>42727</v>
      </c>
      <c r="D47" s="829" t="s">
        <v>705</v>
      </c>
      <c r="E47" s="830" t="s">
        <v>696</v>
      </c>
      <c r="F47" s="831">
        <v>65933</v>
      </c>
      <c r="G47" s="832">
        <v>25.49</v>
      </c>
      <c r="H47" s="829">
        <v>31.82</v>
      </c>
      <c r="I47" s="829" t="s">
        <v>322</v>
      </c>
      <c r="J47" s="857">
        <f t="shared" si="1"/>
        <v>31.82</v>
      </c>
      <c r="K47" s="840" t="s">
        <v>694</v>
      </c>
      <c r="L47" s="841" t="s">
        <v>661</v>
      </c>
      <c r="M47" s="841" t="s">
        <v>352</v>
      </c>
      <c r="N47" s="841" t="s">
        <v>686</v>
      </c>
      <c r="O47" s="841"/>
      <c r="P47" s="841" t="s">
        <v>5</v>
      </c>
      <c r="Q47" s="841" t="s">
        <v>323</v>
      </c>
      <c r="R47" s="841" t="s">
        <v>652</v>
      </c>
    </row>
    <row r="48" spans="1:18" outlineLevel="1">
      <c r="A48" s="847" t="s">
        <v>107</v>
      </c>
      <c r="B48" s="829" t="s">
        <v>657</v>
      </c>
      <c r="C48" s="839">
        <v>42727</v>
      </c>
      <c r="D48" s="829" t="s">
        <v>706</v>
      </c>
      <c r="E48" s="830" t="s">
        <v>696</v>
      </c>
      <c r="F48" s="831">
        <v>65933</v>
      </c>
      <c r="G48" s="832">
        <v>25.49</v>
      </c>
      <c r="H48" s="829">
        <v>31.82</v>
      </c>
      <c r="I48" s="829" t="s">
        <v>322</v>
      </c>
      <c r="J48" s="857">
        <f t="shared" si="1"/>
        <v>31.82</v>
      </c>
      <c r="K48" s="840" t="s">
        <v>694</v>
      </c>
      <c r="L48" s="841" t="s">
        <v>661</v>
      </c>
      <c r="M48" s="841" t="s">
        <v>352</v>
      </c>
      <c r="N48" s="841" t="s">
        <v>686</v>
      </c>
      <c r="O48" s="841"/>
      <c r="P48" s="841" t="s">
        <v>5</v>
      </c>
      <c r="Q48" s="841" t="s">
        <v>323</v>
      </c>
      <c r="R48" s="841" t="s">
        <v>652</v>
      </c>
    </row>
    <row r="49" spans="1:18">
      <c r="A49" s="842" t="s">
        <v>647</v>
      </c>
      <c r="B49" s="842"/>
      <c r="C49" s="842"/>
      <c r="D49" s="842"/>
      <c r="E49" s="843"/>
      <c r="F49" s="844"/>
      <c r="G49" s="845">
        <f>SUM(G35:G48)</f>
        <v>3079.3999999999996</v>
      </c>
      <c r="H49" s="846">
        <f>SUM(H35:H48)</f>
        <v>3823.5600000000004</v>
      </c>
      <c r="I49" s="842"/>
      <c r="J49" s="858">
        <f>SUM(J35:J48)</f>
        <v>3823.5600000000004</v>
      </c>
      <c r="K49" s="842"/>
      <c r="L49" s="842"/>
      <c r="M49" s="842"/>
      <c r="N49" s="842"/>
      <c r="O49" s="842"/>
      <c r="P49" s="842"/>
      <c r="Q49" s="842"/>
      <c r="R49" s="842"/>
    </row>
    <row r="50" spans="1:18" outlineLevel="1">
      <c r="A50" s="847" t="s">
        <v>108</v>
      </c>
      <c r="B50" s="829" t="s">
        <v>657</v>
      </c>
      <c r="C50" s="839">
        <v>42727</v>
      </c>
      <c r="D50" s="829" t="s">
        <v>700</v>
      </c>
      <c r="E50" s="830" t="s">
        <v>707</v>
      </c>
      <c r="F50" s="831">
        <v>65933</v>
      </c>
      <c r="G50" s="832">
        <v>1761.85</v>
      </c>
      <c r="H50" s="829">
        <v>2198.96</v>
      </c>
      <c r="I50" s="829" t="s">
        <v>322</v>
      </c>
      <c r="J50" s="857">
        <f t="shared" ref="J50:J57" si="2">H50</f>
        <v>2198.96</v>
      </c>
      <c r="K50" s="840" t="s">
        <v>650</v>
      </c>
      <c r="L50" s="841" t="s">
        <v>661</v>
      </c>
      <c r="M50" s="841" t="s">
        <v>352</v>
      </c>
      <c r="N50" s="841" t="s">
        <v>674</v>
      </c>
      <c r="O50" s="841"/>
      <c r="P50" s="841" t="s">
        <v>5</v>
      </c>
      <c r="Q50" s="841" t="s">
        <v>323</v>
      </c>
      <c r="R50" s="841" t="s">
        <v>652</v>
      </c>
    </row>
    <row r="51" spans="1:18" outlineLevel="1">
      <c r="A51" s="847" t="s">
        <v>108</v>
      </c>
      <c r="B51" s="829" t="s">
        <v>657</v>
      </c>
      <c r="C51" s="839">
        <v>42720</v>
      </c>
      <c r="D51" s="829" t="s">
        <v>698</v>
      </c>
      <c r="E51" s="830" t="s">
        <v>708</v>
      </c>
      <c r="F51" s="831">
        <v>65933</v>
      </c>
      <c r="G51" s="832">
        <v>142.41999999999999</v>
      </c>
      <c r="H51" s="829">
        <v>177.75</v>
      </c>
      <c r="I51" s="829" t="s">
        <v>322</v>
      </c>
      <c r="J51" s="857">
        <f t="shared" si="2"/>
        <v>177.75</v>
      </c>
      <c r="K51" s="840" t="s">
        <v>650</v>
      </c>
      <c r="L51" s="841" t="s">
        <v>661</v>
      </c>
      <c r="M51" s="841" t="s">
        <v>352</v>
      </c>
      <c r="N51" s="841" t="s">
        <v>674</v>
      </c>
      <c r="O51" s="841"/>
      <c r="P51" s="841" t="s">
        <v>5</v>
      </c>
      <c r="Q51" s="841" t="s">
        <v>323</v>
      </c>
      <c r="R51" s="841" t="s">
        <v>652</v>
      </c>
    </row>
    <row r="52" spans="1:18" outlineLevel="1">
      <c r="A52" s="847" t="s">
        <v>108</v>
      </c>
      <c r="B52" s="829" t="s">
        <v>657</v>
      </c>
      <c r="C52" s="839">
        <v>42727</v>
      </c>
      <c r="D52" s="829" t="s">
        <v>702</v>
      </c>
      <c r="E52" s="830" t="s">
        <v>709</v>
      </c>
      <c r="F52" s="831">
        <v>65933</v>
      </c>
      <c r="G52" s="832">
        <v>113.15</v>
      </c>
      <c r="H52" s="829">
        <v>141.22</v>
      </c>
      <c r="I52" s="829" t="s">
        <v>322</v>
      </c>
      <c r="J52" s="857">
        <f t="shared" si="2"/>
        <v>141.22</v>
      </c>
      <c r="K52" s="840" t="s">
        <v>656</v>
      </c>
      <c r="L52" s="841" t="s">
        <v>661</v>
      </c>
      <c r="M52" s="841" t="s">
        <v>352</v>
      </c>
      <c r="N52" s="841" t="s">
        <v>674</v>
      </c>
      <c r="O52" s="841"/>
      <c r="P52" s="841" t="s">
        <v>5</v>
      </c>
      <c r="Q52" s="841" t="s">
        <v>323</v>
      </c>
      <c r="R52" s="841" t="s">
        <v>652</v>
      </c>
    </row>
    <row r="53" spans="1:18" outlineLevel="1">
      <c r="A53" s="847" t="s">
        <v>108</v>
      </c>
      <c r="B53" s="829" t="s">
        <v>657</v>
      </c>
      <c r="C53" s="839">
        <v>42727</v>
      </c>
      <c r="D53" s="829" t="s">
        <v>701</v>
      </c>
      <c r="E53" s="830" t="s">
        <v>709</v>
      </c>
      <c r="F53" s="831">
        <v>65933</v>
      </c>
      <c r="G53" s="832">
        <v>9.43</v>
      </c>
      <c r="H53" s="829">
        <v>11.77</v>
      </c>
      <c r="I53" s="829" t="s">
        <v>322</v>
      </c>
      <c r="J53" s="857">
        <f t="shared" si="2"/>
        <v>11.77</v>
      </c>
      <c r="K53" s="840" t="s">
        <v>656</v>
      </c>
      <c r="L53" s="841" t="s">
        <v>661</v>
      </c>
      <c r="M53" s="841" t="s">
        <v>352</v>
      </c>
      <c r="N53" s="841" t="s">
        <v>674</v>
      </c>
      <c r="O53" s="841"/>
      <c r="P53" s="841" t="s">
        <v>5</v>
      </c>
      <c r="Q53" s="841" t="s">
        <v>323</v>
      </c>
      <c r="R53" s="841" t="s">
        <v>652</v>
      </c>
    </row>
    <row r="54" spans="1:18" outlineLevel="1">
      <c r="A54" s="847" t="s">
        <v>108</v>
      </c>
      <c r="B54" s="829" t="s">
        <v>657</v>
      </c>
      <c r="C54" s="839">
        <v>42727</v>
      </c>
      <c r="D54" s="829" t="s">
        <v>706</v>
      </c>
      <c r="E54" s="830" t="s">
        <v>710</v>
      </c>
      <c r="F54" s="831">
        <v>65933</v>
      </c>
      <c r="G54" s="832">
        <v>3.33</v>
      </c>
      <c r="H54" s="829">
        <v>4.1500000000000004</v>
      </c>
      <c r="I54" s="829" t="s">
        <v>322</v>
      </c>
      <c r="J54" s="857">
        <f t="shared" si="2"/>
        <v>4.1500000000000004</v>
      </c>
      <c r="K54" s="840" t="s">
        <v>694</v>
      </c>
      <c r="L54" s="841" t="s">
        <v>661</v>
      </c>
      <c r="M54" s="841" t="s">
        <v>352</v>
      </c>
      <c r="N54" s="841" t="s">
        <v>674</v>
      </c>
      <c r="O54" s="841"/>
      <c r="P54" s="841" t="s">
        <v>5</v>
      </c>
      <c r="Q54" s="841" t="s">
        <v>323</v>
      </c>
      <c r="R54" s="841" t="s">
        <v>652</v>
      </c>
    </row>
    <row r="55" spans="1:18" outlineLevel="1">
      <c r="A55" s="847" t="s">
        <v>108</v>
      </c>
      <c r="B55" s="829" t="s">
        <v>657</v>
      </c>
      <c r="C55" s="839">
        <v>42727</v>
      </c>
      <c r="D55" s="829" t="s">
        <v>705</v>
      </c>
      <c r="E55" s="830" t="s">
        <v>710</v>
      </c>
      <c r="F55" s="831">
        <v>65933</v>
      </c>
      <c r="G55" s="832">
        <v>39.93</v>
      </c>
      <c r="H55" s="829">
        <v>49.84</v>
      </c>
      <c r="I55" s="829" t="s">
        <v>322</v>
      </c>
      <c r="J55" s="857">
        <f t="shared" si="2"/>
        <v>49.84</v>
      </c>
      <c r="K55" s="840" t="s">
        <v>694</v>
      </c>
      <c r="L55" s="841" t="s">
        <v>661</v>
      </c>
      <c r="M55" s="841" t="s">
        <v>352</v>
      </c>
      <c r="N55" s="841" t="s">
        <v>674</v>
      </c>
      <c r="O55" s="841"/>
      <c r="P55" s="841" t="s">
        <v>5</v>
      </c>
      <c r="Q55" s="841" t="s">
        <v>323</v>
      </c>
      <c r="R55" s="841" t="s">
        <v>652</v>
      </c>
    </row>
    <row r="56" spans="1:18" outlineLevel="1">
      <c r="A56" s="847" t="s">
        <v>108</v>
      </c>
      <c r="B56" s="829" t="s">
        <v>657</v>
      </c>
      <c r="C56" s="839">
        <v>42720</v>
      </c>
      <c r="D56" s="829" t="s">
        <v>703</v>
      </c>
      <c r="E56" s="830" t="s">
        <v>711</v>
      </c>
      <c r="F56" s="831">
        <v>65933</v>
      </c>
      <c r="G56" s="832">
        <v>2.66</v>
      </c>
      <c r="H56" s="829">
        <v>3.32</v>
      </c>
      <c r="I56" s="829" t="s">
        <v>322</v>
      </c>
      <c r="J56" s="857">
        <f t="shared" si="2"/>
        <v>3.32</v>
      </c>
      <c r="K56" s="840" t="s">
        <v>694</v>
      </c>
      <c r="L56" s="841" t="s">
        <v>661</v>
      </c>
      <c r="M56" s="841" t="s">
        <v>352</v>
      </c>
      <c r="N56" s="841" t="s">
        <v>674</v>
      </c>
      <c r="O56" s="841"/>
      <c r="P56" s="841" t="s">
        <v>5</v>
      </c>
      <c r="Q56" s="841" t="s">
        <v>323</v>
      </c>
      <c r="R56" s="841" t="s">
        <v>652</v>
      </c>
    </row>
    <row r="57" spans="1:18" outlineLevel="1">
      <c r="A57" s="847" t="s">
        <v>108</v>
      </c>
      <c r="B57" s="829" t="s">
        <v>657</v>
      </c>
      <c r="C57" s="839">
        <v>42720</v>
      </c>
      <c r="D57" s="829" t="s">
        <v>703</v>
      </c>
      <c r="E57" s="830" t="s">
        <v>711</v>
      </c>
      <c r="F57" s="831">
        <v>65933</v>
      </c>
      <c r="G57" s="832">
        <v>0.22</v>
      </c>
      <c r="H57" s="829">
        <v>0.28000000000000003</v>
      </c>
      <c r="I57" s="829" t="s">
        <v>322</v>
      </c>
      <c r="J57" s="857">
        <f t="shared" si="2"/>
        <v>0.28000000000000003</v>
      </c>
      <c r="K57" s="840" t="s">
        <v>694</v>
      </c>
      <c r="L57" s="841" t="s">
        <v>661</v>
      </c>
      <c r="M57" s="841" t="s">
        <v>352</v>
      </c>
      <c r="N57" s="841" t="s">
        <v>674</v>
      </c>
      <c r="O57" s="841"/>
      <c r="P57" s="841" t="s">
        <v>5</v>
      </c>
      <c r="Q57" s="841" t="s">
        <v>323</v>
      </c>
      <c r="R57" s="841" t="s">
        <v>652</v>
      </c>
    </row>
    <row r="58" spans="1:18">
      <c r="A58" s="842" t="s">
        <v>647</v>
      </c>
      <c r="B58" s="842"/>
      <c r="C58" s="842"/>
      <c r="D58" s="842"/>
      <c r="E58" s="843"/>
      <c r="F58" s="844"/>
      <c r="G58" s="845">
        <f>SUM(G50:G57)</f>
        <v>2072.9899999999998</v>
      </c>
      <c r="H58" s="846">
        <f>SUM(H50:H57)</f>
        <v>2587.2900000000004</v>
      </c>
      <c r="I58" s="842"/>
      <c r="J58" s="858">
        <f>SUM(J50:J57)</f>
        <v>2587.2900000000004</v>
      </c>
      <c r="K58" s="842"/>
      <c r="L58" s="842"/>
      <c r="M58" s="842"/>
      <c r="N58" s="842"/>
      <c r="O58" s="842"/>
      <c r="P58" s="842"/>
      <c r="Q58" s="842"/>
      <c r="R58" s="842"/>
    </row>
    <row r="59" spans="1:18" outlineLevel="1">
      <c r="A59" s="847" t="s">
        <v>109</v>
      </c>
      <c r="B59" s="829" t="s">
        <v>657</v>
      </c>
      <c r="C59" s="839">
        <v>42713</v>
      </c>
      <c r="D59" s="829" t="s">
        <v>712</v>
      </c>
      <c r="E59" s="830" t="s">
        <v>713</v>
      </c>
      <c r="F59" s="831">
        <v>65826</v>
      </c>
      <c r="G59" s="832">
        <v>96.55</v>
      </c>
      <c r="H59" s="829">
        <v>120.5</v>
      </c>
      <c r="I59" s="829" t="s">
        <v>322</v>
      </c>
      <c r="J59" s="857">
        <f t="shared" ref="J59:J65" si="3">H59</f>
        <v>120.5</v>
      </c>
      <c r="K59" s="840" t="s">
        <v>650</v>
      </c>
      <c r="L59" s="841" t="s">
        <v>665</v>
      </c>
      <c r="M59" s="841" t="s">
        <v>352</v>
      </c>
      <c r="N59" s="841" t="s">
        <v>662</v>
      </c>
      <c r="O59" s="841"/>
      <c r="P59" s="841" t="s">
        <v>5</v>
      </c>
      <c r="Q59" s="841" t="s">
        <v>323</v>
      </c>
      <c r="R59" s="841" t="s">
        <v>652</v>
      </c>
    </row>
    <row r="60" spans="1:18" outlineLevel="1">
      <c r="A60" s="847" t="s">
        <v>109</v>
      </c>
      <c r="B60" s="829" t="s">
        <v>657</v>
      </c>
      <c r="C60" s="839">
        <v>42713</v>
      </c>
      <c r="D60" s="829" t="s">
        <v>714</v>
      </c>
      <c r="E60" s="830" t="s">
        <v>713</v>
      </c>
      <c r="F60" s="831">
        <v>65826</v>
      </c>
      <c r="G60" s="832">
        <v>1189</v>
      </c>
      <c r="H60" s="829">
        <v>1483.99</v>
      </c>
      <c r="I60" s="829" t="s">
        <v>322</v>
      </c>
      <c r="J60" s="857">
        <f t="shared" si="3"/>
        <v>1483.99</v>
      </c>
      <c r="K60" s="840" t="s">
        <v>650</v>
      </c>
      <c r="L60" s="841" t="s">
        <v>665</v>
      </c>
      <c r="M60" s="841" t="s">
        <v>352</v>
      </c>
      <c r="N60" s="841" t="s">
        <v>662</v>
      </c>
      <c r="O60" s="841"/>
      <c r="P60" s="841" t="s">
        <v>5</v>
      </c>
      <c r="Q60" s="841" t="s">
        <v>323</v>
      </c>
      <c r="R60" s="841" t="s">
        <v>652</v>
      </c>
    </row>
    <row r="61" spans="1:18" outlineLevel="1">
      <c r="A61" s="847" t="s">
        <v>109</v>
      </c>
      <c r="B61" s="829" t="s">
        <v>657</v>
      </c>
      <c r="C61" s="839">
        <v>42713</v>
      </c>
      <c r="D61" s="829" t="s">
        <v>715</v>
      </c>
      <c r="E61" s="830" t="s">
        <v>716</v>
      </c>
      <c r="F61" s="831">
        <v>65826</v>
      </c>
      <c r="G61" s="832">
        <v>77.72</v>
      </c>
      <c r="H61" s="829">
        <v>97</v>
      </c>
      <c r="I61" s="829" t="s">
        <v>322</v>
      </c>
      <c r="J61" s="857">
        <f t="shared" si="3"/>
        <v>97</v>
      </c>
      <c r="K61" s="840" t="s">
        <v>656</v>
      </c>
      <c r="L61" s="841" t="s">
        <v>665</v>
      </c>
      <c r="M61" s="841" t="s">
        <v>352</v>
      </c>
      <c r="N61" s="841" t="s">
        <v>662</v>
      </c>
      <c r="O61" s="841"/>
      <c r="P61" s="841" t="s">
        <v>5</v>
      </c>
      <c r="Q61" s="841" t="s">
        <v>323</v>
      </c>
      <c r="R61" s="841" t="s">
        <v>652</v>
      </c>
    </row>
    <row r="62" spans="1:18" outlineLevel="1">
      <c r="A62" s="847" t="s">
        <v>109</v>
      </c>
      <c r="B62" s="829" t="s">
        <v>657</v>
      </c>
      <c r="C62" s="839">
        <v>42713</v>
      </c>
      <c r="D62" s="829" t="s">
        <v>717</v>
      </c>
      <c r="E62" s="830" t="s">
        <v>716</v>
      </c>
      <c r="F62" s="831">
        <v>65826</v>
      </c>
      <c r="G62" s="832">
        <v>6.49</v>
      </c>
      <c r="H62" s="829">
        <v>8.1</v>
      </c>
      <c r="I62" s="829" t="s">
        <v>322</v>
      </c>
      <c r="J62" s="857">
        <f t="shared" si="3"/>
        <v>8.1</v>
      </c>
      <c r="K62" s="840" t="s">
        <v>656</v>
      </c>
      <c r="L62" s="841" t="s">
        <v>665</v>
      </c>
      <c r="M62" s="841" t="s">
        <v>352</v>
      </c>
      <c r="N62" s="841" t="s">
        <v>662</v>
      </c>
      <c r="O62" s="841"/>
      <c r="P62" s="841" t="s">
        <v>5</v>
      </c>
      <c r="Q62" s="841" t="s">
        <v>323</v>
      </c>
      <c r="R62" s="841" t="s">
        <v>652</v>
      </c>
    </row>
    <row r="63" spans="1:18" outlineLevel="1">
      <c r="A63" s="847" t="s">
        <v>109</v>
      </c>
      <c r="B63" s="829" t="s">
        <v>657</v>
      </c>
      <c r="C63" s="839">
        <v>42713</v>
      </c>
      <c r="D63" s="829" t="s">
        <v>718</v>
      </c>
      <c r="E63" s="830" t="s">
        <v>719</v>
      </c>
      <c r="F63" s="831">
        <v>65826</v>
      </c>
      <c r="G63" s="832">
        <v>27.63</v>
      </c>
      <c r="H63" s="829">
        <v>34.49</v>
      </c>
      <c r="I63" s="829" t="s">
        <v>322</v>
      </c>
      <c r="J63" s="857">
        <f t="shared" si="3"/>
        <v>34.49</v>
      </c>
      <c r="K63" s="840" t="s">
        <v>694</v>
      </c>
      <c r="L63" s="841" t="s">
        <v>665</v>
      </c>
      <c r="M63" s="841" t="s">
        <v>352</v>
      </c>
      <c r="N63" s="841" t="s">
        <v>662</v>
      </c>
      <c r="O63" s="841"/>
      <c r="P63" s="841" t="s">
        <v>5</v>
      </c>
      <c r="Q63" s="841" t="s">
        <v>323</v>
      </c>
      <c r="R63" s="841" t="s">
        <v>652</v>
      </c>
    </row>
    <row r="64" spans="1:18" outlineLevel="1">
      <c r="A64" s="847" t="s">
        <v>109</v>
      </c>
      <c r="B64" s="829" t="s">
        <v>657</v>
      </c>
      <c r="C64" s="839">
        <v>42713</v>
      </c>
      <c r="D64" s="829" t="s">
        <v>720</v>
      </c>
      <c r="E64" s="830" t="s">
        <v>719</v>
      </c>
      <c r="F64" s="831">
        <v>65826</v>
      </c>
      <c r="G64" s="832">
        <v>2.29</v>
      </c>
      <c r="H64" s="829">
        <v>2.86</v>
      </c>
      <c r="I64" s="829" t="s">
        <v>322</v>
      </c>
      <c r="J64" s="857">
        <f t="shared" si="3"/>
        <v>2.86</v>
      </c>
      <c r="K64" s="840" t="s">
        <v>694</v>
      </c>
      <c r="L64" s="841" t="s">
        <v>665</v>
      </c>
      <c r="M64" s="841" t="s">
        <v>352</v>
      </c>
      <c r="N64" s="841" t="s">
        <v>662</v>
      </c>
      <c r="O64" s="841"/>
      <c r="P64" s="841" t="s">
        <v>5</v>
      </c>
      <c r="Q64" s="841" t="s">
        <v>323</v>
      </c>
      <c r="R64" s="841" t="s">
        <v>652</v>
      </c>
    </row>
    <row r="65" spans="1:18" outlineLevel="1">
      <c r="A65" s="847" t="s">
        <v>109</v>
      </c>
      <c r="B65" s="829" t="s">
        <v>657</v>
      </c>
      <c r="C65" s="839">
        <v>42714</v>
      </c>
      <c r="D65" s="829" t="s">
        <v>721</v>
      </c>
      <c r="E65" s="830" t="s">
        <v>722</v>
      </c>
      <c r="F65" s="831">
        <v>65826</v>
      </c>
      <c r="G65" s="832">
        <v>1.99</v>
      </c>
      <c r="H65" s="829">
        <v>2.48</v>
      </c>
      <c r="I65" s="829" t="s">
        <v>322</v>
      </c>
      <c r="J65" s="857">
        <f t="shared" si="3"/>
        <v>2.48</v>
      </c>
      <c r="K65" s="840" t="s">
        <v>694</v>
      </c>
      <c r="L65" s="841" t="s">
        <v>665</v>
      </c>
      <c r="M65" s="841" t="s">
        <v>352</v>
      </c>
      <c r="N65" s="841" t="s">
        <v>662</v>
      </c>
      <c r="O65" s="841"/>
      <c r="P65" s="841" t="s">
        <v>5</v>
      </c>
      <c r="Q65" s="841" t="s">
        <v>323</v>
      </c>
      <c r="R65" s="841" t="s">
        <v>652</v>
      </c>
    </row>
    <row r="66" spans="1:18">
      <c r="A66" s="842" t="s">
        <v>647</v>
      </c>
      <c r="B66" s="842"/>
      <c r="C66" s="842"/>
      <c r="D66" s="842"/>
      <c r="E66" s="843"/>
      <c r="F66" s="844"/>
      <c r="G66" s="845">
        <f>SUM(G59:G65)</f>
        <v>1401.67</v>
      </c>
      <c r="H66" s="846">
        <f>SUM(H59:H65)</f>
        <v>1749.4199999999998</v>
      </c>
      <c r="I66" s="842"/>
      <c r="J66" s="858">
        <f>SUM(J59:J65)</f>
        <v>1749.4199999999998</v>
      </c>
      <c r="K66" s="842"/>
      <c r="L66" s="842"/>
      <c r="M66" s="842"/>
      <c r="N66" s="842"/>
      <c r="O66" s="842"/>
      <c r="P66" s="842"/>
      <c r="Q66" s="842"/>
      <c r="R66" s="842"/>
    </row>
    <row r="67" spans="1:18" outlineLevel="1">
      <c r="A67" s="847" t="s">
        <v>110</v>
      </c>
      <c r="B67" s="829" t="s">
        <v>657</v>
      </c>
      <c r="C67" s="839">
        <v>42713</v>
      </c>
      <c r="D67" s="829" t="s">
        <v>714</v>
      </c>
      <c r="E67" s="830" t="s">
        <v>713</v>
      </c>
      <c r="F67" s="831">
        <v>65826</v>
      </c>
      <c r="G67" s="832">
        <v>1189</v>
      </c>
      <c r="H67" s="829">
        <v>1483.99</v>
      </c>
      <c r="I67" s="829" t="s">
        <v>322</v>
      </c>
      <c r="J67" s="857">
        <f t="shared" ref="J67:J73" si="4">H67</f>
        <v>1483.99</v>
      </c>
      <c r="K67" s="840" t="s">
        <v>650</v>
      </c>
      <c r="L67" s="841" t="s">
        <v>665</v>
      </c>
      <c r="M67" s="841" t="s">
        <v>352</v>
      </c>
      <c r="N67" s="841" t="s">
        <v>662</v>
      </c>
      <c r="O67" s="841"/>
      <c r="P67" s="841" t="s">
        <v>5</v>
      </c>
      <c r="Q67" s="841" t="s">
        <v>323</v>
      </c>
      <c r="R67" s="841" t="s">
        <v>652</v>
      </c>
    </row>
    <row r="68" spans="1:18" outlineLevel="1">
      <c r="A68" s="847" t="s">
        <v>110</v>
      </c>
      <c r="B68" s="829" t="s">
        <v>657</v>
      </c>
      <c r="C68" s="839">
        <v>42713</v>
      </c>
      <c r="D68" s="829" t="s">
        <v>712</v>
      </c>
      <c r="E68" s="830" t="s">
        <v>713</v>
      </c>
      <c r="F68" s="831">
        <v>65826</v>
      </c>
      <c r="G68" s="832">
        <v>96.55</v>
      </c>
      <c r="H68" s="829">
        <v>120.5</v>
      </c>
      <c r="I68" s="829" t="s">
        <v>322</v>
      </c>
      <c r="J68" s="857">
        <f t="shared" si="4"/>
        <v>120.5</v>
      </c>
      <c r="K68" s="840" t="s">
        <v>650</v>
      </c>
      <c r="L68" s="841" t="s">
        <v>665</v>
      </c>
      <c r="M68" s="841" t="s">
        <v>352</v>
      </c>
      <c r="N68" s="841" t="s">
        <v>662</v>
      </c>
      <c r="O68" s="841"/>
      <c r="P68" s="841" t="s">
        <v>5</v>
      </c>
      <c r="Q68" s="841" t="s">
        <v>323</v>
      </c>
      <c r="R68" s="841" t="s">
        <v>652</v>
      </c>
    </row>
    <row r="69" spans="1:18" outlineLevel="1">
      <c r="A69" s="847" t="s">
        <v>110</v>
      </c>
      <c r="B69" s="829" t="s">
        <v>657</v>
      </c>
      <c r="C69" s="839">
        <v>42713</v>
      </c>
      <c r="D69" s="829" t="s">
        <v>717</v>
      </c>
      <c r="E69" s="830" t="s">
        <v>716</v>
      </c>
      <c r="F69" s="831">
        <v>65826</v>
      </c>
      <c r="G69" s="832">
        <v>6.49</v>
      </c>
      <c r="H69" s="829">
        <v>8.1</v>
      </c>
      <c r="I69" s="829" t="s">
        <v>322</v>
      </c>
      <c r="J69" s="857">
        <f t="shared" si="4"/>
        <v>8.1</v>
      </c>
      <c r="K69" s="840" t="s">
        <v>656</v>
      </c>
      <c r="L69" s="841" t="s">
        <v>665</v>
      </c>
      <c r="M69" s="841" t="s">
        <v>352</v>
      </c>
      <c r="N69" s="841" t="s">
        <v>662</v>
      </c>
      <c r="O69" s="841"/>
      <c r="P69" s="841" t="s">
        <v>5</v>
      </c>
      <c r="Q69" s="841" t="s">
        <v>323</v>
      </c>
      <c r="R69" s="841" t="s">
        <v>652</v>
      </c>
    </row>
    <row r="70" spans="1:18" outlineLevel="1">
      <c r="A70" s="847" t="s">
        <v>110</v>
      </c>
      <c r="B70" s="829" t="s">
        <v>657</v>
      </c>
      <c r="C70" s="839">
        <v>42713</v>
      </c>
      <c r="D70" s="829" t="s">
        <v>715</v>
      </c>
      <c r="E70" s="830" t="s">
        <v>716</v>
      </c>
      <c r="F70" s="831">
        <v>65826</v>
      </c>
      <c r="G70" s="832">
        <v>77.72</v>
      </c>
      <c r="H70" s="829">
        <v>97</v>
      </c>
      <c r="I70" s="829" t="s">
        <v>322</v>
      </c>
      <c r="J70" s="857">
        <f t="shared" si="4"/>
        <v>97</v>
      </c>
      <c r="K70" s="840" t="s">
        <v>656</v>
      </c>
      <c r="L70" s="841" t="s">
        <v>665</v>
      </c>
      <c r="M70" s="841" t="s">
        <v>352</v>
      </c>
      <c r="N70" s="841" t="s">
        <v>662</v>
      </c>
      <c r="O70" s="841"/>
      <c r="P70" s="841" t="s">
        <v>5</v>
      </c>
      <c r="Q70" s="841" t="s">
        <v>323</v>
      </c>
      <c r="R70" s="841" t="s">
        <v>652</v>
      </c>
    </row>
    <row r="71" spans="1:18" outlineLevel="1">
      <c r="A71" s="847" t="s">
        <v>110</v>
      </c>
      <c r="B71" s="829" t="s">
        <v>657</v>
      </c>
      <c r="C71" s="839">
        <v>42714</v>
      </c>
      <c r="D71" s="829" t="s">
        <v>721</v>
      </c>
      <c r="E71" s="830" t="s">
        <v>722</v>
      </c>
      <c r="F71" s="831">
        <v>65826</v>
      </c>
      <c r="G71" s="832">
        <v>1.99</v>
      </c>
      <c r="H71" s="829">
        <v>2.48</v>
      </c>
      <c r="I71" s="829" t="s">
        <v>322</v>
      </c>
      <c r="J71" s="857">
        <f t="shared" si="4"/>
        <v>2.48</v>
      </c>
      <c r="K71" s="840" t="s">
        <v>694</v>
      </c>
      <c r="L71" s="841" t="s">
        <v>665</v>
      </c>
      <c r="M71" s="841" t="s">
        <v>352</v>
      </c>
      <c r="N71" s="841" t="s">
        <v>662</v>
      </c>
      <c r="O71" s="841"/>
      <c r="P71" s="841" t="s">
        <v>5</v>
      </c>
      <c r="Q71" s="841" t="s">
        <v>323</v>
      </c>
      <c r="R71" s="841" t="s">
        <v>652</v>
      </c>
    </row>
    <row r="72" spans="1:18" outlineLevel="1">
      <c r="A72" s="847" t="s">
        <v>110</v>
      </c>
      <c r="B72" s="829" t="s">
        <v>657</v>
      </c>
      <c r="C72" s="839">
        <v>42713</v>
      </c>
      <c r="D72" s="829" t="s">
        <v>720</v>
      </c>
      <c r="E72" s="830" t="s">
        <v>719</v>
      </c>
      <c r="F72" s="831">
        <v>65826</v>
      </c>
      <c r="G72" s="832">
        <v>2.29</v>
      </c>
      <c r="H72" s="829">
        <v>2.86</v>
      </c>
      <c r="I72" s="829" t="s">
        <v>322</v>
      </c>
      <c r="J72" s="857">
        <f t="shared" si="4"/>
        <v>2.86</v>
      </c>
      <c r="K72" s="840" t="s">
        <v>694</v>
      </c>
      <c r="L72" s="841" t="s">
        <v>665</v>
      </c>
      <c r="M72" s="841" t="s">
        <v>352</v>
      </c>
      <c r="N72" s="841" t="s">
        <v>662</v>
      </c>
      <c r="O72" s="841"/>
      <c r="P72" s="841" t="s">
        <v>5</v>
      </c>
      <c r="Q72" s="841" t="s">
        <v>323</v>
      </c>
      <c r="R72" s="841" t="s">
        <v>652</v>
      </c>
    </row>
    <row r="73" spans="1:18" outlineLevel="1">
      <c r="A73" s="847" t="s">
        <v>110</v>
      </c>
      <c r="B73" s="829" t="s">
        <v>657</v>
      </c>
      <c r="C73" s="839">
        <v>42713</v>
      </c>
      <c r="D73" s="829" t="s">
        <v>718</v>
      </c>
      <c r="E73" s="830" t="s">
        <v>719</v>
      </c>
      <c r="F73" s="831">
        <v>65826</v>
      </c>
      <c r="G73" s="832">
        <v>27.63</v>
      </c>
      <c r="H73" s="829">
        <v>34.49</v>
      </c>
      <c r="I73" s="829" t="s">
        <v>322</v>
      </c>
      <c r="J73" s="857">
        <f t="shared" si="4"/>
        <v>34.49</v>
      </c>
      <c r="K73" s="840" t="s">
        <v>694</v>
      </c>
      <c r="L73" s="841" t="s">
        <v>665</v>
      </c>
      <c r="M73" s="841" t="s">
        <v>352</v>
      </c>
      <c r="N73" s="841" t="s">
        <v>662</v>
      </c>
      <c r="O73" s="841"/>
      <c r="P73" s="841" t="s">
        <v>5</v>
      </c>
      <c r="Q73" s="841" t="s">
        <v>323</v>
      </c>
      <c r="R73" s="841" t="s">
        <v>652</v>
      </c>
    </row>
    <row r="74" spans="1:18">
      <c r="A74" s="842" t="s">
        <v>647</v>
      </c>
      <c r="B74" s="842"/>
      <c r="C74" s="842"/>
      <c r="D74" s="842"/>
      <c r="E74" s="843"/>
      <c r="F74" s="844"/>
      <c r="G74" s="845">
        <f>SUM(G67:G73)</f>
        <v>1401.67</v>
      </c>
      <c r="H74" s="846">
        <f>SUM(H67:H73)</f>
        <v>1749.4199999999998</v>
      </c>
      <c r="I74" s="842"/>
      <c r="J74" s="858">
        <f>SUM(J67:J73)</f>
        <v>1749.4199999999998</v>
      </c>
      <c r="K74" s="842"/>
      <c r="L74" s="842"/>
      <c r="M74" s="842"/>
      <c r="N74" s="842"/>
      <c r="O74" s="842"/>
      <c r="P74" s="842"/>
      <c r="Q74" s="842"/>
      <c r="R74" s="842"/>
    </row>
    <row r="75" spans="1:18" outlineLevel="1">
      <c r="A75" s="847" t="s">
        <v>111</v>
      </c>
      <c r="B75" s="829" t="s">
        <v>620</v>
      </c>
      <c r="C75" s="839">
        <v>42674</v>
      </c>
      <c r="D75" s="829" t="s">
        <v>723</v>
      </c>
      <c r="E75" s="830" t="s">
        <v>724</v>
      </c>
      <c r="F75" s="831">
        <v>65157</v>
      </c>
      <c r="G75" s="832">
        <v>228.05</v>
      </c>
      <c r="H75" s="829">
        <v>295.81</v>
      </c>
      <c r="I75" s="829" t="s">
        <v>322</v>
      </c>
      <c r="J75" s="857">
        <f t="shared" ref="J75:J91" si="5">H75</f>
        <v>295.81</v>
      </c>
      <c r="K75" s="840" t="s">
        <v>650</v>
      </c>
      <c r="L75" s="841" t="s">
        <v>661</v>
      </c>
      <c r="M75" s="841" t="s">
        <v>352</v>
      </c>
      <c r="N75" s="841" t="s">
        <v>725</v>
      </c>
      <c r="O75" s="841"/>
      <c r="P75" s="841" t="s">
        <v>5</v>
      </c>
      <c r="Q75" s="841" t="s">
        <v>323</v>
      </c>
      <c r="R75" s="841" t="s">
        <v>652</v>
      </c>
    </row>
    <row r="76" spans="1:18" outlineLevel="1">
      <c r="A76" s="847" t="s">
        <v>111</v>
      </c>
      <c r="B76" s="829" t="s">
        <v>620</v>
      </c>
      <c r="C76" s="839">
        <v>42674</v>
      </c>
      <c r="D76" s="829" t="s">
        <v>726</v>
      </c>
      <c r="E76" s="830" t="s">
        <v>727</v>
      </c>
      <c r="F76" s="831">
        <v>65157</v>
      </c>
      <c r="G76" s="832">
        <v>81.93</v>
      </c>
      <c r="H76" s="829">
        <v>106.27</v>
      </c>
      <c r="I76" s="829" t="s">
        <v>322</v>
      </c>
      <c r="J76" s="857">
        <f t="shared" si="5"/>
        <v>106.27</v>
      </c>
      <c r="K76" s="840" t="s">
        <v>656</v>
      </c>
      <c r="L76" s="841" t="s">
        <v>661</v>
      </c>
      <c r="M76" s="841" t="s">
        <v>352</v>
      </c>
      <c r="N76" s="841" t="s">
        <v>725</v>
      </c>
      <c r="O76" s="841"/>
      <c r="P76" s="841" t="s">
        <v>5</v>
      </c>
      <c r="Q76" s="841" t="s">
        <v>323</v>
      </c>
      <c r="R76" s="841" t="s">
        <v>652</v>
      </c>
    </row>
    <row r="77" spans="1:18" outlineLevel="1">
      <c r="A77" s="847" t="s">
        <v>111</v>
      </c>
      <c r="B77" s="829" t="s">
        <v>620</v>
      </c>
      <c r="C77" s="839">
        <v>42671</v>
      </c>
      <c r="D77" s="829" t="s">
        <v>728</v>
      </c>
      <c r="E77" s="830" t="s">
        <v>729</v>
      </c>
      <c r="F77" s="831">
        <v>65157</v>
      </c>
      <c r="G77" s="832">
        <v>0.34</v>
      </c>
      <c r="H77" s="829">
        <v>0.44</v>
      </c>
      <c r="I77" s="829" t="s">
        <v>322</v>
      </c>
      <c r="J77" s="857">
        <f t="shared" si="5"/>
        <v>0.44</v>
      </c>
      <c r="K77" s="840" t="s">
        <v>694</v>
      </c>
      <c r="L77" s="841" t="s">
        <v>661</v>
      </c>
      <c r="M77" s="841" t="s">
        <v>352</v>
      </c>
      <c r="N77" s="841" t="s">
        <v>725</v>
      </c>
      <c r="O77" s="841"/>
      <c r="P77" s="841" t="s">
        <v>5</v>
      </c>
      <c r="Q77" s="841" t="s">
        <v>323</v>
      </c>
      <c r="R77" s="841" t="s">
        <v>652</v>
      </c>
    </row>
    <row r="78" spans="1:18" outlineLevel="1">
      <c r="A78" s="847" t="s">
        <v>111</v>
      </c>
      <c r="B78" s="829" t="s">
        <v>620</v>
      </c>
      <c r="C78" s="839">
        <v>42674</v>
      </c>
      <c r="D78" s="829" t="s">
        <v>730</v>
      </c>
      <c r="E78" s="830" t="s">
        <v>731</v>
      </c>
      <c r="F78" s="831">
        <v>65157</v>
      </c>
      <c r="G78" s="832">
        <v>5.1100000000000003</v>
      </c>
      <c r="H78" s="829">
        <v>6.63</v>
      </c>
      <c r="I78" s="829" t="s">
        <v>322</v>
      </c>
      <c r="J78" s="857">
        <f t="shared" si="5"/>
        <v>6.63</v>
      </c>
      <c r="K78" s="840" t="s">
        <v>694</v>
      </c>
      <c r="L78" s="841" t="s">
        <v>661</v>
      </c>
      <c r="M78" s="841" t="s">
        <v>352</v>
      </c>
      <c r="N78" s="841" t="s">
        <v>725</v>
      </c>
      <c r="O78" s="841"/>
      <c r="P78" s="841" t="s">
        <v>5</v>
      </c>
      <c r="Q78" s="841" t="s">
        <v>323</v>
      </c>
      <c r="R78" s="841" t="s">
        <v>652</v>
      </c>
    </row>
    <row r="79" spans="1:18" outlineLevel="1">
      <c r="A79" s="847" t="s">
        <v>111</v>
      </c>
      <c r="B79" s="829" t="s">
        <v>642</v>
      </c>
      <c r="C79" s="839">
        <v>42704</v>
      </c>
      <c r="D79" s="829" t="s">
        <v>684</v>
      </c>
      <c r="E79" s="830" t="s">
        <v>724</v>
      </c>
      <c r="F79" s="831">
        <v>65503</v>
      </c>
      <c r="G79" s="832">
        <v>242.65</v>
      </c>
      <c r="H79" s="829">
        <v>295.82</v>
      </c>
      <c r="I79" s="829" t="s">
        <v>322</v>
      </c>
      <c r="J79" s="857">
        <f t="shared" si="5"/>
        <v>295.82</v>
      </c>
      <c r="K79" s="840" t="s">
        <v>650</v>
      </c>
      <c r="L79" s="841" t="s">
        <v>661</v>
      </c>
      <c r="M79" s="841" t="s">
        <v>352</v>
      </c>
      <c r="N79" s="841" t="s">
        <v>725</v>
      </c>
      <c r="O79" s="841"/>
      <c r="P79" s="841" t="s">
        <v>5</v>
      </c>
      <c r="Q79" s="841" t="s">
        <v>323</v>
      </c>
      <c r="R79" s="841" t="s">
        <v>652</v>
      </c>
    </row>
    <row r="80" spans="1:18" outlineLevel="1">
      <c r="A80" s="847" t="s">
        <v>111</v>
      </c>
      <c r="B80" s="829" t="s">
        <v>642</v>
      </c>
      <c r="C80" s="839">
        <v>42704</v>
      </c>
      <c r="D80" s="829" t="s">
        <v>687</v>
      </c>
      <c r="E80" s="830" t="s">
        <v>727</v>
      </c>
      <c r="F80" s="831">
        <v>65503</v>
      </c>
      <c r="G80" s="832">
        <v>15.38</v>
      </c>
      <c r="H80" s="829">
        <v>18.75</v>
      </c>
      <c r="I80" s="829" t="s">
        <v>322</v>
      </c>
      <c r="J80" s="857">
        <f t="shared" si="5"/>
        <v>18.75</v>
      </c>
      <c r="K80" s="840" t="s">
        <v>656</v>
      </c>
      <c r="L80" s="841" t="s">
        <v>661</v>
      </c>
      <c r="M80" s="841" t="s">
        <v>352</v>
      </c>
      <c r="N80" s="841" t="s">
        <v>725</v>
      </c>
      <c r="O80" s="841"/>
      <c r="P80" s="841" t="s">
        <v>5</v>
      </c>
      <c r="Q80" s="841" t="s">
        <v>323</v>
      </c>
      <c r="R80" s="841" t="s">
        <v>652</v>
      </c>
    </row>
    <row r="81" spans="1:18" outlineLevel="1">
      <c r="A81" s="847" t="s">
        <v>111</v>
      </c>
      <c r="B81" s="829" t="s">
        <v>642</v>
      </c>
      <c r="C81" s="839">
        <v>42677</v>
      </c>
      <c r="D81" s="829" t="s">
        <v>732</v>
      </c>
      <c r="E81" s="830" t="s">
        <v>733</v>
      </c>
      <c r="F81" s="831">
        <v>65503</v>
      </c>
      <c r="G81" s="832">
        <v>4.6100000000000003</v>
      </c>
      <c r="H81" s="829">
        <v>5.62</v>
      </c>
      <c r="I81" s="829" t="s">
        <v>322</v>
      </c>
      <c r="J81" s="857">
        <f t="shared" si="5"/>
        <v>5.62</v>
      </c>
      <c r="K81" s="840" t="s">
        <v>691</v>
      </c>
      <c r="L81" s="841" t="s">
        <v>661</v>
      </c>
      <c r="M81" s="841" t="s">
        <v>352</v>
      </c>
      <c r="N81" s="841" t="s">
        <v>725</v>
      </c>
      <c r="O81" s="841"/>
      <c r="P81" s="841" t="s">
        <v>5</v>
      </c>
      <c r="Q81" s="841" t="s">
        <v>323</v>
      </c>
      <c r="R81" s="841" t="s">
        <v>652</v>
      </c>
    </row>
    <row r="82" spans="1:18" outlineLevel="1">
      <c r="A82" s="847" t="s">
        <v>111</v>
      </c>
      <c r="B82" s="829" t="s">
        <v>642</v>
      </c>
      <c r="C82" s="839">
        <v>42704</v>
      </c>
      <c r="D82" s="829" t="s">
        <v>695</v>
      </c>
      <c r="E82" s="830" t="s">
        <v>731</v>
      </c>
      <c r="F82" s="831">
        <v>65503</v>
      </c>
      <c r="G82" s="832">
        <v>5.43</v>
      </c>
      <c r="H82" s="829">
        <v>6.62</v>
      </c>
      <c r="I82" s="829" t="s">
        <v>322</v>
      </c>
      <c r="J82" s="857">
        <f t="shared" si="5"/>
        <v>6.62</v>
      </c>
      <c r="K82" s="840" t="s">
        <v>694</v>
      </c>
      <c r="L82" s="841" t="s">
        <v>661</v>
      </c>
      <c r="M82" s="841" t="s">
        <v>352</v>
      </c>
      <c r="N82" s="841" t="s">
        <v>725</v>
      </c>
      <c r="O82" s="841"/>
      <c r="P82" s="841" t="s">
        <v>5</v>
      </c>
      <c r="Q82" s="841" t="s">
        <v>323</v>
      </c>
      <c r="R82" s="841" t="s">
        <v>652</v>
      </c>
    </row>
    <row r="83" spans="1:18" outlineLevel="1">
      <c r="A83" s="847" t="s">
        <v>111</v>
      </c>
      <c r="B83" s="829" t="s">
        <v>642</v>
      </c>
      <c r="C83" s="839">
        <v>42704</v>
      </c>
      <c r="D83" s="829" t="s">
        <v>689</v>
      </c>
      <c r="E83" s="830" t="s">
        <v>734</v>
      </c>
      <c r="F83" s="831">
        <v>65503</v>
      </c>
      <c r="G83" s="832">
        <v>0.36</v>
      </c>
      <c r="H83" s="829">
        <v>0.44</v>
      </c>
      <c r="I83" s="829" t="s">
        <v>322</v>
      </c>
      <c r="J83" s="857">
        <f t="shared" si="5"/>
        <v>0.44</v>
      </c>
      <c r="K83" s="840" t="s">
        <v>694</v>
      </c>
      <c r="L83" s="841" t="s">
        <v>661</v>
      </c>
      <c r="M83" s="841" t="s">
        <v>352</v>
      </c>
      <c r="N83" s="841" t="s">
        <v>725</v>
      </c>
      <c r="O83" s="841"/>
      <c r="P83" s="841" t="s">
        <v>5</v>
      </c>
      <c r="Q83" s="841" t="s">
        <v>323</v>
      </c>
      <c r="R83" s="841" t="s">
        <v>652</v>
      </c>
    </row>
    <row r="84" spans="1:18" outlineLevel="1">
      <c r="A84" s="847" t="s">
        <v>111</v>
      </c>
      <c r="B84" s="829" t="s">
        <v>657</v>
      </c>
      <c r="C84" s="839">
        <v>42727</v>
      </c>
      <c r="D84" s="829" t="s">
        <v>700</v>
      </c>
      <c r="E84" s="830" t="s">
        <v>724</v>
      </c>
      <c r="F84" s="831">
        <v>65933</v>
      </c>
      <c r="G84" s="832">
        <v>232.21</v>
      </c>
      <c r="H84" s="829">
        <v>289.82</v>
      </c>
      <c r="I84" s="829" t="s">
        <v>322</v>
      </c>
      <c r="J84" s="857">
        <f t="shared" si="5"/>
        <v>289.82</v>
      </c>
      <c r="K84" s="840" t="s">
        <v>650</v>
      </c>
      <c r="L84" s="841" t="s">
        <v>661</v>
      </c>
      <c r="M84" s="841" t="s">
        <v>352</v>
      </c>
      <c r="N84" s="841" t="s">
        <v>725</v>
      </c>
      <c r="O84" s="841"/>
      <c r="P84" s="841" t="s">
        <v>5</v>
      </c>
      <c r="Q84" s="841" t="s">
        <v>323</v>
      </c>
      <c r="R84" s="841" t="s">
        <v>652</v>
      </c>
    </row>
    <row r="85" spans="1:18" outlineLevel="1">
      <c r="A85" s="847" t="s">
        <v>111</v>
      </c>
      <c r="B85" s="829" t="s">
        <v>657</v>
      </c>
      <c r="C85" s="839">
        <v>42720</v>
      </c>
      <c r="D85" s="829" t="s">
        <v>698</v>
      </c>
      <c r="E85" s="830" t="s">
        <v>735</v>
      </c>
      <c r="F85" s="831">
        <v>65933</v>
      </c>
      <c r="G85" s="832">
        <v>94.35</v>
      </c>
      <c r="H85" s="829">
        <v>117.76</v>
      </c>
      <c r="I85" s="829" t="s">
        <v>322</v>
      </c>
      <c r="J85" s="857">
        <f t="shared" si="5"/>
        <v>117.76</v>
      </c>
      <c r="K85" s="840" t="s">
        <v>650</v>
      </c>
      <c r="L85" s="841" t="s">
        <v>661</v>
      </c>
      <c r="M85" s="841" t="s">
        <v>352</v>
      </c>
      <c r="N85" s="841" t="s">
        <v>725</v>
      </c>
      <c r="O85" s="841"/>
      <c r="P85" s="841" t="s">
        <v>5</v>
      </c>
      <c r="Q85" s="841" t="s">
        <v>323</v>
      </c>
      <c r="R85" s="841" t="s">
        <v>652</v>
      </c>
    </row>
    <row r="86" spans="1:18" outlineLevel="1">
      <c r="A86" s="847" t="s">
        <v>111</v>
      </c>
      <c r="B86" s="829" t="s">
        <v>657</v>
      </c>
      <c r="C86" s="839">
        <v>42727</v>
      </c>
      <c r="D86" s="829" t="s">
        <v>701</v>
      </c>
      <c r="E86" s="830" t="s">
        <v>727</v>
      </c>
      <c r="F86" s="831">
        <v>65933</v>
      </c>
      <c r="G86" s="832">
        <v>6.26</v>
      </c>
      <c r="H86" s="829">
        <v>7.81</v>
      </c>
      <c r="I86" s="829" t="s">
        <v>322</v>
      </c>
      <c r="J86" s="857">
        <f t="shared" si="5"/>
        <v>7.81</v>
      </c>
      <c r="K86" s="840" t="s">
        <v>656</v>
      </c>
      <c r="L86" s="841" t="s">
        <v>661</v>
      </c>
      <c r="M86" s="841" t="s">
        <v>352</v>
      </c>
      <c r="N86" s="841" t="s">
        <v>725</v>
      </c>
      <c r="O86" s="841"/>
      <c r="P86" s="841" t="s">
        <v>5</v>
      </c>
      <c r="Q86" s="841" t="s">
        <v>323</v>
      </c>
      <c r="R86" s="841" t="s">
        <v>652</v>
      </c>
    </row>
    <row r="87" spans="1:18" outlineLevel="1">
      <c r="A87" s="847" t="s">
        <v>111</v>
      </c>
      <c r="B87" s="829" t="s">
        <v>657</v>
      </c>
      <c r="C87" s="839">
        <v>42727</v>
      </c>
      <c r="D87" s="829" t="s">
        <v>702</v>
      </c>
      <c r="E87" s="830" t="s">
        <v>727</v>
      </c>
      <c r="F87" s="831">
        <v>65933</v>
      </c>
      <c r="G87" s="832">
        <v>15.02</v>
      </c>
      <c r="H87" s="829">
        <v>18.75</v>
      </c>
      <c r="I87" s="829" t="s">
        <v>322</v>
      </c>
      <c r="J87" s="857">
        <f t="shared" si="5"/>
        <v>18.75</v>
      </c>
      <c r="K87" s="840" t="s">
        <v>656</v>
      </c>
      <c r="L87" s="841" t="s">
        <v>661</v>
      </c>
      <c r="M87" s="841" t="s">
        <v>352</v>
      </c>
      <c r="N87" s="841" t="s">
        <v>725</v>
      </c>
      <c r="O87" s="841"/>
      <c r="P87" s="841" t="s">
        <v>5</v>
      </c>
      <c r="Q87" s="841" t="s">
        <v>323</v>
      </c>
      <c r="R87" s="841" t="s">
        <v>652</v>
      </c>
    </row>
    <row r="88" spans="1:18" outlineLevel="1">
      <c r="A88" s="847" t="s">
        <v>111</v>
      </c>
      <c r="B88" s="829" t="s">
        <v>657</v>
      </c>
      <c r="C88" s="839">
        <v>42720</v>
      </c>
      <c r="D88" s="829" t="s">
        <v>703</v>
      </c>
      <c r="E88" s="830" t="s">
        <v>736</v>
      </c>
      <c r="F88" s="831">
        <v>65933</v>
      </c>
      <c r="G88" s="832">
        <v>0.14000000000000001</v>
      </c>
      <c r="H88" s="829">
        <v>0.18</v>
      </c>
      <c r="I88" s="829" t="s">
        <v>322</v>
      </c>
      <c r="J88" s="857">
        <f t="shared" si="5"/>
        <v>0.18</v>
      </c>
      <c r="K88" s="840" t="s">
        <v>694</v>
      </c>
      <c r="L88" s="841" t="s">
        <v>661</v>
      </c>
      <c r="M88" s="841" t="s">
        <v>352</v>
      </c>
      <c r="N88" s="841" t="s">
        <v>725</v>
      </c>
      <c r="O88" s="841"/>
      <c r="P88" s="841" t="s">
        <v>5</v>
      </c>
      <c r="Q88" s="841" t="s">
        <v>323</v>
      </c>
      <c r="R88" s="841" t="s">
        <v>652</v>
      </c>
    </row>
    <row r="89" spans="1:18" outlineLevel="1">
      <c r="A89" s="847" t="s">
        <v>111</v>
      </c>
      <c r="B89" s="829" t="s">
        <v>657</v>
      </c>
      <c r="C89" s="839">
        <v>42720</v>
      </c>
      <c r="D89" s="829" t="s">
        <v>703</v>
      </c>
      <c r="E89" s="830" t="s">
        <v>736</v>
      </c>
      <c r="F89" s="831">
        <v>65933</v>
      </c>
      <c r="G89" s="832">
        <v>0.35</v>
      </c>
      <c r="H89" s="829">
        <v>0.44</v>
      </c>
      <c r="I89" s="829" t="s">
        <v>322</v>
      </c>
      <c r="J89" s="857">
        <f t="shared" si="5"/>
        <v>0.44</v>
      </c>
      <c r="K89" s="840" t="s">
        <v>694</v>
      </c>
      <c r="L89" s="841" t="s">
        <v>661</v>
      </c>
      <c r="M89" s="841" t="s">
        <v>352</v>
      </c>
      <c r="N89" s="841" t="s">
        <v>725</v>
      </c>
      <c r="O89" s="841"/>
      <c r="P89" s="841" t="s">
        <v>5</v>
      </c>
      <c r="Q89" s="841" t="s">
        <v>323</v>
      </c>
      <c r="R89" s="841" t="s">
        <v>652</v>
      </c>
    </row>
    <row r="90" spans="1:18" outlineLevel="1">
      <c r="A90" s="847" t="s">
        <v>111</v>
      </c>
      <c r="B90" s="829" t="s">
        <v>657</v>
      </c>
      <c r="C90" s="839">
        <v>42727</v>
      </c>
      <c r="D90" s="829" t="s">
        <v>706</v>
      </c>
      <c r="E90" s="830" t="s">
        <v>731</v>
      </c>
      <c r="F90" s="831">
        <v>65933</v>
      </c>
      <c r="G90" s="832">
        <v>2.21</v>
      </c>
      <c r="H90" s="829">
        <v>2.76</v>
      </c>
      <c r="I90" s="829" t="s">
        <v>322</v>
      </c>
      <c r="J90" s="857">
        <f t="shared" si="5"/>
        <v>2.76</v>
      </c>
      <c r="K90" s="840" t="s">
        <v>694</v>
      </c>
      <c r="L90" s="841" t="s">
        <v>661</v>
      </c>
      <c r="M90" s="841" t="s">
        <v>352</v>
      </c>
      <c r="N90" s="841" t="s">
        <v>725</v>
      </c>
      <c r="O90" s="841"/>
      <c r="P90" s="841" t="s">
        <v>5</v>
      </c>
      <c r="Q90" s="841" t="s">
        <v>323</v>
      </c>
      <c r="R90" s="841" t="s">
        <v>652</v>
      </c>
    </row>
    <row r="91" spans="1:18" outlineLevel="1">
      <c r="A91" s="847" t="s">
        <v>111</v>
      </c>
      <c r="B91" s="829" t="s">
        <v>657</v>
      </c>
      <c r="C91" s="839">
        <v>42727</v>
      </c>
      <c r="D91" s="829" t="s">
        <v>705</v>
      </c>
      <c r="E91" s="830" t="s">
        <v>731</v>
      </c>
      <c r="F91" s="831">
        <v>65933</v>
      </c>
      <c r="G91" s="832">
        <v>5.3</v>
      </c>
      <c r="H91" s="829">
        <v>6.62</v>
      </c>
      <c r="I91" s="829" t="s">
        <v>322</v>
      </c>
      <c r="J91" s="857">
        <f t="shared" si="5"/>
        <v>6.62</v>
      </c>
      <c r="K91" s="840" t="s">
        <v>694</v>
      </c>
      <c r="L91" s="841" t="s">
        <v>661</v>
      </c>
      <c r="M91" s="841" t="s">
        <v>352</v>
      </c>
      <c r="N91" s="841" t="s">
        <v>725</v>
      </c>
      <c r="O91" s="841"/>
      <c r="P91" s="841" t="s">
        <v>5</v>
      </c>
      <c r="Q91" s="841" t="s">
        <v>323</v>
      </c>
      <c r="R91" s="841" t="s">
        <v>652</v>
      </c>
    </row>
    <row r="92" spans="1:18">
      <c r="A92" s="842" t="s">
        <v>647</v>
      </c>
      <c r="B92" s="842"/>
      <c r="C92" s="842"/>
      <c r="D92" s="842"/>
      <c r="E92" s="843"/>
      <c r="F92" s="844"/>
      <c r="G92" s="845">
        <f>SUM(G75:G91)</f>
        <v>939.7</v>
      </c>
      <c r="H92" s="846">
        <f>SUM(H75:H91)</f>
        <v>1180.54</v>
      </c>
      <c r="I92" s="842"/>
      <c r="J92" s="858">
        <f>SUM(J75:J91)</f>
        <v>1180.54</v>
      </c>
      <c r="K92" s="842"/>
      <c r="L92" s="842"/>
      <c r="M92" s="842"/>
      <c r="N92" s="842"/>
      <c r="O92" s="842"/>
      <c r="P92" s="842"/>
      <c r="Q92" s="842"/>
      <c r="R92" s="842"/>
    </row>
    <row r="93" spans="1:18" outlineLevel="1">
      <c r="A93" s="847" t="s">
        <v>112</v>
      </c>
      <c r="B93" s="829" t="s">
        <v>642</v>
      </c>
      <c r="C93" s="839">
        <v>42704</v>
      </c>
      <c r="D93" s="829" t="s">
        <v>684</v>
      </c>
      <c r="E93" s="830" t="s">
        <v>737</v>
      </c>
      <c r="F93" s="831">
        <v>65503</v>
      </c>
      <c r="G93" s="832">
        <v>84.48</v>
      </c>
      <c r="H93" s="829">
        <v>102.99</v>
      </c>
      <c r="I93" s="829" t="s">
        <v>322</v>
      </c>
      <c r="J93" s="857">
        <f t="shared" ref="J93:J105" si="6">H93</f>
        <v>102.99</v>
      </c>
      <c r="K93" s="840" t="s">
        <v>650</v>
      </c>
      <c r="L93" s="841" t="s">
        <v>661</v>
      </c>
      <c r="M93" s="841" t="s">
        <v>352</v>
      </c>
      <c r="N93" s="841" t="s">
        <v>738</v>
      </c>
      <c r="O93" s="841"/>
      <c r="P93" s="841" t="s">
        <v>5</v>
      </c>
      <c r="Q93" s="841" t="s">
        <v>323</v>
      </c>
      <c r="R93" s="841" t="s">
        <v>652</v>
      </c>
    </row>
    <row r="94" spans="1:18" outlineLevel="1">
      <c r="A94" s="847" t="s">
        <v>112</v>
      </c>
      <c r="B94" s="829" t="s">
        <v>642</v>
      </c>
      <c r="C94" s="839">
        <v>42704</v>
      </c>
      <c r="D94" s="829" t="s">
        <v>687</v>
      </c>
      <c r="E94" s="830" t="s">
        <v>739</v>
      </c>
      <c r="F94" s="831">
        <v>65503</v>
      </c>
      <c r="G94" s="832">
        <v>5.45</v>
      </c>
      <c r="H94" s="829">
        <v>6.64</v>
      </c>
      <c r="I94" s="829" t="s">
        <v>322</v>
      </c>
      <c r="J94" s="857">
        <f t="shared" si="6"/>
        <v>6.64</v>
      </c>
      <c r="K94" s="840" t="s">
        <v>656</v>
      </c>
      <c r="L94" s="841" t="s">
        <v>661</v>
      </c>
      <c r="M94" s="841" t="s">
        <v>352</v>
      </c>
      <c r="N94" s="841" t="s">
        <v>738</v>
      </c>
      <c r="O94" s="841"/>
      <c r="P94" s="841" t="s">
        <v>5</v>
      </c>
      <c r="Q94" s="841" t="s">
        <v>323</v>
      </c>
      <c r="R94" s="841" t="s">
        <v>652</v>
      </c>
    </row>
    <row r="95" spans="1:18" outlineLevel="1">
      <c r="A95" s="847" t="s">
        <v>112</v>
      </c>
      <c r="B95" s="829" t="s">
        <v>642</v>
      </c>
      <c r="C95" s="839">
        <v>42704</v>
      </c>
      <c r="D95" s="829" t="s">
        <v>692</v>
      </c>
      <c r="E95" s="830" t="s">
        <v>740</v>
      </c>
      <c r="F95" s="831">
        <v>65438</v>
      </c>
      <c r="G95" s="832">
        <v>233.46</v>
      </c>
      <c r="H95" s="829">
        <v>284.61</v>
      </c>
      <c r="I95" s="829" t="s">
        <v>322</v>
      </c>
      <c r="J95" s="857">
        <f t="shared" si="6"/>
        <v>284.61</v>
      </c>
      <c r="K95" s="840" t="s">
        <v>694</v>
      </c>
      <c r="L95" s="841" t="s">
        <v>665</v>
      </c>
      <c r="M95" s="841" t="s">
        <v>352</v>
      </c>
      <c r="N95" s="841" t="s">
        <v>738</v>
      </c>
      <c r="O95" s="841"/>
      <c r="P95" s="841" t="s">
        <v>5</v>
      </c>
      <c r="Q95" s="841" t="s">
        <v>323</v>
      </c>
      <c r="R95" s="841" t="s">
        <v>652</v>
      </c>
    </row>
    <row r="96" spans="1:18" outlineLevel="1">
      <c r="A96" s="847" t="s">
        <v>112</v>
      </c>
      <c r="B96" s="829" t="s">
        <v>642</v>
      </c>
      <c r="C96" s="839">
        <v>42704</v>
      </c>
      <c r="D96" s="829" t="s">
        <v>695</v>
      </c>
      <c r="E96" s="830" t="s">
        <v>741</v>
      </c>
      <c r="F96" s="831">
        <v>65503</v>
      </c>
      <c r="G96" s="832">
        <v>1.92</v>
      </c>
      <c r="H96" s="829">
        <v>2.34</v>
      </c>
      <c r="I96" s="829" t="s">
        <v>322</v>
      </c>
      <c r="J96" s="857">
        <f t="shared" si="6"/>
        <v>2.34</v>
      </c>
      <c r="K96" s="840" t="s">
        <v>694</v>
      </c>
      <c r="L96" s="841" t="s">
        <v>661</v>
      </c>
      <c r="M96" s="841" t="s">
        <v>352</v>
      </c>
      <c r="N96" s="841" t="s">
        <v>738</v>
      </c>
      <c r="O96" s="841"/>
      <c r="P96" s="841" t="s">
        <v>5</v>
      </c>
      <c r="Q96" s="841" t="s">
        <v>323</v>
      </c>
      <c r="R96" s="841" t="s">
        <v>652</v>
      </c>
    </row>
    <row r="97" spans="1:18" outlineLevel="1">
      <c r="A97" s="847" t="s">
        <v>112</v>
      </c>
      <c r="B97" s="829" t="s">
        <v>642</v>
      </c>
      <c r="C97" s="839">
        <v>42704</v>
      </c>
      <c r="D97" s="829" t="s">
        <v>689</v>
      </c>
      <c r="E97" s="830" t="s">
        <v>742</v>
      </c>
      <c r="F97" s="831">
        <v>65503</v>
      </c>
      <c r="G97" s="832">
        <v>0.13</v>
      </c>
      <c r="H97" s="829">
        <v>0.16</v>
      </c>
      <c r="I97" s="829" t="s">
        <v>322</v>
      </c>
      <c r="J97" s="857">
        <f t="shared" si="6"/>
        <v>0.16</v>
      </c>
      <c r="K97" s="840" t="s">
        <v>694</v>
      </c>
      <c r="L97" s="841" t="s">
        <v>661</v>
      </c>
      <c r="M97" s="841" t="s">
        <v>352</v>
      </c>
      <c r="N97" s="841" t="s">
        <v>738</v>
      </c>
      <c r="O97" s="841"/>
      <c r="P97" s="841" t="s">
        <v>5</v>
      </c>
      <c r="Q97" s="841" t="s">
        <v>323</v>
      </c>
      <c r="R97" s="841" t="s">
        <v>652</v>
      </c>
    </row>
    <row r="98" spans="1:18" outlineLevel="1">
      <c r="A98" s="847" t="s">
        <v>112</v>
      </c>
      <c r="B98" s="829" t="s">
        <v>657</v>
      </c>
      <c r="C98" s="839">
        <v>42727</v>
      </c>
      <c r="D98" s="829" t="s">
        <v>700</v>
      </c>
      <c r="E98" s="830" t="s">
        <v>737</v>
      </c>
      <c r="F98" s="831">
        <v>65933</v>
      </c>
      <c r="G98" s="832">
        <v>249.96</v>
      </c>
      <c r="H98" s="829">
        <v>311.98</v>
      </c>
      <c r="I98" s="829" t="s">
        <v>322</v>
      </c>
      <c r="J98" s="857">
        <f t="shared" si="6"/>
        <v>311.98</v>
      </c>
      <c r="K98" s="840" t="s">
        <v>650</v>
      </c>
      <c r="L98" s="841" t="s">
        <v>661</v>
      </c>
      <c r="M98" s="841" t="s">
        <v>352</v>
      </c>
      <c r="N98" s="841" t="s">
        <v>738</v>
      </c>
      <c r="O98" s="841"/>
      <c r="P98" s="841" t="s">
        <v>5</v>
      </c>
      <c r="Q98" s="841" t="s">
        <v>323</v>
      </c>
      <c r="R98" s="841" t="s">
        <v>652</v>
      </c>
    </row>
    <row r="99" spans="1:18" outlineLevel="1">
      <c r="A99" s="847" t="s">
        <v>112</v>
      </c>
      <c r="B99" s="829" t="s">
        <v>657</v>
      </c>
      <c r="C99" s="839">
        <v>42720</v>
      </c>
      <c r="D99" s="829" t="s">
        <v>698</v>
      </c>
      <c r="E99" s="830" t="s">
        <v>743</v>
      </c>
      <c r="F99" s="831">
        <v>65933</v>
      </c>
      <c r="G99" s="832">
        <v>240.35</v>
      </c>
      <c r="H99" s="829">
        <v>299.98</v>
      </c>
      <c r="I99" s="829" t="s">
        <v>322</v>
      </c>
      <c r="J99" s="857">
        <f t="shared" si="6"/>
        <v>299.98</v>
      </c>
      <c r="K99" s="840" t="s">
        <v>650</v>
      </c>
      <c r="L99" s="841" t="s">
        <v>661</v>
      </c>
      <c r="M99" s="841" t="s">
        <v>352</v>
      </c>
      <c r="N99" s="841" t="s">
        <v>738</v>
      </c>
      <c r="O99" s="841"/>
      <c r="P99" s="841" t="s">
        <v>5</v>
      </c>
      <c r="Q99" s="841" t="s">
        <v>323</v>
      </c>
      <c r="R99" s="841" t="s">
        <v>652</v>
      </c>
    </row>
    <row r="100" spans="1:18" outlineLevel="1">
      <c r="A100" s="847" t="s">
        <v>112</v>
      </c>
      <c r="B100" s="829" t="s">
        <v>657</v>
      </c>
      <c r="C100" s="839">
        <v>42727</v>
      </c>
      <c r="D100" s="829" t="s">
        <v>702</v>
      </c>
      <c r="E100" s="830" t="s">
        <v>739</v>
      </c>
      <c r="F100" s="831">
        <v>65933</v>
      </c>
      <c r="G100" s="832">
        <v>15.96</v>
      </c>
      <c r="H100" s="829">
        <v>19.920000000000002</v>
      </c>
      <c r="I100" s="829" t="s">
        <v>322</v>
      </c>
      <c r="J100" s="857">
        <f t="shared" si="6"/>
        <v>19.920000000000002</v>
      </c>
      <c r="K100" s="840" t="s">
        <v>656</v>
      </c>
      <c r="L100" s="841" t="s">
        <v>661</v>
      </c>
      <c r="M100" s="841" t="s">
        <v>352</v>
      </c>
      <c r="N100" s="841" t="s">
        <v>738</v>
      </c>
      <c r="O100" s="841"/>
      <c r="P100" s="841" t="s">
        <v>5</v>
      </c>
      <c r="Q100" s="841" t="s">
        <v>323</v>
      </c>
      <c r="R100" s="841" t="s">
        <v>652</v>
      </c>
    </row>
    <row r="101" spans="1:18" outlineLevel="1">
      <c r="A101" s="847" t="s">
        <v>112</v>
      </c>
      <c r="B101" s="829" t="s">
        <v>657</v>
      </c>
      <c r="C101" s="839">
        <v>42727</v>
      </c>
      <c r="D101" s="829" t="s">
        <v>701</v>
      </c>
      <c r="E101" s="830" t="s">
        <v>739</v>
      </c>
      <c r="F101" s="831">
        <v>65933</v>
      </c>
      <c r="G101" s="832">
        <v>15.96</v>
      </c>
      <c r="H101" s="829">
        <v>19.920000000000002</v>
      </c>
      <c r="I101" s="829" t="s">
        <v>322</v>
      </c>
      <c r="J101" s="857">
        <f t="shared" si="6"/>
        <v>19.920000000000002</v>
      </c>
      <c r="K101" s="840" t="s">
        <v>656</v>
      </c>
      <c r="L101" s="841" t="s">
        <v>661</v>
      </c>
      <c r="M101" s="841" t="s">
        <v>352</v>
      </c>
      <c r="N101" s="841" t="s">
        <v>738</v>
      </c>
      <c r="O101" s="841"/>
      <c r="P101" s="841" t="s">
        <v>5</v>
      </c>
      <c r="Q101" s="841" t="s">
        <v>323</v>
      </c>
      <c r="R101" s="841" t="s">
        <v>652</v>
      </c>
    </row>
    <row r="102" spans="1:18" outlineLevel="1">
      <c r="A102" s="847" t="s">
        <v>112</v>
      </c>
      <c r="B102" s="829" t="s">
        <v>657</v>
      </c>
      <c r="C102" s="839">
        <v>42720</v>
      </c>
      <c r="D102" s="829" t="s">
        <v>703</v>
      </c>
      <c r="E102" s="830" t="s">
        <v>744</v>
      </c>
      <c r="F102" s="831">
        <v>65933</v>
      </c>
      <c r="G102" s="832">
        <v>0.38</v>
      </c>
      <c r="H102" s="829">
        <v>0.47</v>
      </c>
      <c r="I102" s="829" t="s">
        <v>322</v>
      </c>
      <c r="J102" s="857">
        <f t="shared" si="6"/>
        <v>0.47</v>
      </c>
      <c r="K102" s="840" t="s">
        <v>694</v>
      </c>
      <c r="L102" s="841" t="s">
        <v>661</v>
      </c>
      <c r="M102" s="841" t="s">
        <v>352</v>
      </c>
      <c r="N102" s="841" t="s">
        <v>738</v>
      </c>
      <c r="O102" s="841"/>
      <c r="P102" s="841" t="s">
        <v>5</v>
      </c>
      <c r="Q102" s="841" t="s">
        <v>323</v>
      </c>
      <c r="R102" s="841" t="s">
        <v>652</v>
      </c>
    </row>
    <row r="103" spans="1:18" outlineLevel="1">
      <c r="A103" s="847" t="s">
        <v>112</v>
      </c>
      <c r="B103" s="829" t="s">
        <v>657</v>
      </c>
      <c r="C103" s="839">
        <v>42720</v>
      </c>
      <c r="D103" s="829" t="s">
        <v>703</v>
      </c>
      <c r="E103" s="830" t="s">
        <v>744</v>
      </c>
      <c r="F103" s="831">
        <v>65933</v>
      </c>
      <c r="G103" s="832">
        <v>0.38</v>
      </c>
      <c r="H103" s="829">
        <v>0.47</v>
      </c>
      <c r="I103" s="829" t="s">
        <v>322</v>
      </c>
      <c r="J103" s="857">
        <f t="shared" si="6"/>
        <v>0.47</v>
      </c>
      <c r="K103" s="840" t="s">
        <v>694</v>
      </c>
      <c r="L103" s="841" t="s">
        <v>661</v>
      </c>
      <c r="M103" s="841" t="s">
        <v>352</v>
      </c>
      <c r="N103" s="841" t="s">
        <v>738</v>
      </c>
      <c r="O103" s="841"/>
      <c r="P103" s="841" t="s">
        <v>5</v>
      </c>
      <c r="Q103" s="841" t="s">
        <v>323</v>
      </c>
      <c r="R103" s="841" t="s">
        <v>652</v>
      </c>
    </row>
    <row r="104" spans="1:18" outlineLevel="1">
      <c r="A104" s="847" t="s">
        <v>112</v>
      </c>
      <c r="B104" s="829" t="s">
        <v>657</v>
      </c>
      <c r="C104" s="839">
        <v>42727</v>
      </c>
      <c r="D104" s="829" t="s">
        <v>705</v>
      </c>
      <c r="E104" s="830" t="s">
        <v>741</v>
      </c>
      <c r="F104" s="831">
        <v>65933</v>
      </c>
      <c r="G104" s="832">
        <v>5.63</v>
      </c>
      <c r="H104" s="829">
        <v>7.03</v>
      </c>
      <c r="I104" s="829" t="s">
        <v>322</v>
      </c>
      <c r="J104" s="857">
        <f t="shared" si="6"/>
        <v>7.03</v>
      </c>
      <c r="K104" s="840" t="s">
        <v>694</v>
      </c>
      <c r="L104" s="841" t="s">
        <v>661</v>
      </c>
      <c r="M104" s="841" t="s">
        <v>352</v>
      </c>
      <c r="N104" s="841" t="s">
        <v>738</v>
      </c>
      <c r="O104" s="841"/>
      <c r="P104" s="841" t="s">
        <v>5</v>
      </c>
      <c r="Q104" s="841" t="s">
        <v>323</v>
      </c>
      <c r="R104" s="841" t="s">
        <v>652</v>
      </c>
    </row>
    <row r="105" spans="1:18" outlineLevel="1">
      <c r="A105" s="847" t="s">
        <v>112</v>
      </c>
      <c r="B105" s="829" t="s">
        <v>657</v>
      </c>
      <c r="C105" s="839">
        <v>42727</v>
      </c>
      <c r="D105" s="829" t="s">
        <v>706</v>
      </c>
      <c r="E105" s="830" t="s">
        <v>741</v>
      </c>
      <c r="F105" s="831">
        <v>65933</v>
      </c>
      <c r="G105" s="832">
        <v>5.63</v>
      </c>
      <c r="H105" s="829">
        <v>7.03</v>
      </c>
      <c r="I105" s="829" t="s">
        <v>322</v>
      </c>
      <c r="J105" s="857">
        <f t="shared" si="6"/>
        <v>7.03</v>
      </c>
      <c r="K105" s="840" t="s">
        <v>694</v>
      </c>
      <c r="L105" s="841" t="s">
        <v>661</v>
      </c>
      <c r="M105" s="841" t="s">
        <v>352</v>
      </c>
      <c r="N105" s="841" t="s">
        <v>738</v>
      </c>
      <c r="O105" s="841"/>
      <c r="P105" s="841" t="s">
        <v>5</v>
      </c>
      <c r="Q105" s="841" t="s">
        <v>323</v>
      </c>
      <c r="R105" s="841" t="s">
        <v>652</v>
      </c>
    </row>
    <row r="106" spans="1:18">
      <c r="A106" s="842" t="s">
        <v>647</v>
      </c>
      <c r="B106" s="842"/>
      <c r="C106" s="842"/>
      <c r="D106" s="842"/>
      <c r="E106" s="843"/>
      <c r="F106" s="844"/>
      <c r="G106" s="845">
        <f>SUM(G93:G105)</f>
        <v>859.69</v>
      </c>
      <c r="H106" s="846">
        <f>SUM(H93:H105)</f>
        <v>1063.5400000000002</v>
      </c>
      <c r="I106" s="842"/>
      <c r="J106" s="858">
        <f>SUM(J93:J105)</f>
        <v>1063.5400000000002</v>
      </c>
      <c r="K106" s="842"/>
      <c r="L106" s="842"/>
      <c r="M106" s="842"/>
      <c r="N106" s="842"/>
      <c r="O106" s="842"/>
      <c r="P106" s="842"/>
      <c r="Q106" s="842"/>
      <c r="R106" s="842"/>
    </row>
    <row r="107" spans="1:18" outlineLevel="1">
      <c r="A107" s="847" t="s">
        <v>113</v>
      </c>
      <c r="B107" s="829" t="s">
        <v>642</v>
      </c>
      <c r="C107" s="839">
        <v>42704</v>
      </c>
      <c r="D107" s="829" t="s">
        <v>684</v>
      </c>
      <c r="E107" s="830" t="s">
        <v>745</v>
      </c>
      <c r="F107" s="831">
        <v>65503</v>
      </c>
      <c r="G107" s="832">
        <v>50.55</v>
      </c>
      <c r="H107" s="829">
        <v>61.62</v>
      </c>
      <c r="I107" s="829" t="s">
        <v>322</v>
      </c>
      <c r="J107" s="857">
        <f t="shared" ref="J107:J119" si="7">H107</f>
        <v>61.62</v>
      </c>
      <c r="K107" s="840" t="s">
        <v>650</v>
      </c>
      <c r="L107" s="841" t="s">
        <v>661</v>
      </c>
      <c r="M107" s="841" t="s">
        <v>352</v>
      </c>
      <c r="N107" s="841" t="s">
        <v>746</v>
      </c>
      <c r="O107" s="841"/>
      <c r="P107" s="841" t="s">
        <v>5</v>
      </c>
      <c r="Q107" s="841" t="s">
        <v>323</v>
      </c>
      <c r="R107" s="841" t="s">
        <v>652</v>
      </c>
    </row>
    <row r="108" spans="1:18" outlineLevel="1">
      <c r="A108" s="847" t="s">
        <v>113</v>
      </c>
      <c r="B108" s="829" t="s">
        <v>642</v>
      </c>
      <c r="C108" s="839">
        <v>42704</v>
      </c>
      <c r="D108" s="829" t="s">
        <v>687</v>
      </c>
      <c r="E108" s="830" t="s">
        <v>747</v>
      </c>
      <c r="F108" s="831">
        <v>65503</v>
      </c>
      <c r="G108" s="832">
        <v>2.99</v>
      </c>
      <c r="H108" s="829">
        <v>3.64</v>
      </c>
      <c r="I108" s="829" t="s">
        <v>322</v>
      </c>
      <c r="J108" s="857">
        <f t="shared" si="7"/>
        <v>3.64</v>
      </c>
      <c r="K108" s="840" t="s">
        <v>656</v>
      </c>
      <c r="L108" s="841" t="s">
        <v>661</v>
      </c>
      <c r="M108" s="841" t="s">
        <v>352</v>
      </c>
      <c r="N108" s="841" t="s">
        <v>746</v>
      </c>
      <c r="O108" s="841"/>
      <c r="P108" s="841" t="s">
        <v>5</v>
      </c>
      <c r="Q108" s="841" t="s">
        <v>323</v>
      </c>
      <c r="R108" s="841" t="s">
        <v>652</v>
      </c>
    </row>
    <row r="109" spans="1:18" outlineLevel="1">
      <c r="A109" s="847" t="s">
        <v>113</v>
      </c>
      <c r="B109" s="829" t="s">
        <v>642</v>
      </c>
      <c r="C109" s="839">
        <v>42704</v>
      </c>
      <c r="D109" s="829" t="s">
        <v>695</v>
      </c>
      <c r="E109" s="830" t="s">
        <v>748</v>
      </c>
      <c r="F109" s="831">
        <v>65503</v>
      </c>
      <c r="G109" s="832">
        <v>1.05</v>
      </c>
      <c r="H109" s="829">
        <v>1.28</v>
      </c>
      <c r="I109" s="829" t="s">
        <v>322</v>
      </c>
      <c r="J109" s="857">
        <f t="shared" si="7"/>
        <v>1.28</v>
      </c>
      <c r="K109" s="840" t="s">
        <v>694</v>
      </c>
      <c r="L109" s="841" t="s">
        <v>661</v>
      </c>
      <c r="M109" s="841" t="s">
        <v>352</v>
      </c>
      <c r="N109" s="841" t="s">
        <v>746</v>
      </c>
      <c r="O109" s="841"/>
      <c r="P109" s="841" t="s">
        <v>5</v>
      </c>
      <c r="Q109" s="841" t="s">
        <v>323</v>
      </c>
      <c r="R109" s="841" t="s">
        <v>652</v>
      </c>
    </row>
    <row r="110" spans="1:18" outlineLevel="1">
      <c r="A110" s="847" t="s">
        <v>113</v>
      </c>
      <c r="B110" s="829" t="s">
        <v>642</v>
      </c>
      <c r="C110" s="839">
        <v>42704</v>
      </c>
      <c r="D110" s="829" t="s">
        <v>689</v>
      </c>
      <c r="E110" s="830" t="s">
        <v>749</v>
      </c>
      <c r="F110" s="831">
        <v>65503</v>
      </c>
      <c r="G110" s="832">
        <v>7.0000000000000007E-2</v>
      </c>
      <c r="H110" s="829">
        <v>0.09</v>
      </c>
      <c r="I110" s="829" t="s">
        <v>322</v>
      </c>
      <c r="J110" s="857">
        <f t="shared" si="7"/>
        <v>0.09</v>
      </c>
      <c r="K110" s="840" t="s">
        <v>694</v>
      </c>
      <c r="L110" s="841" t="s">
        <v>661</v>
      </c>
      <c r="M110" s="841" t="s">
        <v>352</v>
      </c>
      <c r="N110" s="841" t="s">
        <v>746</v>
      </c>
      <c r="O110" s="841"/>
      <c r="P110" s="841" t="s">
        <v>5</v>
      </c>
      <c r="Q110" s="841" t="s">
        <v>323</v>
      </c>
      <c r="R110" s="841" t="s">
        <v>652</v>
      </c>
    </row>
    <row r="111" spans="1:18" outlineLevel="1">
      <c r="A111" s="847" t="s">
        <v>113</v>
      </c>
      <c r="B111" s="829" t="s">
        <v>642</v>
      </c>
      <c r="C111" s="839">
        <v>42698</v>
      </c>
      <c r="D111" s="829" t="s">
        <v>750</v>
      </c>
      <c r="E111" s="830" t="s">
        <v>751</v>
      </c>
      <c r="F111" s="831">
        <v>65503</v>
      </c>
      <c r="G111" s="832">
        <v>30.83</v>
      </c>
      <c r="H111" s="829">
        <v>37.58</v>
      </c>
      <c r="I111" s="829" t="s">
        <v>322</v>
      </c>
      <c r="J111" s="857">
        <f t="shared" si="7"/>
        <v>37.58</v>
      </c>
      <c r="K111" s="840" t="s">
        <v>752</v>
      </c>
      <c r="L111" s="841" t="s">
        <v>661</v>
      </c>
      <c r="M111" s="841" t="s">
        <v>352</v>
      </c>
      <c r="N111" s="841"/>
      <c r="O111" s="841"/>
      <c r="P111" s="841" t="s">
        <v>5</v>
      </c>
      <c r="Q111" s="841" t="s">
        <v>323</v>
      </c>
      <c r="R111" s="841" t="s">
        <v>652</v>
      </c>
    </row>
    <row r="112" spans="1:18" outlineLevel="1">
      <c r="A112" s="847" t="s">
        <v>113</v>
      </c>
      <c r="B112" s="829" t="s">
        <v>657</v>
      </c>
      <c r="C112" s="839">
        <v>42727</v>
      </c>
      <c r="D112" s="829" t="s">
        <v>700</v>
      </c>
      <c r="E112" s="830" t="s">
        <v>745</v>
      </c>
      <c r="F112" s="831">
        <v>65933</v>
      </c>
      <c r="G112" s="832">
        <v>487.32</v>
      </c>
      <c r="H112" s="829">
        <v>608.23</v>
      </c>
      <c r="I112" s="829" t="s">
        <v>322</v>
      </c>
      <c r="J112" s="857">
        <f t="shared" si="7"/>
        <v>608.23</v>
      </c>
      <c r="K112" s="840" t="s">
        <v>650</v>
      </c>
      <c r="L112" s="841" t="s">
        <v>661</v>
      </c>
      <c r="M112" s="841" t="s">
        <v>352</v>
      </c>
      <c r="N112" s="841" t="s">
        <v>746</v>
      </c>
      <c r="O112" s="841"/>
      <c r="P112" s="841" t="s">
        <v>5</v>
      </c>
      <c r="Q112" s="841" t="s">
        <v>323</v>
      </c>
      <c r="R112" s="841" t="s">
        <v>652</v>
      </c>
    </row>
    <row r="113" spans="1:18" outlineLevel="1">
      <c r="A113" s="847" t="s">
        <v>113</v>
      </c>
      <c r="B113" s="829" t="s">
        <v>657</v>
      </c>
      <c r="C113" s="839">
        <v>42720</v>
      </c>
      <c r="D113" s="829" t="s">
        <v>698</v>
      </c>
      <c r="E113" s="830" t="s">
        <v>753</v>
      </c>
      <c r="F113" s="831">
        <v>65933</v>
      </c>
      <c r="G113" s="832">
        <v>191.03</v>
      </c>
      <c r="H113" s="829">
        <v>238.43</v>
      </c>
      <c r="I113" s="829" t="s">
        <v>322</v>
      </c>
      <c r="J113" s="857">
        <f t="shared" si="7"/>
        <v>238.43</v>
      </c>
      <c r="K113" s="840" t="s">
        <v>650</v>
      </c>
      <c r="L113" s="841" t="s">
        <v>661</v>
      </c>
      <c r="M113" s="841" t="s">
        <v>352</v>
      </c>
      <c r="N113" s="841" t="s">
        <v>746</v>
      </c>
      <c r="O113" s="841"/>
      <c r="P113" s="841" t="s">
        <v>5</v>
      </c>
      <c r="Q113" s="841" t="s">
        <v>323</v>
      </c>
      <c r="R113" s="841" t="s">
        <v>652</v>
      </c>
    </row>
    <row r="114" spans="1:18" outlineLevel="1">
      <c r="A114" s="847" t="s">
        <v>113</v>
      </c>
      <c r="B114" s="829" t="s">
        <v>657</v>
      </c>
      <c r="C114" s="839">
        <v>42727</v>
      </c>
      <c r="D114" s="829" t="s">
        <v>701</v>
      </c>
      <c r="E114" s="830" t="s">
        <v>747</v>
      </c>
      <c r="F114" s="831">
        <v>65933</v>
      </c>
      <c r="G114" s="832">
        <v>12.14</v>
      </c>
      <c r="H114" s="829">
        <v>15.15</v>
      </c>
      <c r="I114" s="829" t="s">
        <v>322</v>
      </c>
      <c r="J114" s="857">
        <f t="shared" si="7"/>
        <v>15.15</v>
      </c>
      <c r="K114" s="840" t="s">
        <v>656</v>
      </c>
      <c r="L114" s="841" t="s">
        <v>661</v>
      </c>
      <c r="M114" s="841" t="s">
        <v>352</v>
      </c>
      <c r="N114" s="841" t="s">
        <v>746</v>
      </c>
      <c r="O114" s="841"/>
      <c r="P114" s="841" t="s">
        <v>5</v>
      </c>
      <c r="Q114" s="841" t="s">
        <v>323</v>
      </c>
      <c r="R114" s="841" t="s">
        <v>652</v>
      </c>
    </row>
    <row r="115" spans="1:18" outlineLevel="1">
      <c r="A115" s="847" t="s">
        <v>113</v>
      </c>
      <c r="B115" s="829" t="s">
        <v>657</v>
      </c>
      <c r="C115" s="839">
        <v>42727</v>
      </c>
      <c r="D115" s="829" t="s">
        <v>702</v>
      </c>
      <c r="E115" s="830" t="s">
        <v>747</v>
      </c>
      <c r="F115" s="831">
        <v>65933</v>
      </c>
      <c r="G115" s="832">
        <v>29.12</v>
      </c>
      <c r="H115" s="829">
        <v>36.35</v>
      </c>
      <c r="I115" s="829" t="s">
        <v>322</v>
      </c>
      <c r="J115" s="857">
        <f t="shared" si="7"/>
        <v>36.35</v>
      </c>
      <c r="K115" s="840" t="s">
        <v>656</v>
      </c>
      <c r="L115" s="841" t="s">
        <v>661</v>
      </c>
      <c r="M115" s="841" t="s">
        <v>352</v>
      </c>
      <c r="N115" s="841" t="s">
        <v>746</v>
      </c>
      <c r="O115" s="841"/>
      <c r="P115" s="841" t="s">
        <v>5</v>
      </c>
      <c r="Q115" s="841" t="s">
        <v>323</v>
      </c>
      <c r="R115" s="841" t="s">
        <v>652</v>
      </c>
    </row>
    <row r="116" spans="1:18" outlineLevel="1">
      <c r="A116" s="847" t="s">
        <v>113</v>
      </c>
      <c r="B116" s="829" t="s">
        <v>657</v>
      </c>
      <c r="C116" s="839">
        <v>42727</v>
      </c>
      <c r="D116" s="829" t="s">
        <v>706</v>
      </c>
      <c r="E116" s="830" t="s">
        <v>748</v>
      </c>
      <c r="F116" s="831">
        <v>65933</v>
      </c>
      <c r="G116" s="832">
        <v>4.29</v>
      </c>
      <c r="H116" s="829">
        <v>5.35</v>
      </c>
      <c r="I116" s="829" t="s">
        <v>322</v>
      </c>
      <c r="J116" s="857">
        <f t="shared" si="7"/>
        <v>5.35</v>
      </c>
      <c r="K116" s="840" t="s">
        <v>694</v>
      </c>
      <c r="L116" s="841" t="s">
        <v>661</v>
      </c>
      <c r="M116" s="841" t="s">
        <v>352</v>
      </c>
      <c r="N116" s="841" t="s">
        <v>746</v>
      </c>
      <c r="O116" s="841"/>
      <c r="P116" s="841" t="s">
        <v>5</v>
      </c>
      <c r="Q116" s="841" t="s">
        <v>323</v>
      </c>
      <c r="R116" s="841" t="s">
        <v>652</v>
      </c>
    </row>
    <row r="117" spans="1:18" outlineLevel="1">
      <c r="A117" s="847" t="s">
        <v>113</v>
      </c>
      <c r="B117" s="829" t="s">
        <v>657</v>
      </c>
      <c r="C117" s="839">
        <v>42727</v>
      </c>
      <c r="D117" s="829" t="s">
        <v>705</v>
      </c>
      <c r="E117" s="830" t="s">
        <v>748</v>
      </c>
      <c r="F117" s="831">
        <v>65933</v>
      </c>
      <c r="G117" s="832">
        <v>10.28</v>
      </c>
      <c r="H117" s="829">
        <v>12.83</v>
      </c>
      <c r="I117" s="829" t="s">
        <v>322</v>
      </c>
      <c r="J117" s="857">
        <f t="shared" si="7"/>
        <v>12.83</v>
      </c>
      <c r="K117" s="840" t="s">
        <v>694</v>
      </c>
      <c r="L117" s="841" t="s">
        <v>661</v>
      </c>
      <c r="M117" s="841" t="s">
        <v>352</v>
      </c>
      <c r="N117" s="841" t="s">
        <v>746</v>
      </c>
      <c r="O117" s="841"/>
      <c r="P117" s="841" t="s">
        <v>5</v>
      </c>
      <c r="Q117" s="841" t="s">
        <v>323</v>
      </c>
      <c r="R117" s="841" t="s">
        <v>652</v>
      </c>
    </row>
    <row r="118" spans="1:18" outlineLevel="1">
      <c r="A118" s="847" t="s">
        <v>113</v>
      </c>
      <c r="B118" s="829" t="s">
        <v>657</v>
      </c>
      <c r="C118" s="839">
        <v>42720</v>
      </c>
      <c r="D118" s="829" t="s">
        <v>703</v>
      </c>
      <c r="E118" s="830" t="s">
        <v>754</v>
      </c>
      <c r="F118" s="831">
        <v>65933</v>
      </c>
      <c r="G118" s="832">
        <v>0.69</v>
      </c>
      <c r="H118" s="829">
        <v>0.86</v>
      </c>
      <c r="I118" s="829" t="s">
        <v>322</v>
      </c>
      <c r="J118" s="857">
        <f t="shared" si="7"/>
        <v>0.86</v>
      </c>
      <c r="K118" s="840" t="s">
        <v>694</v>
      </c>
      <c r="L118" s="841" t="s">
        <v>661</v>
      </c>
      <c r="M118" s="841" t="s">
        <v>352</v>
      </c>
      <c r="N118" s="841" t="s">
        <v>746</v>
      </c>
      <c r="O118" s="841"/>
      <c r="P118" s="841" t="s">
        <v>5</v>
      </c>
      <c r="Q118" s="841" t="s">
        <v>323</v>
      </c>
      <c r="R118" s="841" t="s">
        <v>652</v>
      </c>
    </row>
    <row r="119" spans="1:18" outlineLevel="1">
      <c r="A119" s="847" t="s">
        <v>113</v>
      </c>
      <c r="B119" s="829" t="s">
        <v>657</v>
      </c>
      <c r="C119" s="839">
        <v>42720</v>
      </c>
      <c r="D119" s="829" t="s">
        <v>703</v>
      </c>
      <c r="E119" s="830" t="s">
        <v>754</v>
      </c>
      <c r="F119" s="831">
        <v>65933</v>
      </c>
      <c r="G119" s="832">
        <v>0.28999999999999998</v>
      </c>
      <c r="H119" s="829">
        <v>0.36</v>
      </c>
      <c r="I119" s="829" t="s">
        <v>322</v>
      </c>
      <c r="J119" s="857">
        <f t="shared" si="7"/>
        <v>0.36</v>
      </c>
      <c r="K119" s="840" t="s">
        <v>694</v>
      </c>
      <c r="L119" s="841" t="s">
        <v>661</v>
      </c>
      <c r="M119" s="841" t="s">
        <v>352</v>
      </c>
      <c r="N119" s="841" t="s">
        <v>746</v>
      </c>
      <c r="O119" s="841"/>
      <c r="P119" s="841" t="s">
        <v>5</v>
      </c>
      <c r="Q119" s="841" t="s">
        <v>323</v>
      </c>
      <c r="R119" s="841" t="s">
        <v>652</v>
      </c>
    </row>
    <row r="120" spans="1:18">
      <c r="A120" s="842" t="s">
        <v>647</v>
      </c>
      <c r="B120" s="842"/>
      <c r="C120" s="842"/>
      <c r="D120" s="842"/>
      <c r="E120" s="843"/>
      <c r="F120" s="844"/>
      <c r="G120" s="845">
        <f>SUM(G107:G119)</f>
        <v>820.64999999999986</v>
      </c>
      <c r="H120" s="846">
        <f>SUM(H107:H119)</f>
        <v>1021.7700000000002</v>
      </c>
      <c r="I120" s="842"/>
      <c r="J120" s="858">
        <f>SUM(J107:J119)</f>
        <v>1021.7700000000002</v>
      </c>
      <c r="K120" s="842"/>
      <c r="L120" s="842"/>
      <c r="M120" s="842"/>
      <c r="N120" s="842"/>
      <c r="O120" s="842"/>
      <c r="P120" s="842"/>
      <c r="Q120" s="842"/>
      <c r="R120" s="842"/>
    </row>
    <row r="121" spans="1:18" outlineLevel="1">
      <c r="A121" s="847" t="s">
        <v>114</v>
      </c>
      <c r="B121" s="829" t="s">
        <v>642</v>
      </c>
      <c r="C121" s="839">
        <v>42702</v>
      </c>
      <c r="D121" s="829" t="s">
        <v>689</v>
      </c>
      <c r="E121" s="830" t="s">
        <v>755</v>
      </c>
      <c r="F121" s="831">
        <v>65503</v>
      </c>
      <c r="G121" s="832">
        <v>6.15</v>
      </c>
      <c r="H121" s="829">
        <v>7.5</v>
      </c>
      <c r="I121" s="829" t="s">
        <v>322</v>
      </c>
      <c r="J121" s="857">
        <f>H121</f>
        <v>7.5</v>
      </c>
      <c r="K121" s="840" t="s">
        <v>756</v>
      </c>
      <c r="L121" s="841" t="s">
        <v>661</v>
      </c>
      <c r="M121" s="841" t="s">
        <v>352</v>
      </c>
      <c r="N121" s="841"/>
      <c r="O121" s="841"/>
      <c r="P121" s="841" t="s">
        <v>5</v>
      </c>
      <c r="Q121" s="841" t="s">
        <v>323</v>
      </c>
      <c r="R121" s="841" t="s">
        <v>652</v>
      </c>
    </row>
    <row r="122" spans="1:18">
      <c r="A122" s="842" t="s">
        <v>647</v>
      </c>
      <c r="B122" s="842"/>
      <c r="C122" s="842"/>
      <c r="D122" s="842"/>
      <c r="E122" s="843"/>
      <c r="F122" s="844"/>
      <c r="G122" s="845">
        <f>SUM(G121:G121)</f>
        <v>6.15</v>
      </c>
      <c r="H122" s="846">
        <f>SUM(H121:H121)</f>
        <v>7.5</v>
      </c>
      <c r="I122" s="842"/>
      <c r="J122" s="858">
        <f>SUM(J121:J121)</f>
        <v>7.5</v>
      </c>
      <c r="K122" s="842"/>
      <c r="L122" s="842"/>
      <c r="M122" s="842"/>
      <c r="N122" s="842"/>
      <c r="O122" s="842"/>
      <c r="P122" s="842"/>
      <c r="Q122" s="842"/>
      <c r="R122" s="842"/>
    </row>
    <row r="123" spans="1:18" outlineLevel="1">
      <c r="A123" s="847" t="s">
        <v>115</v>
      </c>
      <c r="B123" s="829" t="s">
        <v>642</v>
      </c>
      <c r="C123" s="839">
        <v>42704</v>
      </c>
      <c r="D123" s="829" t="s">
        <v>684</v>
      </c>
      <c r="E123" s="830" t="s">
        <v>757</v>
      </c>
      <c r="F123" s="831">
        <v>65503</v>
      </c>
      <c r="G123" s="832">
        <v>55.61</v>
      </c>
      <c r="H123" s="829">
        <v>67.8</v>
      </c>
      <c r="I123" s="829" t="s">
        <v>322</v>
      </c>
      <c r="J123" s="857">
        <f t="shared" ref="J123:J149" si="8">H123</f>
        <v>67.8</v>
      </c>
      <c r="K123" s="840" t="s">
        <v>650</v>
      </c>
      <c r="L123" s="841" t="s">
        <v>661</v>
      </c>
      <c r="M123" s="841" t="s">
        <v>352</v>
      </c>
      <c r="N123" s="841" t="s">
        <v>758</v>
      </c>
      <c r="O123" s="841"/>
      <c r="P123" s="841" t="s">
        <v>5</v>
      </c>
      <c r="Q123" s="841" t="s">
        <v>323</v>
      </c>
      <c r="R123" s="841" t="s">
        <v>652</v>
      </c>
    </row>
    <row r="124" spans="1:18" outlineLevel="1">
      <c r="A124" s="847" t="s">
        <v>115</v>
      </c>
      <c r="B124" s="829" t="s">
        <v>642</v>
      </c>
      <c r="C124" s="839">
        <v>42704</v>
      </c>
      <c r="D124" s="829" t="s">
        <v>684</v>
      </c>
      <c r="E124" s="830" t="s">
        <v>759</v>
      </c>
      <c r="F124" s="831">
        <v>65503</v>
      </c>
      <c r="G124" s="832">
        <v>51.71</v>
      </c>
      <c r="H124" s="829">
        <v>63.04</v>
      </c>
      <c r="I124" s="829" t="s">
        <v>322</v>
      </c>
      <c r="J124" s="857">
        <f t="shared" si="8"/>
        <v>63.04</v>
      </c>
      <c r="K124" s="840" t="s">
        <v>650</v>
      </c>
      <c r="L124" s="841" t="s">
        <v>661</v>
      </c>
      <c r="M124" s="841" t="s">
        <v>352</v>
      </c>
      <c r="N124" s="841" t="s">
        <v>760</v>
      </c>
      <c r="O124" s="841"/>
      <c r="P124" s="841" t="s">
        <v>5</v>
      </c>
      <c r="Q124" s="841" t="s">
        <v>323</v>
      </c>
      <c r="R124" s="841" t="s">
        <v>652</v>
      </c>
    </row>
    <row r="125" spans="1:18" outlineLevel="1">
      <c r="A125" s="847" t="s">
        <v>115</v>
      </c>
      <c r="B125" s="829" t="s">
        <v>642</v>
      </c>
      <c r="C125" s="839">
        <v>42704</v>
      </c>
      <c r="D125" s="829" t="s">
        <v>687</v>
      </c>
      <c r="E125" s="830" t="s">
        <v>761</v>
      </c>
      <c r="F125" s="831">
        <v>65503</v>
      </c>
      <c r="G125" s="832">
        <v>2.99</v>
      </c>
      <c r="H125" s="829">
        <v>3.65</v>
      </c>
      <c r="I125" s="829" t="s">
        <v>322</v>
      </c>
      <c r="J125" s="857">
        <f t="shared" si="8"/>
        <v>3.65</v>
      </c>
      <c r="K125" s="840" t="s">
        <v>656</v>
      </c>
      <c r="L125" s="841" t="s">
        <v>661</v>
      </c>
      <c r="M125" s="841" t="s">
        <v>352</v>
      </c>
      <c r="N125" s="841" t="s">
        <v>760</v>
      </c>
      <c r="O125" s="841"/>
      <c r="P125" s="841" t="s">
        <v>5</v>
      </c>
      <c r="Q125" s="841" t="s">
        <v>323</v>
      </c>
      <c r="R125" s="841" t="s">
        <v>652</v>
      </c>
    </row>
    <row r="126" spans="1:18" outlineLevel="1">
      <c r="A126" s="847" t="s">
        <v>115</v>
      </c>
      <c r="B126" s="829" t="s">
        <v>642</v>
      </c>
      <c r="C126" s="839">
        <v>42704</v>
      </c>
      <c r="D126" s="829" t="s">
        <v>687</v>
      </c>
      <c r="E126" s="830" t="s">
        <v>762</v>
      </c>
      <c r="F126" s="831">
        <v>65503</v>
      </c>
      <c r="G126" s="832">
        <v>2.99</v>
      </c>
      <c r="H126" s="829">
        <v>3.65</v>
      </c>
      <c r="I126" s="829" t="s">
        <v>322</v>
      </c>
      <c r="J126" s="857">
        <f t="shared" si="8"/>
        <v>3.65</v>
      </c>
      <c r="K126" s="840" t="s">
        <v>656</v>
      </c>
      <c r="L126" s="841" t="s">
        <v>661</v>
      </c>
      <c r="M126" s="841" t="s">
        <v>352</v>
      </c>
      <c r="N126" s="841" t="s">
        <v>758</v>
      </c>
      <c r="O126" s="841"/>
      <c r="P126" s="841" t="s">
        <v>5</v>
      </c>
      <c r="Q126" s="841" t="s">
        <v>323</v>
      </c>
      <c r="R126" s="841" t="s">
        <v>652</v>
      </c>
    </row>
    <row r="127" spans="1:18" outlineLevel="1">
      <c r="A127" s="847" t="s">
        <v>115</v>
      </c>
      <c r="B127" s="829" t="s">
        <v>642</v>
      </c>
      <c r="C127" s="839">
        <v>42704</v>
      </c>
      <c r="D127" s="829" t="s">
        <v>695</v>
      </c>
      <c r="E127" s="830" t="s">
        <v>763</v>
      </c>
      <c r="F127" s="831">
        <v>65503</v>
      </c>
      <c r="G127" s="832">
        <v>1.06</v>
      </c>
      <c r="H127" s="829">
        <v>1.29</v>
      </c>
      <c r="I127" s="829" t="s">
        <v>322</v>
      </c>
      <c r="J127" s="857">
        <f t="shared" si="8"/>
        <v>1.29</v>
      </c>
      <c r="K127" s="840" t="s">
        <v>694</v>
      </c>
      <c r="L127" s="841" t="s">
        <v>661</v>
      </c>
      <c r="M127" s="841" t="s">
        <v>352</v>
      </c>
      <c r="N127" s="841" t="s">
        <v>760</v>
      </c>
      <c r="O127" s="841"/>
      <c r="P127" s="841" t="s">
        <v>5</v>
      </c>
      <c r="Q127" s="841" t="s">
        <v>323</v>
      </c>
      <c r="R127" s="841" t="s">
        <v>652</v>
      </c>
    </row>
    <row r="128" spans="1:18" outlineLevel="1">
      <c r="A128" s="847" t="s">
        <v>115</v>
      </c>
      <c r="B128" s="829" t="s">
        <v>642</v>
      </c>
      <c r="C128" s="839">
        <v>42704</v>
      </c>
      <c r="D128" s="829" t="s">
        <v>695</v>
      </c>
      <c r="E128" s="830" t="s">
        <v>764</v>
      </c>
      <c r="F128" s="831">
        <v>65503</v>
      </c>
      <c r="G128" s="832">
        <v>1.06</v>
      </c>
      <c r="H128" s="829">
        <v>1.29</v>
      </c>
      <c r="I128" s="829" t="s">
        <v>322</v>
      </c>
      <c r="J128" s="857">
        <f t="shared" si="8"/>
        <v>1.29</v>
      </c>
      <c r="K128" s="840" t="s">
        <v>694</v>
      </c>
      <c r="L128" s="841" t="s">
        <v>661</v>
      </c>
      <c r="M128" s="841" t="s">
        <v>352</v>
      </c>
      <c r="N128" s="841" t="s">
        <v>758</v>
      </c>
      <c r="O128" s="841"/>
      <c r="P128" s="841" t="s">
        <v>5</v>
      </c>
      <c r="Q128" s="841" t="s">
        <v>323</v>
      </c>
      <c r="R128" s="841" t="s">
        <v>652</v>
      </c>
    </row>
    <row r="129" spans="1:18" outlineLevel="1">
      <c r="A129" s="847" t="s">
        <v>115</v>
      </c>
      <c r="B129" s="829" t="s">
        <v>642</v>
      </c>
      <c r="C129" s="839">
        <v>42704</v>
      </c>
      <c r="D129" s="829" t="s">
        <v>692</v>
      </c>
      <c r="E129" s="830" t="s">
        <v>765</v>
      </c>
      <c r="F129" s="831">
        <v>65438</v>
      </c>
      <c r="G129" s="832">
        <v>27.95</v>
      </c>
      <c r="H129" s="829">
        <v>34.07</v>
      </c>
      <c r="I129" s="829" t="s">
        <v>322</v>
      </c>
      <c r="J129" s="857">
        <f t="shared" si="8"/>
        <v>34.07</v>
      </c>
      <c r="K129" s="840" t="s">
        <v>694</v>
      </c>
      <c r="L129" s="841" t="s">
        <v>665</v>
      </c>
      <c r="M129" s="841" t="s">
        <v>352</v>
      </c>
      <c r="N129" s="841" t="s">
        <v>758</v>
      </c>
      <c r="O129" s="841"/>
      <c r="P129" s="841" t="s">
        <v>5</v>
      </c>
      <c r="Q129" s="841" t="s">
        <v>323</v>
      </c>
      <c r="R129" s="841" t="s">
        <v>652</v>
      </c>
    </row>
    <row r="130" spans="1:18" outlineLevel="1">
      <c r="A130" s="847" t="s">
        <v>115</v>
      </c>
      <c r="B130" s="829" t="s">
        <v>642</v>
      </c>
      <c r="C130" s="839">
        <v>42704</v>
      </c>
      <c r="D130" s="829" t="s">
        <v>692</v>
      </c>
      <c r="E130" s="830" t="s">
        <v>766</v>
      </c>
      <c r="F130" s="831">
        <v>65438</v>
      </c>
      <c r="G130" s="832">
        <v>29.63</v>
      </c>
      <c r="H130" s="829">
        <v>36.119999999999997</v>
      </c>
      <c r="I130" s="829" t="s">
        <v>322</v>
      </c>
      <c r="J130" s="857">
        <f t="shared" si="8"/>
        <v>36.119999999999997</v>
      </c>
      <c r="K130" s="840" t="s">
        <v>694</v>
      </c>
      <c r="L130" s="841" t="s">
        <v>665</v>
      </c>
      <c r="M130" s="841" t="s">
        <v>352</v>
      </c>
      <c r="N130" s="841" t="s">
        <v>760</v>
      </c>
      <c r="O130" s="841"/>
      <c r="P130" s="841" t="s">
        <v>5</v>
      </c>
      <c r="Q130" s="841" t="s">
        <v>323</v>
      </c>
      <c r="R130" s="841" t="s">
        <v>652</v>
      </c>
    </row>
    <row r="131" spans="1:18" outlineLevel="1">
      <c r="A131" s="847" t="s">
        <v>115</v>
      </c>
      <c r="B131" s="829" t="s">
        <v>642</v>
      </c>
      <c r="C131" s="839">
        <v>42704</v>
      </c>
      <c r="D131" s="829" t="s">
        <v>689</v>
      </c>
      <c r="E131" s="830" t="s">
        <v>767</v>
      </c>
      <c r="F131" s="831">
        <v>65503</v>
      </c>
      <c r="G131" s="832">
        <v>7.0000000000000007E-2</v>
      </c>
      <c r="H131" s="829">
        <v>0.09</v>
      </c>
      <c r="I131" s="829" t="s">
        <v>322</v>
      </c>
      <c r="J131" s="857">
        <f t="shared" si="8"/>
        <v>0.09</v>
      </c>
      <c r="K131" s="840" t="s">
        <v>694</v>
      </c>
      <c r="L131" s="841" t="s">
        <v>661</v>
      </c>
      <c r="M131" s="841" t="s">
        <v>352</v>
      </c>
      <c r="N131" s="841" t="s">
        <v>758</v>
      </c>
      <c r="O131" s="841"/>
      <c r="P131" s="841" t="s">
        <v>5</v>
      </c>
      <c r="Q131" s="841" t="s">
        <v>323</v>
      </c>
      <c r="R131" s="841" t="s">
        <v>652</v>
      </c>
    </row>
    <row r="132" spans="1:18" outlineLevel="1">
      <c r="A132" s="847" t="s">
        <v>115</v>
      </c>
      <c r="B132" s="829" t="s">
        <v>642</v>
      </c>
      <c r="C132" s="839">
        <v>42704</v>
      </c>
      <c r="D132" s="829" t="s">
        <v>689</v>
      </c>
      <c r="E132" s="830" t="s">
        <v>768</v>
      </c>
      <c r="F132" s="831">
        <v>65503</v>
      </c>
      <c r="G132" s="832">
        <v>7.0000000000000007E-2</v>
      </c>
      <c r="H132" s="829">
        <v>0.09</v>
      </c>
      <c r="I132" s="829" t="s">
        <v>322</v>
      </c>
      <c r="J132" s="857">
        <f t="shared" si="8"/>
        <v>0.09</v>
      </c>
      <c r="K132" s="840" t="s">
        <v>694</v>
      </c>
      <c r="L132" s="841" t="s">
        <v>661</v>
      </c>
      <c r="M132" s="841" t="s">
        <v>352</v>
      </c>
      <c r="N132" s="841" t="s">
        <v>760</v>
      </c>
      <c r="O132" s="841"/>
      <c r="P132" s="841" t="s">
        <v>5</v>
      </c>
      <c r="Q132" s="841" t="s">
        <v>323</v>
      </c>
      <c r="R132" s="841" t="s">
        <v>652</v>
      </c>
    </row>
    <row r="133" spans="1:18" outlineLevel="1">
      <c r="A133" s="847" t="s">
        <v>115</v>
      </c>
      <c r="B133" s="829" t="s">
        <v>657</v>
      </c>
      <c r="C133" s="839">
        <v>42720</v>
      </c>
      <c r="D133" s="829" t="s">
        <v>698</v>
      </c>
      <c r="E133" s="830" t="s">
        <v>769</v>
      </c>
      <c r="F133" s="831">
        <v>65933</v>
      </c>
      <c r="G133" s="832">
        <v>69.03</v>
      </c>
      <c r="H133" s="829">
        <v>86.16</v>
      </c>
      <c r="I133" s="829" t="s">
        <v>322</v>
      </c>
      <c r="J133" s="857">
        <f t="shared" si="8"/>
        <v>86.16</v>
      </c>
      <c r="K133" s="840" t="s">
        <v>650</v>
      </c>
      <c r="L133" s="841" t="s">
        <v>661</v>
      </c>
      <c r="M133" s="841" t="s">
        <v>352</v>
      </c>
      <c r="N133" s="841" t="s">
        <v>760</v>
      </c>
      <c r="O133" s="841"/>
      <c r="P133" s="841" t="s">
        <v>5</v>
      </c>
      <c r="Q133" s="841" t="s">
        <v>323</v>
      </c>
      <c r="R133" s="841" t="s">
        <v>652</v>
      </c>
    </row>
    <row r="134" spans="1:18" outlineLevel="1">
      <c r="A134" s="847" t="s">
        <v>115</v>
      </c>
      <c r="B134" s="829" t="s">
        <v>657</v>
      </c>
      <c r="C134" s="839">
        <v>42727</v>
      </c>
      <c r="D134" s="829" t="s">
        <v>700</v>
      </c>
      <c r="E134" s="830" t="s">
        <v>757</v>
      </c>
      <c r="F134" s="831">
        <v>65933</v>
      </c>
      <c r="G134" s="832">
        <v>108.65</v>
      </c>
      <c r="H134" s="829">
        <v>135.61000000000001</v>
      </c>
      <c r="I134" s="829" t="s">
        <v>322</v>
      </c>
      <c r="J134" s="857">
        <f t="shared" si="8"/>
        <v>135.61000000000001</v>
      </c>
      <c r="K134" s="840" t="s">
        <v>650</v>
      </c>
      <c r="L134" s="841" t="s">
        <v>661</v>
      </c>
      <c r="M134" s="841" t="s">
        <v>352</v>
      </c>
      <c r="N134" s="841" t="s">
        <v>758</v>
      </c>
      <c r="O134" s="841"/>
      <c r="P134" s="841" t="s">
        <v>5</v>
      </c>
      <c r="Q134" s="841" t="s">
        <v>323</v>
      </c>
      <c r="R134" s="841" t="s">
        <v>652</v>
      </c>
    </row>
    <row r="135" spans="1:18" outlineLevel="1">
      <c r="A135" s="847" t="s">
        <v>115</v>
      </c>
      <c r="B135" s="829" t="s">
        <v>657</v>
      </c>
      <c r="C135" s="839">
        <v>42727</v>
      </c>
      <c r="D135" s="829" t="s">
        <v>700</v>
      </c>
      <c r="E135" s="830" t="s">
        <v>759</v>
      </c>
      <c r="F135" s="831">
        <v>65933</v>
      </c>
      <c r="G135" s="832">
        <v>79.61</v>
      </c>
      <c r="H135" s="829">
        <v>99.36</v>
      </c>
      <c r="I135" s="829" t="s">
        <v>322</v>
      </c>
      <c r="J135" s="857">
        <f t="shared" si="8"/>
        <v>99.36</v>
      </c>
      <c r="K135" s="840" t="s">
        <v>650</v>
      </c>
      <c r="L135" s="841" t="s">
        <v>661</v>
      </c>
      <c r="M135" s="841" t="s">
        <v>352</v>
      </c>
      <c r="N135" s="841" t="s">
        <v>760</v>
      </c>
      <c r="O135" s="841"/>
      <c r="P135" s="841" t="s">
        <v>5</v>
      </c>
      <c r="Q135" s="841" t="s">
        <v>323</v>
      </c>
      <c r="R135" s="841" t="s">
        <v>652</v>
      </c>
    </row>
    <row r="136" spans="1:18" outlineLevel="1">
      <c r="A136" s="847" t="s">
        <v>115</v>
      </c>
      <c r="B136" s="829" t="s">
        <v>657</v>
      </c>
      <c r="C136" s="839">
        <v>42720</v>
      </c>
      <c r="D136" s="829" t="s">
        <v>698</v>
      </c>
      <c r="E136" s="830" t="s">
        <v>770</v>
      </c>
      <c r="F136" s="831">
        <v>65933</v>
      </c>
      <c r="G136" s="832">
        <v>70.91</v>
      </c>
      <c r="H136" s="829">
        <v>88.5</v>
      </c>
      <c r="I136" s="829" t="s">
        <v>322</v>
      </c>
      <c r="J136" s="857">
        <f t="shared" si="8"/>
        <v>88.5</v>
      </c>
      <c r="K136" s="840" t="s">
        <v>650</v>
      </c>
      <c r="L136" s="841" t="s">
        <v>661</v>
      </c>
      <c r="M136" s="841" t="s">
        <v>352</v>
      </c>
      <c r="N136" s="841" t="s">
        <v>758</v>
      </c>
      <c r="O136" s="841"/>
      <c r="P136" s="841" t="s">
        <v>5</v>
      </c>
      <c r="Q136" s="841" t="s">
        <v>323</v>
      </c>
      <c r="R136" s="841" t="s">
        <v>652</v>
      </c>
    </row>
    <row r="137" spans="1:18" outlineLevel="1">
      <c r="A137" s="847" t="s">
        <v>115</v>
      </c>
      <c r="B137" s="829" t="s">
        <v>657</v>
      </c>
      <c r="C137" s="839">
        <v>42727</v>
      </c>
      <c r="D137" s="829" t="s">
        <v>702</v>
      </c>
      <c r="E137" s="830" t="s">
        <v>762</v>
      </c>
      <c r="F137" s="831">
        <v>65933</v>
      </c>
      <c r="G137" s="832">
        <v>5.85</v>
      </c>
      <c r="H137" s="829">
        <v>7.3</v>
      </c>
      <c r="I137" s="829" t="s">
        <v>322</v>
      </c>
      <c r="J137" s="857">
        <f t="shared" si="8"/>
        <v>7.3</v>
      </c>
      <c r="K137" s="840" t="s">
        <v>656</v>
      </c>
      <c r="L137" s="841" t="s">
        <v>661</v>
      </c>
      <c r="M137" s="841" t="s">
        <v>352</v>
      </c>
      <c r="N137" s="841" t="s">
        <v>758</v>
      </c>
      <c r="O137" s="841"/>
      <c r="P137" s="841" t="s">
        <v>5</v>
      </c>
      <c r="Q137" s="841" t="s">
        <v>323</v>
      </c>
      <c r="R137" s="841" t="s">
        <v>652</v>
      </c>
    </row>
    <row r="138" spans="1:18" outlineLevel="1">
      <c r="A138" s="847" t="s">
        <v>115</v>
      </c>
      <c r="B138" s="829" t="s">
        <v>657</v>
      </c>
      <c r="C138" s="839">
        <v>42727</v>
      </c>
      <c r="D138" s="829" t="s">
        <v>702</v>
      </c>
      <c r="E138" s="830" t="s">
        <v>761</v>
      </c>
      <c r="F138" s="831">
        <v>65933</v>
      </c>
      <c r="G138" s="832">
        <v>4.3899999999999997</v>
      </c>
      <c r="H138" s="829">
        <v>5.48</v>
      </c>
      <c r="I138" s="829" t="s">
        <v>322</v>
      </c>
      <c r="J138" s="857">
        <f t="shared" si="8"/>
        <v>5.48</v>
      </c>
      <c r="K138" s="840" t="s">
        <v>656</v>
      </c>
      <c r="L138" s="841" t="s">
        <v>661</v>
      </c>
      <c r="M138" s="841" t="s">
        <v>352</v>
      </c>
      <c r="N138" s="841" t="s">
        <v>760</v>
      </c>
      <c r="O138" s="841"/>
      <c r="P138" s="841" t="s">
        <v>5</v>
      </c>
      <c r="Q138" s="841" t="s">
        <v>323</v>
      </c>
      <c r="R138" s="841" t="s">
        <v>652</v>
      </c>
    </row>
    <row r="139" spans="1:18" outlineLevel="1">
      <c r="A139" s="847" t="s">
        <v>115</v>
      </c>
      <c r="B139" s="829" t="s">
        <v>657</v>
      </c>
      <c r="C139" s="839">
        <v>42727</v>
      </c>
      <c r="D139" s="829" t="s">
        <v>701</v>
      </c>
      <c r="E139" s="830" t="s">
        <v>761</v>
      </c>
      <c r="F139" s="831">
        <v>65933</v>
      </c>
      <c r="G139" s="832">
        <v>4.3899999999999997</v>
      </c>
      <c r="H139" s="829">
        <v>5.48</v>
      </c>
      <c r="I139" s="829" t="s">
        <v>322</v>
      </c>
      <c r="J139" s="857">
        <f t="shared" si="8"/>
        <v>5.48</v>
      </c>
      <c r="K139" s="840" t="s">
        <v>656</v>
      </c>
      <c r="L139" s="841" t="s">
        <v>661</v>
      </c>
      <c r="M139" s="841" t="s">
        <v>352</v>
      </c>
      <c r="N139" s="841" t="s">
        <v>760</v>
      </c>
      <c r="O139" s="841"/>
      <c r="P139" s="841" t="s">
        <v>5</v>
      </c>
      <c r="Q139" s="841" t="s">
        <v>323</v>
      </c>
      <c r="R139" s="841" t="s">
        <v>652</v>
      </c>
    </row>
    <row r="140" spans="1:18" outlineLevel="1">
      <c r="A140" s="847" t="s">
        <v>115</v>
      </c>
      <c r="B140" s="829" t="s">
        <v>657</v>
      </c>
      <c r="C140" s="839">
        <v>42727</v>
      </c>
      <c r="D140" s="829" t="s">
        <v>701</v>
      </c>
      <c r="E140" s="830" t="s">
        <v>762</v>
      </c>
      <c r="F140" s="831">
        <v>65933</v>
      </c>
      <c r="G140" s="832">
        <v>4.3899999999999997</v>
      </c>
      <c r="H140" s="829">
        <v>5.48</v>
      </c>
      <c r="I140" s="829" t="s">
        <v>322</v>
      </c>
      <c r="J140" s="857">
        <f t="shared" si="8"/>
        <v>5.48</v>
      </c>
      <c r="K140" s="840" t="s">
        <v>656</v>
      </c>
      <c r="L140" s="841" t="s">
        <v>661</v>
      </c>
      <c r="M140" s="841" t="s">
        <v>352</v>
      </c>
      <c r="N140" s="841" t="s">
        <v>758</v>
      </c>
      <c r="O140" s="841"/>
      <c r="P140" s="841" t="s">
        <v>5</v>
      </c>
      <c r="Q140" s="841" t="s">
        <v>323</v>
      </c>
      <c r="R140" s="841" t="s">
        <v>652</v>
      </c>
    </row>
    <row r="141" spans="1:18" outlineLevel="1">
      <c r="A141" s="847" t="s">
        <v>115</v>
      </c>
      <c r="B141" s="829" t="s">
        <v>657</v>
      </c>
      <c r="C141" s="839">
        <v>42720</v>
      </c>
      <c r="D141" s="829" t="s">
        <v>703</v>
      </c>
      <c r="E141" s="830" t="s">
        <v>771</v>
      </c>
      <c r="F141" s="831">
        <v>65933</v>
      </c>
      <c r="G141" s="832">
        <v>0.1</v>
      </c>
      <c r="H141" s="829">
        <v>0.13</v>
      </c>
      <c r="I141" s="829" t="s">
        <v>322</v>
      </c>
      <c r="J141" s="857">
        <f t="shared" si="8"/>
        <v>0.13</v>
      </c>
      <c r="K141" s="840" t="s">
        <v>694</v>
      </c>
      <c r="L141" s="841" t="s">
        <v>661</v>
      </c>
      <c r="M141" s="841" t="s">
        <v>352</v>
      </c>
      <c r="N141" s="841" t="s">
        <v>760</v>
      </c>
      <c r="O141" s="841"/>
      <c r="P141" s="841" t="s">
        <v>5</v>
      </c>
      <c r="Q141" s="841" t="s">
        <v>323</v>
      </c>
      <c r="R141" s="841" t="s">
        <v>652</v>
      </c>
    </row>
    <row r="142" spans="1:18" outlineLevel="1">
      <c r="A142" s="847" t="s">
        <v>115</v>
      </c>
      <c r="B142" s="829" t="s">
        <v>657</v>
      </c>
      <c r="C142" s="839">
        <v>42720</v>
      </c>
      <c r="D142" s="829" t="s">
        <v>703</v>
      </c>
      <c r="E142" s="830" t="s">
        <v>772</v>
      </c>
      <c r="F142" s="831">
        <v>65933</v>
      </c>
      <c r="G142" s="832">
        <v>0.14000000000000001</v>
      </c>
      <c r="H142" s="829">
        <v>0.17</v>
      </c>
      <c r="I142" s="829" t="s">
        <v>322</v>
      </c>
      <c r="J142" s="857">
        <f t="shared" si="8"/>
        <v>0.17</v>
      </c>
      <c r="K142" s="840" t="s">
        <v>694</v>
      </c>
      <c r="L142" s="841" t="s">
        <v>661</v>
      </c>
      <c r="M142" s="841" t="s">
        <v>352</v>
      </c>
      <c r="N142" s="841" t="s">
        <v>758</v>
      </c>
      <c r="O142" s="841"/>
      <c r="P142" s="841" t="s">
        <v>5</v>
      </c>
      <c r="Q142" s="841" t="s">
        <v>323</v>
      </c>
      <c r="R142" s="841" t="s">
        <v>652</v>
      </c>
    </row>
    <row r="143" spans="1:18" outlineLevel="1">
      <c r="A143" s="847" t="s">
        <v>115</v>
      </c>
      <c r="B143" s="829" t="s">
        <v>657</v>
      </c>
      <c r="C143" s="839">
        <v>42720</v>
      </c>
      <c r="D143" s="829" t="s">
        <v>703</v>
      </c>
      <c r="E143" s="830" t="s">
        <v>772</v>
      </c>
      <c r="F143" s="831">
        <v>65933</v>
      </c>
      <c r="G143" s="832">
        <v>0.1</v>
      </c>
      <c r="H143" s="829">
        <v>0.13</v>
      </c>
      <c r="I143" s="829" t="s">
        <v>322</v>
      </c>
      <c r="J143" s="857">
        <f t="shared" si="8"/>
        <v>0.13</v>
      </c>
      <c r="K143" s="840" t="s">
        <v>694</v>
      </c>
      <c r="L143" s="841" t="s">
        <v>661</v>
      </c>
      <c r="M143" s="841" t="s">
        <v>352</v>
      </c>
      <c r="N143" s="841" t="s">
        <v>758</v>
      </c>
      <c r="O143" s="841"/>
      <c r="P143" s="841" t="s">
        <v>5</v>
      </c>
      <c r="Q143" s="841" t="s">
        <v>323</v>
      </c>
      <c r="R143" s="841" t="s">
        <v>652</v>
      </c>
    </row>
    <row r="144" spans="1:18" outlineLevel="1">
      <c r="A144" s="847" t="s">
        <v>115</v>
      </c>
      <c r="B144" s="829" t="s">
        <v>657</v>
      </c>
      <c r="C144" s="839">
        <v>42720</v>
      </c>
      <c r="D144" s="829" t="s">
        <v>703</v>
      </c>
      <c r="E144" s="830" t="s">
        <v>771</v>
      </c>
      <c r="F144" s="831">
        <v>65933</v>
      </c>
      <c r="G144" s="832">
        <v>0.1</v>
      </c>
      <c r="H144" s="829">
        <v>0.13</v>
      </c>
      <c r="I144" s="829" t="s">
        <v>322</v>
      </c>
      <c r="J144" s="857">
        <f t="shared" si="8"/>
        <v>0.13</v>
      </c>
      <c r="K144" s="840" t="s">
        <v>694</v>
      </c>
      <c r="L144" s="841" t="s">
        <v>661</v>
      </c>
      <c r="M144" s="841" t="s">
        <v>352</v>
      </c>
      <c r="N144" s="841" t="s">
        <v>760</v>
      </c>
      <c r="O144" s="841"/>
      <c r="P144" s="841" t="s">
        <v>5</v>
      </c>
      <c r="Q144" s="841" t="s">
        <v>323</v>
      </c>
      <c r="R144" s="841" t="s">
        <v>652</v>
      </c>
    </row>
    <row r="145" spans="1:18" outlineLevel="1">
      <c r="A145" s="847" t="s">
        <v>115</v>
      </c>
      <c r="B145" s="829" t="s">
        <v>657</v>
      </c>
      <c r="C145" s="839">
        <v>42727</v>
      </c>
      <c r="D145" s="829" t="s">
        <v>705</v>
      </c>
      <c r="E145" s="830" t="s">
        <v>764</v>
      </c>
      <c r="F145" s="831">
        <v>65933</v>
      </c>
      <c r="G145" s="832">
        <v>2.0699999999999998</v>
      </c>
      <c r="H145" s="829">
        <v>2.58</v>
      </c>
      <c r="I145" s="829" t="s">
        <v>322</v>
      </c>
      <c r="J145" s="857">
        <f t="shared" si="8"/>
        <v>2.58</v>
      </c>
      <c r="K145" s="840" t="s">
        <v>694</v>
      </c>
      <c r="L145" s="841" t="s">
        <v>661</v>
      </c>
      <c r="M145" s="841" t="s">
        <v>352</v>
      </c>
      <c r="N145" s="841" t="s">
        <v>758</v>
      </c>
      <c r="O145" s="841"/>
      <c r="P145" s="841" t="s">
        <v>5</v>
      </c>
      <c r="Q145" s="841" t="s">
        <v>323</v>
      </c>
      <c r="R145" s="841" t="s">
        <v>652</v>
      </c>
    </row>
    <row r="146" spans="1:18" outlineLevel="1">
      <c r="A146" s="847" t="s">
        <v>115</v>
      </c>
      <c r="B146" s="829" t="s">
        <v>657</v>
      </c>
      <c r="C146" s="839">
        <v>42727</v>
      </c>
      <c r="D146" s="829" t="s">
        <v>706</v>
      </c>
      <c r="E146" s="830" t="s">
        <v>763</v>
      </c>
      <c r="F146" s="831">
        <v>65933</v>
      </c>
      <c r="G146" s="832">
        <v>1.55</v>
      </c>
      <c r="H146" s="829">
        <v>1.93</v>
      </c>
      <c r="I146" s="829" t="s">
        <v>322</v>
      </c>
      <c r="J146" s="857">
        <f t="shared" si="8"/>
        <v>1.93</v>
      </c>
      <c r="K146" s="840" t="s">
        <v>694</v>
      </c>
      <c r="L146" s="841" t="s">
        <v>661</v>
      </c>
      <c r="M146" s="841" t="s">
        <v>352</v>
      </c>
      <c r="N146" s="841" t="s">
        <v>760</v>
      </c>
      <c r="O146" s="841"/>
      <c r="P146" s="841" t="s">
        <v>5</v>
      </c>
      <c r="Q146" s="841" t="s">
        <v>323</v>
      </c>
      <c r="R146" s="841" t="s">
        <v>652</v>
      </c>
    </row>
    <row r="147" spans="1:18" outlineLevel="1">
      <c r="A147" s="847" t="s">
        <v>115</v>
      </c>
      <c r="B147" s="829" t="s">
        <v>657</v>
      </c>
      <c r="C147" s="839">
        <v>42727</v>
      </c>
      <c r="D147" s="829" t="s">
        <v>706</v>
      </c>
      <c r="E147" s="830" t="s">
        <v>764</v>
      </c>
      <c r="F147" s="831">
        <v>65933</v>
      </c>
      <c r="G147" s="832">
        <v>1.55</v>
      </c>
      <c r="H147" s="829">
        <v>1.93</v>
      </c>
      <c r="I147" s="829" t="s">
        <v>322</v>
      </c>
      <c r="J147" s="857">
        <f t="shared" si="8"/>
        <v>1.93</v>
      </c>
      <c r="K147" s="840" t="s">
        <v>694</v>
      </c>
      <c r="L147" s="841" t="s">
        <v>661</v>
      </c>
      <c r="M147" s="841" t="s">
        <v>352</v>
      </c>
      <c r="N147" s="841" t="s">
        <v>758</v>
      </c>
      <c r="O147" s="841"/>
      <c r="P147" s="841" t="s">
        <v>5</v>
      </c>
      <c r="Q147" s="841" t="s">
        <v>323</v>
      </c>
      <c r="R147" s="841" t="s">
        <v>652</v>
      </c>
    </row>
    <row r="148" spans="1:18" outlineLevel="1">
      <c r="A148" s="847" t="s">
        <v>115</v>
      </c>
      <c r="B148" s="829" t="s">
        <v>657</v>
      </c>
      <c r="C148" s="839">
        <v>42727</v>
      </c>
      <c r="D148" s="829" t="s">
        <v>705</v>
      </c>
      <c r="E148" s="830" t="s">
        <v>763</v>
      </c>
      <c r="F148" s="831">
        <v>65933</v>
      </c>
      <c r="G148" s="832">
        <v>1.55</v>
      </c>
      <c r="H148" s="829">
        <v>1.93</v>
      </c>
      <c r="I148" s="829" t="s">
        <v>322</v>
      </c>
      <c r="J148" s="857">
        <f t="shared" si="8"/>
        <v>1.93</v>
      </c>
      <c r="K148" s="840" t="s">
        <v>694</v>
      </c>
      <c r="L148" s="841" t="s">
        <v>661</v>
      </c>
      <c r="M148" s="841" t="s">
        <v>352</v>
      </c>
      <c r="N148" s="841" t="s">
        <v>760</v>
      </c>
      <c r="O148" s="841"/>
      <c r="P148" s="841" t="s">
        <v>5</v>
      </c>
      <c r="Q148" s="841" t="s">
        <v>323</v>
      </c>
      <c r="R148" s="841" t="s">
        <v>652</v>
      </c>
    </row>
    <row r="149" spans="1:18" outlineLevel="1">
      <c r="A149" s="847" t="s">
        <v>115</v>
      </c>
      <c r="B149" s="829" t="s">
        <v>657</v>
      </c>
      <c r="C149" s="839">
        <v>42720</v>
      </c>
      <c r="D149" s="829" t="s">
        <v>703</v>
      </c>
      <c r="E149" s="830" t="s">
        <v>773</v>
      </c>
      <c r="F149" s="831">
        <v>65933</v>
      </c>
      <c r="G149" s="832">
        <v>12.02</v>
      </c>
      <c r="H149" s="829">
        <v>15</v>
      </c>
      <c r="I149" s="829" t="s">
        <v>322</v>
      </c>
      <c r="J149" s="857">
        <f t="shared" si="8"/>
        <v>15</v>
      </c>
      <c r="K149" s="840" t="s">
        <v>756</v>
      </c>
      <c r="L149" s="841" t="s">
        <v>661</v>
      </c>
      <c r="M149" s="841" t="s">
        <v>352</v>
      </c>
      <c r="N149" s="841"/>
      <c r="O149" s="841"/>
      <c r="P149" s="841" t="s">
        <v>5</v>
      </c>
      <c r="Q149" s="841" t="s">
        <v>323</v>
      </c>
      <c r="R149" s="841" t="s">
        <v>652</v>
      </c>
    </row>
    <row r="150" spans="1:18">
      <c r="A150" s="842" t="s">
        <v>647</v>
      </c>
      <c r="B150" s="842"/>
      <c r="C150" s="842"/>
      <c r="D150" s="842"/>
      <c r="E150" s="843"/>
      <c r="F150" s="844"/>
      <c r="G150" s="845">
        <f>SUM(G123:G149)</f>
        <v>539.53999999999985</v>
      </c>
      <c r="H150" s="846">
        <f>SUM(H123:H149)</f>
        <v>668.38999999999987</v>
      </c>
      <c r="I150" s="842"/>
      <c r="J150" s="858">
        <f>SUM(J123:J149)</f>
        <v>668.38999999999987</v>
      </c>
      <c r="K150" s="842"/>
      <c r="L150" s="842"/>
      <c r="M150" s="842"/>
      <c r="N150" s="842"/>
      <c r="O150" s="842"/>
      <c r="P150" s="842"/>
      <c r="Q150" s="842"/>
      <c r="R150" s="842"/>
    </row>
    <row r="151" spans="1:18" outlineLevel="1">
      <c r="A151" s="847" t="s">
        <v>274</v>
      </c>
      <c r="B151" s="829" t="s">
        <v>642</v>
      </c>
      <c r="C151" s="839">
        <v>42704</v>
      </c>
      <c r="D151" s="829" t="s">
        <v>684</v>
      </c>
      <c r="E151" s="830" t="s">
        <v>774</v>
      </c>
      <c r="F151" s="831">
        <v>65503</v>
      </c>
      <c r="G151" s="832">
        <v>14.77</v>
      </c>
      <c r="H151" s="829">
        <v>18.010000000000002</v>
      </c>
      <c r="I151" s="829" t="s">
        <v>322</v>
      </c>
      <c r="J151" s="857">
        <f t="shared" ref="J151:J163" si="9">H151</f>
        <v>18.010000000000002</v>
      </c>
      <c r="K151" s="840" t="s">
        <v>650</v>
      </c>
      <c r="L151" s="841" t="s">
        <v>661</v>
      </c>
      <c r="M151" s="841" t="s">
        <v>352</v>
      </c>
      <c r="N151" s="841" t="s">
        <v>775</v>
      </c>
      <c r="O151" s="841"/>
      <c r="P151" s="841" t="s">
        <v>5</v>
      </c>
      <c r="Q151" s="841" t="s">
        <v>323</v>
      </c>
      <c r="R151" s="841" t="s">
        <v>652</v>
      </c>
    </row>
    <row r="152" spans="1:18" outlineLevel="1">
      <c r="A152" s="847" t="s">
        <v>274</v>
      </c>
      <c r="B152" s="829" t="s">
        <v>642</v>
      </c>
      <c r="C152" s="839">
        <v>42704</v>
      </c>
      <c r="D152" s="829" t="s">
        <v>687</v>
      </c>
      <c r="E152" s="830" t="s">
        <v>776</v>
      </c>
      <c r="F152" s="831">
        <v>65503</v>
      </c>
      <c r="G152" s="832">
        <v>0.9</v>
      </c>
      <c r="H152" s="829">
        <v>1.1000000000000001</v>
      </c>
      <c r="I152" s="829" t="s">
        <v>322</v>
      </c>
      <c r="J152" s="857">
        <f t="shared" si="9"/>
        <v>1.1000000000000001</v>
      </c>
      <c r="K152" s="840" t="s">
        <v>656</v>
      </c>
      <c r="L152" s="841" t="s">
        <v>661</v>
      </c>
      <c r="M152" s="841" t="s">
        <v>352</v>
      </c>
      <c r="N152" s="841" t="s">
        <v>775</v>
      </c>
      <c r="O152" s="841"/>
      <c r="P152" s="841" t="s">
        <v>5</v>
      </c>
      <c r="Q152" s="841" t="s">
        <v>323</v>
      </c>
      <c r="R152" s="841" t="s">
        <v>652</v>
      </c>
    </row>
    <row r="153" spans="1:18" outlineLevel="1">
      <c r="A153" s="847" t="s">
        <v>274</v>
      </c>
      <c r="B153" s="829" t="s">
        <v>642</v>
      </c>
      <c r="C153" s="839">
        <v>42704</v>
      </c>
      <c r="D153" s="829" t="s">
        <v>692</v>
      </c>
      <c r="E153" s="830" t="s">
        <v>777</v>
      </c>
      <c r="F153" s="831">
        <v>65438</v>
      </c>
      <c r="G153" s="832">
        <v>17.3</v>
      </c>
      <c r="H153" s="829">
        <v>21.09</v>
      </c>
      <c r="I153" s="829" t="s">
        <v>322</v>
      </c>
      <c r="J153" s="857">
        <f t="shared" si="9"/>
        <v>21.09</v>
      </c>
      <c r="K153" s="840" t="s">
        <v>694</v>
      </c>
      <c r="L153" s="841" t="s">
        <v>665</v>
      </c>
      <c r="M153" s="841" t="s">
        <v>352</v>
      </c>
      <c r="N153" s="841" t="s">
        <v>775</v>
      </c>
      <c r="O153" s="841"/>
      <c r="P153" s="841" t="s">
        <v>5</v>
      </c>
      <c r="Q153" s="841" t="s">
        <v>323</v>
      </c>
      <c r="R153" s="841" t="s">
        <v>652</v>
      </c>
    </row>
    <row r="154" spans="1:18" outlineLevel="1">
      <c r="A154" s="847" t="s">
        <v>274</v>
      </c>
      <c r="B154" s="829" t="s">
        <v>642</v>
      </c>
      <c r="C154" s="839">
        <v>42704</v>
      </c>
      <c r="D154" s="829" t="s">
        <v>695</v>
      </c>
      <c r="E154" s="830" t="s">
        <v>778</v>
      </c>
      <c r="F154" s="831">
        <v>65503</v>
      </c>
      <c r="G154" s="832">
        <v>0.32</v>
      </c>
      <c r="H154" s="829">
        <v>0.39</v>
      </c>
      <c r="I154" s="829" t="s">
        <v>322</v>
      </c>
      <c r="J154" s="857">
        <f t="shared" si="9"/>
        <v>0.39</v>
      </c>
      <c r="K154" s="840" t="s">
        <v>694</v>
      </c>
      <c r="L154" s="841" t="s">
        <v>661</v>
      </c>
      <c r="M154" s="841" t="s">
        <v>352</v>
      </c>
      <c r="N154" s="841" t="s">
        <v>775</v>
      </c>
      <c r="O154" s="841"/>
      <c r="P154" s="841" t="s">
        <v>5</v>
      </c>
      <c r="Q154" s="841" t="s">
        <v>323</v>
      </c>
      <c r="R154" s="841" t="s">
        <v>652</v>
      </c>
    </row>
    <row r="155" spans="1:18" outlineLevel="1">
      <c r="A155" s="847" t="s">
        <v>274</v>
      </c>
      <c r="B155" s="829" t="s">
        <v>642</v>
      </c>
      <c r="C155" s="839">
        <v>42704</v>
      </c>
      <c r="D155" s="829" t="s">
        <v>689</v>
      </c>
      <c r="E155" s="830" t="s">
        <v>779</v>
      </c>
      <c r="F155" s="831">
        <v>65503</v>
      </c>
      <c r="G155" s="832">
        <v>0.02</v>
      </c>
      <c r="H155" s="829">
        <v>0.03</v>
      </c>
      <c r="I155" s="829" t="s">
        <v>322</v>
      </c>
      <c r="J155" s="857">
        <f t="shared" si="9"/>
        <v>0.03</v>
      </c>
      <c r="K155" s="840" t="s">
        <v>694</v>
      </c>
      <c r="L155" s="841" t="s">
        <v>661</v>
      </c>
      <c r="M155" s="841" t="s">
        <v>352</v>
      </c>
      <c r="N155" s="841" t="s">
        <v>775</v>
      </c>
      <c r="O155" s="841"/>
      <c r="P155" s="841" t="s">
        <v>5</v>
      </c>
      <c r="Q155" s="841" t="s">
        <v>323</v>
      </c>
      <c r="R155" s="841" t="s">
        <v>652</v>
      </c>
    </row>
    <row r="156" spans="1:18" outlineLevel="1">
      <c r="A156" s="847" t="s">
        <v>274</v>
      </c>
      <c r="B156" s="829" t="s">
        <v>657</v>
      </c>
      <c r="C156" s="839">
        <v>42727</v>
      </c>
      <c r="D156" s="829" t="s">
        <v>700</v>
      </c>
      <c r="E156" s="830" t="s">
        <v>774</v>
      </c>
      <c r="F156" s="831">
        <v>65933</v>
      </c>
      <c r="G156" s="832">
        <v>88.17</v>
      </c>
      <c r="H156" s="829">
        <v>110.04</v>
      </c>
      <c r="I156" s="829" t="s">
        <v>322</v>
      </c>
      <c r="J156" s="857">
        <f t="shared" si="9"/>
        <v>110.04</v>
      </c>
      <c r="K156" s="840" t="s">
        <v>650</v>
      </c>
      <c r="L156" s="841" t="s">
        <v>661</v>
      </c>
      <c r="M156" s="841" t="s">
        <v>352</v>
      </c>
      <c r="N156" s="841" t="s">
        <v>775</v>
      </c>
      <c r="O156" s="841"/>
      <c r="P156" s="841" t="s">
        <v>5</v>
      </c>
      <c r="Q156" s="841" t="s">
        <v>323</v>
      </c>
      <c r="R156" s="841" t="s">
        <v>652</v>
      </c>
    </row>
    <row r="157" spans="1:18" outlineLevel="1">
      <c r="A157" s="847" t="s">
        <v>274</v>
      </c>
      <c r="B157" s="829" t="s">
        <v>657</v>
      </c>
      <c r="C157" s="839">
        <v>42720</v>
      </c>
      <c r="D157" s="829" t="s">
        <v>698</v>
      </c>
      <c r="E157" s="830" t="s">
        <v>780</v>
      </c>
      <c r="F157" s="831">
        <v>65933</v>
      </c>
      <c r="G157" s="832">
        <v>70.540000000000006</v>
      </c>
      <c r="H157" s="829">
        <v>88.04</v>
      </c>
      <c r="I157" s="829" t="s">
        <v>322</v>
      </c>
      <c r="J157" s="857">
        <f t="shared" si="9"/>
        <v>88.04</v>
      </c>
      <c r="K157" s="840" t="s">
        <v>650</v>
      </c>
      <c r="L157" s="841" t="s">
        <v>661</v>
      </c>
      <c r="M157" s="841" t="s">
        <v>352</v>
      </c>
      <c r="N157" s="841" t="s">
        <v>775</v>
      </c>
      <c r="O157" s="841"/>
      <c r="P157" s="841" t="s">
        <v>5</v>
      </c>
      <c r="Q157" s="841" t="s">
        <v>323</v>
      </c>
      <c r="R157" s="841" t="s">
        <v>652</v>
      </c>
    </row>
    <row r="158" spans="1:18" outlineLevel="1">
      <c r="A158" s="847" t="s">
        <v>274</v>
      </c>
      <c r="B158" s="829" t="s">
        <v>657</v>
      </c>
      <c r="C158" s="839">
        <v>42727</v>
      </c>
      <c r="D158" s="829" t="s">
        <v>701</v>
      </c>
      <c r="E158" s="830" t="s">
        <v>776</v>
      </c>
      <c r="F158" s="831">
        <v>65933</v>
      </c>
      <c r="G158" s="832">
        <v>4.42</v>
      </c>
      <c r="H158" s="829">
        <v>5.52</v>
      </c>
      <c r="I158" s="829" t="s">
        <v>322</v>
      </c>
      <c r="J158" s="857">
        <f t="shared" si="9"/>
        <v>5.52</v>
      </c>
      <c r="K158" s="840" t="s">
        <v>656</v>
      </c>
      <c r="L158" s="841" t="s">
        <v>661</v>
      </c>
      <c r="M158" s="841" t="s">
        <v>352</v>
      </c>
      <c r="N158" s="841" t="s">
        <v>775</v>
      </c>
      <c r="O158" s="841"/>
      <c r="P158" s="841" t="s">
        <v>5</v>
      </c>
      <c r="Q158" s="841" t="s">
        <v>323</v>
      </c>
      <c r="R158" s="841" t="s">
        <v>652</v>
      </c>
    </row>
    <row r="159" spans="1:18" outlineLevel="1">
      <c r="A159" s="847" t="s">
        <v>274</v>
      </c>
      <c r="B159" s="829" t="s">
        <v>657</v>
      </c>
      <c r="C159" s="839">
        <v>42727</v>
      </c>
      <c r="D159" s="829" t="s">
        <v>702</v>
      </c>
      <c r="E159" s="830" t="s">
        <v>776</v>
      </c>
      <c r="F159" s="831">
        <v>65933</v>
      </c>
      <c r="G159" s="832">
        <v>4.42</v>
      </c>
      <c r="H159" s="829">
        <v>5.52</v>
      </c>
      <c r="I159" s="829" t="s">
        <v>322</v>
      </c>
      <c r="J159" s="857">
        <f t="shared" si="9"/>
        <v>5.52</v>
      </c>
      <c r="K159" s="840" t="s">
        <v>656</v>
      </c>
      <c r="L159" s="841" t="s">
        <v>661</v>
      </c>
      <c r="M159" s="841" t="s">
        <v>352</v>
      </c>
      <c r="N159" s="841" t="s">
        <v>775</v>
      </c>
      <c r="O159" s="841"/>
      <c r="P159" s="841" t="s">
        <v>5</v>
      </c>
      <c r="Q159" s="841" t="s">
        <v>323</v>
      </c>
      <c r="R159" s="841" t="s">
        <v>652</v>
      </c>
    </row>
    <row r="160" spans="1:18" outlineLevel="1">
      <c r="A160" s="847" t="s">
        <v>274</v>
      </c>
      <c r="B160" s="829" t="s">
        <v>657</v>
      </c>
      <c r="C160" s="839">
        <v>42727</v>
      </c>
      <c r="D160" s="829" t="s">
        <v>706</v>
      </c>
      <c r="E160" s="830" t="s">
        <v>778</v>
      </c>
      <c r="F160" s="831">
        <v>65933</v>
      </c>
      <c r="G160" s="832">
        <v>1.56</v>
      </c>
      <c r="H160" s="829">
        <v>1.95</v>
      </c>
      <c r="I160" s="829" t="s">
        <v>322</v>
      </c>
      <c r="J160" s="857">
        <f t="shared" si="9"/>
        <v>1.95</v>
      </c>
      <c r="K160" s="840" t="s">
        <v>694</v>
      </c>
      <c r="L160" s="841" t="s">
        <v>661</v>
      </c>
      <c r="M160" s="841" t="s">
        <v>352</v>
      </c>
      <c r="N160" s="841" t="s">
        <v>775</v>
      </c>
      <c r="O160" s="841"/>
      <c r="P160" s="841" t="s">
        <v>5</v>
      </c>
      <c r="Q160" s="841" t="s">
        <v>323</v>
      </c>
      <c r="R160" s="841" t="s">
        <v>652</v>
      </c>
    </row>
    <row r="161" spans="1:18" outlineLevel="1">
      <c r="A161" s="847" t="s">
        <v>274</v>
      </c>
      <c r="B161" s="829" t="s">
        <v>657</v>
      </c>
      <c r="C161" s="839">
        <v>42727</v>
      </c>
      <c r="D161" s="829" t="s">
        <v>705</v>
      </c>
      <c r="E161" s="830" t="s">
        <v>778</v>
      </c>
      <c r="F161" s="831">
        <v>65933</v>
      </c>
      <c r="G161" s="832">
        <v>1.56</v>
      </c>
      <c r="H161" s="829">
        <v>1.95</v>
      </c>
      <c r="I161" s="829" t="s">
        <v>322</v>
      </c>
      <c r="J161" s="857">
        <f t="shared" si="9"/>
        <v>1.95</v>
      </c>
      <c r="K161" s="840" t="s">
        <v>694</v>
      </c>
      <c r="L161" s="841" t="s">
        <v>661</v>
      </c>
      <c r="M161" s="841" t="s">
        <v>352</v>
      </c>
      <c r="N161" s="841" t="s">
        <v>775</v>
      </c>
      <c r="O161" s="841"/>
      <c r="P161" s="841" t="s">
        <v>5</v>
      </c>
      <c r="Q161" s="841" t="s">
        <v>323</v>
      </c>
      <c r="R161" s="841" t="s">
        <v>652</v>
      </c>
    </row>
    <row r="162" spans="1:18" outlineLevel="1">
      <c r="A162" s="847" t="s">
        <v>274</v>
      </c>
      <c r="B162" s="829" t="s">
        <v>657</v>
      </c>
      <c r="C162" s="839">
        <v>42720</v>
      </c>
      <c r="D162" s="829" t="s">
        <v>703</v>
      </c>
      <c r="E162" s="830" t="s">
        <v>781</v>
      </c>
      <c r="F162" s="831">
        <v>65933</v>
      </c>
      <c r="G162" s="832">
        <v>0.1</v>
      </c>
      <c r="H162" s="829">
        <v>0.13</v>
      </c>
      <c r="I162" s="829" t="s">
        <v>322</v>
      </c>
      <c r="J162" s="857">
        <f t="shared" si="9"/>
        <v>0.13</v>
      </c>
      <c r="K162" s="840" t="s">
        <v>694</v>
      </c>
      <c r="L162" s="841" t="s">
        <v>661</v>
      </c>
      <c r="M162" s="841" t="s">
        <v>352</v>
      </c>
      <c r="N162" s="841" t="s">
        <v>775</v>
      </c>
      <c r="O162" s="841"/>
      <c r="P162" s="841" t="s">
        <v>5</v>
      </c>
      <c r="Q162" s="841" t="s">
        <v>323</v>
      </c>
      <c r="R162" s="841" t="s">
        <v>652</v>
      </c>
    </row>
    <row r="163" spans="1:18" outlineLevel="1">
      <c r="A163" s="847" t="s">
        <v>274</v>
      </c>
      <c r="B163" s="829" t="s">
        <v>657</v>
      </c>
      <c r="C163" s="839">
        <v>42720</v>
      </c>
      <c r="D163" s="829" t="s">
        <v>703</v>
      </c>
      <c r="E163" s="830" t="s">
        <v>781</v>
      </c>
      <c r="F163" s="831">
        <v>65933</v>
      </c>
      <c r="G163" s="832">
        <v>0.1</v>
      </c>
      <c r="H163" s="829">
        <v>0.13</v>
      </c>
      <c r="I163" s="829" t="s">
        <v>322</v>
      </c>
      <c r="J163" s="857">
        <f t="shared" si="9"/>
        <v>0.13</v>
      </c>
      <c r="K163" s="840" t="s">
        <v>694</v>
      </c>
      <c r="L163" s="841" t="s">
        <v>661</v>
      </c>
      <c r="M163" s="841" t="s">
        <v>352</v>
      </c>
      <c r="N163" s="841" t="s">
        <v>775</v>
      </c>
      <c r="O163" s="841"/>
      <c r="P163" s="841" t="s">
        <v>5</v>
      </c>
      <c r="Q163" s="841" t="s">
        <v>323</v>
      </c>
      <c r="R163" s="841" t="s">
        <v>652</v>
      </c>
    </row>
    <row r="164" spans="1:18">
      <c r="A164" s="842" t="s">
        <v>647</v>
      </c>
      <c r="B164" s="842"/>
      <c r="C164" s="842"/>
      <c r="D164" s="842"/>
      <c r="E164" s="843"/>
      <c r="F164" s="844"/>
      <c r="G164" s="845">
        <f>SUM(G151:G163)</f>
        <v>204.17999999999998</v>
      </c>
      <c r="H164" s="846">
        <f>SUM(H151:H163)</f>
        <v>253.90000000000003</v>
      </c>
      <c r="I164" s="842"/>
      <c r="J164" s="858">
        <f>SUM(J151:J163)</f>
        <v>253.90000000000003</v>
      </c>
      <c r="K164" s="842"/>
      <c r="L164" s="842"/>
      <c r="M164" s="842"/>
      <c r="N164" s="842"/>
      <c r="O164" s="842"/>
      <c r="P164" s="842"/>
      <c r="Q164" s="842"/>
      <c r="R164" s="842"/>
    </row>
    <row r="165" spans="1:18" outlineLevel="1">
      <c r="A165" s="847" t="s">
        <v>275</v>
      </c>
      <c r="B165" s="829" t="s">
        <v>620</v>
      </c>
      <c r="C165" s="839">
        <v>42674</v>
      </c>
      <c r="D165" s="829" t="s">
        <v>723</v>
      </c>
      <c r="E165" s="830" t="s">
        <v>782</v>
      </c>
      <c r="F165" s="831">
        <v>65157</v>
      </c>
      <c r="G165" s="832">
        <v>272.64999999999998</v>
      </c>
      <c r="H165" s="829">
        <v>353.66</v>
      </c>
      <c r="I165" s="829" t="s">
        <v>322</v>
      </c>
      <c r="J165" s="857">
        <f t="shared" ref="J165:J180" si="10">H165</f>
        <v>353.66</v>
      </c>
      <c r="K165" s="840" t="s">
        <v>650</v>
      </c>
      <c r="L165" s="841" t="s">
        <v>661</v>
      </c>
      <c r="M165" s="841" t="s">
        <v>352</v>
      </c>
      <c r="N165" s="841" t="s">
        <v>783</v>
      </c>
      <c r="O165" s="841"/>
      <c r="P165" s="841" t="s">
        <v>5</v>
      </c>
      <c r="Q165" s="841" t="s">
        <v>323</v>
      </c>
      <c r="R165" s="841" t="s">
        <v>652</v>
      </c>
    </row>
    <row r="166" spans="1:18" outlineLevel="1">
      <c r="A166" s="847" t="s">
        <v>275</v>
      </c>
      <c r="B166" s="829" t="s">
        <v>620</v>
      </c>
      <c r="C166" s="839">
        <v>42674</v>
      </c>
      <c r="D166" s="829" t="s">
        <v>726</v>
      </c>
      <c r="E166" s="830" t="s">
        <v>784</v>
      </c>
      <c r="F166" s="831">
        <v>65157</v>
      </c>
      <c r="G166" s="832">
        <v>17.7</v>
      </c>
      <c r="H166" s="829">
        <v>22.96</v>
      </c>
      <c r="I166" s="829" t="s">
        <v>322</v>
      </c>
      <c r="J166" s="857">
        <f t="shared" si="10"/>
        <v>22.96</v>
      </c>
      <c r="K166" s="840" t="s">
        <v>656</v>
      </c>
      <c r="L166" s="841" t="s">
        <v>661</v>
      </c>
      <c r="M166" s="841" t="s">
        <v>352</v>
      </c>
      <c r="N166" s="841" t="s">
        <v>783</v>
      </c>
      <c r="O166" s="841"/>
      <c r="P166" s="841" t="s">
        <v>5</v>
      </c>
      <c r="Q166" s="841" t="s">
        <v>323</v>
      </c>
      <c r="R166" s="841" t="s">
        <v>652</v>
      </c>
    </row>
    <row r="167" spans="1:18" outlineLevel="1">
      <c r="A167" s="847" t="s">
        <v>275</v>
      </c>
      <c r="B167" s="829" t="s">
        <v>620</v>
      </c>
      <c r="C167" s="839">
        <v>42674</v>
      </c>
      <c r="D167" s="829" t="s">
        <v>730</v>
      </c>
      <c r="E167" s="830" t="s">
        <v>785</v>
      </c>
      <c r="F167" s="831">
        <v>65157</v>
      </c>
      <c r="G167" s="832">
        <v>6.24</v>
      </c>
      <c r="H167" s="829">
        <v>8.1</v>
      </c>
      <c r="I167" s="829" t="s">
        <v>322</v>
      </c>
      <c r="J167" s="857">
        <f t="shared" si="10"/>
        <v>8.1</v>
      </c>
      <c r="K167" s="840" t="s">
        <v>694</v>
      </c>
      <c r="L167" s="841" t="s">
        <v>661</v>
      </c>
      <c r="M167" s="841" t="s">
        <v>352</v>
      </c>
      <c r="N167" s="841" t="s">
        <v>783</v>
      </c>
      <c r="O167" s="841"/>
      <c r="P167" s="841" t="s">
        <v>5</v>
      </c>
      <c r="Q167" s="841" t="s">
        <v>323</v>
      </c>
      <c r="R167" s="841" t="s">
        <v>652</v>
      </c>
    </row>
    <row r="168" spans="1:18" outlineLevel="1">
      <c r="A168" s="847" t="s">
        <v>275</v>
      </c>
      <c r="B168" s="829" t="s">
        <v>620</v>
      </c>
      <c r="C168" s="839">
        <v>42671</v>
      </c>
      <c r="D168" s="829" t="s">
        <v>728</v>
      </c>
      <c r="E168" s="830" t="s">
        <v>786</v>
      </c>
      <c r="F168" s="831">
        <v>65157</v>
      </c>
      <c r="G168" s="832">
        <v>0.42</v>
      </c>
      <c r="H168" s="829">
        <v>0.54</v>
      </c>
      <c r="I168" s="829" t="s">
        <v>322</v>
      </c>
      <c r="J168" s="857">
        <f t="shared" si="10"/>
        <v>0.54</v>
      </c>
      <c r="K168" s="840" t="s">
        <v>694</v>
      </c>
      <c r="L168" s="841" t="s">
        <v>661</v>
      </c>
      <c r="M168" s="841" t="s">
        <v>352</v>
      </c>
      <c r="N168" s="841" t="s">
        <v>783</v>
      </c>
      <c r="O168" s="841"/>
      <c r="P168" s="841" t="s">
        <v>5</v>
      </c>
      <c r="Q168" s="841" t="s">
        <v>323</v>
      </c>
      <c r="R168" s="841" t="s">
        <v>652</v>
      </c>
    </row>
    <row r="169" spans="1:18" outlineLevel="1">
      <c r="A169" s="847" t="s">
        <v>275</v>
      </c>
      <c r="B169" s="829" t="s">
        <v>642</v>
      </c>
      <c r="C169" s="839">
        <v>42704</v>
      </c>
      <c r="D169" s="829" t="s">
        <v>684</v>
      </c>
      <c r="E169" s="830" t="s">
        <v>782</v>
      </c>
      <c r="F169" s="831">
        <v>65503</v>
      </c>
      <c r="G169" s="832">
        <v>290.10000000000002</v>
      </c>
      <c r="H169" s="829">
        <v>353.66</v>
      </c>
      <c r="I169" s="829" t="s">
        <v>322</v>
      </c>
      <c r="J169" s="857">
        <f t="shared" si="10"/>
        <v>353.66</v>
      </c>
      <c r="K169" s="840" t="s">
        <v>650</v>
      </c>
      <c r="L169" s="841" t="s">
        <v>661</v>
      </c>
      <c r="M169" s="841" t="s">
        <v>352</v>
      </c>
      <c r="N169" s="841" t="s">
        <v>783</v>
      </c>
      <c r="O169" s="841"/>
      <c r="P169" s="841" t="s">
        <v>5</v>
      </c>
      <c r="Q169" s="841" t="s">
        <v>323</v>
      </c>
      <c r="R169" s="841" t="s">
        <v>652</v>
      </c>
    </row>
    <row r="170" spans="1:18" outlineLevel="1">
      <c r="A170" s="847" t="s">
        <v>275</v>
      </c>
      <c r="B170" s="829" t="s">
        <v>642</v>
      </c>
      <c r="C170" s="839">
        <v>42704</v>
      </c>
      <c r="D170" s="829" t="s">
        <v>687</v>
      </c>
      <c r="E170" s="830" t="s">
        <v>784</v>
      </c>
      <c r="F170" s="831">
        <v>65503</v>
      </c>
      <c r="G170" s="832">
        <v>18.829999999999998</v>
      </c>
      <c r="H170" s="829">
        <v>22.96</v>
      </c>
      <c r="I170" s="829" t="s">
        <v>322</v>
      </c>
      <c r="J170" s="857">
        <f t="shared" si="10"/>
        <v>22.96</v>
      </c>
      <c r="K170" s="840" t="s">
        <v>656</v>
      </c>
      <c r="L170" s="841" t="s">
        <v>661</v>
      </c>
      <c r="M170" s="841" t="s">
        <v>352</v>
      </c>
      <c r="N170" s="841" t="s">
        <v>783</v>
      </c>
      <c r="O170" s="841"/>
      <c r="P170" s="841" t="s">
        <v>5</v>
      </c>
      <c r="Q170" s="841" t="s">
        <v>323</v>
      </c>
      <c r="R170" s="841" t="s">
        <v>652</v>
      </c>
    </row>
    <row r="171" spans="1:18" outlineLevel="1">
      <c r="A171" s="847" t="s">
        <v>275</v>
      </c>
      <c r="B171" s="829" t="s">
        <v>642</v>
      </c>
      <c r="C171" s="839">
        <v>42704</v>
      </c>
      <c r="D171" s="829" t="s">
        <v>689</v>
      </c>
      <c r="E171" s="830" t="s">
        <v>787</v>
      </c>
      <c r="F171" s="831">
        <v>65503</v>
      </c>
      <c r="G171" s="832">
        <v>0.44</v>
      </c>
      <c r="H171" s="829">
        <v>0.54</v>
      </c>
      <c r="I171" s="829" t="s">
        <v>322</v>
      </c>
      <c r="J171" s="857">
        <f t="shared" si="10"/>
        <v>0.54</v>
      </c>
      <c r="K171" s="840" t="s">
        <v>694</v>
      </c>
      <c r="L171" s="841" t="s">
        <v>661</v>
      </c>
      <c r="M171" s="841" t="s">
        <v>352</v>
      </c>
      <c r="N171" s="841" t="s">
        <v>783</v>
      </c>
      <c r="O171" s="841"/>
      <c r="P171" s="841" t="s">
        <v>5</v>
      </c>
      <c r="Q171" s="841" t="s">
        <v>323</v>
      </c>
      <c r="R171" s="841" t="s">
        <v>652</v>
      </c>
    </row>
    <row r="172" spans="1:18" outlineLevel="1">
      <c r="A172" s="847" t="s">
        <v>275</v>
      </c>
      <c r="B172" s="829" t="s">
        <v>642</v>
      </c>
      <c r="C172" s="839">
        <v>42704</v>
      </c>
      <c r="D172" s="829" t="s">
        <v>695</v>
      </c>
      <c r="E172" s="830" t="s">
        <v>785</v>
      </c>
      <c r="F172" s="831">
        <v>65503</v>
      </c>
      <c r="G172" s="832">
        <v>6.64</v>
      </c>
      <c r="H172" s="829">
        <v>8.1</v>
      </c>
      <c r="I172" s="829" t="s">
        <v>322</v>
      </c>
      <c r="J172" s="857">
        <f t="shared" si="10"/>
        <v>8.1</v>
      </c>
      <c r="K172" s="840" t="s">
        <v>694</v>
      </c>
      <c r="L172" s="841" t="s">
        <v>661</v>
      </c>
      <c r="M172" s="841" t="s">
        <v>352</v>
      </c>
      <c r="N172" s="841" t="s">
        <v>783</v>
      </c>
      <c r="O172" s="841"/>
      <c r="P172" s="841" t="s">
        <v>5</v>
      </c>
      <c r="Q172" s="841" t="s">
        <v>323</v>
      </c>
      <c r="R172" s="841" t="s">
        <v>652</v>
      </c>
    </row>
    <row r="173" spans="1:18" outlineLevel="1">
      <c r="A173" s="847" t="s">
        <v>275</v>
      </c>
      <c r="B173" s="829" t="s">
        <v>657</v>
      </c>
      <c r="C173" s="839">
        <v>42727</v>
      </c>
      <c r="D173" s="829" t="s">
        <v>700</v>
      </c>
      <c r="E173" s="830" t="s">
        <v>782</v>
      </c>
      <c r="F173" s="831">
        <v>65933</v>
      </c>
      <c r="G173" s="832">
        <v>566.73</v>
      </c>
      <c r="H173" s="829">
        <v>707.33</v>
      </c>
      <c r="I173" s="829" t="s">
        <v>322</v>
      </c>
      <c r="J173" s="857">
        <f t="shared" si="10"/>
        <v>707.33</v>
      </c>
      <c r="K173" s="840" t="s">
        <v>650</v>
      </c>
      <c r="L173" s="841" t="s">
        <v>661</v>
      </c>
      <c r="M173" s="841" t="s">
        <v>352</v>
      </c>
      <c r="N173" s="841" t="s">
        <v>783</v>
      </c>
      <c r="O173" s="841"/>
      <c r="P173" s="841" t="s">
        <v>5</v>
      </c>
      <c r="Q173" s="841" t="s">
        <v>323</v>
      </c>
      <c r="R173" s="841" t="s">
        <v>652</v>
      </c>
    </row>
    <row r="174" spans="1:18" outlineLevel="1">
      <c r="A174" s="847" t="s">
        <v>275</v>
      </c>
      <c r="B174" s="829" t="s">
        <v>657</v>
      </c>
      <c r="C174" s="839">
        <v>42720</v>
      </c>
      <c r="D174" s="829" t="s">
        <v>698</v>
      </c>
      <c r="E174" s="830" t="s">
        <v>788</v>
      </c>
      <c r="F174" s="831">
        <v>65933</v>
      </c>
      <c r="G174" s="832">
        <v>552.62</v>
      </c>
      <c r="H174" s="829">
        <v>689.73</v>
      </c>
      <c r="I174" s="829" t="s">
        <v>322</v>
      </c>
      <c r="J174" s="857">
        <f t="shared" si="10"/>
        <v>689.73</v>
      </c>
      <c r="K174" s="840" t="s">
        <v>650</v>
      </c>
      <c r="L174" s="841" t="s">
        <v>661</v>
      </c>
      <c r="M174" s="841" t="s">
        <v>352</v>
      </c>
      <c r="N174" s="841" t="s">
        <v>783</v>
      </c>
      <c r="O174" s="841"/>
      <c r="P174" s="841" t="s">
        <v>5</v>
      </c>
      <c r="Q174" s="841" t="s">
        <v>323</v>
      </c>
      <c r="R174" s="841" t="s">
        <v>652</v>
      </c>
    </row>
    <row r="175" spans="1:18" outlineLevel="1">
      <c r="A175" s="847" t="s">
        <v>275</v>
      </c>
      <c r="B175" s="829" t="s">
        <v>657</v>
      </c>
      <c r="C175" s="839">
        <v>42727</v>
      </c>
      <c r="D175" s="829" t="s">
        <v>702</v>
      </c>
      <c r="E175" s="830" t="s">
        <v>784</v>
      </c>
      <c r="F175" s="831">
        <v>65933</v>
      </c>
      <c r="G175" s="832">
        <v>36.799999999999997</v>
      </c>
      <c r="H175" s="829">
        <v>45.93</v>
      </c>
      <c r="I175" s="829" t="s">
        <v>322</v>
      </c>
      <c r="J175" s="857">
        <f t="shared" si="10"/>
        <v>45.93</v>
      </c>
      <c r="K175" s="840" t="s">
        <v>656</v>
      </c>
      <c r="L175" s="841" t="s">
        <v>661</v>
      </c>
      <c r="M175" s="841" t="s">
        <v>352</v>
      </c>
      <c r="N175" s="841" t="s">
        <v>783</v>
      </c>
      <c r="O175" s="841"/>
      <c r="P175" s="841" t="s">
        <v>5</v>
      </c>
      <c r="Q175" s="841" t="s">
        <v>323</v>
      </c>
      <c r="R175" s="841" t="s">
        <v>652</v>
      </c>
    </row>
    <row r="176" spans="1:18" outlineLevel="1">
      <c r="A176" s="847" t="s">
        <v>275</v>
      </c>
      <c r="B176" s="829" t="s">
        <v>657</v>
      </c>
      <c r="C176" s="839">
        <v>42727</v>
      </c>
      <c r="D176" s="829" t="s">
        <v>701</v>
      </c>
      <c r="E176" s="830" t="s">
        <v>784</v>
      </c>
      <c r="F176" s="831">
        <v>65933</v>
      </c>
      <c r="G176" s="832">
        <v>36.799999999999997</v>
      </c>
      <c r="H176" s="829">
        <v>45.93</v>
      </c>
      <c r="I176" s="829" t="s">
        <v>322</v>
      </c>
      <c r="J176" s="857">
        <f t="shared" si="10"/>
        <v>45.93</v>
      </c>
      <c r="K176" s="840" t="s">
        <v>656</v>
      </c>
      <c r="L176" s="841" t="s">
        <v>661</v>
      </c>
      <c r="M176" s="841" t="s">
        <v>352</v>
      </c>
      <c r="N176" s="841" t="s">
        <v>783</v>
      </c>
      <c r="O176" s="841"/>
      <c r="P176" s="841" t="s">
        <v>5</v>
      </c>
      <c r="Q176" s="841" t="s">
        <v>323</v>
      </c>
      <c r="R176" s="841" t="s">
        <v>652</v>
      </c>
    </row>
    <row r="177" spans="1:18" outlineLevel="1">
      <c r="A177" s="847" t="s">
        <v>275</v>
      </c>
      <c r="B177" s="829" t="s">
        <v>657</v>
      </c>
      <c r="C177" s="839">
        <v>42720</v>
      </c>
      <c r="D177" s="829" t="s">
        <v>703</v>
      </c>
      <c r="E177" s="830" t="s">
        <v>789</v>
      </c>
      <c r="F177" s="831">
        <v>65933</v>
      </c>
      <c r="G177" s="832">
        <v>0.87</v>
      </c>
      <c r="H177" s="829">
        <v>1.08</v>
      </c>
      <c r="I177" s="829" t="s">
        <v>322</v>
      </c>
      <c r="J177" s="857">
        <f t="shared" si="10"/>
        <v>1.08</v>
      </c>
      <c r="K177" s="840" t="s">
        <v>694</v>
      </c>
      <c r="L177" s="841" t="s">
        <v>661</v>
      </c>
      <c r="M177" s="841" t="s">
        <v>352</v>
      </c>
      <c r="N177" s="841" t="s">
        <v>783</v>
      </c>
      <c r="O177" s="841"/>
      <c r="P177" s="841" t="s">
        <v>5</v>
      </c>
      <c r="Q177" s="841" t="s">
        <v>323</v>
      </c>
      <c r="R177" s="841" t="s">
        <v>652</v>
      </c>
    </row>
    <row r="178" spans="1:18" outlineLevel="1">
      <c r="A178" s="847" t="s">
        <v>275</v>
      </c>
      <c r="B178" s="829" t="s">
        <v>657</v>
      </c>
      <c r="C178" s="839">
        <v>42720</v>
      </c>
      <c r="D178" s="829" t="s">
        <v>703</v>
      </c>
      <c r="E178" s="830" t="s">
        <v>789</v>
      </c>
      <c r="F178" s="831">
        <v>65933</v>
      </c>
      <c r="G178" s="832">
        <v>0.87</v>
      </c>
      <c r="H178" s="829">
        <v>1.08</v>
      </c>
      <c r="I178" s="829" t="s">
        <v>322</v>
      </c>
      <c r="J178" s="857">
        <f t="shared" si="10"/>
        <v>1.08</v>
      </c>
      <c r="K178" s="840" t="s">
        <v>694</v>
      </c>
      <c r="L178" s="841" t="s">
        <v>661</v>
      </c>
      <c r="M178" s="841" t="s">
        <v>352</v>
      </c>
      <c r="N178" s="841" t="s">
        <v>783</v>
      </c>
      <c r="O178" s="841"/>
      <c r="P178" s="841" t="s">
        <v>5</v>
      </c>
      <c r="Q178" s="841" t="s">
        <v>323</v>
      </c>
      <c r="R178" s="841" t="s">
        <v>652</v>
      </c>
    </row>
    <row r="179" spans="1:18" outlineLevel="1">
      <c r="A179" s="847" t="s">
        <v>275</v>
      </c>
      <c r="B179" s="829" t="s">
        <v>657</v>
      </c>
      <c r="C179" s="839">
        <v>42727</v>
      </c>
      <c r="D179" s="829" t="s">
        <v>705</v>
      </c>
      <c r="E179" s="830" t="s">
        <v>785</v>
      </c>
      <c r="F179" s="831">
        <v>65933</v>
      </c>
      <c r="G179" s="832">
        <v>12.99</v>
      </c>
      <c r="H179" s="829">
        <v>16.21</v>
      </c>
      <c r="I179" s="829" t="s">
        <v>322</v>
      </c>
      <c r="J179" s="857">
        <f t="shared" si="10"/>
        <v>16.21</v>
      </c>
      <c r="K179" s="840" t="s">
        <v>694</v>
      </c>
      <c r="L179" s="841" t="s">
        <v>661</v>
      </c>
      <c r="M179" s="841" t="s">
        <v>352</v>
      </c>
      <c r="N179" s="841" t="s">
        <v>783</v>
      </c>
      <c r="O179" s="841"/>
      <c r="P179" s="841" t="s">
        <v>5</v>
      </c>
      <c r="Q179" s="841" t="s">
        <v>323</v>
      </c>
      <c r="R179" s="841" t="s">
        <v>652</v>
      </c>
    </row>
    <row r="180" spans="1:18" outlineLevel="1">
      <c r="A180" s="847" t="s">
        <v>275</v>
      </c>
      <c r="B180" s="829" t="s">
        <v>657</v>
      </c>
      <c r="C180" s="839">
        <v>42727</v>
      </c>
      <c r="D180" s="829" t="s">
        <v>706</v>
      </c>
      <c r="E180" s="830" t="s">
        <v>785</v>
      </c>
      <c r="F180" s="831">
        <v>65933</v>
      </c>
      <c r="G180" s="832">
        <v>12.99</v>
      </c>
      <c r="H180" s="829">
        <v>16.21</v>
      </c>
      <c r="I180" s="829" t="s">
        <v>322</v>
      </c>
      <c r="J180" s="857">
        <f t="shared" si="10"/>
        <v>16.21</v>
      </c>
      <c r="K180" s="840" t="s">
        <v>694</v>
      </c>
      <c r="L180" s="841" t="s">
        <v>661</v>
      </c>
      <c r="M180" s="841" t="s">
        <v>352</v>
      </c>
      <c r="N180" s="841" t="s">
        <v>783</v>
      </c>
      <c r="O180" s="841"/>
      <c r="P180" s="841" t="s">
        <v>5</v>
      </c>
      <c r="Q180" s="841" t="s">
        <v>323</v>
      </c>
      <c r="R180" s="841" t="s">
        <v>652</v>
      </c>
    </row>
    <row r="181" spans="1:18">
      <c r="A181" s="842" t="s">
        <v>647</v>
      </c>
      <c r="B181" s="842"/>
      <c r="C181" s="842"/>
      <c r="D181" s="842"/>
      <c r="E181" s="843"/>
      <c r="F181" s="844"/>
      <c r="G181" s="845">
        <f>SUM(G165:G180)</f>
        <v>1833.6899999999996</v>
      </c>
      <c r="H181" s="846">
        <f>SUM(H165:H180)</f>
        <v>2294.0199999999995</v>
      </c>
      <c r="I181" s="842"/>
      <c r="J181" s="858">
        <f>SUM(J165:J180)</f>
        <v>2294.0199999999995</v>
      </c>
      <c r="K181" s="842"/>
      <c r="L181" s="842"/>
      <c r="M181" s="842"/>
      <c r="N181" s="842"/>
      <c r="O181" s="842"/>
      <c r="P181" s="842"/>
      <c r="Q181" s="842"/>
      <c r="R181" s="842"/>
    </row>
    <row r="182" spans="1:18" outlineLevel="1">
      <c r="A182" s="847" t="s">
        <v>276</v>
      </c>
      <c r="B182" s="829" t="s">
        <v>620</v>
      </c>
      <c r="C182" s="839">
        <v>42674</v>
      </c>
      <c r="D182" s="829" t="s">
        <v>723</v>
      </c>
      <c r="E182" s="830" t="s">
        <v>790</v>
      </c>
      <c r="F182" s="831">
        <v>65157</v>
      </c>
      <c r="G182" s="832">
        <v>172.63</v>
      </c>
      <c r="H182" s="829">
        <v>223.92</v>
      </c>
      <c r="I182" s="829" t="s">
        <v>322</v>
      </c>
      <c r="J182" s="857">
        <f t="shared" ref="J182:J197" si="11">H182</f>
        <v>223.92</v>
      </c>
      <c r="K182" s="840" t="s">
        <v>650</v>
      </c>
      <c r="L182" s="841" t="s">
        <v>661</v>
      </c>
      <c r="M182" s="841" t="s">
        <v>352</v>
      </c>
      <c r="N182" s="841" t="s">
        <v>791</v>
      </c>
      <c r="O182" s="841"/>
      <c r="P182" s="841" t="s">
        <v>5</v>
      </c>
      <c r="Q182" s="841" t="s">
        <v>323</v>
      </c>
      <c r="R182" s="841" t="s">
        <v>652</v>
      </c>
    </row>
    <row r="183" spans="1:18" outlineLevel="1">
      <c r="A183" s="847" t="s">
        <v>276</v>
      </c>
      <c r="B183" s="829" t="s">
        <v>620</v>
      </c>
      <c r="C183" s="839">
        <v>42674</v>
      </c>
      <c r="D183" s="829" t="s">
        <v>726</v>
      </c>
      <c r="E183" s="830" t="s">
        <v>792</v>
      </c>
      <c r="F183" s="831">
        <v>65157</v>
      </c>
      <c r="G183" s="832">
        <v>6.43</v>
      </c>
      <c r="H183" s="829">
        <v>8.34</v>
      </c>
      <c r="I183" s="829" t="s">
        <v>322</v>
      </c>
      <c r="J183" s="857">
        <f t="shared" si="11"/>
        <v>8.34</v>
      </c>
      <c r="K183" s="840" t="s">
        <v>656</v>
      </c>
      <c r="L183" s="841" t="s">
        <v>661</v>
      </c>
      <c r="M183" s="841" t="s">
        <v>352</v>
      </c>
      <c r="N183" s="841" t="s">
        <v>791</v>
      </c>
      <c r="O183" s="841"/>
      <c r="P183" s="841" t="s">
        <v>5</v>
      </c>
      <c r="Q183" s="841" t="s">
        <v>323</v>
      </c>
      <c r="R183" s="841" t="s">
        <v>652</v>
      </c>
    </row>
    <row r="184" spans="1:18" outlineLevel="1">
      <c r="A184" s="847" t="s">
        <v>276</v>
      </c>
      <c r="B184" s="829" t="s">
        <v>620</v>
      </c>
      <c r="C184" s="839">
        <v>42671</v>
      </c>
      <c r="D184" s="829" t="s">
        <v>728</v>
      </c>
      <c r="E184" s="830" t="s">
        <v>793</v>
      </c>
      <c r="F184" s="831">
        <v>65157</v>
      </c>
      <c r="G184" s="832">
        <v>0.15</v>
      </c>
      <c r="H184" s="829">
        <v>0.2</v>
      </c>
      <c r="I184" s="829" t="s">
        <v>322</v>
      </c>
      <c r="J184" s="857">
        <f t="shared" si="11"/>
        <v>0.2</v>
      </c>
      <c r="K184" s="840" t="s">
        <v>694</v>
      </c>
      <c r="L184" s="841" t="s">
        <v>661</v>
      </c>
      <c r="M184" s="841" t="s">
        <v>352</v>
      </c>
      <c r="N184" s="841" t="s">
        <v>791</v>
      </c>
      <c r="O184" s="841"/>
      <c r="P184" s="841" t="s">
        <v>5</v>
      </c>
      <c r="Q184" s="841" t="s">
        <v>323</v>
      </c>
      <c r="R184" s="841" t="s">
        <v>652</v>
      </c>
    </row>
    <row r="185" spans="1:18" outlineLevel="1">
      <c r="A185" s="847" t="s">
        <v>276</v>
      </c>
      <c r="B185" s="829" t="s">
        <v>620</v>
      </c>
      <c r="C185" s="839">
        <v>42674</v>
      </c>
      <c r="D185" s="829" t="s">
        <v>730</v>
      </c>
      <c r="E185" s="830" t="s">
        <v>794</v>
      </c>
      <c r="F185" s="831">
        <v>65157</v>
      </c>
      <c r="G185" s="832">
        <v>2.27</v>
      </c>
      <c r="H185" s="829">
        <v>2.94</v>
      </c>
      <c r="I185" s="829" t="s">
        <v>322</v>
      </c>
      <c r="J185" s="857">
        <f t="shared" si="11"/>
        <v>2.94</v>
      </c>
      <c r="K185" s="840" t="s">
        <v>694</v>
      </c>
      <c r="L185" s="841" t="s">
        <v>661</v>
      </c>
      <c r="M185" s="841" t="s">
        <v>352</v>
      </c>
      <c r="N185" s="841" t="s">
        <v>791</v>
      </c>
      <c r="O185" s="841"/>
      <c r="P185" s="841" t="s">
        <v>5</v>
      </c>
      <c r="Q185" s="841" t="s">
        <v>323</v>
      </c>
      <c r="R185" s="841" t="s">
        <v>652</v>
      </c>
    </row>
    <row r="186" spans="1:18" outlineLevel="1">
      <c r="A186" s="847" t="s">
        <v>276</v>
      </c>
      <c r="B186" s="829" t="s">
        <v>642</v>
      </c>
      <c r="C186" s="839">
        <v>42704</v>
      </c>
      <c r="D186" s="829" t="s">
        <v>684</v>
      </c>
      <c r="E186" s="830" t="s">
        <v>790</v>
      </c>
      <c r="F186" s="831">
        <v>65503</v>
      </c>
      <c r="G186" s="832">
        <v>152.19</v>
      </c>
      <c r="H186" s="829">
        <v>185.53</v>
      </c>
      <c r="I186" s="829" t="s">
        <v>322</v>
      </c>
      <c r="J186" s="857">
        <f t="shared" si="11"/>
        <v>185.53</v>
      </c>
      <c r="K186" s="840" t="s">
        <v>650</v>
      </c>
      <c r="L186" s="841" t="s">
        <v>661</v>
      </c>
      <c r="M186" s="841" t="s">
        <v>352</v>
      </c>
      <c r="N186" s="841" t="s">
        <v>791</v>
      </c>
      <c r="O186" s="841"/>
      <c r="P186" s="841" t="s">
        <v>5</v>
      </c>
      <c r="Q186" s="841" t="s">
        <v>323</v>
      </c>
      <c r="R186" s="841" t="s">
        <v>652</v>
      </c>
    </row>
    <row r="187" spans="1:18" outlineLevel="1">
      <c r="A187" s="847" t="s">
        <v>276</v>
      </c>
      <c r="B187" s="829" t="s">
        <v>642</v>
      </c>
      <c r="C187" s="839">
        <v>42704</v>
      </c>
      <c r="D187" s="829" t="s">
        <v>687</v>
      </c>
      <c r="E187" s="830" t="s">
        <v>792</v>
      </c>
      <c r="F187" s="831">
        <v>65503</v>
      </c>
      <c r="G187" s="832">
        <v>5.67</v>
      </c>
      <c r="H187" s="829">
        <v>6.91</v>
      </c>
      <c r="I187" s="829" t="s">
        <v>322</v>
      </c>
      <c r="J187" s="857">
        <f t="shared" si="11"/>
        <v>6.91</v>
      </c>
      <c r="K187" s="840" t="s">
        <v>656</v>
      </c>
      <c r="L187" s="841" t="s">
        <v>661</v>
      </c>
      <c r="M187" s="841" t="s">
        <v>352</v>
      </c>
      <c r="N187" s="841" t="s">
        <v>791</v>
      </c>
      <c r="O187" s="841"/>
      <c r="P187" s="841" t="s">
        <v>5</v>
      </c>
      <c r="Q187" s="841" t="s">
        <v>323</v>
      </c>
      <c r="R187" s="841" t="s">
        <v>652</v>
      </c>
    </row>
    <row r="188" spans="1:18" outlineLevel="1">
      <c r="A188" s="847" t="s">
        <v>276</v>
      </c>
      <c r="B188" s="829" t="s">
        <v>642</v>
      </c>
      <c r="C188" s="839">
        <v>42704</v>
      </c>
      <c r="D188" s="829" t="s">
        <v>695</v>
      </c>
      <c r="E188" s="830" t="s">
        <v>794</v>
      </c>
      <c r="F188" s="831">
        <v>65503</v>
      </c>
      <c r="G188" s="832">
        <v>2</v>
      </c>
      <c r="H188" s="829">
        <v>2.44</v>
      </c>
      <c r="I188" s="829" t="s">
        <v>322</v>
      </c>
      <c r="J188" s="857">
        <f t="shared" si="11"/>
        <v>2.44</v>
      </c>
      <c r="K188" s="840" t="s">
        <v>694</v>
      </c>
      <c r="L188" s="841" t="s">
        <v>661</v>
      </c>
      <c r="M188" s="841" t="s">
        <v>352</v>
      </c>
      <c r="N188" s="841" t="s">
        <v>791</v>
      </c>
      <c r="O188" s="841"/>
      <c r="P188" s="841" t="s">
        <v>5</v>
      </c>
      <c r="Q188" s="841" t="s">
        <v>323</v>
      </c>
      <c r="R188" s="841" t="s">
        <v>652</v>
      </c>
    </row>
    <row r="189" spans="1:18" outlineLevel="1">
      <c r="A189" s="847" t="s">
        <v>276</v>
      </c>
      <c r="B189" s="829" t="s">
        <v>642</v>
      </c>
      <c r="C189" s="839">
        <v>42704</v>
      </c>
      <c r="D189" s="829" t="s">
        <v>689</v>
      </c>
      <c r="E189" s="830" t="s">
        <v>795</v>
      </c>
      <c r="F189" s="831">
        <v>65503</v>
      </c>
      <c r="G189" s="832">
        <v>0.13</v>
      </c>
      <c r="H189" s="829">
        <v>0.16</v>
      </c>
      <c r="I189" s="829" t="s">
        <v>322</v>
      </c>
      <c r="J189" s="857">
        <f t="shared" si="11"/>
        <v>0.16</v>
      </c>
      <c r="K189" s="840" t="s">
        <v>694</v>
      </c>
      <c r="L189" s="841" t="s">
        <v>661</v>
      </c>
      <c r="M189" s="841" t="s">
        <v>352</v>
      </c>
      <c r="N189" s="841" t="s">
        <v>791</v>
      </c>
      <c r="O189" s="841"/>
      <c r="P189" s="841" t="s">
        <v>5</v>
      </c>
      <c r="Q189" s="841" t="s">
        <v>323</v>
      </c>
      <c r="R189" s="841" t="s">
        <v>652</v>
      </c>
    </row>
    <row r="190" spans="1:18" outlineLevel="1">
      <c r="A190" s="847" t="s">
        <v>276</v>
      </c>
      <c r="B190" s="829" t="s">
        <v>657</v>
      </c>
      <c r="C190" s="839">
        <v>42720</v>
      </c>
      <c r="D190" s="829" t="s">
        <v>698</v>
      </c>
      <c r="E190" s="830" t="s">
        <v>796</v>
      </c>
      <c r="F190" s="831">
        <v>65933</v>
      </c>
      <c r="G190" s="832">
        <v>97.54</v>
      </c>
      <c r="H190" s="829">
        <v>121.74</v>
      </c>
      <c r="I190" s="829" t="s">
        <v>322</v>
      </c>
      <c r="J190" s="857">
        <f t="shared" si="11"/>
        <v>121.74</v>
      </c>
      <c r="K190" s="840" t="s">
        <v>650</v>
      </c>
      <c r="L190" s="841" t="s">
        <v>661</v>
      </c>
      <c r="M190" s="841" t="s">
        <v>352</v>
      </c>
      <c r="N190" s="841" t="s">
        <v>791</v>
      </c>
      <c r="O190" s="841"/>
      <c r="P190" s="841" t="s">
        <v>5</v>
      </c>
      <c r="Q190" s="841" t="s">
        <v>323</v>
      </c>
      <c r="R190" s="841" t="s">
        <v>652</v>
      </c>
    </row>
    <row r="191" spans="1:18" outlineLevel="1">
      <c r="A191" s="847" t="s">
        <v>276</v>
      </c>
      <c r="B191" s="829" t="s">
        <v>657</v>
      </c>
      <c r="C191" s="839">
        <v>42727</v>
      </c>
      <c r="D191" s="829" t="s">
        <v>700</v>
      </c>
      <c r="E191" s="830" t="s">
        <v>790</v>
      </c>
      <c r="F191" s="831">
        <v>65933</v>
      </c>
      <c r="G191" s="832">
        <v>179.4</v>
      </c>
      <c r="H191" s="829">
        <v>223.91</v>
      </c>
      <c r="I191" s="829" t="s">
        <v>322</v>
      </c>
      <c r="J191" s="857">
        <f t="shared" si="11"/>
        <v>223.91</v>
      </c>
      <c r="K191" s="840" t="s">
        <v>650</v>
      </c>
      <c r="L191" s="841" t="s">
        <v>661</v>
      </c>
      <c r="M191" s="841" t="s">
        <v>352</v>
      </c>
      <c r="N191" s="841" t="s">
        <v>791</v>
      </c>
      <c r="O191" s="841"/>
      <c r="P191" s="841" t="s">
        <v>5</v>
      </c>
      <c r="Q191" s="841" t="s">
        <v>323</v>
      </c>
      <c r="R191" s="841" t="s">
        <v>652</v>
      </c>
    </row>
    <row r="192" spans="1:18" outlineLevel="1">
      <c r="A192" s="847" t="s">
        <v>276</v>
      </c>
      <c r="B192" s="829" t="s">
        <v>657</v>
      </c>
      <c r="C192" s="839">
        <v>42727</v>
      </c>
      <c r="D192" s="829" t="s">
        <v>702</v>
      </c>
      <c r="E192" s="830" t="s">
        <v>792</v>
      </c>
      <c r="F192" s="831">
        <v>65933</v>
      </c>
      <c r="G192" s="832">
        <v>6.68</v>
      </c>
      <c r="H192" s="829">
        <v>8.34</v>
      </c>
      <c r="I192" s="829" t="s">
        <v>322</v>
      </c>
      <c r="J192" s="857">
        <f t="shared" si="11"/>
        <v>8.34</v>
      </c>
      <c r="K192" s="840" t="s">
        <v>656</v>
      </c>
      <c r="L192" s="841" t="s">
        <v>661</v>
      </c>
      <c r="M192" s="841" t="s">
        <v>352</v>
      </c>
      <c r="N192" s="841" t="s">
        <v>791</v>
      </c>
      <c r="O192" s="841"/>
      <c r="P192" s="841" t="s">
        <v>5</v>
      </c>
      <c r="Q192" s="841" t="s">
        <v>323</v>
      </c>
      <c r="R192" s="841" t="s">
        <v>652</v>
      </c>
    </row>
    <row r="193" spans="1:18" outlineLevel="1">
      <c r="A193" s="847" t="s">
        <v>276</v>
      </c>
      <c r="B193" s="829" t="s">
        <v>657</v>
      </c>
      <c r="C193" s="839">
        <v>42727</v>
      </c>
      <c r="D193" s="829" t="s">
        <v>701</v>
      </c>
      <c r="E193" s="830" t="s">
        <v>792</v>
      </c>
      <c r="F193" s="831">
        <v>65933</v>
      </c>
      <c r="G193" s="832">
        <v>5.01</v>
      </c>
      <c r="H193" s="829">
        <v>6.25</v>
      </c>
      <c r="I193" s="829" t="s">
        <v>322</v>
      </c>
      <c r="J193" s="857">
        <f t="shared" si="11"/>
        <v>6.25</v>
      </c>
      <c r="K193" s="840" t="s">
        <v>656</v>
      </c>
      <c r="L193" s="841" t="s">
        <v>661</v>
      </c>
      <c r="M193" s="841" t="s">
        <v>352</v>
      </c>
      <c r="N193" s="841" t="s">
        <v>791</v>
      </c>
      <c r="O193" s="841"/>
      <c r="P193" s="841" t="s">
        <v>5</v>
      </c>
      <c r="Q193" s="841" t="s">
        <v>323</v>
      </c>
      <c r="R193" s="841" t="s">
        <v>652</v>
      </c>
    </row>
    <row r="194" spans="1:18" outlineLevel="1">
      <c r="A194" s="847" t="s">
        <v>276</v>
      </c>
      <c r="B194" s="829" t="s">
        <v>657</v>
      </c>
      <c r="C194" s="839">
        <v>42720</v>
      </c>
      <c r="D194" s="829" t="s">
        <v>703</v>
      </c>
      <c r="E194" s="830" t="s">
        <v>797</v>
      </c>
      <c r="F194" s="831">
        <v>65933</v>
      </c>
      <c r="G194" s="832">
        <v>0.12</v>
      </c>
      <c r="H194" s="829">
        <v>0.15</v>
      </c>
      <c r="I194" s="829" t="s">
        <v>322</v>
      </c>
      <c r="J194" s="857">
        <f t="shared" si="11"/>
        <v>0.15</v>
      </c>
      <c r="K194" s="840" t="s">
        <v>694</v>
      </c>
      <c r="L194" s="841" t="s">
        <v>661</v>
      </c>
      <c r="M194" s="841" t="s">
        <v>352</v>
      </c>
      <c r="N194" s="841" t="s">
        <v>791</v>
      </c>
      <c r="O194" s="841"/>
      <c r="P194" s="841" t="s">
        <v>5</v>
      </c>
      <c r="Q194" s="841" t="s">
        <v>323</v>
      </c>
      <c r="R194" s="841" t="s">
        <v>652</v>
      </c>
    </row>
    <row r="195" spans="1:18" outlineLevel="1">
      <c r="A195" s="847" t="s">
        <v>276</v>
      </c>
      <c r="B195" s="829" t="s">
        <v>657</v>
      </c>
      <c r="C195" s="839">
        <v>42720</v>
      </c>
      <c r="D195" s="829" t="s">
        <v>703</v>
      </c>
      <c r="E195" s="830" t="s">
        <v>797</v>
      </c>
      <c r="F195" s="831">
        <v>65933</v>
      </c>
      <c r="G195" s="832">
        <v>0.16</v>
      </c>
      <c r="H195" s="829">
        <v>0.2</v>
      </c>
      <c r="I195" s="829" t="s">
        <v>322</v>
      </c>
      <c r="J195" s="857">
        <f t="shared" si="11"/>
        <v>0.2</v>
      </c>
      <c r="K195" s="840" t="s">
        <v>694</v>
      </c>
      <c r="L195" s="841" t="s">
        <v>661</v>
      </c>
      <c r="M195" s="841" t="s">
        <v>352</v>
      </c>
      <c r="N195" s="841" t="s">
        <v>791</v>
      </c>
      <c r="O195" s="841"/>
      <c r="P195" s="841" t="s">
        <v>5</v>
      </c>
      <c r="Q195" s="841" t="s">
        <v>323</v>
      </c>
      <c r="R195" s="841" t="s">
        <v>652</v>
      </c>
    </row>
    <row r="196" spans="1:18" outlineLevel="1">
      <c r="A196" s="847" t="s">
        <v>276</v>
      </c>
      <c r="B196" s="829" t="s">
        <v>657</v>
      </c>
      <c r="C196" s="839">
        <v>42727</v>
      </c>
      <c r="D196" s="829" t="s">
        <v>706</v>
      </c>
      <c r="E196" s="830" t="s">
        <v>794</v>
      </c>
      <c r="F196" s="831">
        <v>65933</v>
      </c>
      <c r="G196" s="832">
        <v>1.99</v>
      </c>
      <c r="H196" s="829">
        <v>2.48</v>
      </c>
      <c r="I196" s="829" t="s">
        <v>322</v>
      </c>
      <c r="J196" s="857">
        <f t="shared" si="11"/>
        <v>2.48</v>
      </c>
      <c r="K196" s="840" t="s">
        <v>694</v>
      </c>
      <c r="L196" s="841" t="s">
        <v>661</v>
      </c>
      <c r="M196" s="841" t="s">
        <v>352</v>
      </c>
      <c r="N196" s="841" t="s">
        <v>791</v>
      </c>
      <c r="O196" s="841"/>
      <c r="P196" s="841" t="s">
        <v>5</v>
      </c>
      <c r="Q196" s="841" t="s">
        <v>323</v>
      </c>
      <c r="R196" s="841" t="s">
        <v>652</v>
      </c>
    </row>
    <row r="197" spans="1:18" outlineLevel="1">
      <c r="A197" s="847" t="s">
        <v>276</v>
      </c>
      <c r="B197" s="829" t="s">
        <v>657</v>
      </c>
      <c r="C197" s="839">
        <v>42727</v>
      </c>
      <c r="D197" s="829" t="s">
        <v>705</v>
      </c>
      <c r="E197" s="830" t="s">
        <v>794</v>
      </c>
      <c r="F197" s="831">
        <v>65933</v>
      </c>
      <c r="G197" s="832">
        <v>2.36</v>
      </c>
      <c r="H197" s="829">
        <v>2.94</v>
      </c>
      <c r="I197" s="829" t="s">
        <v>322</v>
      </c>
      <c r="J197" s="857">
        <f t="shared" si="11"/>
        <v>2.94</v>
      </c>
      <c r="K197" s="840" t="s">
        <v>694</v>
      </c>
      <c r="L197" s="841" t="s">
        <v>661</v>
      </c>
      <c r="M197" s="841" t="s">
        <v>352</v>
      </c>
      <c r="N197" s="841" t="s">
        <v>791</v>
      </c>
      <c r="O197" s="841"/>
      <c r="P197" s="841" t="s">
        <v>5</v>
      </c>
      <c r="Q197" s="841" t="s">
        <v>323</v>
      </c>
      <c r="R197" s="841" t="s">
        <v>652</v>
      </c>
    </row>
    <row r="198" spans="1:18">
      <c r="A198" s="842" t="s">
        <v>647</v>
      </c>
      <c r="B198" s="842"/>
      <c r="C198" s="842"/>
      <c r="D198" s="842"/>
      <c r="E198" s="843"/>
      <c r="F198" s="844"/>
      <c r="G198" s="845">
        <f>SUM(G182:G197)</f>
        <v>634.73</v>
      </c>
      <c r="H198" s="846">
        <f>SUM(H182:H197)</f>
        <v>796.45</v>
      </c>
      <c r="I198" s="842"/>
      <c r="J198" s="858">
        <f>SUM(J182:J197)</f>
        <v>796.45</v>
      </c>
      <c r="K198" s="842"/>
      <c r="L198" s="842"/>
      <c r="M198" s="842"/>
      <c r="N198" s="842"/>
      <c r="O198" s="842"/>
      <c r="P198" s="842"/>
      <c r="Q198" s="842"/>
      <c r="R198" s="842"/>
    </row>
    <row r="199" spans="1:18" outlineLevel="1">
      <c r="A199" s="847" t="s">
        <v>277</v>
      </c>
      <c r="B199" s="829" t="s">
        <v>642</v>
      </c>
      <c r="C199" s="839">
        <v>42704</v>
      </c>
      <c r="D199" s="829" t="s">
        <v>684</v>
      </c>
      <c r="E199" s="830" t="s">
        <v>798</v>
      </c>
      <c r="F199" s="831">
        <v>65503</v>
      </c>
      <c r="G199" s="832">
        <v>32.54</v>
      </c>
      <c r="H199" s="829">
        <v>39.67</v>
      </c>
      <c r="I199" s="829" t="s">
        <v>322</v>
      </c>
      <c r="J199" s="857">
        <f t="shared" ref="J199:J207" si="12">H199</f>
        <v>39.67</v>
      </c>
      <c r="K199" s="840" t="s">
        <v>650</v>
      </c>
      <c r="L199" s="841" t="s">
        <v>661</v>
      </c>
      <c r="M199" s="841" t="s">
        <v>352</v>
      </c>
      <c r="N199" s="841" t="s">
        <v>799</v>
      </c>
      <c r="O199" s="841"/>
      <c r="P199" s="841" t="s">
        <v>5</v>
      </c>
      <c r="Q199" s="841" t="s">
        <v>323</v>
      </c>
      <c r="R199" s="841" t="s">
        <v>652</v>
      </c>
    </row>
    <row r="200" spans="1:18" outlineLevel="1">
      <c r="A200" s="847" t="s">
        <v>277</v>
      </c>
      <c r="B200" s="829" t="s">
        <v>642</v>
      </c>
      <c r="C200" s="839">
        <v>42704</v>
      </c>
      <c r="D200" s="829" t="s">
        <v>687</v>
      </c>
      <c r="E200" s="830" t="s">
        <v>800</v>
      </c>
      <c r="F200" s="831">
        <v>65503</v>
      </c>
      <c r="G200" s="832">
        <v>1.94</v>
      </c>
      <c r="H200" s="829">
        <v>2.37</v>
      </c>
      <c r="I200" s="829" t="s">
        <v>322</v>
      </c>
      <c r="J200" s="857">
        <f t="shared" si="12"/>
        <v>2.37</v>
      </c>
      <c r="K200" s="840" t="s">
        <v>656</v>
      </c>
      <c r="L200" s="841" t="s">
        <v>661</v>
      </c>
      <c r="M200" s="841" t="s">
        <v>352</v>
      </c>
      <c r="N200" s="841" t="s">
        <v>799</v>
      </c>
      <c r="O200" s="841"/>
      <c r="P200" s="841" t="s">
        <v>5</v>
      </c>
      <c r="Q200" s="841" t="s">
        <v>323</v>
      </c>
      <c r="R200" s="841" t="s">
        <v>652</v>
      </c>
    </row>
    <row r="201" spans="1:18" outlineLevel="1">
      <c r="A201" s="847" t="s">
        <v>277</v>
      </c>
      <c r="B201" s="829" t="s">
        <v>642</v>
      </c>
      <c r="C201" s="839">
        <v>42704</v>
      </c>
      <c r="D201" s="829" t="s">
        <v>695</v>
      </c>
      <c r="E201" s="830" t="s">
        <v>801</v>
      </c>
      <c r="F201" s="831">
        <v>65503</v>
      </c>
      <c r="G201" s="832">
        <v>0.69</v>
      </c>
      <c r="H201" s="829">
        <v>0.84</v>
      </c>
      <c r="I201" s="829" t="s">
        <v>322</v>
      </c>
      <c r="J201" s="857">
        <f t="shared" si="12"/>
        <v>0.84</v>
      </c>
      <c r="K201" s="840" t="s">
        <v>694</v>
      </c>
      <c r="L201" s="841" t="s">
        <v>661</v>
      </c>
      <c r="M201" s="841" t="s">
        <v>352</v>
      </c>
      <c r="N201" s="841" t="s">
        <v>799</v>
      </c>
      <c r="O201" s="841"/>
      <c r="P201" s="841" t="s">
        <v>5</v>
      </c>
      <c r="Q201" s="841" t="s">
        <v>323</v>
      </c>
      <c r="R201" s="841" t="s">
        <v>652</v>
      </c>
    </row>
    <row r="202" spans="1:18" outlineLevel="1">
      <c r="A202" s="847" t="s">
        <v>277</v>
      </c>
      <c r="B202" s="829" t="s">
        <v>642</v>
      </c>
      <c r="C202" s="839">
        <v>42704</v>
      </c>
      <c r="D202" s="829" t="s">
        <v>689</v>
      </c>
      <c r="E202" s="830" t="s">
        <v>802</v>
      </c>
      <c r="F202" s="831">
        <v>65503</v>
      </c>
      <c r="G202" s="832">
        <v>0.05</v>
      </c>
      <c r="H202" s="829">
        <v>0.06</v>
      </c>
      <c r="I202" s="829" t="s">
        <v>322</v>
      </c>
      <c r="J202" s="857">
        <f t="shared" si="12"/>
        <v>0.06</v>
      </c>
      <c r="K202" s="840" t="s">
        <v>694</v>
      </c>
      <c r="L202" s="841" t="s">
        <v>661</v>
      </c>
      <c r="M202" s="841" t="s">
        <v>352</v>
      </c>
      <c r="N202" s="841" t="s">
        <v>799</v>
      </c>
      <c r="O202" s="841"/>
      <c r="P202" s="841" t="s">
        <v>5</v>
      </c>
      <c r="Q202" s="841" t="s">
        <v>323</v>
      </c>
      <c r="R202" s="841" t="s">
        <v>652</v>
      </c>
    </row>
    <row r="203" spans="1:18" outlineLevel="1">
      <c r="A203" s="847" t="s">
        <v>277</v>
      </c>
      <c r="B203" s="829" t="s">
        <v>657</v>
      </c>
      <c r="C203" s="839">
        <v>42727</v>
      </c>
      <c r="D203" s="829" t="s">
        <v>700</v>
      </c>
      <c r="E203" s="830" t="s">
        <v>798</v>
      </c>
      <c r="F203" s="831">
        <v>65933</v>
      </c>
      <c r="G203" s="832">
        <v>158.94</v>
      </c>
      <c r="H203" s="829">
        <v>198.37</v>
      </c>
      <c r="I203" s="829" t="s">
        <v>322</v>
      </c>
      <c r="J203" s="857">
        <f t="shared" si="12"/>
        <v>198.37</v>
      </c>
      <c r="K203" s="840" t="s">
        <v>650</v>
      </c>
      <c r="L203" s="841" t="s">
        <v>661</v>
      </c>
      <c r="M203" s="841" t="s">
        <v>352</v>
      </c>
      <c r="N203" s="841" t="s">
        <v>799</v>
      </c>
      <c r="O203" s="841"/>
      <c r="P203" s="841" t="s">
        <v>5</v>
      </c>
      <c r="Q203" s="841" t="s">
        <v>323</v>
      </c>
      <c r="R203" s="841" t="s">
        <v>652</v>
      </c>
    </row>
    <row r="204" spans="1:18" outlineLevel="1">
      <c r="A204" s="847" t="s">
        <v>277</v>
      </c>
      <c r="B204" s="829" t="s">
        <v>657</v>
      </c>
      <c r="C204" s="839">
        <v>42720</v>
      </c>
      <c r="D204" s="829" t="s">
        <v>698</v>
      </c>
      <c r="E204" s="830" t="s">
        <v>803</v>
      </c>
      <c r="F204" s="831">
        <v>65933</v>
      </c>
      <c r="G204" s="832">
        <v>141.31</v>
      </c>
      <c r="H204" s="829">
        <v>176.37</v>
      </c>
      <c r="I204" s="829" t="s">
        <v>322</v>
      </c>
      <c r="J204" s="857">
        <f t="shared" si="12"/>
        <v>176.37</v>
      </c>
      <c r="K204" s="840" t="s">
        <v>650</v>
      </c>
      <c r="L204" s="841" t="s">
        <v>661</v>
      </c>
      <c r="M204" s="841" t="s">
        <v>352</v>
      </c>
      <c r="N204" s="841" t="s">
        <v>799</v>
      </c>
      <c r="O204" s="841"/>
      <c r="P204" s="841" t="s">
        <v>5</v>
      </c>
      <c r="Q204" s="841" t="s">
        <v>323</v>
      </c>
      <c r="R204" s="841" t="s">
        <v>652</v>
      </c>
    </row>
    <row r="205" spans="1:18" outlineLevel="1">
      <c r="A205" s="847" t="s">
        <v>277</v>
      </c>
      <c r="B205" s="829" t="s">
        <v>657</v>
      </c>
      <c r="C205" s="839">
        <v>42727</v>
      </c>
      <c r="D205" s="829" t="s">
        <v>702</v>
      </c>
      <c r="E205" s="830" t="s">
        <v>800</v>
      </c>
      <c r="F205" s="831">
        <v>65933</v>
      </c>
      <c r="G205" s="832">
        <v>9.49</v>
      </c>
      <c r="H205" s="829">
        <v>11.85</v>
      </c>
      <c r="I205" s="829" t="s">
        <v>322</v>
      </c>
      <c r="J205" s="857">
        <f t="shared" si="12"/>
        <v>11.85</v>
      </c>
      <c r="K205" s="840" t="s">
        <v>656</v>
      </c>
      <c r="L205" s="841" t="s">
        <v>661</v>
      </c>
      <c r="M205" s="841" t="s">
        <v>352</v>
      </c>
      <c r="N205" s="841" t="s">
        <v>799</v>
      </c>
      <c r="O205" s="841"/>
      <c r="P205" s="841" t="s">
        <v>5</v>
      </c>
      <c r="Q205" s="841" t="s">
        <v>323</v>
      </c>
      <c r="R205" s="841" t="s">
        <v>652</v>
      </c>
    </row>
    <row r="206" spans="1:18" outlineLevel="1">
      <c r="A206" s="847" t="s">
        <v>277</v>
      </c>
      <c r="B206" s="829" t="s">
        <v>657</v>
      </c>
      <c r="C206" s="839">
        <v>42727</v>
      </c>
      <c r="D206" s="829" t="s">
        <v>701</v>
      </c>
      <c r="E206" s="830" t="s">
        <v>800</v>
      </c>
      <c r="F206" s="831">
        <v>65933</v>
      </c>
      <c r="G206" s="832">
        <v>9.49</v>
      </c>
      <c r="H206" s="829">
        <v>11.85</v>
      </c>
      <c r="I206" s="829" t="s">
        <v>322</v>
      </c>
      <c r="J206" s="857">
        <f t="shared" si="12"/>
        <v>11.85</v>
      </c>
      <c r="K206" s="840" t="s">
        <v>656</v>
      </c>
      <c r="L206" s="841" t="s">
        <v>661</v>
      </c>
      <c r="M206" s="841" t="s">
        <v>352</v>
      </c>
      <c r="N206" s="841" t="s">
        <v>799</v>
      </c>
      <c r="O206" s="841"/>
      <c r="P206" s="841" t="s">
        <v>5</v>
      </c>
      <c r="Q206" s="841" t="s">
        <v>323</v>
      </c>
      <c r="R206" s="841" t="s">
        <v>652</v>
      </c>
    </row>
    <row r="207" spans="1:18" outlineLevel="1">
      <c r="A207" s="847" t="s">
        <v>277</v>
      </c>
      <c r="B207" s="829" t="s">
        <v>657</v>
      </c>
      <c r="C207" s="839">
        <v>42720</v>
      </c>
      <c r="D207" s="829" t="s">
        <v>703</v>
      </c>
      <c r="E207" s="830" t="s">
        <v>804</v>
      </c>
      <c r="F207" s="831">
        <v>65933</v>
      </c>
      <c r="G207" s="832">
        <v>0.22</v>
      </c>
      <c r="H207" s="829">
        <v>0.28000000000000003</v>
      </c>
      <c r="I207" s="829" t="s">
        <v>322</v>
      </c>
      <c r="J207" s="857">
        <f t="shared" si="12"/>
        <v>0.28000000000000003</v>
      </c>
      <c r="K207" s="840" t="s">
        <v>694</v>
      </c>
      <c r="L207" s="841" t="s">
        <v>661</v>
      </c>
      <c r="M207" s="841" t="s">
        <v>352</v>
      </c>
      <c r="N207" s="841" t="s">
        <v>799</v>
      </c>
      <c r="O207" s="841"/>
      <c r="P207" s="841" t="s">
        <v>5</v>
      </c>
      <c r="Q207" s="841" t="s">
        <v>323</v>
      </c>
      <c r="R207" s="841" t="s">
        <v>652</v>
      </c>
    </row>
    <row r="208" spans="1:18" outlineLevel="1">
      <c r="A208" s="847" t="s">
        <v>277</v>
      </c>
      <c r="B208" s="829" t="s">
        <v>657</v>
      </c>
      <c r="C208" s="839">
        <v>42724</v>
      </c>
      <c r="D208" s="829" t="s">
        <v>805</v>
      </c>
      <c r="E208" s="830" t="s">
        <v>806</v>
      </c>
      <c r="F208" s="831">
        <v>65893</v>
      </c>
      <c r="G208" s="832">
        <v>475</v>
      </c>
      <c r="H208" s="829">
        <v>475</v>
      </c>
      <c r="I208" s="829" t="s">
        <v>60</v>
      </c>
      <c r="J208" s="857">
        <v>592.85</v>
      </c>
      <c r="K208" s="840" t="s">
        <v>694</v>
      </c>
      <c r="L208" s="841" t="s">
        <v>645</v>
      </c>
      <c r="M208" s="841" t="s">
        <v>352</v>
      </c>
      <c r="N208" s="841" t="s">
        <v>807</v>
      </c>
      <c r="O208" s="841"/>
      <c r="P208" s="841" t="s">
        <v>5</v>
      </c>
      <c r="Q208" s="841" t="s">
        <v>323</v>
      </c>
      <c r="R208" s="841" t="s">
        <v>652</v>
      </c>
    </row>
    <row r="209" spans="1:18" outlineLevel="1">
      <c r="A209" s="847" t="s">
        <v>277</v>
      </c>
      <c r="B209" s="829" t="s">
        <v>657</v>
      </c>
      <c r="C209" s="839">
        <v>42720</v>
      </c>
      <c r="D209" s="829" t="s">
        <v>703</v>
      </c>
      <c r="E209" s="830" t="s">
        <v>804</v>
      </c>
      <c r="F209" s="831">
        <v>65933</v>
      </c>
      <c r="G209" s="832">
        <v>0.22</v>
      </c>
      <c r="H209" s="829">
        <v>0.28000000000000003</v>
      </c>
      <c r="I209" s="829" t="s">
        <v>322</v>
      </c>
      <c r="J209" s="857">
        <f>H209</f>
        <v>0.28000000000000003</v>
      </c>
      <c r="K209" s="840" t="s">
        <v>694</v>
      </c>
      <c r="L209" s="841" t="s">
        <v>661</v>
      </c>
      <c r="M209" s="841" t="s">
        <v>352</v>
      </c>
      <c r="N209" s="841" t="s">
        <v>799</v>
      </c>
      <c r="O209" s="841"/>
      <c r="P209" s="841" t="s">
        <v>5</v>
      </c>
      <c r="Q209" s="841" t="s">
        <v>323</v>
      </c>
      <c r="R209" s="841" t="s">
        <v>652</v>
      </c>
    </row>
    <row r="210" spans="1:18" outlineLevel="1">
      <c r="A210" s="847" t="s">
        <v>277</v>
      </c>
      <c r="B210" s="829" t="s">
        <v>657</v>
      </c>
      <c r="C210" s="839">
        <v>42727</v>
      </c>
      <c r="D210" s="829" t="s">
        <v>705</v>
      </c>
      <c r="E210" s="830" t="s">
        <v>801</v>
      </c>
      <c r="F210" s="831">
        <v>65933</v>
      </c>
      <c r="G210" s="832">
        <v>3.35</v>
      </c>
      <c r="H210" s="829">
        <v>4.18</v>
      </c>
      <c r="I210" s="829" t="s">
        <v>322</v>
      </c>
      <c r="J210" s="857">
        <f>H210</f>
        <v>4.18</v>
      </c>
      <c r="K210" s="840" t="s">
        <v>694</v>
      </c>
      <c r="L210" s="841" t="s">
        <v>661</v>
      </c>
      <c r="M210" s="841" t="s">
        <v>352</v>
      </c>
      <c r="N210" s="841" t="s">
        <v>799</v>
      </c>
      <c r="O210" s="841"/>
      <c r="P210" s="841" t="s">
        <v>5</v>
      </c>
      <c r="Q210" s="841" t="s">
        <v>323</v>
      </c>
      <c r="R210" s="841" t="s">
        <v>652</v>
      </c>
    </row>
    <row r="211" spans="1:18" outlineLevel="1">
      <c r="A211" s="847" t="s">
        <v>277</v>
      </c>
      <c r="B211" s="829" t="s">
        <v>657</v>
      </c>
      <c r="C211" s="839">
        <v>42727</v>
      </c>
      <c r="D211" s="829" t="s">
        <v>706</v>
      </c>
      <c r="E211" s="830" t="s">
        <v>801</v>
      </c>
      <c r="F211" s="831">
        <v>65933</v>
      </c>
      <c r="G211" s="832">
        <v>3.35</v>
      </c>
      <c r="H211" s="829">
        <v>4.18</v>
      </c>
      <c r="I211" s="829" t="s">
        <v>322</v>
      </c>
      <c r="J211" s="857">
        <f>H211</f>
        <v>4.18</v>
      </c>
      <c r="K211" s="840" t="s">
        <v>694</v>
      </c>
      <c r="L211" s="841" t="s">
        <v>661</v>
      </c>
      <c r="M211" s="841" t="s">
        <v>352</v>
      </c>
      <c r="N211" s="841" t="s">
        <v>799</v>
      </c>
      <c r="O211" s="841"/>
      <c r="P211" s="841" t="s">
        <v>5</v>
      </c>
      <c r="Q211" s="841" t="s">
        <v>323</v>
      </c>
      <c r="R211" s="841" t="s">
        <v>652</v>
      </c>
    </row>
    <row r="212" spans="1:18">
      <c r="A212" s="842" t="s">
        <v>647</v>
      </c>
      <c r="B212" s="842"/>
      <c r="C212" s="842"/>
      <c r="D212" s="842"/>
      <c r="E212" s="843"/>
      <c r="F212" s="844"/>
      <c r="G212" s="845">
        <f>SUM(G199:G211)</f>
        <v>836.59000000000015</v>
      </c>
      <c r="H212" s="846">
        <f>SUM(H199:H211)</f>
        <v>925.3</v>
      </c>
      <c r="I212" s="842"/>
      <c r="J212" s="858">
        <f>SUM(J199:J211)</f>
        <v>1043.1500000000001</v>
      </c>
      <c r="K212" s="842"/>
      <c r="L212" s="842"/>
      <c r="M212" s="842"/>
      <c r="N212" s="842"/>
      <c r="O212" s="842"/>
      <c r="P212" s="842"/>
      <c r="Q212" s="842"/>
      <c r="R212" s="842"/>
    </row>
    <row r="213" spans="1:18" outlineLevel="1">
      <c r="A213" s="847" t="s">
        <v>278</v>
      </c>
      <c r="B213" s="829" t="s">
        <v>657</v>
      </c>
      <c r="C213" s="839">
        <v>42735</v>
      </c>
      <c r="D213" s="829" t="s">
        <v>808</v>
      </c>
      <c r="E213" s="830" t="s">
        <v>809</v>
      </c>
      <c r="F213" s="831">
        <v>65808</v>
      </c>
      <c r="G213" s="832">
        <v>2.63</v>
      </c>
      <c r="H213" s="829">
        <v>2.63</v>
      </c>
      <c r="I213" s="829" t="s">
        <v>60</v>
      </c>
      <c r="J213" s="857">
        <v>3.28</v>
      </c>
      <c r="K213" s="840" t="s">
        <v>650</v>
      </c>
      <c r="L213" s="841" t="s">
        <v>645</v>
      </c>
      <c r="M213" s="841" t="s">
        <v>352</v>
      </c>
      <c r="N213" s="841" t="s">
        <v>651</v>
      </c>
      <c r="O213" s="841"/>
      <c r="P213" s="841" t="s">
        <v>4</v>
      </c>
      <c r="Q213" s="841" t="s">
        <v>323</v>
      </c>
      <c r="R213" s="841" t="s">
        <v>652</v>
      </c>
    </row>
    <row r="214" spans="1:18" outlineLevel="1">
      <c r="A214" s="847" t="s">
        <v>278</v>
      </c>
      <c r="B214" s="829" t="s">
        <v>657</v>
      </c>
      <c r="C214" s="839">
        <v>42735</v>
      </c>
      <c r="D214" s="829" t="s">
        <v>808</v>
      </c>
      <c r="E214" s="830" t="s">
        <v>810</v>
      </c>
      <c r="F214" s="831">
        <v>65806</v>
      </c>
      <c r="G214" s="832">
        <v>175.46</v>
      </c>
      <c r="H214" s="829">
        <v>175.46</v>
      </c>
      <c r="I214" s="829" t="s">
        <v>60</v>
      </c>
      <c r="J214" s="857">
        <v>218.99</v>
      </c>
      <c r="K214" s="840" t="s">
        <v>650</v>
      </c>
      <c r="L214" s="841" t="s">
        <v>645</v>
      </c>
      <c r="M214" s="841" t="s">
        <v>352</v>
      </c>
      <c r="N214" s="841" t="s">
        <v>651</v>
      </c>
      <c r="O214" s="841"/>
      <c r="P214" s="841" t="s">
        <v>5</v>
      </c>
      <c r="Q214" s="841" t="s">
        <v>323</v>
      </c>
      <c r="R214" s="841" t="s">
        <v>652</v>
      </c>
    </row>
    <row r="215" spans="1:18" outlineLevel="1">
      <c r="A215" s="847" t="s">
        <v>278</v>
      </c>
      <c r="B215" s="829" t="s">
        <v>657</v>
      </c>
      <c r="C215" s="839">
        <v>42735</v>
      </c>
      <c r="D215" s="829" t="s">
        <v>808</v>
      </c>
      <c r="E215" s="830" t="s">
        <v>811</v>
      </c>
      <c r="F215" s="831">
        <v>65807</v>
      </c>
      <c r="G215" s="832">
        <v>8.77</v>
      </c>
      <c r="H215" s="829">
        <v>8.77</v>
      </c>
      <c r="I215" s="829" t="s">
        <v>60</v>
      </c>
      <c r="J215" s="857">
        <v>10.95</v>
      </c>
      <c r="K215" s="840" t="s">
        <v>650</v>
      </c>
      <c r="L215" s="841" t="s">
        <v>645</v>
      </c>
      <c r="M215" s="841" t="s">
        <v>352</v>
      </c>
      <c r="N215" s="841" t="s">
        <v>651</v>
      </c>
      <c r="O215" s="841"/>
      <c r="P215" s="841" t="s">
        <v>655</v>
      </c>
      <c r="Q215" s="841" t="s">
        <v>323</v>
      </c>
      <c r="R215" s="841" t="s">
        <v>652</v>
      </c>
    </row>
    <row r="216" spans="1:18" outlineLevel="1">
      <c r="A216" s="847" t="s">
        <v>278</v>
      </c>
      <c r="B216" s="829" t="s">
        <v>657</v>
      </c>
      <c r="C216" s="839">
        <v>42704</v>
      </c>
      <c r="D216" s="829" t="s">
        <v>812</v>
      </c>
      <c r="E216" s="830" t="s">
        <v>649</v>
      </c>
      <c r="F216" s="831">
        <v>66110</v>
      </c>
      <c r="G216" s="832">
        <v>350.93</v>
      </c>
      <c r="H216" s="829">
        <v>350.93</v>
      </c>
      <c r="I216" s="829" t="s">
        <v>60</v>
      </c>
      <c r="J216" s="857">
        <v>427.82</v>
      </c>
      <c r="K216" s="840" t="s">
        <v>650</v>
      </c>
      <c r="L216" s="841" t="s">
        <v>645</v>
      </c>
      <c r="M216" s="841" t="s">
        <v>352</v>
      </c>
      <c r="N216" s="841" t="s">
        <v>651</v>
      </c>
      <c r="O216" s="841"/>
      <c r="P216" s="841" t="s">
        <v>5</v>
      </c>
      <c r="Q216" s="841" t="s">
        <v>323</v>
      </c>
      <c r="R216" s="841" t="s">
        <v>652</v>
      </c>
    </row>
    <row r="217" spans="1:18" outlineLevel="1">
      <c r="A217" s="847" t="s">
        <v>278</v>
      </c>
      <c r="B217" s="829" t="s">
        <v>657</v>
      </c>
      <c r="C217" s="839">
        <v>42704</v>
      </c>
      <c r="D217" s="829" t="s">
        <v>813</v>
      </c>
      <c r="E217" s="830" t="s">
        <v>654</v>
      </c>
      <c r="F217" s="831">
        <v>66110</v>
      </c>
      <c r="G217" s="832">
        <v>17.55</v>
      </c>
      <c r="H217" s="829">
        <v>17.55</v>
      </c>
      <c r="I217" s="829" t="s">
        <v>60</v>
      </c>
      <c r="J217" s="857">
        <v>21.4</v>
      </c>
      <c r="K217" s="840" t="s">
        <v>650</v>
      </c>
      <c r="L217" s="841" t="s">
        <v>645</v>
      </c>
      <c r="M217" s="841" t="s">
        <v>352</v>
      </c>
      <c r="N217" s="841" t="s">
        <v>651</v>
      </c>
      <c r="O217" s="841"/>
      <c r="P217" s="841" t="s">
        <v>655</v>
      </c>
      <c r="Q217" s="841" t="s">
        <v>323</v>
      </c>
      <c r="R217" s="841" t="s">
        <v>652</v>
      </c>
    </row>
    <row r="218" spans="1:18" outlineLevel="1">
      <c r="A218" s="847" t="s">
        <v>278</v>
      </c>
      <c r="B218" s="829" t="s">
        <v>657</v>
      </c>
      <c r="C218" s="839">
        <v>42704</v>
      </c>
      <c r="D218" s="829" t="s">
        <v>814</v>
      </c>
      <c r="E218" s="830" t="s">
        <v>653</v>
      </c>
      <c r="F218" s="831">
        <v>66110</v>
      </c>
      <c r="G218" s="832">
        <v>5.26</v>
      </c>
      <c r="H218" s="829">
        <v>5.26</v>
      </c>
      <c r="I218" s="829" t="s">
        <v>60</v>
      </c>
      <c r="J218" s="857">
        <v>6.41</v>
      </c>
      <c r="K218" s="840" t="s">
        <v>650</v>
      </c>
      <c r="L218" s="841" t="s">
        <v>645</v>
      </c>
      <c r="M218" s="841" t="s">
        <v>352</v>
      </c>
      <c r="N218" s="841" t="s">
        <v>651</v>
      </c>
      <c r="O218" s="841"/>
      <c r="P218" s="841" t="s">
        <v>4</v>
      </c>
      <c r="Q218" s="841" t="s">
        <v>323</v>
      </c>
      <c r="R218" s="841" t="s">
        <v>652</v>
      </c>
    </row>
    <row r="219" spans="1:18" outlineLevel="1">
      <c r="A219" s="847" t="s">
        <v>278</v>
      </c>
      <c r="B219" s="829" t="s">
        <v>657</v>
      </c>
      <c r="C219" s="839">
        <v>42704</v>
      </c>
      <c r="D219" s="829" t="s">
        <v>812</v>
      </c>
      <c r="E219" s="830" t="s">
        <v>649</v>
      </c>
      <c r="F219" s="831">
        <v>66110</v>
      </c>
      <c r="G219" s="832">
        <v>35.090000000000003</v>
      </c>
      <c r="H219" s="829">
        <v>35.090000000000003</v>
      </c>
      <c r="I219" s="829" t="s">
        <v>60</v>
      </c>
      <c r="J219" s="857">
        <v>42.78</v>
      </c>
      <c r="K219" s="840" t="s">
        <v>656</v>
      </c>
      <c r="L219" s="841" t="s">
        <v>645</v>
      </c>
      <c r="M219" s="841" t="s">
        <v>352</v>
      </c>
      <c r="N219" s="841" t="s">
        <v>651</v>
      </c>
      <c r="O219" s="841"/>
      <c r="P219" s="841" t="s">
        <v>5</v>
      </c>
      <c r="Q219" s="841" t="s">
        <v>323</v>
      </c>
      <c r="R219" s="841" t="s">
        <v>652</v>
      </c>
    </row>
    <row r="220" spans="1:18" outlineLevel="1">
      <c r="A220" s="847" t="s">
        <v>278</v>
      </c>
      <c r="B220" s="829" t="s">
        <v>657</v>
      </c>
      <c r="C220" s="839">
        <v>42735</v>
      </c>
      <c r="D220" s="829" t="s">
        <v>808</v>
      </c>
      <c r="E220" s="830" t="s">
        <v>810</v>
      </c>
      <c r="F220" s="831">
        <v>65806</v>
      </c>
      <c r="G220" s="832">
        <v>17.55</v>
      </c>
      <c r="H220" s="829">
        <v>17.55</v>
      </c>
      <c r="I220" s="829" t="s">
        <v>60</v>
      </c>
      <c r="J220" s="857">
        <v>21.9</v>
      </c>
      <c r="K220" s="840" t="s">
        <v>656</v>
      </c>
      <c r="L220" s="841" t="s">
        <v>645</v>
      </c>
      <c r="M220" s="841" t="s">
        <v>352</v>
      </c>
      <c r="N220" s="841" t="s">
        <v>651</v>
      </c>
      <c r="O220" s="841"/>
      <c r="P220" s="841" t="s">
        <v>5</v>
      </c>
      <c r="Q220" s="841" t="s">
        <v>323</v>
      </c>
      <c r="R220" s="841" t="s">
        <v>652</v>
      </c>
    </row>
    <row r="221" spans="1:18">
      <c r="A221" s="842" t="s">
        <v>647</v>
      </c>
      <c r="B221" s="842"/>
      <c r="C221" s="842"/>
      <c r="D221" s="842"/>
      <c r="E221" s="843"/>
      <c r="F221" s="844"/>
      <c r="G221" s="845">
        <f>SUM(G213:G220)</f>
        <v>613.2399999999999</v>
      </c>
      <c r="H221" s="846">
        <f>SUM(H213:H220)</f>
        <v>613.2399999999999</v>
      </c>
      <c r="I221" s="842"/>
      <c r="J221" s="858">
        <f>SUM(J213:J220)</f>
        <v>753.52999999999986</v>
      </c>
      <c r="K221" s="842"/>
      <c r="L221" s="842"/>
      <c r="M221" s="842"/>
      <c r="N221" s="842"/>
      <c r="O221" s="842"/>
      <c r="P221" s="842"/>
      <c r="Q221" s="842"/>
      <c r="R221" s="842"/>
    </row>
    <row r="222" spans="1:18" outlineLevel="1">
      <c r="A222" s="847" t="s">
        <v>279</v>
      </c>
      <c r="B222" s="829" t="s">
        <v>642</v>
      </c>
      <c r="C222" s="839">
        <v>42704</v>
      </c>
      <c r="D222" s="829" t="s">
        <v>648</v>
      </c>
      <c r="E222" s="830" t="s">
        <v>653</v>
      </c>
      <c r="F222" s="831">
        <v>65516</v>
      </c>
      <c r="G222" s="832">
        <v>5.55</v>
      </c>
      <c r="H222" s="829">
        <v>5.55</v>
      </c>
      <c r="I222" s="829" t="s">
        <v>60</v>
      </c>
      <c r="J222" s="857">
        <v>6.77</v>
      </c>
      <c r="K222" s="840" t="s">
        <v>650</v>
      </c>
      <c r="L222" s="841" t="s">
        <v>645</v>
      </c>
      <c r="M222" s="841" t="s">
        <v>352</v>
      </c>
      <c r="N222" s="841" t="s">
        <v>815</v>
      </c>
      <c r="O222" s="841"/>
      <c r="P222" s="841" t="s">
        <v>4</v>
      </c>
      <c r="Q222" s="841" t="s">
        <v>323</v>
      </c>
      <c r="R222" s="841" t="s">
        <v>652</v>
      </c>
    </row>
    <row r="223" spans="1:18" outlineLevel="1">
      <c r="A223" s="847" t="s">
        <v>279</v>
      </c>
      <c r="B223" s="829" t="s">
        <v>642</v>
      </c>
      <c r="C223" s="839">
        <v>42704</v>
      </c>
      <c r="D223" s="829" t="s">
        <v>648</v>
      </c>
      <c r="E223" s="830" t="s">
        <v>816</v>
      </c>
      <c r="F223" s="831">
        <v>65514</v>
      </c>
      <c r="G223" s="832">
        <v>369.73</v>
      </c>
      <c r="H223" s="829">
        <v>369.73</v>
      </c>
      <c r="I223" s="829" t="s">
        <v>60</v>
      </c>
      <c r="J223" s="857">
        <v>450.74</v>
      </c>
      <c r="K223" s="840" t="s">
        <v>650</v>
      </c>
      <c r="L223" s="841" t="s">
        <v>645</v>
      </c>
      <c r="M223" s="841" t="s">
        <v>352</v>
      </c>
      <c r="N223" s="841" t="s">
        <v>815</v>
      </c>
      <c r="O223" s="841"/>
      <c r="P223" s="841" t="s">
        <v>5</v>
      </c>
      <c r="Q223" s="841" t="s">
        <v>323</v>
      </c>
      <c r="R223" s="841" t="s">
        <v>652</v>
      </c>
    </row>
    <row r="224" spans="1:18" outlineLevel="1">
      <c r="A224" s="847" t="s">
        <v>279</v>
      </c>
      <c r="B224" s="829" t="s">
        <v>642</v>
      </c>
      <c r="C224" s="839">
        <v>42704</v>
      </c>
      <c r="D224" s="829" t="s">
        <v>648</v>
      </c>
      <c r="E224" s="830" t="s">
        <v>654</v>
      </c>
      <c r="F224" s="831">
        <v>65515</v>
      </c>
      <c r="G224" s="832">
        <v>18.489999999999998</v>
      </c>
      <c r="H224" s="829">
        <v>18.489999999999998</v>
      </c>
      <c r="I224" s="829" t="s">
        <v>60</v>
      </c>
      <c r="J224" s="857">
        <v>22.54</v>
      </c>
      <c r="K224" s="840" t="s">
        <v>650</v>
      </c>
      <c r="L224" s="841" t="s">
        <v>645</v>
      </c>
      <c r="M224" s="841" t="s">
        <v>352</v>
      </c>
      <c r="N224" s="841" t="s">
        <v>815</v>
      </c>
      <c r="O224" s="841"/>
      <c r="P224" s="841" t="s">
        <v>655</v>
      </c>
      <c r="Q224" s="841" t="s">
        <v>323</v>
      </c>
      <c r="R224" s="841" t="s">
        <v>652</v>
      </c>
    </row>
    <row r="225" spans="1:18" outlineLevel="1">
      <c r="A225" s="847" t="s">
        <v>279</v>
      </c>
      <c r="B225" s="829" t="s">
        <v>642</v>
      </c>
      <c r="C225" s="839">
        <v>42704</v>
      </c>
      <c r="D225" s="829" t="s">
        <v>648</v>
      </c>
      <c r="E225" s="830" t="s">
        <v>816</v>
      </c>
      <c r="F225" s="831">
        <v>65514</v>
      </c>
      <c r="G225" s="832">
        <v>36.97</v>
      </c>
      <c r="H225" s="829">
        <v>36.97</v>
      </c>
      <c r="I225" s="829" t="s">
        <v>60</v>
      </c>
      <c r="J225" s="857">
        <v>45.07</v>
      </c>
      <c r="K225" s="840" t="s">
        <v>656</v>
      </c>
      <c r="L225" s="841" t="s">
        <v>645</v>
      </c>
      <c r="M225" s="841" t="s">
        <v>352</v>
      </c>
      <c r="N225" s="841" t="s">
        <v>815</v>
      </c>
      <c r="O225" s="841"/>
      <c r="P225" s="841" t="s">
        <v>5</v>
      </c>
      <c r="Q225" s="841" t="s">
        <v>323</v>
      </c>
      <c r="R225" s="841" t="s">
        <v>652</v>
      </c>
    </row>
    <row r="226" spans="1:18" outlineLevel="1">
      <c r="A226" s="847" t="s">
        <v>279</v>
      </c>
      <c r="B226" s="829" t="s">
        <v>657</v>
      </c>
      <c r="C226" s="839">
        <v>42735</v>
      </c>
      <c r="D226" s="829" t="s">
        <v>808</v>
      </c>
      <c r="E226" s="830" t="s">
        <v>809</v>
      </c>
      <c r="F226" s="831">
        <v>65808</v>
      </c>
      <c r="G226" s="832">
        <v>7.76</v>
      </c>
      <c r="H226" s="829">
        <v>7.76</v>
      </c>
      <c r="I226" s="829" t="s">
        <v>60</v>
      </c>
      <c r="J226" s="857">
        <v>9.69</v>
      </c>
      <c r="K226" s="840" t="s">
        <v>650</v>
      </c>
      <c r="L226" s="841" t="s">
        <v>645</v>
      </c>
      <c r="M226" s="841" t="s">
        <v>352</v>
      </c>
      <c r="N226" s="841" t="s">
        <v>815</v>
      </c>
      <c r="O226" s="841"/>
      <c r="P226" s="841" t="s">
        <v>4</v>
      </c>
      <c r="Q226" s="841" t="s">
        <v>323</v>
      </c>
      <c r="R226" s="841" t="s">
        <v>652</v>
      </c>
    </row>
    <row r="227" spans="1:18" outlineLevel="1">
      <c r="A227" s="847" t="s">
        <v>279</v>
      </c>
      <c r="B227" s="829" t="s">
        <v>657</v>
      </c>
      <c r="C227" s="839">
        <v>42735</v>
      </c>
      <c r="D227" s="829" t="s">
        <v>808</v>
      </c>
      <c r="E227" s="830" t="s">
        <v>811</v>
      </c>
      <c r="F227" s="831">
        <v>65807</v>
      </c>
      <c r="G227" s="832">
        <v>25.88</v>
      </c>
      <c r="H227" s="829">
        <v>25.88</v>
      </c>
      <c r="I227" s="829" t="s">
        <v>60</v>
      </c>
      <c r="J227" s="857">
        <v>32.299999999999997</v>
      </c>
      <c r="K227" s="840" t="s">
        <v>650</v>
      </c>
      <c r="L227" s="841" t="s">
        <v>645</v>
      </c>
      <c r="M227" s="841" t="s">
        <v>352</v>
      </c>
      <c r="N227" s="841" t="s">
        <v>815</v>
      </c>
      <c r="O227" s="841"/>
      <c r="P227" s="841" t="s">
        <v>655</v>
      </c>
      <c r="Q227" s="841" t="s">
        <v>323</v>
      </c>
      <c r="R227" s="841" t="s">
        <v>652</v>
      </c>
    </row>
    <row r="228" spans="1:18" outlineLevel="1">
      <c r="A228" s="847" t="s">
        <v>279</v>
      </c>
      <c r="B228" s="829" t="s">
        <v>657</v>
      </c>
      <c r="C228" s="839">
        <v>42735</v>
      </c>
      <c r="D228" s="829" t="s">
        <v>808</v>
      </c>
      <c r="E228" s="830" t="s">
        <v>817</v>
      </c>
      <c r="F228" s="831">
        <v>65806</v>
      </c>
      <c r="G228" s="832">
        <v>517.62</v>
      </c>
      <c r="H228" s="829">
        <v>517.62</v>
      </c>
      <c r="I228" s="829" t="s">
        <v>60</v>
      </c>
      <c r="J228" s="857">
        <v>646.04</v>
      </c>
      <c r="K228" s="840" t="s">
        <v>650</v>
      </c>
      <c r="L228" s="841" t="s">
        <v>645</v>
      </c>
      <c r="M228" s="841" t="s">
        <v>352</v>
      </c>
      <c r="N228" s="841" t="s">
        <v>815</v>
      </c>
      <c r="O228" s="841"/>
      <c r="P228" s="841" t="s">
        <v>5</v>
      </c>
      <c r="Q228" s="841" t="s">
        <v>323</v>
      </c>
      <c r="R228" s="841" t="s">
        <v>652</v>
      </c>
    </row>
    <row r="229" spans="1:18" outlineLevel="1">
      <c r="A229" s="847" t="s">
        <v>279</v>
      </c>
      <c r="B229" s="829" t="s">
        <v>657</v>
      </c>
      <c r="C229" s="839">
        <v>42735</v>
      </c>
      <c r="D229" s="829" t="s">
        <v>808</v>
      </c>
      <c r="E229" s="830" t="s">
        <v>817</v>
      </c>
      <c r="F229" s="831">
        <v>65806</v>
      </c>
      <c r="G229" s="832">
        <v>51.76</v>
      </c>
      <c r="H229" s="829">
        <v>51.76</v>
      </c>
      <c r="I229" s="829" t="s">
        <v>60</v>
      </c>
      <c r="J229" s="857">
        <v>64.599999999999994</v>
      </c>
      <c r="K229" s="840" t="s">
        <v>656</v>
      </c>
      <c r="L229" s="841" t="s">
        <v>645</v>
      </c>
      <c r="M229" s="841" t="s">
        <v>352</v>
      </c>
      <c r="N229" s="841" t="s">
        <v>815</v>
      </c>
      <c r="O229" s="841"/>
      <c r="P229" s="841" t="s">
        <v>5</v>
      </c>
      <c r="Q229" s="841" t="s">
        <v>323</v>
      </c>
      <c r="R229" s="841" t="s">
        <v>652</v>
      </c>
    </row>
    <row r="230" spans="1:18">
      <c r="A230" s="842" t="s">
        <v>647</v>
      </c>
      <c r="B230" s="842"/>
      <c r="C230" s="842"/>
      <c r="D230" s="842"/>
      <c r="E230" s="843"/>
      <c r="F230" s="844"/>
      <c r="G230" s="845">
        <f>SUM(G222:G229)</f>
        <v>1033.76</v>
      </c>
      <c r="H230" s="846">
        <f>SUM(H222:H229)</f>
        <v>1033.76</v>
      </c>
      <c r="I230" s="842"/>
      <c r="J230" s="858">
        <f>SUM(J222:J229)</f>
        <v>1277.75</v>
      </c>
      <c r="K230" s="842"/>
      <c r="L230" s="842"/>
      <c r="M230" s="842"/>
      <c r="N230" s="842"/>
      <c r="O230" s="842"/>
      <c r="P230" s="842"/>
      <c r="Q230" s="842"/>
      <c r="R230" s="842"/>
    </row>
    <row r="231" spans="1:18" outlineLevel="1">
      <c r="A231" s="847" t="s">
        <v>285</v>
      </c>
      <c r="B231" s="829" t="s">
        <v>642</v>
      </c>
      <c r="C231" s="839">
        <v>42688</v>
      </c>
      <c r="D231" s="829" t="s">
        <v>643</v>
      </c>
      <c r="E231" s="830" t="s">
        <v>589</v>
      </c>
      <c r="F231" s="831">
        <v>65398</v>
      </c>
      <c r="G231" s="832">
        <v>7.36</v>
      </c>
      <c r="H231" s="829">
        <v>8.9700000000000006</v>
      </c>
      <c r="I231" s="829" t="s">
        <v>322</v>
      </c>
      <c r="J231" s="857">
        <f t="shared" ref="J231:J237" si="13">H231</f>
        <v>8.9700000000000006</v>
      </c>
      <c r="K231" s="840" t="s">
        <v>818</v>
      </c>
      <c r="L231" s="841" t="s">
        <v>645</v>
      </c>
      <c r="M231" s="841" t="s">
        <v>352</v>
      </c>
      <c r="N231" s="841"/>
      <c r="O231" s="841"/>
      <c r="P231" s="841" t="s">
        <v>5</v>
      </c>
      <c r="Q231" s="841" t="s">
        <v>323</v>
      </c>
      <c r="R231" s="841" t="s">
        <v>652</v>
      </c>
    </row>
    <row r="232" spans="1:18" outlineLevel="1">
      <c r="A232" s="847" t="s">
        <v>285</v>
      </c>
      <c r="B232" s="829" t="s">
        <v>642</v>
      </c>
      <c r="C232" s="839">
        <v>42704</v>
      </c>
      <c r="D232" s="829" t="s">
        <v>819</v>
      </c>
      <c r="E232" s="830" t="s">
        <v>820</v>
      </c>
      <c r="F232" s="831">
        <v>65503</v>
      </c>
      <c r="G232" s="832">
        <v>80.12</v>
      </c>
      <c r="H232" s="829">
        <v>97.68</v>
      </c>
      <c r="I232" s="829" t="s">
        <v>322</v>
      </c>
      <c r="J232" s="857">
        <f t="shared" si="13"/>
        <v>97.68</v>
      </c>
      <c r="K232" s="840" t="s">
        <v>818</v>
      </c>
      <c r="L232" s="841" t="s">
        <v>661</v>
      </c>
      <c r="M232" s="841" t="s">
        <v>352</v>
      </c>
      <c r="N232" s="841"/>
      <c r="O232" s="841"/>
      <c r="P232" s="841" t="s">
        <v>5</v>
      </c>
      <c r="Q232" s="841" t="s">
        <v>323</v>
      </c>
      <c r="R232" s="841" t="s">
        <v>652</v>
      </c>
    </row>
    <row r="233" spans="1:18" outlineLevel="1">
      <c r="A233" s="847" t="s">
        <v>285</v>
      </c>
      <c r="B233" s="829" t="s">
        <v>642</v>
      </c>
      <c r="C233" s="839">
        <v>42704</v>
      </c>
      <c r="D233" s="829" t="s">
        <v>819</v>
      </c>
      <c r="E233" s="830" t="s">
        <v>821</v>
      </c>
      <c r="F233" s="831">
        <v>65503</v>
      </c>
      <c r="G233" s="832">
        <v>51.09</v>
      </c>
      <c r="H233" s="829">
        <v>62.28</v>
      </c>
      <c r="I233" s="829" t="s">
        <v>322</v>
      </c>
      <c r="J233" s="857">
        <f t="shared" si="13"/>
        <v>62.28</v>
      </c>
      <c r="K233" s="840" t="s">
        <v>818</v>
      </c>
      <c r="L233" s="841" t="s">
        <v>661</v>
      </c>
      <c r="M233" s="841" t="s">
        <v>352</v>
      </c>
      <c r="N233" s="841"/>
      <c r="O233" s="841"/>
      <c r="P233" s="841" t="s">
        <v>5</v>
      </c>
      <c r="Q233" s="841" t="s">
        <v>323</v>
      </c>
      <c r="R233" s="841" t="s">
        <v>652</v>
      </c>
    </row>
    <row r="234" spans="1:18" outlineLevel="1">
      <c r="A234" s="847" t="s">
        <v>285</v>
      </c>
      <c r="B234" s="829" t="s">
        <v>657</v>
      </c>
      <c r="C234" s="839">
        <v>42735</v>
      </c>
      <c r="D234" s="829" t="s">
        <v>822</v>
      </c>
      <c r="E234" s="830" t="s">
        <v>823</v>
      </c>
      <c r="F234" s="831">
        <v>65826</v>
      </c>
      <c r="G234" s="832">
        <v>1.67</v>
      </c>
      <c r="H234" s="829">
        <v>2.09</v>
      </c>
      <c r="I234" s="829" t="s">
        <v>322</v>
      </c>
      <c r="J234" s="857">
        <f t="shared" si="13"/>
        <v>2.09</v>
      </c>
      <c r="K234" s="840" t="s">
        <v>818</v>
      </c>
      <c r="L234" s="841" t="s">
        <v>665</v>
      </c>
      <c r="M234" s="841" t="s">
        <v>352</v>
      </c>
      <c r="N234" s="841"/>
      <c r="O234" s="841"/>
      <c r="P234" s="841" t="s">
        <v>5</v>
      </c>
      <c r="Q234" s="841" t="s">
        <v>323</v>
      </c>
      <c r="R234" s="841" t="s">
        <v>652</v>
      </c>
    </row>
    <row r="235" spans="1:18" outlineLevel="1">
      <c r="A235" s="847" t="s">
        <v>285</v>
      </c>
      <c r="B235" s="829" t="s">
        <v>657</v>
      </c>
      <c r="C235" s="839">
        <v>42735</v>
      </c>
      <c r="D235" s="829" t="s">
        <v>822</v>
      </c>
      <c r="E235" s="830" t="s">
        <v>824</v>
      </c>
      <c r="F235" s="831">
        <v>65826</v>
      </c>
      <c r="G235" s="832">
        <v>2.76</v>
      </c>
      <c r="H235" s="829">
        <v>3.45</v>
      </c>
      <c r="I235" s="829" t="s">
        <v>322</v>
      </c>
      <c r="J235" s="857">
        <f t="shared" si="13"/>
        <v>3.45</v>
      </c>
      <c r="K235" s="840" t="s">
        <v>818</v>
      </c>
      <c r="L235" s="841" t="s">
        <v>665</v>
      </c>
      <c r="M235" s="841" t="s">
        <v>352</v>
      </c>
      <c r="N235" s="841"/>
      <c r="O235" s="841"/>
      <c r="P235" s="841" t="s">
        <v>5</v>
      </c>
      <c r="Q235" s="841" t="s">
        <v>323</v>
      </c>
      <c r="R235" s="841" t="s">
        <v>652</v>
      </c>
    </row>
    <row r="236" spans="1:18" outlineLevel="1">
      <c r="A236" s="847" t="s">
        <v>285</v>
      </c>
      <c r="B236" s="829" t="s">
        <v>657</v>
      </c>
      <c r="C236" s="839">
        <v>42735</v>
      </c>
      <c r="D236" s="829" t="s">
        <v>822</v>
      </c>
      <c r="E236" s="830" t="s">
        <v>825</v>
      </c>
      <c r="F236" s="831">
        <v>65826</v>
      </c>
      <c r="G236" s="832">
        <v>0.44</v>
      </c>
      <c r="H236" s="829">
        <v>0.55000000000000004</v>
      </c>
      <c r="I236" s="829" t="s">
        <v>322</v>
      </c>
      <c r="J236" s="857">
        <f t="shared" si="13"/>
        <v>0.55000000000000004</v>
      </c>
      <c r="K236" s="840" t="s">
        <v>818</v>
      </c>
      <c r="L236" s="841" t="s">
        <v>665</v>
      </c>
      <c r="M236" s="841" t="s">
        <v>352</v>
      </c>
      <c r="N236" s="841"/>
      <c r="O236" s="841"/>
      <c r="P236" s="841" t="s">
        <v>5</v>
      </c>
      <c r="Q236" s="841" t="s">
        <v>323</v>
      </c>
      <c r="R236" s="841" t="s">
        <v>652</v>
      </c>
    </row>
    <row r="237" spans="1:18" outlineLevel="1">
      <c r="A237" s="847" t="s">
        <v>285</v>
      </c>
      <c r="B237" s="829" t="s">
        <v>657</v>
      </c>
      <c r="C237" s="839">
        <v>42735</v>
      </c>
      <c r="D237" s="829" t="s">
        <v>826</v>
      </c>
      <c r="E237" s="830" t="s">
        <v>827</v>
      </c>
      <c r="F237" s="831">
        <v>65933</v>
      </c>
      <c r="G237" s="832">
        <v>55.92</v>
      </c>
      <c r="H237" s="829">
        <v>69.790000000000006</v>
      </c>
      <c r="I237" s="829" t="s">
        <v>322</v>
      </c>
      <c r="J237" s="857">
        <f t="shared" si="13"/>
        <v>69.790000000000006</v>
      </c>
      <c r="K237" s="840" t="s">
        <v>818</v>
      </c>
      <c r="L237" s="841" t="s">
        <v>661</v>
      </c>
      <c r="M237" s="841" t="s">
        <v>352</v>
      </c>
      <c r="N237" s="841"/>
      <c r="O237" s="841"/>
      <c r="P237" s="841" t="s">
        <v>5</v>
      </c>
      <c r="Q237" s="841" t="s">
        <v>323</v>
      </c>
      <c r="R237" s="841" t="s">
        <v>652</v>
      </c>
    </row>
    <row r="238" spans="1:18">
      <c r="A238" s="842" t="s">
        <v>647</v>
      </c>
      <c r="B238" s="842"/>
      <c r="C238" s="842"/>
      <c r="D238" s="842"/>
      <c r="E238" s="843"/>
      <c r="F238" s="844"/>
      <c r="G238" s="845">
        <f>SUM(G231:G237)</f>
        <v>199.35999999999996</v>
      </c>
      <c r="H238" s="846">
        <f>SUM(H231:H237)</f>
        <v>244.81</v>
      </c>
      <c r="I238" s="842"/>
      <c r="J238" s="858">
        <f>SUM(J231:J237)</f>
        <v>244.81</v>
      </c>
      <c r="K238" s="842"/>
      <c r="L238" s="842"/>
      <c r="M238" s="842"/>
      <c r="N238" s="842"/>
      <c r="O238" s="842"/>
      <c r="P238" s="842"/>
      <c r="Q238" s="842"/>
      <c r="R238" s="842"/>
    </row>
    <row r="239" spans="1:18" outlineLevel="1">
      <c r="A239" s="847" t="s">
        <v>286</v>
      </c>
      <c r="B239" s="829" t="s">
        <v>642</v>
      </c>
      <c r="C239" s="839">
        <v>42704</v>
      </c>
      <c r="D239" s="829" t="s">
        <v>828</v>
      </c>
      <c r="E239" s="830" t="s">
        <v>829</v>
      </c>
      <c r="F239" s="831">
        <v>65503</v>
      </c>
      <c r="G239" s="832">
        <v>203.02</v>
      </c>
      <c r="H239" s="829">
        <v>247.5</v>
      </c>
      <c r="I239" s="829" t="s">
        <v>322</v>
      </c>
      <c r="J239" s="857">
        <f>H239</f>
        <v>247.5</v>
      </c>
      <c r="K239" s="840" t="s">
        <v>752</v>
      </c>
      <c r="L239" s="841" t="s">
        <v>661</v>
      </c>
      <c r="M239" s="841" t="s">
        <v>352</v>
      </c>
      <c r="N239" s="841"/>
      <c r="O239" s="841"/>
      <c r="P239" s="841" t="s">
        <v>5</v>
      </c>
      <c r="Q239" s="841" t="s">
        <v>323</v>
      </c>
      <c r="R239" s="841" t="s">
        <v>652</v>
      </c>
    </row>
    <row r="240" spans="1:18" outlineLevel="1">
      <c r="A240" s="847" t="s">
        <v>286</v>
      </c>
      <c r="B240" s="829" t="s">
        <v>642</v>
      </c>
      <c r="C240" s="839">
        <v>42704</v>
      </c>
      <c r="D240" s="829" t="s">
        <v>828</v>
      </c>
      <c r="E240" s="830" t="s">
        <v>830</v>
      </c>
      <c r="F240" s="831">
        <v>65503</v>
      </c>
      <c r="G240" s="832">
        <v>15.79</v>
      </c>
      <c r="H240" s="829">
        <v>19.25</v>
      </c>
      <c r="I240" s="829" t="s">
        <v>322</v>
      </c>
      <c r="J240" s="857">
        <f>H240</f>
        <v>19.25</v>
      </c>
      <c r="K240" s="840" t="s">
        <v>752</v>
      </c>
      <c r="L240" s="841" t="s">
        <v>661</v>
      </c>
      <c r="M240" s="841" t="s">
        <v>352</v>
      </c>
      <c r="N240" s="841"/>
      <c r="O240" s="841"/>
      <c r="P240" s="841" t="s">
        <v>5</v>
      </c>
      <c r="Q240" s="841" t="s">
        <v>323</v>
      </c>
      <c r="R240" s="841" t="s">
        <v>652</v>
      </c>
    </row>
    <row r="241" spans="1:18" outlineLevel="1">
      <c r="A241" s="847" t="s">
        <v>286</v>
      </c>
      <c r="B241" s="829" t="s">
        <v>642</v>
      </c>
      <c r="C241" s="839">
        <v>42698</v>
      </c>
      <c r="D241" s="829" t="s">
        <v>750</v>
      </c>
      <c r="E241" s="830" t="s">
        <v>831</v>
      </c>
      <c r="F241" s="831">
        <v>65503</v>
      </c>
      <c r="G241" s="832">
        <v>142.52000000000001</v>
      </c>
      <c r="H241" s="829">
        <v>173.75</v>
      </c>
      <c r="I241" s="829" t="s">
        <v>322</v>
      </c>
      <c r="J241" s="857">
        <f>H241</f>
        <v>173.75</v>
      </c>
      <c r="K241" s="840" t="s">
        <v>752</v>
      </c>
      <c r="L241" s="841" t="s">
        <v>661</v>
      </c>
      <c r="M241" s="841" t="s">
        <v>352</v>
      </c>
      <c r="N241" s="841"/>
      <c r="O241" s="841"/>
      <c r="P241" s="841" t="s">
        <v>5</v>
      </c>
      <c r="Q241" s="841" t="s">
        <v>323</v>
      </c>
      <c r="R241" s="841" t="s">
        <v>652</v>
      </c>
    </row>
    <row r="242" spans="1:18" outlineLevel="1">
      <c r="A242" s="847" t="s">
        <v>286</v>
      </c>
      <c r="B242" s="829" t="s">
        <v>642</v>
      </c>
      <c r="C242" s="839">
        <v>42698</v>
      </c>
      <c r="D242" s="829" t="s">
        <v>750</v>
      </c>
      <c r="E242" s="830" t="s">
        <v>832</v>
      </c>
      <c r="F242" s="831">
        <v>65503</v>
      </c>
      <c r="G242" s="832">
        <v>4.7699999999999996</v>
      </c>
      <c r="H242" s="829">
        <v>5.81</v>
      </c>
      <c r="I242" s="829" t="s">
        <v>322</v>
      </c>
      <c r="J242" s="857">
        <f>H242</f>
        <v>5.81</v>
      </c>
      <c r="K242" s="840" t="s">
        <v>752</v>
      </c>
      <c r="L242" s="841" t="s">
        <v>661</v>
      </c>
      <c r="M242" s="841" t="s">
        <v>352</v>
      </c>
      <c r="N242" s="841"/>
      <c r="O242" s="841"/>
      <c r="P242" s="841" t="s">
        <v>5</v>
      </c>
      <c r="Q242" s="841" t="s">
        <v>323</v>
      </c>
      <c r="R242" s="841" t="s">
        <v>652</v>
      </c>
    </row>
    <row r="243" spans="1:18">
      <c r="A243" s="842" t="s">
        <v>647</v>
      </c>
      <c r="B243" s="842"/>
      <c r="C243" s="842"/>
      <c r="D243" s="842"/>
      <c r="E243" s="843"/>
      <c r="F243" s="844"/>
      <c r="G243" s="845">
        <f>SUM(G239:G242)</f>
        <v>366.1</v>
      </c>
      <c r="H243" s="846">
        <f>SUM(H239:H242)</f>
        <v>446.31</v>
      </c>
      <c r="I243" s="842"/>
      <c r="J243" s="858">
        <f>SUM(J239:J242)</f>
        <v>446.31</v>
      </c>
      <c r="K243" s="842"/>
      <c r="L243" s="842"/>
      <c r="M243" s="842"/>
      <c r="N243" s="842"/>
      <c r="O243" s="842"/>
      <c r="P243" s="842"/>
      <c r="Q243" s="842"/>
      <c r="R243" s="842"/>
    </row>
    <row r="244" spans="1:18" outlineLevel="1">
      <c r="A244" s="847" t="s">
        <v>287</v>
      </c>
      <c r="B244" s="829" t="s">
        <v>642</v>
      </c>
      <c r="C244" s="839">
        <v>42690</v>
      </c>
      <c r="D244" s="829" t="s">
        <v>833</v>
      </c>
      <c r="E244" s="830" t="s">
        <v>834</v>
      </c>
      <c r="F244" s="831">
        <v>65503</v>
      </c>
      <c r="G244" s="832">
        <v>3.28</v>
      </c>
      <c r="H244" s="829">
        <v>4</v>
      </c>
      <c r="I244" s="829" t="s">
        <v>322</v>
      </c>
      <c r="J244" s="857">
        <f>H244</f>
        <v>4</v>
      </c>
      <c r="K244" s="840" t="s">
        <v>835</v>
      </c>
      <c r="L244" s="841" t="s">
        <v>661</v>
      </c>
      <c r="M244" s="841" t="s">
        <v>352</v>
      </c>
      <c r="N244" s="841"/>
      <c r="O244" s="841"/>
      <c r="P244" s="841" t="s">
        <v>5</v>
      </c>
      <c r="Q244" s="841" t="s">
        <v>323</v>
      </c>
      <c r="R244" s="841" t="s">
        <v>652</v>
      </c>
    </row>
    <row r="245" spans="1:18" outlineLevel="1">
      <c r="A245" s="847" t="s">
        <v>287</v>
      </c>
      <c r="B245" s="829" t="s">
        <v>642</v>
      </c>
      <c r="C245" s="839">
        <v>42691</v>
      </c>
      <c r="D245" s="829" t="s">
        <v>833</v>
      </c>
      <c r="E245" s="830" t="s">
        <v>836</v>
      </c>
      <c r="F245" s="831">
        <v>65503</v>
      </c>
      <c r="G245" s="832">
        <v>164.06</v>
      </c>
      <c r="H245" s="829">
        <v>200</v>
      </c>
      <c r="I245" s="829" t="s">
        <v>322</v>
      </c>
      <c r="J245" s="857">
        <f>H245</f>
        <v>200</v>
      </c>
      <c r="K245" s="840" t="s">
        <v>835</v>
      </c>
      <c r="L245" s="841" t="s">
        <v>661</v>
      </c>
      <c r="M245" s="841" t="s">
        <v>352</v>
      </c>
      <c r="N245" s="841"/>
      <c r="O245" s="841"/>
      <c r="P245" s="841" t="s">
        <v>5</v>
      </c>
      <c r="Q245" s="841" t="s">
        <v>323</v>
      </c>
      <c r="R245" s="841" t="s">
        <v>652</v>
      </c>
    </row>
    <row r="246" spans="1:18" outlineLevel="1">
      <c r="A246" s="847" t="s">
        <v>287</v>
      </c>
      <c r="B246" s="829" t="s">
        <v>657</v>
      </c>
      <c r="C246" s="839">
        <v>42716</v>
      </c>
      <c r="D246" s="829" t="s">
        <v>703</v>
      </c>
      <c r="E246" s="830" t="s">
        <v>837</v>
      </c>
      <c r="F246" s="831">
        <v>65933</v>
      </c>
      <c r="G246" s="832">
        <v>6.41</v>
      </c>
      <c r="H246" s="829">
        <v>8</v>
      </c>
      <c r="I246" s="829" t="s">
        <v>322</v>
      </c>
      <c r="J246" s="857">
        <f>H246</f>
        <v>8</v>
      </c>
      <c r="K246" s="840" t="s">
        <v>835</v>
      </c>
      <c r="L246" s="841" t="s">
        <v>661</v>
      </c>
      <c r="M246" s="841" t="s">
        <v>352</v>
      </c>
      <c r="N246" s="841"/>
      <c r="O246" s="841"/>
      <c r="P246" s="841" t="s">
        <v>5</v>
      </c>
      <c r="Q246" s="841" t="s">
        <v>323</v>
      </c>
      <c r="R246" s="841" t="s">
        <v>652</v>
      </c>
    </row>
    <row r="247" spans="1:18" outlineLevel="1">
      <c r="A247" s="847" t="s">
        <v>287</v>
      </c>
      <c r="B247" s="829" t="s">
        <v>657</v>
      </c>
      <c r="C247" s="839">
        <v>42720</v>
      </c>
      <c r="D247" s="829" t="s">
        <v>703</v>
      </c>
      <c r="E247" s="830" t="s">
        <v>837</v>
      </c>
      <c r="F247" s="831">
        <v>65933</v>
      </c>
      <c r="G247" s="832">
        <v>3.2</v>
      </c>
      <c r="H247" s="829">
        <v>4</v>
      </c>
      <c r="I247" s="829" t="s">
        <v>322</v>
      </c>
      <c r="J247" s="857">
        <f>H247</f>
        <v>4</v>
      </c>
      <c r="K247" s="840" t="s">
        <v>835</v>
      </c>
      <c r="L247" s="841" t="s">
        <v>661</v>
      </c>
      <c r="M247" s="841" t="s">
        <v>352</v>
      </c>
      <c r="N247" s="841"/>
      <c r="O247" s="841"/>
      <c r="P247" s="841" t="s">
        <v>5</v>
      </c>
      <c r="Q247" s="841" t="s">
        <v>323</v>
      </c>
      <c r="R247" s="841" t="s">
        <v>652</v>
      </c>
    </row>
    <row r="248" spans="1:18">
      <c r="A248" s="842" t="s">
        <v>647</v>
      </c>
      <c r="B248" s="842"/>
      <c r="C248" s="842"/>
      <c r="D248" s="842"/>
      <c r="E248" s="843"/>
      <c r="F248" s="844"/>
      <c r="G248" s="845">
        <f>SUM(G244:G247)</f>
        <v>176.95</v>
      </c>
      <c r="H248" s="846">
        <f>SUM(H244:H247)</f>
        <v>216</v>
      </c>
      <c r="I248" s="842"/>
      <c r="J248" s="858">
        <f>SUM(J244:J247)</f>
        <v>216</v>
      </c>
      <c r="K248" s="842"/>
      <c r="L248" s="842"/>
      <c r="M248" s="842"/>
      <c r="N248" s="842"/>
      <c r="O248" s="842"/>
      <c r="P248" s="842"/>
      <c r="Q248" s="842"/>
      <c r="R248" s="842"/>
    </row>
    <row r="249" spans="1:18" outlineLevel="1">
      <c r="A249" s="847" t="s">
        <v>288</v>
      </c>
      <c r="B249" s="829" t="s">
        <v>642</v>
      </c>
      <c r="C249" s="839">
        <v>42704</v>
      </c>
      <c r="D249" s="829" t="s">
        <v>689</v>
      </c>
      <c r="E249" s="830" t="s">
        <v>838</v>
      </c>
      <c r="F249" s="831">
        <v>65503</v>
      </c>
      <c r="G249" s="832">
        <v>27.07</v>
      </c>
      <c r="H249" s="829">
        <v>33</v>
      </c>
      <c r="I249" s="829" t="s">
        <v>322</v>
      </c>
      <c r="J249" s="857">
        <f>H249</f>
        <v>33</v>
      </c>
      <c r="K249" s="840" t="s">
        <v>835</v>
      </c>
      <c r="L249" s="841" t="s">
        <v>661</v>
      </c>
      <c r="M249" s="841" t="s">
        <v>352</v>
      </c>
      <c r="N249" s="841"/>
      <c r="O249" s="841"/>
      <c r="P249" s="841" t="s">
        <v>5</v>
      </c>
      <c r="Q249" s="841" t="s">
        <v>323</v>
      </c>
      <c r="R249" s="841" t="s">
        <v>652</v>
      </c>
    </row>
    <row r="250" spans="1:18" outlineLevel="1">
      <c r="A250" s="847" t="s">
        <v>288</v>
      </c>
      <c r="B250" s="829" t="s">
        <v>642</v>
      </c>
      <c r="C250" s="839">
        <v>42677</v>
      </c>
      <c r="D250" s="829" t="s">
        <v>839</v>
      </c>
      <c r="E250" s="830" t="s">
        <v>840</v>
      </c>
      <c r="F250" s="831">
        <v>65503</v>
      </c>
      <c r="G250" s="832">
        <v>233.78</v>
      </c>
      <c r="H250" s="829">
        <v>285</v>
      </c>
      <c r="I250" s="829" t="s">
        <v>322</v>
      </c>
      <c r="J250" s="857">
        <f>H250</f>
        <v>285</v>
      </c>
      <c r="K250" s="840" t="s">
        <v>841</v>
      </c>
      <c r="L250" s="841" t="s">
        <v>661</v>
      </c>
      <c r="M250" s="841" t="s">
        <v>352</v>
      </c>
      <c r="N250" s="841"/>
      <c r="O250" s="841"/>
      <c r="P250" s="841" t="s">
        <v>5</v>
      </c>
      <c r="Q250" s="841" t="s">
        <v>323</v>
      </c>
      <c r="R250" s="841" t="s">
        <v>652</v>
      </c>
    </row>
    <row r="251" spans="1:18" outlineLevel="1">
      <c r="A251" s="847" t="s">
        <v>288</v>
      </c>
      <c r="B251" s="829" t="s">
        <v>657</v>
      </c>
      <c r="C251" s="839">
        <v>42720</v>
      </c>
      <c r="D251" s="829" t="s">
        <v>842</v>
      </c>
      <c r="E251" s="830" t="s">
        <v>843</v>
      </c>
      <c r="F251" s="831">
        <v>65933</v>
      </c>
      <c r="G251" s="832">
        <v>1389.5</v>
      </c>
      <c r="H251" s="829">
        <v>1734.24</v>
      </c>
      <c r="I251" s="829" t="s">
        <v>322</v>
      </c>
      <c r="J251" s="857">
        <f>H251</f>
        <v>1734.24</v>
      </c>
      <c r="K251" s="840" t="s">
        <v>844</v>
      </c>
      <c r="L251" s="841" t="s">
        <v>661</v>
      </c>
      <c r="M251" s="841" t="s">
        <v>352</v>
      </c>
      <c r="N251" s="841"/>
      <c r="O251" s="841"/>
      <c r="P251" s="841" t="s">
        <v>5</v>
      </c>
      <c r="Q251" s="841" t="s">
        <v>323</v>
      </c>
      <c r="R251" s="841" t="s">
        <v>652</v>
      </c>
    </row>
    <row r="252" spans="1:18" outlineLevel="1">
      <c r="A252" s="847" t="s">
        <v>288</v>
      </c>
      <c r="B252" s="829" t="s">
        <v>657</v>
      </c>
      <c r="C252" s="839">
        <v>42717</v>
      </c>
      <c r="D252" s="829" t="s">
        <v>703</v>
      </c>
      <c r="E252" s="830" t="s">
        <v>845</v>
      </c>
      <c r="F252" s="831">
        <v>65933</v>
      </c>
      <c r="G252" s="832">
        <v>120.18</v>
      </c>
      <c r="H252" s="829">
        <v>150</v>
      </c>
      <c r="I252" s="829" t="s">
        <v>322</v>
      </c>
      <c r="J252" s="857">
        <f>H252</f>
        <v>150</v>
      </c>
      <c r="K252" s="840" t="s">
        <v>835</v>
      </c>
      <c r="L252" s="841" t="s">
        <v>661</v>
      </c>
      <c r="M252" s="841" t="s">
        <v>352</v>
      </c>
      <c r="N252" s="841"/>
      <c r="O252" s="841"/>
      <c r="P252" s="841" t="s">
        <v>5</v>
      </c>
      <c r="Q252" s="841" t="s">
        <v>323</v>
      </c>
      <c r="R252" s="841" t="s">
        <v>652</v>
      </c>
    </row>
    <row r="253" spans="1:18">
      <c r="A253" s="842" t="s">
        <v>647</v>
      </c>
      <c r="B253" s="842"/>
      <c r="C253" s="842"/>
      <c r="D253" s="842"/>
      <c r="E253" s="843"/>
      <c r="F253" s="844"/>
      <c r="G253" s="845">
        <f>SUM(G249:G252)</f>
        <v>1770.53</v>
      </c>
      <c r="H253" s="846">
        <f>SUM(H249:H252)</f>
        <v>2202.2399999999998</v>
      </c>
      <c r="I253" s="842"/>
      <c r="J253" s="858">
        <f>SUM(J249:J252)</f>
        <v>2202.2399999999998</v>
      </c>
      <c r="K253" s="842"/>
      <c r="L253" s="842"/>
      <c r="M253" s="842"/>
      <c r="N253" s="842"/>
      <c r="O253" s="842"/>
      <c r="P253" s="842"/>
      <c r="Q253" s="842"/>
      <c r="R253" s="842"/>
    </row>
    <row r="254" spans="1:18" outlineLevel="1">
      <c r="A254" s="847" t="s">
        <v>289</v>
      </c>
      <c r="B254" s="829" t="s">
        <v>657</v>
      </c>
      <c r="C254" s="839">
        <v>42735</v>
      </c>
      <c r="D254" s="829" t="s">
        <v>846</v>
      </c>
      <c r="E254" s="830" t="s">
        <v>847</v>
      </c>
      <c r="F254" s="831">
        <v>65933</v>
      </c>
      <c r="G254" s="832">
        <v>60.89</v>
      </c>
      <c r="H254" s="829">
        <v>76</v>
      </c>
      <c r="I254" s="829" t="s">
        <v>322</v>
      </c>
      <c r="J254" s="857">
        <f>H254</f>
        <v>76</v>
      </c>
      <c r="K254" s="840" t="s">
        <v>691</v>
      </c>
      <c r="L254" s="841" t="s">
        <v>661</v>
      </c>
      <c r="M254" s="841" t="s">
        <v>352</v>
      </c>
      <c r="N254" s="841" t="s">
        <v>674</v>
      </c>
      <c r="O254" s="841"/>
      <c r="P254" s="841" t="s">
        <v>5</v>
      </c>
      <c r="Q254" s="841" t="s">
        <v>323</v>
      </c>
      <c r="R254" s="841" t="s">
        <v>652</v>
      </c>
    </row>
    <row r="255" spans="1:18" outlineLevel="1">
      <c r="A255" s="847" t="s">
        <v>289</v>
      </c>
      <c r="B255" s="829" t="s">
        <v>657</v>
      </c>
      <c r="C255" s="839">
        <v>42735</v>
      </c>
      <c r="D255" s="829" t="s">
        <v>846</v>
      </c>
      <c r="E255" s="830" t="s">
        <v>848</v>
      </c>
      <c r="F255" s="831">
        <v>65933</v>
      </c>
      <c r="G255" s="832">
        <v>2.31</v>
      </c>
      <c r="H255" s="829">
        <v>2.88</v>
      </c>
      <c r="I255" s="829" t="s">
        <v>322</v>
      </c>
      <c r="J255" s="857">
        <f>H255</f>
        <v>2.88</v>
      </c>
      <c r="K255" s="840" t="s">
        <v>691</v>
      </c>
      <c r="L255" s="841" t="s">
        <v>661</v>
      </c>
      <c r="M255" s="841" t="s">
        <v>352</v>
      </c>
      <c r="N255" s="841" t="s">
        <v>738</v>
      </c>
      <c r="O255" s="841"/>
      <c r="P255" s="841" t="s">
        <v>5</v>
      </c>
      <c r="Q255" s="841" t="s">
        <v>323</v>
      </c>
      <c r="R255" s="841" t="s">
        <v>652</v>
      </c>
    </row>
    <row r="256" spans="1:18">
      <c r="A256" s="842" t="s">
        <v>647</v>
      </c>
      <c r="B256" s="842"/>
      <c r="C256" s="842"/>
      <c r="D256" s="842"/>
      <c r="E256" s="843"/>
      <c r="F256" s="844"/>
      <c r="G256" s="845">
        <f>SUM(G254:G255)</f>
        <v>63.2</v>
      </c>
      <c r="H256" s="846">
        <f>SUM(H254:H255)</f>
        <v>78.88</v>
      </c>
      <c r="I256" s="842"/>
      <c r="J256" s="858">
        <f>SUM(J254:J255)</f>
        <v>78.88</v>
      </c>
      <c r="K256" s="842"/>
      <c r="L256" s="842"/>
      <c r="M256" s="842"/>
      <c r="N256" s="842"/>
      <c r="O256" s="842"/>
      <c r="P256" s="842"/>
      <c r="Q256" s="842"/>
      <c r="R256" s="842"/>
    </row>
    <row r="257" spans="1:18" outlineLevel="1">
      <c r="A257" s="847" t="s">
        <v>290</v>
      </c>
      <c r="B257" s="829" t="s">
        <v>642</v>
      </c>
      <c r="C257" s="839">
        <v>42696</v>
      </c>
      <c r="D257" s="829" t="s">
        <v>658</v>
      </c>
      <c r="E257" s="830" t="s">
        <v>849</v>
      </c>
      <c r="F257" s="831">
        <v>65503</v>
      </c>
      <c r="G257" s="832">
        <v>32.81</v>
      </c>
      <c r="H257" s="829">
        <v>40</v>
      </c>
      <c r="I257" s="829" t="s">
        <v>322</v>
      </c>
      <c r="J257" s="857">
        <f t="shared" ref="J257:J265" si="14">H257</f>
        <v>40</v>
      </c>
      <c r="K257" s="840" t="s">
        <v>850</v>
      </c>
      <c r="L257" s="841" t="s">
        <v>661</v>
      </c>
      <c r="M257" s="841" t="s">
        <v>352</v>
      </c>
      <c r="N257" s="841" t="s">
        <v>738</v>
      </c>
      <c r="O257" s="841"/>
      <c r="P257" s="841" t="s">
        <v>5</v>
      </c>
      <c r="Q257" s="841" t="s">
        <v>323</v>
      </c>
      <c r="R257" s="841" t="s">
        <v>652</v>
      </c>
    </row>
    <row r="258" spans="1:18" outlineLevel="1">
      <c r="A258" s="847" t="s">
        <v>290</v>
      </c>
      <c r="B258" s="829" t="s">
        <v>642</v>
      </c>
      <c r="C258" s="839">
        <v>42704</v>
      </c>
      <c r="D258" s="829" t="s">
        <v>689</v>
      </c>
      <c r="E258" s="830" t="s">
        <v>851</v>
      </c>
      <c r="F258" s="831">
        <v>65503</v>
      </c>
      <c r="G258" s="832">
        <v>65.62</v>
      </c>
      <c r="H258" s="829">
        <v>80</v>
      </c>
      <c r="I258" s="829" t="s">
        <v>322</v>
      </c>
      <c r="J258" s="857">
        <f t="shared" si="14"/>
        <v>80</v>
      </c>
      <c r="K258" s="840" t="s">
        <v>660</v>
      </c>
      <c r="L258" s="841" t="s">
        <v>661</v>
      </c>
      <c r="M258" s="841" t="s">
        <v>352</v>
      </c>
      <c r="N258" s="841" t="s">
        <v>783</v>
      </c>
      <c r="O258" s="841"/>
      <c r="P258" s="841" t="s">
        <v>5</v>
      </c>
      <c r="Q258" s="841" t="s">
        <v>323</v>
      </c>
      <c r="R258" s="841" t="s">
        <v>652</v>
      </c>
    </row>
    <row r="259" spans="1:18" outlineLevel="1">
      <c r="A259" s="847" t="s">
        <v>290</v>
      </c>
      <c r="B259" s="829" t="s">
        <v>642</v>
      </c>
      <c r="C259" s="839">
        <v>42702</v>
      </c>
      <c r="D259" s="829" t="s">
        <v>852</v>
      </c>
      <c r="E259" s="830" t="s">
        <v>853</v>
      </c>
      <c r="F259" s="831">
        <v>65503</v>
      </c>
      <c r="G259" s="832">
        <v>56.5</v>
      </c>
      <c r="H259" s="829">
        <v>68.88</v>
      </c>
      <c r="I259" s="829" t="s">
        <v>322</v>
      </c>
      <c r="J259" s="857">
        <f t="shared" si="14"/>
        <v>68.88</v>
      </c>
      <c r="K259" s="840" t="s">
        <v>667</v>
      </c>
      <c r="L259" s="841" t="s">
        <v>661</v>
      </c>
      <c r="M259" s="841" t="s">
        <v>352</v>
      </c>
      <c r="N259" s="841" t="s">
        <v>725</v>
      </c>
      <c r="O259" s="841"/>
      <c r="P259" s="841" t="s">
        <v>5</v>
      </c>
      <c r="Q259" s="841" t="s">
        <v>323</v>
      </c>
      <c r="R259" s="841" t="s">
        <v>652</v>
      </c>
    </row>
    <row r="260" spans="1:18" outlineLevel="1">
      <c r="A260" s="847" t="s">
        <v>290</v>
      </c>
      <c r="B260" s="829" t="s">
        <v>642</v>
      </c>
      <c r="C260" s="839">
        <v>42702</v>
      </c>
      <c r="D260" s="829" t="s">
        <v>854</v>
      </c>
      <c r="E260" s="830" t="s">
        <v>855</v>
      </c>
      <c r="F260" s="831">
        <v>65503</v>
      </c>
      <c r="G260" s="832">
        <v>56.5</v>
      </c>
      <c r="H260" s="829">
        <v>68.88</v>
      </c>
      <c r="I260" s="829" t="s">
        <v>322</v>
      </c>
      <c r="J260" s="857">
        <f t="shared" si="14"/>
        <v>68.88</v>
      </c>
      <c r="K260" s="840" t="s">
        <v>667</v>
      </c>
      <c r="L260" s="841" t="s">
        <v>661</v>
      </c>
      <c r="M260" s="841" t="s">
        <v>352</v>
      </c>
      <c r="N260" s="841" t="s">
        <v>738</v>
      </c>
      <c r="O260" s="841"/>
      <c r="P260" s="841" t="s">
        <v>5</v>
      </c>
      <c r="Q260" s="841" t="s">
        <v>323</v>
      </c>
      <c r="R260" s="841" t="s">
        <v>652</v>
      </c>
    </row>
    <row r="261" spans="1:18" outlineLevel="1">
      <c r="A261" s="847" t="s">
        <v>290</v>
      </c>
      <c r="B261" s="829" t="s">
        <v>642</v>
      </c>
      <c r="C261" s="839">
        <v>42703</v>
      </c>
      <c r="D261" s="829" t="s">
        <v>689</v>
      </c>
      <c r="E261" s="830" t="s">
        <v>856</v>
      </c>
      <c r="F261" s="831">
        <v>65503</v>
      </c>
      <c r="G261" s="832">
        <v>35.270000000000003</v>
      </c>
      <c r="H261" s="829">
        <v>43</v>
      </c>
      <c r="I261" s="829" t="s">
        <v>322</v>
      </c>
      <c r="J261" s="857">
        <f t="shared" si="14"/>
        <v>43</v>
      </c>
      <c r="K261" s="840" t="s">
        <v>667</v>
      </c>
      <c r="L261" s="841" t="s">
        <v>661</v>
      </c>
      <c r="M261" s="841" t="s">
        <v>352</v>
      </c>
      <c r="N261" s="841" t="s">
        <v>783</v>
      </c>
      <c r="O261" s="841"/>
      <c r="P261" s="841" t="s">
        <v>5</v>
      </c>
      <c r="Q261" s="841" t="s">
        <v>323</v>
      </c>
      <c r="R261" s="841" t="s">
        <v>652</v>
      </c>
    </row>
    <row r="262" spans="1:18" outlineLevel="1">
      <c r="A262" s="847" t="s">
        <v>290</v>
      </c>
      <c r="B262" s="829" t="s">
        <v>642</v>
      </c>
      <c r="C262" s="839">
        <v>42704</v>
      </c>
      <c r="D262" s="829" t="s">
        <v>857</v>
      </c>
      <c r="E262" s="830" t="s">
        <v>858</v>
      </c>
      <c r="F262" s="831">
        <v>65502</v>
      </c>
      <c r="G262" s="832">
        <v>124.55</v>
      </c>
      <c r="H262" s="829">
        <v>151.84</v>
      </c>
      <c r="I262" s="829" t="s">
        <v>322</v>
      </c>
      <c r="J262" s="857">
        <f t="shared" si="14"/>
        <v>151.84</v>
      </c>
      <c r="K262" s="840" t="s">
        <v>667</v>
      </c>
      <c r="L262" s="841" t="s">
        <v>665</v>
      </c>
      <c r="M262" s="841" t="s">
        <v>352</v>
      </c>
      <c r="N262" s="841" t="s">
        <v>859</v>
      </c>
      <c r="O262" s="841"/>
      <c r="P262" s="841" t="s">
        <v>5</v>
      </c>
      <c r="Q262" s="841" t="s">
        <v>323</v>
      </c>
      <c r="R262" s="841" t="s">
        <v>652</v>
      </c>
    </row>
    <row r="263" spans="1:18" outlineLevel="1">
      <c r="A263" s="847" t="s">
        <v>290</v>
      </c>
      <c r="B263" s="829" t="s">
        <v>657</v>
      </c>
      <c r="C263" s="839">
        <v>42705</v>
      </c>
      <c r="D263" s="829" t="s">
        <v>860</v>
      </c>
      <c r="E263" s="830" t="s">
        <v>861</v>
      </c>
      <c r="F263" s="831">
        <v>65826</v>
      </c>
      <c r="G263" s="832">
        <v>48.07</v>
      </c>
      <c r="H263" s="829">
        <v>60</v>
      </c>
      <c r="I263" s="829" t="s">
        <v>322</v>
      </c>
      <c r="J263" s="857">
        <f t="shared" si="14"/>
        <v>60</v>
      </c>
      <c r="K263" s="840" t="s">
        <v>660</v>
      </c>
      <c r="L263" s="841" t="s">
        <v>665</v>
      </c>
      <c r="M263" s="841" t="s">
        <v>352</v>
      </c>
      <c r="N263" s="841" t="s">
        <v>859</v>
      </c>
      <c r="O263" s="841"/>
      <c r="P263" s="841" t="s">
        <v>5</v>
      </c>
      <c r="Q263" s="841" t="s">
        <v>323</v>
      </c>
      <c r="R263" s="841" t="s">
        <v>652</v>
      </c>
    </row>
    <row r="264" spans="1:18" outlineLevel="1">
      <c r="A264" s="847" t="s">
        <v>290</v>
      </c>
      <c r="B264" s="829" t="s">
        <v>657</v>
      </c>
      <c r="C264" s="839">
        <v>42705</v>
      </c>
      <c r="D264" s="829" t="s">
        <v>860</v>
      </c>
      <c r="E264" s="830" t="s">
        <v>862</v>
      </c>
      <c r="F264" s="831">
        <v>65826</v>
      </c>
      <c r="G264" s="832">
        <v>48.07</v>
      </c>
      <c r="H264" s="829">
        <v>60</v>
      </c>
      <c r="I264" s="829" t="s">
        <v>322</v>
      </c>
      <c r="J264" s="857">
        <f t="shared" si="14"/>
        <v>60</v>
      </c>
      <c r="K264" s="840" t="s">
        <v>660</v>
      </c>
      <c r="L264" s="841" t="s">
        <v>665</v>
      </c>
      <c r="M264" s="841" t="s">
        <v>352</v>
      </c>
      <c r="N264" s="841" t="s">
        <v>815</v>
      </c>
      <c r="O264" s="841"/>
      <c r="P264" s="841" t="s">
        <v>5</v>
      </c>
      <c r="Q264" s="841" t="s">
        <v>323</v>
      </c>
      <c r="R264" s="841" t="s">
        <v>652</v>
      </c>
    </row>
    <row r="265" spans="1:18" outlineLevel="1">
      <c r="A265" s="847" t="s">
        <v>290</v>
      </c>
      <c r="B265" s="829" t="s">
        <v>657</v>
      </c>
      <c r="C265" s="839">
        <v>42705</v>
      </c>
      <c r="D265" s="829" t="s">
        <v>860</v>
      </c>
      <c r="E265" s="830" t="s">
        <v>863</v>
      </c>
      <c r="F265" s="831">
        <v>65826</v>
      </c>
      <c r="G265" s="832">
        <v>48.1</v>
      </c>
      <c r="H265" s="829">
        <v>60</v>
      </c>
      <c r="I265" s="829" t="s">
        <v>322</v>
      </c>
      <c r="J265" s="857">
        <f t="shared" si="14"/>
        <v>60</v>
      </c>
      <c r="K265" s="840" t="s">
        <v>660</v>
      </c>
      <c r="L265" s="841" t="s">
        <v>665</v>
      </c>
      <c r="M265" s="841" t="s">
        <v>352</v>
      </c>
      <c r="N265" s="841" t="s">
        <v>783</v>
      </c>
      <c r="O265" s="841"/>
      <c r="P265" s="841" t="s">
        <v>5</v>
      </c>
      <c r="Q265" s="841" t="s">
        <v>323</v>
      </c>
      <c r="R265" s="841" t="s">
        <v>652</v>
      </c>
    </row>
    <row r="266" spans="1:18">
      <c r="A266" s="842" t="s">
        <v>647</v>
      </c>
      <c r="B266" s="842"/>
      <c r="C266" s="842"/>
      <c r="D266" s="842"/>
      <c r="E266" s="843"/>
      <c r="F266" s="844"/>
      <c r="G266" s="845">
        <f>SUM(G257:G265)</f>
        <v>515.49</v>
      </c>
      <c r="H266" s="846">
        <f>SUM(H257:H265)</f>
        <v>632.6</v>
      </c>
      <c r="I266" s="842"/>
      <c r="J266" s="858">
        <f>SUM(J257:J265)</f>
        <v>632.6</v>
      </c>
      <c r="K266" s="842"/>
      <c r="L266" s="842"/>
      <c r="M266" s="842"/>
      <c r="N266" s="842"/>
      <c r="O266" s="842"/>
      <c r="P266" s="842"/>
      <c r="Q266" s="842"/>
      <c r="R266" s="842"/>
    </row>
    <row r="267" spans="1:18" outlineLevel="1">
      <c r="A267" s="847" t="s">
        <v>292</v>
      </c>
      <c r="B267" s="829" t="s">
        <v>642</v>
      </c>
      <c r="C267" s="839">
        <v>42703</v>
      </c>
      <c r="D267" s="829" t="s">
        <v>663</v>
      </c>
      <c r="E267" s="830" t="s">
        <v>864</v>
      </c>
      <c r="F267" s="831">
        <v>65502</v>
      </c>
      <c r="G267" s="832">
        <v>-54.14</v>
      </c>
      <c r="H267" s="829">
        <v>-66</v>
      </c>
      <c r="I267" s="829" t="s">
        <v>322</v>
      </c>
      <c r="J267" s="857">
        <f>H267</f>
        <v>-66</v>
      </c>
      <c r="K267" s="840" t="s">
        <v>865</v>
      </c>
      <c r="L267" s="841" t="s">
        <v>665</v>
      </c>
      <c r="M267" s="841" t="s">
        <v>352</v>
      </c>
      <c r="N267" s="841" t="s">
        <v>651</v>
      </c>
      <c r="O267" s="841"/>
      <c r="P267" s="841" t="s">
        <v>5</v>
      </c>
      <c r="Q267" s="841" t="s">
        <v>323</v>
      </c>
      <c r="R267" s="841" t="s">
        <v>652</v>
      </c>
    </row>
    <row r="268" spans="1:18" outlineLevel="1">
      <c r="A268" s="847" t="s">
        <v>292</v>
      </c>
      <c r="B268" s="829" t="s">
        <v>642</v>
      </c>
      <c r="C268" s="839">
        <v>42692</v>
      </c>
      <c r="D268" s="829" t="s">
        <v>866</v>
      </c>
      <c r="E268" s="830" t="s">
        <v>867</v>
      </c>
      <c r="F268" s="831">
        <v>65502</v>
      </c>
      <c r="G268" s="832">
        <v>101.51</v>
      </c>
      <c r="H268" s="829">
        <v>123.75</v>
      </c>
      <c r="I268" s="829" t="s">
        <v>322</v>
      </c>
      <c r="J268" s="857">
        <f>H268</f>
        <v>123.75</v>
      </c>
      <c r="K268" s="840" t="s">
        <v>865</v>
      </c>
      <c r="L268" s="841" t="s">
        <v>665</v>
      </c>
      <c r="M268" s="841" t="s">
        <v>352</v>
      </c>
      <c r="N268" s="841" t="s">
        <v>651</v>
      </c>
      <c r="O268" s="841"/>
      <c r="P268" s="841" t="s">
        <v>5</v>
      </c>
      <c r="Q268" s="841" t="s">
        <v>323</v>
      </c>
      <c r="R268" s="841" t="s">
        <v>652</v>
      </c>
    </row>
    <row r="269" spans="1:18" outlineLevel="1">
      <c r="A269" s="847" t="s">
        <v>292</v>
      </c>
      <c r="B269" s="829" t="s">
        <v>642</v>
      </c>
      <c r="C269" s="839">
        <v>42695</v>
      </c>
      <c r="D269" s="829" t="s">
        <v>868</v>
      </c>
      <c r="E269" s="830" t="s">
        <v>869</v>
      </c>
      <c r="F269" s="831">
        <v>65502</v>
      </c>
      <c r="G269" s="832">
        <v>323.83999999999997</v>
      </c>
      <c r="H269" s="829">
        <v>394.79</v>
      </c>
      <c r="I269" s="829" t="s">
        <v>322</v>
      </c>
      <c r="J269" s="857">
        <f>H269</f>
        <v>394.79</v>
      </c>
      <c r="K269" s="840" t="s">
        <v>865</v>
      </c>
      <c r="L269" s="841" t="s">
        <v>665</v>
      </c>
      <c r="M269" s="841" t="s">
        <v>352</v>
      </c>
      <c r="N269" s="841" t="s">
        <v>651</v>
      </c>
      <c r="O269" s="841"/>
      <c r="P269" s="841" t="s">
        <v>5</v>
      </c>
      <c r="Q269" s="841" t="s">
        <v>323</v>
      </c>
      <c r="R269" s="841" t="s">
        <v>652</v>
      </c>
    </row>
    <row r="270" spans="1:18" outlineLevel="1">
      <c r="A270" s="847" t="s">
        <v>292</v>
      </c>
      <c r="B270" s="829" t="s">
        <v>657</v>
      </c>
      <c r="C270" s="839">
        <v>42725</v>
      </c>
      <c r="D270" s="829" t="s">
        <v>870</v>
      </c>
      <c r="E270" s="830" t="s">
        <v>871</v>
      </c>
      <c r="F270" s="831">
        <v>65826</v>
      </c>
      <c r="G270" s="832">
        <v>276.26</v>
      </c>
      <c r="H270" s="829">
        <v>344.8</v>
      </c>
      <c r="I270" s="829" t="s">
        <v>322</v>
      </c>
      <c r="J270" s="857">
        <f>H270</f>
        <v>344.8</v>
      </c>
      <c r="K270" s="840" t="s">
        <v>865</v>
      </c>
      <c r="L270" s="841" t="s">
        <v>665</v>
      </c>
      <c r="M270" s="841" t="s">
        <v>352</v>
      </c>
      <c r="N270" s="841" t="s">
        <v>651</v>
      </c>
      <c r="O270" s="841"/>
      <c r="P270" s="841" t="s">
        <v>5</v>
      </c>
      <c r="Q270" s="841" t="s">
        <v>323</v>
      </c>
      <c r="R270" s="841" t="s">
        <v>652</v>
      </c>
    </row>
    <row r="271" spans="1:18">
      <c r="A271" s="842" t="s">
        <v>647</v>
      </c>
      <c r="B271" s="842"/>
      <c r="C271" s="842"/>
      <c r="D271" s="842"/>
      <c r="E271" s="843"/>
      <c r="F271" s="844"/>
      <c r="G271" s="845">
        <f>SUM(G267:G270)</f>
        <v>647.47</v>
      </c>
      <c r="H271" s="846">
        <f>SUM(H267:H270)</f>
        <v>797.34</v>
      </c>
      <c r="I271" s="842"/>
      <c r="J271" s="858">
        <f>SUM(J267:J270)</f>
        <v>797.34</v>
      </c>
      <c r="K271" s="842"/>
      <c r="L271" s="842"/>
      <c r="M271" s="842"/>
      <c r="N271" s="842"/>
      <c r="O271" s="842"/>
      <c r="P271" s="842"/>
      <c r="Q271" s="842"/>
      <c r="R271" s="842"/>
    </row>
    <row r="272" spans="1:18" outlineLevel="1">
      <c r="A272" s="847" t="s">
        <v>293</v>
      </c>
      <c r="B272" s="829" t="s">
        <v>642</v>
      </c>
      <c r="C272" s="839">
        <v>42676</v>
      </c>
      <c r="D272" s="829" t="s">
        <v>872</v>
      </c>
      <c r="E272" s="830" t="s">
        <v>873</v>
      </c>
      <c r="F272" s="831">
        <v>65503</v>
      </c>
      <c r="G272" s="832">
        <v>152.57</v>
      </c>
      <c r="H272" s="829">
        <v>186</v>
      </c>
      <c r="I272" s="829" t="s">
        <v>322</v>
      </c>
      <c r="J272" s="857">
        <f>H272</f>
        <v>186</v>
      </c>
      <c r="K272" s="840" t="s">
        <v>680</v>
      </c>
      <c r="L272" s="841" t="s">
        <v>661</v>
      </c>
      <c r="M272" s="841" t="s">
        <v>352</v>
      </c>
      <c r="N272" s="841" t="s">
        <v>807</v>
      </c>
      <c r="O272" s="841"/>
      <c r="P272" s="841" t="s">
        <v>5</v>
      </c>
      <c r="Q272" s="841" t="s">
        <v>323</v>
      </c>
      <c r="R272" s="841" t="s">
        <v>652</v>
      </c>
    </row>
    <row r="273" spans="1:18">
      <c r="A273" s="842" t="s">
        <v>647</v>
      </c>
      <c r="B273" s="842"/>
      <c r="C273" s="842"/>
      <c r="D273" s="842"/>
      <c r="E273" s="843"/>
      <c r="F273" s="844"/>
      <c r="G273" s="845">
        <f>SUM(G272:G272)</f>
        <v>152.57</v>
      </c>
      <c r="H273" s="846">
        <f>SUM(H272:H272)</f>
        <v>186</v>
      </c>
      <c r="I273" s="842"/>
      <c r="J273" s="858">
        <f>SUM(J272:J272)</f>
        <v>186</v>
      </c>
      <c r="K273" s="842"/>
      <c r="L273" s="842"/>
      <c r="M273" s="842"/>
      <c r="N273" s="842"/>
      <c r="O273" s="842"/>
      <c r="P273" s="842"/>
      <c r="Q273" s="842"/>
      <c r="R273" s="842"/>
    </row>
    <row r="274" spans="1:18" outlineLevel="1">
      <c r="A274" s="847" t="s">
        <v>294</v>
      </c>
      <c r="B274" s="829" t="s">
        <v>642</v>
      </c>
      <c r="C274" s="839">
        <v>42683</v>
      </c>
      <c r="D274" s="829" t="s">
        <v>833</v>
      </c>
      <c r="E274" s="830" t="s">
        <v>874</v>
      </c>
      <c r="F274" s="831">
        <v>65503</v>
      </c>
      <c r="G274" s="832">
        <v>12.3</v>
      </c>
      <c r="H274" s="829">
        <v>15</v>
      </c>
      <c r="I274" s="829" t="s">
        <v>322</v>
      </c>
      <c r="J274" s="857">
        <f>H274</f>
        <v>15</v>
      </c>
      <c r="K274" s="840" t="s">
        <v>875</v>
      </c>
      <c r="L274" s="841" t="s">
        <v>661</v>
      </c>
      <c r="M274" s="841" t="s">
        <v>352</v>
      </c>
      <c r="N274" s="841"/>
      <c r="O274" s="841"/>
      <c r="P274" s="841" t="s">
        <v>5</v>
      </c>
      <c r="Q274" s="841" t="s">
        <v>323</v>
      </c>
      <c r="R274" s="841" t="s">
        <v>652</v>
      </c>
    </row>
    <row r="275" spans="1:18" outlineLevel="1">
      <c r="A275" s="847" t="s">
        <v>294</v>
      </c>
      <c r="B275" s="829" t="s">
        <v>657</v>
      </c>
      <c r="C275" s="839">
        <v>42709</v>
      </c>
      <c r="D275" s="829" t="s">
        <v>876</v>
      </c>
      <c r="E275" s="830" t="s">
        <v>877</v>
      </c>
      <c r="F275" s="831">
        <v>65933</v>
      </c>
      <c r="G275" s="832">
        <v>150.22999999999999</v>
      </c>
      <c r="H275" s="829">
        <v>187.5</v>
      </c>
      <c r="I275" s="829" t="s">
        <v>322</v>
      </c>
      <c r="J275" s="857">
        <f>H275</f>
        <v>187.5</v>
      </c>
      <c r="K275" s="840" t="s">
        <v>878</v>
      </c>
      <c r="L275" s="841" t="s">
        <v>661</v>
      </c>
      <c r="M275" s="841" t="s">
        <v>352</v>
      </c>
      <c r="N275" s="841"/>
      <c r="O275" s="841"/>
      <c r="P275" s="841" t="s">
        <v>5</v>
      </c>
      <c r="Q275" s="841" t="s">
        <v>323</v>
      </c>
      <c r="R275" s="841" t="s">
        <v>652</v>
      </c>
    </row>
    <row r="276" spans="1:18" outlineLevel="1">
      <c r="A276" s="847" t="s">
        <v>294</v>
      </c>
      <c r="B276" s="829" t="s">
        <v>657</v>
      </c>
      <c r="C276" s="839">
        <v>42709</v>
      </c>
      <c r="D276" s="829" t="s">
        <v>876</v>
      </c>
      <c r="E276" s="830" t="s">
        <v>879</v>
      </c>
      <c r="F276" s="831">
        <v>65933</v>
      </c>
      <c r="G276" s="832">
        <v>16.02</v>
      </c>
      <c r="H276" s="829">
        <v>20</v>
      </c>
      <c r="I276" s="829" t="s">
        <v>322</v>
      </c>
      <c r="J276" s="857">
        <f>H276</f>
        <v>20</v>
      </c>
      <c r="K276" s="840" t="s">
        <v>880</v>
      </c>
      <c r="L276" s="841" t="s">
        <v>661</v>
      </c>
      <c r="M276" s="841" t="s">
        <v>352</v>
      </c>
      <c r="N276" s="841"/>
      <c r="O276" s="841"/>
      <c r="P276" s="841" t="s">
        <v>5</v>
      </c>
      <c r="Q276" s="841" t="s">
        <v>323</v>
      </c>
      <c r="R276" s="841" t="s">
        <v>652</v>
      </c>
    </row>
    <row r="277" spans="1:18">
      <c r="A277" s="842" t="s">
        <v>647</v>
      </c>
      <c r="B277" s="842"/>
      <c r="C277" s="842"/>
      <c r="D277" s="842"/>
      <c r="E277" s="843"/>
      <c r="F277" s="844"/>
      <c r="G277" s="845">
        <f>SUM(G274:G276)</f>
        <v>178.55</v>
      </c>
      <c r="H277" s="846">
        <f>SUM(H274:H276)</f>
        <v>222.5</v>
      </c>
      <c r="I277" s="842"/>
      <c r="J277" s="858">
        <f>SUM(J274:J276)</f>
        <v>222.5</v>
      </c>
      <c r="K277" s="842"/>
      <c r="L277" s="842"/>
      <c r="M277" s="842"/>
      <c r="N277" s="842"/>
      <c r="O277" s="842"/>
      <c r="P277" s="842"/>
      <c r="Q277" s="842"/>
      <c r="R277" s="842"/>
    </row>
    <row r="278" spans="1:18" outlineLevel="1">
      <c r="A278" s="847" t="s">
        <v>295</v>
      </c>
      <c r="B278" s="829" t="s">
        <v>642</v>
      </c>
      <c r="C278" s="839">
        <v>42690</v>
      </c>
      <c r="D278" s="829" t="s">
        <v>881</v>
      </c>
      <c r="E278" s="830" t="s">
        <v>882</v>
      </c>
      <c r="F278" s="831">
        <v>65503</v>
      </c>
      <c r="G278" s="832">
        <v>207.94</v>
      </c>
      <c r="H278" s="829">
        <v>253.5</v>
      </c>
      <c r="I278" s="829" t="s">
        <v>322</v>
      </c>
      <c r="J278" s="857">
        <f>H278</f>
        <v>253.5</v>
      </c>
      <c r="K278" s="840" t="s">
        <v>883</v>
      </c>
      <c r="L278" s="841" t="s">
        <v>661</v>
      </c>
      <c r="M278" s="841" t="s">
        <v>352</v>
      </c>
      <c r="N278" s="841"/>
      <c r="O278" s="841"/>
      <c r="P278" s="841" t="s">
        <v>5</v>
      </c>
      <c r="Q278" s="841" t="s">
        <v>323</v>
      </c>
      <c r="R278" s="841" t="s">
        <v>652</v>
      </c>
    </row>
    <row r="279" spans="1:18" outlineLevel="1">
      <c r="A279" s="847" t="s">
        <v>295</v>
      </c>
      <c r="B279" s="829" t="s">
        <v>642</v>
      </c>
      <c r="C279" s="839">
        <v>42677</v>
      </c>
      <c r="D279" s="829" t="s">
        <v>872</v>
      </c>
      <c r="E279" s="830" t="s">
        <v>884</v>
      </c>
      <c r="F279" s="831">
        <v>65503</v>
      </c>
      <c r="G279" s="832">
        <v>233.78</v>
      </c>
      <c r="H279" s="829">
        <v>285</v>
      </c>
      <c r="I279" s="829" t="s">
        <v>322</v>
      </c>
      <c r="J279" s="857">
        <f>H279</f>
        <v>285</v>
      </c>
      <c r="K279" s="840" t="s">
        <v>880</v>
      </c>
      <c r="L279" s="841" t="s">
        <v>661</v>
      </c>
      <c r="M279" s="841" t="s">
        <v>352</v>
      </c>
      <c r="N279" s="841"/>
      <c r="O279" s="841"/>
      <c r="P279" s="841" t="s">
        <v>5</v>
      </c>
      <c r="Q279" s="841" t="s">
        <v>323</v>
      </c>
      <c r="R279" s="841" t="s">
        <v>652</v>
      </c>
    </row>
    <row r="280" spans="1:18" outlineLevel="1">
      <c r="A280" s="847" t="s">
        <v>295</v>
      </c>
      <c r="B280" s="829" t="s">
        <v>642</v>
      </c>
      <c r="C280" s="839">
        <v>42696</v>
      </c>
      <c r="D280" s="829" t="s">
        <v>658</v>
      </c>
      <c r="E280" s="830" t="s">
        <v>885</v>
      </c>
      <c r="F280" s="831">
        <v>65503</v>
      </c>
      <c r="G280" s="832">
        <v>3.04</v>
      </c>
      <c r="H280" s="829">
        <v>3.7</v>
      </c>
      <c r="I280" s="829" t="s">
        <v>322</v>
      </c>
      <c r="J280" s="857">
        <f>H280</f>
        <v>3.7</v>
      </c>
      <c r="K280" s="840" t="s">
        <v>886</v>
      </c>
      <c r="L280" s="841" t="s">
        <v>661</v>
      </c>
      <c r="M280" s="841" t="s">
        <v>352</v>
      </c>
      <c r="N280" s="841"/>
      <c r="O280" s="841"/>
      <c r="P280" s="841" t="s">
        <v>5</v>
      </c>
      <c r="Q280" s="841" t="s">
        <v>323</v>
      </c>
      <c r="R280" s="841" t="s">
        <v>652</v>
      </c>
    </row>
    <row r="281" spans="1:18">
      <c r="A281" s="842" t="s">
        <v>647</v>
      </c>
      <c r="B281" s="842"/>
      <c r="C281" s="842"/>
      <c r="D281" s="842"/>
      <c r="E281" s="843"/>
      <c r="F281" s="844"/>
      <c r="G281" s="845">
        <f>SUM(G278:G280)</f>
        <v>444.76000000000005</v>
      </c>
      <c r="H281" s="846">
        <f>SUM(H278:H280)</f>
        <v>542.20000000000005</v>
      </c>
      <c r="I281" s="842"/>
      <c r="J281" s="858">
        <f>SUM(J278:J280)</f>
        <v>542.20000000000005</v>
      </c>
      <c r="K281" s="842"/>
      <c r="L281" s="842"/>
      <c r="M281" s="842"/>
      <c r="N281" s="842"/>
      <c r="O281" s="842"/>
      <c r="P281" s="842"/>
      <c r="Q281" s="842"/>
      <c r="R281" s="842"/>
    </row>
    <row r="282" spans="1:18" outlineLevel="1">
      <c r="A282" s="847" t="s">
        <v>329</v>
      </c>
      <c r="B282" s="829" t="s">
        <v>642</v>
      </c>
      <c r="C282" s="839">
        <v>42692</v>
      </c>
      <c r="D282" s="829" t="s">
        <v>833</v>
      </c>
      <c r="E282" s="830" t="s">
        <v>887</v>
      </c>
      <c r="F282" s="831">
        <v>65503</v>
      </c>
      <c r="G282" s="832">
        <v>25.43</v>
      </c>
      <c r="H282" s="829">
        <v>31</v>
      </c>
      <c r="I282" s="829" t="s">
        <v>322</v>
      </c>
      <c r="J282" s="857">
        <f>H282</f>
        <v>31</v>
      </c>
      <c r="K282" s="840" t="s">
        <v>880</v>
      </c>
      <c r="L282" s="841" t="s">
        <v>661</v>
      </c>
      <c r="M282" s="841" t="s">
        <v>352</v>
      </c>
      <c r="N282" s="841"/>
      <c r="O282" s="841"/>
      <c r="P282" s="841" t="s">
        <v>5</v>
      </c>
      <c r="Q282" s="841" t="s">
        <v>323</v>
      </c>
      <c r="R282" s="841" t="s">
        <v>652</v>
      </c>
    </row>
    <row r="283" spans="1:18" outlineLevel="1">
      <c r="A283" s="847" t="s">
        <v>329</v>
      </c>
      <c r="B283" s="829" t="s">
        <v>642</v>
      </c>
      <c r="C283" s="839">
        <v>42704</v>
      </c>
      <c r="D283" s="829" t="s">
        <v>689</v>
      </c>
      <c r="E283" s="830" t="s">
        <v>888</v>
      </c>
      <c r="F283" s="831">
        <v>65503</v>
      </c>
      <c r="G283" s="832">
        <v>4.92</v>
      </c>
      <c r="H283" s="829">
        <v>6</v>
      </c>
      <c r="I283" s="829" t="s">
        <v>322</v>
      </c>
      <c r="J283" s="857">
        <f>H283</f>
        <v>6</v>
      </c>
      <c r="K283" s="840" t="s">
        <v>880</v>
      </c>
      <c r="L283" s="841" t="s">
        <v>661</v>
      </c>
      <c r="M283" s="841" t="s">
        <v>352</v>
      </c>
      <c r="N283" s="841"/>
      <c r="O283" s="841"/>
      <c r="P283" s="841" t="s">
        <v>5</v>
      </c>
      <c r="Q283" s="841" t="s">
        <v>323</v>
      </c>
      <c r="R283" s="841" t="s">
        <v>652</v>
      </c>
    </row>
    <row r="284" spans="1:18" outlineLevel="1">
      <c r="A284" s="847" t="s">
        <v>329</v>
      </c>
      <c r="B284" s="829" t="s">
        <v>657</v>
      </c>
      <c r="C284" s="839">
        <v>42720</v>
      </c>
      <c r="D284" s="829" t="s">
        <v>703</v>
      </c>
      <c r="E284" s="830" t="s">
        <v>889</v>
      </c>
      <c r="F284" s="831">
        <v>65933</v>
      </c>
      <c r="G284" s="832">
        <v>1.64</v>
      </c>
      <c r="H284" s="829">
        <v>2.0499999999999998</v>
      </c>
      <c r="I284" s="829" t="s">
        <v>322</v>
      </c>
      <c r="J284" s="857">
        <f>H284</f>
        <v>2.0499999999999998</v>
      </c>
      <c r="K284" s="840" t="s">
        <v>886</v>
      </c>
      <c r="L284" s="841" t="s">
        <v>661</v>
      </c>
      <c r="M284" s="841" t="s">
        <v>352</v>
      </c>
      <c r="N284" s="841"/>
      <c r="O284" s="841"/>
      <c r="P284" s="841" t="s">
        <v>5</v>
      </c>
      <c r="Q284" s="841" t="s">
        <v>323</v>
      </c>
      <c r="R284" s="841" t="s">
        <v>652</v>
      </c>
    </row>
    <row r="285" spans="1:18" outlineLevel="1">
      <c r="A285" s="847" t="s">
        <v>329</v>
      </c>
      <c r="B285" s="829" t="s">
        <v>657</v>
      </c>
      <c r="C285" s="839">
        <v>42720</v>
      </c>
      <c r="D285" s="829" t="s">
        <v>703</v>
      </c>
      <c r="E285" s="830" t="s">
        <v>890</v>
      </c>
      <c r="F285" s="831">
        <v>65933</v>
      </c>
      <c r="G285" s="832">
        <v>7.72</v>
      </c>
      <c r="H285" s="829">
        <v>9.64</v>
      </c>
      <c r="I285" s="829" t="s">
        <v>322</v>
      </c>
      <c r="J285" s="857">
        <f>H285</f>
        <v>9.64</v>
      </c>
      <c r="K285" s="840" t="s">
        <v>891</v>
      </c>
      <c r="L285" s="841" t="s">
        <v>661</v>
      </c>
      <c r="M285" s="841" t="s">
        <v>352</v>
      </c>
      <c r="N285" s="841"/>
      <c r="O285" s="841"/>
      <c r="P285" s="841" t="s">
        <v>5</v>
      </c>
      <c r="Q285" s="841" t="s">
        <v>323</v>
      </c>
      <c r="R285" s="841" t="s">
        <v>652</v>
      </c>
    </row>
    <row r="286" spans="1:18" outlineLevel="1">
      <c r="A286" s="847" t="s">
        <v>329</v>
      </c>
      <c r="B286" s="829" t="s">
        <v>657</v>
      </c>
      <c r="C286" s="839">
        <v>42706</v>
      </c>
      <c r="D286" s="829" t="s">
        <v>876</v>
      </c>
      <c r="E286" s="830" t="s">
        <v>892</v>
      </c>
      <c r="F286" s="831">
        <v>65933</v>
      </c>
      <c r="G286" s="832">
        <v>12.02</v>
      </c>
      <c r="H286" s="829">
        <v>15</v>
      </c>
      <c r="I286" s="829" t="s">
        <v>322</v>
      </c>
      <c r="J286" s="857">
        <f>H286</f>
        <v>15</v>
      </c>
      <c r="K286" s="840" t="s">
        <v>893</v>
      </c>
      <c r="L286" s="841" t="s">
        <v>661</v>
      </c>
      <c r="M286" s="841" t="s">
        <v>352</v>
      </c>
      <c r="N286" s="841"/>
      <c r="O286" s="841"/>
      <c r="P286" s="841" t="s">
        <v>5</v>
      </c>
      <c r="Q286" s="841" t="s">
        <v>323</v>
      </c>
      <c r="R286" s="841" t="s">
        <v>652</v>
      </c>
    </row>
    <row r="287" spans="1:18">
      <c r="A287" s="842" t="s">
        <v>647</v>
      </c>
      <c r="B287" s="842"/>
      <c r="C287" s="842"/>
      <c r="D287" s="842"/>
      <c r="E287" s="843"/>
      <c r="F287" s="844"/>
      <c r="G287" s="845">
        <f>SUM(G282:G286)</f>
        <v>51.730000000000004</v>
      </c>
      <c r="H287" s="846">
        <f>SUM(H282:H286)</f>
        <v>63.69</v>
      </c>
      <c r="I287" s="842"/>
      <c r="J287" s="858">
        <f>SUM(J282:J286)</f>
        <v>63.69</v>
      </c>
      <c r="K287" s="842"/>
      <c r="L287" s="842"/>
      <c r="M287" s="842"/>
      <c r="N287" s="842"/>
      <c r="O287" s="842"/>
      <c r="P287" s="842"/>
      <c r="Q287" s="842"/>
      <c r="R287" s="842"/>
    </row>
    <row r="288" spans="1:18" outlineLevel="1">
      <c r="A288" s="847" t="s">
        <v>330</v>
      </c>
      <c r="B288" s="829" t="s">
        <v>642</v>
      </c>
      <c r="C288" s="839">
        <v>42677</v>
      </c>
      <c r="D288" s="829" t="s">
        <v>872</v>
      </c>
      <c r="E288" s="830" t="s">
        <v>894</v>
      </c>
      <c r="F288" s="831">
        <v>65503</v>
      </c>
      <c r="G288" s="832">
        <v>88.59</v>
      </c>
      <c r="H288" s="829">
        <v>108</v>
      </c>
      <c r="I288" s="829" t="s">
        <v>322</v>
      </c>
      <c r="J288" s="857">
        <f>H288</f>
        <v>108</v>
      </c>
      <c r="K288" s="840" t="s">
        <v>895</v>
      </c>
      <c r="L288" s="841" t="s">
        <v>661</v>
      </c>
      <c r="M288" s="841" t="s">
        <v>352</v>
      </c>
      <c r="N288" s="841"/>
      <c r="O288" s="841"/>
      <c r="P288" s="841" t="s">
        <v>5</v>
      </c>
      <c r="Q288" s="841" t="s">
        <v>323</v>
      </c>
      <c r="R288" s="841" t="s">
        <v>652</v>
      </c>
    </row>
    <row r="289" spans="1:18" outlineLevel="1">
      <c r="A289" s="847" t="s">
        <v>330</v>
      </c>
      <c r="B289" s="829" t="s">
        <v>642</v>
      </c>
      <c r="C289" s="839">
        <v>42704</v>
      </c>
      <c r="D289" s="829" t="s">
        <v>896</v>
      </c>
      <c r="E289" s="830" t="s">
        <v>897</v>
      </c>
      <c r="F289" s="831">
        <v>65503</v>
      </c>
      <c r="G289" s="832">
        <v>20.51</v>
      </c>
      <c r="H289" s="829">
        <v>25</v>
      </c>
      <c r="I289" s="829" t="s">
        <v>322</v>
      </c>
      <c r="J289" s="857">
        <f>H289</f>
        <v>25</v>
      </c>
      <c r="K289" s="840" t="s">
        <v>895</v>
      </c>
      <c r="L289" s="841" t="s">
        <v>661</v>
      </c>
      <c r="M289" s="841" t="s">
        <v>352</v>
      </c>
      <c r="N289" s="841"/>
      <c r="O289" s="841"/>
      <c r="P289" s="841" t="s">
        <v>5</v>
      </c>
      <c r="Q289" s="841" t="s">
        <v>323</v>
      </c>
      <c r="R289" s="841" t="s">
        <v>652</v>
      </c>
    </row>
    <row r="290" spans="1:18" outlineLevel="1">
      <c r="A290" s="847" t="s">
        <v>330</v>
      </c>
      <c r="B290" s="829" t="s">
        <v>642</v>
      </c>
      <c r="C290" s="839">
        <v>42704</v>
      </c>
      <c r="D290" s="829" t="s">
        <v>896</v>
      </c>
      <c r="E290" s="830" t="s">
        <v>898</v>
      </c>
      <c r="F290" s="831">
        <v>65503</v>
      </c>
      <c r="G290" s="832">
        <v>105</v>
      </c>
      <c r="H290" s="829">
        <v>128</v>
      </c>
      <c r="I290" s="829" t="s">
        <v>322</v>
      </c>
      <c r="J290" s="857">
        <f>H290</f>
        <v>128</v>
      </c>
      <c r="K290" s="840" t="s">
        <v>895</v>
      </c>
      <c r="L290" s="841" t="s">
        <v>661</v>
      </c>
      <c r="M290" s="841" t="s">
        <v>352</v>
      </c>
      <c r="N290" s="841"/>
      <c r="O290" s="841"/>
      <c r="P290" s="841" t="s">
        <v>5</v>
      </c>
      <c r="Q290" s="841" t="s">
        <v>323</v>
      </c>
      <c r="R290" s="841" t="s">
        <v>652</v>
      </c>
    </row>
    <row r="291" spans="1:18">
      <c r="A291" s="842" t="s">
        <v>647</v>
      </c>
      <c r="B291" s="842"/>
      <c r="C291" s="842"/>
      <c r="D291" s="842"/>
      <c r="E291" s="843"/>
      <c r="F291" s="844"/>
      <c r="G291" s="845">
        <f>SUM(G288:G290)</f>
        <v>214.10000000000002</v>
      </c>
      <c r="H291" s="846">
        <f>SUM(H288:H290)</f>
        <v>261</v>
      </c>
      <c r="I291" s="842"/>
      <c r="J291" s="858">
        <f>SUM(J288:J290)</f>
        <v>261</v>
      </c>
      <c r="K291" s="842"/>
      <c r="L291" s="842"/>
      <c r="M291" s="842"/>
      <c r="N291" s="842"/>
      <c r="O291" s="842"/>
      <c r="P291" s="842"/>
      <c r="Q291" s="842"/>
      <c r="R291" s="842"/>
    </row>
    <row r="292" spans="1:18" outlineLevel="1">
      <c r="A292" s="847" t="s">
        <v>297</v>
      </c>
      <c r="B292" s="829" t="s">
        <v>620</v>
      </c>
      <c r="C292" s="839">
        <v>42660</v>
      </c>
      <c r="D292" s="829" t="s">
        <v>899</v>
      </c>
      <c r="E292" s="830" t="s">
        <v>900</v>
      </c>
      <c r="F292" s="831">
        <v>65157</v>
      </c>
      <c r="G292" s="832">
        <v>346.93</v>
      </c>
      <c r="H292" s="829">
        <v>450</v>
      </c>
      <c r="I292" s="829" t="s">
        <v>322</v>
      </c>
      <c r="J292" s="857">
        <f t="shared" ref="J292:J300" si="15">H292</f>
        <v>450</v>
      </c>
      <c r="K292" s="840" t="s">
        <v>901</v>
      </c>
      <c r="L292" s="841" t="s">
        <v>661</v>
      </c>
      <c r="M292" s="841" t="s">
        <v>352</v>
      </c>
      <c r="N292" s="841"/>
      <c r="O292" s="841"/>
      <c r="P292" s="841" t="s">
        <v>5</v>
      </c>
      <c r="Q292" s="841" t="s">
        <v>323</v>
      </c>
      <c r="R292" s="841" t="s">
        <v>652</v>
      </c>
    </row>
    <row r="293" spans="1:18" outlineLevel="1">
      <c r="A293" s="847" t="s">
        <v>297</v>
      </c>
      <c r="B293" s="829" t="s">
        <v>620</v>
      </c>
      <c r="C293" s="839">
        <v>42667</v>
      </c>
      <c r="D293" s="829" t="s">
        <v>902</v>
      </c>
      <c r="E293" s="830" t="s">
        <v>903</v>
      </c>
      <c r="F293" s="831">
        <v>65157</v>
      </c>
      <c r="G293" s="832">
        <v>470.28</v>
      </c>
      <c r="H293" s="829">
        <v>610</v>
      </c>
      <c r="I293" s="829" t="s">
        <v>322</v>
      </c>
      <c r="J293" s="857">
        <f t="shared" si="15"/>
        <v>610</v>
      </c>
      <c r="K293" s="840" t="s">
        <v>901</v>
      </c>
      <c r="L293" s="841" t="s">
        <v>661</v>
      </c>
      <c r="M293" s="841" t="s">
        <v>352</v>
      </c>
      <c r="N293" s="841"/>
      <c r="O293" s="841"/>
      <c r="P293" s="841" t="s">
        <v>5</v>
      </c>
      <c r="Q293" s="841" t="s">
        <v>323</v>
      </c>
      <c r="R293" s="841" t="s">
        <v>652</v>
      </c>
    </row>
    <row r="294" spans="1:18" outlineLevel="1">
      <c r="A294" s="847" t="s">
        <v>297</v>
      </c>
      <c r="B294" s="829" t="s">
        <v>642</v>
      </c>
      <c r="C294" s="839">
        <v>42695</v>
      </c>
      <c r="D294" s="829" t="s">
        <v>904</v>
      </c>
      <c r="E294" s="830" t="s">
        <v>905</v>
      </c>
      <c r="F294" s="831">
        <v>65502</v>
      </c>
      <c r="G294" s="832">
        <v>83.67</v>
      </c>
      <c r="H294" s="829">
        <v>102</v>
      </c>
      <c r="I294" s="829" t="s">
        <v>322</v>
      </c>
      <c r="J294" s="857">
        <f t="shared" si="15"/>
        <v>102</v>
      </c>
      <c r="K294" s="840" t="s">
        <v>865</v>
      </c>
      <c r="L294" s="841" t="s">
        <v>665</v>
      </c>
      <c r="M294" s="841" t="s">
        <v>352</v>
      </c>
      <c r="N294" s="841" t="s">
        <v>651</v>
      </c>
      <c r="O294" s="841"/>
      <c r="P294" s="841" t="s">
        <v>5</v>
      </c>
      <c r="Q294" s="841" t="s">
        <v>323</v>
      </c>
      <c r="R294" s="841" t="s">
        <v>652</v>
      </c>
    </row>
    <row r="295" spans="1:18" outlineLevel="1">
      <c r="A295" s="847" t="s">
        <v>297</v>
      </c>
      <c r="B295" s="829" t="s">
        <v>642</v>
      </c>
      <c r="C295" s="839">
        <v>42695</v>
      </c>
      <c r="D295" s="829" t="s">
        <v>904</v>
      </c>
      <c r="E295" s="830" t="s">
        <v>906</v>
      </c>
      <c r="F295" s="831">
        <v>65502</v>
      </c>
      <c r="G295" s="832">
        <v>83.67</v>
      </c>
      <c r="H295" s="829">
        <v>102</v>
      </c>
      <c r="I295" s="829" t="s">
        <v>322</v>
      </c>
      <c r="J295" s="857">
        <f t="shared" si="15"/>
        <v>102</v>
      </c>
      <c r="K295" s="840" t="s">
        <v>865</v>
      </c>
      <c r="L295" s="841" t="s">
        <v>665</v>
      </c>
      <c r="M295" s="841" t="s">
        <v>352</v>
      </c>
      <c r="N295" s="841" t="s">
        <v>815</v>
      </c>
      <c r="O295" s="841"/>
      <c r="P295" s="841" t="s">
        <v>5</v>
      </c>
      <c r="Q295" s="841" t="s">
        <v>323</v>
      </c>
      <c r="R295" s="841" t="s">
        <v>652</v>
      </c>
    </row>
    <row r="296" spans="1:18" outlineLevel="1">
      <c r="A296" s="847" t="s">
        <v>297</v>
      </c>
      <c r="B296" s="829" t="s">
        <v>657</v>
      </c>
      <c r="C296" s="839">
        <v>42719</v>
      </c>
      <c r="D296" s="829" t="s">
        <v>907</v>
      </c>
      <c r="E296" s="830" t="s">
        <v>908</v>
      </c>
      <c r="F296" s="831">
        <v>65826</v>
      </c>
      <c r="G296" s="832">
        <v>81.72</v>
      </c>
      <c r="H296" s="829">
        <v>102</v>
      </c>
      <c r="I296" s="829" t="s">
        <v>322</v>
      </c>
      <c r="J296" s="857">
        <f t="shared" si="15"/>
        <v>102</v>
      </c>
      <c r="K296" s="840" t="s">
        <v>865</v>
      </c>
      <c r="L296" s="841" t="s">
        <v>665</v>
      </c>
      <c r="M296" s="841" t="s">
        <v>352</v>
      </c>
      <c r="N296" s="841" t="s">
        <v>651</v>
      </c>
      <c r="O296" s="841"/>
      <c r="P296" s="841" t="s">
        <v>5</v>
      </c>
      <c r="Q296" s="841" t="s">
        <v>323</v>
      </c>
      <c r="R296" s="841" t="s">
        <v>652</v>
      </c>
    </row>
    <row r="297" spans="1:18" outlineLevel="1">
      <c r="A297" s="847" t="s">
        <v>297</v>
      </c>
      <c r="B297" s="829" t="s">
        <v>657</v>
      </c>
      <c r="C297" s="839">
        <v>42719</v>
      </c>
      <c r="D297" s="829" t="s">
        <v>907</v>
      </c>
      <c r="E297" s="830" t="s">
        <v>909</v>
      </c>
      <c r="F297" s="831">
        <v>65826</v>
      </c>
      <c r="G297" s="832">
        <v>81.72</v>
      </c>
      <c r="H297" s="829">
        <v>102</v>
      </c>
      <c r="I297" s="829" t="s">
        <v>322</v>
      </c>
      <c r="J297" s="857">
        <f t="shared" si="15"/>
        <v>102</v>
      </c>
      <c r="K297" s="840" t="s">
        <v>865</v>
      </c>
      <c r="L297" s="841" t="s">
        <v>665</v>
      </c>
      <c r="M297" s="841" t="s">
        <v>352</v>
      </c>
      <c r="N297" s="841" t="s">
        <v>815</v>
      </c>
      <c r="O297" s="841"/>
      <c r="P297" s="841" t="s">
        <v>5</v>
      </c>
      <c r="Q297" s="841" t="s">
        <v>323</v>
      </c>
      <c r="R297" s="841" t="s">
        <v>652</v>
      </c>
    </row>
    <row r="298" spans="1:18" outlineLevel="1">
      <c r="A298" s="847" t="s">
        <v>297</v>
      </c>
      <c r="B298" s="829" t="s">
        <v>657</v>
      </c>
      <c r="C298" s="839">
        <v>42720</v>
      </c>
      <c r="D298" s="829" t="s">
        <v>910</v>
      </c>
      <c r="E298" s="830" t="s">
        <v>911</v>
      </c>
      <c r="F298" s="831">
        <v>65933</v>
      </c>
      <c r="G298" s="832">
        <v>117.3</v>
      </c>
      <c r="H298" s="829">
        <v>146.4</v>
      </c>
      <c r="I298" s="829" t="s">
        <v>322</v>
      </c>
      <c r="J298" s="857">
        <f t="shared" si="15"/>
        <v>146.4</v>
      </c>
      <c r="K298" s="840" t="s">
        <v>865</v>
      </c>
      <c r="L298" s="841" t="s">
        <v>661</v>
      </c>
      <c r="M298" s="841" t="s">
        <v>352</v>
      </c>
      <c r="N298" s="841" t="s">
        <v>807</v>
      </c>
      <c r="O298" s="841"/>
      <c r="P298" s="841" t="s">
        <v>5</v>
      </c>
      <c r="Q298" s="841" t="s">
        <v>323</v>
      </c>
      <c r="R298" s="841" t="s">
        <v>652</v>
      </c>
    </row>
    <row r="299" spans="1:18" outlineLevel="1">
      <c r="A299" s="847" t="s">
        <v>297</v>
      </c>
      <c r="B299" s="829" t="s">
        <v>657</v>
      </c>
      <c r="C299" s="839">
        <v>42720</v>
      </c>
      <c r="D299" s="829" t="s">
        <v>910</v>
      </c>
      <c r="E299" s="830" t="s">
        <v>912</v>
      </c>
      <c r="F299" s="831">
        <v>65933</v>
      </c>
      <c r="G299" s="832">
        <v>117.3</v>
      </c>
      <c r="H299" s="829">
        <v>146.4</v>
      </c>
      <c r="I299" s="829" t="s">
        <v>322</v>
      </c>
      <c r="J299" s="857">
        <f t="shared" si="15"/>
        <v>146.4</v>
      </c>
      <c r="K299" s="840" t="s">
        <v>901</v>
      </c>
      <c r="L299" s="841" t="s">
        <v>661</v>
      </c>
      <c r="M299" s="841" t="s">
        <v>352</v>
      </c>
      <c r="N299" s="841"/>
      <c r="O299" s="841"/>
      <c r="P299" s="841" t="s">
        <v>5</v>
      </c>
      <c r="Q299" s="841" t="s">
        <v>323</v>
      </c>
      <c r="R299" s="841" t="s">
        <v>652</v>
      </c>
    </row>
    <row r="300" spans="1:18" outlineLevel="1">
      <c r="A300" s="847" t="s">
        <v>297</v>
      </c>
      <c r="B300" s="829" t="s">
        <v>657</v>
      </c>
      <c r="C300" s="839">
        <v>42720</v>
      </c>
      <c r="D300" s="829" t="s">
        <v>910</v>
      </c>
      <c r="E300" s="830" t="s">
        <v>913</v>
      </c>
      <c r="F300" s="831">
        <v>65933</v>
      </c>
      <c r="G300" s="832">
        <v>107.68</v>
      </c>
      <c r="H300" s="829">
        <v>134.4</v>
      </c>
      <c r="I300" s="829" t="s">
        <v>322</v>
      </c>
      <c r="J300" s="857">
        <f t="shared" si="15"/>
        <v>134.4</v>
      </c>
      <c r="K300" s="840" t="s">
        <v>901</v>
      </c>
      <c r="L300" s="841" t="s">
        <v>661</v>
      </c>
      <c r="M300" s="841" t="s">
        <v>352</v>
      </c>
      <c r="N300" s="841"/>
      <c r="O300" s="841"/>
      <c r="P300" s="841" t="s">
        <v>5</v>
      </c>
      <c r="Q300" s="841" t="s">
        <v>323</v>
      </c>
      <c r="R300" s="841" t="s">
        <v>652</v>
      </c>
    </row>
    <row r="301" spans="1:18">
      <c r="A301" s="842" t="s">
        <v>647</v>
      </c>
      <c r="B301" s="842"/>
      <c r="C301" s="842"/>
      <c r="D301" s="842"/>
      <c r="E301" s="843"/>
      <c r="F301" s="844"/>
      <c r="G301" s="845">
        <f>SUM(G292:G300)</f>
        <v>1490.27</v>
      </c>
      <c r="H301" s="846">
        <f>SUM(H292:H300)</f>
        <v>1895.2000000000003</v>
      </c>
      <c r="I301" s="842"/>
      <c r="J301" s="858">
        <f>SUM(J292:J300)</f>
        <v>1895.2000000000003</v>
      </c>
      <c r="K301" s="842"/>
      <c r="L301" s="842"/>
      <c r="M301" s="842"/>
      <c r="N301" s="842"/>
      <c r="O301" s="842"/>
      <c r="P301" s="842"/>
      <c r="Q301" s="842"/>
      <c r="R301" s="842"/>
    </row>
    <row r="302" spans="1:18" outlineLevel="1">
      <c r="A302" s="847" t="s">
        <v>331</v>
      </c>
      <c r="B302" s="829" t="s">
        <v>642</v>
      </c>
      <c r="C302" s="839">
        <v>42685</v>
      </c>
      <c r="D302" s="829" t="s">
        <v>914</v>
      </c>
      <c r="E302" s="830" t="s">
        <v>915</v>
      </c>
      <c r="F302" s="831">
        <v>65504</v>
      </c>
      <c r="G302" s="832">
        <v>102.53</v>
      </c>
      <c r="H302" s="829">
        <v>125</v>
      </c>
      <c r="I302" s="829" t="s">
        <v>322</v>
      </c>
      <c r="J302" s="857">
        <f>H302</f>
        <v>125</v>
      </c>
      <c r="K302" s="840" t="s">
        <v>916</v>
      </c>
      <c r="L302" s="841" t="s">
        <v>917</v>
      </c>
      <c r="M302" s="841" t="s">
        <v>352</v>
      </c>
      <c r="N302" s="841"/>
      <c r="O302" s="841"/>
      <c r="P302" s="841" t="s">
        <v>5</v>
      </c>
      <c r="Q302" s="841" t="s">
        <v>323</v>
      </c>
      <c r="R302" s="841" t="s">
        <v>652</v>
      </c>
    </row>
    <row r="303" spans="1:18" outlineLevel="1">
      <c r="A303" s="847" t="s">
        <v>331</v>
      </c>
      <c r="B303" s="829" t="s">
        <v>657</v>
      </c>
      <c r="C303" s="839">
        <v>42727</v>
      </c>
      <c r="D303" s="829" t="s">
        <v>918</v>
      </c>
      <c r="E303" s="830" t="s">
        <v>919</v>
      </c>
      <c r="F303" s="831">
        <v>65933</v>
      </c>
      <c r="G303" s="832">
        <v>40.06</v>
      </c>
      <c r="H303" s="829">
        <v>50</v>
      </c>
      <c r="I303" s="829" t="s">
        <v>322</v>
      </c>
      <c r="J303" s="857">
        <f>H303</f>
        <v>50</v>
      </c>
      <c r="K303" s="840" t="s">
        <v>756</v>
      </c>
      <c r="L303" s="841" t="s">
        <v>661</v>
      </c>
      <c r="M303" s="841" t="s">
        <v>352</v>
      </c>
      <c r="N303" s="841"/>
      <c r="O303" s="841"/>
      <c r="P303" s="841" t="s">
        <v>5</v>
      </c>
      <c r="Q303" s="841" t="s">
        <v>323</v>
      </c>
      <c r="R303" s="841" t="s">
        <v>652</v>
      </c>
    </row>
    <row r="304" spans="1:18">
      <c r="A304" s="842" t="s">
        <v>647</v>
      </c>
      <c r="B304" s="842"/>
      <c r="C304" s="842"/>
      <c r="D304" s="842"/>
      <c r="E304" s="843"/>
      <c r="F304" s="844"/>
      <c r="G304" s="845">
        <f>SUM(G302:G303)</f>
        <v>142.59</v>
      </c>
      <c r="H304" s="846">
        <f>SUM(H302:H303)</f>
        <v>175</v>
      </c>
      <c r="I304" s="842"/>
      <c r="J304" s="858">
        <f>SUM(J302:J303)</f>
        <v>175</v>
      </c>
      <c r="K304" s="842"/>
      <c r="L304" s="842"/>
      <c r="M304" s="842"/>
      <c r="N304" s="842"/>
      <c r="O304" s="842"/>
      <c r="P304" s="842"/>
      <c r="Q304" s="842"/>
      <c r="R304" s="842"/>
    </row>
    <row r="305" spans="1:18" outlineLevel="1">
      <c r="A305" s="847" t="s">
        <v>332</v>
      </c>
      <c r="B305" s="829" t="s">
        <v>642</v>
      </c>
      <c r="C305" s="839">
        <v>42704</v>
      </c>
      <c r="D305" s="829" t="s">
        <v>920</v>
      </c>
      <c r="E305" s="830" t="s">
        <v>921</v>
      </c>
      <c r="F305" s="831">
        <v>65539</v>
      </c>
      <c r="G305" s="832">
        <v>420.8</v>
      </c>
      <c r="H305" s="829">
        <v>420.8</v>
      </c>
      <c r="I305" s="829" t="s">
        <v>60</v>
      </c>
      <c r="J305" s="857">
        <v>513</v>
      </c>
      <c r="K305" s="840" t="s">
        <v>922</v>
      </c>
      <c r="L305" s="841" t="s">
        <v>645</v>
      </c>
      <c r="M305" s="841" t="s">
        <v>352</v>
      </c>
      <c r="N305" s="841"/>
      <c r="O305" s="841"/>
      <c r="P305" s="841" t="s">
        <v>22</v>
      </c>
      <c r="Q305" s="841" t="s">
        <v>323</v>
      </c>
      <c r="R305" s="841" t="s">
        <v>652</v>
      </c>
    </row>
    <row r="306" spans="1:18" outlineLevel="1">
      <c r="A306" s="847" t="s">
        <v>332</v>
      </c>
      <c r="B306" s="829" t="s">
        <v>657</v>
      </c>
      <c r="C306" s="839">
        <v>42735</v>
      </c>
      <c r="D306" s="829" t="s">
        <v>923</v>
      </c>
      <c r="E306" s="830" t="s">
        <v>924</v>
      </c>
      <c r="F306" s="831">
        <v>66096</v>
      </c>
      <c r="G306" s="832">
        <v>1101.3800000000001</v>
      </c>
      <c r="H306" s="829">
        <v>1101.3800000000001</v>
      </c>
      <c r="I306" s="829" t="s">
        <v>60</v>
      </c>
      <c r="J306" s="857">
        <v>1374.63</v>
      </c>
      <c r="K306" s="840" t="s">
        <v>922</v>
      </c>
      <c r="L306" s="841" t="s">
        <v>645</v>
      </c>
      <c r="M306" s="841" t="s">
        <v>352</v>
      </c>
      <c r="N306" s="841"/>
      <c r="O306" s="841"/>
      <c r="P306" s="841" t="s">
        <v>22</v>
      </c>
      <c r="Q306" s="841" t="s">
        <v>323</v>
      </c>
      <c r="R306" s="841" t="s">
        <v>652</v>
      </c>
    </row>
    <row r="307" spans="1:18">
      <c r="A307" s="842" t="s">
        <v>647</v>
      </c>
      <c r="B307" s="842"/>
      <c r="C307" s="842"/>
      <c r="D307" s="842"/>
      <c r="E307" s="843"/>
      <c r="F307" s="844"/>
      <c r="G307" s="845">
        <f>SUM(G305:G306)</f>
        <v>1522.18</v>
      </c>
      <c r="H307" s="846">
        <f>SUM(H305:H306)</f>
        <v>1522.18</v>
      </c>
      <c r="I307" s="842"/>
      <c r="J307" s="858">
        <f>SUM(J305:J306)</f>
        <v>1887.63</v>
      </c>
      <c r="K307" s="842"/>
      <c r="L307" s="842"/>
      <c r="M307" s="842"/>
      <c r="N307" s="842"/>
      <c r="O307" s="842"/>
      <c r="P307" s="842"/>
      <c r="Q307" s="842"/>
      <c r="R307" s="842"/>
    </row>
    <row r="308" spans="1:18">
      <c r="A308" s="829" t="s">
        <v>0</v>
      </c>
      <c r="B308" s="829"/>
      <c r="C308" s="829"/>
      <c r="D308" s="829"/>
      <c r="E308" s="830"/>
      <c r="F308" s="831"/>
      <c r="G308" s="832"/>
      <c r="H308" s="829"/>
      <c r="I308" s="829"/>
      <c r="J308" s="857"/>
      <c r="K308" s="829"/>
      <c r="L308" s="829"/>
      <c r="M308" s="829"/>
      <c r="N308" s="829"/>
      <c r="O308" s="829"/>
      <c r="P308" s="829"/>
      <c r="Q308" s="829"/>
      <c r="R308" s="829"/>
    </row>
    <row r="309" spans="1:18">
      <c r="A309" s="829"/>
      <c r="B309" s="829"/>
      <c r="C309" s="829"/>
      <c r="D309" s="829"/>
      <c r="E309" s="830"/>
      <c r="F309" s="831"/>
      <c r="G309" s="832">
        <f>+G13+G22+G31+G34+G49+G58+G66+G74+G92+G106+G120+G122+G150+G164+G181+G198+G212+G221+G230+G238+G243+G248+G253+G256+G266+G271+G273+G277+G281+G287+G291+G301+G304+G307</f>
        <v>-128444.22999999994</v>
      </c>
      <c r="H309" s="849">
        <f>+H13+H22+H31+H34+H49+H58+H66+H74+H92+H106+H120+H122+H150+H164+H181+H198+H212+H221+H230+H238+H243+H248+H253+H256+H266+H271+H273+H277+H281+H287+H291+H301+H304+H307</f>
        <v>-156839.94999999995</v>
      </c>
      <c r="I309" s="829"/>
      <c r="J309" s="857">
        <f>+J13+J22+J31+J34+J49+J58+J66+J74+J92+J106+J120+J122+J150+J164+J181+J198+J212+J221+J230+J238+J243+J248+J253+J256+J266+J271+J273+J277+J281+J287+J291+J301+J304+J307</f>
        <v>-155972.36999999994</v>
      </c>
      <c r="K309" s="829"/>
      <c r="L309" s="829"/>
      <c r="M309" s="829"/>
      <c r="N309" s="829"/>
      <c r="O309" s="829"/>
      <c r="P309" s="829"/>
      <c r="Q309" s="829"/>
      <c r="R309" s="829"/>
    </row>
    <row r="310" spans="1:18">
      <c r="F310"/>
    </row>
    <row r="311" spans="1:18" ht="14.5">
      <c r="E311" s="850" t="s">
        <v>925</v>
      </c>
      <c r="F311" s="850" t="s">
        <v>926</v>
      </c>
      <c r="G311" s="851"/>
      <c r="H311" s="220"/>
      <c r="I311" s="220"/>
      <c r="J311" s="855">
        <f>J309-J13</f>
        <v>30943.630000000063</v>
      </c>
    </row>
    <row r="312" spans="1:18" ht="14.5">
      <c r="E312" s="850"/>
      <c r="F312" s="850"/>
      <c r="G312" s="851"/>
      <c r="H312" s="220"/>
      <c r="I312" s="220"/>
      <c r="J312" s="854"/>
    </row>
    <row r="313" spans="1:18" ht="14.5">
      <c r="E313" s="850"/>
      <c r="F313" s="850"/>
      <c r="G313" s="851"/>
      <c r="H313" s="220"/>
      <c r="I313" s="220"/>
      <c r="J313" s="854"/>
    </row>
    <row r="314" spans="1:18">
      <c r="F314"/>
    </row>
    <row r="315" spans="1:18">
      <c r="F315"/>
    </row>
    <row r="316" spans="1:18">
      <c r="F316"/>
    </row>
    <row r="317" spans="1:18">
      <c r="F317"/>
    </row>
    <row r="318" spans="1:18">
      <c r="F318"/>
    </row>
    <row r="319" spans="1:18">
      <c r="F319"/>
    </row>
    <row r="320" spans="1:18">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c r="F402"/>
    </row>
    <row r="403" spans="6:6">
      <c r="F403"/>
    </row>
    <row r="404" spans="6:6">
      <c r="F404"/>
    </row>
    <row r="405" spans="6:6">
      <c r="F405"/>
    </row>
    <row r="406" spans="6:6">
      <c r="F406"/>
    </row>
    <row r="407" spans="6:6" outlineLevel="1">
      <c r="F407"/>
    </row>
    <row r="408" spans="6:6" outlineLevel="1">
      <c r="F408"/>
    </row>
    <row r="409" spans="6:6" outlineLevel="1">
      <c r="F409"/>
    </row>
    <row r="410" spans="6:6" outlineLevel="1">
      <c r="F410"/>
    </row>
    <row r="411" spans="6:6" outlineLevel="1">
      <c r="F411"/>
    </row>
    <row r="412" spans="6:6" outlineLevel="1">
      <c r="F412"/>
    </row>
    <row r="413" spans="6:6" outlineLevel="1">
      <c r="F413"/>
    </row>
    <row r="414" spans="6:6" outlineLevel="1">
      <c r="F414"/>
    </row>
    <row r="415" spans="6:6" outlineLevel="1">
      <c r="F415"/>
    </row>
    <row r="416" spans="6:6" outlineLevel="1">
      <c r="F416"/>
    </row>
    <row r="417" spans="6:6" outlineLevel="1">
      <c r="F417"/>
    </row>
    <row r="418" spans="6:6" outlineLevel="1">
      <c r="F418"/>
    </row>
    <row r="419" spans="6:6" outlineLevel="1">
      <c r="F419"/>
    </row>
    <row r="420" spans="6:6" outlineLevel="1">
      <c r="F420"/>
    </row>
    <row r="421" spans="6:6" outlineLevel="1">
      <c r="F421"/>
    </row>
    <row r="422" spans="6:6" outlineLevel="1">
      <c r="F422"/>
    </row>
    <row r="423" spans="6:6" outlineLevel="1">
      <c r="F423"/>
    </row>
    <row r="424" spans="6:6" outlineLevel="1">
      <c r="F424"/>
    </row>
    <row r="425" spans="6:6" outlineLevel="1">
      <c r="F425"/>
    </row>
    <row r="426" spans="6:6" outlineLevel="1">
      <c r="F426"/>
    </row>
    <row r="427" spans="6:6" outlineLevel="1">
      <c r="F427"/>
    </row>
    <row r="428" spans="6:6" outlineLevel="1">
      <c r="F428"/>
    </row>
    <row r="429" spans="6:6" outlineLevel="1">
      <c r="F429"/>
    </row>
    <row r="430" spans="6:6" outlineLevel="1">
      <c r="F430"/>
    </row>
    <row r="431" spans="6:6" outlineLevel="1">
      <c r="F431"/>
    </row>
    <row r="432" spans="6:6" outlineLevel="1">
      <c r="F432"/>
    </row>
    <row r="433" spans="6:6" outlineLevel="1">
      <c r="F433"/>
    </row>
    <row r="434" spans="6:6" outlineLevel="1">
      <c r="F434"/>
    </row>
    <row r="435" spans="6:6" outlineLevel="1">
      <c r="F435"/>
    </row>
    <row r="436" spans="6:6" outlineLevel="1">
      <c r="F436"/>
    </row>
    <row r="437" spans="6:6" outlineLevel="1">
      <c r="F437"/>
    </row>
    <row r="438" spans="6:6" outlineLevel="1">
      <c r="F438"/>
    </row>
    <row r="439" spans="6:6" outlineLevel="1">
      <c r="F439"/>
    </row>
    <row r="440" spans="6:6" outlineLevel="1">
      <c r="F440"/>
    </row>
    <row r="441" spans="6:6" outlineLevel="1">
      <c r="F441"/>
    </row>
    <row r="442" spans="6:6" outlineLevel="1">
      <c r="F442"/>
    </row>
    <row r="443" spans="6:6" outlineLevel="1">
      <c r="F443"/>
    </row>
    <row r="444" spans="6:6" outlineLevel="1">
      <c r="F444"/>
    </row>
    <row r="445" spans="6:6" outlineLevel="1">
      <c r="F445"/>
    </row>
    <row r="446" spans="6:6" outlineLevel="1">
      <c r="F446"/>
    </row>
    <row r="447" spans="6:6" outlineLevel="1">
      <c r="F447"/>
    </row>
    <row r="448" spans="6:6" outlineLevel="1">
      <c r="F448"/>
    </row>
    <row r="449" spans="6:6" outlineLevel="1">
      <c r="F449"/>
    </row>
    <row r="450" spans="6:6" outlineLevel="1">
      <c r="F450"/>
    </row>
    <row r="451" spans="6:6" outlineLevel="1">
      <c r="F451"/>
    </row>
    <row r="452" spans="6:6" outlineLevel="1">
      <c r="F452"/>
    </row>
    <row r="453" spans="6:6" outlineLevel="1">
      <c r="F453"/>
    </row>
    <row r="454" spans="6:6" outlineLevel="1">
      <c r="F454"/>
    </row>
    <row r="455" spans="6:6" outlineLevel="1">
      <c r="F455"/>
    </row>
    <row r="456" spans="6:6" outlineLevel="1">
      <c r="F456"/>
    </row>
    <row r="457" spans="6:6" outlineLevel="1">
      <c r="F457"/>
    </row>
    <row r="458" spans="6:6" outlineLevel="1">
      <c r="F458"/>
    </row>
    <row r="459" spans="6:6" outlineLevel="1">
      <c r="F459"/>
    </row>
    <row r="460" spans="6:6" outlineLevel="1">
      <c r="F460"/>
    </row>
    <row r="461" spans="6:6" outlineLevel="1">
      <c r="F461"/>
    </row>
    <row r="462" spans="6:6" outlineLevel="1">
      <c r="F462"/>
    </row>
    <row r="463" spans="6:6" outlineLevel="1">
      <c r="F463"/>
    </row>
    <row r="464" spans="6:6" outlineLevel="1">
      <c r="F464"/>
    </row>
    <row r="465" spans="6:6" outlineLevel="1">
      <c r="F465"/>
    </row>
    <row r="466" spans="6:6" outlineLevel="1">
      <c r="F466"/>
    </row>
    <row r="467" spans="6:6" outlineLevel="1">
      <c r="F467"/>
    </row>
    <row r="468" spans="6:6" outlineLevel="1">
      <c r="F468"/>
    </row>
    <row r="469" spans="6:6" outlineLevel="1">
      <c r="F469"/>
    </row>
    <row r="470" spans="6:6" outlineLevel="1">
      <c r="F470"/>
    </row>
    <row r="471" spans="6:6" outlineLevel="1">
      <c r="F471"/>
    </row>
    <row r="472" spans="6:6" outlineLevel="1">
      <c r="F472"/>
    </row>
    <row r="473" spans="6:6" outlineLevel="1">
      <c r="F473"/>
    </row>
    <row r="474" spans="6:6" outlineLevel="1">
      <c r="F474"/>
    </row>
    <row r="475" spans="6:6" outlineLevel="1">
      <c r="F475"/>
    </row>
    <row r="476" spans="6:6" outlineLevel="1">
      <c r="F476"/>
    </row>
    <row r="477" spans="6:6" outlineLevel="1">
      <c r="F477"/>
    </row>
    <row r="478" spans="6:6" outlineLevel="1">
      <c r="F478"/>
    </row>
    <row r="479" spans="6:6" outlineLevel="1">
      <c r="F479"/>
    </row>
    <row r="480" spans="6:6"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outlineLevel="1">
      <c r="F489"/>
    </row>
    <row r="490" spans="6:6" outlineLevel="1">
      <c r="F490"/>
    </row>
    <row r="491" spans="6:6" outlineLevel="1">
      <c r="F491"/>
    </row>
    <row r="492" spans="6:6" outlineLevel="1">
      <c r="F492"/>
    </row>
    <row r="493" spans="6:6" outlineLevel="1">
      <c r="F493"/>
    </row>
    <row r="494" spans="6:6" outlineLevel="1">
      <c r="F494"/>
    </row>
    <row r="495" spans="6:6" outlineLevel="1">
      <c r="F495"/>
    </row>
    <row r="496" spans="6:6" outlineLevel="1">
      <c r="F496"/>
    </row>
    <row r="497" spans="6:6" outlineLevel="1">
      <c r="F497"/>
    </row>
    <row r="498" spans="6:6" outlineLevel="1">
      <c r="F498"/>
    </row>
    <row r="499" spans="6:6" outlineLevel="1">
      <c r="F499"/>
    </row>
    <row r="500" spans="6:6" outlineLevel="1">
      <c r="F500"/>
    </row>
    <row r="501" spans="6:6" outlineLevel="1">
      <c r="F501"/>
    </row>
    <row r="502" spans="6:6" outlineLevel="1">
      <c r="F502"/>
    </row>
    <row r="503" spans="6:6" outlineLevel="1">
      <c r="F503"/>
    </row>
    <row r="504" spans="6:6" outlineLevel="1">
      <c r="F504"/>
    </row>
    <row r="505" spans="6:6" outlineLevel="1">
      <c r="F505"/>
    </row>
    <row r="506" spans="6:6" outlineLevel="1">
      <c r="F506"/>
    </row>
    <row r="507" spans="6:6" outlineLevel="1">
      <c r="F507"/>
    </row>
    <row r="508" spans="6:6" outlineLevel="1">
      <c r="F508"/>
    </row>
    <row r="509" spans="6:6" outlineLevel="1">
      <c r="F509"/>
    </row>
    <row r="510" spans="6:6" outlineLevel="1">
      <c r="F510"/>
    </row>
    <row r="511" spans="6:6" outlineLevel="1">
      <c r="F511"/>
    </row>
    <row r="512" spans="6:6" outlineLevel="1">
      <c r="F512"/>
    </row>
    <row r="513" spans="6:6" outlineLevel="1">
      <c r="F513"/>
    </row>
    <row r="514" spans="6:6" outlineLevel="1">
      <c r="F514"/>
    </row>
    <row r="515" spans="6:6" outlineLevel="1">
      <c r="F515"/>
    </row>
    <row r="516" spans="6:6" outlineLevel="1">
      <c r="F516"/>
    </row>
    <row r="517" spans="6:6" outlineLevel="1">
      <c r="F517"/>
    </row>
    <row r="518" spans="6:6" outlineLevel="1">
      <c r="F518"/>
    </row>
    <row r="519" spans="6:6" outlineLevel="1">
      <c r="F519"/>
    </row>
    <row r="520" spans="6:6" outlineLevel="1">
      <c r="F520"/>
    </row>
    <row r="521" spans="6:6" outlineLevel="1">
      <c r="F521"/>
    </row>
    <row r="522" spans="6:6" outlineLevel="1">
      <c r="F522"/>
    </row>
    <row r="523" spans="6:6" outlineLevel="1">
      <c r="F523"/>
    </row>
    <row r="524" spans="6:6">
      <c r="F524"/>
    </row>
    <row r="525" spans="6:6" outlineLevel="1">
      <c r="F525"/>
    </row>
    <row r="526" spans="6:6" outlineLevel="1">
      <c r="F526"/>
    </row>
    <row r="527" spans="6:6" outlineLevel="1">
      <c r="F527"/>
    </row>
    <row r="528" spans="6:6" outlineLevel="1">
      <c r="F528"/>
    </row>
    <row r="529" spans="6:6" outlineLevel="1">
      <c r="F529"/>
    </row>
    <row r="530" spans="6:6" outlineLevel="1">
      <c r="F530"/>
    </row>
    <row r="531" spans="6:6" outlineLevel="1">
      <c r="F531"/>
    </row>
    <row r="532" spans="6:6" outlineLevel="1">
      <c r="F532"/>
    </row>
    <row r="533" spans="6:6" outlineLevel="1">
      <c r="F533"/>
    </row>
    <row r="534" spans="6:6" outlineLevel="1">
      <c r="F534"/>
    </row>
    <row r="535" spans="6:6" outlineLevel="1">
      <c r="F535"/>
    </row>
    <row r="536" spans="6:6" outlineLevel="1">
      <c r="F536"/>
    </row>
    <row r="537" spans="6:6" outlineLevel="1">
      <c r="F537"/>
    </row>
    <row r="538" spans="6:6" outlineLevel="1">
      <c r="F538"/>
    </row>
    <row r="539" spans="6:6" outlineLevel="1">
      <c r="F539"/>
    </row>
    <row r="540" spans="6:6" outlineLevel="1">
      <c r="F540"/>
    </row>
    <row r="541" spans="6:6" outlineLevel="1">
      <c r="F541"/>
    </row>
    <row r="542" spans="6:6" outlineLevel="1">
      <c r="F542"/>
    </row>
    <row r="543" spans="6:6" outlineLevel="1">
      <c r="F543"/>
    </row>
    <row r="544" spans="6:6" outlineLevel="1">
      <c r="F544"/>
    </row>
    <row r="545" spans="6:6" outlineLevel="1">
      <c r="F545"/>
    </row>
    <row r="546" spans="6:6" outlineLevel="1">
      <c r="F546"/>
    </row>
    <row r="547" spans="6:6" outlineLevel="1">
      <c r="F547"/>
    </row>
    <row r="548" spans="6:6" outlineLevel="1">
      <c r="F548"/>
    </row>
    <row r="549" spans="6:6" outlineLevel="1">
      <c r="F549"/>
    </row>
    <row r="550" spans="6:6" outlineLevel="1">
      <c r="F550"/>
    </row>
    <row r="551" spans="6:6" outlineLevel="1">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outlineLevel="1">
      <c r="F572"/>
    </row>
    <row r="573" spans="6:6" outlineLevel="1">
      <c r="F573"/>
    </row>
    <row r="574" spans="6:6" outlineLevel="1">
      <c r="F574"/>
    </row>
    <row r="575" spans="6:6" outlineLevel="1">
      <c r="F575"/>
    </row>
    <row r="576" spans="6:6" outlineLevel="1">
      <c r="F576"/>
    </row>
    <row r="577" spans="6:6" outlineLevel="1">
      <c r="F577"/>
    </row>
    <row r="578" spans="6:6" outlineLevel="1">
      <c r="F578"/>
    </row>
    <row r="579" spans="6:6" outlineLevel="1">
      <c r="F579"/>
    </row>
    <row r="580" spans="6:6" outlineLevel="1">
      <c r="F580"/>
    </row>
    <row r="581" spans="6:6" outlineLevel="1">
      <c r="F581"/>
    </row>
    <row r="582" spans="6:6" outlineLevel="1">
      <c r="F582"/>
    </row>
    <row r="583" spans="6:6" outlineLevel="1">
      <c r="F583"/>
    </row>
    <row r="584" spans="6:6" outlineLevel="1">
      <c r="F584"/>
    </row>
    <row r="585" spans="6:6" outlineLevel="1">
      <c r="F585"/>
    </row>
    <row r="586" spans="6:6" outlineLevel="1">
      <c r="F586"/>
    </row>
    <row r="587" spans="6:6" outlineLevel="1">
      <c r="F587"/>
    </row>
    <row r="588" spans="6:6" outlineLevel="1">
      <c r="F588"/>
    </row>
    <row r="589" spans="6:6" outlineLevel="1">
      <c r="F589"/>
    </row>
    <row r="590" spans="6:6" outlineLevel="1">
      <c r="F590"/>
    </row>
    <row r="591" spans="6:6" outlineLevel="1">
      <c r="F591"/>
    </row>
    <row r="592" spans="6:6" outlineLevel="1">
      <c r="F592"/>
    </row>
    <row r="593" spans="6:6" outlineLevel="1">
      <c r="F593"/>
    </row>
    <row r="594" spans="6:6" outlineLevel="1">
      <c r="F594"/>
    </row>
    <row r="595" spans="6:6" outlineLevel="1">
      <c r="F595"/>
    </row>
    <row r="596" spans="6:6" outlineLevel="1">
      <c r="F596"/>
    </row>
    <row r="597" spans="6:6" outlineLevel="1">
      <c r="F597"/>
    </row>
    <row r="598" spans="6:6" outlineLevel="1">
      <c r="F598"/>
    </row>
    <row r="599" spans="6:6" outlineLevel="1">
      <c r="F599"/>
    </row>
    <row r="600" spans="6:6" outlineLevel="1">
      <c r="F600"/>
    </row>
    <row r="601" spans="6:6" outlineLevel="1">
      <c r="F601"/>
    </row>
    <row r="602" spans="6:6" outlineLevel="1">
      <c r="F602"/>
    </row>
    <row r="603" spans="6:6" outlineLevel="1">
      <c r="F603"/>
    </row>
    <row r="604" spans="6:6" outlineLevel="1">
      <c r="F604"/>
    </row>
    <row r="605" spans="6:6" outlineLevel="1">
      <c r="F605"/>
    </row>
    <row r="606" spans="6:6" outlineLevel="1">
      <c r="F606"/>
    </row>
    <row r="607" spans="6:6" outlineLevel="1">
      <c r="F607"/>
    </row>
    <row r="608" spans="6:6" outlineLevel="1">
      <c r="F608"/>
    </row>
    <row r="609" spans="6:6" outlineLevel="1">
      <c r="F609"/>
    </row>
    <row r="610" spans="6:6" outlineLevel="1">
      <c r="F610"/>
    </row>
    <row r="611" spans="6:6" outlineLevel="1">
      <c r="F611"/>
    </row>
    <row r="612" spans="6:6" outlineLevel="1">
      <c r="F612"/>
    </row>
    <row r="613" spans="6:6" outlineLevel="1">
      <c r="F613"/>
    </row>
    <row r="614" spans="6:6" outlineLevel="1">
      <c r="F614"/>
    </row>
    <row r="615" spans="6:6" outlineLevel="1">
      <c r="F615"/>
    </row>
    <row r="616" spans="6:6" outlineLevel="1">
      <c r="F616"/>
    </row>
    <row r="617" spans="6:6" outlineLevel="1">
      <c r="F617"/>
    </row>
    <row r="618" spans="6:6" outlineLevel="1">
      <c r="F618"/>
    </row>
    <row r="619" spans="6:6" outlineLevel="1">
      <c r="F619"/>
    </row>
    <row r="620" spans="6:6" outlineLevel="1">
      <c r="F620"/>
    </row>
    <row r="621" spans="6:6" outlineLevel="1">
      <c r="F621"/>
    </row>
    <row r="622" spans="6:6" outlineLevel="1">
      <c r="F622"/>
    </row>
    <row r="623" spans="6:6" outlineLevel="1">
      <c r="F623"/>
    </row>
    <row r="624" spans="6:6" outlineLevel="1">
      <c r="F624"/>
    </row>
    <row r="625" spans="6:6" outlineLevel="1">
      <c r="F625"/>
    </row>
    <row r="626" spans="6:6" outlineLevel="1">
      <c r="F626"/>
    </row>
    <row r="627" spans="6:6" outlineLevel="1">
      <c r="F627"/>
    </row>
    <row r="628" spans="6:6" outlineLevel="1">
      <c r="F628"/>
    </row>
    <row r="629" spans="6:6" outlineLevel="1">
      <c r="F629"/>
    </row>
    <row r="630" spans="6:6" outlineLevel="1">
      <c r="F630"/>
    </row>
    <row r="631" spans="6:6" outlineLevel="1">
      <c r="F631"/>
    </row>
    <row r="632" spans="6:6" outlineLevel="1">
      <c r="F632"/>
    </row>
    <row r="633" spans="6:6" outlineLevel="1">
      <c r="F633"/>
    </row>
    <row r="634" spans="6:6" outlineLevel="1">
      <c r="F634"/>
    </row>
    <row r="635" spans="6:6" outlineLevel="1">
      <c r="F635"/>
    </row>
    <row r="636" spans="6:6" outlineLevel="1">
      <c r="F636"/>
    </row>
    <row r="637" spans="6:6" outlineLevel="1">
      <c r="F637"/>
    </row>
    <row r="638" spans="6:6" outlineLevel="1">
      <c r="F638"/>
    </row>
    <row r="639" spans="6:6" outlineLevel="1">
      <c r="F639"/>
    </row>
    <row r="640" spans="6:6" outlineLevel="1">
      <c r="F640"/>
    </row>
    <row r="641" spans="6:6" outlineLevel="1">
      <c r="F641"/>
    </row>
    <row r="642" spans="6:6" outlineLevel="1">
      <c r="F642"/>
    </row>
    <row r="643" spans="6:6" outlineLevel="1">
      <c r="F643"/>
    </row>
    <row r="644" spans="6:6" outlineLevel="1">
      <c r="F644"/>
    </row>
    <row r="645" spans="6:6" outlineLevel="1">
      <c r="F645"/>
    </row>
    <row r="646" spans="6:6" outlineLevel="1">
      <c r="F646"/>
    </row>
    <row r="647" spans="6:6" outlineLevel="1">
      <c r="F647"/>
    </row>
    <row r="648" spans="6:6" outlineLevel="1">
      <c r="F648"/>
    </row>
    <row r="649" spans="6:6" outlineLevel="1">
      <c r="F649"/>
    </row>
    <row r="650" spans="6:6" outlineLevel="1">
      <c r="F650"/>
    </row>
    <row r="651" spans="6:6" outlineLevel="1">
      <c r="F651"/>
    </row>
    <row r="652" spans="6:6" outlineLevel="1">
      <c r="F652"/>
    </row>
    <row r="653" spans="6:6" outlineLevel="1">
      <c r="F653"/>
    </row>
    <row r="654" spans="6:6" outlineLevel="1">
      <c r="F654"/>
    </row>
    <row r="655" spans="6:6" outlineLevel="1">
      <c r="F655"/>
    </row>
    <row r="656" spans="6:6" outlineLevel="1">
      <c r="F656"/>
    </row>
    <row r="657" spans="6:6" outlineLevel="1">
      <c r="F657"/>
    </row>
    <row r="658" spans="6:6" outlineLevel="1">
      <c r="F658"/>
    </row>
    <row r="659" spans="6:6" outlineLevel="1">
      <c r="F659"/>
    </row>
    <row r="660" spans="6:6" outlineLevel="1">
      <c r="F660"/>
    </row>
    <row r="661" spans="6:6" outlineLevel="1">
      <c r="F661"/>
    </row>
    <row r="662" spans="6:6" outlineLevel="1">
      <c r="F662"/>
    </row>
    <row r="663" spans="6:6" outlineLevel="1">
      <c r="F663"/>
    </row>
    <row r="664" spans="6:6" outlineLevel="1">
      <c r="F664"/>
    </row>
    <row r="665" spans="6:6" outlineLevel="1">
      <c r="F665"/>
    </row>
    <row r="666" spans="6:6" outlineLevel="1">
      <c r="F666"/>
    </row>
    <row r="667" spans="6:6" outlineLevel="1">
      <c r="F667"/>
    </row>
    <row r="668" spans="6:6" outlineLevel="1">
      <c r="F668"/>
    </row>
    <row r="669" spans="6:6" outlineLevel="1">
      <c r="F669"/>
    </row>
    <row r="670" spans="6:6" outlineLevel="1">
      <c r="F670"/>
    </row>
    <row r="671" spans="6:6" outlineLevel="1">
      <c r="F671"/>
    </row>
    <row r="672" spans="6:6" outlineLevel="1">
      <c r="F672"/>
    </row>
    <row r="673" spans="6:6">
      <c r="F673"/>
    </row>
    <row r="674" spans="6:6" outlineLevel="1">
      <c r="F674"/>
    </row>
    <row r="675" spans="6:6" outlineLevel="1">
      <c r="F675"/>
    </row>
    <row r="676" spans="6:6" outlineLevel="1">
      <c r="F676"/>
    </row>
    <row r="677" spans="6:6" outlineLevel="1">
      <c r="F677"/>
    </row>
    <row r="678" spans="6:6" outlineLevel="1">
      <c r="F678"/>
    </row>
    <row r="679" spans="6:6" outlineLevel="1">
      <c r="F679"/>
    </row>
    <row r="680" spans="6:6" outlineLevel="1">
      <c r="F680"/>
    </row>
    <row r="681" spans="6:6" outlineLevel="1">
      <c r="F681"/>
    </row>
    <row r="682" spans="6:6" outlineLevel="1">
      <c r="F682"/>
    </row>
    <row r="683" spans="6:6" outlineLevel="1">
      <c r="F683"/>
    </row>
    <row r="684" spans="6:6" outlineLevel="1">
      <c r="F684"/>
    </row>
    <row r="685" spans="6:6" outlineLevel="1">
      <c r="F685"/>
    </row>
    <row r="686" spans="6:6" outlineLevel="1">
      <c r="F686"/>
    </row>
    <row r="687" spans="6:6" outlineLevel="1">
      <c r="F687"/>
    </row>
    <row r="688" spans="6:6" outlineLevel="1">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outlineLevel="1">
      <c r="F1090"/>
    </row>
    <row r="1091" spans="6:6" outlineLevel="1">
      <c r="F1091"/>
    </row>
    <row r="1092" spans="6:6" outlineLevel="1">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outlineLevel="1">
      <c r="F1149"/>
    </row>
    <row r="1150" spans="6:6" outlineLevel="1">
      <c r="F1150"/>
    </row>
    <row r="1151" spans="6:6" outlineLevel="1">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outlineLevel="1">
      <c r="F1158"/>
    </row>
    <row r="1159" spans="6:6" outlineLevel="1">
      <c r="F1159"/>
    </row>
    <row r="1160" spans="6:6" outlineLevel="1">
      <c r="F1160"/>
    </row>
    <row r="1161" spans="6:6" outlineLevel="1">
      <c r="F1161"/>
    </row>
    <row r="1162" spans="6:6" outlineLevel="1">
      <c r="F1162"/>
    </row>
    <row r="1163" spans="6:6" outlineLevel="1">
      <c r="F1163"/>
    </row>
    <row r="1164" spans="6:6" outlineLevel="1">
      <c r="F1164"/>
    </row>
    <row r="1165" spans="6:6" outlineLevel="1">
      <c r="F1165"/>
    </row>
    <row r="1166" spans="6:6" outlineLevel="1">
      <c r="F1166"/>
    </row>
    <row r="1167" spans="6:6" outlineLevel="1">
      <c r="F1167"/>
    </row>
    <row r="1168" spans="6:6" outlineLevel="1">
      <c r="F1168"/>
    </row>
    <row r="1169" spans="6:6" outlineLevel="1">
      <c r="F1169"/>
    </row>
    <row r="1170" spans="6:6" outlineLevel="1">
      <c r="F1170"/>
    </row>
    <row r="1171" spans="6:6" outlineLevel="1">
      <c r="F1171"/>
    </row>
    <row r="1172" spans="6:6" outlineLevel="1">
      <c r="F1172"/>
    </row>
    <row r="1173" spans="6:6" outlineLevel="1">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outlineLevel="1">
      <c r="F1182"/>
    </row>
    <row r="1183" spans="6:6" outlineLevel="1">
      <c r="F1183"/>
    </row>
    <row r="1184" spans="6:6" outlineLevel="1">
      <c r="F1184"/>
    </row>
    <row r="1185" spans="6:6" outlineLevel="1">
      <c r="F1185"/>
    </row>
    <row r="1186" spans="6:6" outlineLevel="1">
      <c r="F1186"/>
    </row>
    <row r="1187" spans="6:6" outlineLevel="1">
      <c r="F1187"/>
    </row>
    <row r="1188" spans="6:6" outlineLevel="1">
      <c r="F1188"/>
    </row>
    <row r="1189" spans="6:6" outlineLevel="1">
      <c r="F1189"/>
    </row>
    <row r="1190" spans="6:6" outlineLevel="1">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outlineLevel="1">
      <c r="F1368"/>
    </row>
    <row r="1369" spans="6:6" outlineLevel="1">
      <c r="F1369"/>
    </row>
    <row r="1370" spans="6:6" outlineLevel="1">
      <c r="F1370"/>
    </row>
    <row r="1371" spans="6:6" outlineLevel="1">
      <c r="F1371"/>
    </row>
    <row r="1372" spans="6:6" outlineLevel="1">
      <c r="F1372"/>
    </row>
    <row r="1373" spans="6:6" outlineLevel="1">
      <c r="F1373"/>
    </row>
    <row r="1374" spans="6:6" outlineLevel="1">
      <c r="F1374"/>
    </row>
    <row r="1375" spans="6:6" outlineLevel="1">
      <c r="F1375"/>
    </row>
    <row r="1376" spans="6:6" outlineLevel="1">
      <c r="F1376"/>
    </row>
    <row r="1377" spans="6:6" outlineLevel="1">
      <c r="F1377"/>
    </row>
    <row r="1378" spans="6:6">
      <c r="F1378"/>
    </row>
    <row r="1379" spans="6:6" outlineLevel="1">
      <c r="F1379"/>
    </row>
    <row r="1380" spans="6:6" outlineLevel="1">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outlineLevel="1">
      <c r="F1795"/>
    </row>
    <row r="1796" spans="6:6" outlineLevel="1">
      <c r="F1796"/>
    </row>
    <row r="1797" spans="6:6" outlineLevel="1">
      <c r="F1797"/>
    </row>
    <row r="1798" spans="6:6" outlineLevel="1">
      <c r="F1798"/>
    </row>
    <row r="1799" spans="6:6" outlineLevel="1">
      <c r="F1799"/>
    </row>
    <row r="1800" spans="6:6" outlineLevel="1">
      <c r="F1800"/>
    </row>
    <row r="1801" spans="6:6" outlineLevel="1">
      <c r="F1801"/>
    </row>
    <row r="1802" spans="6:6" outlineLevel="1">
      <c r="F1802"/>
    </row>
    <row r="1803" spans="6:6" outlineLevel="1">
      <c r="F1803"/>
    </row>
    <row r="1804" spans="6:6" outlineLevel="1">
      <c r="F1804"/>
    </row>
    <row r="1805" spans="6:6" outlineLevel="1">
      <c r="F1805"/>
    </row>
    <row r="1806" spans="6:6" outlineLevel="1">
      <c r="F1806"/>
    </row>
    <row r="1807" spans="6:6" outlineLevel="1">
      <c r="F1807"/>
    </row>
    <row r="1808" spans="6:6" outlineLevel="1">
      <c r="F1808"/>
    </row>
    <row r="1809" spans="6:6" outlineLevel="1">
      <c r="F1809"/>
    </row>
    <row r="1810" spans="6:6" outlineLevel="1">
      <c r="F1810"/>
    </row>
    <row r="1811" spans="6:6" outlineLevel="1">
      <c r="F1811"/>
    </row>
    <row r="1812" spans="6:6" outlineLevel="1">
      <c r="F1812"/>
    </row>
    <row r="1813" spans="6:6" outlineLevel="1">
      <c r="F1813"/>
    </row>
    <row r="1814" spans="6:6" outlineLevel="1">
      <c r="F1814"/>
    </row>
    <row r="1815" spans="6:6" outlineLevel="1">
      <c r="F1815"/>
    </row>
    <row r="1816" spans="6:6" outlineLevel="1">
      <c r="F1816"/>
    </row>
    <row r="1817" spans="6:6" outlineLevel="1">
      <c r="F1817"/>
    </row>
    <row r="1818" spans="6:6" outlineLevel="1">
      <c r="F1818"/>
    </row>
    <row r="1819" spans="6:6" outlineLevel="1">
      <c r="F1819"/>
    </row>
    <row r="1820" spans="6:6" outlineLevel="1">
      <c r="F1820"/>
    </row>
    <row r="1821" spans="6:6" outlineLevel="1">
      <c r="F1821"/>
    </row>
    <row r="1822" spans="6:6" outlineLevel="1">
      <c r="F1822"/>
    </row>
    <row r="1823" spans="6:6" outlineLevel="1">
      <c r="F1823"/>
    </row>
    <row r="1824" spans="6:6" outlineLevel="1">
      <c r="F1824"/>
    </row>
    <row r="1825" spans="6:6" outlineLevel="1">
      <c r="F1825"/>
    </row>
    <row r="1826" spans="6:6" outlineLevel="1">
      <c r="F1826"/>
    </row>
    <row r="1827" spans="6:6" outlineLevel="1">
      <c r="F1827"/>
    </row>
    <row r="1828" spans="6:6" outlineLevel="1">
      <c r="F1828"/>
    </row>
    <row r="1829" spans="6:6" outlineLevel="1">
      <c r="F1829"/>
    </row>
    <row r="1830" spans="6:6" outlineLevel="1">
      <c r="F1830"/>
    </row>
    <row r="1831" spans="6:6" outlineLevel="1">
      <c r="F1831"/>
    </row>
    <row r="1832" spans="6:6" outlineLevel="1">
      <c r="F1832"/>
    </row>
    <row r="1833" spans="6:6" outlineLevel="1">
      <c r="F1833"/>
    </row>
    <row r="1834" spans="6:6" outlineLevel="1">
      <c r="F1834"/>
    </row>
    <row r="1835" spans="6:6" outlineLevel="1">
      <c r="F1835"/>
    </row>
    <row r="1836" spans="6:6" outlineLevel="1">
      <c r="F1836"/>
    </row>
    <row r="1837" spans="6:6" outlineLevel="1">
      <c r="F1837"/>
    </row>
    <row r="1838" spans="6:6" outlineLevel="1">
      <c r="F1838"/>
    </row>
    <row r="1839" spans="6:6" outlineLevel="1">
      <c r="F1839"/>
    </row>
    <row r="1840" spans="6:6" outlineLevel="1">
      <c r="F1840"/>
    </row>
    <row r="1841" spans="6:6" outlineLevel="1">
      <c r="F1841"/>
    </row>
    <row r="1842" spans="6:6" outlineLevel="1">
      <c r="F1842"/>
    </row>
    <row r="1843" spans="6:6" outlineLevel="1">
      <c r="F1843"/>
    </row>
    <row r="1844" spans="6:6" outlineLevel="1">
      <c r="F1844"/>
    </row>
    <row r="1845" spans="6:6" outlineLevel="1">
      <c r="F1845"/>
    </row>
    <row r="1846" spans="6:6" outlineLevel="1">
      <c r="F1846"/>
    </row>
    <row r="1847" spans="6:6" outlineLevel="1">
      <c r="F1847"/>
    </row>
    <row r="1848" spans="6:6" outlineLevel="1">
      <c r="F1848"/>
    </row>
    <row r="1849" spans="6:6" outlineLevel="1">
      <c r="F1849"/>
    </row>
    <row r="1850" spans="6:6" outlineLevel="1">
      <c r="F1850"/>
    </row>
    <row r="1851" spans="6:6" outlineLevel="1">
      <c r="F1851"/>
    </row>
    <row r="1852" spans="6:6" outlineLevel="1">
      <c r="F1852"/>
    </row>
    <row r="1853" spans="6:6" outlineLevel="1">
      <c r="F1853"/>
    </row>
    <row r="1854" spans="6:6" outlineLevel="1">
      <c r="F1854"/>
    </row>
    <row r="1855" spans="6:6" outlineLevel="1">
      <c r="F1855"/>
    </row>
    <row r="1856" spans="6:6" outlineLevel="1">
      <c r="F1856"/>
    </row>
    <row r="1857" spans="6:6" outlineLevel="1">
      <c r="F1857"/>
    </row>
    <row r="1858" spans="6:6" outlineLevel="1">
      <c r="F1858"/>
    </row>
    <row r="1859" spans="6:6" outlineLevel="1">
      <c r="F1859"/>
    </row>
    <row r="1860" spans="6:6" outlineLevel="1">
      <c r="F1860"/>
    </row>
    <row r="1861" spans="6:6" outlineLevel="1">
      <c r="F1861"/>
    </row>
    <row r="1862" spans="6:6" outlineLevel="1">
      <c r="F1862"/>
    </row>
    <row r="1863" spans="6:6" outlineLevel="1">
      <c r="F1863"/>
    </row>
    <row r="1864" spans="6:6" outlineLevel="1">
      <c r="F1864"/>
    </row>
    <row r="1865" spans="6:6" outlineLevel="1">
      <c r="F1865"/>
    </row>
    <row r="1866" spans="6:6" outlineLevel="1">
      <c r="F1866"/>
    </row>
    <row r="1867" spans="6:6" outlineLevel="1">
      <c r="F1867"/>
    </row>
    <row r="1868" spans="6:6" outlineLevel="1">
      <c r="F1868"/>
    </row>
    <row r="1869" spans="6:6" outlineLevel="1">
      <c r="F1869"/>
    </row>
    <row r="1870" spans="6:6" outlineLevel="1">
      <c r="F1870"/>
    </row>
    <row r="1871" spans="6:6" outlineLevel="1">
      <c r="F1871"/>
    </row>
    <row r="1872" spans="6:6" outlineLevel="1">
      <c r="F1872"/>
    </row>
    <row r="1873" spans="6:6" outlineLevel="1">
      <c r="F1873"/>
    </row>
    <row r="1874" spans="6:6" outlineLevel="1">
      <c r="F1874"/>
    </row>
    <row r="1875" spans="6:6" outlineLevel="1">
      <c r="F1875"/>
    </row>
    <row r="1876" spans="6:6" outlineLevel="1">
      <c r="F1876"/>
    </row>
    <row r="1877" spans="6:6" outlineLevel="1">
      <c r="F1877"/>
    </row>
    <row r="1878" spans="6:6" outlineLevel="1">
      <c r="F1878"/>
    </row>
    <row r="1879" spans="6:6" outlineLevel="1">
      <c r="F1879"/>
    </row>
    <row r="1880" spans="6:6" outlineLevel="1">
      <c r="F1880"/>
    </row>
    <row r="1881" spans="6:6" outlineLevel="1">
      <c r="F1881"/>
    </row>
    <row r="1882" spans="6:6" outlineLevel="1">
      <c r="F1882"/>
    </row>
    <row r="1883" spans="6:6" outlineLevel="1">
      <c r="F1883"/>
    </row>
    <row r="1884" spans="6:6" outlineLevel="1">
      <c r="F1884"/>
    </row>
    <row r="1885" spans="6:6" outlineLevel="1">
      <c r="F1885"/>
    </row>
    <row r="1886" spans="6:6" outlineLevel="1">
      <c r="F1886"/>
    </row>
    <row r="1887" spans="6:6" outlineLevel="1">
      <c r="F1887"/>
    </row>
    <row r="1888" spans="6:6" outlineLevel="1">
      <c r="F1888"/>
    </row>
    <row r="1889" spans="6:6" outlineLevel="1">
      <c r="F1889"/>
    </row>
    <row r="1890" spans="6:6" outlineLevel="1">
      <c r="F1890"/>
    </row>
    <row r="1891" spans="6:6" outlineLevel="1">
      <c r="F1891"/>
    </row>
    <row r="1892" spans="6:6" outlineLevel="1">
      <c r="F1892"/>
    </row>
    <row r="1893" spans="6:6" outlineLevel="1">
      <c r="F1893"/>
    </row>
    <row r="1894" spans="6:6" outlineLevel="1">
      <c r="F1894"/>
    </row>
    <row r="1895" spans="6:6" outlineLevel="1">
      <c r="F1895"/>
    </row>
    <row r="1896" spans="6:6" outlineLevel="1">
      <c r="F1896"/>
    </row>
    <row r="1897" spans="6:6" outlineLevel="1">
      <c r="F1897"/>
    </row>
    <row r="1898" spans="6:6" outlineLevel="1">
      <c r="F1898"/>
    </row>
    <row r="1899" spans="6:6" outlineLevel="1">
      <c r="F1899"/>
    </row>
    <row r="1900" spans="6:6" outlineLevel="1">
      <c r="F1900"/>
    </row>
    <row r="1901" spans="6:6" outlineLevel="1">
      <c r="F1901"/>
    </row>
    <row r="1902" spans="6:6" outlineLevel="1">
      <c r="F1902"/>
    </row>
    <row r="1903" spans="6:6" outlineLevel="1">
      <c r="F1903"/>
    </row>
    <row r="1904" spans="6:6" outlineLevel="1">
      <c r="F1904"/>
    </row>
    <row r="1905" spans="6:6" outlineLevel="1">
      <c r="F1905"/>
    </row>
    <row r="1906" spans="6:6" outlineLevel="1">
      <c r="F1906"/>
    </row>
    <row r="1907" spans="6:6" outlineLevel="1">
      <c r="F1907"/>
    </row>
    <row r="1908" spans="6:6" outlineLevel="1">
      <c r="F1908"/>
    </row>
    <row r="1909" spans="6:6" outlineLevel="1">
      <c r="F1909"/>
    </row>
    <row r="1910" spans="6:6" outlineLevel="1">
      <c r="F1910"/>
    </row>
    <row r="1911" spans="6:6" outlineLevel="1">
      <c r="F1911"/>
    </row>
    <row r="1912" spans="6:6" outlineLevel="1">
      <c r="F1912"/>
    </row>
    <row r="1913" spans="6:6" outlineLevel="1">
      <c r="F1913"/>
    </row>
    <row r="1914" spans="6:6" outlineLevel="1">
      <c r="F1914"/>
    </row>
    <row r="1915" spans="6:6" outlineLevel="1">
      <c r="F1915"/>
    </row>
    <row r="1916" spans="6:6" outlineLevel="1">
      <c r="F1916"/>
    </row>
    <row r="1917" spans="6:6" outlineLevel="1">
      <c r="F1917"/>
    </row>
    <row r="1918" spans="6:6" outlineLevel="1">
      <c r="F1918"/>
    </row>
    <row r="1919" spans="6:6" outlineLevel="1">
      <c r="F1919"/>
    </row>
    <row r="1920" spans="6:6" outlineLevel="1">
      <c r="F1920"/>
    </row>
    <row r="1921" spans="6:6" outlineLevel="1">
      <c r="F1921"/>
    </row>
    <row r="1922" spans="6:6" outlineLevel="1">
      <c r="F1922"/>
    </row>
    <row r="1923" spans="6:6" outlineLevel="1">
      <c r="F1923"/>
    </row>
    <row r="1924" spans="6:6" outlineLevel="1">
      <c r="F1924"/>
    </row>
    <row r="1925" spans="6:6" outlineLevel="1">
      <c r="F1925"/>
    </row>
    <row r="1926" spans="6:6" outlineLevel="1">
      <c r="F1926"/>
    </row>
    <row r="1927" spans="6:6" outlineLevel="1">
      <c r="F1927"/>
    </row>
    <row r="1928" spans="6:6" outlineLevel="1">
      <c r="F1928"/>
    </row>
    <row r="1929" spans="6:6" outlineLevel="1">
      <c r="F1929"/>
    </row>
    <row r="1930" spans="6:6" outlineLevel="1">
      <c r="F1930"/>
    </row>
    <row r="1931" spans="6:6" outlineLevel="1">
      <c r="F1931"/>
    </row>
    <row r="1932" spans="6:6" outlineLevel="1">
      <c r="F1932"/>
    </row>
    <row r="1933" spans="6:6" outlineLevel="1">
      <c r="F1933"/>
    </row>
    <row r="1934" spans="6:6" outlineLevel="1">
      <c r="F1934"/>
    </row>
    <row r="1935" spans="6:6" outlineLevel="1">
      <c r="F1935"/>
    </row>
    <row r="1936" spans="6:6" outlineLevel="1">
      <c r="F1936"/>
    </row>
    <row r="1937" spans="6:6" outlineLevel="1">
      <c r="F1937"/>
    </row>
    <row r="1938" spans="6:6" outlineLevel="1">
      <c r="F1938"/>
    </row>
    <row r="1939" spans="6:6" outlineLevel="1">
      <c r="F1939"/>
    </row>
    <row r="1940" spans="6:6" outlineLevel="1">
      <c r="F1940"/>
    </row>
    <row r="1941" spans="6:6" outlineLevel="1">
      <c r="F1941"/>
    </row>
    <row r="1942" spans="6:6" outlineLevel="1">
      <c r="F1942"/>
    </row>
    <row r="1943" spans="6:6" outlineLevel="1">
      <c r="F1943"/>
    </row>
    <row r="1944" spans="6:6" outlineLevel="1">
      <c r="F1944"/>
    </row>
    <row r="1945" spans="6:6" outlineLevel="1">
      <c r="F1945"/>
    </row>
    <row r="1946" spans="6:6" outlineLevel="1">
      <c r="F1946"/>
    </row>
    <row r="1947" spans="6:6" outlineLevel="1">
      <c r="F1947"/>
    </row>
    <row r="1948" spans="6:6" outlineLevel="1">
      <c r="F1948"/>
    </row>
    <row r="1949" spans="6:6" outlineLevel="1">
      <c r="F1949"/>
    </row>
    <row r="1950" spans="6:6" outlineLevel="1">
      <c r="F1950"/>
    </row>
    <row r="1951" spans="6:6" outlineLevel="1">
      <c r="F1951"/>
    </row>
    <row r="1952" spans="6:6" outlineLevel="1">
      <c r="F1952"/>
    </row>
    <row r="1953" spans="6:6" outlineLevel="1">
      <c r="F1953"/>
    </row>
    <row r="1954" spans="6:6" outlineLevel="1">
      <c r="F1954"/>
    </row>
    <row r="1955" spans="6:6" outlineLevel="1">
      <c r="F1955"/>
    </row>
    <row r="1956" spans="6:6" outlineLevel="1">
      <c r="F1956"/>
    </row>
    <row r="1957" spans="6:6" outlineLevel="1">
      <c r="F1957"/>
    </row>
    <row r="1958" spans="6:6" outlineLevel="1">
      <c r="F1958"/>
    </row>
    <row r="1959" spans="6:6" outlineLevel="1">
      <c r="F1959"/>
    </row>
    <row r="1960" spans="6:6" outlineLevel="1">
      <c r="F1960"/>
    </row>
    <row r="1961" spans="6:6" outlineLevel="1">
      <c r="F1961"/>
    </row>
    <row r="1962" spans="6:6" outlineLevel="1">
      <c r="F1962"/>
    </row>
    <row r="1963" spans="6:6" outlineLevel="1">
      <c r="F1963"/>
    </row>
    <row r="1964" spans="6:6" outlineLevel="1">
      <c r="F1964"/>
    </row>
    <row r="1965" spans="6:6" outlineLevel="1">
      <c r="F1965"/>
    </row>
    <row r="1966" spans="6:6" outlineLevel="1">
      <c r="F1966"/>
    </row>
    <row r="1967" spans="6:6" outlineLevel="1">
      <c r="F1967"/>
    </row>
    <row r="1968" spans="6:6" outlineLevel="1">
      <c r="F1968"/>
    </row>
    <row r="1969" spans="6:6" outlineLevel="1">
      <c r="F1969"/>
    </row>
    <row r="1970" spans="6:6" outlineLevel="1">
      <c r="F1970"/>
    </row>
    <row r="1971" spans="6:6" outlineLevel="1">
      <c r="F1971"/>
    </row>
    <row r="1972" spans="6:6" outlineLevel="1">
      <c r="F1972"/>
    </row>
    <row r="1973" spans="6:6" outlineLevel="1">
      <c r="F1973"/>
    </row>
    <row r="1974" spans="6:6" outlineLevel="1">
      <c r="F1974"/>
    </row>
    <row r="1975" spans="6:6" outlineLevel="1">
      <c r="F1975"/>
    </row>
    <row r="1976" spans="6:6" outlineLevel="1">
      <c r="F1976"/>
    </row>
    <row r="1977" spans="6:6" outlineLevel="1">
      <c r="F1977"/>
    </row>
    <row r="1978" spans="6:6" outlineLevel="1">
      <c r="F1978"/>
    </row>
    <row r="1979" spans="6:6" outlineLevel="1">
      <c r="F1979"/>
    </row>
    <row r="1980" spans="6:6" outlineLevel="1">
      <c r="F1980"/>
    </row>
    <row r="1981" spans="6:6" outlineLevel="1">
      <c r="F1981"/>
    </row>
    <row r="1982" spans="6:6" outlineLevel="1">
      <c r="F1982"/>
    </row>
    <row r="1983" spans="6:6" outlineLevel="1">
      <c r="F1983"/>
    </row>
    <row r="1984" spans="6:6" outlineLevel="1">
      <c r="F1984"/>
    </row>
    <row r="1985" spans="6:6" outlineLevel="1">
      <c r="F1985"/>
    </row>
    <row r="1986" spans="6:6" outlineLevel="1">
      <c r="F1986"/>
    </row>
    <row r="1987" spans="6:6" outlineLevel="1">
      <c r="F1987"/>
    </row>
    <row r="1988" spans="6:6" outlineLevel="1">
      <c r="F1988"/>
    </row>
    <row r="1989" spans="6:6" outlineLevel="1">
      <c r="F1989"/>
    </row>
    <row r="1990" spans="6:6" outlineLevel="1">
      <c r="F1990"/>
    </row>
    <row r="1991" spans="6:6" outlineLevel="1">
      <c r="F1991"/>
    </row>
    <row r="1992" spans="6:6" outlineLevel="1">
      <c r="F1992"/>
    </row>
    <row r="1993" spans="6:6" outlineLevel="1">
      <c r="F1993"/>
    </row>
    <row r="1994" spans="6:6" outlineLevel="1">
      <c r="F1994"/>
    </row>
    <row r="1995" spans="6:6" outlineLevel="1">
      <c r="F1995"/>
    </row>
    <row r="1996" spans="6:6" outlineLevel="1">
      <c r="F1996"/>
    </row>
    <row r="1997" spans="6:6" outlineLevel="1">
      <c r="F1997"/>
    </row>
    <row r="1998" spans="6:6" outlineLevel="1">
      <c r="F1998"/>
    </row>
    <row r="1999" spans="6:6" outlineLevel="1">
      <c r="F1999"/>
    </row>
    <row r="2000" spans="6:6" outlineLevel="1">
      <c r="F2000"/>
    </row>
    <row r="2001" spans="6:6" outlineLevel="1">
      <c r="F2001"/>
    </row>
    <row r="2002" spans="6:6" outlineLevel="1">
      <c r="F2002"/>
    </row>
    <row r="2003" spans="6:6" outlineLevel="1">
      <c r="F2003"/>
    </row>
    <row r="2004" spans="6:6" outlineLevel="1">
      <c r="F2004"/>
    </row>
    <row r="2005" spans="6:6" outlineLevel="1">
      <c r="F2005"/>
    </row>
    <row r="2006" spans="6:6" outlineLevel="1">
      <c r="F2006"/>
    </row>
    <row r="2007" spans="6:6" outlineLevel="1">
      <c r="F2007"/>
    </row>
    <row r="2008" spans="6:6" outlineLevel="1">
      <c r="F2008"/>
    </row>
    <row r="2009" spans="6:6" outlineLevel="1">
      <c r="F2009"/>
    </row>
    <row r="2010" spans="6:6" outlineLevel="1">
      <c r="F2010"/>
    </row>
    <row r="2011" spans="6:6" outlineLevel="1">
      <c r="F2011"/>
    </row>
    <row r="2012" spans="6:6" outlineLevel="1">
      <c r="F2012"/>
    </row>
    <row r="2013" spans="6:6" outlineLevel="1">
      <c r="F2013"/>
    </row>
    <row r="2014" spans="6:6" outlineLevel="1">
      <c r="F2014"/>
    </row>
    <row r="2015" spans="6:6" outlineLevel="1">
      <c r="F2015"/>
    </row>
    <row r="2016" spans="6:6" outlineLevel="1">
      <c r="F2016"/>
    </row>
    <row r="2017" spans="6:6" outlineLevel="1">
      <c r="F2017"/>
    </row>
    <row r="2018" spans="6:6" outlineLevel="1">
      <c r="F2018"/>
    </row>
    <row r="2019" spans="6:6" outlineLevel="1">
      <c r="F2019"/>
    </row>
    <row r="2020" spans="6:6" outlineLevel="1">
      <c r="F2020"/>
    </row>
    <row r="2021" spans="6:6" outlineLevel="1">
      <c r="F2021"/>
    </row>
    <row r="2022" spans="6:6" outlineLevel="1">
      <c r="F2022"/>
    </row>
    <row r="2023" spans="6:6" outlineLevel="1">
      <c r="F2023"/>
    </row>
    <row r="2024" spans="6:6" outlineLevel="1">
      <c r="F2024"/>
    </row>
    <row r="2025" spans="6:6" outlineLevel="1">
      <c r="F2025"/>
    </row>
    <row r="2026" spans="6:6" outlineLevel="1">
      <c r="F2026"/>
    </row>
    <row r="2027" spans="6:6" outlineLevel="1">
      <c r="F2027"/>
    </row>
    <row r="2028" spans="6:6" outlineLevel="1">
      <c r="F2028"/>
    </row>
    <row r="2029" spans="6:6" outlineLevel="1">
      <c r="F2029"/>
    </row>
    <row r="2030" spans="6:6" outlineLevel="1">
      <c r="F2030"/>
    </row>
    <row r="2031" spans="6:6" outlineLevel="1">
      <c r="F2031"/>
    </row>
    <row r="2032" spans="6:6" outlineLevel="1">
      <c r="F2032"/>
    </row>
    <row r="2033" spans="6:6" outlineLevel="1">
      <c r="F2033"/>
    </row>
    <row r="2034" spans="6:6" outlineLevel="1">
      <c r="F2034"/>
    </row>
    <row r="2035" spans="6:6" outlineLevel="1">
      <c r="F2035"/>
    </row>
    <row r="2036" spans="6:6" outlineLevel="1">
      <c r="F2036"/>
    </row>
    <row r="2037" spans="6:6" outlineLevel="1">
      <c r="F2037"/>
    </row>
    <row r="2038" spans="6:6" outlineLevel="1">
      <c r="F2038"/>
    </row>
    <row r="2039" spans="6:6" outlineLevel="1">
      <c r="F2039"/>
    </row>
    <row r="2040" spans="6:6" outlineLevel="1">
      <c r="F2040"/>
    </row>
    <row r="2041" spans="6:6" outlineLevel="1">
      <c r="F2041"/>
    </row>
    <row r="2042" spans="6:6" outlineLevel="1">
      <c r="F2042"/>
    </row>
    <row r="2043" spans="6:6" outlineLevel="1">
      <c r="F2043"/>
    </row>
    <row r="2044" spans="6:6" outlineLevel="1">
      <c r="F2044"/>
    </row>
    <row r="2045" spans="6:6" outlineLevel="1">
      <c r="F2045"/>
    </row>
    <row r="2046" spans="6:6" outlineLevel="1">
      <c r="F2046"/>
    </row>
    <row r="2047" spans="6:6" outlineLevel="1">
      <c r="F2047"/>
    </row>
    <row r="2048" spans="6:6" outlineLevel="1">
      <c r="F2048"/>
    </row>
    <row r="2049" spans="6:6" outlineLevel="1">
      <c r="F2049"/>
    </row>
    <row r="2050" spans="6:6" outlineLevel="1">
      <c r="F2050"/>
    </row>
    <row r="2051" spans="6:6" outlineLevel="1">
      <c r="F2051"/>
    </row>
    <row r="2052" spans="6:6" outlineLevel="1">
      <c r="F2052"/>
    </row>
    <row r="2053" spans="6:6" outlineLevel="1">
      <c r="F2053"/>
    </row>
    <row r="2054" spans="6:6" outlineLevel="1">
      <c r="F2054"/>
    </row>
    <row r="2055" spans="6:6" outlineLevel="1">
      <c r="F2055"/>
    </row>
    <row r="2056" spans="6:6" outlineLevel="1">
      <c r="F2056"/>
    </row>
    <row r="2057" spans="6:6" outlineLevel="1">
      <c r="F2057"/>
    </row>
    <row r="2058" spans="6:6" outlineLevel="1">
      <c r="F2058"/>
    </row>
    <row r="2059" spans="6:6" outlineLevel="1">
      <c r="F2059"/>
    </row>
    <row r="2060" spans="6:6" outlineLevel="1">
      <c r="F2060"/>
    </row>
    <row r="2061" spans="6:6" outlineLevel="1">
      <c r="F2061"/>
    </row>
    <row r="2062" spans="6:6" outlineLevel="1">
      <c r="F2062"/>
    </row>
    <row r="2063" spans="6:6" outlineLevel="1">
      <c r="F2063"/>
    </row>
    <row r="2064" spans="6:6" outlineLevel="1">
      <c r="F2064"/>
    </row>
    <row r="2065" spans="6:6" outlineLevel="1">
      <c r="F2065"/>
    </row>
    <row r="2066" spans="6:6" outlineLevel="1">
      <c r="F2066"/>
    </row>
    <row r="2067" spans="6:6" outlineLevel="1">
      <c r="F2067"/>
    </row>
    <row r="2068" spans="6:6" outlineLevel="1">
      <c r="F2068"/>
    </row>
    <row r="2069" spans="6:6" outlineLevel="1">
      <c r="F2069"/>
    </row>
    <row r="2070" spans="6:6" outlineLevel="1">
      <c r="F2070"/>
    </row>
    <row r="2071" spans="6:6" outlineLevel="1">
      <c r="F2071"/>
    </row>
    <row r="2072" spans="6:6" outlineLevel="1">
      <c r="F2072"/>
    </row>
    <row r="2073" spans="6:6" outlineLevel="1">
      <c r="F2073"/>
    </row>
    <row r="2074" spans="6:6" outlineLevel="1">
      <c r="F2074"/>
    </row>
    <row r="2075" spans="6:6" outlineLevel="1">
      <c r="F2075"/>
    </row>
    <row r="2076" spans="6:6" outlineLevel="1">
      <c r="F2076"/>
    </row>
    <row r="2077" spans="6:6" outlineLevel="1">
      <c r="F2077"/>
    </row>
    <row r="2078" spans="6:6" outlineLevel="1">
      <c r="F2078"/>
    </row>
    <row r="2079" spans="6:6" outlineLevel="1">
      <c r="F2079"/>
    </row>
    <row r="2080" spans="6:6" outlineLevel="1">
      <c r="F2080"/>
    </row>
    <row r="2081" spans="6:6" outlineLevel="1">
      <c r="F2081"/>
    </row>
    <row r="2082" spans="6:6" outlineLevel="1">
      <c r="F2082"/>
    </row>
    <row r="2083" spans="6:6" outlineLevel="1">
      <c r="F2083"/>
    </row>
    <row r="2084" spans="6:6" outlineLevel="1">
      <c r="F2084"/>
    </row>
    <row r="2085" spans="6:6" outlineLevel="1">
      <c r="F2085"/>
    </row>
    <row r="2086" spans="6:6" outlineLevel="1">
      <c r="F2086"/>
    </row>
    <row r="2087" spans="6:6" outlineLevel="1">
      <c r="F2087"/>
    </row>
    <row r="2088" spans="6:6" outlineLevel="1">
      <c r="F2088"/>
    </row>
    <row r="2089" spans="6:6" outlineLevel="1">
      <c r="F2089"/>
    </row>
    <row r="2090" spans="6:6" outlineLevel="1">
      <c r="F2090"/>
    </row>
    <row r="2091" spans="6:6" outlineLevel="1">
      <c r="F2091"/>
    </row>
    <row r="2092" spans="6:6" outlineLevel="1">
      <c r="F2092"/>
    </row>
    <row r="2093" spans="6:6" outlineLevel="1">
      <c r="F2093"/>
    </row>
    <row r="2094" spans="6:6" outlineLevel="1">
      <c r="F2094"/>
    </row>
    <row r="2095" spans="6:6" outlineLevel="1">
      <c r="F2095"/>
    </row>
    <row r="2096" spans="6:6" outlineLevel="1">
      <c r="F2096"/>
    </row>
    <row r="2097" spans="6:6" outlineLevel="1">
      <c r="F2097"/>
    </row>
    <row r="2098" spans="6:6" outlineLevel="1">
      <c r="F2098"/>
    </row>
    <row r="2099" spans="6:6" outlineLevel="1">
      <c r="F2099"/>
    </row>
    <row r="2100" spans="6:6" outlineLevel="1">
      <c r="F2100"/>
    </row>
    <row r="2101" spans="6:6" outlineLevel="1">
      <c r="F2101"/>
    </row>
    <row r="2102" spans="6:6" outlineLevel="1">
      <c r="F2102"/>
    </row>
    <row r="2103" spans="6:6" outlineLevel="1">
      <c r="F2103"/>
    </row>
    <row r="2104" spans="6:6" outlineLevel="1">
      <c r="F2104"/>
    </row>
    <row r="2105" spans="6:6" outlineLevel="1">
      <c r="F2105"/>
    </row>
    <row r="2106" spans="6:6" outlineLevel="1">
      <c r="F2106"/>
    </row>
    <row r="2107" spans="6:6" outlineLevel="1">
      <c r="F2107"/>
    </row>
    <row r="2108" spans="6:6" outlineLevel="1">
      <c r="F2108"/>
    </row>
    <row r="2109" spans="6:6" outlineLevel="1">
      <c r="F2109"/>
    </row>
    <row r="2110" spans="6:6" outlineLevel="1">
      <c r="F2110"/>
    </row>
    <row r="2111" spans="6:6" outlineLevel="1">
      <c r="F2111"/>
    </row>
    <row r="2112" spans="6:6" outlineLevel="1">
      <c r="F2112"/>
    </row>
    <row r="2113" spans="6:6" outlineLevel="1">
      <c r="F2113"/>
    </row>
    <row r="2114" spans="6:6" outlineLevel="1">
      <c r="F2114"/>
    </row>
    <row r="2115" spans="6:6" outlineLevel="1">
      <c r="F2115"/>
    </row>
    <row r="2116" spans="6:6" outlineLevel="1">
      <c r="F2116"/>
    </row>
    <row r="2117" spans="6:6" outlineLevel="1">
      <c r="F2117"/>
    </row>
    <row r="2118" spans="6:6" outlineLevel="1">
      <c r="F2118"/>
    </row>
    <row r="2119" spans="6:6" outlineLevel="1">
      <c r="F2119"/>
    </row>
    <row r="2120" spans="6:6" outlineLevel="1">
      <c r="F2120"/>
    </row>
    <row r="2121" spans="6:6" outlineLevel="1">
      <c r="F2121"/>
    </row>
    <row r="2122" spans="6:6" outlineLevel="1">
      <c r="F2122"/>
    </row>
    <row r="2123" spans="6:6" outlineLevel="1">
      <c r="F2123"/>
    </row>
    <row r="2124" spans="6:6" outlineLevel="1">
      <c r="F2124"/>
    </row>
    <row r="2125" spans="6:6" outlineLevel="1">
      <c r="F2125"/>
    </row>
    <row r="2126" spans="6:6" outlineLevel="1">
      <c r="F2126"/>
    </row>
    <row r="2127" spans="6:6" outlineLevel="1">
      <c r="F2127"/>
    </row>
    <row r="2128" spans="6:6" outlineLevel="1">
      <c r="F2128"/>
    </row>
    <row r="2129" spans="6:6" outlineLevel="1">
      <c r="F2129"/>
    </row>
    <row r="2130" spans="6:6" outlineLevel="1">
      <c r="F2130"/>
    </row>
    <row r="2131" spans="6:6" outlineLevel="1">
      <c r="F2131"/>
    </row>
    <row r="2132" spans="6:6" outlineLevel="1">
      <c r="F2132"/>
    </row>
    <row r="2133" spans="6:6" outlineLevel="1">
      <c r="F2133"/>
    </row>
    <row r="2134" spans="6:6" outlineLevel="1">
      <c r="F2134"/>
    </row>
    <row r="2135" spans="6:6" outlineLevel="1">
      <c r="F2135"/>
    </row>
    <row r="2136" spans="6:6" outlineLevel="1">
      <c r="F2136"/>
    </row>
    <row r="2137" spans="6:6" outlineLevel="1">
      <c r="F2137"/>
    </row>
    <row r="2138" spans="6:6" outlineLevel="1">
      <c r="F2138"/>
    </row>
    <row r="2139" spans="6:6" outlineLevel="1">
      <c r="F2139"/>
    </row>
    <row r="2140" spans="6:6" outlineLevel="1">
      <c r="F2140"/>
    </row>
    <row r="2141" spans="6:6" outlineLevel="1">
      <c r="F2141"/>
    </row>
    <row r="2142" spans="6:6" outlineLevel="1">
      <c r="F2142"/>
    </row>
    <row r="2143" spans="6:6" outlineLevel="1">
      <c r="F2143"/>
    </row>
    <row r="2144" spans="6:6" outlineLevel="1">
      <c r="F2144"/>
    </row>
    <row r="2145" spans="6:6" outlineLevel="1">
      <c r="F2145"/>
    </row>
    <row r="2146" spans="6:6" outlineLevel="1">
      <c r="F2146"/>
    </row>
    <row r="2147" spans="6:6" outlineLevel="1">
      <c r="F2147"/>
    </row>
    <row r="2148" spans="6:6" outlineLevel="1">
      <c r="F2148"/>
    </row>
    <row r="2149" spans="6:6" outlineLevel="1">
      <c r="F2149"/>
    </row>
    <row r="2150" spans="6:6" outlineLevel="1">
      <c r="F2150"/>
    </row>
    <row r="2151" spans="6:6" outlineLevel="1">
      <c r="F2151"/>
    </row>
    <row r="2152" spans="6:6" outlineLevel="1">
      <c r="F2152"/>
    </row>
    <row r="2153" spans="6:6" outlineLevel="1">
      <c r="F2153"/>
    </row>
    <row r="2154" spans="6:6" outlineLevel="1">
      <c r="F2154"/>
    </row>
    <row r="2155" spans="6:6" outlineLevel="1">
      <c r="F2155"/>
    </row>
    <row r="2156" spans="6:6" outlineLevel="1">
      <c r="F2156"/>
    </row>
    <row r="2157" spans="6:6" outlineLevel="1">
      <c r="F2157"/>
    </row>
    <row r="2158" spans="6:6" outlineLevel="1">
      <c r="F2158"/>
    </row>
    <row r="2159" spans="6:6" outlineLevel="1">
      <c r="F2159"/>
    </row>
    <row r="2160" spans="6:6" outlineLevel="1">
      <c r="F2160"/>
    </row>
    <row r="2161" spans="6:6" outlineLevel="1">
      <c r="F2161"/>
    </row>
    <row r="2162" spans="6:6" outlineLevel="1">
      <c r="F2162"/>
    </row>
    <row r="2163" spans="6:6" outlineLevel="1">
      <c r="F2163"/>
    </row>
    <row r="2164" spans="6:6" outlineLevel="1">
      <c r="F2164"/>
    </row>
    <row r="2165" spans="6:6" outlineLevel="1">
      <c r="F2165"/>
    </row>
    <row r="2166" spans="6:6" outlineLevel="1">
      <c r="F2166"/>
    </row>
    <row r="2167" spans="6:6" outlineLevel="1">
      <c r="F2167"/>
    </row>
    <row r="2168" spans="6:6" outlineLevel="1">
      <c r="F2168"/>
    </row>
    <row r="2169" spans="6:6" outlineLevel="1">
      <c r="F2169"/>
    </row>
    <row r="2170" spans="6:6" outlineLevel="1">
      <c r="F2170"/>
    </row>
    <row r="2171" spans="6:6" outlineLevel="1">
      <c r="F2171"/>
    </row>
    <row r="2172" spans="6:6" outlineLevel="1">
      <c r="F2172"/>
    </row>
    <row r="2173" spans="6:6" outlineLevel="1">
      <c r="F2173"/>
    </row>
    <row r="2174" spans="6:6" outlineLevel="1">
      <c r="F2174"/>
    </row>
    <row r="2175" spans="6:6" outlineLevel="1">
      <c r="F2175"/>
    </row>
    <row r="2176" spans="6:6" outlineLevel="1">
      <c r="F2176"/>
    </row>
    <row r="2177" spans="6:6" outlineLevel="1">
      <c r="F2177"/>
    </row>
    <row r="2178" spans="6:6" outlineLevel="1">
      <c r="F2178"/>
    </row>
    <row r="2179" spans="6:6" outlineLevel="1">
      <c r="F2179"/>
    </row>
    <row r="2180" spans="6:6" outlineLevel="1">
      <c r="F2180"/>
    </row>
    <row r="2181" spans="6:6" outlineLevel="1">
      <c r="F2181"/>
    </row>
    <row r="2182" spans="6:6" outlineLevel="1">
      <c r="F2182"/>
    </row>
    <row r="2183" spans="6:6" outlineLevel="1">
      <c r="F2183"/>
    </row>
    <row r="2184" spans="6:6" outlineLevel="1">
      <c r="F2184"/>
    </row>
    <row r="2185" spans="6:6" outlineLevel="1">
      <c r="F2185"/>
    </row>
    <row r="2186" spans="6:6" outlineLevel="1">
      <c r="F2186"/>
    </row>
    <row r="2187" spans="6:6" outlineLevel="1">
      <c r="F2187"/>
    </row>
    <row r="2188" spans="6:6" outlineLevel="1">
      <c r="F2188"/>
    </row>
    <row r="2189" spans="6:6" outlineLevel="1">
      <c r="F2189"/>
    </row>
    <row r="2190" spans="6:6" outlineLevel="1">
      <c r="F2190"/>
    </row>
    <row r="2191" spans="6:6" outlineLevel="1">
      <c r="F2191"/>
    </row>
    <row r="2192" spans="6:6" outlineLevel="1">
      <c r="F2192"/>
    </row>
    <row r="2193" spans="6:6" outlineLevel="1">
      <c r="F2193"/>
    </row>
    <row r="2194" spans="6:6" outlineLevel="1">
      <c r="F2194"/>
    </row>
    <row r="2195" spans="6:6" outlineLevel="1">
      <c r="F2195"/>
    </row>
    <row r="2196" spans="6:6" outlineLevel="1">
      <c r="F2196"/>
    </row>
    <row r="2197" spans="6:6" outlineLevel="1">
      <c r="F2197"/>
    </row>
    <row r="2198" spans="6:6" outlineLevel="1">
      <c r="F2198"/>
    </row>
    <row r="2199" spans="6:6" outlineLevel="1">
      <c r="F2199"/>
    </row>
    <row r="2200" spans="6:6" outlineLevel="1">
      <c r="F2200"/>
    </row>
    <row r="2201" spans="6:6" outlineLevel="1">
      <c r="F2201"/>
    </row>
    <row r="2202" spans="6:6" outlineLevel="1">
      <c r="F2202"/>
    </row>
    <row r="2203" spans="6:6" outlineLevel="1">
      <c r="F2203"/>
    </row>
    <row r="2204" spans="6:6" outlineLevel="1">
      <c r="F2204"/>
    </row>
    <row r="2205" spans="6:6" outlineLevel="1">
      <c r="F2205"/>
    </row>
    <row r="2206" spans="6:6" outlineLevel="1">
      <c r="F2206"/>
    </row>
    <row r="2207" spans="6:6" outlineLevel="1">
      <c r="F2207"/>
    </row>
    <row r="2208" spans="6:6" outlineLevel="1">
      <c r="F2208"/>
    </row>
    <row r="2209" spans="6:6" outlineLevel="1">
      <c r="F2209"/>
    </row>
    <row r="2210" spans="6:6" outlineLevel="1">
      <c r="F2210"/>
    </row>
    <row r="2211" spans="6:6" outlineLevel="1">
      <c r="F2211"/>
    </row>
    <row r="2212" spans="6:6" outlineLevel="1">
      <c r="F2212"/>
    </row>
    <row r="2213" spans="6:6" outlineLevel="1">
      <c r="F2213"/>
    </row>
    <row r="2214" spans="6:6" outlineLevel="1">
      <c r="F2214"/>
    </row>
    <row r="2215" spans="6:6" outlineLevel="1">
      <c r="F2215"/>
    </row>
    <row r="2216" spans="6:6" outlineLevel="1">
      <c r="F2216"/>
    </row>
    <row r="2217" spans="6:6" outlineLevel="1">
      <c r="F2217"/>
    </row>
    <row r="2218" spans="6:6" outlineLevel="1">
      <c r="F2218"/>
    </row>
    <row r="2219" spans="6:6" outlineLevel="1">
      <c r="F2219"/>
    </row>
    <row r="2220" spans="6:6" outlineLevel="1">
      <c r="F2220"/>
    </row>
    <row r="2221" spans="6:6" outlineLevel="1">
      <c r="F2221"/>
    </row>
    <row r="2222" spans="6:6" outlineLevel="1">
      <c r="F2222"/>
    </row>
    <row r="2223" spans="6:6" outlineLevel="1">
      <c r="F2223"/>
    </row>
    <row r="2224" spans="6:6" outlineLevel="1">
      <c r="F2224"/>
    </row>
    <row r="2225" spans="6:6" outlineLevel="1">
      <c r="F2225"/>
    </row>
    <row r="2226" spans="6:6" outlineLevel="1">
      <c r="F2226"/>
    </row>
    <row r="2227" spans="6:6" outlineLevel="1">
      <c r="F2227"/>
    </row>
    <row r="2228" spans="6:6" outlineLevel="1">
      <c r="F2228"/>
    </row>
    <row r="2229" spans="6:6" outlineLevel="1">
      <c r="F2229"/>
    </row>
    <row r="2230" spans="6:6" outlineLevel="1">
      <c r="F2230"/>
    </row>
    <row r="2231" spans="6:6" outlineLevel="1">
      <c r="F2231"/>
    </row>
    <row r="2232" spans="6:6" outlineLevel="1">
      <c r="F2232"/>
    </row>
    <row r="2233" spans="6:6" outlineLevel="1">
      <c r="F2233"/>
    </row>
    <row r="2234" spans="6:6" outlineLevel="1">
      <c r="F2234"/>
    </row>
    <row r="2235" spans="6:6" outlineLevel="1">
      <c r="F2235"/>
    </row>
    <row r="2236" spans="6:6" outlineLevel="1">
      <c r="F2236"/>
    </row>
    <row r="2237" spans="6:6" outlineLevel="1">
      <c r="F2237"/>
    </row>
    <row r="2238" spans="6:6" outlineLevel="1">
      <c r="F2238"/>
    </row>
    <row r="2239" spans="6:6" outlineLevel="1">
      <c r="F2239"/>
    </row>
    <row r="2240" spans="6:6" outlineLevel="1">
      <c r="F2240"/>
    </row>
    <row r="2241" spans="6:6" outlineLevel="1">
      <c r="F2241"/>
    </row>
    <row r="2242" spans="6:6" outlineLevel="1">
      <c r="F2242"/>
    </row>
    <row r="2243" spans="6:6" outlineLevel="1">
      <c r="F2243"/>
    </row>
    <row r="2244" spans="6:6" outlineLevel="1">
      <c r="F2244"/>
    </row>
    <row r="2245" spans="6:6" outlineLevel="1">
      <c r="F2245"/>
    </row>
    <row r="2246" spans="6:6" outlineLevel="1">
      <c r="F2246"/>
    </row>
    <row r="2247" spans="6:6" outlineLevel="1">
      <c r="F2247"/>
    </row>
    <row r="2248" spans="6:6" outlineLevel="1">
      <c r="F2248"/>
    </row>
    <row r="2249" spans="6:6" outlineLevel="1">
      <c r="F2249"/>
    </row>
    <row r="2250" spans="6:6" outlineLevel="1">
      <c r="F2250"/>
    </row>
    <row r="2251" spans="6:6" outlineLevel="1">
      <c r="F2251"/>
    </row>
    <row r="2252" spans="6:6" outlineLevel="1">
      <c r="F2252"/>
    </row>
    <row r="2253" spans="6:6" outlineLevel="1">
      <c r="F2253"/>
    </row>
    <row r="2254" spans="6:6" outlineLevel="1">
      <c r="F2254"/>
    </row>
    <row r="2255" spans="6:6" outlineLevel="1">
      <c r="F2255"/>
    </row>
    <row r="2256" spans="6:6" outlineLevel="1">
      <c r="F2256"/>
    </row>
    <row r="2257" spans="6:6" outlineLevel="1">
      <c r="F2257"/>
    </row>
    <row r="2258" spans="6:6" outlineLevel="1">
      <c r="F2258"/>
    </row>
    <row r="2259" spans="6:6" outlineLevel="1">
      <c r="F2259"/>
    </row>
    <row r="2260" spans="6:6" outlineLevel="1">
      <c r="F2260"/>
    </row>
    <row r="2261" spans="6:6" outlineLevel="1">
      <c r="F2261"/>
    </row>
    <row r="2262" spans="6:6" outlineLevel="1">
      <c r="F2262"/>
    </row>
    <row r="2263" spans="6:6" outlineLevel="1">
      <c r="F2263"/>
    </row>
    <row r="2264" spans="6:6" outlineLevel="1">
      <c r="F2264"/>
    </row>
    <row r="2265" spans="6:6" outlineLevel="1">
      <c r="F2265"/>
    </row>
    <row r="2266" spans="6:6" outlineLevel="1">
      <c r="F2266"/>
    </row>
    <row r="2267" spans="6:6" outlineLevel="1">
      <c r="F2267"/>
    </row>
    <row r="2268" spans="6:6" outlineLevel="1">
      <c r="F2268"/>
    </row>
    <row r="2269" spans="6:6" outlineLevel="1">
      <c r="F2269"/>
    </row>
    <row r="2270" spans="6:6" outlineLevel="1">
      <c r="F2270"/>
    </row>
    <row r="2271" spans="6:6" outlineLevel="1">
      <c r="F2271"/>
    </row>
    <row r="2272" spans="6:6" outlineLevel="1">
      <c r="F2272"/>
    </row>
    <row r="2273" spans="6:6" outlineLevel="1">
      <c r="F2273"/>
    </row>
    <row r="2274" spans="6:6" outlineLevel="1">
      <c r="F2274"/>
    </row>
    <row r="2275" spans="6:6" outlineLevel="1">
      <c r="F2275"/>
    </row>
    <row r="2276" spans="6:6" outlineLevel="1">
      <c r="F2276"/>
    </row>
    <row r="2277" spans="6:6" outlineLevel="1">
      <c r="F2277"/>
    </row>
    <row r="2278" spans="6:6" outlineLevel="1">
      <c r="F2278"/>
    </row>
    <row r="2279" spans="6:6" outlineLevel="1">
      <c r="F2279"/>
    </row>
    <row r="2280" spans="6:6" outlineLevel="1">
      <c r="F2280"/>
    </row>
    <row r="2281" spans="6:6" outlineLevel="1">
      <c r="F2281"/>
    </row>
    <row r="2282" spans="6:6" outlineLevel="1">
      <c r="F2282"/>
    </row>
    <row r="2283" spans="6:6" outlineLevel="1">
      <c r="F2283"/>
    </row>
    <row r="2284" spans="6:6" outlineLevel="1">
      <c r="F2284"/>
    </row>
    <row r="2285" spans="6:6" outlineLevel="1">
      <c r="F2285"/>
    </row>
    <row r="2286" spans="6:6" outlineLevel="1">
      <c r="F2286"/>
    </row>
    <row r="2287" spans="6:6" outlineLevel="1">
      <c r="F2287"/>
    </row>
    <row r="2288" spans="6:6" outlineLevel="1">
      <c r="F2288"/>
    </row>
    <row r="2289" spans="6:6" outlineLevel="1">
      <c r="F2289"/>
    </row>
    <row r="2290" spans="6:6" outlineLevel="1">
      <c r="F2290"/>
    </row>
    <row r="2291" spans="6:6" outlineLevel="1">
      <c r="F2291"/>
    </row>
    <row r="2292" spans="6:6" outlineLevel="1">
      <c r="F2292"/>
    </row>
    <row r="2293" spans="6:6" outlineLevel="1">
      <c r="F2293"/>
    </row>
    <row r="2294" spans="6:6" outlineLevel="1">
      <c r="F2294"/>
    </row>
    <row r="2295" spans="6:6">
      <c r="F2295"/>
    </row>
    <row r="2296" spans="6:6" outlineLevel="1">
      <c r="F2296"/>
    </row>
    <row r="2297" spans="6:6" outlineLevel="1">
      <c r="F2297"/>
    </row>
    <row r="2298" spans="6:6">
      <c r="F2298"/>
    </row>
    <row r="2299" spans="6:6" outlineLevel="1">
      <c r="F2299"/>
    </row>
    <row r="2300" spans="6:6" outlineLevel="1">
      <c r="F2300"/>
    </row>
    <row r="2301" spans="6:6" outlineLevel="1">
      <c r="F2301"/>
    </row>
    <row r="2302" spans="6:6" outlineLevel="1">
      <c r="F2302"/>
    </row>
    <row r="2303" spans="6:6" outlineLevel="1">
      <c r="F2303"/>
    </row>
    <row r="2304" spans="6:6" outlineLevel="1">
      <c r="F2304"/>
    </row>
    <row r="2305" spans="6:6" outlineLevel="1">
      <c r="F2305"/>
    </row>
    <row r="2306" spans="6:6" outlineLevel="1">
      <c r="F2306"/>
    </row>
    <row r="2307" spans="6:6">
      <c r="F2307"/>
    </row>
    <row r="2308" spans="6:6" outlineLevel="1">
      <c r="F2308"/>
    </row>
    <row r="2309" spans="6:6" outlineLevel="1">
      <c r="F2309"/>
    </row>
    <row r="2310" spans="6:6" outlineLevel="1">
      <c r="F2310"/>
    </row>
    <row r="2311" spans="6:6" outlineLevel="1">
      <c r="F2311"/>
    </row>
    <row r="2312" spans="6:6" outlineLevel="1">
      <c r="F2312"/>
    </row>
    <row r="2313" spans="6:6" outlineLevel="1">
      <c r="F2313"/>
    </row>
    <row r="2314" spans="6:6" outlineLevel="1">
      <c r="F2314"/>
    </row>
    <row r="2315" spans="6:6">
      <c r="F2315"/>
    </row>
    <row r="2316" spans="6:6" outlineLevel="1">
      <c r="F2316"/>
    </row>
    <row r="2317" spans="6:6" outlineLevel="1">
      <c r="F2317"/>
    </row>
    <row r="2318" spans="6:6" outlineLevel="1">
      <c r="F2318"/>
    </row>
    <row r="2319" spans="6:6" outlineLevel="1">
      <c r="F2319"/>
    </row>
    <row r="2320" spans="6:6" outlineLevel="1">
      <c r="F2320"/>
    </row>
    <row r="2321" spans="6:6" outlineLevel="1">
      <c r="F2321"/>
    </row>
    <row r="2322" spans="6:6" outlineLevel="1">
      <c r="F2322"/>
    </row>
    <row r="2323" spans="6:6" outlineLevel="1">
      <c r="F2323"/>
    </row>
    <row r="2324" spans="6:6" outlineLevel="1">
      <c r="F2324"/>
    </row>
    <row r="2325" spans="6:6" outlineLevel="1">
      <c r="F2325"/>
    </row>
    <row r="2326" spans="6:6" outlineLevel="1">
      <c r="F2326"/>
    </row>
    <row r="2327" spans="6:6" outlineLevel="1">
      <c r="F2327"/>
    </row>
    <row r="2328" spans="6:6" outlineLevel="1">
      <c r="F2328"/>
    </row>
    <row r="2329" spans="6:6" outlineLevel="1">
      <c r="F2329"/>
    </row>
    <row r="2330" spans="6:6" outlineLevel="1">
      <c r="F2330"/>
    </row>
    <row r="2331" spans="6:6" outlineLevel="1">
      <c r="F2331"/>
    </row>
    <row r="2332" spans="6:6" outlineLevel="1">
      <c r="F2332"/>
    </row>
    <row r="2333" spans="6:6" outlineLevel="1">
      <c r="F2333"/>
    </row>
    <row r="2334" spans="6:6" outlineLevel="1">
      <c r="F2334"/>
    </row>
    <row r="2335" spans="6:6" outlineLevel="1">
      <c r="F2335"/>
    </row>
    <row r="2336" spans="6:6" outlineLevel="1">
      <c r="F2336"/>
    </row>
    <row r="2337" spans="6:6" outlineLevel="1">
      <c r="F2337"/>
    </row>
    <row r="2338" spans="6:6" outlineLevel="1">
      <c r="F2338"/>
    </row>
    <row r="2339" spans="6:6" outlineLevel="1">
      <c r="F2339"/>
    </row>
    <row r="2340" spans="6:6" outlineLevel="1">
      <c r="F2340"/>
    </row>
    <row r="2341" spans="6:6" outlineLevel="1">
      <c r="F2341"/>
    </row>
    <row r="2342" spans="6:6" outlineLevel="1">
      <c r="F2342"/>
    </row>
    <row r="2343" spans="6:6" outlineLevel="1">
      <c r="F2343"/>
    </row>
    <row r="2344" spans="6:6" outlineLevel="1">
      <c r="F2344"/>
    </row>
    <row r="2345" spans="6:6" outlineLevel="1">
      <c r="F2345"/>
    </row>
    <row r="2346" spans="6:6" outlineLevel="1">
      <c r="F2346"/>
    </row>
    <row r="2347" spans="6:6" outlineLevel="1">
      <c r="F2347"/>
    </row>
    <row r="2348" spans="6:6" outlineLevel="1">
      <c r="F2348"/>
    </row>
    <row r="2349" spans="6:6" outlineLevel="1">
      <c r="F2349"/>
    </row>
    <row r="2350" spans="6:6" outlineLevel="1">
      <c r="F2350"/>
    </row>
    <row r="2351" spans="6:6" outlineLevel="1">
      <c r="F2351"/>
    </row>
    <row r="2352" spans="6:6" outlineLevel="1">
      <c r="F2352"/>
    </row>
    <row r="2353" spans="6:6" outlineLevel="1">
      <c r="F2353"/>
    </row>
    <row r="2354" spans="6:6" outlineLevel="1">
      <c r="F2354"/>
    </row>
    <row r="2355" spans="6:6" outlineLevel="1">
      <c r="F2355"/>
    </row>
    <row r="2356" spans="6:6" outlineLevel="1">
      <c r="F2356"/>
    </row>
    <row r="2357" spans="6:6" outlineLevel="1">
      <c r="F2357"/>
    </row>
    <row r="2358" spans="6:6" outlineLevel="1">
      <c r="F2358"/>
    </row>
    <row r="2359" spans="6:6" outlineLevel="1">
      <c r="F2359"/>
    </row>
    <row r="2360" spans="6:6" outlineLevel="1">
      <c r="F2360"/>
    </row>
    <row r="2361" spans="6:6" outlineLevel="1">
      <c r="F2361"/>
    </row>
    <row r="2362" spans="6:6" outlineLevel="1">
      <c r="F2362"/>
    </row>
    <row r="2363" spans="6:6" outlineLevel="1">
      <c r="F2363"/>
    </row>
    <row r="2364" spans="6:6" outlineLevel="1">
      <c r="F2364"/>
    </row>
    <row r="2365" spans="6:6" outlineLevel="1">
      <c r="F2365"/>
    </row>
    <row r="2366" spans="6:6" outlineLevel="1">
      <c r="F2366"/>
    </row>
    <row r="2367" spans="6:6" outlineLevel="1">
      <c r="F2367"/>
    </row>
    <row r="2368" spans="6:6" outlineLevel="1">
      <c r="F2368"/>
    </row>
    <row r="2369" spans="6:6" outlineLevel="1">
      <c r="F2369"/>
    </row>
    <row r="2370" spans="6:6" outlineLevel="1">
      <c r="F2370"/>
    </row>
    <row r="2371" spans="6:6" outlineLevel="1">
      <c r="F2371"/>
    </row>
    <row r="2372" spans="6:6" outlineLevel="1">
      <c r="F2372"/>
    </row>
    <row r="2373" spans="6:6" outlineLevel="1">
      <c r="F2373"/>
    </row>
    <row r="2374" spans="6:6" outlineLevel="1">
      <c r="F2374"/>
    </row>
    <row r="2375" spans="6:6" outlineLevel="1">
      <c r="F2375"/>
    </row>
    <row r="2376" spans="6:6" outlineLevel="1">
      <c r="F2376"/>
    </row>
    <row r="2377" spans="6:6" outlineLevel="1">
      <c r="F2377"/>
    </row>
    <row r="2378" spans="6:6" outlineLevel="1">
      <c r="F2378"/>
    </row>
    <row r="2379" spans="6:6" outlineLevel="1">
      <c r="F2379"/>
    </row>
    <row r="2380" spans="6:6" outlineLevel="1">
      <c r="F2380"/>
    </row>
    <row r="2381" spans="6:6" outlineLevel="1">
      <c r="F2381"/>
    </row>
    <row r="2382" spans="6:6" outlineLevel="1">
      <c r="F2382"/>
    </row>
    <row r="2383" spans="6:6" outlineLevel="1">
      <c r="F2383"/>
    </row>
    <row r="2384" spans="6:6" outlineLevel="1">
      <c r="F2384"/>
    </row>
    <row r="2385" spans="6:6" outlineLevel="1">
      <c r="F2385"/>
    </row>
    <row r="2386" spans="6:6" outlineLevel="1">
      <c r="F2386"/>
    </row>
    <row r="2387" spans="6:6" outlineLevel="1">
      <c r="F2387"/>
    </row>
    <row r="2388" spans="6:6" outlineLevel="1">
      <c r="F2388"/>
    </row>
    <row r="2389" spans="6:6" outlineLevel="1">
      <c r="F2389"/>
    </row>
    <row r="2390" spans="6:6" outlineLevel="1">
      <c r="F2390"/>
    </row>
    <row r="2391" spans="6:6" outlineLevel="1">
      <c r="F2391"/>
    </row>
    <row r="2392" spans="6:6" outlineLevel="1">
      <c r="F2392"/>
    </row>
    <row r="2393" spans="6:6" outlineLevel="1">
      <c r="F2393"/>
    </row>
    <row r="2394" spans="6:6" outlineLevel="1">
      <c r="F2394"/>
    </row>
    <row r="2395" spans="6:6" outlineLevel="1">
      <c r="F2395"/>
    </row>
    <row r="2396" spans="6:6" outlineLevel="1">
      <c r="F2396"/>
    </row>
    <row r="2397" spans="6:6" outlineLevel="1">
      <c r="F2397"/>
    </row>
    <row r="2398" spans="6:6" outlineLevel="1">
      <c r="F2398"/>
    </row>
    <row r="2399" spans="6:6" outlineLevel="1">
      <c r="F2399"/>
    </row>
    <row r="2400" spans="6:6" outlineLevel="1">
      <c r="F2400"/>
    </row>
    <row r="2401" spans="6:6" outlineLevel="1">
      <c r="F2401"/>
    </row>
    <row r="2402" spans="6:6" outlineLevel="1">
      <c r="F2402"/>
    </row>
    <row r="2403" spans="6:6" outlineLevel="1">
      <c r="F2403"/>
    </row>
    <row r="2404" spans="6:6" outlineLevel="1">
      <c r="F2404"/>
    </row>
    <row r="2405" spans="6:6" outlineLevel="1">
      <c r="F2405"/>
    </row>
    <row r="2406" spans="6:6" outlineLevel="1">
      <c r="F2406"/>
    </row>
    <row r="2407" spans="6:6" outlineLevel="1">
      <c r="F2407"/>
    </row>
    <row r="2408" spans="6:6" outlineLevel="1">
      <c r="F2408"/>
    </row>
    <row r="2409" spans="6:6" outlineLevel="1">
      <c r="F2409"/>
    </row>
    <row r="2410" spans="6:6" outlineLevel="1">
      <c r="F2410"/>
    </row>
    <row r="2411" spans="6:6" outlineLevel="1">
      <c r="F2411"/>
    </row>
    <row r="2412" spans="6:6" outlineLevel="1">
      <c r="F2412"/>
    </row>
    <row r="2413" spans="6:6" outlineLevel="1">
      <c r="F2413"/>
    </row>
    <row r="2414" spans="6:6" outlineLevel="1">
      <c r="F2414"/>
    </row>
    <row r="2415" spans="6:6" outlineLevel="1">
      <c r="F2415"/>
    </row>
    <row r="2416" spans="6:6" outlineLevel="1">
      <c r="F2416"/>
    </row>
    <row r="2417" spans="6:6" outlineLevel="1">
      <c r="F2417"/>
    </row>
    <row r="2418" spans="6:6" outlineLevel="1">
      <c r="F2418"/>
    </row>
    <row r="2419" spans="6:6" outlineLevel="1">
      <c r="F2419"/>
    </row>
    <row r="2420" spans="6:6" outlineLevel="1">
      <c r="F2420"/>
    </row>
    <row r="2421" spans="6:6" outlineLevel="1">
      <c r="F2421"/>
    </row>
    <row r="2422" spans="6:6" outlineLevel="1">
      <c r="F2422"/>
    </row>
    <row r="2423" spans="6:6" outlineLevel="1">
      <c r="F2423"/>
    </row>
    <row r="2424" spans="6:6" outlineLevel="1">
      <c r="F2424"/>
    </row>
    <row r="2425" spans="6:6" outlineLevel="1">
      <c r="F2425"/>
    </row>
    <row r="2426" spans="6:6" outlineLevel="1">
      <c r="F2426"/>
    </row>
    <row r="2427" spans="6:6" outlineLevel="1">
      <c r="F2427"/>
    </row>
    <row r="2428" spans="6:6" outlineLevel="1">
      <c r="F2428"/>
    </row>
    <row r="2429" spans="6:6" outlineLevel="1">
      <c r="F2429"/>
    </row>
    <row r="2430" spans="6:6" outlineLevel="1">
      <c r="F2430"/>
    </row>
    <row r="2431" spans="6:6" outlineLevel="1">
      <c r="F2431"/>
    </row>
    <row r="2432" spans="6:6" outlineLevel="1">
      <c r="F2432"/>
    </row>
    <row r="2433" spans="6:6">
      <c r="F2433"/>
    </row>
    <row r="2434" spans="6:6" outlineLevel="1">
      <c r="F2434"/>
    </row>
    <row r="2435" spans="6:6" outlineLevel="1">
      <c r="F2435"/>
    </row>
    <row r="2436" spans="6:6" outlineLevel="1">
      <c r="F2436"/>
    </row>
    <row r="2437" spans="6:6" outlineLevel="1">
      <c r="F2437"/>
    </row>
    <row r="2438" spans="6:6" outlineLevel="1">
      <c r="F2438"/>
    </row>
    <row r="2439" spans="6:6" outlineLevel="1">
      <c r="F2439"/>
    </row>
    <row r="2440" spans="6:6" outlineLevel="1">
      <c r="F2440"/>
    </row>
    <row r="2441" spans="6:6" outlineLevel="1">
      <c r="F2441"/>
    </row>
    <row r="2442" spans="6:6" outlineLevel="1">
      <c r="F2442"/>
    </row>
    <row r="2443" spans="6:6" outlineLevel="1">
      <c r="F2443"/>
    </row>
    <row r="2444" spans="6:6" outlineLevel="1">
      <c r="F2444"/>
    </row>
    <row r="2445" spans="6:6" outlineLevel="1">
      <c r="F2445"/>
    </row>
    <row r="2446" spans="6:6" outlineLevel="1">
      <c r="F2446"/>
    </row>
    <row r="2447" spans="6:6" outlineLevel="1">
      <c r="F2447"/>
    </row>
    <row r="2448" spans="6:6" outlineLevel="1">
      <c r="F2448"/>
    </row>
    <row r="2449" spans="6:6" outlineLevel="1">
      <c r="F2449"/>
    </row>
    <row r="2450" spans="6:6" outlineLevel="1">
      <c r="F2450"/>
    </row>
    <row r="2451" spans="6:6" outlineLevel="1">
      <c r="F2451"/>
    </row>
    <row r="2452" spans="6:6" outlineLevel="1">
      <c r="F2452"/>
    </row>
    <row r="2453" spans="6:6" outlineLevel="1">
      <c r="F2453"/>
    </row>
    <row r="2454" spans="6:6" outlineLevel="1">
      <c r="F2454"/>
    </row>
    <row r="2455" spans="6:6" outlineLevel="1">
      <c r="F2455"/>
    </row>
    <row r="2456" spans="6:6" outlineLevel="1">
      <c r="F2456"/>
    </row>
    <row r="2457" spans="6:6" outlineLevel="1">
      <c r="F2457"/>
    </row>
    <row r="2458" spans="6:6" outlineLevel="1">
      <c r="F2458"/>
    </row>
    <row r="2459" spans="6:6" outlineLevel="1">
      <c r="F2459"/>
    </row>
    <row r="2460" spans="6:6">
      <c r="F2460"/>
    </row>
    <row r="2461" spans="6:6" outlineLevel="1">
      <c r="F2461"/>
    </row>
    <row r="2462" spans="6:6" outlineLevel="1">
      <c r="F2462"/>
    </row>
    <row r="2463" spans="6:6" outlineLevel="1">
      <c r="F2463"/>
    </row>
    <row r="2464" spans="6:6" outlineLevel="1">
      <c r="F2464"/>
    </row>
    <row r="2465" spans="6:6">
      <c r="F2465"/>
    </row>
    <row r="2466" spans="6:6" outlineLevel="1">
      <c r="F2466"/>
    </row>
    <row r="2467" spans="6:6" outlineLevel="1">
      <c r="F2467"/>
    </row>
    <row r="2468" spans="6:6" outlineLevel="1">
      <c r="F2468"/>
    </row>
    <row r="2469" spans="6:6" outlineLevel="1">
      <c r="F2469"/>
    </row>
    <row r="2470" spans="6:6" outlineLevel="1">
      <c r="F2470"/>
    </row>
    <row r="2471" spans="6:6" outlineLevel="1">
      <c r="F2471"/>
    </row>
    <row r="2472" spans="6:6" outlineLevel="1">
      <c r="F2472"/>
    </row>
    <row r="2473" spans="6:6" outlineLevel="1">
      <c r="F2473"/>
    </row>
    <row r="2474" spans="6:6" outlineLevel="1">
      <c r="F2474"/>
    </row>
    <row r="2475" spans="6:6" outlineLevel="1">
      <c r="F2475"/>
    </row>
    <row r="2476" spans="6:6" outlineLevel="1">
      <c r="F2476"/>
    </row>
    <row r="2477" spans="6:6" outlineLevel="1">
      <c r="F2477"/>
    </row>
    <row r="2478" spans="6:6" outlineLevel="1">
      <c r="F2478"/>
    </row>
    <row r="2479" spans="6:6" outlineLevel="1">
      <c r="F2479"/>
    </row>
    <row r="2480" spans="6:6" outlineLevel="1">
      <c r="F2480"/>
    </row>
    <row r="2481" spans="6:6" outlineLevel="1">
      <c r="F2481"/>
    </row>
    <row r="2482" spans="6:6" outlineLevel="1">
      <c r="F2482"/>
    </row>
    <row r="2483" spans="6:6" outlineLevel="1">
      <c r="F2483"/>
    </row>
    <row r="2484" spans="6:6" outlineLevel="1">
      <c r="F2484"/>
    </row>
    <row r="2485" spans="6:6">
      <c r="F2485"/>
    </row>
    <row r="2486" spans="6:6" outlineLevel="1">
      <c r="F2486"/>
    </row>
    <row r="2487" spans="6:6" outlineLevel="1">
      <c r="F2487"/>
    </row>
    <row r="2488" spans="6:6" outlineLevel="1">
      <c r="F2488"/>
    </row>
    <row r="2489" spans="6:6" outlineLevel="1">
      <c r="F2489"/>
    </row>
    <row r="2490" spans="6:6" outlineLevel="1">
      <c r="F2490"/>
    </row>
    <row r="2491" spans="6:6" outlineLevel="1">
      <c r="F2491"/>
    </row>
    <row r="2492" spans="6:6" outlineLevel="1">
      <c r="F2492"/>
    </row>
    <row r="2493" spans="6:6" outlineLevel="1">
      <c r="F2493"/>
    </row>
    <row r="2494" spans="6:6" outlineLevel="1">
      <c r="F2494"/>
    </row>
    <row r="2495" spans="6:6" outlineLevel="1">
      <c r="F2495"/>
    </row>
    <row r="2496" spans="6:6" outlineLevel="1">
      <c r="F2496"/>
    </row>
    <row r="2497" spans="6:6" outlineLevel="1">
      <c r="F2497"/>
    </row>
    <row r="2498" spans="6:6" outlineLevel="1">
      <c r="F2498"/>
    </row>
    <row r="2499" spans="6:6" outlineLevel="1">
      <c r="F2499"/>
    </row>
    <row r="2500" spans="6:6" outlineLevel="1">
      <c r="F2500"/>
    </row>
    <row r="2501" spans="6:6" outlineLevel="1">
      <c r="F2501"/>
    </row>
    <row r="2502" spans="6:6" outlineLevel="1">
      <c r="F2502"/>
    </row>
    <row r="2503" spans="6:6" outlineLevel="1">
      <c r="F2503"/>
    </row>
    <row r="2504" spans="6:6" outlineLevel="1">
      <c r="F2504"/>
    </row>
    <row r="2505" spans="6:6">
      <c r="F2505"/>
    </row>
    <row r="2506" spans="6:6" outlineLevel="1">
      <c r="F2506"/>
    </row>
    <row r="2507" spans="6:6" outlineLevel="1">
      <c r="F2507"/>
    </row>
    <row r="2508" spans="6:6" outlineLevel="1">
      <c r="F2508"/>
    </row>
    <row r="2509" spans="6:6" outlineLevel="1">
      <c r="F2509"/>
    </row>
    <row r="2510" spans="6:6" outlineLevel="1">
      <c r="F2510"/>
    </row>
    <row r="2511" spans="6:6" outlineLevel="1">
      <c r="F2511"/>
    </row>
    <row r="2512" spans="6:6" outlineLevel="1">
      <c r="F2512"/>
    </row>
    <row r="2513" spans="6:6" outlineLevel="1">
      <c r="F2513"/>
    </row>
    <row r="2514" spans="6:6" outlineLevel="1">
      <c r="F2514"/>
    </row>
    <row r="2515" spans="6:6" outlineLevel="1">
      <c r="F2515"/>
    </row>
    <row r="2516" spans="6:6" outlineLevel="1">
      <c r="F2516"/>
    </row>
    <row r="2517" spans="6:6">
      <c r="F2517"/>
    </row>
    <row r="2518" spans="6:6" outlineLevel="1">
      <c r="F2518"/>
    </row>
    <row r="2519" spans="6:6" outlineLevel="1">
      <c r="F2519"/>
    </row>
    <row r="2520" spans="6:6" outlineLevel="1">
      <c r="F2520"/>
    </row>
    <row r="2521" spans="6:6" outlineLevel="1">
      <c r="F2521"/>
    </row>
    <row r="2522" spans="6:6" outlineLevel="1">
      <c r="F2522"/>
    </row>
    <row r="2523" spans="6:6" outlineLevel="1">
      <c r="F2523"/>
    </row>
    <row r="2524" spans="6:6" outlineLevel="1">
      <c r="F2524"/>
    </row>
    <row r="2525" spans="6:6" outlineLevel="1">
      <c r="F2525"/>
    </row>
    <row r="2526" spans="6:6" outlineLevel="1">
      <c r="F2526"/>
    </row>
    <row r="2527" spans="6:6">
      <c r="F2527"/>
    </row>
    <row r="2528" spans="6:6" outlineLevel="1">
      <c r="F2528"/>
    </row>
    <row r="2529" spans="6:6" outlineLevel="1">
      <c r="F2529"/>
    </row>
    <row r="2530" spans="6:6" outlineLevel="1">
      <c r="F2530"/>
    </row>
    <row r="2531" spans="6:6" outlineLevel="1">
      <c r="F2531"/>
    </row>
    <row r="2532" spans="6:6" outlineLevel="1">
      <c r="F2532"/>
    </row>
    <row r="2533" spans="6:6" outlineLevel="1">
      <c r="F2533"/>
    </row>
    <row r="2534" spans="6:6" outlineLevel="1">
      <c r="F2534"/>
    </row>
    <row r="2535" spans="6:6" outlineLevel="1">
      <c r="F2535"/>
    </row>
    <row r="2536" spans="6:6" outlineLevel="1">
      <c r="F2536"/>
    </row>
    <row r="2537" spans="6:6" outlineLevel="1">
      <c r="F2537"/>
    </row>
    <row r="2538" spans="6:6" outlineLevel="1">
      <c r="F2538"/>
    </row>
    <row r="2539" spans="6:6" outlineLevel="1">
      <c r="F2539"/>
    </row>
    <row r="2540" spans="6:6" outlineLevel="1">
      <c r="F2540"/>
    </row>
    <row r="2541" spans="6:6" outlineLevel="1">
      <c r="F2541"/>
    </row>
    <row r="2542" spans="6:6" outlineLevel="1">
      <c r="F2542"/>
    </row>
    <row r="2543" spans="6:6" outlineLevel="1">
      <c r="F2543"/>
    </row>
    <row r="2544" spans="6:6" outlineLevel="1">
      <c r="F2544"/>
    </row>
    <row r="2545" spans="6:6" outlineLevel="1">
      <c r="F2545"/>
    </row>
    <row r="2546" spans="6:6" outlineLevel="1">
      <c r="F2546"/>
    </row>
    <row r="2547" spans="6:6" outlineLevel="1">
      <c r="F2547"/>
    </row>
    <row r="2548" spans="6:6" outlineLevel="1">
      <c r="F2548"/>
    </row>
    <row r="2549" spans="6:6" outlineLevel="1">
      <c r="F2549"/>
    </row>
    <row r="2550" spans="6:6" outlineLevel="1">
      <c r="F2550"/>
    </row>
    <row r="2551" spans="6:6" outlineLevel="1">
      <c r="F2551"/>
    </row>
    <row r="2552" spans="6:6" outlineLevel="1">
      <c r="F2552"/>
    </row>
    <row r="2553" spans="6:6" outlineLevel="1">
      <c r="F2553"/>
    </row>
    <row r="2554" spans="6:6" outlineLevel="1">
      <c r="F2554"/>
    </row>
    <row r="2555" spans="6:6" outlineLevel="1">
      <c r="F2555"/>
    </row>
    <row r="2556" spans="6:6" outlineLevel="1">
      <c r="F2556"/>
    </row>
    <row r="2557" spans="6:6">
      <c r="F2557"/>
    </row>
    <row r="2558" spans="6:6" outlineLevel="1">
      <c r="F2558"/>
    </row>
    <row r="2559" spans="6:6" outlineLevel="1">
      <c r="F2559"/>
    </row>
    <row r="2560" spans="6:6" outlineLevel="1">
      <c r="F2560"/>
    </row>
    <row r="2561" spans="6:6" outlineLevel="1">
      <c r="F2561"/>
    </row>
    <row r="2562" spans="6:6" outlineLevel="1">
      <c r="F2562"/>
    </row>
    <row r="2563" spans="6:6" outlineLevel="1">
      <c r="F2563"/>
    </row>
    <row r="2564" spans="6:6" outlineLevel="1">
      <c r="F2564"/>
    </row>
    <row r="2565" spans="6:6" outlineLevel="1">
      <c r="F2565"/>
    </row>
    <row r="2566" spans="6:6" outlineLevel="1">
      <c r="F2566"/>
    </row>
    <row r="2567" spans="6:6" outlineLevel="1">
      <c r="F2567"/>
    </row>
    <row r="2568" spans="6:6" outlineLevel="1">
      <c r="F2568"/>
    </row>
    <row r="2569" spans="6:6" outlineLevel="1">
      <c r="F2569"/>
    </row>
    <row r="2570" spans="6:6" outlineLevel="1">
      <c r="F2570"/>
    </row>
    <row r="2571" spans="6:6" outlineLevel="1">
      <c r="F2571"/>
    </row>
    <row r="2572" spans="6:6" outlineLevel="1">
      <c r="F2572"/>
    </row>
    <row r="2573" spans="6:6" outlineLevel="1">
      <c r="F2573"/>
    </row>
    <row r="2574" spans="6:6" outlineLevel="1">
      <c r="F2574"/>
    </row>
    <row r="2575" spans="6:6" outlineLevel="1">
      <c r="F2575"/>
    </row>
    <row r="2576" spans="6:6" outlineLevel="1">
      <c r="F2576"/>
    </row>
    <row r="2577" spans="6:6" outlineLevel="1">
      <c r="F2577"/>
    </row>
    <row r="2578" spans="6:6" outlineLevel="1">
      <c r="F2578"/>
    </row>
    <row r="2579" spans="6:6" outlineLevel="1">
      <c r="F2579"/>
    </row>
    <row r="2580" spans="6:6" outlineLevel="1">
      <c r="F2580"/>
    </row>
    <row r="2581" spans="6:6" outlineLevel="1">
      <c r="F2581"/>
    </row>
    <row r="2582" spans="6:6">
      <c r="F2582"/>
    </row>
    <row r="2583" spans="6:6" outlineLevel="1">
      <c r="F2583"/>
    </row>
    <row r="2584" spans="6:6" outlineLevel="1">
      <c r="F2584"/>
    </row>
    <row r="2585" spans="6:6" outlineLevel="1">
      <c r="F2585"/>
    </row>
    <row r="2586" spans="6:6" outlineLevel="1">
      <c r="F2586"/>
    </row>
    <row r="2587" spans="6:6" outlineLevel="1">
      <c r="F2587"/>
    </row>
    <row r="2588" spans="6:6" outlineLevel="1">
      <c r="F2588"/>
    </row>
    <row r="2589" spans="6:6" outlineLevel="1">
      <c r="F2589"/>
    </row>
    <row r="2590" spans="6:6" outlineLevel="1">
      <c r="F2590"/>
    </row>
    <row r="2591" spans="6:6" outlineLevel="1">
      <c r="F2591"/>
    </row>
    <row r="2592" spans="6:6" outlineLevel="1">
      <c r="F2592"/>
    </row>
    <row r="2593" spans="6:6" outlineLevel="1">
      <c r="F2593"/>
    </row>
    <row r="2594" spans="6:6" outlineLevel="1">
      <c r="F2594"/>
    </row>
    <row r="2595" spans="6:6" outlineLevel="1">
      <c r="F2595"/>
    </row>
    <row r="2596" spans="6:6" outlineLevel="1">
      <c r="F2596"/>
    </row>
    <row r="2597" spans="6:6" outlineLevel="1">
      <c r="F2597"/>
    </row>
    <row r="2598" spans="6:6" outlineLevel="1">
      <c r="F2598"/>
    </row>
    <row r="2599" spans="6:6" outlineLevel="1">
      <c r="F2599"/>
    </row>
    <row r="2600" spans="6:6" outlineLevel="1">
      <c r="F2600"/>
    </row>
    <row r="2601" spans="6:6" outlineLevel="1">
      <c r="F2601"/>
    </row>
    <row r="2602" spans="6:6" outlineLevel="1">
      <c r="F2602"/>
    </row>
    <row r="2603" spans="6:6" outlineLevel="1">
      <c r="F2603"/>
    </row>
    <row r="2604" spans="6:6" outlineLevel="1">
      <c r="F2604"/>
    </row>
    <row r="2605" spans="6:6" outlineLevel="1">
      <c r="F2605"/>
    </row>
    <row r="2606" spans="6:6" outlineLevel="1">
      <c r="F2606"/>
    </row>
    <row r="2607" spans="6:6" outlineLevel="1">
      <c r="F2607"/>
    </row>
    <row r="2608" spans="6:6" outlineLevel="1">
      <c r="F2608"/>
    </row>
    <row r="2609" spans="6:6" outlineLevel="1">
      <c r="F2609"/>
    </row>
    <row r="2610" spans="6:6" outlineLevel="1">
      <c r="F2610"/>
    </row>
    <row r="2611" spans="6:6" outlineLevel="1">
      <c r="F2611"/>
    </row>
    <row r="2612" spans="6:6" outlineLevel="1">
      <c r="F2612"/>
    </row>
    <row r="2613" spans="6:6">
      <c r="F2613"/>
    </row>
    <row r="2614" spans="6:6" outlineLevel="1">
      <c r="F2614"/>
    </row>
    <row r="2615" spans="6:6" outlineLevel="1">
      <c r="F2615"/>
    </row>
    <row r="2616" spans="6:6" outlineLevel="1">
      <c r="F2616"/>
    </row>
    <row r="2617" spans="6:6">
      <c r="F2617"/>
    </row>
    <row r="2618" spans="6:6" outlineLevel="1">
      <c r="F2618"/>
    </row>
    <row r="2619" spans="6:6" outlineLevel="1">
      <c r="F2619"/>
    </row>
    <row r="2620" spans="6:6" outlineLevel="1">
      <c r="F2620"/>
    </row>
    <row r="2621" spans="6:6" outlineLevel="1">
      <c r="F2621"/>
    </row>
    <row r="2622" spans="6:6" outlineLevel="1">
      <c r="F2622"/>
    </row>
    <row r="2623" spans="6:6" outlineLevel="1">
      <c r="F2623"/>
    </row>
    <row r="2624" spans="6:6" outlineLevel="1">
      <c r="F2624"/>
    </row>
    <row r="2625" spans="6:6" outlineLevel="1">
      <c r="F2625"/>
    </row>
    <row r="2626" spans="6:6" outlineLevel="1">
      <c r="F2626"/>
    </row>
    <row r="2627" spans="6:6" outlineLevel="1">
      <c r="F2627"/>
    </row>
    <row r="2628" spans="6:6" outlineLevel="1">
      <c r="F2628"/>
    </row>
    <row r="2629" spans="6:6" outlineLevel="1">
      <c r="F2629"/>
    </row>
    <row r="2630" spans="6:6" outlineLevel="1">
      <c r="F2630"/>
    </row>
    <row r="2631" spans="6:6" outlineLevel="1">
      <c r="F2631"/>
    </row>
    <row r="2632" spans="6:6" outlineLevel="1">
      <c r="F2632"/>
    </row>
    <row r="2633" spans="6:6">
      <c r="F2633"/>
    </row>
    <row r="2634" spans="6:6" outlineLevel="1">
      <c r="F2634"/>
    </row>
    <row r="2635" spans="6:6" outlineLevel="1">
      <c r="F2635"/>
    </row>
    <row r="2636" spans="6:6" outlineLevel="1">
      <c r="F2636"/>
    </row>
    <row r="2637" spans="6:6" outlineLevel="1">
      <c r="F2637"/>
    </row>
    <row r="2638" spans="6:6">
      <c r="F2638"/>
    </row>
    <row r="2639" spans="6:6" outlineLevel="1">
      <c r="F2639"/>
    </row>
    <row r="2640" spans="6:6" outlineLevel="1">
      <c r="F2640"/>
    </row>
    <row r="2641" spans="6:6" outlineLevel="1">
      <c r="F2641"/>
    </row>
    <row r="2642" spans="6:6" outlineLevel="1">
      <c r="F2642"/>
    </row>
    <row r="2643" spans="6:6" outlineLevel="1">
      <c r="F2643"/>
    </row>
    <row r="2644" spans="6:6" outlineLevel="1">
      <c r="F2644"/>
    </row>
    <row r="2645" spans="6:6">
      <c r="F2645"/>
    </row>
    <row r="2646" spans="6:6" outlineLevel="1">
      <c r="F2646"/>
    </row>
    <row r="2647" spans="6:6" outlineLevel="1">
      <c r="F2647"/>
    </row>
    <row r="2648" spans="6:6" outlineLevel="1">
      <c r="F2648"/>
    </row>
    <row r="2649" spans="6:6" outlineLevel="1">
      <c r="F2649"/>
    </row>
    <row r="2650" spans="6:6">
      <c r="F2650"/>
    </row>
    <row r="2651" spans="6:6" outlineLevel="1">
      <c r="F2651"/>
    </row>
    <row r="2652" spans="6:6" outlineLevel="1">
      <c r="F2652"/>
    </row>
    <row r="2653" spans="6:6" outlineLevel="1">
      <c r="F2653"/>
    </row>
    <row r="2654" spans="6:6" outlineLevel="1">
      <c r="F2654"/>
    </row>
    <row r="2655" spans="6:6" outlineLevel="1">
      <c r="F2655"/>
    </row>
    <row r="2656" spans="6:6" outlineLevel="1">
      <c r="F2656"/>
    </row>
    <row r="2657" spans="6:6" outlineLevel="1">
      <c r="F2657"/>
    </row>
    <row r="2658" spans="6:6" outlineLevel="1">
      <c r="F2658"/>
    </row>
    <row r="2659" spans="6:6" outlineLevel="1">
      <c r="F2659"/>
    </row>
    <row r="2660" spans="6:6" outlineLevel="1">
      <c r="F2660"/>
    </row>
    <row r="2661" spans="6:6" outlineLevel="1">
      <c r="F2661"/>
    </row>
    <row r="2662" spans="6:6" outlineLevel="1">
      <c r="F2662"/>
    </row>
    <row r="2663" spans="6:6" outlineLevel="1">
      <c r="F2663"/>
    </row>
    <row r="2664" spans="6:6" outlineLevel="1">
      <c r="F2664"/>
    </row>
    <row r="2665" spans="6:6" outlineLevel="1">
      <c r="F2665"/>
    </row>
    <row r="2666" spans="6:6" outlineLevel="1">
      <c r="F2666"/>
    </row>
    <row r="2667" spans="6:6" outlineLevel="1">
      <c r="F2667"/>
    </row>
    <row r="2668" spans="6:6" outlineLevel="1">
      <c r="F2668"/>
    </row>
    <row r="2669" spans="6:6" outlineLevel="1">
      <c r="F2669"/>
    </row>
    <row r="2670" spans="6:6" outlineLevel="1">
      <c r="F2670"/>
    </row>
    <row r="2671" spans="6:6" outlineLevel="1">
      <c r="F2671"/>
    </row>
    <row r="2672" spans="6:6" outlineLevel="1">
      <c r="F2672"/>
    </row>
    <row r="2673" spans="6:6" outlineLevel="1">
      <c r="F2673"/>
    </row>
    <row r="2674" spans="6:6" outlineLevel="1">
      <c r="F2674"/>
    </row>
    <row r="2675" spans="6:6" outlineLevel="1">
      <c r="F2675"/>
    </row>
    <row r="2676" spans="6:6" outlineLevel="1">
      <c r="F2676"/>
    </row>
    <row r="2677" spans="6:6" outlineLevel="1">
      <c r="F2677"/>
    </row>
    <row r="2678" spans="6:6" outlineLevel="1">
      <c r="F2678"/>
    </row>
    <row r="2679" spans="6:6" outlineLevel="1">
      <c r="F2679"/>
    </row>
    <row r="2680" spans="6:6" outlineLevel="1">
      <c r="F2680"/>
    </row>
    <row r="2681" spans="6:6" outlineLevel="1">
      <c r="F2681"/>
    </row>
    <row r="2682" spans="6:6" outlineLevel="1">
      <c r="F2682"/>
    </row>
    <row r="2683" spans="6:6" outlineLevel="1">
      <c r="F2683"/>
    </row>
    <row r="2684" spans="6:6" outlineLevel="1">
      <c r="F2684"/>
    </row>
    <row r="2685" spans="6:6" outlineLevel="1">
      <c r="F2685"/>
    </row>
    <row r="2686" spans="6:6" outlineLevel="1">
      <c r="F2686"/>
    </row>
    <row r="2687" spans="6:6" outlineLevel="1">
      <c r="F2687"/>
    </row>
    <row r="2688" spans="6:6" outlineLevel="1">
      <c r="F2688"/>
    </row>
    <row r="2689" spans="6:6" outlineLevel="1">
      <c r="F2689"/>
    </row>
    <row r="2690" spans="6:6" outlineLevel="1">
      <c r="F2690"/>
    </row>
    <row r="2691" spans="6:6" outlineLevel="1">
      <c r="F2691"/>
    </row>
    <row r="2692" spans="6:6" outlineLevel="1">
      <c r="F2692"/>
    </row>
    <row r="2693" spans="6:6" outlineLevel="1">
      <c r="F2693"/>
    </row>
    <row r="2694" spans="6:6" outlineLevel="1">
      <c r="F2694"/>
    </row>
    <row r="2695" spans="6:6" outlineLevel="1">
      <c r="F2695"/>
    </row>
    <row r="2696" spans="6:6" outlineLevel="1">
      <c r="F2696"/>
    </row>
    <row r="2697" spans="6:6" outlineLevel="1">
      <c r="F2697"/>
    </row>
    <row r="2698" spans="6:6" outlineLevel="1">
      <c r="F2698"/>
    </row>
    <row r="2699" spans="6:6" outlineLevel="1">
      <c r="F2699"/>
    </row>
    <row r="2700" spans="6:6" outlineLevel="1">
      <c r="F2700"/>
    </row>
    <row r="2701" spans="6:6" outlineLevel="1">
      <c r="F2701"/>
    </row>
    <row r="2702" spans="6:6" outlineLevel="1">
      <c r="F2702"/>
    </row>
    <row r="2703" spans="6:6" outlineLevel="1">
      <c r="F2703"/>
    </row>
    <row r="2704" spans="6:6" outlineLevel="1">
      <c r="F2704"/>
    </row>
    <row r="2705" spans="6:6" outlineLevel="1">
      <c r="F2705"/>
    </row>
    <row r="2706" spans="6:6" outlineLevel="1">
      <c r="F2706"/>
    </row>
    <row r="2707" spans="6:6" outlineLevel="1">
      <c r="F2707"/>
    </row>
    <row r="2708" spans="6:6" outlineLevel="1">
      <c r="F2708"/>
    </row>
    <row r="2709" spans="6:6" outlineLevel="1">
      <c r="F2709"/>
    </row>
    <row r="2710" spans="6:6" outlineLevel="1">
      <c r="F2710"/>
    </row>
    <row r="2711" spans="6:6" outlineLevel="1">
      <c r="F2711"/>
    </row>
    <row r="2712" spans="6:6" outlineLevel="1">
      <c r="F2712"/>
    </row>
    <row r="2713" spans="6:6" outlineLevel="1">
      <c r="F2713"/>
    </row>
    <row r="2714" spans="6:6" outlineLevel="1">
      <c r="F2714"/>
    </row>
    <row r="2715" spans="6:6" outlineLevel="1">
      <c r="F2715"/>
    </row>
    <row r="2716" spans="6:6" outlineLevel="1">
      <c r="F2716"/>
    </row>
    <row r="2717" spans="6:6" outlineLevel="1">
      <c r="F2717"/>
    </row>
    <row r="2718" spans="6:6" outlineLevel="1">
      <c r="F2718"/>
    </row>
    <row r="2719" spans="6:6" outlineLevel="1">
      <c r="F2719"/>
    </row>
    <row r="2720" spans="6:6" outlineLevel="1">
      <c r="F2720"/>
    </row>
    <row r="2721" spans="6:6" outlineLevel="1">
      <c r="F2721"/>
    </row>
    <row r="2722" spans="6:6" outlineLevel="1">
      <c r="F2722"/>
    </row>
    <row r="2723" spans="6:6" outlineLevel="1">
      <c r="F2723"/>
    </row>
    <row r="2724" spans="6:6" outlineLevel="1">
      <c r="F2724"/>
    </row>
    <row r="2725" spans="6:6" outlineLevel="1">
      <c r="F2725"/>
    </row>
    <row r="2726" spans="6:6" outlineLevel="1">
      <c r="F2726"/>
    </row>
    <row r="2727" spans="6:6" outlineLevel="1">
      <c r="F2727"/>
    </row>
    <row r="2728" spans="6:6" outlineLevel="1">
      <c r="F2728"/>
    </row>
    <row r="2729" spans="6:6" outlineLevel="1">
      <c r="F2729"/>
    </row>
    <row r="2730" spans="6:6" outlineLevel="1">
      <c r="F2730"/>
    </row>
    <row r="2731" spans="6:6" outlineLevel="1">
      <c r="F2731"/>
    </row>
    <row r="2732" spans="6:6" outlineLevel="1">
      <c r="F2732"/>
    </row>
    <row r="2733" spans="6:6" outlineLevel="1">
      <c r="F2733"/>
    </row>
    <row r="2734" spans="6:6" outlineLevel="1">
      <c r="F2734"/>
    </row>
    <row r="2735" spans="6:6" outlineLevel="1">
      <c r="F2735"/>
    </row>
    <row r="2736" spans="6:6" outlineLevel="1">
      <c r="F2736"/>
    </row>
    <row r="2737" spans="6:6" outlineLevel="1">
      <c r="F2737"/>
    </row>
    <row r="2738" spans="6:6" outlineLevel="1">
      <c r="F2738"/>
    </row>
    <row r="2739" spans="6:6" outlineLevel="1">
      <c r="F2739"/>
    </row>
    <row r="2740" spans="6:6" outlineLevel="1">
      <c r="F2740"/>
    </row>
    <row r="2741" spans="6:6" outlineLevel="1">
      <c r="F2741"/>
    </row>
    <row r="2742" spans="6:6" outlineLevel="1">
      <c r="F2742"/>
    </row>
    <row r="2743" spans="6:6" outlineLevel="1">
      <c r="F2743"/>
    </row>
    <row r="2744" spans="6:6" outlineLevel="1">
      <c r="F2744"/>
    </row>
    <row r="2745" spans="6:6" outlineLevel="1">
      <c r="F2745"/>
    </row>
    <row r="2746" spans="6:6" outlineLevel="1">
      <c r="F2746"/>
    </row>
    <row r="2747" spans="6:6" outlineLevel="1">
      <c r="F2747"/>
    </row>
    <row r="2748" spans="6:6" outlineLevel="1">
      <c r="F2748"/>
    </row>
    <row r="2749" spans="6:6" outlineLevel="1">
      <c r="F2749"/>
    </row>
    <row r="2750" spans="6:6" outlineLevel="1">
      <c r="F2750"/>
    </row>
    <row r="2751" spans="6:6" outlineLevel="1">
      <c r="F2751"/>
    </row>
    <row r="2752" spans="6:6" outlineLevel="1">
      <c r="F2752"/>
    </row>
    <row r="2753" spans="6:6" outlineLevel="1">
      <c r="F2753"/>
    </row>
    <row r="2754" spans="6:6" outlineLevel="1">
      <c r="F2754"/>
    </row>
    <row r="2755" spans="6:6" outlineLevel="1">
      <c r="F2755"/>
    </row>
    <row r="2756" spans="6:6" outlineLevel="1">
      <c r="F2756"/>
    </row>
    <row r="2757" spans="6:6" outlineLevel="1">
      <c r="F2757"/>
    </row>
    <row r="2758" spans="6:6" outlineLevel="1">
      <c r="F2758"/>
    </row>
    <row r="2759" spans="6:6" outlineLevel="1">
      <c r="F2759"/>
    </row>
    <row r="2760" spans="6:6" outlineLevel="1">
      <c r="F2760"/>
    </row>
    <row r="2761" spans="6:6" outlineLevel="1">
      <c r="F2761"/>
    </row>
    <row r="2762" spans="6:6" outlineLevel="1">
      <c r="F2762"/>
    </row>
    <row r="2763" spans="6:6" outlineLevel="1">
      <c r="F2763"/>
    </row>
    <row r="2764" spans="6:6" outlineLevel="1">
      <c r="F2764"/>
    </row>
    <row r="2765" spans="6:6" outlineLevel="1">
      <c r="F2765"/>
    </row>
    <row r="2766" spans="6:6" outlineLevel="1">
      <c r="F2766"/>
    </row>
    <row r="2767" spans="6:6" outlineLevel="1">
      <c r="F2767"/>
    </row>
    <row r="2768" spans="6:6" outlineLevel="1">
      <c r="F2768"/>
    </row>
    <row r="2769" spans="6:6" outlineLevel="1">
      <c r="F2769"/>
    </row>
    <row r="2770" spans="6:6" outlineLevel="1">
      <c r="F2770"/>
    </row>
    <row r="2771" spans="6:6" outlineLevel="1">
      <c r="F2771"/>
    </row>
    <row r="2772" spans="6:6" outlineLevel="1">
      <c r="F2772"/>
    </row>
    <row r="2773" spans="6:6" outlineLevel="1">
      <c r="F2773"/>
    </row>
    <row r="2774" spans="6:6" outlineLevel="1">
      <c r="F2774"/>
    </row>
    <row r="2775" spans="6:6" outlineLevel="1">
      <c r="F2775"/>
    </row>
    <row r="2776" spans="6:6" outlineLevel="1">
      <c r="F2776"/>
    </row>
    <row r="2777" spans="6:6" outlineLevel="1">
      <c r="F2777"/>
    </row>
    <row r="2778" spans="6:6" outlineLevel="1">
      <c r="F2778"/>
    </row>
    <row r="2779" spans="6:6" outlineLevel="1">
      <c r="F2779"/>
    </row>
    <row r="2780" spans="6:6" outlineLevel="1">
      <c r="F2780"/>
    </row>
    <row r="2781" spans="6:6" outlineLevel="1">
      <c r="F2781"/>
    </row>
    <row r="2782" spans="6:6" outlineLevel="1">
      <c r="F2782"/>
    </row>
    <row r="2783" spans="6:6" outlineLevel="1">
      <c r="F2783"/>
    </row>
    <row r="2784" spans="6:6" outlineLevel="1">
      <c r="F2784"/>
    </row>
    <row r="2785" spans="6:6" outlineLevel="1">
      <c r="F2785"/>
    </row>
    <row r="2786" spans="6:6" outlineLevel="1">
      <c r="F2786"/>
    </row>
    <row r="2787" spans="6:6" outlineLevel="1">
      <c r="F2787"/>
    </row>
    <row r="2788" spans="6:6" outlineLevel="1">
      <c r="F2788"/>
    </row>
    <row r="2789" spans="6:6" outlineLevel="1">
      <c r="F2789"/>
    </row>
    <row r="2790" spans="6:6" outlineLevel="1">
      <c r="F2790"/>
    </row>
    <row r="2791" spans="6:6" outlineLevel="1">
      <c r="F2791"/>
    </row>
    <row r="2792" spans="6:6" outlineLevel="1">
      <c r="F2792"/>
    </row>
    <row r="2793" spans="6:6" outlineLevel="1">
      <c r="F2793"/>
    </row>
    <row r="2794" spans="6:6" outlineLevel="1">
      <c r="F2794"/>
    </row>
    <row r="2795" spans="6:6" outlineLevel="1">
      <c r="F2795"/>
    </row>
    <row r="2796" spans="6:6" outlineLevel="1">
      <c r="F2796"/>
    </row>
    <row r="2797" spans="6:6" outlineLevel="1">
      <c r="F2797"/>
    </row>
    <row r="2798" spans="6:6" outlineLevel="1">
      <c r="F2798"/>
    </row>
    <row r="2799" spans="6:6" outlineLevel="1">
      <c r="F2799"/>
    </row>
    <row r="2800" spans="6:6" outlineLevel="1">
      <c r="F2800"/>
    </row>
    <row r="2801" spans="6:6" outlineLevel="1">
      <c r="F2801"/>
    </row>
    <row r="2802" spans="6:6" outlineLevel="1">
      <c r="F2802"/>
    </row>
    <row r="2803" spans="6:6" outlineLevel="1">
      <c r="F2803"/>
    </row>
    <row r="2804" spans="6:6" outlineLevel="1">
      <c r="F2804"/>
    </row>
    <row r="2805" spans="6:6" outlineLevel="1">
      <c r="F2805"/>
    </row>
    <row r="2806" spans="6:6" outlineLevel="1">
      <c r="F2806"/>
    </row>
    <row r="2807" spans="6:6" outlineLevel="1">
      <c r="F2807"/>
    </row>
    <row r="2808" spans="6:6" outlineLevel="1">
      <c r="F2808"/>
    </row>
    <row r="2809" spans="6:6" outlineLevel="1">
      <c r="F2809"/>
    </row>
    <row r="2810" spans="6:6" outlineLevel="1">
      <c r="F2810"/>
    </row>
    <row r="2811" spans="6:6" outlineLevel="1">
      <c r="F2811"/>
    </row>
    <row r="2812" spans="6:6" outlineLevel="1">
      <c r="F2812"/>
    </row>
    <row r="2813" spans="6:6" outlineLevel="1">
      <c r="F2813"/>
    </row>
    <row r="2814" spans="6:6" outlineLevel="1">
      <c r="F2814"/>
    </row>
    <row r="2815" spans="6:6" outlineLevel="1">
      <c r="F2815"/>
    </row>
    <row r="2816" spans="6:6" outlineLevel="1">
      <c r="F2816"/>
    </row>
    <row r="2817" spans="6:6" outlineLevel="1">
      <c r="F2817"/>
    </row>
    <row r="2818" spans="6:6" outlineLevel="1">
      <c r="F2818"/>
    </row>
    <row r="2819" spans="6:6" outlineLevel="1">
      <c r="F2819"/>
    </row>
    <row r="2820" spans="6:6" outlineLevel="1">
      <c r="F2820"/>
    </row>
    <row r="2821" spans="6:6" outlineLevel="1">
      <c r="F2821"/>
    </row>
    <row r="2822" spans="6:6" outlineLevel="1">
      <c r="F2822"/>
    </row>
    <row r="2823" spans="6:6" outlineLevel="1">
      <c r="F2823"/>
    </row>
    <row r="2824" spans="6:6" outlineLevel="1">
      <c r="F2824"/>
    </row>
    <row r="2825" spans="6:6" outlineLevel="1">
      <c r="F2825"/>
    </row>
    <row r="2826" spans="6:6" outlineLevel="1">
      <c r="F2826"/>
    </row>
    <row r="2827" spans="6:6" outlineLevel="1">
      <c r="F2827"/>
    </row>
    <row r="2828" spans="6:6" outlineLevel="1">
      <c r="F2828"/>
    </row>
    <row r="2829" spans="6:6" outlineLevel="1">
      <c r="F2829"/>
    </row>
    <row r="2830" spans="6:6" outlineLevel="1">
      <c r="F2830"/>
    </row>
    <row r="2831" spans="6:6" outlineLevel="1">
      <c r="F2831"/>
    </row>
    <row r="2832" spans="6:6" outlineLevel="1">
      <c r="F2832"/>
    </row>
    <row r="2833" spans="6:6" outlineLevel="1">
      <c r="F2833"/>
    </row>
    <row r="2834" spans="6:6" outlineLevel="1">
      <c r="F2834"/>
    </row>
    <row r="2835" spans="6:6" outlineLevel="1">
      <c r="F2835"/>
    </row>
    <row r="2836" spans="6:6" outlineLevel="1">
      <c r="F2836"/>
    </row>
    <row r="2837" spans="6:6" outlineLevel="1">
      <c r="F2837"/>
    </row>
    <row r="2838" spans="6:6" outlineLevel="1">
      <c r="F2838"/>
    </row>
    <row r="2839" spans="6:6" outlineLevel="1">
      <c r="F2839"/>
    </row>
    <row r="2840" spans="6:6" outlineLevel="1">
      <c r="F2840"/>
    </row>
    <row r="2841" spans="6:6" outlineLevel="1">
      <c r="F2841"/>
    </row>
    <row r="2842" spans="6:6" outlineLevel="1">
      <c r="F2842"/>
    </row>
    <row r="2843" spans="6:6" outlineLevel="1">
      <c r="F2843"/>
    </row>
    <row r="2844" spans="6:6" outlineLevel="1">
      <c r="F2844"/>
    </row>
    <row r="2845" spans="6:6" outlineLevel="1">
      <c r="F2845"/>
    </row>
    <row r="2846" spans="6:6" outlineLevel="1">
      <c r="F2846"/>
    </row>
    <row r="2847" spans="6:6" outlineLevel="1">
      <c r="F2847"/>
    </row>
    <row r="2848" spans="6:6" outlineLevel="1">
      <c r="F2848"/>
    </row>
    <row r="2849" spans="6:6" outlineLevel="1">
      <c r="F2849"/>
    </row>
    <row r="2850" spans="6:6" outlineLevel="1">
      <c r="F2850"/>
    </row>
    <row r="2851" spans="6:6" outlineLevel="1">
      <c r="F2851"/>
    </row>
    <row r="2852" spans="6:6" outlineLevel="1">
      <c r="F2852"/>
    </row>
    <row r="2853" spans="6:6" outlineLevel="1">
      <c r="F2853"/>
    </row>
    <row r="2854" spans="6:6" outlineLevel="1">
      <c r="F2854"/>
    </row>
    <row r="2855" spans="6:6" outlineLevel="1">
      <c r="F2855"/>
    </row>
    <row r="2856" spans="6:6" outlineLevel="1">
      <c r="F2856"/>
    </row>
    <row r="2857" spans="6:6" outlineLevel="1">
      <c r="F2857"/>
    </row>
    <row r="2858" spans="6:6" outlineLevel="1">
      <c r="F2858"/>
    </row>
    <row r="2859" spans="6:6" outlineLevel="1">
      <c r="F2859"/>
    </row>
    <row r="2860" spans="6:6" outlineLevel="1">
      <c r="F2860"/>
    </row>
    <row r="2861" spans="6:6" outlineLevel="1">
      <c r="F2861"/>
    </row>
    <row r="2862" spans="6:6" outlineLevel="1">
      <c r="F2862"/>
    </row>
    <row r="2863" spans="6:6" outlineLevel="1">
      <c r="F2863"/>
    </row>
    <row r="2864" spans="6:6" outlineLevel="1">
      <c r="F2864"/>
    </row>
    <row r="2865" spans="6:6" outlineLevel="1">
      <c r="F2865"/>
    </row>
    <row r="2866" spans="6:6" outlineLevel="1">
      <c r="F2866"/>
    </row>
    <row r="2867" spans="6:6" outlineLevel="1">
      <c r="F2867"/>
    </row>
    <row r="2868" spans="6:6" outlineLevel="1">
      <c r="F2868"/>
    </row>
    <row r="2869" spans="6:6" outlineLevel="1">
      <c r="F2869"/>
    </row>
    <row r="2870" spans="6:6">
      <c r="F2870"/>
    </row>
    <row r="2871" spans="6:6" outlineLevel="1">
      <c r="F2871"/>
    </row>
    <row r="2872" spans="6:6" outlineLevel="1">
      <c r="F2872"/>
    </row>
    <row r="2873" spans="6:6" outlineLevel="1">
      <c r="F2873"/>
    </row>
    <row r="2874" spans="6:6" outlineLevel="1">
      <c r="F2874"/>
    </row>
    <row r="2875" spans="6:6" outlineLevel="1">
      <c r="F2875"/>
    </row>
    <row r="2876" spans="6:6" outlineLevel="1">
      <c r="F2876"/>
    </row>
    <row r="2877" spans="6:6" outlineLevel="1">
      <c r="F2877"/>
    </row>
    <row r="2878" spans="6:6" outlineLevel="1">
      <c r="F2878"/>
    </row>
    <row r="2879" spans="6:6" outlineLevel="1">
      <c r="F2879"/>
    </row>
    <row r="2880" spans="6:6" outlineLevel="1">
      <c r="F2880"/>
    </row>
    <row r="2881" spans="6:6" outlineLevel="1">
      <c r="F2881"/>
    </row>
    <row r="2882" spans="6:6" outlineLevel="1">
      <c r="F2882"/>
    </row>
    <row r="2883" spans="6:6" outlineLevel="1">
      <c r="F2883"/>
    </row>
    <row r="2884" spans="6:6" outlineLevel="1">
      <c r="F2884"/>
    </row>
    <row r="2885" spans="6:6" outlineLevel="1">
      <c r="F2885"/>
    </row>
    <row r="2886" spans="6:6" outlineLevel="1">
      <c r="F2886"/>
    </row>
    <row r="2887" spans="6:6" outlineLevel="1">
      <c r="F2887"/>
    </row>
    <row r="2888" spans="6:6" outlineLevel="1">
      <c r="F2888"/>
    </row>
    <row r="2889" spans="6:6" outlineLevel="1">
      <c r="F2889"/>
    </row>
    <row r="2890" spans="6:6" outlineLevel="1">
      <c r="F2890"/>
    </row>
    <row r="2891" spans="6:6" outlineLevel="1">
      <c r="F2891"/>
    </row>
    <row r="2892" spans="6:6" outlineLevel="1">
      <c r="F2892"/>
    </row>
    <row r="2893" spans="6:6" outlineLevel="1">
      <c r="F2893"/>
    </row>
    <row r="2894" spans="6:6" outlineLevel="1">
      <c r="F2894"/>
    </row>
    <row r="2895" spans="6:6" outlineLevel="1">
      <c r="F2895"/>
    </row>
    <row r="2896" spans="6:6" outlineLevel="1">
      <c r="F2896"/>
    </row>
    <row r="2897" spans="6:6" outlineLevel="1">
      <c r="F2897"/>
    </row>
    <row r="2898" spans="6:6" outlineLevel="1">
      <c r="F2898"/>
    </row>
    <row r="2899" spans="6:6" outlineLevel="1">
      <c r="F2899"/>
    </row>
    <row r="2900" spans="6:6" outlineLevel="1">
      <c r="F2900"/>
    </row>
    <row r="2901" spans="6:6" outlineLevel="1">
      <c r="F2901"/>
    </row>
    <row r="2902" spans="6:6" outlineLevel="1">
      <c r="F2902"/>
    </row>
    <row r="2903" spans="6:6" outlineLevel="1">
      <c r="F2903"/>
    </row>
    <row r="2904" spans="6:6" outlineLevel="1">
      <c r="F2904"/>
    </row>
    <row r="2905" spans="6:6" outlineLevel="1">
      <c r="F2905"/>
    </row>
    <row r="2906" spans="6:6" outlineLevel="1">
      <c r="F2906"/>
    </row>
    <row r="2907" spans="6:6" outlineLevel="1">
      <c r="F2907"/>
    </row>
    <row r="2908" spans="6:6" outlineLevel="1">
      <c r="F2908"/>
    </row>
    <row r="2909" spans="6:6" outlineLevel="1">
      <c r="F2909"/>
    </row>
    <row r="2910" spans="6:6" outlineLevel="1">
      <c r="F2910"/>
    </row>
    <row r="2911" spans="6:6" outlineLevel="1">
      <c r="F2911"/>
    </row>
    <row r="2912" spans="6:6" outlineLevel="1">
      <c r="F2912"/>
    </row>
    <row r="2913" spans="6:6" outlineLevel="1">
      <c r="F2913"/>
    </row>
    <row r="2914" spans="6:6" outlineLevel="1">
      <c r="F2914"/>
    </row>
    <row r="2915" spans="6:6" outlineLevel="1">
      <c r="F2915"/>
    </row>
    <row r="2916" spans="6:6" outlineLevel="1">
      <c r="F2916"/>
    </row>
    <row r="2917" spans="6:6" outlineLevel="1">
      <c r="F2917"/>
    </row>
    <row r="2918" spans="6:6" outlineLevel="1">
      <c r="F2918"/>
    </row>
    <row r="2919" spans="6:6" outlineLevel="1">
      <c r="F2919"/>
    </row>
    <row r="2920" spans="6:6">
      <c r="F2920"/>
    </row>
    <row r="2921" spans="6:6" outlineLevel="1">
      <c r="F2921"/>
    </row>
    <row r="2922" spans="6:6" outlineLevel="1">
      <c r="F2922"/>
    </row>
    <row r="2923" spans="6:6" outlineLevel="1">
      <c r="F2923"/>
    </row>
    <row r="2924" spans="6:6" outlineLevel="1">
      <c r="F2924"/>
    </row>
    <row r="2925" spans="6:6">
      <c r="F2925"/>
    </row>
    <row r="2926" spans="6:6" outlineLevel="1">
      <c r="F2926"/>
    </row>
    <row r="2927" spans="6:6" outlineLevel="1">
      <c r="F2927"/>
    </row>
    <row r="2928" spans="6:6" outlineLevel="1">
      <c r="F2928"/>
    </row>
    <row r="2929" spans="6:6" outlineLevel="1">
      <c r="F2929"/>
    </row>
    <row r="2930" spans="6:6" outlineLevel="1">
      <c r="F2930"/>
    </row>
    <row r="2931" spans="6:6" outlineLevel="1">
      <c r="F2931"/>
    </row>
    <row r="2932" spans="6:6" outlineLevel="1">
      <c r="F2932"/>
    </row>
    <row r="2933" spans="6:6" outlineLevel="1">
      <c r="F2933"/>
    </row>
    <row r="2934" spans="6:6" outlineLevel="1">
      <c r="F2934"/>
    </row>
    <row r="2935" spans="6:6" outlineLevel="1">
      <c r="F2935"/>
    </row>
    <row r="2936" spans="6:6" outlineLevel="1">
      <c r="F2936"/>
    </row>
    <row r="2937" spans="6:6" outlineLevel="1">
      <c r="F2937"/>
    </row>
    <row r="2938" spans="6:6" outlineLevel="1">
      <c r="F2938"/>
    </row>
    <row r="2939" spans="6:6" outlineLevel="1">
      <c r="F2939"/>
    </row>
    <row r="2940" spans="6:6" outlineLevel="1">
      <c r="F2940"/>
    </row>
    <row r="2941" spans="6:6" outlineLevel="1">
      <c r="F2941"/>
    </row>
    <row r="2942" spans="6:6" outlineLevel="1">
      <c r="F2942"/>
    </row>
    <row r="2943" spans="6:6" outlineLevel="1">
      <c r="F2943"/>
    </row>
    <row r="2944" spans="6:6" outlineLevel="1">
      <c r="F2944"/>
    </row>
    <row r="2945" spans="6:6" outlineLevel="1">
      <c r="F2945"/>
    </row>
    <row r="2946" spans="6:6" outlineLevel="1">
      <c r="F2946"/>
    </row>
    <row r="2947" spans="6:6" outlineLevel="1">
      <c r="F2947"/>
    </row>
    <row r="2948" spans="6:6" outlineLevel="1">
      <c r="F2948"/>
    </row>
    <row r="2949" spans="6:6">
      <c r="F2949"/>
    </row>
    <row r="2950" spans="6:6" outlineLevel="1">
      <c r="F2950"/>
    </row>
    <row r="2951" spans="6:6" outlineLevel="1">
      <c r="F2951"/>
    </row>
    <row r="2952" spans="6:6" outlineLevel="1">
      <c r="F2952"/>
    </row>
    <row r="2953" spans="6:6" outlineLevel="1">
      <c r="F2953"/>
    </row>
    <row r="2954" spans="6:6" outlineLevel="1">
      <c r="F2954"/>
    </row>
    <row r="2955" spans="6:6" outlineLevel="1">
      <c r="F2955"/>
    </row>
    <row r="2956" spans="6:6" outlineLevel="1">
      <c r="F2956"/>
    </row>
    <row r="2957" spans="6:6" outlineLevel="1">
      <c r="F2957"/>
    </row>
    <row r="2958" spans="6:6" outlineLevel="1">
      <c r="F2958"/>
    </row>
    <row r="2959" spans="6:6" outlineLevel="1">
      <c r="F2959"/>
    </row>
    <row r="2960" spans="6:6" outlineLevel="1">
      <c r="F2960"/>
    </row>
    <row r="2961" spans="6:6" outlineLevel="1">
      <c r="F2961"/>
    </row>
    <row r="2962" spans="6:6" outlineLevel="1">
      <c r="F2962"/>
    </row>
    <row r="2963" spans="6:6" outlineLevel="1">
      <c r="F2963"/>
    </row>
    <row r="2964" spans="6:6" outlineLevel="1">
      <c r="F2964"/>
    </row>
    <row r="2965" spans="6:6" outlineLevel="1">
      <c r="F2965"/>
    </row>
    <row r="2966" spans="6:6" outlineLevel="1">
      <c r="F2966"/>
    </row>
    <row r="2967" spans="6:6" outlineLevel="1">
      <c r="F2967"/>
    </row>
    <row r="2968" spans="6:6" outlineLevel="1">
      <c r="F2968"/>
    </row>
    <row r="2969" spans="6:6" outlineLevel="1">
      <c r="F2969"/>
    </row>
    <row r="2970" spans="6:6" outlineLevel="1">
      <c r="F2970"/>
    </row>
    <row r="2971" spans="6:6" outlineLevel="1">
      <c r="F2971"/>
    </row>
    <row r="2972" spans="6:6" outlineLevel="1">
      <c r="F2972"/>
    </row>
    <row r="2973" spans="6:6" outlineLevel="1">
      <c r="F2973"/>
    </row>
    <row r="2974" spans="6:6" outlineLevel="1">
      <c r="F2974"/>
    </row>
    <row r="2975" spans="6:6" outlineLevel="1">
      <c r="F2975"/>
    </row>
    <row r="2976" spans="6:6" outlineLevel="1">
      <c r="F2976"/>
    </row>
    <row r="2977" spans="6:6" outlineLevel="1">
      <c r="F2977"/>
    </row>
    <row r="2978" spans="6:6" outlineLevel="1">
      <c r="F2978"/>
    </row>
    <row r="2979" spans="6:6" outlineLevel="1">
      <c r="F2979"/>
    </row>
    <row r="2980" spans="6:6" outlineLevel="1">
      <c r="F2980"/>
    </row>
    <row r="2981" spans="6:6" outlineLevel="1">
      <c r="F2981"/>
    </row>
    <row r="2982" spans="6:6" outlineLevel="1">
      <c r="F2982"/>
    </row>
    <row r="2983" spans="6:6" outlineLevel="1">
      <c r="F2983"/>
    </row>
    <row r="2984" spans="6:6" outlineLevel="1">
      <c r="F2984"/>
    </row>
    <row r="2985" spans="6:6" outlineLevel="1">
      <c r="F2985"/>
    </row>
    <row r="2986" spans="6:6" outlineLevel="1">
      <c r="F2986"/>
    </row>
    <row r="2987" spans="6:6" outlineLevel="1">
      <c r="F2987"/>
    </row>
    <row r="2988" spans="6:6" outlineLevel="1">
      <c r="F2988"/>
    </row>
    <row r="2989" spans="6:6" outlineLevel="1">
      <c r="F2989"/>
    </row>
    <row r="2990" spans="6:6" outlineLevel="1">
      <c r="F2990"/>
    </row>
    <row r="2991" spans="6:6" outlineLevel="1">
      <c r="F2991"/>
    </row>
    <row r="2992" spans="6:6" outlineLevel="1">
      <c r="F2992"/>
    </row>
    <row r="2993" spans="6:6" outlineLevel="1">
      <c r="F2993"/>
    </row>
    <row r="2994" spans="6:6" outlineLevel="1">
      <c r="F2994"/>
    </row>
    <row r="2995" spans="6:6" outlineLevel="1">
      <c r="F2995"/>
    </row>
    <row r="2996" spans="6:6" outlineLevel="1">
      <c r="F2996"/>
    </row>
    <row r="2997" spans="6:6" outlineLevel="1">
      <c r="F2997"/>
    </row>
    <row r="2998" spans="6:6" outlineLevel="1">
      <c r="F2998"/>
    </row>
    <row r="2999" spans="6:6" outlineLevel="1">
      <c r="F2999"/>
    </row>
    <row r="3000" spans="6:6" outlineLevel="1">
      <c r="F3000"/>
    </row>
    <row r="3001" spans="6:6" outlineLevel="1">
      <c r="F3001"/>
    </row>
    <row r="3002" spans="6:6" outlineLevel="1">
      <c r="F3002"/>
    </row>
    <row r="3003" spans="6:6" outlineLevel="1">
      <c r="F3003"/>
    </row>
    <row r="3004" spans="6:6" outlineLevel="1">
      <c r="F3004"/>
    </row>
    <row r="3005" spans="6:6" outlineLevel="1">
      <c r="F3005"/>
    </row>
    <row r="3006" spans="6:6" outlineLevel="1">
      <c r="F3006"/>
    </row>
    <row r="3007" spans="6:6" outlineLevel="1">
      <c r="F3007"/>
    </row>
    <row r="3008" spans="6:6" outlineLevel="1">
      <c r="F3008"/>
    </row>
    <row r="3009" spans="6:6" outlineLevel="1">
      <c r="F3009"/>
    </row>
    <row r="3010" spans="6:6" outlineLevel="1">
      <c r="F3010"/>
    </row>
    <row r="3011" spans="6:6" outlineLevel="1">
      <c r="F3011"/>
    </row>
    <row r="3012" spans="6:6" outlineLevel="1">
      <c r="F3012"/>
    </row>
    <row r="3013" spans="6:6" outlineLevel="1">
      <c r="F3013"/>
    </row>
    <row r="3014" spans="6:6" outlineLevel="1">
      <c r="F3014"/>
    </row>
    <row r="3015" spans="6:6" outlineLevel="1">
      <c r="F3015"/>
    </row>
    <row r="3016" spans="6:6" outlineLevel="1">
      <c r="F3016"/>
    </row>
    <row r="3017" spans="6:6" outlineLevel="1">
      <c r="F3017"/>
    </row>
    <row r="3018" spans="6:6" outlineLevel="1">
      <c r="F3018"/>
    </row>
    <row r="3019" spans="6:6" outlineLevel="1">
      <c r="F3019"/>
    </row>
    <row r="3020" spans="6:6" outlineLevel="1">
      <c r="F3020"/>
    </row>
    <row r="3021" spans="6:6" outlineLevel="1">
      <c r="F3021"/>
    </row>
    <row r="3022" spans="6:6" outlineLevel="1">
      <c r="F3022"/>
    </row>
    <row r="3023" spans="6:6" outlineLevel="1">
      <c r="F3023"/>
    </row>
    <row r="3024" spans="6:6" outlineLevel="1">
      <c r="F3024"/>
    </row>
    <row r="3025" spans="6:6" outlineLevel="1">
      <c r="F3025"/>
    </row>
    <row r="3026" spans="6:6" outlineLevel="1">
      <c r="F3026"/>
    </row>
    <row r="3027" spans="6:6" outlineLevel="1">
      <c r="F3027"/>
    </row>
    <row r="3028" spans="6:6" outlineLevel="1">
      <c r="F3028"/>
    </row>
    <row r="3029" spans="6:6" outlineLevel="1">
      <c r="F3029"/>
    </row>
    <row r="3030" spans="6:6" outlineLevel="1">
      <c r="F3030"/>
    </row>
    <row r="3031" spans="6:6" outlineLevel="1">
      <c r="F3031"/>
    </row>
    <row r="3032" spans="6:6" outlineLevel="1">
      <c r="F3032"/>
    </row>
    <row r="3033" spans="6:6" outlineLevel="1">
      <c r="F3033"/>
    </row>
    <row r="3034" spans="6:6" outlineLevel="1">
      <c r="F3034"/>
    </row>
    <row r="3035" spans="6:6" outlineLevel="1">
      <c r="F3035"/>
    </row>
    <row r="3036" spans="6:6" outlineLevel="1">
      <c r="F3036"/>
    </row>
    <row r="3037" spans="6:6" outlineLevel="1">
      <c r="F3037"/>
    </row>
    <row r="3038" spans="6:6" outlineLevel="1">
      <c r="F3038"/>
    </row>
    <row r="3039" spans="6:6" outlineLevel="1">
      <c r="F3039"/>
    </row>
    <row r="3040" spans="6:6" outlineLevel="1">
      <c r="F3040"/>
    </row>
    <row r="3041" spans="6:6">
      <c r="F3041"/>
    </row>
    <row r="3042" spans="6:6" outlineLevel="1">
      <c r="F3042"/>
    </row>
    <row r="3043" spans="6:6" outlineLevel="1">
      <c r="F3043"/>
    </row>
    <row r="3044" spans="6:6" outlineLevel="1">
      <c r="F3044"/>
    </row>
    <row r="3045" spans="6:6" outlineLevel="1">
      <c r="F3045"/>
    </row>
    <row r="3046" spans="6:6" outlineLevel="1">
      <c r="F3046"/>
    </row>
    <row r="3047" spans="6:6" outlineLevel="1">
      <c r="F3047"/>
    </row>
    <row r="3048" spans="6:6" outlineLevel="1">
      <c r="F3048"/>
    </row>
    <row r="3049" spans="6:6" outlineLevel="1">
      <c r="F3049"/>
    </row>
    <row r="3050" spans="6:6" outlineLevel="1">
      <c r="F3050"/>
    </row>
    <row r="3051" spans="6:6" outlineLevel="1">
      <c r="F3051"/>
    </row>
    <row r="3052" spans="6:6" outlineLevel="1">
      <c r="F3052"/>
    </row>
    <row r="3053" spans="6:6" outlineLevel="1">
      <c r="F3053"/>
    </row>
    <row r="3054" spans="6:6" outlineLevel="1">
      <c r="F3054"/>
    </row>
    <row r="3055" spans="6:6" outlineLevel="1">
      <c r="F3055"/>
    </row>
    <row r="3056" spans="6:6" outlineLevel="1">
      <c r="F3056"/>
    </row>
    <row r="3057" spans="6:6" outlineLevel="1">
      <c r="F3057"/>
    </row>
    <row r="3058" spans="6:6" outlineLevel="1">
      <c r="F3058"/>
    </row>
    <row r="3059" spans="6:6" outlineLevel="1">
      <c r="F3059"/>
    </row>
    <row r="3060" spans="6:6" outlineLevel="1">
      <c r="F3060"/>
    </row>
    <row r="3061" spans="6:6" outlineLevel="1">
      <c r="F3061"/>
    </row>
    <row r="3062" spans="6:6" outlineLevel="1">
      <c r="F3062"/>
    </row>
    <row r="3063" spans="6:6" outlineLevel="1">
      <c r="F3063"/>
    </row>
    <row r="3064" spans="6:6" outlineLevel="1">
      <c r="F3064"/>
    </row>
    <row r="3065" spans="6:6" outlineLevel="1">
      <c r="F3065"/>
    </row>
    <row r="3066" spans="6:6" outlineLevel="1">
      <c r="F3066"/>
    </row>
    <row r="3067" spans="6:6" outlineLevel="1">
      <c r="F3067"/>
    </row>
    <row r="3068" spans="6:6" outlineLevel="1">
      <c r="F3068"/>
    </row>
    <row r="3069" spans="6:6" outlineLevel="1">
      <c r="F3069"/>
    </row>
    <row r="3070" spans="6:6">
      <c r="F3070"/>
    </row>
    <row r="3071" spans="6:6" outlineLevel="1">
      <c r="F3071"/>
    </row>
    <row r="3072" spans="6:6" outlineLevel="1">
      <c r="F3072"/>
    </row>
    <row r="3073" spans="6:6" outlineLevel="1">
      <c r="F3073"/>
    </row>
    <row r="3074" spans="6:6" outlineLevel="1">
      <c r="F3074"/>
    </row>
    <row r="3075" spans="6:6" outlineLevel="1">
      <c r="F3075"/>
    </row>
    <row r="3076" spans="6:6" outlineLevel="1">
      <c r="F3076"/>
    </row>
    <row r="3077" spans="6:6" outlineLevel="1">
      <c r="F3077"/>
    </row>
    <row r="3078" spans="6:6" outlineLevel="1">
      <c r="F3078"/>
    </row>
    <row r="3079" spans="6:6" outlineLevel="1">
      <c r="F3079"/>
    </row>
    <row r="3080" spans="6:6" outlineLevel="1">
      <c r="F3080"/>
    </row>
    <row r="3081" spans="6:6" outlineLevel="1">
      <c r="F3081"/>
    </row>
    <row r="3082" spans="6:6" outlineLevel="1">
      <c r="F3082"/>
    </row>
    <row r="3083" spans="6:6" outlineLevel="1">
      <c r="F3083"/>
    </row>
    <row r="3084" spans="6:6" outlineLevel="1">
      <c r="F3084"/>
    </row>
    <row r="3085" spans="6:6" outlineLevel="1">
      <c r="F3085"/>
    </row>
    <row r="3086" spans="6:6" outlineLevel="1">
      <c r="F3086"/>
    </row>
    <row r="3087" spans="6:6" outlineLevel="1">
      <c r="F3087"/>
    </row>
    <row r="3088" spans="6:6" outlineLevel="1">
      <c r="F3088"/>
    </row>
    <row r="3089" spans="6:6" outlineLevel="1">
      <c r="F3089"/>
    </row>
    <row r="3090" spans="6:6" outlineLevel="1">
      <c r="F3090"/>
    </row>
    <row r="3091" spans="6:6" outlineLevel="1">
      <c r="F3091"/>
    </row>
    <row r="3092" spans="6:6" outlineLevel="1">
      <c r="F3092"/>
    </row>
    <row r="3093" spans="6:6" outlineLevel="1">
      <c r="F3093"/>
    </row>
    <row r="3094" spans="6:6" outlineLevel="1">
      <c r="F3094"/>
    </row>
    <row r="3095" spans="6:6" outlineLevel="1">
      <c r="F3095"/>
    </row>
    <row r="3096" spans="6:6" outlineLevel="1">
      <c r="F3096"/>
    </row>
    <row r="3097" spans="6:6" outlineLevel="1">
      <c r="F3097"/>
    </row>
    <row r="3098" spans="6:6" outlineLevel="1">
      <c r="F3098"/>
    </row>
    <row r="3099" spans="6:6" outlineLevel="1">
      <c r="F3099"/>
    </row>
    <row r="3100" spans="6:6" outlineLevel="1">
      <c r="F3100"/>
    </row>
    <row r="3101" spans="6:6" outlineLevel="1">
      <c r="F3101"/>
    </row>
    <row r="3102" spans="6:6" outlineLevel="1">
      <c r="F3102"/>
    </row>
    <row r="3103" spans="6:6" outlineLevel="1">
      <c r="F3103"/>
    </row>
    <row r="3104" spans="6:6" outlineLevel="1">
      <c r="F3104"/>
    </row>
    <row r="3105" spans="6:6" outlineLevel="1">
      <c r="F3105"/>
    </row>
    <row r="3106" spans="6:6" outlineLevel="1">
      <c r="F3106"/>
    </row>
    <row r="3107" spans="6:6" outlineLevel="1">
      <c r="F3107"/>
    </row>
    <row r="3108" spans="6:6" outlineLevel="1">
      <c r="F3108"/>
    </row>
    <row r="3109" spans="6:6" outlineLevel="1">
      <c r="F3109"/>
    </row>
    <row r="3110" spans="6:6" outlineLevel="1">
      <c r="F3110"/>
    </row>
    <row r="3111" spans="6:6" outlineLevel="1">
      <c r="F3111"/>
    </row>
    <row r="3112" spans="6:6" outlineLevel="1">
      <c r="F3112"/>
    </row>
    <row r="3113" spans="6:6" outlineLevel="1">
      <c r="F3113"/>
    </row>
    <row r="3114" spans="6:6" outlineLevel="1">
      <c r="F3114"/>
    </row>
    <row r="3115" spans="6:6" outlineLevel="1">
      <c r="F3115"/>
    </row>
    <row r="3116" spans="6:6" outlineLevel="1">
      <c r="F3116"/>
    </row>
    <row r="3117" spans="6:6" outlineLevel="1">
      <c r="F3117"/>
    </row>
    <row r="3118" spans="6:6" outlineLevel="1">
      <c r="F3118"/>
    </row>
    <row r="3119" spans="6:6" outlineLevel="1">
      <c r="F3119"/>
    </row>
    <row r="3120" spans="6:6" outlineLevel="1">
      <c r="F3120"/>
    </row>
    <row r="3121" spans="6:6" outlineLevel="1">
      <c r="F3121"/>
    </row>
    <row r="3122" spans="6:6" outlineLevel="1">
      <c r="F3122"/>
    </row>
    <row r="3123" spans="6:6" outlineLevel="1">
      <c r="F3123"/>
    </row>
    <row r="3124" spans="6:6" outlineLevel="1">
      <c r="F3124"/>
    </row>
    <row r="3125" spans="6:6" outlineLevel="1">
      <c r="F3125"/>
    </row>
    <row r="3126" spans="6:6">
      <c r="F3126"/>
    </row>
    <row r="3127" spans="6:6" outlineLevel="1">
      <c r="F3127"/>
    </row>
    <row r="3128" spans="6:6" outlineLevel="1">
      <c r="F3128"/>
    </row>
    <row r="3129" spans="6:6" outlineLevel="1">
      <c r="F3129"/>
    </row>
    <row r="3130" spans="6:6">
      <c r="F3130"/>
    </row>
    <row r="3131" spans="6:6" outlineLevel="1">
      <c r="F3131"/>
    </row>
    <row r="3132" spans="6:6" outlineLevel="1">
      <c r="F3132"/>
    </row>
    <row r="3133" spans="6:6" outlineLevel="1">
      <c r="F3133"/>
    </row>
    <row r="3134" spans="6:6" outlineLevel="1">
      <c r="F3134"/>
    </row>
    <row r="3135" spans="6:6" outlineLevel="1">
      <c r="F3135"/>
    </row>
    <row r="3136" spans="6:6" outlineLevel="1">
      <c r="F3136"/>
    </row>
    <row r="3137" spans="6:6" outlineLevel="1">
      <c r="F3137"/>
    </row>
    <row r="3138" spans="6:6" outlineLevel="1">
      <c r="F3138"/>
    </row>
    <row r="3139" spans="6:6" outlineLevel="1">
      <c r="F3139"/>
    </row>
    <row r="3140" spans="6:6" outlineLevel="1">
      <c r="F3140"/>
    </row>
    <row r="3141" spans="6:6" outlineLevel="1">
      <c r="F3141"/>
    </row>
    <row r="3142" spans="6:6" outlineLevel="1">
      <c r="F3142"/>
    </row>
    <row r="3143" spans="6:6" outlineLevel="1">
      <c r="F3143"/>
    </row>
    <row r="3144" spans="6:6" outlineLevel="1">
      <c r="F3144"/>
    </row>
    <row r="3145" spans="6:6">
      <c r="F3145"/>
    </row>
    <row r="3146" spans="6:6" outlineLevel="1">
      <c r="F3146"/>
    </row>
    <row r="3147" spans="6:6" outlineLevel="1">
      <c r="F3147"/>
    </row>
    <row r="3148" spans="6:6" outlineLevel="1">
      <c r="F3148"/>
    </row>
    <row r="3149" spans="6:6" outlineLevel="1">
      <c r="F3149"/>
    </row>
    <row r="3150" spans="6:6" outlineLevel="1">
      <c r="F3150"/>
    </row>
    <row r="3151" spans="6:6" outlineLevel="1">
      <c r="F3151"/>
    </row>
    <row r="3152" spans="6:6" outlineLevel="1">
      <c r="F3152"/>
    </row>
    <row r="3153" spans="6:6" outlineLevel="1">
      <c r="F3153"/>
    </row>
    <row r="3154" spans="6:6" outlineLevel="1">
      <c r="F3154"/>
    </row>
    <row r="3155" spans="6:6" outlineLevel="1">
      <c r="F3155"/>
    </row>
    <row r="3156" spans="6:6" outlineLevel="1">
      <c r="F3156"/>
    </row>
    <row r="3157" spans="6:6" outlineLevel="1">
      <c r="F3157"/>
    </row>
    <row r="3158" spans="6:6" outlineLevel="1">
      <c r="F3158"/>
    </row>
    <row r="3159" spans="6:6" outlineLevel="1">
      <c r="F3159"/>
    </row>
    <row r="3160" spans="6:6" outlineLevel="1">
      <c r="F3160"/>
    </row>
    <row r="3161" spans="6:6" outlineLevel="1">
      <c r="F3161"/>
    </row>
    <row r="3162" spans="6:6" outlineLevel="1">
      <c r="F3162"/>
    </row>
    <row r="3163" spans="6:6" outlineLevel="1">
      <c r="F3163"/>
    </row>
    <row r="3164" spans="6:6" outlineLevel="1">
      <c r="F3164"/>
    </row>
    <row r="3165" spans="6:6" outlineLevel="1">
      <c r="F3165"/>
    </row>
    <row r="3166" spans="6:6" outlineLevel="1">
      <c r="F3166"/>
    </row>
    <row r="3167" spans="6:6" outlineLevel="1">
      <c r="F3167"/>
    </row>
    <row r="3168" spans="6:6" outlineLevel="1">
      <c r="F3168"/>
    </row>
    <row r="3169" spans="6:6" outlineLevel="1">
      <c r="F3169"/>
    </row>
    <row r="3170" spans="6:6" outlineLevel="1">
      <c r="F3170"/>
    </row>
    <row r="3171" spans="6:6" outlineLevel="1">
      <c r="F3171"/>
    </row>
    <row r="3172" spans="6:6" outlineLevel="1">
      <c r="F3172"/>
    </row>
    <row r="3173" spans="6:6" outlineLevel="1">
      <c r="F3173"/>
    </row>
    <row r="3174" spans="6:6" outlineLevel="1">
      <c r="F3174"/>
    </row>
    <row r="3175" spans="6:6" outlineLevel="1">
      <c r="F3175"/>
    </row>
    <row r="3176" spans="6:6" outlineLevel="1">
      <c r="F3176"/>
    </row>
    <row r="3177" spans="6:6" outlineLevel="1">
      <c r="F3177"/>
    </row>
    <row r="3178" spans="6:6" outlineLevel="1">
      <c r="F3178"/>
    </row>
    <row r="3179" spans="6:6" outlineLevel="1">
      <c r="F3179"/>
    </row>
    <row r="3180" spans="6:6" outlineLevel="1">
      <c r="F3180"/>
    </row>
    <row r="3181" spans="6:6">
      <c r="F3181"/>
    </row>
    <row r="3182" spans="6:6" outlineLevel="1">
      <c r="F3182"/>
    </row>
    <row r="3183" spans="6:6" outlineLevel="1">
      <c r="F3183"/>
    </row>
    <row r="3184" spans="6:6" outlineLevel="1">
      <c r="F3184"/>
    </row>
    <row r="3185" spans="6:6" outlineLevel="1">
      <c r="F3185"/>
    </row>
    <row r="3186" spans="6:6" outlineLevel="1">
      <c r="F3186"/>
    </row>
    <row r="3187" spans="6:6">
      <c r="F3187"/>
    </row>
    <row r="3188" spans="6:6" outlineLevel="1">
      <c r="F3188"/>
    </row>
    <row r="3189" spans="6:6" outlineLevel="1">
      <c r="F3189"/>
    </row>
    <row r="3190" spans="6:6" outlineLevel="1">
      <c r="F3190"/>
    </row>
    <row r="3191" spans="6:6" outlineLevel="1">
      <c r="F3191"/>
    </row>
    <row r="3192" spans="6:6" outlineLevel="1">
      <c r="F3192"/>
    </row>
    <row r="3193" spans="6:6" outlineLevel="1">
      <c r="F3193"/>
    </row>
    <row r="3194" spans="6:6" outlineLevel="1">
      <c r="F3194"/>
    </row>
    <row r="3195" spans="6:6" outlineLevel="1">
      <c r="F3195"/>
    </row>
    <row r="3196" spans="6:6" outlineLevel="1">
      <c r="F3196"/>
    </row>
    <row r="3197" spans="6:6" outlineLevel="1">
      <c r="F3197"/>
    </row>
    <row r="3198" spans="6:6" outlineLevel="1">
      <c r="F3198"/>
    </row>
    <row r="3199" spans="6:6" outlineLevel="1">
      <c r="F3199"/>
    </row>
    <row r="3200" spans="6:6" outlineLevel="1">
      <c r="F3200"/>
    </row>
    <row r="3201" spans="6:6" outlineLevel="1">
      <c r="F3201"/>
    </row>
    <row r="3202" spans="6:6" outlineLevel="1">
      <c r="F3202"/>
    </row>
    <row r="3203" spans="6:6" outlineLevel="1">
      <c r="F3203"/>
    </row>
    <row r="3204" spans="6:6" outlineLevel="1">
      <c r="F3204"/>
    </row>
    <row r="3205" spans="6:6" outlineLevel="1">
      <c r="F3205"/>
    </row>
    <row r="3206" spans="6:6" outlineLevel="1">
      <c r="F3206"/>
    </row>
    <row r="3207" spans="6:6" outlineLevel="1">
      <c r="F3207"/>
    </row>
    <row r="3208" spans="6:6" outlineLevel="1">
      <c r="F3208"/>
    </row>
    <row r="3209" spans="6:6" outlineLevel="1">
      <c r="F3209"/>
    </row>
    <row r="3210" spans="6:6" outlineLevel="1">
      <c r="F3210"/>
    </row>
    <row r="3211" spans="6:6" outlineLevel="1">
      <c r="F3211"/>
    </row>
    <row r="3212" spans="6:6" outlineLevel="1">
      <c r="F3212"/>
    </row>
    <row r="3213" spans="6:6" outlineLevel="1">
      <c r="F3213"/>
    </row>
    <row r="3214" spans="6:6" outlineLevel="1">
      <c r="F3214"/>
    </row>
    <row r="3215" spans="6:6" outlineLevel="1">
      <c r="F3215"/>
    </row>
    <row r="3216" spans="6:6" outlineLevel="1">
      <c r="F3216"/>
    </row>
    <row r="3217" spans="6:6" outlineLevel="1">
      <c r="F3217"/>
    </row>
    <row r="3218" spans="6:6" outlineLevel="1">
      <c r="F3218"/>
    </row>
    <row r="3219" spans="6:6" outlineLevel="1">
      <c r="F3219"/>
    </row>
    <row r="3220" spans="6:6" outlineLevel="1">
      <c r="F3220"/>
    </row>
    <row r="3221" spans="6:6" outlineLevel="1">
      <c r="F3221"/>
    </row>
    <row r="3222" spans="6:6" outlineLevel="1">
      <c r="F3222"/>
    </row>
    <row r="3223" spans="6:6" outlineLevel="1">
      <c r="F3223"/>
    </row>
    <row r="3224" spans="6:6" outlineLevel="1">
      <c r="F3224"/>
    </row>
    <row r="3225" spans="6:6" outlineLevel="1">
      <c r="F3225"/>
    </row>
    <row r="3226" spans="6:6" outlineLevel="1">
      <c r="F3226"/>
    </row>
    <row r="3227" spans="6:6" outlineLevel="1">
      <c r="F3227"/>
    </row>
    <row r="3228" spans="6:6" outlineLevel="1">
      <c r="F3228"/>
    </row>
    <row r="3229" spans="6:6" outlineLevel="1">
      <c r="F3229"/>
    </row>
    <row r="3230" spans="6:6" outlineLevel="1">
      <c r="F3230"/>
    </row>
    <row r="3231" spans="6:6" outlineLevel="1">
      <c r="F3231"/>
    </row>
    <row r="3232" spans="6:6" outlineLevel="1">
      <c r="F3232"/>
    </row>
    <row r="3233" spans="6:6" outlineLevel="1">
      <c r="F3233"/>
    </row>
    <row r="3234" spans="6:6" outlineLevel="1">
      <c r="F3234"/>
    </row>
    <row r="3235" spans="6:6" outlineLevel="1">
      <c r="F3235"/>
    </row>
    <row r="3236" spans="6:6" outlineLevel="1">
      <c r="F3236"/>
    </row>
    <row r="3237" spans="6:6" outlineLevel="1">
      <c r="F3237"/>
    </row>
    <row r="3238" spans="6:6" outlineLevel="1">
      <c r="F3238"/>
    </row>
    <row r="3239" spans="6:6">
      <c r="F3239"/>
    </row>
    <row r="3240" spans="6:6" outlineLevel="1">
      <c r="F3240"/>
    </row>
    <row r="3241" spans="6:6" outlineLevel="1">
      <c r="F3241"/>
    </row>
    <row r="3242" spans="6:6" outlineLevel="1">
      <c r="F3242"/>
    </row>
    <row r="3243" spans="6:6">
      <c r="F3243"/>
    </row>
    <row r="3244" spans="6:6" outlineLevel="1">
      <c r="F3244"/>
    </row>
    <row r="3245" spans="6:6" outlineLevel="1">
      <c r="F3245"/>
    </row>
    <row r="3246" spans="6:6" outlineLevel="1">
      <c r="F3246"/>
    </row>
    <row r="3247" spans="6:6" outlineLevel="1">
      <c r="F3247"/>
    </row>
    <row r="3248" spans="6:6" outlineLevel="1">
      <c r="F3248"/>
    </row>
    <row r="3249" spans="6:6" outlineLevel="1">
      <c r="F3249"/>
    </row>
    <row r="3250" spans="6:6" outlineLevel="1">
      <c r="F3250"/>
    </row>
    <row r="3251" spans="6:6" outlineLevel="1">
      <c r="F3251"/>
    </row>
    <row r="3252" spans="6:6">
      <c r="F3252"/>
    </row>
    <row r="3253" spans="6:6" outlineLevel="1">
      <c r="F3253"/>
    </row>
    <row r="3254" spans="6:6" outlineLevel="1">
      <c r="F3254"/>
    </row>
    <row r="3255" spans="6:6" outlineLevel="1">
      <c r="F3255"/>
    </row>
    <row r="3256" spans="6:6" outlineLevel="1">
      <c r="F3256"/>
    </row>
    <row r="3257" spans="6:6" outlineLevel="1">
      <c r="F3257"/>
    </row>
    <row r="3258" spans="6:6" outlineLevel="1">
      <c r="F3258"/>
    </row>
    <row r="3259" spans="6:6" outlineLevel="1">
      <c r="F3259"/>
    </row>
    <row r="3260" spans="6:6" outlineLevel="1">
      <c r="F3260"/>
    </row>
    <row r="3261" spans="6:6" outlineLevel="1">
      <c r="F3261"/>
    </row>
    <row r="3262" spans="6:6" outlineLevel="1">
      <c r="F3262"/>
    </row>
    <row r="3263" spans="6:6" outlineLevel="1">
      <c r="F3263"/>
    </row>
    <row r="3264" spans="6:6" outlineLevel="1">
      <c r="F3264"/>
    </row>
    <row r="3265" spans="6:6" outlineLevel="1">
      <c r="F3265"/>
    </row>
    <row r="3266" spans="6:6" outlineLevel="1">
      <c r="F3266"/>
    </row>
    <row r="3267" spans="6:6">
      <c r="F3267"/>
    </row>
    <row r="3268" spans="6:6" outlineLevel="1">
      <c r="F3268"/>
    </row>
    <row r="3269" spans="6:6" outlineLevel="1">
      <c r="F3269"/>
    </row>
    <row r="3270" spans="6:6" outlineLevel="1">
      <c r="F3270"/>
    </row>
    <row r="3271" spans="6:6" outlineLevel="1">
      <c r="F3271"/>
    </row>
    <row r="3272" spans="6:6" outlineLevel="1">
      <c r="F3272"/>
    </row>
    <row r="3273" spans="6:6" outlineLevel="1">
      <c r="F3273"/>
    </row>
    <row r="3274" spans="6:6" outlineLevel="1">
      <c r="F3274"/>
    </row>
    <row r="3275" spans="6:6" outlineLevel="1">
      <c r="F3275"/>
    </row>
    <row r="3276" spans="6:6" outlineLevel="1">
      <c r="F3276"/>
    </row>
    <row r="3277" spans="6:6" outlineLevel="1">
      <c r="F3277"/>
    </row>
    <row r="3278" spans="6:6" outlineLevel="1">
      <c r="F3278"/>
    </row>
    <row r="3279" spans="6:6" outlineLevel="1">
      <c r="F3279"/>
    </row>
    <row r="3280" spans="6:6" outlineLevel="1">
      <c r="F3280"/>
    </row>
    <row r="3281" spans="6:6" outlineLevel="1">
      <c r="F3281"/>
    </row>
    <row r="3282" spans="6:6" outlineLevel="1">
      <c r="F3282"/>
    </row>
    <row r="3283" spans="6:6" outlineLevel="1">
      <c r="F3283"/>
    </row>
    <row r="3284" spans="6:6" outlineLevel="1">
      <c r="F3284"/>
    </row>
    <row r="3285" spans="6:6">
      <c r="F3285"/>
    </row>
    <row r="3286" spans="6:6" outlineLevel="1">
      <c r="F3286"/>
    </row>
    <row r="3287" spans="6:6" outlineLevel="1">
      <c r="F3287"/>
    </row>
    <row r="3288" spans="6:6" outlineLevel="1">
      <c r="F3288"/>
    </row>
    <row r="3289" spans="6:6" outlineLevel="1">
      <c r="F3289"/>
    </row>
    <row r="3290" spans="6:6" outlineLevel="1">
      <c r="F3290"/>
    </row>
    <row r="3291" spans="6:6" outlineLevel="1">
      <c r="F3291"/>
    </row>
    <row r="3292" spans="6:6" outlineLevel="1">
      <c r="F3292"/>
    </row>
    <row r="3293" spans="6:6" outlineLevel="1">
      <c r="F3293"/>
    </row>
    <row r="3294" spans="6:6" outlineLevel="1">
      <c r="F3294"/>
    </row>
    <row r="3295" spans="6:6" outlineLevel="1">
      <c r="F3295"/>
    </row>
    <row r="3296" spans="6:6" outlineLevel="1">
      <c r="F3296"/>
    </row>
    <row r="3297" spans="6:6" outlineLevel="1">
      <c r="F3297"/>
    </row>
    <row r="3298" spans="6:6" outlineLevel="1">
      <c r="F3298"/>
    </row>
    <row r="3299" spans="6:6" outlineLevel="1">
      <c r="F3299"/>
    </row>
    <row r="3300" spans="6:6" outlineLevel="1">
      <c r="F3300"/>
    </row>
    <row r="3301" spans="6:6" outlineLevel="1">
      <c r="F3301"/>
    </row>
    <row r="3302" spans="6:6" outlineLevel="1">
      <c r="F3302"/>
    </row>
    <row r="3303" spans="6:6" outlineLevel="1">
      <c r="F3303"/>
    </row>
    <row r="3304" spans="6:6" outlineLevel="1">
      <c r="F3304"/>
    </row>
    <row r="3305" spans="6:6" outlineLevel="1">
      <c r="F3305"/>
    </row>
    <row r="3306" spans="6:6" outlineLevel="1">
      <c r="F3306"/>
    </row>
    <row r="3307" spans="6:6" outlineLevel="1">
      <c r="F3307"/>
    </row>
    <row r="3308" spans="6:6" outlineLevel="1">
      <c r="F3308"/>
    </row>
    <row r="3309" spans="6:6" outlineLevel="1">
      <c r="F3309"/>
    </row>
    <row r="3310" spans="6:6" outlineLevel="1">
      <c r="F3310"/>
    </row>
    <row r="3311" spans="6:6" outlineLevel="1">
      <c r="F3311"/>
    </row>
    <row r="3312" spans="6:6" outlineLevel="1">
      <c r="F3312"/>
    </row>
    <row r="3313" spans="6:6" outlineLevel="1">
      <c r="F3313"/>
    </row>
    <row r="3314" spans="6:6" outlineLevel="1">
      <c r="F3314"/>
    </row>
    <row r="3315" spans="6:6" outlineLevel="1">
      <c r="F3315"/>
    </row>
    <row r="3316" spans="6:6" outlineLevel="1">
      <c r="F3316"/>
    </row>
    <row r="3317" spans="6:6" outlineLevel="1">
      <c r="F3317"/>
    </row>
    <row r="3318" spans="6:6" outlineLevel="1">
      <c r="F3318"/>
    </row>
    <row r="3319" spans="6:6" outlineLevel="1">
      <c r="F3319"/>
    </row>
    <row r="3320" spans="6:6" outlineLevel="1">
      <c r="F3320"/>
    </row>
    <row r="3321" spans="6:6" outlineLevel="1">
      <c r="F3321"/>
    </row>
    <row r="3322" spans="6:6" outlineLevel="1">
      <c r="F3322"/>
    </row>
    <row r="3323" spans="6:6" outlineLevel="1">
      <c r="F3323"/>
    </row>
    <row r="3324" spans="6:6" outlineLevel="1">
      <c r="F3324"/>
    </row>
    <row r="3325" spans="6:6" outlineLevel="1">
      <c r="F3325"/>
    </row>
    <row r="3326" spans="6:6" outlineLevel="1">
      <c r="F3326"/>
    </row>
    <row r="3327" spans="6:6" outlineLevel="1">
      <c r="F3327"/>
    </row>
    <row r="3328" spans="6:6" outlineLevel="1">
      <c r="F3328"/>
    </row>
    <row r="3329" spans="6:6" outlineLevel="1">
      <c r="F3329"/>
    </row>
    <row r="3330" spans="6:6" outlineLevel="1">
      <c r="F3330"/>
    </row>
    <row r="3331" spans="6:6" outlineLevel="1">
      <c r="F3331"/>
    </row>
    <row r="3332" spans="6:6" outlineLevel="1">
      <c r="F3332"/>
    </row>
    <row r="3333" spans="6:6" outlineLevel="1">
      <c r="F3333"/>
    </row>
    <row r="3334" spans="6:6" outlineLevel="1">
      <c r="F3334"/>
    </row>
    <row r="3335" spans="6:6" outlineLevel="1">
      <c r="F3335"/>
    </row>
    <row r="3336" spans="6:6" outlineLevel="1">
      <c r="F3336"/>
    </row>
    <row r="3337" spans="6:6" outlineLevel="1">
      <c r="F3337"/>
    </row>
    <row r="3338" spans="6:6" outlineLevel="1">
      <c r="F3338"/>
    </row>
    <row r="3339" spans="6:6" outlineLevel="1">
      <c r="F3339"/>
    </row>
    <row r="3340" spans="6:6" outlineLevel="1">
      <c r="F3340"/>
    </row>
    <row r="3341" spans="6:6" outlineLevel="1">
      <c r="F3341"/>
    </row>
    <row r="3342" spans="6:6" outlineLevel="1">
      <c r="F3342"/>
    </row>
    <row r="3343" spans="6:6" outlineLevel="1">
      <c r="F3343"/>
    </row>
    <row r="3344" spans="6:6" outlineLevel="1">
      <c r="F3344"/>
    </row>
    <row r="3345" spans="6:6" outlineLevel="1">
      <c r="F3345"/>
    </row>
    <row r="3346" spans="6:6" outlineLevel="1">
      <c r="F3346"/>
    </row>
    <row r="3347" spans="6:6" outlineLevel="1">
      <c r="F3347"/>
    </row>
    <row r="3348" spans="6:6" outlineLevel="1">
      <c r="F3348"/>
    </row>
    <row r="3349" spans="6:6" outlineLevel="1">
      <c r="F3349"/>
    </row>
    <row r="3350" spans="6:6" outlineLevel="1">
      <c r="F3350"/>
    </row>
    <row r="3351" spans="6:6" outlineLevel="1">
      <c r="F3351"/>
    </row>
    <row r="3352" spans="6:6" outlineLevel="1">
      <c r="F3352"/>
    </row>
    <row r="3353" spans="6:6" outlineLevel="1">
      <c r="F3353"/>
    </row>
    <row r="3354" spans="6:6" outlineLevel="1">
      <c r="F3354"/>
    </row>
    <row r="3355" spans="6:6" outlineLevel="1">
      <c r="F3355"/>
    </row>
    <row r="3356" spans="6:6" outlineLevel="1">
      <c r="F3356"/>
    </row>
    <row r="3357" spans="6:6" outlineLevel="1">
      <c r="F3357"/>
    </row>
    <row r="3358" spans="6:6" outlineLevel="1">
      <c r="F3358"/>
    </row>
    <row r="3359" spans="6:6" outlineLevel="1">
      <c r="F3359"/>
    </row>
    <row r="3360" spans="6:6" outlineLevel="1">
      <c r="F3360"/>
    </row>
    <row r="3361" spans="6:6" outlineLevel="1">
      <c r="F3361"/>
    </row>
    <row r="3362" spans="6:6" outlineLevel="1">
      <c r="F3362"/>
    </row>
    <row r="3363" spans="6:6" outlineLevel="1">
      <c r="F3363"/>
    </row>
    <row r="3364" spans="6:6" outlineLevel="1">
      <c r="F3364"/>
    </row>
    <row r="3365" spans="6:6" outlineLevel="1">
      <c r="F3365"/>
    </row>
    <row r="3366" spans="6:6" outlineLevel="1">
      <c r="F3366"/>
    </row>
    <row r="3367" spans="6:6" outlineLevel="1">
      <c r="F3367"/>
    </row>
    <row r="3368" spans="6:6" outlineLevel="1">
      <c r="F3368"/>
    </row>
    <row r="3369" spans="6:6" outlineLevel="1">
      <c r="F3369"/>
    </row>
    <row r="3370" spans="6:6" outlineLevel="1">
      <c r="F3370"/>
    </row>
    <row r="3371" spans="6:6" outlineLevel="1">
      <c r="F3371"/>
    </row>
    <row r="3372" spans="6:6" outlineLevel="1">
      <c r="F3372"/>
    </row>
    <row r="3373" spans="6:6" outlineLevel="1">
      <c r="F3373"/>
    </row>
    <row r="3374" spans="6:6" outlineLevel="1">
      <c r="F3374"/>
    </row>
    <row r="3375" spans="6:6" outlineLevel="1">
      <c r="F3375"/>
    </row>
    <row r="3376" spans="6:6" outlineLevel="1">
      <c r="F3376"/>
    </row>
    <row r="3377" spans="6:6" outlineLevel="1">
      <c r="F3377"/>
    </row>
    <row r="3378" spans="6:6" outlineLevel="1">
      <c r="F3378"/>
    </row>
    <row r="3379" spans="6:6" outlineLevel="1">
      <c r="F3379"/>
    </row>
    <row r="3380" spans="6:6" outlineLevel="1">
      <c r="F3380"/>
    </row>
    <row r="3381" spans="6:6" outlineLevel="1">
      <c r="F3381"/>
    </row>
    <row r="3382" spans="6:6" outlineLevel="1">
      <c r="F3382"/>
    </row>
    <row r="3383" spans="6:6" outlineLevel="1">
      <c r="F3383"/>
    </row>
    <row r="3384" spans="6:6" outlineLevel="1">
      <c r="F3384"/>
    </row>
    <row r="3385" spans="6:6" outlineLevel="1">
      <c r="F3385"/>
    </row>
    <row r="3386" spans="6:6" outlineLevel="1">
      <c r="F3386"/>
    </row>
    <row r="3387" spans="6:6" outlineLevel="1">
      <c r="F3387"/>
    </row>
    <row r="3388" spans="6:6" outlineLevel="1">
      <c r="F3388"/>
    </row>
    <row r="3389" spans="6:6" outlineLevel="1">
      <c r="F3389"/>
    </row>
    <row r="3390" spans="6:6" outlineLevel="1">
      <c r="F3390"/>
    </row>
    <row r="3391" spans="6:6" outlineLevel="1">
      <c r="F3391"/>
    </row>
    <row r="3392" spans="6:6" outlineLevel="1">
      <c r="F3392"/>
    </row>
    <row r="3393" spans="6:6" outlineLevel="1">
      <c r="F3393"/>
    </row>
    <row r="3394" spans="6:6" outlineLevel="1">
      <c r="F3394"/>
    </row>
    <row r="3395" spans="6:6" outlineLevel="1">
      <c r="F3395"/>
    </row>
    <row r="3396" spans="6:6" outlineLevel="1">
      <c r="F3396"/>
    </row>
    <row r="3397" spans="6:6" outlineLevel="1">
      <c r="F3397"/>
    </row>
    <row r="3398" spans="6:6" outlineLevel="1">
      <c r="F3398"/>
    </row>
    <row r="3399" spans="6:6" outlineLevel="1">
      <c r="F3399"/>
    </row>
    <row r="3400" spans="6:6" outlineLevel="1">
      <c r="F3400"/>
    </row>
    <row r="3401" spans="6:6" outlineLevel="1">
      <c r="F3401"/>
    </row>
    <row r="3402" spans="6:6" outlineLevel="1">
      <c r="F3402"/>
    </row>
    <row r="3403" spans="6:6" outlineLevel="1">
      <c r="F3403"/>
    </row>
    <row r="3404" spans="6:6" outlineLevel="1">
      <c r="F3404"/>
    </row>
    <row r="3405" spans="6:6" outlineLevel="1">
      <c r="F3405"/>
    </row>
    <row r="3406" spans="6:6" outlineLevel="1">
      <c r="F3406"/>
    </row>
    <row r="3407" spans="6:6" outlineLevel="1">
      <c r="F3407"/>
    </row>
    <row r="3408" spans="6:6" outlineLevel="1">
      <c r="F3408"/>
    </row>
    <row r="3409" spans="6:6" outlineLevel="1">
      <c r="F3409"/>
    </row>
    <row r="3410" spans="6:6" outlineLevel="1">
      <c r="F3410"/>
    </row>
    <row r="3411" spans="6:6" outlineLevel="1">
      <c r="F3411"/>
    </row>
    <row r="3412" spans="6:6" outlineLevel="1">
      <c r="F3412"/>
    </row>
    <row r="3413" spans="6:6" outlineLevel="1">
      <c r="F3413"/>
    </row>
    <row r="3414" spans="6:6" outlineLevel="1">
      <c r="F3414"/>
    </row>
    <row r="3415" spans="6:6" outlineLevel="1">
      <c r="F3415"/>
    </row>
    <row r="3416" spans="6:6" outlineLevel="1">
      <c r="F3416"/>
    </row>
    <row r="3417" spans="6:6" outlineLevel="1">
      <c r="F3417"/>
    </row>
    <row r="3418" spans="6:6" outlineLevel="1">
      <c r="F3418"/>
    </row>
    <row r="3419" spans="6:6" outlineLevel="1">
      <c r="F3419"/>
    </row>
    <row r="3420" spans="6:6" outlineLevel="1">
      <c r="F3420"/>
    </row>
    <row r="3421" spans="6:6" outlineLevel="1">
      <c r="F3421"/>
    </row>
    <row r="3422" spans="6:6" outlineLevel="1">
      <c r="F3422"/>
    </row>
    <row r="3423" spans="6:6" outlineLevel="1">
      <c r="F3423"/>
    </row>
    <row r="3424" spans="6:6" outlineLevel="1">
      <c r="F3424"/>
    </row>
    <row r="3425" spans="6:6" outlineLevel="1">
      <c r="F3425"/>
    </row>
    <row r="3426" spans="6:6" outlineLevel="1">
      <c r="F3426"/>
    </row>
    <row r="3427" spans="6:6" outlineLevel="1">
      <c r="F3427"/>
    </row>
    <row r="3428" spans="6:6" outlineLevel="1">
      <c r="F3428"/>
    </row>
    <row r="3429" spans="6:6" outlineLevel="1">
      <c r="F3429"/>
    </row>
    <row r="3430" spans="6:6" outlineLevel="1">
      <c r="F3430"/>
    </row>
    <row r="3431" spans="6:6" outlineLevel="1">
      <c r="F3431"/>
    </row>
    <row r="3432" spans="6:6" outlineLevel="1">
      <c r="F3432"/>
    </row>
    <row r="3433" spans="6:6" outlineLevel="1">
      <c r="F3433"/>
    </row>
    <row r="3434" spans="6:6" outlineLevel="1">
      <c r="F3434"/>
    </row>
    <row r="3435" spans="6:6" outlineLevel="1">
      <c r="F3435"/>
    </row>
    <row r="3436" spans="6:6" outlineLevel="1">
      <c r="F3436"/>
    </row>
    <row r="3437" spans="6:6" outlineLevel="1">
      <c r="F3437"/>
    </row>
    <row r="3438" spans="6:6" outlineLevel="1">
      <c r="F3438"/>
    </row>
    <row r="3439" spans="6:6" outlineLevel="1">
      <c r="F3439"/>
    </row>
    <row r="3440" spans="6:6" outlineLevel="1">
      <c r="F3440"/>
    </row>
    <row r="3441" spans="6:6" outlineLevel="1">
      <c r="F3441"/>
    </row>
    <row r="3442" spans="6:6" outlineLevel="1">
      <c r="F3442"/>
    </row>
    <row r="3443" spans="6:6" outlineLevel="1">
      <c r="F3443"/>
    </row>
    <row r="3444" spans="6:6" outlineLevel="1">
      <c r="F3444"/>
    </row>
    <row r="3445" spans="6:6" outlineLevel="1">
      <c r="F3445"/>
    </row>
    <row r="3446" spans="6:6" outlineLevel="1">
      <c r="F3446"/>
    </row>
    <row r="3447" spans="6:6" outlineLevel="1">
      <c r="F3447"/>
    </row>
    <row r="3448" spans="6:6" outlineLevel="1">
      <c r="F3448"/>
    </row>
    <row r="3449" spans="6:6" outlineLevel="1">
      <c r="F3449"/>
    </row>
    <row r="3450" spans="6:6" outlineLevel="1">
      <c r="F3450"/>
    </row>
    <row r="3451" spans="6:6" outlineLevel="1">
      <c r="F3451"/>
    </row>
    <row r="3452" spans="6:6" outlineLevel="1">
      <c r="F3452"/>
    </row>
    <row r="3453" spans="6:6" outlineLevel="1">
      <c r="F3453"/>
    </row>
    <row r="3454" spans="6:6" outlineLevel="1">
      <c r="F3454"/>
    </row>
    <row r="3455" spans="6:6" outlineLevel="1">
      <c r="F3455"/>
    </row>
    <row r="3456" spans="6:6" outlineLevel="1">
      <c r="F3456"/>
    </row>
    <row r="3457" spans="6:6" outlineLevel="1">
      <c r="F3457"/>
    </row>
    <row r="3458" spans="6:6" outlineLevel="1">
      <c r="F3458"/>
    </row>
    <row r="3459" spans="6:6" outlineLevel="1">
      <c r="F3459"/>
    </row>
    <row r="3460" spans="6:6" outlineLevel="1">
      <c r="F3460"/>
    </row>
    <row r="3461" spans="6:6" outlineLevel="1">
      <c r="F3461"/>
    </row>
    <row r="3462" spans="6:6" outlineLevel="1">
      <c r="F3462"/>
    </row>
    <row r="3463" spans="6:6" outlineLevel="1">
      <c r="F3463"/>
    </row>
    <row r="3464" spans="6:6" outlineLevel="1">
      <c r="F3464"/>
    </row>
    <row r="3465" spans="6:6" outlineLevel="1">
      <c r="F3465"/>
    </row>
    <row r="3466" spans="6:6" outlineLevel="1">
      <c r="F3466"/>
    </row>
    <row r="3467" spans="6:6" outlineLevel="1">
      <c r="F3467"/>
    </row>
    <row r="3468" spans="6:6" outlineLevel="1">
      <c r="F3468"/>
    </row>
    <row r="3469" spans="6:6" outlineLevel="1">
      <c r="F3469"/>
    </row>
    <row r="3470" spans="6:6" outlineLevel="1">
      <c r="F3470"/>
    </row>
    <row r="3471" spans="6:6" outlineLevel="1">
      <c r="F3471"/>
    </row>
    <row r="3472" spans="6:6" outlineLevel="1">
      <c r="F3472"/>
    </row>
    <row r="3473" spans="6:6" outlineLevel="1">
      <c r="F3473"/>
    </row>
    <row r="3474" spans="6:6" outlineLevel="1">
      <c r="F3474"/>
    </row>
    <row r="3475" spans="6:6" outlineLevel="1">
      <c r="F3475"/>
    </row>
    <row r="3476" spans="6:6" outlineLevel="1">
      <c r="F3476"/>
    </row>
    <row r="3477" spans="6:6" outlineLevel="1">
      <c r="F3477"/>
    </row>
    <row r="3478" spans="6:6" outlineLevel="1">
      <c r="F3478"/>
    </row>
    <row r="3479" spans="6:6" outlineLevel="1">
      <c r="F3479"/>
    </row>
    <row r="3480" spans="6:6" outlineLevel="1">
      <c r="F3480"/>
    </row>
    <row r="3481" spans="6:6" outlineLevel="1">
      <c r="F3481"/>
    </row>
    <row r="3482" spans="6:6" outlineLevel="1">
      <c r="F3482"/>
    </row>
    <row r="3483" spans="6:6" outlineLevel="1">
      <c r="F3483"/>
    </row>
    <row r="3484" spans="6:6" outlineLevel="1">
      <c r="F3484"/>
    </row>
    <row r="3485" spans="6:6" outlineLevel="1">
      <c r="F3485"/>
    </row>
    <row r="3486" spans="6:6" outlineLevel="1">
      <c r="F3486"/>
    </row>
    <row r="3487" spans="6:6" outlineLevel="1">
      <c r="F3487"/>
    </row>
    <row r="3488" spans="6:6" outlineLevel="1">
      <c r="F3488"/>
    </row>
    <row r="3489" spans="6:6" outlineLevel="1">
      <c r="F3489"/>
    </row>
    <row r="3490" spans="6:6" outlineLevel="1">
      <c r="F3490"/>
    </row>
    <row r="3491" spans="6:6" outlineLevel="1">
      <c r="F3491"/>
    </row>
    <row r="3492" spans="6:6" outlineLevel="1">
      <c r="F3492"/>
    </row>
    <row r="3493" spans="6:6" outlineLevel="1">
      <c r="F3493"/>
    </row>
    <row r="3494" spans="6:6" outlineLevel="1">
      <c r="F3494"/>
    </row>
    <row r="3495" spans="6:6" outlineLevel="1">
      <c r="F3495"/>
    </row>
    <row r="3496" spans="6:6" outlineLevel="1">
      <c r="F3496"/>
    </row>
    <row r="3497" spans="6:6" outlineLevel="1">
      <c r="F3497"/>
    </row>
    <row r="3498" spans="6:6" outlineLevel="1">
      <c r="F3498"/>
    </row>
    <row r="3499" spans="6:6" outlineLevel="1">
      <c r="F3499"/>
    </row>
    <row r="3500" spans="6:6" outlineLevel="1">
      <c r="F3500"/>
    </row>
    <row r="3501" spans="6:6" outlineLevel="1">
      <c r="F3501"/>
    </row>
    <row r="3502" spans="6:6" outlineLevel="1">
      <c r="F3502"/>
    </row>
    <row r="3503" spans="6:6" outlineLevel="1">
      <c r="F3503"/>
    </row>
    <row r="3504" spans="6:6" outlineLevel="1">
      <c r="F3504"/>
    </row>
    <row r="3505" spans="6:6" outlineLevel="1">
      <c r="F3505"/>
    </row>
    <row r="3506" spans="6:6" outlineLevel="1">
      <c r="F3506"/>
    </row>
    <row r="3507" spans="6:6" outlineLevel="1">
      <c r="F3507"/>
    </row>
    <row r="3508" spans="6:6" outlineLevel="1">
      <c r="F3508"/>
    </row>
    <row r="3509" spans="6:6" outlineLevel="1">
      <c r="F3509"/>
    </row>
    <row r="3510" spans="6:6" outlineLevel="1">
      <c r="F3510"/>
    </row>
    <row r="3511" spans="6:6" outlineLevel="1">
      <c r="F3511"/>
    </row>
    <row r="3512" spans="6:6" outlineLevel="1">
      <c r="F3512"/>
    </row>
    <row r="3513" spans="6:6" outlineLevel="1">
      <c r="F3513"/>
    </row>
    <row r="3514" spans="6:6" outlineLevel="1">
      <c r="F3514"/>
    </row>
    <row r="3515" spans="6:6" outlineLevel="1">
      <c r="F3515"/>
    </row>
    <row r="3516" spans="6:6" outlineLevel="1">
      <c r="F3516"/>
    </row>
    <row r="3517" spans="6:6" outlineLevel="1">
      <c r="F3517"/>
    </row>
    <row r="3518" spans="6:6" outlineLevel="1">
      <c r="F3518"/>
    </row>
    <row r="3519" spans="6:6" outlineLevel="1">
      <c r="F3519"/>
    </row>
    <row r="3520" spans="6:6" outlineLevel="1">
      <c r="F3520"/>
    </row>
    <row r="3521" spans="6:6" outlineLevel="1">
      <c r="F3521"/>
    </row>
    <row r="3522" spans="6:6" outlineLevel="1">
      <c r="F3522"/>
    </row>
    <row r="3523" spans="6:6" outlineLevel="1">
      <c r="F3523"/>
    </row>
    <row r="3524" spans="6:6" outlineLevel="1">
      <c r="F3524"/>
    </row>
    <row r="3525" spans="6:6" outlineLevel="1">
      <c r="F3525"/>
    </row>
    <row r="3526" spans="6:6" outlineLevel="1">
      <c r="F3526"/>
    </row>
    <row r="3527" spans="6:6" outlineLevel="1">
      <c r="F3527"/>
    </row>
    <row r="3528" spans="6:6" outlineLevel="1">
      <c r="F3528"/>
    </row>
    <row r="3529" spans="6:6" outlineLevel="1">
      <c r="F3529"/>
    </row>
    <row r="3530" spans="6:6" outlineLevel="1">
      <c r="F3530"/>
    </row>
    <row r="3531" spans="6:6" outlineLevel="1">
      <c r="F3531"/>
    </row>
    <row r="3532" spans="6:6" outlineLevel="1">
      <c r="F3532"/>
    </row>
    <row r="3533" spans="6:6" outlineLevel="1">
      <c r="F3533"/>
    </row>
    <row r="3534" spans="6:6" outlineLevel="1">
      <c r="F3534"/>
    </row>
    <row r="3535" spans="6:6" outlineLevel="1">
      <c r="F3535"/>
    </row>
    <row r="3536" spans="6:6" outlineLevel="1">
      <c r="F3536"/>
    </row>
    <row r="3537" spans="6:6" outlineLevel="1">
      <c r="F3537"/>
    </row>
    <row r="3538" spans="6:6" outlineLevel="1">
      <c r="F3538"/>
    </row>
    <row r="3539" spans="6:6" outlineLevel="1">
      <c r="F3539"/>
    </row>
    <row r="3540" spans="6:6" outlineLevel="1">
      <c r="F3540"/>
    </row>
    <row r="3541" spans="6:6" outlineLevel="1">
      <c r="F3541"/>
    </row>
    <row r="3542" spans="6:6" outlineLevel="1">
      <c r="F3542"/>
    </row>
    <row r="3543" spans="6:6" outlineLevel="1">
      <c r="F3543"/>
    </row>
    <row r="3544" spans="6:6" outlineLevel="1">
      <c r="F3544"/>
    </row>
    <row r="3545" spans="6:6" outlineLevel="1">
      <c r="F3545"/>
    </row>
    <row r="3546" spans="6:6" outlineLevel="1">
      <c r="F3546"/>
    </row>
    <row r="3547" spans="6:6">
      <c r="F3547"/>
    </row>
    <row r="3548" spans="6:6" outlineLevel="1">
      <c r="F3548"/>
    </row>
    <row r="3549" spans="6:6" outlineLevel="1">
      <c r="F3549"/>
    </row>
    <row r="3550" spans="6:6" outlineLevel="1">
      <c r="F3550"/>
    </row>
    <row r="3551" spans="6:6" outlineLevel="1">
      <c r="F3551"/>
    </row>
    <row r="3552" spans="6:6" outlineLevel="1">
      <c r="F3552"/>
    </row>
    <row r="3553" spans="6:6" outlineLevel="1">
      <c r="F3553"/>
    </row>
    <row r="3554" spans="6:6" outlineLevel="1">
      <c r="F3554"/>
    </row>
    <row r="3555" spans="6:6" outlineLevel="1">
      <c r="F3555"/>
    </row>
    <row r="3556" spans="6:6" outlineLevel="1">
      <c r="F3556"/>
    </row>
    <row r="3557" spans="6:6" outlineLevel="1">
      <c r="F3557"/>
    </row>
    <row r="3558" spans="6:6" outlineLevel="1">
      <c r="F3558"/>
    </row>
    <row r="3559" spans="6:6" outlineLevel="1">
      <c r="F3559"/>
    </row>
    <row r="3560" spans="6:6" outlineLevel="1">
      <c r="F3560"/>
    </row>
    <row r="3561" spans="6:6" outlineLevel="1">
      <c r="F3561"/>
    </row>
    <row r="3562" spans="6:6" outlineLevel="1">
      <c r="F3562"/>
    </row>
    <row r="3563" spans="6:6" outlineLevel="1">
      <c r="F3563"/>
    </row>
    <row r="3564" spans="6:6" outlineLevel="1">
      <c r="F3564"/>
    </row>
    <row r="3565" spans="6:6" outlineLevel="1">
      <c r="F3565"/>
    </row>
    <row r="3566" spans="6:6" outlineLevel="1">
      <c r="F3566"/>
    </row>
    <row r="3567" spans="6:6" outlineLevel="1">
      <c r="F3567"/>
    </row>
    <row r="3568" spans="6:6" outlineLevel="1">
      <c r="F3568"/>
    </row>
    <row r="3569" spans="6:6" outlineLevel="1">
      <c r="F3569"/>
    </row>
    <row r="3570" spans="6:6" outlineLevel="1">
      <c r="F3570"/>
    </row>
    <row r="3571" spans="6:6" outlineLevel="1">
      <c r="F3571"/>
    </row>
    <row r="3572" spans="6:6" outlineLevel="1">
      <c r="F3572"/>
    </row>
    <row r="3573" spans="6:6" outlineLevel="1">
      <c r="F3573"/>
    </row>
    <row r="3574" spans="6:6" outlineLevel="1">
      <c r="F3574"/>
    </row>
    <row r="3575" spans="6:6" outlineLevel="1">
      <c r="F3575"/>
    </row>
    <row r="3576" spans="6:6" outlineLevel="1">
      <c r="F3576"/>
    </row>
    <row r="3577" spans="6:6" outlineLevel="1">
      <c r="F3577"/>
    </row>
    <row r="3578" spans="6:6" outlineLevel="1">
      <c r="F3578"/>
    </row>
    <row r="3579" spans="6:6" outlineLevel="1">
      <c r="F3579"/>
    </row>
    <row r="3580" spans="6:6" outlineLevel="1">
      <c r="F3580"/>
    </row>
    <row r="3581" spans="6:6" outlineLevel="1">
      <c r="F3581"/>
    </row>
    <row r="3582" spans="6:6" outlineLevel="1">
      <c r="F3582"/>
    </row>
    <row r="3583" spans="6:6" outlineLevel="1">
      <c r="F3583"/>
    </row>
    <row r="3584" spans="6:6" outlineLevel="1">
      <c r="F3584"/>
    </row>
    <row r="3585" spans="6:6" outlineLevel="1">
      <c r="F3585"/>
    </row>
    <row r="3586" spans="6:6" outlineLevel="1">
      <c r="F3586"/>
    </row>
    <row r="3587" spans="6:6" outlineLevel="1">
      <c r="F3587"/>
    </row>
    <row r="3588" spans="6:6" outlineLevel="1">
      <c r="F3588"/>
    </row>
    <row r="3589" spans="6:6" outlineLevel="1">
      <c r="F3589"/>
    </row>
    <row r="3590" spans="6:6" outlineLevel="1">
      <c r="F3590"/>
    </row>
    <row r="3591" spans="6:6" outlineLevel="1">
      <c r="F3591"/>
    </row>
    <row r="3592" spans="6:6" outlineLevel="1">
      <c r="F3592"/>
    </row>
    <row r="3593" spans="6:6" outlineLevel="1">
      <c r="F3593"/>
    </row>
    <row r="3594" spans="6:6" outlineLevel="1">
      <c r="F3594"/>
    </row>
    <row r="3595" spans="6:6" outlineLevel="1">
      <c r="F3595"/>
    </row>
    <row r="3596" spans="6:6" outlineLevel="1">
      <c r="F3596"/>
    </row>
    <row r="3597" spans="6:6" outlineLevel="1">
      <c r="F3597"/>
    </row>
    <row r="3598" spans="6:6" outlineLevel="1">
      <c r="F3598"/>
    </row>
    <row r="3599" spans="6:6" outlineLevel="1">
      <c r="F3599"/>
    </row>
    <row r="3600" spans="6:6" outlineLevel="1">
      <c r="F3600"/>
    </row>
    <row r="3601" spans="6:6" outlineLevel="1">
      <c r="F3601"/>
    </row>
    <row r="3602" spans="6:6" outlineLevel="1">
      <c r="F3602"/>
    </row>
    <row r="3603" spans="6:6" outlineLevel="1">
      <c r="F3603"/>
    </row>
    <row r="3604" spans="6:6" outlineLevel="1">
      <c r="F3604"/>
    </row>
    <row r="3605" spans="6:6" outlineLevel="1">
      <c r="F3605"/>
    </row>
    <row r="3606" spans="6:6" outlineLevel="1">
      <c r="F3606"/>
    </row>
    <row r="3607" spans="6:6" outlineLevel="1">
      <c r="F3607"/>
    </row>
    <row r="3608" spans="6:6" outlineLevel="1">
      <c r="F3608"/>
    </row>
    <row r="3609" spans="6:6" outlineLevel="1">
      <c r="F3609"/>
    </row>
    <row r="3610" spans="6:6" outlineLevel="1">
      <c r="F3610"/>
    </row>
    <row r="3611" spans="6:6" outlineLevel="1">
      <c r="F3611"/>
    </row>
    <row r="3612" spans="6:6" outlineLevel="1">
      <c r="F3612"/>
    </row>
    <row r="3613" spans="6:6" outlineLevel="1">
      <c r="F3613"/>
    </row>
    <row r="3614" spans="6:6" outlineLevel="1">
      <c r="F3614"/>
    </row>
    <row r="3615" spans="6:6" outlineLevel="1">
      <c r="F3615"/>
    </row>
    <row r="3616" spans="6:6" outlineLevel="1">
      <c r="F3616"/>
    </row>
    <row r="3617" spans="6:6" outlineLevel="1">
      <c r="F3617"/>
    </row>
    <row r="3618" spans="6:6" outlineLevel="1">
      <c r="F3618"/>
    </row>
    <row r="3619" spans="6:6" outlineLevel="1">
      <c r="F3619"/>
    </row>
    <row r="3620" spans="6:6" outlineLevel="1">
      <c r="F3620"/>
    </row>
    <row r="3621" spans="6:6" outlineLevel="1">
      <c r="F3621"/>
    </row>
    <row r="3622" spans="6:6" outlineLevel="1">
      <c r="F3622"/>
    </row>
    <row r="3623" spans="6:6" outlineLevel="1">
      <c r="F3623"/>
    </row>
    <row r="3624" spans="6:6" outlineLevel="1">
      <c r="F3624"/>
    </row>
    <row r="3625" spans="6:6" outlineLevel="1">
      <c r="F3625"/>
    </row>
    <row r="3626" spans="6:6" outlineLevel="1">
      <c r="F3626"/>
    </row>
    <row r="3627" spans="6:6" outlineLevel="1">
      <c r="F3627"/>
    </row>
    <row r="3628" spans="6:6" outlineLevel="1">
      <c r="F3628"/>
    </row>
    <row r="3629" spans="6:6" outlineLevel="1">
      <c r="F3629"/>
    </row>
    <row r="3630" spans="6:6" outlineLevel="1">
      <c r="F3630"/>
    </row>
    <row r="3631" spans="6:6" outlineLevel="1">
      <c r="F3631"/>
    </row>
    <row r="3632" spans="6:6" outlineLevel="1">
      <c r="F3632"/>
    </row>
    <row r="3633" spans="6:6" outlineLevel="1">
      <c r="F3633"/>
    </row>
    <row r="3634" spans="6:6" outlineLevel="1">
      <c r="F3634"/>
    </row>
    <row r="3635" spans="6:6" outlineLevel="1">
      <c r="F3635"/>
    </row>
    <row r="3636" spans="6:6" outlineLevel="1">
      <c r="F3636"/>
    </row>
    <row r="3637" spans="6:6" outlineLevel="1">
      <c r="F3637"/>
    </row>
    <row r="3638" spans="6:6" outlineLevel="1">
      <c r="F3638"/>
    </row>
    <row r="3639" spans="6:6" outlineLevel="1">
      <c r="F3639"/>
    </row>
    <row r="3640" spans="6:6" outlineLevel="1">
      <c r="F3640"/>
    </row>
    <row r="3641" spans="6:6" outlineLevel="1">
      <c r="F3641"/>
    </row>
    <row r="3642" spans="6:6" outlineLevel="1">
      <c r="F3642"/>
    </row>
    <row r="3643" spans="6:6" outlineLevel="1">
      <c r="F3643"/>
    </row>
    <row r="3644" spans="6:6" outlineLevel="1">
      <c r="F3644"/>
    </row>
    <row r="3645" spans="6:6" outlineLevel="1">
      <c r="F3645"/>
    </row>
    <row r="3646" spans="6:6" outlineLevel="1">
      <c r="F3646"/>
    </row>
    <row r="3647" spans="6:6" outlineLevel="1">
      <c r="F3647"/>
    </row>
    <row r="3648" spans="6:6" outlineLevel="1">
      <c r="F3648"/>
    </row>
    <row r="3649" spans="6:6" outlineLevel="1">
      <c r="F3649"/>
    </row>
    <row r="3650" spans="6:6" outlineLevel="1">
      <c r="F3650"/>
    </row>
    <row r="3651" spans="6:6" outlineLevel="1">
      <c r="F3651"/>
    </row>
    <row r="3652" spans="6:6" outlineLevel="1">
      <c r="F3652"/>
    </row>
    <row r="3653" spans="6:6" outlineLevel="1">
      <c r="F3653"/>
    </row>
    <row r="3654" spans="6:6" outlineLevel="1">
      <c r="F3654"/>
    </row>
    <row r="3655" spans="6:6" outlineLevel="1">
      <c r="F3655"/>
    </row>
    <row r="3656" spans="6:6" outlineLevel="1">
      <c r="F3656"/>
    </row>
    <row r="3657" spans="6:6" outlineLevel="1">
      <c r="F3657"/>
    </row>
    <row r="3658" spans="6:6" outlineLevel="1">
      <c r="F3658"/>
    </row>
    <row r="3659" spans="6:6" outlineLevel="1">
      <c r="F3659"/>
    </row>
    <row r="3660" spans="6:6" outlineLevel="1">
      <c r="F3660"/>
    </row>
    <row r="3661" spans="6:6" outlineLevel="1">
      <c r="F3661"/>
    </row>
    <row r="3662" spans="6:6" outlineLevel="1">
      <c r="F3662"/>
    </row>
    <row r="3663" spans="6:6" outlineLevel="1">
      <c r="F3663"/>
    </row>
    <row r="3664" spans="6:6" outlineLevel="1">
      <c r="F3664"/>
    </row>
    <row r="3665" spans="6:6" outlineLevel="1">
      <c r="F3665"/>
    </row>
    <row r="3666" spans="6:6" outlineLevel="1">
      <c r="F3666"/>
    </row>
    <row r="3667" spans="6:6" outlineLevel="1">
      <c r="F3667"/>
    </row>
    <row r="3668" spans="6:6" outlineLevel="1">
      <c r="F3668"/>
    </row>
    <row r="3669" spans="6:6" outlineLevel="1">
      <c r="F3669"/>
    </row>
    <row r="3670" spans="6:6" outlineLevel="1">
      <c r="F3670"/>
    </row>
    <row r="3671" spans="6:6" outlineLevel="1">
      <c r="F3671"/>
    </row>
    <row r="3672" spans="6:6" outlineLevel="1">
      <c r="F3672"/>
    </row>
    <row r="3673" spans="6:6" outlineLevel="1">
      <c r="F3673"/>
    </row>
    <row r="3674" spans="6:6" outlineLevel="1">
      <c r="F3674"/>
    </row>
    <row r="3675" spans="6:6" outlineLevel="1">
      <c r="F3675"/>
    </row>
    <row r="3676" spans="6:6" outlineLevel="1">
      <c r="F3676"/>
    </row>
    <row r="3677" spans="6:6" outlineLevel="1">
      <c r="F3677"/>
    </row>
    <row r="3678" spans="6:6" outlineLevel="1">
      <c r="F3678"/>
    </row>
    <row r="3679" spans="6:6" outlineLevel="1">
      <c r="F3679"/>
    </row>
    <row r="3680" spans="6:6" outlineLevel="1">
      <c r="F3680"/>
    </row>
    <row r="3681" spans="6:6" outlineLevel="1">
      <c r="F3681"/>
    </row>
    <row r="3682" spans="6:6" outlineLevel="1">
      <c r="F3682"/>
    </row>
    <row r="3683" spans="6:6" outlineLevel="1">
      <c r="F3683"/>
    </row>
    <row r="3684" spans="6:6" outlineLevel="1">
      <c r="F3684"/>
    </row>
    <row r="3685" spans="6:6" outlineLevel="1">
      <c r="F3685"/>
    </row>
    <row r="3686" spans="6:6" outlineLevel="1">
      <c r="F3686"/>
    </row>
    <row r="3687" spans="6:6" outlineLevel="1">
      <c r="F3687"/>
    </row>
    <row r="3688" spans="6:6" outlineLevel="1">
      <c r="F3688"/>
    </row>
    <row r="3689" spans="6:6" outlineLevel="1">
      <c r="F3689"/>
    </row>
    <row r="3690" spans="6:6" outlineLevel="1">
      <c r="F3690"/>
    </row>
    <row r="3691" spans="6:6" outlineLevel="1">
      <c r="F3691"/>
    </row>
    <row r="3692" spans="6:6" outlineLevel="1">
      <c r="F3692"/>
    </row>
    <row r="3693" spans="6:6" outlineLevel="1">
      <c r="F3693"/>
    </row>
    <row r="3694" spans="6:6" outlineLevel="1">
      <c r="F3694"/>
    </row>
    <row r="3695" spans="6:6" outlineLevel="1">
      <c r="F3695"/>
    </row>
    <row r="3696" spans="6:6" outlineLevel="1">
      <c r="F3696"/>
    </row>
    <row r="3697" spans="6:6" outlineLevel="1">
      <c r="F3697"/>
    </row>
    <row r="3698" spans="6:6" outlineLevel="1">
      <c r="F3698"/>
    </row>
    <row r="3699" spans="6:6" outlineLevel="1">
      <c r="F3699"/>
    </row>
    <row r="3700" spans="6:6" outlineLevel="1">
      <c r="F3700"/>
    </row>
    <row r="3701" spans="6:6" outlineLevel="1">
      <c r="F3701"/>
    </row>
    <row r="3702" spans="6:6" outlineLevel="1">
      <c r="F3702"/>
    </row>
    <row r="3703" spans="6:6" outlineLevel="1">
      <c r="F3703"/>
    </row>
    <row r="3704" spans="6:6" outlineLevel="1">
      <c r="F3704"/>
    </row>
    <row r="3705" spans="6:6" outlineLevel="1">
      <c r="F3705"/>
    </row>
    <row r="3706" spans="6:6" outlineLevel="1">
      <c r="F3706"/>
    </row>
    <row r="3707" spans="6:6" outlineLevel="1">
      <c r="F3707"/>
    </row>
    <row r="3708" spans="6:6" outlineLevel="1">
      <c r="F3708"/>
    </row>
    <row r="3709" spans="6:6" outlineLevel="1">
      <c r="F3709"/>
    </row>
    <row r="3710" spans="6:6" outlineLevel="1">
      <c r="F3710"/>
    </row>
    <row r="3711" spans="6:6" outlineLevel="1">
      <c r="F3711"/>
    </row>
    <row r="3712" spans="6:6" outlineLevel="1">
      <c r="F3712"/>
    </row>
    <row r="3713" spans="6:6" outlineLevel="1">
      <c r="F3713"/>
    </row>
    <row r="3714" spans="6:6" outlineLevel="1">
      <c r="F3714"/>
    </row>
    <row r="3715" spans="6:6" outlineLevel="1">
      <c r="F3715"/>
    </row>
    <row r="3716" spans="6:6" outlineLevel="1">
      <c r="F3716"/>
    </row>
    <row r="3717" spans="6:6" outlineLevel="1">
      <c r="F3717"/>
    </row>
    <row r="3718" spans="6:6" outlineLevel="1">
      <c r="F3718"/>
    </row>
    <row r="3719" spans="6:6" outlineLevel="1">
      <c r="F3719"/>
    </row>
    <row r="3720" spans="6:6" outlineLevel="1">
      <c r="F3720"/>
    </row>
    <row r="3721" spans="6:6" outlineLevel="1">
      <c r="F3721"/>
    </row>
    <row r="3722" spans="6:6" outlineLevel="1">
      <c r="F3722"/>
    </row>
    <row r="3723" spans="6:6" outlineLevel="1">
      <c r="F3723"/>
    </row>
    <row r="3724" spans="6:6" outlineLevel="1">
      <c r="F3724"/>
    </row>
    <row r="3725" spans="6:6" outlineLevel="1">
      <c r="F3725"/>
    </row>
    <row r="3726" spans="6:6" outlineLevel="1">
      <c r="F3726"/>
    </row>
    <row r="3727" spans="6:6" outlineLevel="1">
      <c r="F3727"/>
    </row>
    <row r="3728" spans="6:6" outlineLevel="1">
      <c r="F3728"/>
    </row>
    <row r="3729" spans="6:6" outlineLevel="1">
      <c r="F3729"/>
    </row>
    <row r="3730" spans="6:6" outlineLevel="1">
      <c r="F3730"/>
    </row>
    <row r="3731" spans="6:6" outlineLevel="1">
      <c r="F3731"/>
    </row>
    <row r="3732" spans="6:6" outlineLevel="1">
      <c r="F3732"/>
    </row>
    <row r="3733" spans="6:6" outlineLevel="1">
      <c r="F3733"/>
    </row>
    <row r="3734" spans="6:6" outlineLevel="1">
      <c r="F3734"/>
    </row>
    <row r="3735" spans="6:6" outlineLevel="1">
      <c r="F3735"/>
    </row>
    <row r="3736" spans="6:6" outlineLevel="1">
      <c r="F3736"/>
    </row>
    <row r="3737" spans="6:6" outlineLevel="1">
      <c r="F3737"/>
    </row>
    <row r="3738" spans="6:6" outlineLevel="1">
      <c r="F3738"/>
    </row>
    <row r="3739" spans="6:6" outlineLevel="1">
      <c r="F3739"/>
    </row>
    <row r="3740" spans="6:6" outlineLevel="1">
      <c r="F3740"/>
    </row>
    <row r="3741" spans="6:6" outlineLevel="1">
      <c r="F3741"/>
    </row>
    <row r="3742" spans="6:6" outlineLevel="1">
      <c r="F3742"/>
    </row>
    <row r="3743" spans="6:6" outlineLevel="1">
      <c r="F3743"/>
    </row>
    <row r="3744" spans="6:6" outlineLevel="1">
      <c r="F3744"/>
    </row>
    <row r="3745" spans="6:6" outlineLevel="1">
      <c r="F3745"/>
    </row>
    <row r="3746" spans="6:6" outlineLevel="1">
      <c r="F3746"/>
    </row>
    <row r="3747" spans="6:6" outlineLevel="1">
      <c r="F3747"/>
    </row>
    <row r="3748" spans="6:6" outlineLevel="1">
      <c r="F3748"/>
    </row>
    <row r="3749" spans="6:6" outlineLevel="1">
      <c r="F3749"/>
    </row>
    <row r="3750" spans="6:6" outlineLevel="1">
      <c r="F3750"/>
    </row>
    <row r="3751" spans="6:6" outlineLevel="1">
      <c r="F3751"/>
    </row>
    <row r="3752" spans="6:6" outlineLevel="1">
      <c r="F3752"/>
    </row>
    <row r="3753" spans="6:6" outlineLevel="1">
      <c r="F3753"/>
    </row>
    <row r="3754" spans="6:6" outlineLevel="1">
      <c r="F3754"/>
    </row>
    <row r="3755" spans="6:6" outlineLevel="1">
      <c r="F3755"/>
    </row>
    <row r="3756" spans="6:6" outlineLevel="1">
      <c r="F3756"/>
    </row>
    <row r="3757" spans="6:6" outlineLevel="1">
      <c r="F3757"/>
    </row>
    <row r="3758" spans="6:6" outlineLevel="1">
      <c r="F3758"/>
    </row>
    <row r="3759" spans="6:6" outlineLevel="1">
      <c r="F3759"/>
    </row>
    <row r="3760" spans="6:6" outlineLevel="1">
      <c r="F3760"/>
    </row>
    <row r="3761" spans="6:6" outlineLevel="1">
      <c r="F3761"/>
    </row>
    <row r="3762" spans="6:6" outlineLevel="1">
      <c r="F3762"/>
    </row>
    <row r="3763" spans="6:6" outlineLevel="1">
      <c r="F3763"/>
    </row>
    <row r="3764" spans="6:6" outlineLevel="1">
      <c r="F3764"/>
    </row>
    <row r="3765" spans="6:6" outlineLevel="1">
      <c r="F3765"/>
    </row>
    <row r="3766" spans="6:6" outlineLevel="1">
      <c r="F3766"/>
    </row>
    <row r="3767" spans="6:6" outlineLevel="1">
      <c r="F3767"/>
    </row>
    <row r="3768" spans="6:6" outlineLevel="1">
      <c r="F3768"/>
    </row>
    <row r="3769" spans="6:6" outlineLevel="1">
      <c r="F3769"/>
    </row>
    <row r="3770" spans="6:6" outlineLevel="1">
      <c r="F3770"/>
    </row>
    <row r="3771" spans="6:6" outlineLevel="1">
      <c r="F3771"/>
    </row>
    <row r="3772" spans="6:6" outlineLevel="1">
      <c r="F3772"/>
    </row>
    <row r="3773" spans="6:6" outlineLevel="1">
      <c r="F3773"/>
    </row>
    <row r="3774" spans="6:6" outlineLevel="1">
      <c r="F3774"/>
    </row>
    <row r="3775" spans="6:6" outlineLevel="1">
      <c r="F3775"/>
    </row>
    <row r="3776" spans="6:6" outlineLevel="1">
      <c r="F3776"/>
    </row>
    <row r="3777" spans="6:6" outlineLevel="1">
      <c r="F3777"/>
    </row>
    <row r="3778" spans="6:6" outlineLevel="1">
      <c r="F3778"/>
    </row>
    <row r="3779" spans="6:6" outlineLevel="1">
      <c r="F3779"/>
    </row>
    <row r="3780" spans="6:6" outlineLevel="1">
      <c r="F3780"/>
    </row>
    <row r="3781" spans="6:6" outlineLevel="1">
      <c r="F3781"/>
    </row>
    <row r="3782" spans="6:6" outlineLevel="1">
      <c r="F3782"/>
    </row>
    <row r="3783" spans="6:6" outlineLevel="1">
      <c r="F3783"/>
    </row>
    <row r="3784" spans="6:6" outlineLevel="1">
      <c r="F3784"/>
    </row>
    <row r="3785" spans="6:6" outlineLevel="1">
      <c r="F3785"/>
    </row>
    <row r="3786" spans="6:6" outlineLevel="1">
      <c r="F3786"/>
    </row>
    <row r="3787" spans="6:6" outlineLevel="1">
      <c r="F3787"/>
    </row>
    <row r="3788" spans="6:6" outlineLevel="1">
      <c r="F3788"/>
    </row>
    <row r="3789" spans="6:6" outlineLevel="1">
      <c r="F3789"/>
    </row>
    <row r="3790" spans="6:6" outlineLevel="1">
      <c r="F3790"/>
    </row>
    <row r="3791" spans="6:6" outlineLevel="1">
      <c r="F3791"/>
    </row>
    <row r="3792" spans="6:6" outlineLevel="1">
      <c r="F3792"/>
    </row>
    <row r="3793" spans="6:6" outlineLevel="1">
      <c r="F3793"/>
    </row>
    <row r="3794" spans="6:6" outlineLevel="1">
      <c r="F3794"/>
    </row>
    <row r="3795" spans="6:6" outlineLevel="1">
      <c r="F3795"/>
    </row>
    <row r="3796" spans="6:6" outlineLevel="1">
      <c r="F3796"/>
    </row>
    <row r="3797" spans="6:6" outlineLevel="1">
      <c r="F3797"/>
    </row>
    <row r="3798" spans="6:6" outlineLevel="1">
      <c r="F3798"/>
    </row>
    <row r="3799" spans="6:6" outlineLevel="1">
      <c r="F3799"/>
    </row>
    <row r="3800" spans="6:6" outlineLevel="1">
      <c r="F3800"/>
    </row>
    <row r="3801" spans="6:6" outlineLevel="1">
      <c r="F3801"/>
    </row>
    <row r="3802" spans="6:6" outlineLevel="1">
      <c r="F3802"/>
    </row>
    <row r="3803" spans="6:6" outlineLevel="1">
      <c r="F3803"/>
    </row>
    <row r="3804" spans="6:6" outlineLevel="1">
      <c r="F3804"/>
    </row>
    <row r="3805" spans="6:6" outlineLevel="1">
      <c r="F3805"/>
    </row>
    <row r="3806" spans="6:6" outlineLevel="1">
      <c r="F3806"/>
    </row>
    <row r="3807" spans="6:6" outlineLevel="1">
      <c r="F3807"/>
    </row>
    <row r="3808" spans="6:6" outlineLevel="1">
      <c r="F3808"/>
    </row>
    <row r="3809" spans="6:6" outlineLevel="1">
      <c r="F3809"/>
    </row>
    <row r="3810" spans="6:6" outlineLevel="1">
      <c r="F3810"/>
    </row>
    <row r="3811" spans="6:6" outlineLevel="1">
      <c r="F3811"/>
    </row>
    <row r="3812" spans="6:6" outlineLevel="1">
      <c r="F3812"/>
    </row>
    <row r="3813" spans="6:6" outlineLevel="1">
      <c r="F3813"/>
    </row>
    <row r="3814" spans="6:6" outlineLevel="1">
      <c r="F3814"/>
    </row>
    <row r="3815" spans="6:6" outlineLevel="1">
      <c r="F3815"/>
    </row>
    <row r="3816" spans="6:6" outlineLevel="1">
      <c r="F3816"/>
    </row>
    <row r="3817" spans="6:6" outlineLevel="1">
      <c r="F3817"/>
    </row>
    <row r="3818" spans="6:6" outlineLevel="1">
      <c r="F3818"/>
    </row>
    <row r="3819" spans="6:6" outlineLevel="1">
      <c r="F3819"/>
    </row>
    <row r="3820" spans="6:6" outlineLevel="1">
      <c r="F3820"/>
    </row>
    <row r="3821" spans="6:6" outlineLevel="1">
      <c r="F3821"/>
    </row>
    <row r="3822" spans="6:6" outlineLevel="1">
      <c r="F3822"/>
    </row>
    <row r="3823" spans="6:6" outlineLevel="1">
      <c r="F3823"/>
    </row>
    <row r="3824" spans="6:6" outlineLevel="1">
      <c r="F3824"/>
    </row>
    <row r="3825" spans="6:6" outlineLevel="1">
      <c r="F3825"/>
    </row>
    <row r="3826" spans="6:6" outlineLevel="1">
      <c r="F3826"/>
    </row>
    <row r="3827" spans="6:6" outlineLevel="1">
      <c r="F3827"/>
    </row>
    <row r="3828" spans="6:6" outlineLevel="1">
      <c r="F3828"/>
    </row>
    <row r="3829" spans="6:6" outlineLevel="1">
      <c r="F3829"/>
    </row>
    <row r="3830" spans="6:6" outlineLevel="1">
      <c r="F3830"/>
    </row>
    <row r="3831" spans="6:6" outlineLevel="1">
      <c r="F3831"/>
    </row>
    <row r="3832" spans="6:6" outlineLevel="1">
      <c r="F3832"/>
    </row>
    <row r="3833" spans="6:6" outlineLevel="1">
      <c r="F3833"/>
    </row>
    <row r="3834" spans="6:6" outlineLevel="1">
      <c r="F3834"/>
    </row>
    <row r="3835" spans="6:6" outlineLevel="1">
      <c r="F3835"/>
    </row>
    <row r="3836" spans="6:6" outlineLevel="1">
      <c r="F3836"/>
    </row>
    <row r="3837" spans="6:6" outlineLevel="1">
      <c r="F3837"/>
    </row>
    <row r="3838" spans="6:6" outlineLevel="1">
      <c r="F3838"/>
    </row>
    <row r="3839" spans="6:6" outlineLevel="1">
      <c r="F3839"/>
    </row>
    <row r="3840" spans="6:6" outlineLevel="1">
      <c r="F3840"/>
    </row>
    <row r="3841" spans="6:6" outlineLevel="1">
      <c r="F3841"/>
    </row>
    <row r="3842" spans="6:6" outlineLevel="1">
      <c r="F3842"/>
    </row>
    <row r="3843" spans="6:6" outlineLevel="1">
      <c r="F3843"/>
    </row>
    <row r="3844" spans="6:6" outlineLevel="1">
      <c r="F3844"/>
    </row>
    <row r="3845" spans="6:6" outlineLevel="1">
      <c r="F3845"/>
    </row>
    <row r="3846" spans="6:6" outlineLevel="1">
      <c r="F3846"/>
    </row>
    <row r="3847" spans="6:6" outlineLevel="1">
      <c r="F3847"/>
    </row>
    <row r="3848" spans="6:6" outlineLevel="1">
      <c r="F3848"/>
    </row>
    <row r="3849" spans="6:6" outlineLevel="1">
      <c r="F3849"/>
    </row>
    <row r="3850" spans="6:6" outlineLevel="1">
      <c r="F3850"/>
    </row>
    <row r="3851" spans="6:6" outlineLevel="1">
      <c r="F3851"/>
    </row>
    <row r="3852" spans="6:6" outlineLevel="1">
      <c r="F3852"/>
    </row>
    <row r="3853" spans="6:6" outlineLevel="1">
      <c r="F3853"/>
    </row>
    <row r="3854" spans="6:6" outlineLevel="1">
      <c r="F3854"/>
    </row>
    <row r="3855" spans="6:6" outlineLevel="1">
      <c r="F3855"/>
    </row>
    <row r="3856" spans="6:6" outlineLevel="1">
      <c r="F3856"/>
    </row>
    <row r="3857" spans="6:6" outlineLevel="1">
      <c r="F3857"/>
    </row>
    <row r="3858" spans="6:6" outlineLevel="1">
      <c r="F3858"/>
    </row>
    <row r="3859" spans="6:6" outlineLevel="1">
      <c r="F3859"/>
    </row>
    <row r="3860" spans="6:6" outlineLevel="1">
      <c r="F3860"/>
    </row>
    <row r="3861" spans="6:6" outlineLevel="1">
      <c r="F3861"/>
    </row>
    <row r="3862" spans="6:6" outlineLevel="1">
      <c r="F3862"/>
    </row>
    <row r="3863" spans="6:6" outlineLevel="1">
      <c r="F3863"/>
    </row>
    <row r="3864" spans="6:6" outlineLevel="1">
      <c r="F3864"/>
    </row>
    <row r="3865" spans="6:6" outlineLevel="1">
      <c r="F3865"/>
    </row>
    <row r="3866" spans="6:6" outlineLevel="1">
      <c r="F3866"/>
    </row>
    <row r="3867" spans="6:6" outlineLevel="1">
      <c r="F3867"/>
    </row>
    <row r="3868" spans="6:6" outlineLevel="1">
      <c r="F3868"/>
    </row>
    <row r="3869" spans="6:6" outlineLevel="1">
      <c r="F3869"/>
    </row>
    <row r="3870" spans="6:6" outlineLevel="1">
      <c r="F3870"/>
    </row>
    <row r="3871" spans="6:6" outlineLevel="1">
      <c r="F3871"/>
    </row>
    <row r="3872" spans="6:6" outlineLevel="1">
      <c r="F3872"/>
    </row>
    <row r="3873" spans="6:6" outlineLevel="1">
      <c r="F3873"/>
    </row>
    <row r="3874" spans="6:6" outlineLevel="1">
      <c r="F3874"/>
    </row>
    <row r="3875" spans="6:6" outlineLevel="1">
      <c r="F3875"/>
    </row>
    <row r="3876" spans="6:6" outlineLevel="1">
      <c r="F3876"/>
    </row>
    <row r="3877" spans="6:6" outlineLevel="1">
      <c r="F3877"/>
    </row>
    <row r="3878" spans="6:6" outlineLevel="1">
      <c r="F3878"/>
    </row>
    <row r="3879" spans="6:6" outlineLevel="1">
      <c r="F3879"/>
    </row>
    <row r="3880" spans="6:6" outlineLevel="1">
      <c r="F3880"/>
    </row>
    <row r="3881" spans="6:6" outlineLevel="1">
      <c r="F3881"/>
    </row>
    <row r="3882" spans="6:6" outlineLevel="1">
      <c r="F3882"/>
    </row>
    <row r="3883" spans="6:6" outlineLevel="1">
      <c r="F3883"/>
    </row>
    <row r="3884" spans="6:6" outlineLevel="1">
      <c r="F3884"/>
    </row>
    <row r="3885" spans="6:6" outlineLevel="1">
      <c r="F3885"/>
    </row>
    <row r="3886" spans="6:6" outlineLevel="1">
      <c r="F3886"/>
    </row>
    <row r="3887" spans="6:6" outlineLevel="1">
      <c r="F3887"/>
    </row>
    <row r="3888" spans="6:6" outlineLevel="1">
      <c r="F3888"/>
    </row>
    <row r="3889" spans="6:6" outlineLevel="1">
      <c r="F3889"/>
    </row>
    <row r="3890" spans="6:6" outlineLevel="1">
      <c r="F3890"/>
    </row>
    <row r="3891" spans="6:6" outlineLevel="1">
      <c r="F3891"/>
    </row>
    <row r="3892" spans="6:6" outlineLevel="1">
      <c r="F3892"/>
    </row>
    <row r="3893" spans="6:6" outlineLevel="1">
      <c r="F3893"/>
    </row>
    <row r="3894" spans="6:6" outlineLevel="1">
      <c r="F3894"/>
    </row>
    <row r="3895" spans="6:6" outlineLevel="1">
      <c r="F3895"/>
    </row>
    <row r="3896" spans="6:6" outlineLevel="1">
      <c r="F3896"/>
    </row>
    <row r="3897" spans="6:6" outlineLevel="1">
      <c r="F3897"/>
    </row>
    <row r="3898" spans="6:6" outlineLevel="1">
      <c r="F3898"/>
    </row>
    <row r="3899" spans="6:6" outlineLevel="1">
      <c r="F3899"/>
    </row>
    <row r="3900" spans="6:6" outlineLevel="1">
      <c r="F3900"/>
    </row>
    <row r="3901" spans="6:6" outlineLevel="1">
      <c r="F3901"/>
    </row>
    <row r="3902" spans="6:6" outlineLevel="1">
      <c r="F3902"/>
    </row>
    <row r="3903" spans="6:6" outlineLevel="1">
      <c r="F3903"/>
    </row>
    <row r="3904" spans="6:6" outlineLevel="1">
      <c r="F3904"/>
    </row>
    <row r="3905" spans="6:6" outlineLevel="1">
      <c r="F3905"/>
    </row>
    <row r="3906" spans="6:6" outlineLevel="1">
      <c r="F3906"/>
    </row>
    <row r="3907" spans="6:6" outlineLevel="1">
      <c r="F3907"/>
    </row>
    <row r="3908" spans="6:6" outlineLevel="1">
      <c r="F3908"/>
    </row>
    <row r="3909" spans="6:6" outlineLevel="1">
      <c r="F3909"/>
    </row>
    <row r="3910" spans="6:6" outlineLevel="1">
      <c r="F3910"/>
    </row>
    <row r="3911" spans="6:6" outlineLevel="1">
      <c r="F3911"/>
    </row>
    <row r="3912" spans="6:6" outlineLevel="1">
      <c r="F3912"/>
    </row>
    <row r="3913" spans="6:6" outlineLevel="1">
      <c r="F3913"/>
    </row>
    <row r="3914" spans="6:6" outlineLevel="1">
      <c r="F3914"/>
    </row>
    <row r="3915" spans="6:6" outlineLevel="1">
      <c r="F3915"/>
    </row>
    <row r="3916" spans="6:6" outlineLevel="1">
      <c r="F3916"/>
    </row>
    <row r="3917" spans="6:6" outlineLevel="1">
      <c r="F3917"/>
    </row>
    <row r="3918" spans="6:6" outlineLevel="1">
      <c r="F3918"/>
    </row>
    <row r="3919" spans="6:6" outlineLevel="1">
      <c r="F3919"/>
    </row>
    <row r="3920" spans="6:6" outlineLevel="1">
      <c r="F3920"/>
    </row>
    <row r="3921" spans="6:6" outlineLevel="1">
      <c r="F3921"/>
    </row>
    <row r="3922" spans="6:6" outlineLevel="1">
      <c r="F3922"/>
    </row>
    <row r="3923" spans="6:6" outlineLevel="1">
      <c r="F3923"/>
    </row>
    <row r="3924" spans="6:6" outlineLevel="1">
      <c r="F3924"/>
    </row>
    <row r="3925" spans="6:6" outlineLevel="1">
      <c r="F3925"/>
    </row>
    <row r="3926" spans="6:6" outlineLevel="1">
      <c r="F3926"/>
    </row>
    <row r="3927" spans="6:6" outlineLevel="1">
      <c r="F3927"/>
    </row>
    <row r="3928" spans="6:6" outlineLevel="1">
      <c r="F3928"/>
    </row>
    <row r="3929" spans="6:6" outlineLevel="1">
      <c r="F3929"/>
    </row>
    <row r="3930" spans="6:6" outlineLevel="1">
      <c r="F3930"/>
    </row>
    <row r="3931" spans="6:6" outlineLevel="1">
      <c r="F3931"/>
    </row>
    <row r="3932" spans="6:6" outlineLevel="1">
      <c r="F3932"/>
    </row>
    <row r="3933" spans="6:6" outlineLevel="1">
      <c r="F3933"/>
    </row>
    <row r="3934" spans="6:6" outlineLevel="1">
      <c r="F3934"/>
    </row>
    <row r="3935" spans="6:6" outlineLevel="1">
      <c r="F3935"/>
    </row>
    <row r="3936" spans="6:6" outlineLevel="1">
      <c r="F3936"/>
    </row>
    <row r="3937" spans="6:6">
      <c r="F3937"/>
    </row>
    <row r="3938" spans="6:6" outlineLevel="1">
      <c r="F3938"/>
    </row>
    <row r="3939" spans="6:6" outlineLevel="1">
      <c r="F3939"/>
    </row>
    <row r="3940" spans="6:6" outlineLevel="1">
      <c r="F3940"/>
    </row>
    <row r="3941" spans="6:6" outlineLevel="1">
      <c r="F3941"/>
    </row>
    <row r="3942" spans="6:6" outlineLevel="1">
      <c r="F3942"/>
    </row>
    <row r="3943" spans="6:6" outlineLevel="1">
      <c r="F3943"/>
    </row>
    <row r="3944" spans="6:6" outlineLevel="1">
      <c r="F3944"/>
    </row>
    <row r="3945" spans="6:6">
      <c r="F3945"/>
    </row>
    <row r="3946" spans="6:6" outlineLevel="1">
      <c r="F3946"/>
    </row>
    <row r="3947" spans="6:6" outlineLevel="1">
      <c r="F3947"/>
    </row>
    <row r="3948" spans="6:6" outlineLevel="1">
      <c r="F3948"/>
    </row>
    <row r="3949" spans="6:6" outlineLevel="1">
      <c r="F3949"/>
    </row>
    <row r="3950" spans="6:6" outlineLevel="1">
      <c r="F3950"/>
    </row>
    <row r="3951" spans="6:6" outlineLevel="1">
      <c r="F3951"/>
    </row>
    <row r="3952" spans="6:6" outlineLevel="1">
      <c r="F3952"/>
    </row>
    <row r="3953" spans="6:6" outlineLevel="1">
      <c r="F3953"/>
    </row>
    <row r="3954" spans="6:6" outlineLevel="1">
      <c r="F3954"/>
    </row>
    <row r="3955" spans="6:6" outlineLevel="1">
      <c r="F3955"/>
    </row>
    <row r="3956" spans="6:6" outlineLevel="1">
      <c r="F3956"/>
    </row>
    <row r="3957" spans="6:6" outlineLevel="1">
      <c r="F3957"/>
    </row>
    <row r="3958" spans="6:6" outlineLevel="1">
      <c r="F3958"/>
    </row>
    <row r="3959" spans="6:6" outlineLevel="1">
      <c r="F3959"/>
    </row>
    <row r="3960" spans="6:6" outlineLevel="1">
      <c r="F3960"/>
    </row>
    <row r="3961" spans="6:6" outlineLevel="1">
      <c r="F3961"/>
    </row>
    <row r="3962" spans="6:6" outlineLevel="1">
      <c r="F3962"/>
    </row>
    <row r="3963" spans="6:6" outlineLevel="1">
      <c r="F3963"/>
    </row>
    <row r="3964" spans="6:6" outlineLevel="1">
      <c r="F3964"/>
    </row>
    <row r="3965" spans="6:6" outlineLevel="1">
      <c r="F3965"/>
    </row>
    <row r="3966" spans="6:6" outlineLevel="1">
      <c r="F3966"/>
    </row>
    <row r="3967" spans="6:6" outlineLevel="1">
      <c r="F3967"/>
    </row>
    <row r="3968" spans="6:6" outlineLevel="1">
      <c r="F3968"/>
    </row>
    <row r="3969" spans="6:6" outlineLevel="1">
      <c r="F3969"/>
    </row>
    <row r="3970" spans="6:6" outlineLevel="1">
      <c r="F3970"/>
    </row>
    <row r="3971" spans="6:6" outlineLevel="1">
      <c r="F3971"/>
    </row>
    <row r="3972" spans="6:6" outlineLevel="1">
      <c r="F3972"/>
    </row>
    <row r="3973" spans="6:6" outlineLevel="1">
      <c r="F3973"/>
    </row>
    <row r="3974" spans="6:6" outlineLevel="1">
      <c r="F3974"/>
    </row>
    <row r="3975" spans="6:6" outlineLevel="1">
      <c r="F3975"/>
    </row>
    <row r="3976" spans="6:6" outlineLevel="1">
      <c r="F3976"/>
    </row>
    <row r="3977" spans="6:6" outlineLevel="1">
      <c r="F3977"/>
    </row>
    <row r="3978" spans="6:6" outlineLevel="1">
      <c r="F3978"/>
    </row>
    <row r="3979" spans="6:6" outlineLevel="1">
      <c r="F3979"/>
    </row>
    <row r="3980" spans="6:6" outlineLevel="1">
      <c r="F3980"/>
    </row>
    <row r="3981" spans="6:6" outlineLevel="1">
      <c r="F3981"/>
    </row>
    <row r="3982" spans="6:6" outlineLevel="1">
      <c r="F3982"/>
    </row>
    <row r="3983" spans="6:6" outlineLevel="1">
      <c r="F3983"/>
    </row>
    <row r="3984" spans="6:6" outlineLevel="1">
      <c r="F3984"/>
    </row>
    <row r="3985" spans="6:6" outlineLevel="1">
      <c r="F3985"/>
    </row>
    <row r="3986" spans="6:6" outlineLevel="1">
      <c r="F3986"/>
    </row>
    <row r="3987" spans="6:6" outlineLevel="1">
      <c r="F3987"/>
    </row>
    <row r="3988" spans="6:6" outlineLevel="1">
      <c r="F3988"/>
    </row>
    <row r="3989" spans="6:6" outlineLevel="1">
      <c r="F3989"/>
    </row>
    <row r="3990" spans="6:6" outlineLevel="1">
      <c r="F3990"/>
    </row>
    <row r="3991" spans="6:6" outlineLevel="1">
      <c r="F3991"/>
    </row>
    <row r="3992" spans="6:6">
      <c r="F3992"/>
    </row>
    <row r="3993" spans="6:6" outlineLevel="1">
      <c r="F3993"/>
    </row>
    <row r="3994" spans="6:6" outlineLevel="1">
      <c r="F3994"/>
    </row>
    <row r="3995" spans="6:6" outlineLevel="1">
      <c r="F3995"/>
    </row>
    <row r="3996" spans="6:6" outlineLevel="1">
      <c r="F3996"/>
    </row>
    <row r="3997" spans="6:6" outlineLevel="1">
      <c r="F3997"/>
    </row>
    <row r="3998" spans="6:6" outlineLevel="1">
      <c r="F3998"/>
    </row>
    <row r="3999" spans="6:6" outlineLevel="1">
      <c r="F3999"/>
    </row>
    <row r="4000" spans="6:6" outlineLevel="1">
      <c r="F4000"/>
    </row>
    <row r="4001" spans="6:6" outlineLevel="1">
      <c r="F4001"/>
    </row>
    <row r="4002" spans="6:6" outlineLevel="1">
      <c r="F4002"/>
    </row>
    <row r="4003" spans="6:6" outlineLevel="1">
      <c r="F4003"/>
    </row>
    <row r="4004" spans="6:6" outlineLevel="1">
      <c r="F4004"/>
    </row>
    <row r="4005" spans="6:6" outlineLevel="1">
      <c r="F4005"/>
    </row>
    <row r="4006" spans="6:6" outlineLevel="1">
      <c r="F4006"/>
    </row>
    <row r="4007" spans="6:6" outlineLevel="1">
      <c r="F4007"/>
    </row>
    <row r="4008" spans="6:6" outlineLevel="1">
      <c r="F4008"/>
    </row>
    <row r="4009" spans="6:6" outlineLevel="1">
      <c r="F4009"/>
    </row>
    <row r="4010" spans="6:6" outlineLevel="1">
      <c r="F4010"/>
    </row>
    <row r="4011" spans="6:6" outlineLevel="1">
      <c r="F4011"/>
    </row>
    <row r="4012" spans="6:6" outlineLevel="1">
      <c r="F4012"/>
    </row>
    <row r="4013" spans="6:6" outlineLevel="1">
      <c r="F4013"/>
    </row>
    <row r="4014" spans="6:6" outlineLevel="1">
      <c r="F4014"/>
    </row>
    <row r="4015" spans="6:6" outlineLevel="1">
      <c r="F4015"/>
    </row>
    <row r="4016" spans="6:6" outlineLevel="1">
      <c r="F4016"/>
    </row>
    <row r="4017" spans="6:6" outlineLevel="1">
      <c r="F4017"/>
    </row>
    <row r="4018" spans="6:6" outlineLevel="1">
      <c r="F4018"/>
    </row>
    <row r="4019" spans="6:6" outlineLevel="1">
      <c r="F4019"/>
    </row>
    <row r="4020" spans="6:6" outlineLevel="1">
      <c r="F4020"/>
    </row>
    <row r="4021" spans="6:6" outlineLevel="1">
      <c r="F4021"/>
    </row>
    <row r="4022" spans="6:6" outlineLevel="1">
      <c r="F4022"/>
    </row>
    <row r="4023" spans="6:6" outlineLevel="1">
      <c r="F4023"/>
    </row>
    <row r="4024" spans="6:6" outlineLevel="1">
      <c r="F4024"/>
    </row>
    <row r="4025" spans="6:6" outlineLevel="1">
      <c r="F4025"/>
    </row>
    <row r="4026" spans="6:6" outlineLevel="1">
      <c r="F4026"/>
    </row>
    <row r="4027" spans="6:6" outlineLevel="1">
      <c r="F4027"/>
    </row>
    <row r="4028" spans="6:6" outlineLevel="1">
      <c r="F4028"/>
    </row>
    <row r="4029" spans="6:6" outlineLevel="1">
      <c r="F4029"/>
    </row>
    <row r="4030" spans="6:6" outlineLevel="1">
      <c r="F4030"/>
    </row>
    <row r="4031" spans="6:6" outlineLevel="1">
      <c r="F4031"/>
    </row>
    <row r="4032" spans="6:6" outlineLevel="1">
      <c r="F4032"/>
    </row>
    <row r="4033" spans="6:6" outlineLevel="1">
      <c r="F4033"/>
    </row>
    <row r="4034" spans="6:6" outlineLevel="1">
      <c r="F4034"/>
    </row>
    <row r="4035" spans="6:6" outlineLevel="1">
      <c r="F4035"/>
    </row>
    <row r="4036" spans="6:6" outlineLevel="1">
      <c r="F4036"/>
    </row>
    <row r="4037" spans="6:6" outlineLevel="1">
      <c r="F4037"/>
    </row>
    <row r="4038" spans="6:6" outlineLevel="1">
      <c r="F4038"/>
    </row>
    <row r="4039" spans="6:6" outlineLevel="1">
      <c r="F4039"/>
    </row>
    <row r="4040" spans="6:6" outlineLevel="1">
      <c r="F4040"/>
    </row>
    <row r="4041" spans="6:6" outlineLevel="1">
      <c r="F4041"/>
    </row>
    <row r="4042" spans="6:6" outlineLevel="1">
      <c r="F4042"/>
    </row>
    <row r="4043" spans="6:6" outlineLevel="1">
      <c r="F4043"/>
    </row>
    <row r="4044" spans="6:6" outlineLevel="1">
      <c r="F4044"/>
    </row>
    <row r="4045" spans="6:6" outlineLevel="1">
      <c r="F4045"/>
    </row>
    <row r="4046" spans="6:6" outlineLevel="1">
      <c r="F4046"/>
    </row>
    <row r="4047" spans="6:6" outlineLevel="1">
      <c r="F4047"/>
    </row>
    <row r="4048" spans="6:6" outlineLevel="1">
      <c r="F4048"/>
    </row>
    <row r="4049" spans="6:6">
      <c r="F4049"/>
    </row>
    <row r="4050" spans="6:6" outlineLevel="1">
      <c r="F4050"/>
    </row>
    <row r="4051" spans="6:6" outlineLevel="1">
      <c r="F4051"/>
    </row>
    <row r="4052" spans="6:6" outlineLevel="1">
      <c r="F4052"/>
    </row>
    <row r="4053" spans="6:6" outlineLevel="1">
      <c r="F4053"/>
    </row>
    <row r="4054" spans="6:6" outlineLevel="1">
      <c r="F4054"/>
    </row>
    <row r="4055" spans="6:6" outlineLevel="1">
      <c r="F4055"/>
    </row>
    <row r="4056" spans="6:6" outlineLevel="1">
      <c r="F4056"/>
    </row>
    <row r="4057" spans="6:6" outlineLevel="1">
      <c r="F4057"/>
    </row>
    <row r="4058" spans="6:6" outlineLevel="1">
      <c r="F4058"/>
    </row>
    <row r="4059" spans="6:6" outlineLevel="1">
      <c r="F4059"/>
    </row>
    <row r="4060" spans="6:6" outlineLevel="1">
      <c r="F4060"/>
    </row>
    <row r="4061" spans="6:6" outlineLevel="1">
      <c r="F4061"/>
    </row>
    <row r="4062" spans="6:6" outlineLevel="1">
      <c r="F4062"/>
    </row>
    <row r="4063" spans="6:6" outlineLevel="1">
      <c r="F4063"/>
    </row>
    <row r="4064" spans="6:6" outlineLevel="1">
      <c r="F4064"/>
    </row>
    <row r="4065" spans="6:6" outlineLevel="1">
      <c r="F4065"/>
    </row>
    <row r="4066" spans="6:6" outlineLevel="1">
      <c r="F4066"/>
    </row>
    <row r="4067" spans="6:6" outlineLevel="1">
      <c r="F4067"/>
    </row>
    <row r="4068" spans="6:6" outlineLevel="1">
      <c r="F4068"/>
    </row>
    <row r="4069" spans="6:6" outlineLevel="1">
      <c r="F4069"/>
    </row>
    <row r="4070" spans="6:6" outlineLevel="1">
      <c r="F4070"/>
    </row>
    <row r="4071" spans="6:6">
      <c r="F4071"/>
    </row>
    <row r="4072" spans="6:6" outlineLevel="1">
      <c r="F4072"/>
    </row>
    <row r="4073" spans="6:6" outlineLevel="1">
      <c r="F4073"/>
    </row>
    <row r="4074" spans="6:6" outlineLevel="1">
      <c r="F4074"/>
    </row>
    <row r="4075" spans="6:6" outlineLevel="1">
      <c r="F4075"/>
    </row>
    <row r="4076" spans="6:6" outlineLevel="1">
      <c r="F4076"/>
    </row>
    <row r="4077" spans="6:6" outlineLevel="1">
      <c r="F4077"/>
    </row>
    <row r="4078" spans="6:6" outlineLevel="1">
      <c r="F4078"/>
    </row>
    <row r="4079" spans="6:6" outlineLevel="1">
      <c r="F4079"/>
    </row>
    <row r="4080" spans="6:6" outlineLevel="1">
      <c r="F4080"/>
    </row>
    <row r="4081" spans="6:6" outlineLevel="1">
      <c r="F4081"/>
    </row>
    <row r="4082" spans="6:6" outlineLevel="1">
      <c r="F4082"/>
    </row>
    <row r="4083" spans="6:6" outlineLevel="1">
      <c r="F4083"/>
    </row>
    <row r="4084" spans="6:6" outlineLevel="1">
      <c r="F4084"/>
    </row>
    <row r="4085" spans="6:6" outlineLevel="1">
      <c r="F4085"/>
    </row>
    <row r="4086" spans="6:6" outlineLevel="1">
      <c r="F4086"/>
    </row>
    <row r="4087" spans="6:6" outlineLevel="1">
      <c r="F4087"/>
    </row>
    <row r="4088" spans="6:6" outlineLevel="1">
      <c r="F4088"/>
    </row>
    <row r="4089" spans="6:6" outlineLevel="1">
      <c r="F4089"/>
    </row>
    <row r="4090" spans="6:6" outlineLevel="1">
      <c r="F4090"/>
    </row>
    <row r="4091" spans="6:6" outlineLevel="1">
      <c r="F4091"/>
    </row>
    <row r="4092" spans="6:6">
      <c r="F4092"/>
    </row>
    <row r="4093" spans="6:6" outlineLevel="1">
      <c r="F4093"/>
    </row>
    <row r="4094" spans="6:6" outlineLevel="1">
      <c r="F4094"/>
    </row>
    <row r="4095" spans="6:6" outlineLevel="1">
      <c r="F4095"/>
    </row>
    <row r="4096" spans="6:6" outlineLevel="1">
      <c r="F4096"/>
    </row>
    <row r="4097" spans="6:6" outlineLevel="1">
      <c r="F4097"/>
    </row>
    <row r="4098" spans="6:6" outlineLevel="1">
      <c r="F4098"/>
    </row>
    <row r="4099" spans="6:6">
      <c r="F4099"/>
    </row>
    <row r="4100" spans="6:6" outlineLevel="1">
      <c r="F4100"/>
    </row>
    <row r="4101" spans="6:6" outlineLevel="1">
      <c r="F4101"/>
    </row>
    <row r="4102" spans="6:6">
      <c r="F4102"/>
    </row>
    <row r="4103" spans="6:6" outlineLevel="1">
      <c r="F4103"/>
    </row>
    <row r="4104" spans="6:6" outlineLevel="1">
      <c r="F4104"/>
    </row>
    <row r="4105" spans="6:6">
      <c r="F4105"/>
    </row>
    <row r="4106" spans="6:6" outlineLevel="1">
      <c r="F4106"/>
    </row>
    <row r="4107" spans="6:6" outlineLevel="1">
      <c r="F4107"/>
    </row>
    <row r="4108" spans="6:6" outlineLevel="1">
      <c r="F4108"/>
    </row>
    <row r="4109" spans="6:6" outlineLevel="1">
      <c r="F4109"/>
    </row>
    <row r="4110" spans="6:6" outlineLevel="1">
      <c r="F4110"/>
    </row>
    <row r="4111" spans="6:6" outlineLevel="1">
      <c r="F4111"/>
    </row>
    <row r="4112" spans="6:6" outlineLevel="1">
      <c r="F4112"/>
    </row>
    <row r="4113" spans="6:6" outlineLevel="1">
      <c r="F4113"/>
    </row>
    <row r="4114" spans="6:6" outlineLevel="1">
      <c r="F4114"/>
    </row>
    <row r="4115" spans="6:6" outlineLevel="1">
      <c r="F4115"/>
    </row>
    <row r="4116" spans="6:6" outlineLevel="1">
      <c r="F4116"/>
    </row>
    <row r="4117" spans="6:6" outlineLevel="1">
      <c r="F4117"/>
    </row>
    <row r="4118" spans="6:6" outlineLevel="1">
      <c r="F4118"/>
    </row>
    <row r="4119" spans="6:6" outlineLevel="1">
      <c r="F4119"/>
    </row>
    <row r="4120" spans="6:6" outlineLevel="1">
      <c r="F4120"/>
    </row>
    <row r="4121" spans="6:6" outlineLevel="1">
      <c r="F4121"/>
    </row>
    <row r="4122" spans="6:6" outlineLevel="1">
      <c r="F4122"/>
    </row>
    <row r="4123" spans="6:6" outlineLevel="1">
      <c r="F4123"/>
    </row>
    <row r="4124" spans="6:6" outlineLevel="1">
      <c r="F4124"/>
    </row>
    <row r="4125" spans="6:6" outlineLevel="1">
      <c r="F4125"/>
    </row>
    <row r="4126" spans="6:6" outlineLevel="1">
      <c r="F4126"/>
    </row>
    <row r="4127" spans="6:6" outlineLevel="1">
      <c r="F4127"/>
    </row>
    <row r="4128" spans="6:6" outlineLevel="1">
      <c r="F4128"/>
    </row>
    <row r="4129" spans="6:6" outlineLevel="1">
      <c r="F4129"/>
    </row>
    <row r="4130" spans="6:6" outlineLevel="1">
      <c r="F4130"/>
    </row>
    <row r="4131" spans="6:6" outlineLevel="1">
      <c r="F4131"/>
    </row>
    <row r="4132" spans="6:6" outlineLevel="1">
      <c r="F4132"/>
    </row>
    <row r="4133" spans="6:6" outlineLevel="1">
      <c r="F4133"/>
    </row>
    <row r="4134" spans="6:6" outlineLevel="1">
      <c r="F4134"/>
    </row>
    <row r="4135" spans="6:6" outlineLevel="1">
      <c r="F4135"/>
    </row>
    <row r="4136" spans="6:6" outlineLevel="1">
      <c r="F4136"/>
    </row>
    <row r="4137" spans="6:6" outlineLevel="1">
      <c r="F4137"/>
    </row>
    <row r="4138" spans="6:6" outlineLevel="1">
      <c r="F4138"/>
    </row>
    <row r="4139" spans="6:6" outlineLevel="1">
      <c r="F4139"/>
    </row>
    <row r="4140" spans="6:6" outlineLevel="1">
      <c r="F4140"/>
    </row>
    <row r="4141" spans="6:6" outlineLevel="1">
      <c r="F4141"/>
    </row>
    <row r="4142" spans="6:6" outlineLevel="1">
      <c r="F4142"/>
    </row>
    <row r="4143" spans="6:6" outlineLevel="1">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outlineLevel="1">
      <c r="F4244"/>
    </row>
    <row r="4245" spans="6:6" outlineLevel="1">
      <c r="F4245"/>
    </row>
    <row r="4246" spans="6:6" outlineLevel="1">
      <c r="F4246"/>
    </row>
    <row r="4247" spans="6:6" outlineLevel="1">
      <c r="F4247"/>
    </row>
    <row r="4248" spans="6:6" outlineLevel="1">
      <c r="F4248"/>
    </row>
    <row r="4249" spans="6:6" outlineLevel="1">
      <c r="F4249"/>
    </row>
    <row r="4250" spans="6:6" outlineLevel="1">
      <c r="F4250"/>
    </row>
    <row r="4251" spans="6:6" outlineLevel="1">
      <c r="F4251"/>
    </row>
    <row r="4252" spans="6:6" outlineLevel="1">
      <c r="F4252"/>
    </row>
    <row r="4253" spans="6:6" outlineLevel="1">
      <c r="F4253"/>
    </row>
    <row r="4254" spans="6:6" outlineLevel="1">
      <c r="F4254"/>
    </row>
    <row r="4255" spans="6:6" outlineLevel="1">
      <c r="F4255"/>
    </row>
    <row r="4256" spans="6:6" outlineLevel="1">
      <c r="F4256"/>
    </row>
    <row r="4257" spans="6:6" outlineLevel="1">
      <c r="F4257"/>
    </row>
    <row r="4258" spans="6:6" outlineLevel="1">
      <c r="F4258"/>
    </row>
    <row r="4259" spans="6:6" outlineLevel="1">
      <c r="F4259"/>
    </row>
    <row r="4260" spans="6:6" outlineLevel="1">
      <c r="F4260"/>
    </row>
    <row r="4261" spans="6:6" outlineLevel="1">
      <c r="F4261"/>
    </row>
    <row r="4262" spans="6:6" outlineLevel="1">
      <c r="F4262"/>
    </row>
    <row r="4263" spans="6:6" outlineLevel="1">
      <c r="F4263"/>
    </row>
    <row r="4264" spans="6:6" outlineLevel="1">
      <c r="F4264"/>
    </row>
    <row r="4265" spans="6:6" outlineLevel="1">
      <c r="F4265"/>
    </row>
    <row r="4266" spans="6:6" outlineLevel="1">
      <c r="F4266"/>
    </row>
    <row r="4267" spans="6:6" outlineLevel="1">
      <c r="F4267"/>
    </row>
    <row r="4268" spans="6:6" outlineLevel="1">
      <c r="F4268"/>
    </row>
    <row r="4269" spans="6:6" outlineLevel="1">
      <c r="F4269"/>
    </row>
    <row r="4270" spans="6:6" outlineLevel="1">
      <c r="F4270"/>
    </row>
    <row r="4271" spans="6:6" outlineLevel="1">
      <c r="F4271"/>
    </row>
    <row r="4272" spans="6:6" outlineLevel="1">
      <c r="F4272"/>
    </row>
    <row r="4273" spans="6:6" outlineLevel="1">
      <c r="F4273"/>
    </row>
    <row r="4274" spans="6:6" outlineLevel="1">
      <c r="F4274"/>
    </row>
    <row r="4275" spans="6:6" outlineLevel="1">
      <c r="F4275"/>
    </row>
    <row r="4276" spans="6:6" outlineLevel="1">
      <c r="F4276"/>
    </row>
    <row r="4277" spans="6:6" outlineLevel="1">
      <c r="F4277"/>
    </row>
    <row r="4278" spans="6:6" outlineLevel="1">
      <c r="F4278"/>
    </row>
    <row r="4279" spans="6:6" outlineLevel="1">
      <c r="F4279"/>
    </row>
    <row r="4280" spans="6:6" outlineLevel="1">
      <c r="F4280"/>
    </row>
    <row r="4281" spans="6:6" outlineLevel="1">
      <c r="F4281"/>
    </row>
    <row r="4282" spans="6:6" outlineLevel="1">
      <c r="F4282"/>
    </row>
    <row r="4283" spans="6:6" outlineLevel="1">
      <c r="F4283"/>
    </row>
    <row r="4284" spans="6:6" outlineLevel="1">
      <c r="F4284"/>
    </row>
    <row r="4285" spans="6:6" outlineLevel="1">
      <c r="F4285"/>
    </row>
    <row r="4286" spans="6:6" outlineLevel="1">
      <c r="F4286"/>
    </row>
    <row r="4287" spans="6:6" outlineLevel="1">
      <c r="F4287"/>
    </row>
    <row r="4288" spans="6:6" outlineLevel="1">
      <c r="F4288"/>
    </row>
    <row r="4289" spans="6:6" outlineLevel="1">
      <c r="F4289"/>
    </row>
    <row r="4290" spans="6:6" outlineLevel="1">
      <c r="F4290"/>
    </row>
    <row r="4291" spans="6:6" outlineLevel="1">
      <c r="F4291"/>
    </row>
    <row r="4292" spans="6:6" outlineLevel="1">
      <c r="F4292"/>
    </row>
    <row r="4293" spans="6:6" outlineLevel="1">
      <c r="F4293"/>
    </row>
    <row r="4294" spans="6:6" outlineLevel="1">
      <c r="F4294"/>
    </row>
    <row r="4295" spans="6:6" outlineLevel="1">
      <c r="F4295"/>
    </row>
    <row r="4296" spans="6:6" outlineLevel="1">
      <c r="F4296"/>
    </row>
    <row r="4297" spans="6:6" outlineLevel="1">
      <c r="F4297"/>
    </row>
    <row r="4298" spans="6:6" outlineLevel="1">
      <c r="F4298"/>
    </row>
    <row r="4299" spans="6:6">
      <c r="F4299"/>
    </row>
    <row r="4300" spans="6:6" outlineLevel="1">
      <c r="F4300"/>
    </row>
    <row r="4301" spans="6:6" outlineLevel="1">
      <c r="F4301"/>
    </row>
    <row r="4302" spans="6:6" outlineLevel="1">
      <c r="F4302"/>
    </row>
    <row r="4303" spans="6:6" outlineLevel="1">
      <c r="F4303"/>
    </row>
    <row r="4304" spans="6:6" outlineLevel="1">
      <c r="F4304"/>
    </row>
    <row r="4305" spans="6:6" outlineLevel="1">
      <c r="F4305"/>
    </row>
    <row r="4306" spans="6:6" outlineLevel="1">
      <c r="F4306"/>
    </row>
    <row r="4307" spans="6:6" outlineLevel="1">
      <c r="F4307"/>
    </row>
    <row r="4308" spans="6:6" outlineLevel="1">
      <c r="F4308"/>
    </row>
    <row r="4309" spans="6:6" outlineLevel="1">
      <c r="F4309"/>
    </row>
    <row r="4310" spans="6:6" outlineLevel="1">
      <c r="F4310"/>
    </row>
    <row r="4311" spans="6:6" outlineLevel="1">
      <c r="F4311"/>
    </row>
    <row r="4312" spans="6:6" outlineLevel="1">
      <c r="F4312"/>
    </row>
    <row r="4313" spans="6:6" outlineLevel="1">
      <c r="F4313"/>
    </row>
    <row r="4314" spans="6:6" outlineLevel="1">
      <c r="F4314"/>
    </row>
    <row r="4315" spans="6:6" outlineLevel="1">
      <c r="F4315"/>
    </row>
    <row r="4316" spans="6:6" outlineLevel="1">
      <c r="F4316"/>
    </row>
    <row r="4317" spans="6:6" outlineLevel="1">
      <c r="F4317"/>
    </row>
    <row r="4318" spans="6:6">
      <c r="F4318"/>
    </row>
    <row r="4319" spans="6:6" outlineLevel="1">
      <c r="F4319"/>
    </row>
    <row r="4320" spans="6:6" outlineLevel="1">
      <c r="F4320"/>
    </row>
    <row r="4321" spans="6:6">
      <c r="F4321"/>
    </row>
    <row r="4322" spans="6:6" outlineLevel="1">
      <c r="F4322"/>
    </row>
    <row r="4323" spans="6:6" outlineLevel="1">
      <c r="F4323"/>
    </row>
    <row r="4324" spans="6:6" outlineLevel="1">
      <c r="F4324"/>
    </row>
    <row r="4325" spans="6:6" outlineLevel="1">
      <c r="F4325"/>
    </row>
    <row r="4326" spans="6:6">
      <c r="F4326"/>
    </row>
    <row r="4327" spans="6:6" outlineLevel="1">
      <c r="F4327"/>
    </row>
    <row r="4328" spans="6:6" outlineLevel="1">
      <c r="F4328"/>
    </row>
    <row r="4329" spans="6:6" outlineLevel="1">
      <c r="F4329"/>
    </row>
    <row r="4330" spans="6:6" outlineLevel="1">
      <c r="F4330"/>
    </row>
    <row r="4331" spans="6:6" outlineLevel="1">
      <c r="F4331"/>
    </row>
    <row r="4332" spans="6:6">
      <c r="F4332"/>
    </row>
    <row r="4333" spans="6:6" outlineLevel="1">
      <c r="F4333"/>
    </row>
    <row r="4334" spans="6:6" outlineLevel="1">
      <c r="F4334"/>
    </row>
    <row r="4335" spans="6:6" outlineLevel="1">
      <c r="F4335"/>
    </row>
    <row r="4336" spans="6:6" outlineLevel="1">
      <c r="F4336"/>
    </row>
    <row r="4337" spans="6:6" outlineLevel="1">
      <c r="F4337"/>
    </row>
    <row r="4338" spans="6:6">
      <c r="F4338"/>
    </row>
    <row r="4339" spans="6:6" outlineLevel="1">
      <c r="F4339"/>
    </row>
    <row r="4340" spans="6:6" outlineLevel="1">
      <c r="F4340"/>
    </row>
    <row r="4341" spans="6:6" outlineLevel="1">
      <c r="F4341"/>
    </row>
    <row r="4342" spans="6:6" outlineLevel="1">
      <c r="F4342"/>
    </row>
    <row r="4343" spans="6:6" outlineLevel="1">
      <c r="F4343"/>
    </row>
    <row r="4344" spans="6:6" outlineLevel="1">
      <c r="F4344"/>
    </row>
    <row r="4345" spans="6:6" outlineLevel="1">
      <c r="F4345"/>
    </row>
    <row r="4346" spans="6:6" outlineLevel="1">
      <c r="F4346"/>
    </row>
    <row r="4347" spans="6:6" outlineLevel="1">
      <c r="F4347"/>
    </row>
    <row r="4348" spans="6:6" outlineLevel="1">
      <c r="F4348"/>
    </row>
    <row r="4349" spans="6:6" outlineLevel="1">
      <c r="F4349"/>
    </row>
    <row r="4350" spans="6:6" outlineLevel="1">
      <c r="F4350"/>
    </row>
    <row r="4351" spans="6:6" outlineLevel="1">
      <c r="F4351"/>
    </row>
    <row r="4352" spans="6:6" outlineLevel="1">
      <c r="F4352"/>
    </row>
    <row r="4353" spans="6:6" outlineLevel="1">
      <c r="F4353"/>
    </row>
    <row r="4354" spans="6:6" outlineLevel="1">
      <c r="F4354"/>
    </row>
    <row r="4355" spans="6:6" outlineLevel="1">
      <c r="F4355"/>
    </row>
    <row r="4356" spans="6:6" outlineLevel="1">
      <c r="F4356"/>
    </row>
    <row r="4357" spans="6:6" outlineLevel="1">
      <c r="F4357"/>
    </row>
    <row r="4358" spans="6:6" outlineLevel="1">
      <c r="F4358"/>
    </row>
    <row r="4359" spans="6:6" outlineLevel="1">
      <c r="F4359"/>
    </row>
    <row r="4360" spans="6:6" outlineLevel="1">
      <c r="F4360"/>
    </row>
    <row r="4361" spans="6:6" outlineLevel="1">
      <c r="F4361"/>
    </row>
    <row r="4362" spans="6:6" outlineLevel="1">
      <c r="F4362"/>
    </row>
    <row r="4363" spans="6:6" outlineLevel="1">
      <c r="F4363"/>
    </row>
    <row r="4364" spans="6:6" outlineLevel="1">
      <c r="F4364"/>
    </row>
    <row r="4365" spans="6:6" outlineLevel="1">
      <c r="F4365"/>
    </row>
    <row r="4366" spans="6:6" outlineLevel="1">
      <c r="F4366"/>
    </row>
    <row r="4367" spans="6:6" outlineLevel="1">
      <c r="F4367"/>
    </row>
    <row r="4368" spans="6:6" outlineLevel="1">
      <c r="F4368"/>
    </row>
    <row r="4369" spans="6:6" outlineLevel="1">
      <c r="F4369"/>
    </row>
    <row r="4370" spans="6:6" outlineLevel="1">
      <c r="F4370"/>
    </row>
    <row r="4371" spans="6:6" outlineLevel="1">
      <c r="F4371"/>
    </row>
    <row r="4372" spans="6:6" outlineLevel="1">
      <c r="F4372"/>
    </row>
    <row r="4373" spans="6:6" outlineLevel="1">
      <c r="F4373"/>
    </row>
    <row r="4374" spans="6:6" outlineLevel="1">
      <c r="F4374"/>
    </row>
    <row r="4375" spans="6:6" outlineLevel="1">
      <c r="F4375"/>
    </row>
    <row r="4376" spans="6:6" outlineLevel="1">
      <c r="F4376"/>
    </row>
    <row r="4377" spans="6:6" outlineLevel="1">
      <c r="F4377"/>
    </row>
    <row r="4378" spans="6:6" outlineLevel="1">
      <c r="F4378"/>
    </row>
    <row r="4379" spans="6:6" outlineLevel="1">
      <c r="F4379"/>
    </row>
    <row r="4380" spans="6:6">
      <c r="F4380"/>
    </row>
    <row r="4381" spans="6:6" outlineLevel="1">
      <c r="F4381"/>
    </row>
    <row r="4382" spans="6:6" outlineLevel="1">
      <c r="F4382"/>
    </row>
    <row r="4383" spans="6:6" outlineLevel="1">
      <c r="F4383"/>
    </row>
    <row r="4384" spans="6:6" outlineLevel="1">
      <c r="F4384"/>
    </row>
    <row r="4385" spans="6:6" outlineLevel="1">
      <c r="F4385"/>
    </row>
    <row r="4386" spans="6:6" outlineLevel="1">
      <c r="F4386"/>
    </row>
    <row r="4387" spans="6:6" outlineLevel="1">
      <c r="F4387"/>
    </row>
    <row r="4388" spans="6:6" outlineLevel="1">
      <c r="F4388"/>
    </row>
    <row r="4389" spans="6:6" outlineLevel="1">
      <c r="F4389"/>
    </row>
    <row r="4390" spans="6:6" outlineLevel="1">
      <c r="F4390"/>
    </row>
    <row r="4391" spans="6:6" outlineLevel="1">
      <c r="F4391"/>
    </row>
    <row r="4392" spans="6:6" outlineLevel="1">
      <c r="F4392"/>
    </row>
    <row r="4393" spans="6:6" outlineLevel="1">
      <c r="F4393"/>
    </row>
    <row r="4394" spans="6:6" outlineLevel="1">
      <c r="F4394"/>
    </row>
    <row r="4395" spans="6:6" outlineLevel="1">
      <c r="F4395"/>
    </row>
    <row r="4396" spans="6:6" outlineLevel="1">
      <c r="F4396"/>
    </row>
    <row r="4397" spans="6:6" outlineLevel="1">
      <c r="F4397"/>
    </row>
    <row r="4398" spans="6:6" outlineLevel="1">
      <c r="F4398"/>
    </row>
    <row r="4399" spans="6:6" outlineLevel="1">
      <c r="F4399"/>
    </row>
    <row r="4400" spans="6:6" outlineLevel="1">
      <c r="F4400"/>
    </row>
    <row r="4401" spans="6:6" outlineLevel="1">
      <c r="F4401"/>
    </row>
    <row r="4402" spans="6:6" outlineLevel="1">
      <c r="F4402"/>
    </row>
    <row r="4403" spans="6:6" outlineLevel="1">
      <c r="F4403"/>
    </row>
    <row r="4404" spans="6:6" outlineLevel="1">
      <c r="F4404"/>
    </row>
    <row r="4405" spans="6:6" outlineLevel="1">
      <c r="F4405"/>
    </row>
    <row r="4406" spans="6:6" outlineLevel="1">
      <c r="F4406"/>
    </row>
    <row r="4407" spans="6:6" outlineLevel="1">
      <c r="F4407"/>
    </row>
    <row r="4408" spans="6:6" outlineLevel="1">
      <c r="F4408"/>
    </row>
    <row r="4409" spans="6:6" outlineLevel="1">
      <c r="F4409"/>
    </row>
    <row r="4410" spans="6:6" outlineLevel="1">
      <c r="F4410"/>
    </row>
    <row r="4411" spans="6:6" outlineLevel="1">
      <c r="F4411"/>
    </row>
    <row r="4412" spans="6:6" outlineLevel="1">
      <c r="F4412"/>
    </row>
    <row r="4413" spans="6:6" outlineLevel="1">
      <c r="F4413"/>
    </row>
    <row r="4414" spans="6:6" outlineLevel="1">
      <c r="F4414"/>
    </row>
    <row r="4415" spans="6:6" outlineLevel="1">
      <c r="F4415"/>
    </row>
    <row r="4416" spans="6:6" outlineLevel="1">
      <c r="F4416"/>
    </row>
    <row r="4417" spans="6:6" outlineLevel="1">
      <c r="F4417"/>
    </row>
    <row r="4418" spans="6:6" outlineLevel="1">
      <c r="F4418"/>
    </row>
    <row r="4419" spans="6:6" outlineLevel="1">
      <c r="F4419"/>
    </row>
    <row r="4420" spans="6:6" outlineLevel="1">
      <c r="F4420"/>
    </row>
    <row r="4421" spans="6:6" outlineLevel="1">
      <c r="F4421"/>
    </row>
    <row r="4422" spans="6:6" outlineLevel="1">
      <c r="F4422"/>
    </row>
    <row r="4423" spans="6:6" outlineLevel="1">
      <c r="F4423"/>
    </row>
    <row r="4424" spans="6:6" outlineLevel="1">
      <c r="F4424"/>
    </row>
    <row r="4425" spans="6:6" outlineLevel="1">
      <c r="F4425"/>
    </row>
    <row r="4426" spans="6:6" outlineLevel="1">
      <c r="F4426"/>
    </row>
    <row r="4427" spans="6:6" outlineLevel="1">
      <c r="F4427"/>
    </row>
    <row r="4428" spans="6:6" outlineLevel="1">
      <c r="F4428"/>
    </row>
    <row r="4429" spans="6:6" outlineLevel="1">
      <c r="F4429"/>
    </row>
    <row r="4430" spans="6:6" outlineLevel="1">
      <c r="F4430"/>
    </row>
    <row r="4431" spans="6:6" outlineLevel="1">
      <c r="F4431"/>
    </row>
    <row r="4432" spans="6:6" outlineLevel="1">
      <c r="F4432"/>
    </row>
    <row r="4433" spans="6:6" outlineLevel="1">
      <c r="F4433"/>
    </row>
    <row r="4434" spans="6:6" outlineLevel="1">
      <c r="F4434"/>
    </row>
    <row r="4435" spans="6:6" outlineLevel="1">
      <c r="F4435"/>
    </row>
    <row r="4436" spans="6:6" outlineLevel="1">
      <c r="F4436"/>
    </row>
    <row r="4437" spans="6:6" outlineLevel="1">
      <c r="F4437"/>
    </row>
    <row r="4438" spans="6:6" outlineLevel="1">
      <c r="F4438"/>
    </row>
    <row r="4439" spans="6:6" outlineLevel="1">
      <c r="F4439"/>
    </row>
    <row r="4440" spans="6:6" outlineLevel="1">
      <c r="F4440"/>
    </row>
    <row r="4441" spans="6:6" outlineLevel="1">
      <c r="F4441"/>
    </row>
    <row r="4442" spans="6:6" outlineLevel="1">
      <c r="F4442"/>
    </row>
    <row r="4443" spans="6:6" outlineLevel="1">
      <c r="F4443"/>
    </row>
    <row r="4444" spans="6:6" outlineLevel="1">
      <c r="F4444"/>
    </row>
    <row r="4445" spans="6:6" outlineLevel="1">
      <c r="F4445"/>
    </row>
    <row r="4446" spans="6:6" outlineLevel="1">
      <c r="F4446"/>
    </row>
    <row r="4447" spans="6:6" outlineLevel="1">
      <c r="F4447"/>
    </row>
    <row r="4448" spans="6:6" outlineLevel="1">
      <c r="F4448"/>
    </row>
    <row r="4449" spans="6:6" outlineLevel="1">
      <c r="F4449"/>
    </row>
    <row r="4450" spans="6:6" outlineLevel="1">
      <c r="F4450"/>
    </row>
    <row r="4451" spans="6:6" outlineLevel="1">
      <c r="F4451"/>
    </row>
    <row r="4452" spans="6:6" outlineLevel="1">
      <c r="F4452"/>
    </row>
    <row r="4453" spans="6:6" outlineLevel="1">
      <c r="F4453"/>
    </row>
    <row r="4454" spans="6:6" outlineLevel="1">
      <c r="F4454"/>
    </row>
    <row r="4455" spans="6:6" outlineLevel="1">
      <c r="F4455"/>
    </row>
    <row r="4456" spans="6:6" outlineLevel="1">
      <c r="F4456"/>
    </row>
    <row r="4457" spans="6:6" outlineLevel="1">
      <c r="F4457"/>
    </row>
    <row r="4458" spans="6:6" outlineLevel="1">
      <c r="F4458"/>
    </row>
    <row r="4459" spans="6:6" outlineLevel="1">
      <c r="F4459"/>
    </row>
    <row r="4460" spans="6:6" outlineLevel="1">
      <c r="F4460"/>
    </row>
    <row r="4461" spans="6:6" outlineLevel="1">
      <c r="F4461"/>
    </row>
    <row r="4462" spans="6:6" outlineLevel="1">
      <c r="F4462"/>
    </row>
    <row r="4463" spans="6:6" outlineLevel="1">
      <c r="F4463"/>
    </row>
    <row r="4464" spans="6:6" outlineLevel="1">
      <c r="F4464"/>
    </row>
    <row r="4465" spans="6:6" outlineLevel="1">
      <c r="F4465"/>
    </row>
    <row r="4466" spans="6:6" outlineLevel="1">
      <c r="F4466"/>
    </row>
    <row r="4467" spans="6:6" outlineLevel="1">
      <c r="F4467"/>
    </row>
    <row r="4468" spans="6:6" outlineLevel="1">
      <c r="F4468"/>
    </row>
    <row r="4469" spans="6:6" outlineLevel="1">
      <c r="F4469"/>
    </row>
    <row r="4470" spans="6:6" outlineLevel="1">
      <c r="F4470"/>
    </row>
    <row r="4471" spans="6:6" outlineLevel="1">
      <c r="F4471"/>
    </row>
    <row r="4472" spans="6:6" outlineLevel="1">
      <c r="F4472"/>
    </row>
    <row r="4473" spans="6:6" outlineLevel="1">
      <c r="F4473"/>
    </row>
    <row r="4474" spans="6:6" outlineLevel="1">
      <c r="F4474"/>
    </row>
    <row r="4475" spans="6:6" outlineLevel="1">
      <c r="F4475"/>
    </row>
    <row r="4476" spans="6:6" outlineLevel="1">
      <c r="F4476"/>
    </row>
    <row r="4477" spans="6:6" outlineLevel="1">
      <c r="F4477"/>
    </row>
    <row r="4478" spans="6:6" outlineLevel="1">
      <c r="F4478"/>
    </row>
    <row r="4479" spans="6:6" outlineLevel="1">
      <c r="F4479"/>
    </row>
    <row r="4480" spans="6:6" outlineLevel="1">
      <c r="F4480"/>
    </row>
    <row r="4481" spans="6:6" outlineLevel="1">
      <c r="F4481"/>
    </row>
    <row r="4482" spans="6:6" outlineLevel="1">
      <c r="F4482"/>
    </row>
    <row r="4483" spans="6:6" outlineLevel="1">
      <c r="F4483"/>
    </row>
    <row r="4484" spans="6:6" outlineLevel="1">
      <c r="F4484"/>
    </row>
    <row r="4485" spans="6:6" outlineLevel="1">
      <c r="F4485"/>
    </row>
    <row r="4486" spans="6:6" outlineLevel="1">
      <c r="F4486"/>
    </row>
    <row r="4487" spans="6:6" outlineLevel="1">
      <c r="F4487"/>
    </row>
    <row r="4488" spans="6:6" outlineLevel="1">
      <c r="F4488"/>
    </row>
    <row r="4489" spans="6:6" outlineLevel="1">
      <c r="F4489"/>
    </row>
    <row r="4490" spans="6:6" outlineLevel="1">
      <c r="F4490"/>
    </row>
    <row r="4491" spans="6:6" outlineLevel="1">
      <c r="F4491"/>
    </row>
    <row r="4492" spans="6:6" outlineLevel="1">
      <c r="F4492"/>
    </row>
    <row r="4493" spans="6:6" outlineLevel="1">
      <c r="F4493"/>
    </row>
    <row r="4494" spans="6:6" outlineLevel="1">
      <c r="F4494"/>
    </row>
    <row r="4495" spans="6:6" outlineLevel="1">
      <c r="F4495"/>
    </row>
    <row r="4496" spans="6:6" outlineLevel="1">
      <c r="F4496"/>
    </row>
    <row r="4497" spans="6:6" outlineLevel="1">
      <c r="F4497"/>
    </row>
    <row r="4498" spans="6:6" outlineLevel="1">
      <c r="F4498"/>
    </row>
    <row r="4499" spans="6:6" outlineLevel="1">
      <c r="F4499"/>
    </row>
    <row r="4500" spans="6:6" outlineLevel="1">
      <c r="F4500"/>
    </row>
    <row r="4501" spans="6:6" outlineLevel="1">
      <c r="F4501"/>
    </row>
    <row r="4502" spans="6:6" outlineLevel="1">
      <c r="F4502"/>
    </row>
    <row r="4503" spans="6:6" outlineLevel="1">
      <c r="F4503"/>
    </row>
    <row r="4504" spans="6:6" outlineLevel="1">
      <c r="F4504"/>
    </row>
    <row r="4505" spans="6:6" outlineLevel="1">
      <c r="F4505"/>
    </row>
    <row r="4506" spans="6:6" outlineLevel="1">
      <c r="F4506"/>
    </row>
    <row r="4507" spans="6:6" outlineLevel="1">
      <c r="F4507"/>
    </row>
    <row r="4508" spans="6:6" outlineLevel="1">
      <c r="F4508"/>
    </row>
    <row r="4509" spans="6:6" outlineLevel="1">
      <c r="F4509"/>
    </row>
    <row r="4510" spans="6:6" outlineLevel="1">
      <c r="F4510"/>
    </row>
    <row r="4511" spans="6:6" outlineLevel="1">
      <c r="F4511"/>
    </row>
    <row r="4512" spans="6:6" outlineLevel="1">
      <c r="F4512"/>
    </row>
    <row r="4513" spans="6:6" outlineLevel="1">
      <c r="F4513"/>
    </row>
    <row r="4514" spans="6:6" outlineLevel="1">
      <c r="F4514"/>
    </row>
    <row r="4515" spans="6:6" outlineLevel="1">
      <c r="F4515"/>
    </row>
    <row r="4516" spans="6:6" outlineLevel="1">
      <c r="F4516"/>
    </row>
    <row r="4517" spans="6:6" outlineLevel="1">
      <c r="F4517"/>
    </row>
    <row r="4518" spans="6:6" outlineLevel="1">
      <c r="F4518"/>
    </row>
    <row r="4519" spans="6:6" outlineLevel="1">
      <c r="F4519"/>
    </row>
    <row r="4520" spans="6:6" outlineLevel="1">
      <c r="F4520"/>
    </row>
    <row r="4521" spans="6:6" outlineLevel="1">
      <c r="F4521"/>
    </row>
    <row r="4522" spans="6:6" outlineLevel="1">
      <c r="F4522"/>
    </row>
    <row r="4523" spans="6:6" outlineLevel="1">
      <c r="F4523"/>
    </row>
    <row r="4524" spans="6:6" outlineLevel="1">
      <c r="F4524"/>
    </row>
    <row r="4525" spans="6:6" outlineLevel="1">
      <c r="F4525"/>
    </row>
    <row r="4526" spans="6:6" outlineLevel="1">
      <c r="F4526"/>
    </row>
    <row r="4527" spans="6:6" outlineLevel="1">
      <c r="F4527"/>
    </row>
    <row r="4528" spans="6:6" outlineLevel="1">
      <c r="F4528"/>
    </row>
    <row r="4529" spans="6:6" outlineLevel="1">
      <c r="F4529"/>
    </row>
    <row r="4530" spans="6:6" outlineLevel="1">
      <c r="F4530"/>
    </row>
    <row r="4531" spans="6:6" outlineLevel="1">
      <c r="F4531"/>
    </row>
    <row r="4532" spans="6:6" outlineLevel="1">
      <c r="F4532"/>
    </row>
    <row r="4533" spans="6:6" outlineLevel="1">
      <c r="F4533"/>
    </row>
    <row r="4534" spans="6:6" outlineLevel="1">
      <c r="F4534"/>
    </row>
    <row r="4535" spans="6:6" outlineLevel="1">
      <c r="F4535"/>
    </row>
    <row r="4536" spans="6:6" outlineLevel="1">
      <c r="F4536"/>
    </row>
    <row r="4537" spans="6:6" outlineLevel="1">
      <c r="F4537"/>
    </row>
    <row r="4538" spans="6:6" outlineLevel="1">
      <c r="F4538"/>
    </row>
    <row r="4539" spans="6:6" outlineLevel="1">
      <c r="F4539"/>
    </row>
    <row r="4540" spans="6:6" outlineLevel="1">
      <c r="F4540"/>
    </row>
    <row r="4541" spans="6:6" outlineLevel="1">
      <c r="F4541"/>
    </row>
    <row r="4542" spans="6:6" outlineLevel="1">
      <c r="F4542"/>
    </row>
    <row r="4543" spans="6:6" outlineLevel="1">
      <c r="F4543"/>
    </row>
    <row r="4544" spans="6:6" outlineLevel="1">
      <c r="F4544"/>
    </row>
    <row r="4545" spans="6:6" outlineLevel="1">
      <c r="F4545"/>
    </row>
    <row r="4546" spans="6:6" outlineLevel="1">
      <c r="F4546"/>
    </row>
    <row r="4547" spans="6:6" outlineLevel="1">
      <c r="F4547"/>
    </row>
    <row r="4548" spans="6:6" outlineLevel="1">
      <c r="F4548"/>
    </row>
    <row r="4549" spans="6:6" outlineLevel="1">
      <c r="F4549"/>
    </row>
    <row r="4550" spans="6:6" outlineLevel="1">
      <c r="F4550"/>
    </row>
    <row r="4551" spans="6:6" outlineLevel="1">
      <c r="F4551"/>
    </row>
    <row r="4552" spans="6:6" outlineLevel="1">
      <c r="F4552"/>
    </row>
    <row r="4553" spans="6:6" outlineLevel="1">
      <c r="F4553"/>
    </row>
    <row r="4554" spans="6:6" outlineLevel="1">
      <c r="F4554"/>
    </row>
    <row r="4555" spans="6:6" outlineLevel="1">
      <c r="F4555"/>
    </row>
    <row r="4556" spans="6:6" outlineLevel="1">
      <c r="F4556"/>
    </row>
    <row r="4557" spans="6:6" outlineLevel="1">
      <c r="F4557"/>
    </row>
    <row r="4558" spans="6:6" outlineLevel="1">
      <c r="F4558"/>
    </row>
    <row r="4559" spans="6:6" outlineLevel="1">
      <c r="F4559"/>
    </row>
    <row r="4560" spans="6:6" outlineLevel="1">
      <c r="F4560"/>
    </row>
    <row r="4561" spans="6:6" outlineLevel="1">
      <c r="F4561"/>
    </row>
    <row r="4562" spans="6:6" outlineLevel="1">
      <c r="F4562"/>
    </row>
    <row r="4563" spans="6:6" outlineLevel="1">
      <c r="F4563"/>
    </row>
    <row r="4564" spans="6:6" outlineLevel="1">
      <c r="F4564"/>
    </row>
    <row r="4565" spans="6:6" outlineLevel="1">
      <c r="F4565"/>
    </row>
    <row r="4566" spans="6:6" outlineLevel="1">
      <c r="F4566"/>
    </row>
    <row r="4567" spans="6:6" outlineLevel="1">
      <c r="F4567"/>
    </row>
    <row r="4568" spans="6:6" outlineLevel="1">
      <c r="F4568"/>
    </row>
    <row r="4569" spans="6:6" outlineLevel="1">
      <c r="F4569"/>
    </row>
    <row r="4570" spans="6:6" outlineLevel="1">
      <c r="F4570"/>
    </row>
    <row r="4571" spans="6:6" outlineLevel="1">
      <c r="F4571"/>
    </row>
    <row r="4572" spans="6:6" outlineLevel="1">
      <c r="F4572"/>
    </row>
    <row r="4573" spans="6:6" outlineLevel="1">
      <c r="F4573"/>
    </row>
    <row r="4574" spans="6:6" outlineLevel="1">
      <c r="F4574"/>
    </row>
    <row r="4575" spans="6:6" outlineLevel="1">
      <c r="F4575"/>
    </row>
    <row r="4576" spans="6:6" outlineLevel="1">
      <c r="F4576"/>
    </row>
    <row r="4577" spans="6:6" outlineLevel="1">
      <c r="F4577"/>
    </row>
    <row r="4578" spans="6:6" outlineLevel="1">
      <c r="F4578"/>
    </row>
    <row r="4579" spans="6:6" outlineLevel="1">
      <c r="F4579"/>
    </row>
    <row r="4580" spans="6:6" outlineLevel="1">
      <c r="F4580"/>
    </row>
    <row r="4581" spans="6:6" outlineLevel="1">
      <c r="F4581"/>
    </row>
    <row r="4582" spans="6:6" outlineLevel="1">
      <c r="F4582"/>
    </row>
    <row r="4583" spans="6:6" outlineLevel="1">
      <c r="F4583"/>
    </row>
    <row r="4584" spans="6:6" outlineLevel="1">
      <c r="F4584"/>
    </row>
    <row r="4585" spans="6:6" outlineLevel="1">
      <c r="F4585"/>
    </row>
    <row r="4586" spans="6:6" outlineLevel="1">
      <c r="F4586"/>
    </row>
    <row r="4587" spans="6:6" outlineLevel="1">
      <c r="F4587"/>
    </row>
    <row r="4588" spans="6:6" outlineLevel="1">
      <c r="F4588"/>
    </row>
    <row r="4589" spans="6:6" outlineLevel="1">
      <c r="F4589"/>
    </row>
    <row r="4590" spans="6:6" outlineLevel="1">
      <c r="F4590"/>
    </row>
    <row r="4591" spans="6:6" outlineLevel="1">
      <c r="F4591"/>
    </row>
    <row r="4592" spans="6:6" outlineLevel="1">
      <c r="F4592"/>
    </row>
    <row r="4593" spans="6:6" outlineLevel="1">
      <c r="F4593"/>
    </row>
    <row r="4594" spans="6:6" outlineLevel="1">
      <c r="F4594"/>
    </row>
    <row r="4595" spans="6:6" outlineLevel="1">
      <c r="F4595"/>
    </row>
    <row r="4596" spans="6:6" outlineLevel="1">
      <c r="F4596"/>
    </row>
    <row r="4597" spans="6:6" outlineLevel="1">
      <c r="F4597"/>
    </row>
    <row r="4598" spans="6:6" outlineLevel="1">
      <c r="F4598"/>
    </row>
    <row r="4599" spans="6:6" outlineLevel="1">
      <c r="F4599"/>
    </row>
    <row r="4600" spans="6:6" outlineLevel="1">
      <c r="F4600"/>
    </row>
    <row r="4601" spans="6:6" outlineLevel="1">
      <c r="F4601"/>
    </row>
    <row r="4602" spans="6:6" outlineLevel="1">
      <c r="F4602"/>
    </row>
    <row r="4603" spans="6:6" outlineLevel="1">
      <c r="F4603"/>
    </row>
    <row r="4604" spans="6:6" outlineLevel="1">
      <c r="F4604"/>
    </row>
    <row r="4605" spans="6:6" outlineLevel="1">
      <c r="F4605"/>
    </row>
    <row r="4606" spans="6:6" outlineLevel="1">
      <c r="F4606"/>
    </row>
    <row r="4607" spans="6:6" outlineLevel="1">
      <c r="F4607"/>
    </row>
    <row r="4608" spans="6:6" outlineLevel="1">
      <c r="F4608"/>
    </row>
    <row r="4609" spans="6:6" outlineLevel="1">
      <c r="F4609"/>
    </row>
    <row r="4610" spans="6:6" outlineLevel="1">
      <c r="F4610"/>
    </row>
    <row r="4611" spans="6:6" outlineLevel="1">
      <c r="F4611"/>
    </row>
    <row r="4612" spans="6:6" outlineLevel="1">
      <c r="F4612"/>
    </row>
    <row r="4613" spans="6:6" outlineLevel="1">
      <c r="F4613"/>
    </row>
    <row r="4614" spans="6:6" outlineLevel="1">
      <c r="F4614"/>
    </row>
    <row r="4615" spans="6:6" outlineLevel="1">
      <c r="F4615"/>
    </row>
    <row r="4616" spans="6:6" outlineLevel="1">
      <c r="F4616"/>
    </row>
    <row r="4617" spans="6:6" outlineLevel="1">
      <c r="F4617"/>
    </row>
    <row r="4618" spans="6:6" outlineLevel="1">
      <c r="F4618"/>
    </row>
    <row r="4619" spans="6:6" outlineLevel="1">
      <c r="F4619"/>
    </row>
    <row r="4620" spans="6:6" outlineLevel="1">
      <c r="F4620"/>
    </row>
    <row r="4621" spans="6:6">
      <c r="F4621"/>
    </row>
    <row r="4622" spans="6:6" outlineLevel="1">
      <c r="F4622"/>
    </row>
    <row r="4623" spans="6:6" outlineLevel="1">
      <c r="F4623"/>
    </row>
    <row r="4624" spans="6:6" outlineLevel="1">
      <c r="F4624"/>
    </row>
    <row r="4625" spans="6:6" outlineLevel="1">
      <c r="F4625"/>
    </row>
    <row r="4626" spans="6:6" outlineLevel="1">
      <c r="F4626"/>
    </row>
    <row r="4627" spans="6:6" outlineLevel="1">
      <c r="F4627"/>
    </row>
    <row r="4628" spans="6:6" outlineLevel="1">
      <c r="F4628"/>
    </row>
    <row r="4629" spans="6:6" outlineLevel="1">
      <c r="F4629"/>
    </row>
    <row r="4630" spans="6:6" outlineLevel="1">
      <c r="F4630"/>
    </row>
    <row r="4631" spans="6:6" outlineLevel="1">
      <c r="F4631"/>
    </row>
    <row r="4632" spans="6:6" outlineLevel="1">
      <c r="F4632"/>
    </row>
    <row r="4633" spans="6:6" outlineLevel="1">
      <c r="F4633"/>
    </row>
    <row r="4634" spans="6:6" outlineLevel="1">
      <c r="F4634"/>
    </row>
    <row r="4635" spans="6:6" outlineLevel="1">
      <c r="F4635"/>
    </row>
    <row r="4636" spans="6:6" outlineLevel="1">
      <c r="F4636"/>
    </row>
    <row r="4637" spans="6:6" outlineLevel="1">
      <c r="F4637"/>
    </row>
    <row r="4638" spans="6:6" outlineLevel="1">
      <c r="F4638"/>
    </row>
    <row r="4639" spans="6:6" outlineLevel="1">
      <c r="F4639"/>
    </row>
    <row r="4640" spans="6:6" outlineLevel="1">
      <c r="F4640"/>
    </row>
    <row r="4641" spans="6:6" outlineLevel="1">
      <c r="F4641"/>
    </row>
    <row r="4642" spans="6:6" outlineLevel="1">
      <c r="F4642"/>
    </row>
    <row r="4643" spans="6:6" outlineLevel="1">
      <c r="F4643"/>
    </row>
    <row r="4644" spans="6:6" outlineLevel="1">
      <c r="F4644"/>
    </row>
    <row r="4645" spans="6:6" outlineLevel="1">
      <c r="F4645"/>
    </row>
    <row r="4646" spans="6:6" outlineLevel="1">
      <c r="F4646"/>
    </row>
    <row r="4647" spans="6:6">
      <c r="F4647"/>
    </row>
    <row r="4648" spans="6:6" outlineLevel="1">
      <c r="F4648"/>
    </row>
    <row r="4649" spans="6:6" outlineLevel="1">
      <c r="F4649"/>
    </row>
    <row r="4650" spans="6:6" outlineLevel="1">
      <c r="F4650"/>
    </row>
    <row r="4651" spans="6:6" outlineLevel="1">
      <c r="F4651"/>
    </row>
    <row r="4652" spans="6:6" outlineLevel="1">
      <c r="F4652"/>
    </row>
    <row r="4653" spans="6:6">
      <c r="F4653"/>
    </row>
    <row r="4654" spans="6:6" outlineLevel="1">
      <c r="F4654"/>
    </row>
    <row r="4655" spans="6:6" outlineLevel="1">
      <c r="F4655"/>
    </row>
    <row r="4656" spans="6:6" outlineLevel="1">
      <c r="F4656"/>
    </row>
    <row r="4657" spans="6:6" outlineLevel="1">
      <c r="F4657"/>
    </row>
    <row r="4658" spans="6:6" outlineLevel="1">
      <c r="F4658"/>
    </row>
    <row r="4659" spans="6:6" outlineLevel="1">
      <c r="F4659"/>
    </row>
    <row r="4660" spans="6:6" outlineLevel="1">
      <c r="F4660"/>
    </row>
    <row r="4661" spans="6:6" outlineLevel="1">
      <c r="F4661"/>
    </row>
    <row r="4662" spans="6:6" outlineLevel="1">
      <c r="F4662"/>
    </row>
    <row r="4663" spans="6:6" outlineLevel="1">
      <c r="F4663"/>
    </row>
    <row r="4664" spans="6:6" outlineLevel="1">
      <c r="F4664"/>
    </row>
    <row r="4665" spans="6:6" outlineLevel="1">
      <c r="F4665"/>
    </row>
    <row r="4666" spans="6:6" outlineLevel="1">
      <c r="F4666"/>
    </row>
    <row r="4667" spans="6:6" outlineLevel="1">
      <c r="F4667"/>
    </row>
    <row r="4668" spans="6:6" outlineLevel="1">
      <c r="F4668"/>
    </row>
    <row r="4669" spans="6:6" outlineLevel="1">
      <c r="F4669"/>
    </row>
    <row r="4670" spans="6:6" outlineLevel="1">
      <c r="F4670"/>
    </row>
    <row r="4671" spans="6:6" outlineLevel="1">
      <c r="F4671"/>
    </row>
    <row r="4672" spans="6:6" outlineLevel="1">
      <c r="F4672"/>
    </row>
    <row r="4673" spans="6:6" outlineLevel="1">
      <c r="F4673"/>
    </row>
    <row r="4674" spans="6:6" outlineLevel="1">
      <c r="F4674"/>
    </row>
    <row r="4675" spans="6:6" outlineLevel="1">
      <c r="F4675"/>
    </row>
    <row r="4676" spans="6:6">
      <c r="F4676"/>
    </row>
    <row r="4677" spans="6:6" outlineLevel="1">
      <c r="F4677"/>
    </row>
    <row r="4678" spans="6:6" outlineLevel="1">
      <c r="F4678"/>
    </row>
    <row r="4679" spans="6:6" outlineLevel="1">
      <c r="F4679"/>
    </row>
    <row r="4680" spans="6:6" outlineLevel="1">
      <c r="F4680"/>
    </row>
    <row r="4681" spans="6:6" outlineLevel="1">
      <c r="F4681"/>
    </row>
    <row r="4682" spans="6:6" outlineLevel="1">
      <c r="F4682"/>
    </row>
    <row r="4683" spans="6:6" outlineLevel="1">
      <c r="F4683"/>
    </row>
    <row r="4684" spans="6:6" outlineLevel="1">
      <c r="F4684"/>
    </row>
    <row r="4685" spans="6:6" outlineLevel="1">
      <c r="F4685"/>
    </row>
    <row r="4686" spans="6:6" outlineLevel="1">
      <c r="F4686"/>
    </row>
    <row r="4687" spans="6:6" outlineLevel="1">
      <c r="F4687"/>
    </row>
    <row r="4688" spans="6:6" outlineLevel="1">
      <c r="F4688"/>
    </row>
    <row r="4689" spans="6:6" outlineLevel="1">
      <c r="F4689"/>
    </row>
    <row r="4690" spans="6:6" outlineLevel="1">
      <c r="F4690"/>
    </row>
    <row r="4691" spans="6:6" outlineLevel="1">
      <c r="F4691"/>
    </row>
    <row r="4692" spans="6:6" outlineLevel="1">
      <c r="F4692"/>
    </row>
    <row r="4693" spans="6:6" outlineLevel="1">
      <c r="F4693"/>
    </row>
    <row r="4694" spans="6:6" outlineLevel="1">
      <c r="F4694"/>
    </row>
    <row r="4695" spans="6:6" outlineLevel="1">
      <c r="F4695"/>
    </row>
    <row r="4696" spans="6:6" outlineLevel="1">
      <c r="F4696"/>
    </row>
    <row r="4697" spans="6:6" outlineLevel="1">
      <c r="F4697"/>
    </row>
    <row r="4698" spans="6:6" outlineLevel="1">
      <c r="F4698"/>
    </row>
    <row r="4699" spans="6:6" outlineLevel="1">
      <c r="F4699"/>
    </row>
    <row r="4700" spans="6:6" outlineLevel="1">
      <c r="F4700"/>
    </row>
    <row r="4701" spans="6:6" outlineLevel="1">
      <c r="F4701"/>
    </row>
    <row r="4702" spans="6:6" outlineLevel="1">
      <c r="F4702"/>
    </row>
    <row r="4703" spans="6:6" outlineLevel="1">
      <c r="F4703"/>
    </row>
    <row r="4704" spans="6:6" outlineLevel="1">
      <c r="F4704"/>
    </row>
    <row r="4705" spans="6:6" outlineLevel="1">
      <c r="F4705"/>
    </row>
    <row r="4706" spans="6:6" outlineLevel="1">
      <c r="F4706"/>
    </row>
    <row r="4707" spans="6:6" outlineLevel="1">
      <c r="F4707"/>
    </row>
    <row r="4708" spans="6:6" outlineLevel="1">
      <c r="F4708"/>
    </row>
    <row r="4709" spans="6:6" outlineLevel="1">
      <c r="F4709"/>
    </row>
    <row r="4710" spans="6:6" outlineLevel="1">
      <c r="F4710"/>
    </row>
    <row r="4711" spans="6:6" outlineLevel="1">
      <c r="F4711"/>
    </row>
    <row r="4712" spans="6:6" outlineLevel="1">
      <c r="F4712"/>
    </row>
    <row r="4713" spans="6:6" outlineLevel="1">
      <c r="F4713"/>
    </row>
    <row r="4714" spans="6:6" outlineLevel="1">
      <c r="F4714"/>
    </row>
    <row r="4715" spans="6:6" outlineLevel="1">
      <c r="F4715"/>
    </row>
    <row r="4716" spans="6:6" outlineLevel="1">
      <c r="F4716"/>
    </row>
    <row r="4717" spans="6:6" outlineLevel="1">
      <c r="F4717"/>
    </row>
    <row r="4718" spans="6:6" outlineLevel="1">
      <c r="F4718"/>
    </row>
    <row r="4719" spans="6:6" outlineLevel="1">
      <c r="F4719"/>
    </row>
    <row r="4720" spans="6:6" outlineLevel="1">
      <c r="F4720"/>
    </row>
    <row r="4721" spans="6:6" outlineLevel="1">
      <c r="F4721"/>
    </row>
    <row r="4722" spans="6:6" outlineLevel="1">
      <c r="F4722"/>
    </row>
    <row r="4723" spans="6:6" outlineLevel="1">
      <c r="F4723"/>
    </row>
    <row r="4724" spans="6:6" outlineLevel="1">
      <c r="F4724"/>
    </row>
    <row r="4725" spans="6:6" outlineLevel="1">
      <c r="F4725"/>
    </row>
    <row r="4726" spans="6:6" outlineLevel="1">
      <c r="F4726"/>
    </row>
    <row r="4727" spans="6:6" outlineLevel="1">
      <c r="F4727"/>
    </row>
    <row r="4728" spans="6:6" outlineLevel="1">
      <c r="F4728"/>
    </row>
    <row r="4729" spans="6:6" outlineLevel="1">
      <c r="F4729"/>
    </row>
    <row r="4730" spans="6:6" outlineLevel="1">
      <c r="F4730"/>
    </row>
    <row r="4731" spans="6:6" outlineLevel="1">
      <c r="F4731"/>
    </row>
    <row r="4732" spans="6:6" outlineLevel="1">
      <c r="F4732"/>
    </row>
    <row r="4733" spans="6:6" outlineLevel="1">
      <c r="F4733"/>
    </row>
    <row r="4734" spans="6:6" outlineLevel="1">
      <c r="F4734"/>
    </row>
    <row r="4735" spans="6:6" outlineLevel="1">
      <c r="F4735"/>
    </row>
    <row r="4736" spans="6:6" outlineLevel="1">
      <c r="F4736"/>
    </row>
    <row r="4737" spans="6:6" outlineLevel="1">
      <c r="F4737"/>
    </row>
    <row r="4738" spans="6:6" outlineLevel="1">
      <c r="F4738"/>
    </row>
    <row r="4739" spans="6:6" outlineLevel="1">
      <c r="F4739"/>
    </row>
    <row r="4740" spans="6:6" outlineLevel="1">
      <c r="F4740"/>
    </row>
    <row r="4741" spans="6:6" outlineLevel="1">
      <c r="F4741"/>
    </row>
    <row r="4742" spans="6:6" outlineLevel="1">
      <c r="F4742"/>
    </row>
    <row r="4743" spans="6:6" outlineLevel="1">
      <c r="F4743"/>
    </row>
    <row r="4744" spans="6:6" outlineLevel="1">
      <c r="F4744"/>
    </row>
    <row r="4745" spans="6:6" outlineLevel="1">
      <c r="F4745"/>
    </row>
    <row r="4746" spans="6:6" outlineLevel="1">
      <c r="F4746"/>
    </row>
    <row r="4747" spans="6:6" outlineLevel="1">
      <c r="F4747"/>
    </row>
    <row r="4748" spans="6:6" outlineLevel="1">
      <c r="F4748"/>
    </row>
    <row r="4749" spans="6:6" outlineLevel="1">
      <c r="F4749"/>
    </row>
    <row r="4750" spans="6:6" outlineLevel="1">
      <c r="F4750"/>
    </row>
    <row r="4751" spans="6:6" outlineLevel="1">
      <c r="F4751"/>
    </row>
    <row r="4752" spans="6:6" outlineLevel="1">
      <c r="F4752"/>
    </row>
    <row r="4753" spans="6:6" outlineLevel="1">
      <c r="F4753"/>
    </row>
    <row r="4754" spans="6:6" outlineLevel="1">
      <c r="F4754"/>
    </row>
    <row r="4755" spans="6:6" outlineLevel="1">
      <c r="F4755"/>
    </row>
    <row r="4756" spans="6:6" outlineLevel="1">
      <c r="F4756"/>
    </row>
    <row r="4757" spans="6:6" outlineLevel="1">
      <c r="F4757"/>
    </row>
    <row r="4758" spans="6:6" outlineLevel="1">
      <c r="F4758"/>
    </row>
    <row r="4759" spans="6:6" outlineLevel="1">
      <c r="F4759"/>
    </row>
    <row r="4760" spans="6:6" outlineLevel="1">
      <c r="F4760"/>
    </row>
    <row r="4761" spans="6:6" outlineLevel="1">
      <c r="F4761"/>
    </row>
    <row r="4762" spans="6:6" outlineLevel="1">
      <c r="F4762"/>
    </row>
    <row r="4763" spans="6:6" outlineLevel="1">
      <c r="F4763"/>
    </row>
    <row r="4764" spans="6:6" outlineLevel="1">
      <c r="F4764"/>
    </row>
    <row r="4765" spans="6:6" outlineLevel="1">
      <c r="F4765"/>
    </row>
    <row r="4766" spans="6:6" outlineLevel="1">
      <c r="F4766"/>
    </row>
    <row r="4767" spans="6:6" outlineLevel="1">
      <c r="F4767"/>
    </row>
    <row r="4768" spans="6:6" outlineLevel="1">
      <c r="F4768"/>
    </row>
    <row r="4769" spans="6:6" outlineLevel="1">
      <c r="F4769"/>
    </row>
    <row r="4770" spans="6:6" outlineLevel="1">
      <c r="F4770"/>
    </row>
    <row r="4771" spans="6:6" outlineLevel="1">
      <c r="F4771"/>
    </row>
    <row r="4772" spans="6:6" outlineLevel="1">
      <c r="F4772"/>
    </row>
    <row r="4773" spans="6:6" outlineLevel="1">
      <c r="F4773"/>
    </row>
    <row r="4774" spans="6:6" outlineLevel="1">
      <c r="F4774"/>
    </row>
    <row r="4775" spans="6:6" outlineLevel="1">
      <c r="F4775"/>
    </row>
    <row r="4776" spans="6:6" outlineLevel="1">
      <c r="F4776"/>
    </row>
    <row r="4777" spans="6:6" outlineLevel="1">
      <c r="F4777"/>
    </row>
    <row r="4778" spans="6:6" outlineLevel="1">
      <c r="F4778"/>
    </row>
    <row r="4779" spans="6:6" outlineLevel="1">
      <c r="F4779"/>
    </row>
    <row r="4780" spans="6:6" outlineLevel="1">
      <c r="F4780"/>
    </row>
    <row r="4781" spans="6:6" outlineLevel="1">
      <c r="F4781"/>
    </row>
    <row r="4782" spans="6:6" outlineLevel="1">
      <c r="F4782"/>
    </row>
    <row r="4783" spans="6:6" outlineLevel="1">
      <c r="F4783"/>
    </row>
    <row r="4784" spans="6:6" outlineLevel="1">
      <c r="F4784"/>
    </row>
    <row r="4785" spans="6:6" outlineLevel="1">
      <c r="F4785"/>
    </row>
    <row r="4786" spans="6:6" outlineLevel="1">
      <c r="F4786"/>
    </row>
    <row r="4787" spans="6:6" outlineLevel="1">
      <c r="F4787"/>
    </row>
    <row r="4788" spans="6:6" outlineLevel="1">
      <c r="F4788"/>
    </row>
    <row r="4789" spans="6:6" outlineLevel="1">
      <c r="F4789"/>
    </row>
    <row r="4790" spans="6:6" outlineLevel="1">
      <c r="F4790"/>
    </row>
    <row r="4791" spans="6:6" outlineLevel="1">
      <c r="F4791"/>
    </row>
    <row r="4792" spans="6:6" outlineLevel="1">
      <c r="F4792"/>
    </row>
    <row r="4793" spans="6:6" outlineLevel="1">
      <c r="F4793"/>
    </row>
    <row r="4794" spans="6:6" outlineLevel="1">
      <c r="F4794"/>
    </row>
    <row r="4795" spans="6:6" outlineLevel="1">
      <c r="F4795"/>
    </row>
    <row r="4796" spans="6:6" outlineLevel="1">
      <c r="F4796"/>
    </row>
    <row r="4797" spans="6:6" outlineLevel="1">
      <c r="F4797"/>
    </row>
    <row r="4798" spans="6:6">
      <c r="F4798"/>
    </row>
    <row r="4799" spans="6:6" outlineLevel="1">
      <c r="F4799"/>
    </row>
    <row r="4800" spans="6:6" outlineLevel="1">
      <c r="F4800"/>
    </row>
    <row r="4801" spans="6:6" outlineLevel="1">
      <c r="F4801"/>
    </row>
    <row r="4802" spans="6:6" outlineLevel="1">
      <c r="F4802"/>
    </row>
    <row r="4803" spans="6:6" outlineLevel="1">
      <c r="F4803"/>
    </row>
    <row r="4804" spans="6:6" outlineLevel="1">
      <c r="F4804"/>
    </row>
    <row r="4805" spans="6:6" outlineLevel="1">
      <c r="F4805"/>
    </row>
    <row r="4806" spans="6:6" outlineLevel="1">
      <c r="F4806"/>
    </row>
    <row r="4807" spans="6:6" outlineLevel="1">
      <c r="F4807"/>
    </row>
    <row r="4808" spans="6:6" outlineLevel="1">
      <c r="F4808"/>
    </row>
    <row r="4809" spans="6:6" outlineLevel="1">
      <c r="F4809"/>
    </row>
    <row r="4810" spans="6:6" outlineLevel="1">
      <c r="F4810"/>
    </row>
    <row r="4811" spans="6:6" outlineLevel="1">
      <c r="F4811"/>
    </row>
    <row r="4812" spans="6:6" outlineLevel="1">
      <c r="F4812"/>
    </row>
    <row r="4813" spans="6:6" outlineLevel="1">
      <c r="F4813"/>
    </row>
    <row r="4814" spans="6:6" outlineLevel="1">
      <c r="F4814"/>
    </row>
    <row r="4815" spans="6:6" outlineLevel="1">
      <c r="F4815"/>
    </row>
    <row r="4816" spans="6:6" outlineLevel="1">
      <c r="F4816"/>
    </row>
    <row r="4817" spans="6:6" outlineLevel="1">
      <c r="F4817"/>
    </row>
    <row r="4818" spans="6:6" outlineLevel="1">
      <c r="F4818"/>
    </row>
    <row r="4819" spans="6:6" outlineLevel="1">
      <c r="F4819"/>
    </row>
    <row r="4820" spans="6:6" outlineLevel="1">
      <c r="F4820"/>
    </row>
    <row r="4821" spans="6:6" outlineLevel="1">
      <c r="F4821"/>
    </row>
    <row r="4822" spans="6:6" outlineLevel="1">
      <c r="F4822"/>
    </row>
    <row r="4823" spans="6:6" outlineLevel="1">
      <c r="F4823"/>
    </row>
    <row r="4824" spans="6:6" outlineLevel="1">
      <c r="F4824"/>
    </row>
    <row r="4825" spans="6:6" outlineLevel="1">
      <c r="F4825"/>
    </row>
    <row r="4826" spans="6:6" outlineLevel="1">
      <c r="F4826"/>
    </row>
    <row r="4827" spans="6:6" outlineLevel="1">
      <c r="F4827"/>
    </row>
    <row r="4828" spans="6:6" outlineLevel="1">
      <c r="F4828"/>
    </row>
    <row r="4829" spans="6:6" outlineLevel="1">
      <c r="F4829"/>
    </row>
    <row r="4830" spans="6:6" outlineLevel="1">
      <c r="F4830"/>
    </row>
    <row r="4831" spans="6:6" outlineLevel="1">
      <c r="F4831"/>
    </row>
    <row r="4832" spans="6:6" outlineLevel="1">
      <c r="F4832"/>
    </row>
    <row r="4833" spans="6:6" outlineLevel="1">
      <c r="F4833"/>
    </row>
    <row r="4834" spans="6:6" outlineLevel="1">
      <c r="F4834"/>
    </row>
    <row r="4835" spans="6:6" outlineLevel="1">
      <c r="F4835"/>
    </row>
    <row r="4836" spans="6:6" outlineLevel="1">
      <c r="F4836"/>
    </row>
    <row r="4837" spans="6:6" outlineLevel="1">
      <c r="F4837"/>
    </row>
    <row r="4838" spans="6:6" outlineLevel="1">
      <c r="F4838"/>
    </row>
    <row r="4839" spans="6:6" outlineLevel="1">
      <c r="F4839"/>
    </row>
    <row r="4840" spans="6:6" outlineLevel="1">
      <c r="F4840"/>
    </row>
    <row r="4841" spans="6:6" outlineLevel="1">
      <c r="F4841"/>
    </row>
    <row r="4842" spans="6:6" outlineLevel="1">
      <c r="F4842"/>
    </row>
    <row r="4843" spans="6:6" outlineLevel="1">
      <c r="F4843"/>
    </row>
    <row r="4844" spans="6:6" outlineLevel="1">
      <c r="F4844"/>
    </row>
    <row r="4845" spans="6:6" outlineLevel="1">
      <c r="F4845"/>
    </row>
    <row r="4846" spans="6:6" outlineLevel="1">
      <c r="F4846"/>
    </row>
    <row r="4847" spans="6:6" outlineLevel="1">
      <c r="F4847"/>
    </row>
    <row r="4848" spans="6:6" outlineLevel="1">
      <c r="F4848"/>
    </row>
    <row r="4849" spans="6:6" outlineLevel="1">
      <c r="F4849"/>
    </row>
    <row r="4850" spans="6:6" outlineLevel="1">
      <c r="F4850"/>
    </row>
    <row r="4851" spans="6:6" outlineLevel="1">
      <c r="F4851"/>
    </row>
    <row r="4852" spans="6:6" outlineLevel="1">
      <c r="F4852"/>
    </row>
    <row r="4853" spans="6:6" outlineLevel="1">
      <c r="F4853"/>
    </row>
    <row r="4854" spans="6:6" outlineLevel="1">
      <c r="F4854"/>
    </row>
    <row r="4855" spans="6:6" outlineLevel="1">
      <c r="F4855"/>
    </row>
    <row r="4856" spans="6:6" outlineLevel="1">
      <c r="F4856"/>
    </row>
    <row r="4857" spans="6:6" outlineLevel="1">
      <c r="F4857"/>
    </row>
    <row r="4858" spans="6:6" outlineLevel="1">
      <c r="F4858"/>
    </row>
    <row r="4859" spans="6:6" outlineLevel="1">
      <c r="F4859"/>
    </row>
    <row r="4860" spans="6:6" outlineLevel="1">
      <c r="F4860"/>
    </row>
    <row r="4861" spans="6:6" outlineLevel="1">
      <c r="F4861"/>
    </row>
    <row r="4862" spans="6:6" outlineLevel="1">
      <c r="F4862"/>
    </row>
    <row r="4863" spans="6:6" outlineLevel="1">
      <c r="F4863"/>
    </row>
    <row r="4864" spans="6:6" outlineLevel="1">
      <c r="F4864"/>
    </row>
    <row r="4865" spans="6:6" outlineLevel="1">
      <c r="F4865"/>
    </row>
    <row r="4866" spans="6:6" outlineLevel="1">
      <c r="F4866"/>
    </row>
    <row r="4867" spans="6:6" outlineLevel="1">
      <c r="F4867"/>
    </row>
    <row r="4868" spans="6:6" outlineLevel="1">
      <c r="F4868"/>
    </row>
    <row r="4869" spans="6:6" outlineLevel="1">
      <c r="F4869"/>
    </row>
    <row r="4870" spans="6:6" outlineLevel="1">
      <c r="F4870"/>
    </row>
    <row r="4871" spans="6:6" outlineLevel="1">
      <c r="F4871"/>
    </row>
    <row r="4872" spans="6:6" outlineLevel="1">
      <c r="F4872"/>
    </row>
    <row r="4873" spans="6:6" outlineLevel="1">
      <c r="F4873"/>
    </row>
    <row r="4874" spans="6:6" outlineLevel="1">
      <c r="F4874"/>
    </row>
    <row r="4875" spans="6:6" outlineLevel="1">
      <c r="F4875"/>
    </row>
    <row r="4876" spans="6:6" outlineLevel="1">
      <c r="F4876"/>
    </row>
    <row r="4877" spans="6:6" outlineLevel="1">
      <c r="F4877"/>
    </row>
    <row r="4878" spans="6:6" outlineLevel="1">
      <c r="F4878"/>
    </row>
    <row r="4879" spans="6:6" outlineLevel="1">
      <c r="F4879"/>
    </row>
    <row r="4880" spans="6:6" outlineLevel="1">
      <c r="F4880"/>
    </row>
    <row r="4881" spans="6:6" outlineLevel="1">
      <c r="F4881"/>
    </row>
    <row r="4882" spans="6:6" outlineLevel="1">
      <c r="F4882"/>
    </row>
    <row r="4883" spans="6:6" outlineLevel="1">
      <c r="F4883"/>
    </row>
    <row r="4884" spans="6:6" outlineLevel="1">
      <c r="F4884"/>
    </row>
    <row r="4885" spans="6:6" outlineLevel="1">
      <c r="F4885"/>
    </row>
    <row r="4886" spans="6:6" outlineLevel="1">
      <c r="F4886"/>
    </row>
    <row r="4887" spans="6:6" outlineLevel="1">
      <c r="F4887"/>
    </row>
    <row r="4888" spans="6:6" outlineLevel="1">
      <c r="F4888"/>
    </row>
    <row r="4889" spans="6:6" outlineLevel="1">
      <c r="F4889"/>
    </row>
    <row r="4890" spans="6:6" outlineLevel="1">
      <c r="F4890"/>
    </row>
    <row r="4891" spans="6:6" outlineLevel="1">
      <c r="F4891"/>
    </row>
    <row r="4892" spans="6:6" outlineLevel="1">
      <c r="F4892"/>
    </row>
    <row r="4893" spans="6:6" outlineLevel="1">
      <c r="F4893"/>
    </row>
    <row r="4894" spans="6:6" outlineLevel="1">
      <c r="F4894"/>
    </row>
    <row r="4895" spans="6:6" outlineLevel="1">
      <c r="F4895"/>
    </row>
    <row r="4896" spans="6:6" outlineLevel="1">
      <c r="F4896"/>
    </row>
    <row r="4897" spans="6:6" outlineLevel="1">
      <c r="F4897"/>
    </row>
    <row r="4898" spans="6:6" outlineLevel="1">
      <c r="F4898"/>
    </row>
    <row r="4899" spans="6:6" outlineLevel="1">
      <c r="F4899"/>
    </row>
    <row r="4900" spans="6:6" outlineLevel="1">
      <c r="F4900"/>
    </row>
    <row r="4901" spans="6:6" outlineLevel="1">
      <c r="F4901"/>
    </row>
    <row r="4902" spans="6:6" outlineLevel="1">
      <c r="F4902"/>
    </row>
    <row r="4903" spans="6:6" outlineLevel="1">
      <c r="F4903"/>
    </row>
    <row r="4904" spans="6:6" outlineLevel="1">
      <c r="F4904"/>
    </row>
    <row r="4905" spans="6:6" outlineLevel="1">
      <c r="F4905"/>
    </row>
    <row r="4906" spans="6:6" outlineLevel="1">
      <c r="F4906"/>
    </row>
    <row r="4907" spans="6:6" outlineLevel="1">
      <c r="F4907"/>
    </row>
    <row r="4908" spans="6:6" outlineLevel="1">
      <c r="F4908"/>
    </row>
    <row r="4909" spans="6:6" outlineLevel="1">
      <c r="F4909"/>
    </row>
    <row r="4910" spans="6:6" outlineLevel="1">
      <c r="F4910"/>
    </row>
    <row r="4911" spans="6:6" outlineLevel="1">
      <c r="F4911"/>
    </row>
    <row r="4912" spans="6:6">
      <c r="F4912"/>
    </row>
    <row r="4913" spans="6:6" outlineLevel="1">
      <c r="F4913"/>
    </row>
    <row r="4914" spans="6:6" outlineLevel="1">
      <c r="F4914"/>
    </row>
    <row r="4915" spans="6:6" outlineLevel="1">
      <c r="F4915"/>
    </row>
    <row r="4916" spans="6:6" outlineLevel="1">
      <c r="F4916"/>
    </row>
    <row r="4917" spans="6:6" outlineLevel="1">
      <c r="F4917"/>
    </row>
    <row r="4918" spans="6:6" outlineLevel="1">
      <c r="F4918"/>
    </row>
    <row r="4919" spans="6:6" outlineLevel="1">
      <c r="F4919"/>
    </row>
    <row r="4920" spans="6:6" outlineLevel="1">
      <c r="F4920"/>
    </row>
    <row r="4921" spans="6:6" outlineLevel="1">
      <c r="F4921"/>
    </row>
    <row r="4922" spans="6:6" outlineLevel="1">
      <c r="F4922"/>
    </row>
    <row r="4923" spans="6:6" outlineLevel="1">
      <c r="F4923"/>
    </row>
    <row r="4924" spans="6:6" outlineLevel="1">
      <c r="F4924"/>
    </row>
    <row r="4925" spans="6:6" outlineLevel="1">
      <c r="F4925"/>
    </row>
    <row r="4926" spans="6:6">
      <c r="F4926"/>
    </row>
    <row r="4927" spans="6:6" outlineLevel="1">
      <c r="F4927"/>
    </row>
    <row r="4928" spans="6:6" outlineLevel="1">
      <c r="F4928"/>
    </row>
    <row r="4929" spans="6:6" outlineLevel="1">
      <c r="F4929"/>
    </row>
    <row r="4930" spans="6:6" outlineLevel="1">
      <c r="F4930"/>
    </row>
    <row r="4931" spans="6:6" outlineLevel="1">
      <c r="F4931"/>
    </row>
    <row r="4932" spans="6:6" outlineLevel="1">
      <c r="F4932"/>
    </row>
    <row r="4933" spans="6:6" outlineLevel="1">
      <c r="F4933"/>
    </row>
    <row r="4934" spans="6:6" outlineLevel="1">
      <c r="F4934"/>
    </row>
    <row r="4935" spans="6:6" outlineLevel="1">
      <c r="F4935"/>
    </row>
    <row r="4936" spans="6:6" outlineLevel="1">
      <c r="F4936"/>
    </row>
    <row r="4937" spans="6:6" outlineLevel="1">
      <c r="F4937"/>
    </row>
    <row r="4938" spans="6:6" outlineLevel="1">
      <c r="F4938"/>
    </row>
    <row r="4939" spans="6:6" outlineLevel="1">
      <c r="F4939"/>
    </row>
    <row r="4940" spans="6:6" outlineLevel="1">
      <c r="F4940"/>
    </row>
    <row r="4941" spans="6:6" outlineLevel="1">
      <c r="F4941"/>
    </row>
    <row r="4942" spans="6:6" outlineLevel="1">
      <c r="F4942"/>
    </row>
    <row r="4943" spans="6:6" outlineLevel="1">
      <c r="F4943"/>
    </row>
    <row r="4944" spans="6:6" outlineLevel="1">
      <c r="F4944"/>
    </row>
    <row r="4945" spans="6:6">
      <c r="F4945"/>
    </row>
    <row r="4946" spans="6:6" outlineLevel="1">
      <c r="F4946"/>
    </row>
    <row r="4947" spans="6:6" outlineLevel="1">
      <c r="F4947"/>
    </row>
    <row r="4948" spans="6:6" outlineLevel="1">
      <c r="F4948"/>
    </row>
    <row r="4949" spans="6:6" outlineLevel="1">
      <c r="F4949"/>
    </row>
    <row r="4950" spans="6:6" outlineLevel="1">
      <c r="F4950"/>
    </row>
    <row r="4951" spans="6:6" outlineLevel="1">
      <c r="F4951"/>
    </row>
    <row r="4952" spans="6:6" outlineLevel="1">
      <c r="F4952"/>
    </row>
    <row r="4953" spans="6:6" outlineLevel="1">
      <c r="F4953"/>
    </row>
    <row r="4954" spans="6:6" outlineLevel="1">
      <c r="F4954"/>
    </row>
    <row r="4955" spans="6:6" outlineLevel="1">
      <c r="F4955"/>
    </row>
    <row r="4956" spans="6:6" outlineLevel="1">
      <c r="F4956"/>
    </row>
    <row r="4957" spans="6:6" outlineLevel="1">
      <c r="F4957"/>
    </row>
    <row r="4958" spans="6:6" outlineLevel="1">
      <c r="F4958"/>
    </row>
    <row r="4959" spans="6:6" outlineLevel="1">
      <c r="F4959"/>
    </row>
    <row r="4960" spans="6:6" outlineLevel="1">
      <c r="F4960"/>
    </row>
    <row r="4961" spans="6:6" outlineLevel="1">
      <c r="F4961"/>
    </row>
    <row r="4962" spans="6:6" outlineLevel="1">
      <c r="F4962"/>
    </row>
    <row r="4963" spans="6:6" outlineLevel="1">
      <c r="F4963"/>
    </row>
    <row r="4964" spans="6:6" outlineLevel="1">
      <c r="F4964"/>
    </row>
    <row r="4965" spans="6:6" outlineLevel="1">
      <c r="F4965"/>
    </row>
    <row r="4966" spans="6:6" outlineLevel="1">
      <c r="F4966"/>
    </row>
    <row r="4967" spans="6:6" outlineLevel="1">
      <c r="F4967"/>
    </row>
    <row r="4968" spans="6:6" outlineLevel="1">
      <c r="F4968"/>
    </row>
    <row r="4969" spans="6:6" outlineLevel="1">
      <c r="F4969"/>
    </row>
    <row r="4970" spans="6:6" outlineLevel="1">
      <c r="F4970"/>
    </row>
    <row r="4971" spans="6:6" outlineLevel="1">
      <c r="F4971"/>
    </row>
    <row r="4972" spans="6:6" outlineLevel="1">
      <c r="F4972"/>
    </row>
    <row r="4973" spans="6:6" outlineLevel="1">
      <c r="F4973"/>
    </row>
    <row r="4974" spans="6:6" outlineLevel="1">
      <c r="F4974"/>
    </row>
    <row r="4975" spans="6:6" outlineLevel="1">
      <c r="F4975"/>
    </row>
    <row r="4976" spans="6:6" outlineLevel="1">
      <c r="F4976"/>
    </row>
    <row r="4977" spans="6:6" outlineLevel="1">
      <c r="F4977"/>
    </row>
    <row r="4978" spans="6:6" outlineLevel="1">
      <c r="F4978"/>
    </row>
    <row r="4979" spans="6:6" outlineLevel="1">
      <c r="F4979"/>
    </row>
    <row r="4980" spans="6:6" outlineLevel="1">
      <c r="F4980"/>
    </row>
    <row r="4981" spans="6:6" outlineLevel="1">
      <c r="F4981"/>
    </row>
    <row r="4982" spans="6:6" outlineLevel="1">
      <c r="F4982"/>
    </row>
    <row r="4983" spans="6:6" outlineLevel="1">
      <c r="F4983"/>
    </row>
    <row r="4984" spans="6:6" outlineLevel="1">
      <c r="F4984"/>
    </row>
    <row r="4985" spans="6:6" outlineLevel="1">
      <c r="F4985"/>
    </row>
    <row r="4986" spans="6:6" outlineLevel="1">
      <c r="F4986"/>
    </row>
    <row r="4987" spans="6:6" outlineLevel="1">
      <c r="F4987"/>
    </row>
    <row r="4988" spans="6:6" outlineLevel="1">
      <c r="F4988"/>
    </row>
    <row r="4989" spans="6:6" outlineLevel="1">
      <c r="F4989"/>
    </row>
    <row r="4990" spans="6:6" outlineLevel="1">
      <c r="F4990"/>
    </row>
    <row r="4991" spans="6:6" outlineLevel="1">
      <c r="F4991"/>
    </row>
    <row r="4992" spans="6:6" outlineLevel="1">
      <c r="F4992"/>
    </row>
    <row r="4993" spans="6:6" outlineLevel="1">
      <c r="F4993"/>
    </row>
    <row r="4994" spans="6:6" outlineLevel="1">
      <c r="F4994"/>
    </row>
    <row r="4995" spans="6:6" outlineLevel="1">
      <c r="F4995"/>
    </row>
    <row r="4996" spans="6:6" outlineLevel="1">
      <c r="F4996"/>
    </row>
    <row r="4997" spans="6:6" outlineLevel="1">
      <c r="F4997"/>
    </row>
    <row r="4998" spans="6:6" outlineLevel="1">
      <c r="F4998"/>
    </row>
    <row r="4999" spans="6:6" outlineLevel="1">
      <c r="F4999"/>
    </row>
    <row r="5000" spans="6:6" outlineLevel="1">
      <c r="F5000"/>
    </row>
    <row r="5001" spans="6:6" outlineLevel="1">
      <c r="F5001"/>
    </row>
    <row r="5002" spans="6:6" outlineLevel="1">
      <c r="F5002"/>
    </row>
    <row r="5003" spans="6:6" outlineLevel="1">
      <c r="F5003"/>
    </row>
    <row r="5004" spans="6:6" outlineLevel="1">
      <c r="F5004"/>
    </row>
    <row r="5005" spans="6:6" outlineLevel="1">
      <c r="F5005"/>
    </row>
    <row r="5006" spans="6:6" outlineLevel="1">
      <c r="F5006"/>
    </row>
    <row r="5007" spans="6:6" outlineLevel="1">
      <c r="F5007"/>
    </row>
    <row r="5008" spans="6:6" outlineLevel="1">
      <c r="F5008"/>
    </row>
    <row r="5009" spans="6:6" outlineLevel="1">
      <c r="F5009"/>
    </row>
    <row r="5010" spans="6:6" outlineLevel="1">
      <c r="F5010"/>
    </row>
    <row r="5011" spans="6:6" outlineLevel="1">
      <c r="F5011"/>
    </row>
    <row r="5012" spans="6:6" outlineLevel="1">
      <c r="F5012"/>
    </row>
    <row r="5013" spans="6:6" outlineLevel="1">
      <c r="F5013"/>
    </row>
    <row r="5014" spans="6:6" outlineLevel="1">
      <c r="F5014"/>
    </row>
    <row r="5015" spans="6:6" outlineLevel="1">
      <c r="F5015"/>
    </row>
    <row r="5016" spans="6:6" outlineLevel="1">
      <c r="F5016"/>
    </row>
    <row r="5017" spans="6:6" outlineLevel="1">
      <c r="F5017"/>
    </row>
    <row r="5018" spans="6:6" outlineLevel="1">
      <c r="F5018"/>
    </row>
    <row r="5019" spans="6:6" outlineLevel="1">
      <c r="F5019"/>
    </row>
    <row r="5020" spans="6:6" outlineLevel="1">
      <c r="F5020"/>
    </row>
    <row r="5021" spans="6:6" outlineLevel="1">
      <c r="F5021"/>
    </row>
    <row r="5022" spans="6:6" outlineLevel="1">
      <c r="F5022"/>
    </row>
    <row r="5023" spans="6:6" outlineLevel="1">
      <c r="F5023"/>
    </row>
    <row r="5024" spans="6:6" outlineLevel="1">
      <c r="F5024"/>
    </row>
    <row r="5025" spans="6:6" outlineLevel="1">
      <c r="F5025"/>
    </row>
    <row r="5026" spans="6:6" outlineLevel="1">
      <c r="F5026"/>
    </row>
    <row r="5027" spans="6:6" outlineLevel="1">
      <c r="F5027"/>
    </row>
    <row r="5028" spans="6:6" outlineLevel="1">
      <c r="F5028"/>
    </row>
    <row r="5029" spans="6:6" outlineLevel="1">
      <c r="F5029"/>
    </row>
    <row r="5030" spans="6:6" outlineLevel="1">
      <c r="F5030"/>
    </row>
    <row r="5031" spans="6:6" outlineLevel="1">
      <c r="F5031"/>
    </row>
    <row r="5032" spans="6:6" outlineLevel="1">
      <c r="F5032"/>
    </row>
    <row r="5033" spans="6:6" outlineLevel="1">
      <c r="F5033"/>
    </row>
    <row r="5034" spans="6:6" outlineLevel="1">
      <c r="F5034"/>
    </row>
    <row r="5035" spans="6:6" outlineLevel="1">
      <c r="F5035"/>
    </row>
    <row r="5036" spans="6:6" outlineLevel="1">
      <c r="F5036"/>
    </row>
    <row r="5037" spans="6:6" outlineLevel="1">
      <c r="F5037"/>
    </row>
    <row r="5038" spans="6:6" outlineLevel="1">
      <c r="F5038"/>
    </row>
    <row r="5039" spans="6:6" outlineLevel="1">
      <c r="F5039"/>
    </row>
    <row r="5040" spans="6:6" outlineLevel="1">
      <c r="F5040"/>
    </row>
    <row r="5041" spans="6:6" outlineLevel="1">
      <c r="F5041"/>
    </row>
    <row r="5042" spans="6:6" outlineLevel="1">
      <c r="F5042"/>
    </row>
    <row r="5043" spans="6:6" outlineLevel="1">
      <c r="F5043"/>
    </row>
    <row r="5044" spans="6:6" outlineLevel="1">
      <c r="F5044"/>
    </row>
    <row r="5045" spans="6:6" outlineLevel="1">
      <c r="F5045"/>
    </row>
    <row r="5046" spans="6:6" outlineLevel="1">
      <c r="F5046"/>
    </row>
    <row r="5047" spans="6:6" outlineLevel="1">
      <c r="F5047"/>
    </row>
    <row r="5048" spans="6:6" outlineLevel="1">
      <c r="F5048"/>
    </row>
    <row r="5049" spans="6:6" outlineLevel="1">
      <c r="F5049"/>
    </row>
    <row r="5050" spans="6:6" outlineLevel="1">
      <c r="F5050"/>
    </row>
    <row r="5051" spans="6:6" outlineLevel="1">
      <c r="F5051"/>
    </row>
    <row r="5052" spans="6:6" outlineLevel="1">
      <c r="F5052"/>
    </row>
    <row r="5053" spans="6:6" outlineLevel="1">
      <c r="F5053"/>
    </row>
    <row r="5054" spans="6:6" outlineLevel="1">
      <c r="F5054"/>
    </row>
    <row r="5055" spans="6:6" outlineLevel="1">
      <c r="F5055"/>
    </row>
    <row r="5056" spans="6:6" outlineLevel="1">
      <c r="F5056"/>
    </row>
    <row r="5057" spans="6:6" outlineLevel="1">
      <c r="F5057"/>
    </row>
    <row r="5058" spans="6:6" outlineLevel="1">
      <c r="F5058"/>
    </row>
    <row r="5059" spans="6:6" outlineLevel="1">
      <c r="F5059"/>
    </row>
    <row r="5060" spans="6:6" outlineLevel="1">
      <c r="F5060"/>
    </row>
    <row r="5061" spans="6:6" outlineLevel="1">
      <c r="F5061"/>
    </row>
    <row r="5062" spans="6:6" outlineLevel="1">
      <c r="F5062"/>
    </row>
    <row r="5063" spans="6:6" outlineLevel="1">
      <c r="F5063"/>
    </row>
    <row r="5064" spans="6:6" outlineLevel="1">
      <c r="F5064"/>
    </row>
    <row r="5065" spans="6:6" outlineLevel="1">
      <c r="F5065"/>
    </row>
    <row r="5066" spans="6:6" outlineLevel="1">
      <c r="F5066"/>
    </row>
    <row r="5067" spans="6:6" outlineLevel="1">
      <c r="F5067"/>
    </row>
    <row r="5068" spans="6:6" outlineLevel="1">
      <c r="F5068"/>
    </row>
    <row r="5069" spans="6:6" outlineLevel="1">
      <c r="F5069"/>
    </row>
    <row r="5070" spans="6:6" outlineLevel="1">
      <c r="F5070"/>
    </row>
    <row r="5071" spans="6:6" outlineLevel="1">
      <c r="F5071"/>
    </row>
    <row r="5072" spans="6:6" outlineLevel="1">
      <c r="F5072"/>
    </row>
    <row r="5073" spans="6:6" outlineLevel="1">
      <c r="F5073"/>
    </row>
    <row r="5074" spans="6:6" outlineLevel="1">
      <c r="F5074"/>
    </row>
    <row r="5075" spans="6:6" outlineLevel="1">
      <c r="F5075"/>
    </row>
    <row r="5076" spans="6:6" outlineLevel="1">
      <c r="F5076"/>
    </row>
    <row r="5077" spans="6:6" outlineLevel="1">
      <c r="F5077"/>
    </row>
    <row r="5078" spans="6:6" outlineLevel="1">
      <c r="F5078"/>
    </row>
    <row r="5079" spans="6:6" outlineLevel="1">
      <c r="F5079"/>
    </row>
    <row r="5080" spans="6:6" outlineLevel="1">
      <c r="F5080"/>
    </row>
    <row r="5081" spans="6:6" outlineLevel="1">
      <c r="F5081"/>
    </row>
    <row r="5082" spans="6:6" outlineLevel="1">
      <c r="F5082"/>
    </row>
    <row r="5083" spans="6:6" outlineLevel="1">
      <c r="F5083"/>
    </row>
    <row r="5084" spans="6:6" outlineLevel="1">
      <c r="F5084"/>
    </row>
    <row r="5085" spans="6:6" outlineLevel="1">
      <c r="F5085"/>
    </row>
    <row r="5086" spans="6:6" outlineLevel="1">
      <c r="F5086"/>
    </row>
    <row r="5087" spans="6:6" outlineLevel="1">
      <c r="F5087"/>
    </row>
    <row r="5088" spans="6:6" outlineLevel="1">
      <c r="F5088"/>
    </row>
    <row r="5089" spans="6:6" outlineLevel="1">
      <c r="F5089"/>
    </row>
    <row r="5090" spans="6:6" outlineLevel="1">
      <c r="F5090"/>
    </row>
    <row r="5091" spans="6:6" outlineLevel="1">
      <c r="F5091"/>
    </row>
    <row r="5092" spans="6:6" outlineLevel="1">
      <c r="F5092"/>
    </row>
    <row r="5093" spans="6:6" outlineLevel="1">
      <c r="F5093"/>
    </row>
    <row r="5094" spans="6:6" outlineLevel="1">
      <c r="F5094"/>
    </row>
    <row r="5095" spans="6:6" outlineLevel="1">
      <c r="F5095"/>
    </row>
    <row r="5096" spans="6:6" outlineLevel="1">
      <c r="F5096"/>
    </row>
    <row r="5097" spans="6:6" outlineLevel="1">
      <c r="F5097"/>
    </row>
    <row r="5098" spans="6:6" outlineLevel="1">
      <c r="F5098"/>
    </row>
    <row r="5099" spans="6:6" outlineLevel="1">
      <c r="F5099"/>
    </row>
    <row r="5100" spans="6:6" outlineLevel="1">
      <c r="F5100"/>
    </row>
    <row r="5101" spans="6:6" outlineLevel="1">
      <c r="F5101"/>
    </row>
    <row r="5102" spans="6:6" outlineLevel="1">
      <c r="F5102"/>
    </row>
    <row r="5103" spans="6:6" outlineLevel="1">
      <c r="F5103"/>
    </row>
    <row r="5104" spans="6:6" outlineLevel="1">
      <c r="F5104"/>
    </row>
    <row r="5105" spans="6:6" outlineLevel="1">
      <c r="F5105"/>
    </row>
    <row r="5106" spans="6:6" outlineLevel="1">
      <c r="F5106"/>
    </row>
    <row r="5107" spans="6:6" outlineLevel="1">
      <c r="F5107"/>
    </row>
    <row r="5108" spans="6:6" outlineLevel="1">
      <c r="F5108"/>
    </row>
    <row r="5109" spans="6:6" outlineLevel="1">
      <c r="F5109"/>
    </row>
    <row r="5110" spans="6:6" outlineLevel="1">
      <c r="F5110"/>
    </row>
    <row r="5111" spans="6:6" outlineLevel="1">
      <c r="F5111"/>
    </row>
    <row r="5112" spans="6:6" outlineLevel="1">
      <c r="F5112"/>
    </row>
    <row r="5113" spans="6:6" outlineLevel="1">
      <c r="F5113"/>
    </row>
    <row r="5114" spans="6:6" outlineLevel="1">
      <c r="F5114"/>
    </row>
    <row r="5115" spans="6:6" outlineLevel="1">
      <c r="F5115"/>
    </row>
    <row r="5116" spans="6:6" outlineLevel="1">
      <c r="F5116"/>
    </row>
    <row r="5117" spans="6:6" outlineLevel="1">
      <c r="F5117"/>
    </row>
    <row r="5118" spans="6:6" outlineLevel="1">
      <c r="F5118"/>
    </row>
    <row r="5119" spans="6:6" outlineLevel="1">
      <c r="F5119"/>
    </row>
    <row r="5120" spans="6:6" outlineLevel="1">
      <c r="F5120"/>
    </row>
    <row r="5121" spans="6:6" outlineLevel="1">
      <c r="F5121"/>
    </row>
    <row r="5122" spans="6:6" outlineLevel="1">
      <c r="F5122"/>
    </row>
    <row r="5123" spans="6:6" outlineLevel="1">
      <c r="F5123"/>
    </row>
    <row r="5124" spans="6:6" outlineLevel="1">
      <c r="F5124"/>
    </row>
    <row r="5125" spans="6:6" outlineLevel="1">
      <c r="F5125"/>
    </row>
    <row r="5126" spans="6:6" outlineLevel="1">
      <c r="F5126"/>
    </row>
    <row r="5127" spans="6:6" outlineLevel="1">
      <c r="F5127"/>
    </row>
    <row r="5128" spans="6:6" outlineLevel="1">
      <c r="F5128"/>
    </row>
    <row r="5129" spans="6:6" outlineLevel="1">
      <c r="F5129"/>
    </row>
    <row r="5130" spans="6:6" outlineLevel="1">
      <c r="F5130"/>
    </row>
    <row r="5131" spans="6:6" outlineLevel="1">
      <c r="F5131"/>
    </row>
    <row r="5132" spans="6:6" outlineLevel="1">
      <c r="F5132"/>
    </row>
    <row r="5133" spans="6:6" outlineLevel="1">
      <c r="F5133"/>
    </row>
    <row r="5134" spans="6:6" outlineLevel="1">
      <c r="F5134"/>
    </row>
    <row r="5135" spans="6:6" outlineLevel="1">
      <c r="F5135"/>
    </row>
    <row r="5136" spans="6:6" outlineLevel="1">
      <c r="F5136"/>
    </row>
    <row r="5137" spans="6:6" outlineLevel="1">
      <c r="F5137"/>
    </row>
    <row r="5138" spans="6:6" outlineLevel="1">
      <c r="F5138"/>
    </row>
    <row r="5139" spans="6:6" outlineLevel="1">
      <c r="F5139"/>
    </row>
    <row r="5140" spans="6:6" outlineLevel="1">
      <c r="F5140"/>
    </row>
    <row r="5141" spans="6:6" outlineLevel="1">
      <c r="F5141"/>
    </row>
    <row r="5142" spans="6:6" outlineLevel="1">
      <c r="F5142"/>
    </row>
    <row r="5143" spans="6:6" outlineLevel="1">
      <c r="F5143"/>
    </row>
    <row r="5144" spans="6:6" outlineLevel="1">
      <c r="F5144"/>
    </row>
    <row r="5145" spans="6:6" outlineLevel="1">
      <c r="F5145"/>
    </row>
    <row r="5146" spans="6:6" outlineLevel="1">
      <c r="F5146"/>
    </row>
    <row r="5147" spans="6:6" outlineLevel="1">
      <c r="F5147"/>
    </row>
    <row r="5148" spans="6:6" outlineLevel="1">
      <c r="F5148"/>
    </row>
    <row r="5149" spans="6:6" outlineLevel="1">
      <c r="F5149"/>
    </row>
    <row r="5150" spans="6:6" outlineLevel="1">
      <c r="F5150"/>
    </row>
    <row r="5151" spans="6:6" outlineLevel="1">
      <c r="F5151"/>
    </row>
    <row r="5152" spans="6:6" outlineLevel="1">
      <c r="F5152"/>
    </row>
    <row r="5153" spans="6:6" outlineLevel="1">
      <c r="F5153"/>
    </row>
    <row r="5154" spans="6:6" outlineLevel="1">
      <c r="F5154"/>
    </row>
    <row r="5155" spans="6:6" outlineLevel="1">
      <c r="F5155"/>
    </row>
    <row r="5156" spans="6:6" outlineLevel="1">
      <c r="F5156"/>
    </row>
    <row r="5157" spans="6:6" outlineLevel="1">
      <c r="F5157"/>
    </row>
    <row r="5158" spans="6:6" outlineLevel="1">
      <c r="F5158"/>
    </row>
    <row r="5159" spans="6:6" outlineLevel="1">
      <c r="F5159"/>
    </row>
    <row r="5160" spans="6:6" outlineLevel="1">
      <c r="F5160"/>
    </row>
    <row r="5161" spans="6:6" outlineLevel="1">
      <c r="F5161"/>
    </row>
    <row r="5162" spans="6:6" outlineLevel="1">
      <c r="F5162"/>
    </row>
    <row r="5163" spans="6:6" outlineLevel="1">
      <c r="F5163"/>
    </row>
    <row r="5164" spans="6:6" outlineLevel="1">
      <c r="F5164"/>
    </row>
    <row r="5165" spans="6:6" outlineLevel="1">
      <c r="F5165"/>
    </row>
    <row r="5166" spans="6:6" outlineLevel="1">
      <c r="F5166"/>
    </row>
    <row r="5167" spans="6:6" outlineLevel="1">
      <c r="F5167"/>
    </row>
    <row r="5168" spans="6:6" outlineLevel="1">
      <c r="F5168"/>
    </row>
    <row r="5169" spans="6:6" outlineLevel="1">
      <c r="F5169"/>
    </row>
    <row r="5170" spans="6:6" outlineLevel="1">
      <c r="F5170"/>
    </row>
    <row r="5171" spans="6:6" outlineLevel="1">
      <c r="F5171"/>
    </row>
    <row r="5172" spans="6:6" outlineLevel="1">
      <c r="F5172"/>
    </row>
    <row r="5173" spans="6:6" outlineLevel="1">
      <c r="F5173"/>
    </row>
    <row r="5174" spans="6:6" outlineLevel="1">
      <c r="F5174"/>
    </row>
    <row r="5175" spans="6:6" outlineLevel="1">
      <c r="F5175"/>
    </row>
    <row r="5176" spans="6:6" outlineLevel="1">
      <c r="F5176"/>
    </row>
    <row r="5177" spans="6:6" outlineLevel="1">
      <c r="F5177"/>
    </row>
    <row r="5178" spans="6:6" outlineLevel="1">
      <c r="F5178"/>
    </row>
    <row r="5179" spans="6:6" outlineLevel="1">
      <c r="F5179"/>
    </row>
    <row r="5180" spans="6:6" outlineLevel="1">
      <c r="F5180"/>
    </row>
    <row r="5181" spans="6:6">
      <c r="F5181"/>
    </row>
    <row r="5182" spans="6:6" outlineLevel="1">
      <c r="F5182"/>
    </row>
    <row r="5183" spans="6:6" outlineLevel="1">
      <c r="F5183"/>
    </row>
    <row r="5184" spans="6:6" outlineLevel="1">
      <c r="F5184"/>
    </row>
    <row r="5185" spans="6:6">
      <c r="F5185"/>
    </row>
    <row r="5186" spans="6:6" outlineLevel="1">
      <c r="F5186"/>
    </row>
    <row r="5187" spans="6:6" outlineLevel="1">
      <c r="F5187"/>
    </row>
    <row r="5188" spans="6:6" outlineLevel="1">
      <c r="F5188"/>
    </row>
    <row r="5189" spans="6:6" outlineLevel="1">
      <c r="F5189"/>
    </row>
    <row r="5190" spans="6:6" outlineLevel="1">
      <c r="F5190"/>
    </row>
    <row r="5191" spans="6:6" outlineLevel="1">
      <c r="F5191"/>
    </row>
    <row r="5192" spans="6:6" outlineLevel="1">
      <c r="F5192"/>
    </row>
    <row r="5193" spans="6:6" outlineLevel="1">
      <c r="F5193"/>
    </row>
    <row r="5194" spans="6:6" outlineLevel="1">
      <c r="F5194"/>
    </row>
    <row r="5195" spans="6:6" outlineLevel="1">
      <c r="F5195"/>
    </row>
    <row r="5196" spans="6:6" outlineLevel="1">
      <c r="F5196"/>
    </row>
    <row r="5197" spans="6:6" outlineLevel="1">
      <c r="F5197"/>
    </row>
    <row r="5198" spans="6:6" outlineLevel="1">
      <c r="F5198"/>
    </row>
    <row r="5199" spans="6:6" outlineLevel="1">
      <c r="F5199"/>
    </row>
    <row r="5200" spans="6:6" outlineLevel="1">
      <c r="F5200"/>
    </row>
    <row r="5201" spans="6:6" outlineLevel="1">
      <c r="F5201"/>
    </row>
    <row r="5202" spans="6:6" outlineLevel="1">
      <c r="F5202"/>
    </row>
    <row r="5203" spans="6:6" outlineLevel="1">
      <c r="F5203"/>
    </row>
    <row r="5204" spans="6:6" outlineLevel="1">
      <c r="F5204"/>
    </row>
    <row r="5205" spans="6:6" outlineLevel="1">
      <c r="F5205"/>
    </row>
    <row r="5206" spans="6:6" outlineLevel="1">
      <c r="F5206"/>
    </row>
    <row r="5207" spans="6:6" outlineLevel="1">
      <c r="F5207"/>
    </row>
    <row r="5208" spans="6:6" outlineLevel="1">
      <c r="F5208"/>
    </row>
    <row r="5209" spans="6:6" outlineLevel="1">
      <c r="F5209"/>
    </row>
    <row r="5210" spans="6:6" outlineLevel="1">
      <c r="F5210"/>
    </row>
    <row r="5211" spans="6:6" outlineLevel="1">
      <c r="F5211"/>
    </row>
    <row r="5212" spans="6:6" outlineLevel="1">
      <c r="F5212"/>
    </row>
    <row r="5213" spans="6:6" outlineLevel="1">
      <c r="F5213"/>
    </row>
    <row r="5214" spans="6:6" outlineLevel="1">
      <c r="F5214"/>
    </row>
    <row r="5215" spans="6:6" outlineLevel="1">
      <c r="F5215"/>
    </row>
    <row r="5216" spans="6:6" outlineLevel="1">
      <c r="F5216"/>
    </row>
    <row r="5217" spans="6:6" outlineLevel="1">
      <c r="F5217"/>
    </row>
    <row r="5218" spans="6:6" outlineLevel="1">
      <c r="F5218"/>
    </row>
    <row r="5219" spans="6:6" outlineLevel="1">
      <c r="F5219"/>
    </row>
    <row r="5220" spans="6:6" outlineLevel="1">
      <c r="F5220"/>
    </row>
    <row r="5221" spans="6:6" outlineLevel="1">
      <c r="F5221"/>
    </row>
    <row r="5222" spans="6:6" outlineLevel="1">
      <c r="F5222"/>
    </row>
    <row r="5223" spans="6:6" outlineLevel="1">
      <c r="F5223"/>
    </row>
    <row r="5224" spans="6:6" outlineLevel="1">
      <c r="F5224"/>
    </row>
    <row r="5225" spans="6:6" outlineLevel="1">
      <c r="F5225"/>
    </row>
    <row r="5226" spans="6:6" outlineLevel="1">
      <c r="F5226"/>
    </row>
    <row r="5227" spans="6:6" outlineLevel="1">
      <c r="F5227"/>
    </row>
    <row r="5228" spans="6:6" outlineLevel="1">
      <c r="F5228"/>
    </row>
    <row r="5229" spans="6:6" outlineLevel="1">
      <c r="F5229"/>
    </row>
    <row r="5230" spans="6:6">
      <c r="F5230"/>
    </row>
    <row r="5231" spans="6:6" outlineLevel="1">
      <c r="F5231"/>
    </row>
    <row r="5232" spans="6:6" outlineLevel="1">
      <c r="F5232"/>
    </row>
    <row r="5233" spans="6:6" outlineLevel="1">
      <c r="F5233"/>
    </row>
    <row r="5234" spans="6:6" outlineLevel="1">
      <c r="F5234"/>
    </row>
    <row r="5235" spans="6:6" outlineLevel="1">
      <c r="F5235"/>
    </row>
    <row r="5236" spans="6:6" outlineLevel="1">
      <c r="F5236"/>
    </row>
    <row r="5237" spans="6:6" outlineLevel="1">
      <c r="F5237"/>
    </row>
    <row r="5238" spans="6:6" outlineLevel="1">
      <c r="F5238"/>
    </row>
    <row r="5239" spans="6:6" outlineLevel="1">
      <c r="F5239"/>
    </row>
    <row r="5240" spans="6:6" outlineLevel="1">
      <c r="F5240"/>
    </row>
    <row r="5241" spans="6:6" outlineLevel="1">
      <c r="F5241"/>
    </row>
    <row r="5242" spans="6:6" outlineLevel="1">
      <c r="F5242"/>
    </row>
    <row r="5243" spans="6:6" outlineLevel="1">
      <c r="F5243"/>
    </row>
    <row r="5244" spans="6:6" outlineLevel="1">
      <c r="F5244"/>
    </row>
    <row r="5245" spans="6:6" outlineLevel="1">
      <c r="F5245"/>
    </row>
    <row r="5246" spans="6:6" outlineLevel="1">
      <c r="F5246"/>
    </row>
    <row r="5247" spans="6:6" outlineLevel="1">
      <c r="F5247"/>
    </row>
    <row r="5248" spans="6:6" outlineLevel="1">
      <c r="F5248"/>
    </row>
    <row r="5249" spans="6:6" outlineLevel="1">
      <c r="F5249"/>
    </row>
    <row r="5250" spans="6:6" outlineLevel="1">
      <c r="F5250"/>
    </row>
    <row r="5251" spans="6:6" outlineLevel="1">
      <c r="F5251"/>
    </row>
    <row r="5252" spans="6:6" outlineLevel="1">
      <c r="F5252"/>
    </row>
    <row r="5253" spans="6:6" outlineLevel="1">
      <c r="F5253"/>
    </row>
    <row r="5254" spans="6:6" outlineLevel="1">
      <c r="F5254"/>
    </row>
    <row r="5255" spans="6:6" outlineLevel="1">
      <c r="F5255"/>
    </row>
    <row r="5256" spans="6:6" outlineLevel="1">
      <c r="F5256"/>
    </row>
    <row r="5257" spans="6:6" outlineLevel="1">
      <c r="F5257"/>
    </row>
    <row r="5258" spans="6:6" outlineLevel="1">
      <c r="F5258"/>
    </row>
    <row r="5259" spans="6:6" outlineLevel="1">
      <c r="F5259"/>
    </row>
    <row r="5260" spans="6:6" outlineLevel="1">
      <c r="F5260"/>
    </row>
    <row r="5261" spans="6:6" outlineLevel="1">
      <c r="F5261"/>
    </row>
    <row r="5262" spans="6:6" outlineLevel="1">
      <c r="F5262"/>
    </row>
    <row r="5263" spans="6:6" outlineLevel="1">
      <c r="F5263"/>
    </row>
    <row r="5264" spans="6:6" outlineLevel="1">
      <c r="F5264"/>
    </row>
    <row r="5265" spans="6:6" outlineLevel="1">
      <c r="F5265"/>
    </row>
    <row r="5266" spans="6:6" outlineLevel="1">
      <c r="F5266"/>
    </row>
    <row r="5267" spans="6:6" outlineLevel="1">
      <c r="F5267"/>
    </row>
    <row r="5268" spans="6:6" outlineLevel="1">
      <c r="F5268"/>
    </row>
    <row r="5269" spans="6:6" outlineLevel="1">
      <c r="F5269"/>
    </row>
    <row r="5270" spans="6:6" outlineLevel="1">
      <c r="F5270"/>
    </row>
    <row r="5271" spans="6:6" outlineLevel="1">
      <c r="F5271"/>
    </row>
    <row r="5272" spans="6:6" outlineLevel="1">
      <c r="F5272"/>
    </row>
    <row r="5273" spans="6:6" outlineLevel="1">
      <c r="F5273"/>
    </row>
    <row r="5274" spans="6:6" outlineLevel="1">
      <c r="F5274"/>
    </row>
    <row r="5275" spans="6:6" outlineLevel="1">
      <c r="F5275"/>
    </row>
    <row r="5276" spans="6:6" outlineLevel="1">
      <c r="F5276"/>
    </row>
    <row r="5277" spans="6:6">
      <c r="F5277"/>
    </row>
    <row r="5278" spans="6:6" outlineLevel="1">
      <c r="F5278"/>
    </row>
    <row r="5279" spans="6:6" outlineLevel="1">
      <c r="F5279"/>
    </row>
    <row r="5280" spans="6:6" outlineLevel="1">
      <c r="F5280"/>
    </row>
    <row r="5281" spans="6:6" outlineLevel="1">
      <c r="F5281"/>
    </row>
    <row r="5282" spans="6:6" outlineLevel="1">
      <c r="F5282"/>
    </row>
    <row r="5283" spans="6:6" outlineLevel="1">
      <c r="F5283"/>
    </row>
    <row r="5284" spans="6:6" outlineLevel="1">
      <c r="F5284"/>
    </row>
    <row r="5285" spans="6:6" outlineLevel="1">
      <c r="F5285"/>
    </row>
    <row r="5286" spans="6:6" outlineLevel="1">
      <c r="F5286"/>
    </row>
    <row r="5287" spans="6:6" outlineLevel="1">
      <c r="F5287"/>
    </row>
    <row r="5288" spans="6:6" outlineLevel="1">
      <c r="F5288"/>
    </row>
    <row r="5289" spans="6:6" outlineLevel="1">
      <c r="F5289"/>
    </row>
    <row r="5290" spans="6:6" outlineLevel="1">
      <c r="F5290"/>
    </row>
    <row r="5291" spans="6:6" outlineLevel="1">
      <c r="F5291"/>
    </row>
    <row r="5292" spans="6:6" outlineLevel="1">
      <c r="F5292"/>
    </row>
    <row r="5293" spans="6:6" outlineLevel="1">
      <c r="F5293"/>
    </row>
    <row r="5294" spans="6:6" outlineLevel="1">
      <c r="F5294"/>
    </row>
    <row r="5295" spans="6:6" outlineLevel="1">
      <c r="F5295"/>
    </row>
    <row r="5296" spans="6:6" outlineLevel="1">
      <c r="F5296"/>
    </row>
    <row r="5297" spans="6:6" outlineLevel="1">
      <c r="F5297"/>
    </row>
    <row r="5298" spans="6:6" outlineLevel="1">
      <c r="F5298"/>
    </row>
    <row r="5299" spans="6:6" outlineLevel="1">
      <c r="F5299"/>
    </row>
    <row r="5300" spans="6:6" outlineLevel="1">
      <c r="F5300"/>
    </row>
    <row r="5301" spans="6:6" outlineLevel="1">
      <c r="F5301"/>
    </row>
    <row r="5302" spans="6:6" outlineLevel="1">
      <c r="F5302"/>
    </row>
    <row r="5303" spans="6:6" outlineLevel="1">
      <c r="F5303"/>
    </row>
    <row r="5304" spans="6:6" outlineLevel="1">
      <c r="F5304"/>
    </row>
    <row r="5305" spans="6:6" outlineLevel="1">
      <c r="F5305"/>
    </row>
    <row r="5306" spans="6:6" outlineLevel="1">
      <c r="F5306"/>
    </row>
    <row r="5307" spans="6:6" outlineLevel="1">
      <c r="F5307"/>
    </row>
    <row r="5308" spans="6:6" outlineLevel="1">
      <c r="F5308"/>
    </row>
    <row r="5309" spans="6:6" outlineLevel="1">
      <c r="F5309"/>
    </row>
    <row r="5310" spans="6:6" outlineLevel="1">
      <c r="F5310"/>
    </row>
    <row r="5311" spans="6:6" outlineLevel="1">
      <c r="F5311"/>
    </row>
    <row r="5312" spans="6:6" outlineLevel="1">
      <c r="F5312"/>
    </row>
    <row r="5313" spans="6:6" outlineLevel="1">
      <c r="F5313"/>
    </row>
    <row r="5314" spans="6:6" outlineLevel="1">
      <c r="F5314"/>
    </row>
    <row r="5315" spans="6:6" outlineLevel="1">
      <c r="F5315"/>
    </row>
    <row r="5316" spans="6:6" outlineLevel="1">
      <c r="F5316"/>
    </row>
    <row r="5317" spans="6:6" outlineLevel="1">
      <c r="F5317"/>
    </row>
    <row r="5318" spans="6:6" outlineLevel="1">
      <c r="F5318"/>
    </row>
    <row r="5319" spans="6:6" outlineLevel="1">
      <c r="F5319"/>
    </row>
    <row r="5320" spans="6:6" outlineLevel="1">
      <c r="F5320"/>
    </row>
    <row r="5321" spans="6:6" outlineLevel="1">
      <c r="F5321"/>
    </row>
    <row r="5322" spans="6:6" outlineLevel="1">
      <c r="F5322"/>
    </row>
    <row r="5323" spans="6:6" outlineLevel="1">
      <c r="F5323"/>
    </row>
    <row r="5324" spans="6:6" outlineLevel="1">
      <c r="F5324"/>
    </row>
    <row r="5325" spans="6:6" outlineLevel="1">
      <c r="F5325"/>
    </row>
    <row r="5326" spans="6:6" outlineLevel="1">
      <c r="F5326"/>
    </row>
    <row r="5327" spans="6:6" outlineLevel="1">
      <c r="F5327"/>
    </row>
    <row r="5328" spans="6:6" outlineLevel="1">
      <c r="F5328"/>
    </row>
    <row r="5329" spans="6:6" outlineLevel="1">
      <c r="F5329"/>
    </row>
    <row r="5330" spans="6:6" outlineLevel="1">
      <c r="F5330"/>
    </row>
    <row r="5331" spans="6:6" outlineLevel="1">
      <c r="F5331"/>
    </row>
    <row r="5332" spans="6:6" outlineLevel="1">
      <c r="F5332"/>
    </row>
    <row r="5333" spans="6:6" outlineLevel="1">
      <c r="F5333"/>
    </row>
    <row r="5334" spans="6:6" outlineLevel="1">
      <c r="F5334"/>
    </row>
    <row r="5335" spans="6:6" outlineLevel="1">
      <c r="F5335"/>
    </row>
    <row r="5336" spans="6:6" outlineLevel="1">
      <c r="F5336"/>
    </row>
    <row r="5337" spans="6:6" outlineLevel="1">
      <c r="F5337"/>
    </row>
    <row r="5338" spans="6:6" outlineLevel="1">
      <c r="F5338"/>
    </row>
    <row r="5339" spans="6:6" outlineLevel="1">
      <c r="F5339"/>
    </row>
    <row r="5340" spans="6:6" outlineLevel="1">
      <c r="F5340"/>
    </row>
    <row r="5341" spans="6:6" outlineLevel="1">
      <c r="F5341"/>
    </row>
    <row r="5342" spans="6:6" outlineLevel="1">
      <c r="F5342"/>
    </row>
    <row r="5343" spans="6:6" outlineLevel="1">
      <c r="F5343"/>
    </row>
    <row r="5344" spans="6:6" outlineLevel="1">
      <c r="F5344"/>
    </row>
    <row r="5345" spans="6:6" outlineLevel="1">
      <c r="F5345"/>
    </row>
    <row r="5346" spans="6:6" outlineLevel="1">
      <c r="F5346"/>
    </row>
    <row r="5347" spans="6:6" outlineLevel="1">
      <c r="F5347"/>
    </row>
    <row r="5348" spans="6:6" outlineLevel="1">
      <c r="F5348"/>
    </row>
    <row r="5349" spans="6:6" outlineLevel="1">
      <c r="F5349"/>
    </row>
    <row r="5350" spans="6:6" outlineLevel="1">
      <c r="F5350"/>
    </row>
    <row r="5351" spans="6:6" outlineLevel="1">
      <c r="F5351"/>
    </row>
    <row r="5352" spans="6:6" outlineLevel="1">
      <c r="F5352"/>
    </row>
    <row r="5353" spans="6:6" outlineLevel="1">
      <c r="F5353"/>
    </row>
    <row r="5354" spans="6:6" outlineLevel="1">
      <c r="F5354"/>
    </row>
    <row r="5355" spans="6:6" outlineLevel="1">
      <c r="F5355"/>
    </row>
    <row r="5356" spans="6:6" outlineLevel="1">
      <c r="F5356"/>
    </row>
    <row r="5357" spans="6:6" outlineLevel="1">
      <c r="F5357"/>
    </row>
    <row r="5358" spans="6:6" outlineLevel="1">
      <c r="F5358"/>
    </row>
    <row r="5359" spans="6:6">
      <c r="F5359"/>
    </row>
    <row r="5360" spans="6:6" outlineLevel="1">
      <c r="F5360"/>
    </row>
    <row r="5361" spans="6:6" outlineLevel="1">
      <c r="F5361"/>
    </row>
    <row r="5362" spans="6:6" outlineLevel="1">
      <c r="F5362"/>
    </row>
    <row r="5363" spans="6:6" outlineLevel="1">
      <c r="F5363"/>
    </row>
    <row r="5364" spans="6:6" outlineLevel="1">
      <c r="F5364"/>
    </row>
    <row r="5365" spans="6:6" outlineLevel="1">
      <c r="F5365"/>
    </row>
    <row r="5366" spans="6:6" outlineLevel="1">
      <c r="F5366"/>
    </row>
    <row r="5367" spans="6:6" outlineLevel="1">
      <c r="F5367"/>
    </row>
    <row r="5368" spans="6:6" outlineLevel="1">
      <c r="F5368"/>
    </row>
    <row r="5369" spans="6:6" outlineLevel="1">
      <c r="F5369"/>
    </row>
    <row r="5370" spans="6:6" outlineLevel="1">
      <c r="F5370"/>
    </row>
    <row r="5371" spans="6:6" outlineLevel="1">
      <c r="F5371"/>
    </row>
    <row r="5372" spans="6:6" outlineLevel="1">
      <c r="F5372"/>
    </row>
    <row r="5373" spans="6:6" outlineLevel="1">
      <c r="F5373"/>
    </row>
    <row r="5374" spans="6:6" outlineLevel="1">
      <c r="F5374"/>
    </row>
    <row r="5375" spans="6:6" outlineLevel="1">
      <c r="F5375"/>
    </row>
    <row r="5376" spans="6:6" outlineLevel="1">
      <c r="F5376"/>
    </row>
    <row r="5377" spans="6:6" outlineLevel="1">
      <c r="F5377"/>
    </row>
    <row r="5378" spans="6:6" outlineLevel="1">
      <c r="F5378"/>
    </row>
    <row r="5379" spans="6:6" outlineLevel="1">
      <c r="F5379"/>
    </row>
    <row r="5380" spans="6:6" outlineLevel="1">
      <c r="F5380"/>
    </row>
    <row r="5381" spans="6:6" outlineLevel="1">
      <c r="F5381"/>
    </row>
    <row r="5382" spans="6:6" outlineLevel="1">
      <c r="F5382"/>
    </row>
    <row r="5383" spans="6:6" outlineLevel="1">
      <c r="F5383"/>
    </row>
    <row r="5384" spans="6:6" outlineLevel="1">
      <c r="F5384"/>
    </row>
    <row r="5385" spans="6:6" outlineLevel="1">
      <c r="F5385"/>
    </row>
    <row r="5386" spans="6:6" outlineLevel="1">
      <c r="F5386"/>
    </row>
    <row r="5387" spans="6:6" outlineLevel="1">
      <c r="F5387"/>
    </row>
    <row r="5388" spans="6:6" outlineLevel="1">
      <c r="F5388"/>
    </row>
    <row r="5389" spans="6:6" outlineLevel="1">
      <c r="F5389"/>
    </row>
    <row r="5390" spans="6:6" outlineLevel="1">
      <c r="F5390"/>
    </row>
    <row r="5391" spans="6:6" outlineLevel="1">
      <c r="F5391"/>
    </row>
    <row r="5392" spans="6:6" outlineLevel="1">
      <c r="F5392"/>
    </row>
    <row r="5393" spans="6:6" outlineLevel="1">
      <c r="F5393"/>
    </row>
    <row r="5394" spans="6:6" outlineLevel="1">
      <c r="F5394"/>
    </row>
    <row r="5395" spans="6:6" outlineLevel="1">
      <c r="F5395"/>
    </row>
    <row r="5396" spans="6:6" outlineLevel="1">
      <c r="F5396"/>
    </row>
    <row r="5397" spans="6:6" outlineLevel="1">
      <c r="F5397"/>
    </row>
    <row r="5398" spans="6:6" outlineLevel="1">
      <c r="F5398"/>
    </row>
    <row r="5399" spans="6:6" outlineLevel="1">
      <c r="F5399"/>
    </row>
    <row r="5400" spans="6:6" outlineLevel="1">
      <c r="F5400"/>
    </row>
    <row r="5401" spans="6:6" outlineLevel="1">
      <c r="F5401"/>
    </row>
    <row r="5402" spans="6:6" outlineLevel="1">
      <c r="F5402"/>
    </row>
    <row r="5403" spans="6:6" outlineLevel="1">
      <c r="F5403"/>
    </row>
    <row r="5404" spans="6:6" outlineLevel="1">
      <c r="F5404"/>
    </row>
    <row r="5405" spans="6:6" outlineLevel="1">
      <c r="F5405"/>
    </row>
    <row r="5406" spans="6:6" outlineLevel="1">
      <c r="F5406"/>
    </row>
    <row r="5407" spans="6:6" outlineLevel="1">
      <c r="F5407"/>
    </row>
    <row r="5408" spans="6:6" outlineLevel="1">
      <c r="F5408"/>
    </row>
    <row r="5409" spans="6:6" outlineLevel="1">
      <c r="F5409"/>
    </row>
    <row r="5410" spans="6:6" outlineLevel="1">
      <c r="F5410"/>
    </row>
    <row r="5411" spans="6:6" outlineLevel="1">
      <c r="F5411"/>
    </row>
    <row r="5412" spans="6:6" outlineLevel="1">
      <c r="F5412"/>
    </row>
    <row r="5413" spans="6:6" outlineLevel="1">
      <c r="F5413"/>
    </row>
    <row r="5414" spans="6:6" outlineLevel="1">
      <c r="F5414"/>
    </row>
    <row r="5415" spans="6:6" outlineLevel="1">
      <c r="F5415"/>
    </row>
    <row r="5416" spans="6:6" outlineLevel="1">
      <c r="F5416"/>
    </row>
    <row r="5417" spans="6:6" outlineLevel="1">
      <c r="F5417"/>
    </row>
    <row r="5418" spans="6:6" outlineLevel="1">
      <c r="F5418"/>
    </row>
    <row r="5419" spans="6:6" outlineLevel="1">
      <c r="F5419"/>
    </row>
    <row r="5420" spans="6:6">
      <c r="F5420"/>
    </row>
    <row r="5421" spans="6:6" outlineLevel="1">
      <c r="F5421"/>
    </row>
    <row r="5422" spans="6:6" outlineLevel="1">
      <c r="F5422"/>
    </row>
    <row r="5423" spans="6:6" outlineLevel="1">
      <c r="F5423"/>
    </row>
    <row r="5424" spans="6:6" outlineLevel="1">
      <c r="F5424"/>
    </row>
    <row r="5425" spans="6:6" outlineLevel="1">
      <c r="F5425"/>
    </row>
    <row r="5426" spans="6:6" outlineLevel="1">
      <c r="F5426"/>
    </row>
    <row r="5427" spans="6:6" outlineLevel="1">
      <c r="F5427"/>
    </row>
    <row r="5428" spans="6:6" outlineLevel="1">
      <c r="F5428"/>
    </row>
    <row r="5429" spans="6:6" outlineLevel="1">
      <c r="F5429"/>
    </row>
    <row r="5430" spans="6:6" outlineLevel="1">
      <c r="F5430"/>
    </row>
    <row r="5431" spans="6:6" outlineLevel="1">
      <c r="F5431"/>
    </row>
    <row r="5432" spans="6:6" outlineLevel="1">
      <c r="F5432"/>
    </row>
    <row r="5433" spans="6:6" outlineLevel="1">
      <c r="F5433"/>
    </row>
    <row r="5434" spans="6:6" outlineLevel="1">
      <c r="F5434"/>
    </row>
    <row r="5435" spans="6:6" outlineLevel="1">
      <c r="F5435"/>
    </row>
    <row r="5436" spans="6:6" outlineLevel="1">
      <c r="F5436"/>
    </row>
    <row r="5437" spans="6:6" outlineLevel="1">
      <c r="F5437"/>
    </row>
    <row r="5438" spans="6:6" outlineLevel="1">
      <c r="F5438"/>
    </row>
    <row r="5439" spans="6:6" outlineLevel="1">
      <c r="F5439"/>
    </row>
    <row r="5440" spans="6:6" outlineLevel="1">
      <c r="F5440"/>
    </row>
    <row r="5441" spans="6:6" outlineLevel="1">
      <c r="F5441"/>
    </row>
    <row r="5442" spans="6:6" outlineLevel="1">
      <c r="F5442"/>
    </row>
    <row r="5443" spans="6:6" outlineLevel="1">
      <c r="F5443"/>
    </row>
    <row r="5444" spans="6:6" outlineLevel="1">
      <c r="F5444"/>
    </row>
    <row r="5445" spans="6:6" outlineLevel="1">
      <c r="F5445"/>
    </row>
    <row r="5446" spans="6:6">
      <c r="F5446"/>
    </row>
    <row r="5447" spans="6:6" outlineLevel="1">
      <c r="F5447"/>
    </row>
    <row r="5448" spans="6:6" outlineLevel="1">
      <c r="F5448"/>
    </row>
    <row r="5449" spans="6:6" outlineLevel="1">
      <c r="F5449"/>
    </row>
    <row r="5450" spans="6:6" outlineLevel="1">
      <c r="F5450"/>
    </row>
    <row r="5451" spans="6:6" outlineLevel="1">
      <c r="F5451"/>
    </row>
    <row r="5452" spans="6:6" outlineLevel="1">
      <c r="F5452"/>
    </row>
    <row r="5453" spans="6:6" outlineLevel="1">
      <c r="F5453"/>
    </row>
    <row r="5454" spans="6:6" outlineLevel="1">
      <c r="F5454"/>
    </row>
    <row r="5455" spans="6:6" outlineLevel="1">
      <c r="F5455"/>
    </row>
    <row r="5456" spans="6:6" outlineLevel="1">
      <c r="F5456"/>
    </row>
    <row r="5457" spans="6:6" outlineLevel="1">
      <c r="F5457"/>
    </row>
    <row r="5458" spans="6:6" outlineLevel="1">
      <c r="F5458"/>
    </row>
    <row r="5459" spans="6:6" outlineLevel="1">
      <c r="F5459"/>
    </row>
    <row r="5460" spans="6:6" outlineLevel="1">
      <c r="F5460"/>
    </row>
    <row r="5461" spans="6:6" outlineLevel="1">
      <c r="F5461"/>
    </row>
    <row r="5462" spans="6:6" outlineLevel="1">
      <c r="F5462"/>
    </row>
    <row r="5463" spans="6:6" outlineLevel="1">
      <c r="F5463"/>
    </row>
    <row r="5464" spans="6:6" outlineLevel="1">
      <c r="F5464"/>
    </row>
    <row r="5465" spans="6:6" outlineLevel="1">
      <c r="F5465"/>
    </row>
    <row r="5466" spans="6:6" outlineLevel="1">
      <c r="F5466"/>
    </row>
    <row r="5467" spans="6:6" outlineLevel="1">
      <c r="F5467"/>
    </row>
    <row r="5468" spans="6:6" outlineLevel="1">
      <c r="F5468"/>
    </row>
    <row r="5469" spans="6:6" outlineLevel="1">
      <c r="F5469"/>
    </row>
    <row r="5470" spans="6:6" outlineLevel="1">
      <c r="F5470"/>
    </row>
    <row r="5471" spans="6:6" outlineLevel="1">
      <c r="F5471"/>
    </row>
    <row r="5472" spans="6:6" outlineLevel="1">
      <c r="F5472"/>
    </row>
    <row r="5473" spans="6:6" outlineLevel="1">
      <c r="F5473"/>
    </row>
    <row r="5474" spans="6:6" outlineLevel="1">
      <c r="F5474"/>
    </row>
    <row r="5475" spans="6:6" outlineLevel="1">
      <c r="F5475"/>
    </row>
    <row r="5476" spans="6:6" outlineLevel="1">
      <c r="F5476"/>
    </row>
    <row r="5477" spans="6:6" outlineLevel="1">
      <c r="F5477"/>
    </row>
    <row r="5478" spans="6:6" outlineLevel="1">
      <c r="F5478"/>
    </row>
    <row r="5479" spans="6:6">
      <c r="F5479"/>
    </row>
    <row r="5480" spans="6:6" outlineLevel="1">
      <c r="F5480"/>
    </row>
    <row r="5481" spans="6:6">
      <c r="F5481"/>
    </row>
    <row r="5482" spans="6:6" outlineLevel="1">
      <c r="F5482"/>
    </row>
    <row r="5483" spans="6:6" outlineLevel="1">
      <c r="F5483"/>
    </row>
    <row r="5484" spans="6:6" outlineLevel="1">
      <c r="F5484"/>
    </row>
    <row r="5485" spans="6:6">
      <c r="F5485"/>
    </row>
    <row r="5486" spans="6:6" outlineLevel="1">
      <c r="F5486"/>
    </row>
    <row r="5487" spans="6:6" outlineLevel="1">
      <c r="F5487"/>
    </row>
    <row r="5488" spans="6:6" outlineLevel="1">
      <c r="F5488"/>
    </row>
    <row r="5489" spans="6:6" outlineLevel="1">
      <c r="F5489"/>
    </row>
    <row r="5490" spans="6:6">
      <c r="F5490"/>
    </row>
    <row r="5491" spans="6:6" outlineLevel="1">
      <c r="F5491"/>
    </row>
    <row r="5492" spans="6:6" outlineLevel="1">
      <c r="F5492"/>
    </row>
    <row r="5493" spans="6:6" outlineLevel="1">
      <c r="F5493"/>
    </row>
    <row r="5494" spans="6:6" outlineLevel="1">
      <c r="F5494"/>
    </row>
    <row r="5495" spans="6:6" outlineLevel="1">
      <c r="F5495"/>
    </row>
    <row r="5496" spans="6:6" outlineLevel="1">
      <c r="F5496"/>
    </row>
    <row r="5497" spans="6:6" outlineLevel="1">
      <c r="F5497"/>
    </row>
    <row r="5498" spans="6:6" outlineLevel="1">
      <c r="F5498"/>
    </row>
    <row r="5499" spans="6:6" outlineLevel="1">
      <c r="F5499"/>
    </row>
    <row r="5500" spans="6:6" outlineLevel="1">
      <c r="F5500"/>
    </row>
    <row r="5501" spans="6:6" outlineLevel="1">
      <c r="F5501"/>
    </row>
    <row r="5502" spans="6:6" outlineLevel="1">
      <c r="F5502"/>
    </row>
    <row r="5503" spans="6:6" outlineLevel="1">
      <c r="F5503"/>
    </row>
    <row r="5504" spans="6:6" outlineLevel="1">
      <c r="F5504"/>
    </row>
    <row r="5505" spans="6:6" outlineLevel="1">
      <c r="F5505"/>
    </row>
    <row r="5506" spans="6:6" outlineLevel="1">
      <c r="F5506"/>
    </row>
    <row r="5507" spans="6:6" outlineLevel="1">
      <c r="F5507"/>
    </row>
    <row r="5508" spans="6:6" outlineLevel="1">
      <c r="F5508"/>
    </row>
    <row r="5509" spans="6:6" outlineLevel="1">
      <c r="F5509"/>
    </row>
    <row r="5510" spans="6:6" outlineLevel="1">
      <c r="F5510"/>
    </row>
    <row r="5511" spans="6:6" outlineLevel="1">
      <c r="F5511"/>
    </row>
    <row r="5512" spans="6:6" outlineLevel="1">
      <c r="F5512"/>
    </row>
    <row r="5513" spans="6:6" outlineLevel="1">
      <c r="F5513"/>
    </row>
    <row r="5514" spans="6:6" outlineLevel="1">
      <c r="F5514"/>
    </row>
    <row r="5515" spans="6:6" outlineLevel="1">
      <c r="F5515"/>
    </row>
    <row r="5516" spans="6:6" outlineLevel="1">
      <c r="F5516"/>
    </row>
    <row r="5517" spans="6:6" outlineLevel="1">
      <c r="F5517"/>
    </row>
    <row r="5518" spans="6:6" outlineLevel="1">
      <c r="F5518"/>
    </row>
    <row r="5519" spans="6:6" outlineLevel="1">
      <c r="F5519"/>
    </row>
    <row r="5520" spans="6:6" outlineLevel="1">
      <c r="F5520"/>
    </row>
    <row r="5521" spans="6:6" outlineLevel="1">
      <c r="F5521"/>
    </row>
    <row r="5522" spans="6:6" outlineLevel="1">
      <c r="F5522"/>
    </row>
    <row r="5523" spans="6:6" outlineLevel="1">
      <c r="F5523"/>
    </row>
    <row r="5524" spans="6:6" outlineLevel="1">
      <c r="F5524"/>
    </row>
    <row r="5525" spans="6:6" outlineLevel="1">
      <c r="F5525"/>
    </row>
    <row r="5526" spans="6:6" outlineLevel="1">
      <c r="F5526"/>
    </row>
    <row r="5527" spans="6:6">
      <c r="F5527"/>
    </row>
    <row r="5528" spans="6:6" outlineLevel="1">
      <c r="F5528"/>
    </row>
    <row r="5529" spans="6:6" outlineLevel="1">
      <c r="F5529"/>
    </row>
    <row r="5530" spans="6:6" outlineLevel="1">
      <c r="F5530"/>
    </row>
    <row r="5531" spans="6:6" outlineLevel="1">
      <c r="F5531"/>
    </row>
    <row r="5532" spans="6:6" outlineLevel="1">
      <c r="F5532"/>
    </row>
    <row r="5533" spans="6:6" outlineLevel="1">
      <c r="F5533"/>
    </row>
    <row r="5534" spans="6:6" outlineLevel="1">
      <c r="F5534"/>
    </row>
    <row r="5535" spans="6:6" outlineLevel="1">
      <c r="F5535"/>
    </row>
    <row r="5536" spans="6:6" outlineLevel="1">
      <c r="F5536"/>
    </row>
    <row r="5537" spans="6:6" outlineLevel="1">
      <c r="F5537"/>
    </row>
    <row r="5538" spans="6:6" outlineLevel="1">
      <c r="F5538"/>
    </row>
    <row r="5539" spans="6:6" outlineLevel="1">
      <c r="F5539"/>
    </row>
    <row r="5540" spans="6:6" outlineLevel="1">
      <c r="F5540"/>
    </row>
    <row r="5541" spans="6:6" outlineLevel="1">
      <c r="F5541"/>
    </row>
    <row r="5542" spans="6:6" outlineLevel="1">
      <c r="F5542"/>
    </row>
    <row r="5543" spans="6:6" outlineLevel="1">
      <c r="F5543"/>
    </row>
    <row r="5544" spans="6:6" outlineLevel="1">
      <c r="F5544"/>
    </row>
    <row r="5545" spans="6:6" outlineLevel="1">
      <c r="F5545"/>
    </row>
    <row r="5546" spans="6:6">
      <c r="F5546"/>
    </row>
    <row r="5547" spans="6:6" outlineLevel="1">
      <c r="F5547"/>
    </row>
    <row r="5548" spans="6:6" outlineLevel="1">
      <c r="F5548"/>
    </row>
    <row r="5549" spans="6:6">
      <c r="F5549"/>
    </row>
    <row r="5550" spans="6:6" outlineLevel="1">
      <c r="F5550"/>
    </row>
    <row r="5551" spans="6:6" outlineLevel="1">
      <c r="F5551"/>
    </row>
    <row r="5552" spans="6:6" outlineLevel="1">
      <c r="F5552"/>
    </row>
    <row r="5553" spans="6:6" outlineLevel="1">
      <c r="F5553"/>
    </row>
    <row r="5554" spans="6:6" outlineLevel="1">
      <c r="F5554"/>
    </row>
    <row r="5555" spans="6:6" outlineLevel="1">
      <c r="F5555"/>
    </row>
    <row r="5556" spans="6:6" outlineLevel="1">
      <c r="F5556"/>
    </row>
    <row r="5557" spans="6:6" outlineLevel="1">
      <c r="F5557"/>
    </row>
    <row r="5558" spans="6:6" outlineLevel="1">
      <c r="F5558"/>
    </row>
    <row r="5559" spans="6:6" outlineLevel="1">
      <c r="F5559"/>
    </row>
    <row r="5560" spans="6:6" outlineLevel="1">
      <c r="F5560"/>
    </row>
    <row r="5561" spans="6:6" outlineLevel="1">
      <c r="F5561"/>
    </row>
    <row r="5562" spans="6:6" outlineLevel="1">
      <c r="F5562"/>
    </row>
    <row r="5563" spans="6:6" outlineLevel="1">
      <c r="F5563"/>
    </row>
    <row r="5564" spans="6:6" outlineLevel="1">
      <c r="F5564"/>
    </row>
    <row r="5565" spans="6:6" outlineLevel="1">
      <c r="F5565"/>
    </row>
    <row r="5566" spans="6:6" outlineLevel="1">
      <c r="F5566"/>
    </row>
    <row r="5567" spans="6:6" outlineLevel="1">
      <c r="F5567"/>
    </row>
    <row r="5568" spans="6:6">
      <c r="F5568"/>
    </row>
    <row r="5569" spans="6:6" outlineLevel="1">
      <c r="F5569"/>
    </row>
    <row r="5570" spans="6:6" outlineLevel="1">
      <c r="F5570"/>
    </row>
    <row r="5571" spans="6:6" outlineLevel="1">
      <c r="F5571"/>
    </row>
    <row r="5572" spans="6:6">
      <c r="F5572"/>
    </row>
    <row r="5573" spans="6:6" outlineLevel="1">
      <c r="F5573"/>
    </row>
    <row r="5574" spans="6:6" outlineLevel="1">
      <c r="F5574"/>
    </row>
    <row r="5575" spans="6:6" outlineLevel="1">
      <c r="F5575"/>
    </row>
    <row r="5576" spans="6:6" outlineLevel="1">
      <c r="F5576"/>
    </row>
    <row r="5577" spans="6:6" outlineLevel="1">
      <c r="F5577"/>
    </row>
    <row r="5578" spans="6:6" outlineLevel="1">
      <c r="F5578"/>
    </row>
    <row r="5579" spans="6:6" outlineLevel="1">
      <c r="F5579"/>
    </row>
    <row r="5580" spans="6:6" outlineLevel="1">
      <c r="F5580"/>
    </row>
    <row r="5581" spans="6:6">
      <c r="F5581"/>
    </row>
    <row r="5582" spans="6:6" outlineLevel="1">
      <c r="F5582"/>
    </row>
    <row r="5583" spans="6:6" outlineLevel="1">
      <c r="F5583"/>
    </row>
    <row r="5584" spans="6:6" outlineLevel="1">
      <c r="F5584"/>
    </row>
    <row r="5585" spans="6:6" outlineLevel="1">
      <c r="F5585"/>
    </row>
    <row r="5586" spans="6:6" outlineLevel="1">
      <c r="F5586"/>
    </row>
    <row r="5587" spans="6:6">
      <c r="F5587"/>
    </row>
    <row r="5588" spans="6:6" outlineLevel="1">
      <c r="F5588"/>
    </row>
    <row r="5589" spans="6:6">
      <c r="F5589"/>
    </row>
    <row r="5590" spans="6:6" outlineLevel="1">
      <c r="F5590"/>
    </row>
    <row r="5591" spans="6:6" outlineLevel="1">
      <c r="F5591"/>
    </row>
    <row r="5592" spans="6:6">
      <c r="F5592"/>
    </row>
    <row r="5593" spans="6:6" outlineLevel="1">
      <c r="F5593"/>
    </row>
    <row r="5594" spans="6:6" outlineLevel="1">
      <c r="F5594"/>
    </row>
    <row r="5595" spans="6:6" outlineLevel="1">
      <c r="F5595"/>
    </row>
    <row r="5596" spans="6:6" outlineLevel="1">
      <c r="F5596"/>
    </row>
    <row r="5597" spans="6:6" outlineLevel="1">
      <c r="F5597"/>
    </row>
    <row r="5598" spans="6:6" outlineLevel="1">
      <c r="F5598"/>
    </row>
    <row r="5599" spans="6:6" outlineLevel="1">
      <c r="F5599"/>
    </row>
    <row r="5600" spans="6:6" outlineLevel="1">
      <c r="F5600"/>
    </row>
    <row r="5601" spans="6:6" outlineLevel="1">
      <c r="F5601"/>
    </row>
    <row r="5602" spans="6:6" outlineLevel="1">
      <c r="F5602"/>
    </row>
    <row r="5603" spans="6:6" outlineLevel="1">
      <c r="F5603"/>
    </row>
    <row r="5604" spans="6:6" outlineLevel="1">
      <c r="F5604"/>
    </row>
    <row r="5605" spans="6:6" outlineLevel="1">
      <c r="F5605"/>
    </row>
    <row r="5606" spans="6:6" outlineLevel="1">
      <c r="F5606"/>
    </row>
    <row r="5607" spans="6:6" outlineLevel="1">
      <c r="F5607"/>
    </row>
    <row r="5608" spans="6:6" outlineLevel="1">
      <c r="F5608"/>
    </row>
    <row r="5609" spans="6:6" outlineLevel="1">
      <c r="F5609"/>
    </row>
    <row r="5610" spans="6:6" outlineLevel="1">
      <c r="F5610"/>
    </row>
    <row r="5611" spans="6:6" outlineLevel="1">
      <c r="F5611"/>
    </row>
    <row r="5612" spans="6:6" outlineLevel="1">
      <c r="F5612"/>
    </row>
    <row r="5613" spans="6:6" outlineLevel="1">
      <c r="F5613"/>
    </row>
    <row r="5614" spans="6:6" outlineLevel="1">
      <c r="F5614"/>
    </row>
    <row r="5615" spans="6:6" outlineLevel="1">
      <c r="F5615"/>
    </row>
    <row r="5616" spans="6:6" outlineLevel="1">
      <c r="F5616"/>
    </row>
    <row r="5617" spans="6:6" outlineLevel="1">
      <c r="F5617"/>
    </row>
    <row r="5618" spans="6:6" outlineLevel="1">
      <c r="F5618"/>
    </row>
    <row r="5619" spans="6:6" outlineLevel="1">
      <c r="F5619"/>
    </row>
    <row r="5620" spans="6:6" outlineLevel="1">
      <c r="F5620"/>
    </row>
    <row r="5621" spans="6:6" outlineLevel="1">
      <c r="F5621"/>
    </row>
    <row r="5622" spans="6:6" outlineLevel="1">
      <c r="F5622"/>
    </row>
    <row r="5623" spans="6:6" outlineLevel="1">
      <c r="F5623"/>
    </row>
    <row r="5624" spans="6:6" outlineLevel="1">
      <c r="F5624"/>
    </row>
    <row r="5625" spans="6:6" outlineLevel="1">
      <c r="F5625"/>
    </row>
    <row r="5626" spans="6:6" outlineLevel="1">
      <c r="F5626"/>
    </row>
    <row r="5627" spans="6:6" outlineLevel="1">
      <c r="F5627"/>
    </row>
    <row r="5628" spans="6:6" outlineLevel="1">
      <c r="F5628"/>
    </row>
    <row r="5629" spans="6:6" outlineLevel="1">
      <c r="F5629"/>
    </row>
    <row r="5630" spans="6:6" outlineLevel="1">
      <c r="F5630"/>
    </row>
    <row r="5631" spans="6:6" outlineLevel="1">
      <c r="F5631"/>
    </row>
    <row r="5632" spans="6:6" outlineLevel="1">
      <c r="F5632"/>
    </row>
    <row r="5633" spans="6:6" outlineLevel="1">
      <c r="F5633"/>
    </row>
    <row r="5634" spans="6:6" outlineLevel="1">
      <c r="F5634"/>
    </row>
    <row r="5635" spans="6:6" outlineLevel="1">
      <c r="F5635"/>
    </row>
    <row r="5636" spans="6:6" outlineLevel="1">
      <c r="F5636"/>
    </row>
    <row r="5637" spans="6:6" outlineLevel="1">
      <c r="F5637"/>
    </row>
    <row r="5638" spans="6:6" outlineLevel="1">
      <c r="F5638"/>
    </row>
    <row r="5639" spans="6:6" outlineLevel="1">
      <c r="F5639"/>
    </row>
    <row r="5640" spans="6:6" outlineLevel="1">
      <c r="F5640"/>
    </row>
    <row r="5641" spans="6:6" outlineLevel="1">
      <c r="F5641"/>
    </row>
    <row r="5642" spans="6:6" outlineLevel="1">
      <c r="F5642"/>
    </row>
    <row r="5643" spans="6:6" outlineLevel="1">
      <c r="F5643"/>
    </row>
    <row r="5644" spans="6:6" outlineLevel="1">
      <c r="F5644"/>
    </row>
    <row r="5645" spans="6:6" outlineLevel="1">
      <c r="F5645"/>
    </row>
    <row r="5646" spans="6:6" outlineLevel="1">
      <c r="F5646"/>
    </row>
    <row r="5647" spans="6:6" outlineLevel="1">
      <c r="F5647"/>
    </row>
    <row r="5648" spans="6:6" outlineLevel="1">
      <c r="F5648"/>
    </row>
    <row r="5649" spans="6:6" outlineLevel="1">
      <c r="F5649"/>
    </row>
    <row r="5650" spans="6:6" outlineLevel="1">
      <c r="F5650"/>
    </row>
    <row r="5651" spans="6:6" outlineLevel="1">
      <c r="F5651"/>
    </row>
    <row r="5652" spans="6:6" outlineLevel="1">
      <c r="F5652"/>
    </row>
    <row r="5653" spans="6:6" outlineLevel="1">
      <c r="F5653"/>
    </row>
    <row r="5654" spans="6:6" outlineLevel="1">
      <c r="F5654"/>
    </row>
    <row r="5655" spans="6:6" outlineLevel="1">
      <c r="F5655"/>
    </row>
    <row r="5656" spans="6:6" outlineLevel="1">
      <c r="F5656"/>
    </row>
    <row r="5657" spans="6:6" outlineLevel="1">
      <c r="F5657"/>
    </row>
    <row r="5658" spans="6:6" outlineLevel="1">
      <c r="F5658"/>
    </row>
    <row r="5659" spans="6:6" outlineLevel="1">
      <c r="F5659"/>
    </row>
    <row r="5660" spans="6:6" outlineLevel="1">
      <c r="F5660"/>
    </row>
    <row r="5661" spans="6:6" outlineLevel="1">
      <c r="F5661"/>
    </row>
    <row r="5662" spans="6:6" outlineLevel="1">
      <c r="F5662"/>
    </row>
    <row r="5663" spans="6:6" outlineLevel="1">
      <c r="F5663"/>
    </row>
    <row r="5664" spans="6:6" outlineLevel="1">
      <c r="F5664"/>
    </row>
    <row r="5665" spans="6:6" outlineLevel="1">
      <c r="F5665"/>
    </row>
    <row r="5666" spans="6:6" outlineLevel="1">
      <c r="F5666"/>
    </row>
    <row r="5667" spans="6:6" outlineLevel="1">
      <c r="F5667"/>
    </row>
    <row r="5668" spans="6:6" outlineLevel="1">
      <c r="F5668"/>
    </row>
    <row r="5669" spans="6:6" outlineLevel="1">
      <c r="F5669"/>
    </row>
    <row r="5670" spans="6:6" outlineLevel="1">
      <c r="F5670"/>
    </row>
    <row r="5671" spans="6:6" outlineLevel="1">
      <c r="F5671"/>
    </row>
    <row r="5672" spans="6:6" outlineLevel="1">
      <c r="F5672"/>
    </row>
    <row r="5673" spans="6:6" outlineLevel="1">
      <c r="F5673"/>
    </row>
    <row r="5674" spans="6:6" outlineLevel="1">
      <c r="F5674"/>
    </row>
    <row r="5675" spans="6:6" outlineLevel="1">
      <c r="F5675"/>
    </row>
    <row r="5676" spans="6:6" outlineLevel="1">
      <c r="F5676"/>
    </row>
    <row r="5677" spans="6:6" outlineLevel="1">
      <c r="F5677"/>
    </row>
    <row r="5678" spans="6:6" outlineLevel="1">
      <c r="F5678"/>
    </row>
    <row r="5679" spans="6:6" outlineLevel="1">
      <c r="F5679"/>
    </row>
    <row r="5680" spans="6:6" outlineLevel="1">
      <c r="F5680"/>
    </row>
    <row r="5681" spans="6:6" outlineLevel="1">
      <c r="F5681"/>
    </row>
    <row r="5682" spans="6:6" outlineLevel="1">
      <c r="F5682"/>
    </row>
    <row r="5683" spans="6:6" outlineLevel="1">
      <c r="F5683"/>
    </row>
    <row r="5684" spans="6:6" outlineLevel="1">
      <c r="F5684"/>
    </row>
    <row r="5685" spans="6:6">
      <c r="F5685"/>
    </row>
    <row r="5686" spans="6:6">
      <c r="F5686"/>
    </row>
    <row r="5687" spans="6:6">
      <c r="F5687"/>
    </row>
  </sheetData>
  <autoFilter ref="A11:R309" xr:uid="{00000000-0009-0000-0000-000014000000}"/>
  <dataValidations count="1">
    <dataValidation type="textLength" errorStyle="information" allowBlank="1" showInputMessage="1" showErrorMessage="1" error="XLBVal:8=_x000d__x000a_XLBRowCount:3=300_x000d__x000a_XLBColCount:3=22_x000d__x000a_Style:2=2_x000d__x000a_" sqref="A10" xr:uid="{00000000-0002-0000-1400-000000000000}">
      <formula1>0</formula1>
      <formula2>300</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5687"/>
  <sheetViews>
    <sheetView topLeftCell="A499" workbookViewId="0">
      <selection activeCell="J502" sqref="J502"/>
    </sheetView>
  </sheetViews>
  <sheetFormatPr baseColWidth="10" defaultColWidth="11.453125" defaultRowHeight="12.5" outlineLevelRow="1"/>
  <cols>
    <col min="1" max="1" width="16.7265625" bestFit="1" customWidth="1"/>
    <col min="2" max="2" width="18.26953125" bestFit="1" customWidth="1"/>
    <col min="3" max="3" width="17" bestFit="1" customWidth="1"/>
    <col min="4" max="4" width="30.453125" bestFit="1" customWidth="1"/>
    <col min="5" max="5" width="47" bestFit="1" customWidth="1"/>
    <col min="6" max="6" width="11.26953125" style="820" bestFit="1" customWidth="1"/>
    <col min="7" max="7" width="19.26953125" bestFit="1" customWidth="1"/>
    <col min="8" max="8" width="20" bestFit="1" customWidth="1"/>
    <col min="9" max="9" width="14.7265625" bestFit="1" customWidth="1"/>
    <col min="10" max="10" width="21.453125" bestFit="1" customWidth="1"/>
    <col min="11" max="11" width="14" bestFit="1" customWidth="1"/>
    <col min="12" max="12" width="19.7265625" bestFit="1" customWidth="1"/>
    <col min="13" max="13" width="19.54296875" bestFit="1" customWidth="1"/>
    <col min="14" max="14" width="13.7265625" bestFit="1" customWidth="1"/>
    <col min="15" max="15" width="13.453125" bestFit="1" customWidth="1"/>
    <col min="16" max="16" width="10.26953125" bestFit="1" customWidth="1"/>
    <col min="17" max="17" width="12.7265625" bestFit="1" customWidth="1"/>
    <col min="18" max="18" width="18.26953125" bestFit="1" customWidth="1"/>
  </cols>
  <sheetData>
    <row r="1" spans="1:18" ht="13" thickBot="1">
      <c r="A1" s="817"/>
      <c r="B1" s="818"/>
      <c r="C1" s="818"/>
      <c r="D1" s="819"/>
    </row>
    <row r="2" spans="1:18" ht="15" thickBot="1">
      <c r="A2" s="821"/>
      <c r="B2" s="822" t="s">
        <v>617</v>
      </c>
      <c r="C2" s="823" t="s">
        <v>618</v>
      </c>
      <c r="D2" s="824"/>
    </row>
    <row r="3" spans="1:18" ht="15" thickBot="1">
      <c r="A3" s="821"/>
      <c r="B3" s="822" t="s">
        <v>619</v>
      </c>
      <c r="C3" s="823" t="s">
        <v>622</v>
      </c>
      <c r="D3" s="824"/>
    </row>
    <row r="4" spans="1:18" ht="15" thickBot="1">
      <c r="A4" s="821"/>
      <c r="B4" s="822" t="s">
        <v>621</v>
      </c>
      <c r="C4" s="823" t="s">
        <v>932</v>
      </c>
      <c r="D4" s="824"/>
    </row>
    <row r="5" spans="1:18" ht="15" thickBot="1">
      <c r="A5" s="821"/>
      <c r="B5" s="822" t="s">
        <v>623</v>
      </c>
      <c r="C5" s="823">
        <v>4000</v>
      </c>
      <c r="D5" s="824"/>
    </row>
    <row r="6" spans="1:18" ht="15" thickBot="1">
      <c r="A6" s="821"/>
      <c r="B6" s="822" t="s">
        <v>624</v>
      </c>
      <c r="C6" s="823">
        <v>9999</v>
      </c>
      <c r="D6" s="824"/>
    </row>
    <row r="7" spans="1:18" ht="15" thickBot="1">
      <c r="A7" s="821"/>
      <c r="B7" s="822" t="s">
        <v>625</v>
      </c>
      <c r="C7" s="825" t="s">
        <v>352</v>
      </c>
      <c r="D7" s="824"/>
    </row>
    <row r="8" spans="1:18" ht="13" thickBot="1">
      <c r="A8" s="826"/>
      <c r="B8" s="827"/>
      <c r="C8" s="827"/>
      <c r="D8" s="828"/>
    </row>
    <row r="10" spans="1:18">
      <c r="A10" s="829" t="e">
        <f ca="1">[2]!AG_DTRT("0,Detail Report 1,1",$C$2,$C$5,$C$6,$C$3,$C$4,$C$7,$C$7)</f>
        <v>#NAME?</v>
      </c>
      <c r="B10" s="829"/>
      <c r="C10" s="829"/>
      <c r="D10" s="829"/>
      <c r="E10" s="830"/>
      <c r="F10" s="831"/>
      <c r="G10" s="832"/>
      <c r="H10" s="829"/>
      <c r="I10" s="829"/>
      <c r="J10" s="829"/>
      <c r="K10" s="829"/>
      <c r="L10" s="829"/>
      <c r="M10" s="833"/>
      <c r="N10" s="833"/>
      <c r="O10" s="829"/>
      <c r="P10" s="829"/>
      <c r="Q10" s="829"/>
      <c r="R10" s="829"/>
    </row>
    <row r="11" spans="1:18" s="838" customFormat="1" ht="37.5">
      <c r="A11" s="834" t="s">
        <v>626</v>
      </c>
      <c r="B11" s="834" t="s">
        <v>627</v>
      </c>
      <c r="C11" s="834" t="s">
        <v>628</v>
      </c>
      <c r="D11" s="834" t="s">
        <v>629</v>
      </c>
      <c r="E11" s="834" t="s">
        <v>27</v>
      </c>
      <c r="F11" s="835" t="s">
        <v>630</v>
      </c>
      <c r="G11" s="836" t="s">
        <v>631</v>
      </c>
      <c r="H11" s="834" t="s">
        <v>632</v>
      </c>
      <c r="I11" s="834" t="s">
        <v>633</v>
      </c>
      <c r="J11" s="905" t="s">
        <v>927</v>
      </c>
      <c r="K11" s="834" t="s">
        <v>634</v>
      </c>
      <c r="L11" s="834" t="s">
        <v>635</v>
      </c>
      <c r="M11" s="837" t="s">
        <v>636</v>
      </c>
      <c r="N11" s="834" t="s">
        <v>637</v>
      </c>
      <c r="O11" s="834" t="s">
        <v>638</v>
      </c>
      <c r="P11" s="834" t="s">
        <v>639</v>
      </c>
      <c r="Q11" s="834" t="s">
        <v>640</v>
      </c>
      <c r="R11" s="834" t="s">
        <v>641</v>
      </c>
    </row>
    <row r="12" spans="1:18" outlineLevel="1">
      <c r="A12" s="847" t="s">
        <v>100</v>
      </c>
      <c r="B12" s="829" t="s">
        <v>933</v>
      </c>
      <c r="C12" s="839">
        <v>42793</v>
      </c>
      <c r="D12" s="829" t="s">
        <v>934</v>
      </c>
      <c r="E12" s="830" t="s">
        <v>935</v>
      </c>
      <c r="F12" s="831">
        <v>66588</v>
      </c>
      <c r="G12" s="832">
        <v>67.41</v>
      </c>
      <c r="H12" s="829">
        <v>85</v>
      </c>
      <c r="I12" s="829" t="s">
        <v>322</v>
      </c>
      <c r="J12" s="906">
        <f>H12</f>
        <v>85</v>
      </c>
      <c r="K12" s="840" t="s">
        <v>878</v>
      </c>
      <c r="L12" s="841" t="s">
        <v>661</v>
      </c>
      <c r="M12" s="841" t="s">
        <v>352</v>
      </c>
      <c r="N12" s="841"/>
      <c r="O12" s="841"/>
      <c r="P12" s="841" t="s">
        <v>5</v>
      </c>
      <c r="Q12" s="841" t="s">
        <v>323</v>
      </c>
      <c r="R12" s="841" t="s">
        <v>652</v>
      </c>
    </row>
    <row r="13" spans="1:18" outlineLevel="1">
      <c r="A13" s="847" t="s">
        <v>100</v>
      </c>
      <c r="B13" s="829" t="s">
        <v>932</v>
      </c>
      <c r="C13" s="839">
        <v>42809</v>
      </c>
      <c r="D13" s="829" t="s">
        <v>936</v>
      </c>
      <c r="E13" s="830" t="s">
        <v>937</v>
      </c>
      <c r="F13" s="831">
        <v>67003</v>
      </c>
      <c r="G13" s="832">
        <v>3.23</v>
      </c>
      <c r="H13" s="829">
        <v>4</v>
      </c>
      <c r="I13" s="829" t="s">
        <v>322</v>
      </c>
      <c r="J13" s="906">
        <f>H13</f>
        <v>4</v>
      </c>
      <c r="K13" s="840" t="s">
        <v>660</v>
      </c>
      <c r="L13" s="841" t="s">
        <v>661</v>
      </c>
      <c r="M13" s="841" t="s">
        <v>352</v>
      </c>
      <c r="N13" s="841" t="s">
        <v>760</v>
      </c>
      <c r="O13" s="841"/>
      <c r="P13" s="841" t="s">
        <v>5</v>
      </c>
      <c r="Q13" s="841" t="s">
        <v>323</v>
      </c>
      <c r="R13" s="841" t="s">
        <v>652</v>
      </c>
    </row>
    <row r="14" spans="1:18" outlineLevel="1">
      <c r="A14" s="847" t="s">
        <v>100</v>
      </c>
      <c r="B14" s="829" t="s">
        <v>932</v>
      </c>
      <c r="C14" s="839">
        <v>42822</v>
      </c>
      <c r="D14" s="829" t="s">
        <v>938</v>
      </c>
      <c r="E14" s="830" t="s">
        <v>939</v>
      </c>
      <c r="F14" s="831">
        <v>67003</v>
      </c>
      <c r="G14" s="832">
        <v>32.33</v>
      </c>
      <c r="H14" s="829">
        <v>40</v>
      </c>
      <c r="I14" s="829" t="s">
        <v>322</v>
      </c>
      <c r="J14" s="906">
        <f t="shared" ref="J14:J26" si="0">H14</f>
        <v>40</v>
      </c>
      <c r="K14" s="840" t="s">
        <v>670</v>
      </c>
      <c r="L14" s="841" t="s">
        <v>661</v>
      </c>
      <c r="M14" s="841" t="s">
        <v>352</v>
      </c>
      <c r="N14" s="841" t="s">
        <v>674</v>
      </c>
      <c r="O14" s="841"/>
      <c r="P14" s="841" t="s">
        <v>5</v>
      </c>
      <c r="Q14" s="841" t="s">
        <v>323</v>
      </c>
      <c r="R14" s="841" t="s">
        <v>652</v>
      </c>
    </row>
    <row r="15" spans="1:18" outlineLevel="1">
      <c r="A15" s="847" t="s">
        <v>100</v>
      </c>
      <c r="B15" s="829" t="s">
        <v>932</v>
      </c>
      <c r="C15" s="839">
        <v>42809</v>
      </c>
      <c r="D15" s="829" t="s">
        <v>936</v>
      </c>
      <c r="E15" s="830" t="s">
        <v>940</v>
      </c>
      <c r="F15" s="831">
        <v>67003</v>
      </c>
      <c r="G15" s="832">
        <v>8.08</v>
      </c>
      <c r="H15" s="829">
        <v>10</v>
      </c>
      <c r="I15" s="829" t="s">
        <v>322</v>
      </c>
      <c r="J15" s="906">
        <f t="shared" si="0"/>
        <v>10</v>
      </c>
      <c r="K15" s="840" t="s">
        <v>667</v>
      </c>
      <c r="L15" s="841" t="s">
        <v>661</v>
      </c>
      <c r="M15" s="841" t="s">
        <v>352</v>
      </c>
      <c r="N15" s="841" t="s">
        <v>760</v>
      </c>
      <c r="O15" s="841"/>
      <c r="P15" s="841" t="s">
        <v>5</v>
      </c>
      <c r="Q15" s="841" t="s">
        <v>323</v>
      </c>
      <c r="R15" s="841" t="s">
        <v>652</v>
      </c>
    </row>
    <row r="16" spans="1:18" outlineLevel="1">
      <c r="A16" s="847" t="s">
        <v>100</v>
      </c>
      <c r="B16" s="829" t="s">
        <v>932</v>
      </c>
      <c r="C16" s="839">
        <v>42822</v>
      </c>
      <c r="D16" s="829" t="s">
        <v>941</v>
      </c>
      <c r="E16" s="830" t="s">
        <v>942</v>
      </c>
      <c r="F16" s="831">
        <v>67003</v>
      </c>
      <c r="G16" s="832">
        <v>20.21</v>
      </c>
      <c r="H16" s="829">
        <v>25</v>
      </c>
      <c r="I16" s="829" t="s">
        <v>322</v>
      </c>
      <c r="J16" s="906">
        <f t="shared" si="0"/>
        <v>25</v>
      </c>
      <c r="K16" s="840" t="s">
        <v>943</v>
      </c>
      <c r="L16" s="841" t="s">
        <v>661</v>
      </c>
      <c r="M16" s="841" t="s">
        <v>352</v>
      </c>
      <c r="N16" s="841"/>
      <c r="O16" s="841"/>
      <c r="P16" s="841" t="s">
        <v>5</v>
      </c>
      <c r="Q16" s="841" t="s">
        <v>323</v>
      </c>
      <c r="R16" s="841" t="s">
        <v>652</v>
      </c>
    </row>
    <row r="17" spans="1:18" outlineLevel="1">
      <c r="A17" s="847" t="s">
        <v>100</v>
      </c>
      <c r="B17" s="829" t="s">
        <v>932</v>
      </c>
      <c r="C17" s="839">
        <v>42822</v>
      </c>
      <c r="D17" s="829" t="s">
        <v>938</v>
      </c>
      <c r="E17" s="830" t="s">
        <v>944</v>
      </c>
      <c r="F17" s="831">
        <v>67003</v>
      </c>
      <c r="G17" s="832">
        <v>129.32</v>
      </c>
      <c r="H17" s="829">
        <v>160</v>
      </c>
      <c r="I17" s="829" t="s">
        <v>322</v>
      </c>
      <c r="J17" s="906">
        <f t="shared" si="0"/>
        <v>160</v>
      </c>
      <c r="K17" s="840" t="s">
        <v>678</v>
      </c>
      <c r="L17" s="841" t="s">
        <v>661</v>
      </c>
      <c r="M17" s="841" t="s">
        <v>352</v>
      </c>
      <c r="N17" s="841"/>
      <c r="O17" s="841"/>
      <c r="P17" s="841" t="s">
        <v>5</v>
      </c>
      <c r="Q17" s="841" t="s">
        <v>323</v>
      </c>
      <c r="R17" s="841" t="s">
        <v>652</v>
      </c>
    </row>
    <row r="18" spans="1:18" outlineLevel="1">
      <c r="A18" s="847" t="s">
        <v>100</v>
      </c>
      <c r="B18" s="829" t="s">
        <v>932</v>
      </c>
      <c r="C18" s="839">
        <v>42822</v>
      </c>
      <c r="D18" s="829" t="s">
        <v>941</v>
      </c>
      <c r="E18" s="830" t="s">
        <v>945</v>
      </c>
      <c r="F18" s="831">
        <v>67003</v>
      </c>
      <c r="G18" s="832">
        <v>872.93</v>
      </c>
      <c r="H18" s="829">
        <v>1080</v>
      </c>
      <c r="I18" s="829" t="s">
        <v>322</v>
      </c>
      <c r="J18" s="906">
        <f t="shared" si="0"/>
        <v>1080</v>
      </c>
      <c r="K18" s="840" t="s">
        <v>756</v>
      </c>
      <c r="L18" s="841" t="s">
        <v>661</v>
      </c>
      <c r="M18" s="841" t="s">
        <v>352</v>
      </c>
      <c r="N18" s="841"/>
      <c r="O18" s="841"/>
      <c r="P18" s="841" t="s">
        <v>5</v>
      </c>
      <c r="Q18" s="841" t="s">
        <v>323</v>
      </c>
      <c r="R18" s="841" t="s">
        <v>652</v>
      </c>
    </row>
    <row r="19" spans="1:18" outlineLevel="1">
      <c r="A19" s="847" t="s">
        <v>100</v>
      </c>
      <c r="B19" s="829" t="s">
        <v>932</v>
      </c>
      <c r="C19" s="839">
        <v>42822</v>
      </c>
      <c r="D19" s="829" t="s">
        <v>938</v>
      </c>
      <c r="E19" s="830" t="s">
        <v>945</v>
      </c>
      <c r="F19" s="831">
        <v>67003</v>
      </c>
      <c r="G19" s="832">
        <v>654.70000000000005</v>
      </c>
      <c r="H19" s="829">
        <v>810</v>
      </c>
      <c r="I19" s="829" t="s">
        <v>322</v>
      </c>
      <c r="J19" s="906">
        <f t="shared" si="0"/>
        <v>810</v>
      </c>
      <c r="K19" s="840" t="s">
        <v>756</v>
      </c>
      <c r="L19" s="841" t="s">
        <v>661</v>
      </c>
      <c r="M19" s="841" t="s">
        <v>352</v>
      </c>
      <c r="N19" s="841"/>
      <c r="O19" s="841"/>
      <c r="P19" s="841" t="s">
        <v>5</v>
      </c>
      <c r="Q19" s="841" t="s">
        <v>323</v>
      </c>
      <c r="R19" s="841" t="s">
        <v>652</v>
      </c>
    </row>
    <row r="20" spans="1:18" outlineLevel="1">
      <c r="A20" s="847" t="s">
        <v>100</v>
      </c>
      <c r="B20" s="829" t="s">
        <v>932</v>
      </c>
      <c r="C20" s="839">
        <v>42822</v>
      </c>
      <c r="D20" s="829" t="s">
        <v>938</v>
      </c>
      <c r="E20" s="830" t="s">
        <v>945</v>
      </c>
      <c r="F20" s="831">
        <v>67003</v>
      </c>
      <c r="G20" s="832">
        <v>101.03</v>
      </c>
      <c r="H20" s="829">
        <v>125</v>
      </c>
      <c r="I20" s="829" t="s">
        <v>322</v>
      </c>
      <c r="J20" s="906">
        <f t="shared" si="0"/>
        <v>125</v>
      </c>
      <c r="K20" s="840" t="s">
        <v>756</v>
      </c>
      <c r="L20" s="841" t="s">
        <v>661</v>
      </c>
      <c r="M20" s="841" t="s">
        <v>352</v>
      </c>
      <c r="N20" s="841"/>
      <c r="O20" s="841"/>
      <c r="P20" s="841" t="s">
        <v>5</v>
      </c>
      <c r="Q20" s="841" t="s">
        <v>323</v>
      </c>
      <c r="R20" s="841" t="s">
        <v>652</v>
      </c>
    </row>
    <row r="21" spans="1:18" outlineLevel="1">
      <c r="A21" s="847" t="s">
        <v>100</v>
      </c>
      <c r="B21" s="829" t="s">
        <v>932</v>
      </c>
      <c r="C21" s="839">
        <v>42807</v>
      </c>
      <c r="D21" s="829" t="s">
        <v>946</v>
      </c>
      <c r="E21" s="830" t="s">
        <v>947</v>
      </c>
      <c r="F21" s="831">
        <v>67003</v>
      </c>
      <c r="G21" s="832">
        <v>396.05</v>
      </c>
      <c r="H21" s="829">
        <v>490</v>
      </c>
      <c r="I21" s="829" t="s">
        <v>322</v>
      </c>
      <c r="J21" s="906">
        <f t="shared" si="0"/>
        <v>490</v>
      </c>
      <c r="K21" s="840" t="s">
        <v>756</v>
      </c>
      <c r="L21" s="841" t="s">
        <v>661</v>
      </c>
      <c r="M21" s="841" t="s">
        <v>352</v>
      </c>
      <c r="N21" s="841"/>
      <c r="O21" s="841"/>
      <c r="P21" s="841" t="s">
        <v>5</v>
      </c>
      <c r="Q21" s="841" t="s">
        <v>323</v>
      </c>
      <c r="R21" s="841" t="s">
        <v>652</v>
      </c>
    </row>
    <row r="22" spans="1:18" outlineLevel="1">
      <c r="A22" s="847" t="s">
        <v>100</v>
      </c>
      <c r="B22" s="829" t="s">
        <v>932</v>
      </c>
      <c r="C22" s="839">
        <v>42822</v>
      </c>
      <c r="D22" s="829" t="s">
        <v>941</v>
      </c>
      <c r="E22" s="830" t="s">
        <v>948</v>
      </c>
      <c r="F22" s="831">
        <v>67003</v>
      </c>
      <c r="G22" s="832">
        <v>109.12</v>
      </c>
      <c r="H22" s="829">
        <v>135</v>
      </c>
      <c r="I22" s="829" t="s">
        <v>322</v>
      </c>
      <c r="J22" s="906">
        <f t="shared" si="0"/>
        <v>135</v>
      </c>
      <c r="K22" s="840" t="s">
        <v>683</v>
      </c>
      <c r="L22" s="841" t="s">
        <v>661</v>
      </c>
      <c r="M22" s="841" t="s">
        <v>352</v>
      </c>
      <c r="N22" s="841"/>
      <c r="O22" s="841"/>
      <c r="P22" s="841" t="s">
        <v>5</v>
      </c>
      <c r="Q22" s="841" t="s">
        <v>323</v>
      </c>
      <c r="R22" s="841" t="s">
        <v>652</v>
      </c>
    </row>
    <row r="23" spans="1:18" outlineLevel="1">
      <c r="A23" s="847" t="s">
        <v>100</v>
      </c>
      <c r="B23" s="829" t="s">
        <v>932</v>
      </c>
      <c r="C23" s="839">
        <v>42822</v>
      </c>
      <c r="D23" s="829" t="s">
        <v>941</v>
      </c>
      <c r="E23" s="830" t="s">
        <v>949</v>
      </c>
      <c r="F23" s="831">
        <v>67003</v>
      </c>
      <c r="G23" s="832">
        <v>44.45</v>
      </c>
      <c r="H23" s="829">
        <v>55</v>
      </c>
      <c r="I23" s="829" t="s">
        <v>322</v>
      </c>
      <c r="J23" s="906">
        <f t="shared" si="0"/>
        <v>55</v>
      </c>
      <c r="K23" s="840" t="s">
        <v>683</v>
      </c>
      <c r="L23" s="841" t="s">
        <v>661</v>
      </c>
      <c r="M23" s="841" t="s">
        <v>352</v>
      </c>
      <c r="N23" s="841"/>
      <c r="O23" s="841"/>
      <c r="P23" s="841" t="s">
        <v>5</v>
      </c>
      <c r="Q23" s="841" t="s">
        <v>323</v>
      </c>
      <c r="R23" s="841" t="s">
        <v>652</v>
      </c>
    </row>
    <row r="24" spans="1:18" outlineLevel="1">
      <c r="A24" s="847" t="s">
        <v>100</v>
      </c>
      <c r="B24" s="829" t="s">
        <v>932</v>
      </c>
      <c r="C24" s="839">
        <v>42822</v>
      </c>
      <c r="D24" s="829" t="s">
        <v>941</v>
      </c>
      <c r="E24" s="830" t="s">
        <v>949</v>
      </c>
      <c r="F24" s="831">
        <v>67003</v>
      </c>
      <c r="G24" s="832">
        <v>8.08</v>
      </c>
      <c r="H24" s="829">
        <v>10</v>
      </c>
      <c r="I24" s="829" t="s">
        <v>322</v>
      </c>
      <c r="J24" s="906">
        <f t="shared" si="0"/>
        <v>10</v>
      </c>
      <c r="K24" s="840" t="s">
        <v>683</v>
      </c>
      <c r="L24" s="841" t="s">
        <v>661</v>
      </c>
      <c r="M24" s="841" t="s">
        <v>352</v>
      </c>
      <c r="N24" s="841"/>
      <c r="O24" s="841"/>
      <c r="P24" s="841" t="s">
        <v>5</v>
      </c>
      <c r="Q24" s="841" t="s">
        <v>323</v>
      </c>
      <c r="R24" s="841" t="s">
        <v>652</v>
      </c>
    </row>
    <row r="25" spans="1:18" outlineLevel="1">
      <c r="A25" s="847" t="s">
        <v>100</v>
      </c>
      <c r="B25" s="829" t="s">
        <v>932</v>
      </c>
      <c r="C25" s="839">
        <v>42822</v>
      </c>
      <c r="D25" s="829" t="s">
        <v>938</v>
      </c>
      <c r="E25" s="830" t="s">
        <v>950</v>
      </c>
      <c r="F25" s="831">
        <v>67003</v>
      </c>
      <c r="G25" s="832">
        <v>202.07</v>
      </c>
      <c r="H25" s="829">
        <v>250</v>
      </c>
      <c r="I25" s="829" t="s">
        <v>322</v>
      </c>
      <c r="J25" s="906">
        <f t="shared" si="0"/>
        <v>250</v>
      </c>
      <c r="K25" s="840" t="s">
        <v>683</v>
      </c>
      <c r="L25" s="841" t="s">
        <v>661</v>
      </c>
      <c r="M25" s="841" t="s">
        <v>352</v>
      </c>
      <c r="N25" s="841"/>
      <c r="O25" s="841"/>
      <c r="P25" s="841" t="s">
        <v>5</v>
      </c>
      <c r="Q25" s="841" t="s">
        <v>323</v>
      </c>
      <c r="R25" s="841" t="s">
        <v>652</v>
      </c>
    </row>
    <row r="26" spans="1:18" outlineLevel="1">
      <c r="A26" s="847" t="s">
        <v>100</v>
      </c>
      <c r="B26" s="829" t="s">
        <v>932</v>
      </c>
      <c r="C26" s="839">
        <v>42822</v>
      </c>
      <c r="D26" s="829" t="s">
        <v>938</v>
      </c>
      <c r="E26" s="830" t="s">
        <v>951</v>
      </c>
      <c r="F26" s="831">
        <v>67003</v>
      </c>
      <c r="G26" s="832">
        <v>22.7</v>
      </c>
      <c r="H26" s="829">
        <v>28.08</v>
      </c>
      <c r="I26" s="829" t="s">
        <v>322</v>
      </c>
      <c r="J26" s="906">
        <f t="shared" si="0"/>
        <v>28.08</v>
      </c>
      <c r="K26" s="840" t="s">
        <v>878</v>
      </c>
      <c r="L26" s="841" t="s">
        <v>661</v>
      </c>
      <c r="M26" s="841" t="s">
        <v>352</v>
      </c>
      <c r="N26" s="841"/>
      <c r="O26" s="841"/>
      <c r="P26" s="841" t="s">
        <v>5</v>
      </c>
      <c r="Q26" s="841" t="s">
        <v>323</v>
      </c>
      <c r="R26" s="841" t="s">
        <v>652</v>
      </c>
    </row>
    <row r="27" spans="1:18">
      <c r="A27" s="842" t="s">
        <v>647</v>
      </c>
      <c r="B27" s="842"/>
      <c r="C27" s="842"/>
      <c r="D27" s="842"/>
      <c r="E27" s="843"/>
      <c r="F27" s="844"/>
      <c r="G27" s="845">
        <f>SUM(G12:G26)</f>
        <v>2671.7099999999996</v>
      </c>
      <c r="H27" s="846">
        <f>SUM(H12:H26)</f>
        <v>3307.08</v>
      </c>
      <c r="I27" s="842"/>
      <c r="J27" s="907">
        <f>SUM(J12:J26)</f>
        <v>3307.08</v>
      </c>
      <c r="K27" s="842"/>
      <c r="L27" s="842"/>
      <c r="M27" s="842"/>
      <c r="N27" s="842"/>
      <c r="O27" s="842"/>
      <c r="P27" s="842"/>
      <c r="Q27" s="842"/>
      <c r="R27" s="842"/>
    </row>
    <row r="28" spans="1:18" outlineLevel="1">
      <c r="A28" s="847" t="s">
        <v>102</v>
      </c>
      <c r="B28" s="829" t="s">
        <v>933</v>
      </c>
      <c r="C28" s="839">
        <v>42780</v>
      </c>
      <c r="D28" s="829" t="s">
        <v>952</v>
      </c>
      <c r="E28" s="830" t="s">
        <v>953</v>
      </c>
      <c r="F28" s="831">
        <v>66588</v>
      </c>
      <c r="G28" s="832">
        <v>9.52</v>
      </c>
      <c r="H28" s="829">
        <v>12</v>
      </c>
      <c r="I28" s="829" t="s">
        <v>322</v>
      </c>
      <c r="J28" s="906">
        <f t="shared" ref="J28:J55" si="1">H28</f>
        <v>12</v>
      </c>
      <c r="K28" s="840" t="s">
        <v>660</v>
      </c>
      <c r="L28" s="841" t="s">
        <v>661</v>
      </c>
      <c r="M28" s="841" t="s">
        <v>352</v>
      </c>
      <c r="N28" s="841" t="s">
        <v>686</v>
      </c>
      <c r="O28" s="841"/>
      <c r="P28" s="841" t="s">
        <v>5</v>
      </c>
      <c r="Q28" s="841" t="s">
        <v>323</v>
      </c>
      <c r="R28" s="841" t="s">
        <v>652</v>
      </c>
    </row>
    <row r="29" spans="1:18" outlineLevel="1">
      <c r="A29" s="847" t="s">
        <v>102</v>
      </c>
      <c r="B29" s="829" t="s">
        <v>933</v>
      </c>
      <c r="C29" s="839">
        <v>42780</v>
      </c>
      <c r="D29" s="829" t="s">
        <v>952</v>
      </c>
      <c r="E29" s="830" t="s">
        <v>954</v>
      </c>
      <c r="F29" s="831">
        <v>66588</v>
      </c>
      <c r="G29" s="832">
        <v>16.66</v>
      </c>
      <c r="H29" s="829">
        <v>21</v>
      </c>
      <c r="I29" s="829" t="s">
        <v>322</v>
      </c>
      <c r="J29" s="906">
        <f t="shared" si="1"/>
        <v>21</v>
      </c>
      <c r="K29" s="840" t="s">
        <v>670</v>
      </c>
      <c r="L29" s="841" t="s">
        <v>661</v>
      </c>
      <c r="M29" s="841" t="s">
        <v>352</v>
      </c>
      <c r="N29" s="841" t="s">
        <v>686</v>
      </c>
      <c r="O29" s="841"/>
      <c r="P29" s="841" t="s">
        <v>5</v>
      </c>
      <c r="Q29" s="841" t="s">
        <v>323</v>
      </c>
      <c r="R29" s="841" t="s">
        <v>652</v>
      </c>
    </row>
    <row r="30" spans="1:18" outlineLevel="1">
      <c r="A30" s="847" t="s">
        <v>102</v>
      </c>
      <c r="B30" s="829" t="s">
        <v>933</v>
      </c>
      <c r="C30" s="839">
        <v>42780</v>
      </c>
      <c r="D30" s="829" t="s">
        <v>952</v>
      </c>
      <c r="E30" s="830" t="s">
        <v>955</v>
      </c>
      <c r="F30" s="831">
        <v>66588</v>
      </c>
      <c r="G30" s="832">
        <v>16.66</v>
      </c>
      <c r="H30" s="829">
        <v>21</v>
      </c>
      <c r="I30" s="829" t="s">
        <v>322</v>
      </c>
      <c r="J30" s="906">
        <f t="shared" si="1"/>
        <v>21</v>
      </c>
      <c r="K30" s="840" t="s">
        <v>670</v>
      </c>
      <c r="L30" s="841" t="s">
        <v>661</v>
      </c>
      <c r="M30" s="841" t="s">
        <v>352</v>
      </c>
      <c r="N30" s="841" t="s">
        <v>686</v>
      </c>
      <c r="O30" s="841"/>
      <c r="P30" s="841" t="s">
        <v>5</v>
      </c>
      <c r="Q30" s="841" t="s">
        <v>323</v>
      </c>
      <c r="R30" s="841" t="s">
        <v>652</v>
      </c>
    </row>
    <row r="31" spans="1:18" outlineLevel="1">
      <c r="A31" s="847" t="s">
        <v>102</v>
      </c>
      <c r="B31" s="829" t="s">
        <v>933</v>
      </c>
      <c r="C31" s="839">
        <v>42780</v>
      </c>
      <c r="D31" s="829" t="s">
        <v>952</v>
      </c>
      <c r="E31" s="830" t="s">
        <v>956</v>
      </c>
      <c r="F31" s="831">
        <v>66588</v>
      </c>
      <c r="G31" s="832">
        <v>16.66</v>
      </c>
      <c r="H31" s="829">
        <v>21</v>
      </c>
      <c r="I31" s="829" t="s">
        <v>322</v>
      </c>
      <c r="J31" s="906">
        <f t="shared" si="1"/>
        <v>21</v>
      </c>
      <c r="K31" s="840" t="s">
        <v>670</v>
      </c>
      <c r="L31" s="841" t="s">
        <v>661</v>
      </c>
      <c r="M31" s="841" t="s">
        <v>352</v>
      </c>
      <c r="N31" s="841" t="s">
        <v>686</v>
      </c>
      <c r="O31" s="841"/>
      <c r="P31" s="841" t="s">
        <v>5</v>
      </c>
      <c r="Q31" s="841" t="s">
        <v>323</v>
      </c>
      <c r="R31" s="841" t="s">
        <v>652</v>
      </c>
    </row>
    <row r="32" spans="1:18" outlineLevel="1">
      <c r="A32" s="847" t="s">
        <v>102</v>
      </c>
      <c r="B32" s="829" t="s">
        <v>933</v>
      </c>
      <c r="C32" s="839">
        <v>42780</v>
      </c>
      <c r="D32" s="829" t="s">
        <v>952</v>
      </c>
      <c r="E32" s="830" t="s">
        <v>957</v>
      </c>
      <c r="F32" s="831">
        <v>66588</v>
      </c>
      <c r="G32" s="832">
        <v>16.66</v>
      </c>
      <c r="H32" s="829">
        <v>21</v>
      </c>
      <c r="I32" s="829" t="s">
        <v>322</v>
      </c>
      <c r="J32" s="906">
        <f t="shared" si="1"/>
        <v>21</v>
      </c>
      <c r="K32" s="840" t="s">
        <v>670</v>
      </c>
      <c r="L32" s="841" t="s">
        <v>661</v>
      </c>
      <c r="M32" s="841" t="s">
        <v>352</v>
      </c>
      <c r="N32" s="841" t="s">
        <v>686</v>
      </c>
      <c r="O32" s="841"/>
      <c r="P32" s="841" t="s">
        <v>5</v>
      </c>
      <c r="Q32" s="841" t="s">
        <v>323</v>
      </c>
      <c r="R32" s="841" t="s">
        <v>652</v>
      </c>
    </row>
    <row r="33" spans="1:18" outlineLevel="1">
      <c r="A33" s="847" t="s">
        <v>102</v>
      </c>
      <c r="B33" s="829" t="s">
        <v>933</v>
      </c>
      <c r="C33" s="839">
        <v>42780</v>
      </c>
      <c r="D33" s="829" t="s">
        <v>952</v>
      </c>
      <c r="E33" s="830" t="s">
        <v>958</v>
      </c>
      <c r="F33" s="831">
        <v>66588</v>
      </c>
      <c r="G33" s="832">
        <v>16.66</v>
      </c>
      <c r="H33" s="829">
        <v>21</v>
      </c>
      <c r="I33" s="829" t="s">
        <v>322</v>
      </c>
      <c r="J33" s="906">
        <f t="shared" si="1"/>
        <v>21</v>
      </c>
      <c r="K33" s="840" t="s">
        <v>670</v>
      </c>
      <c r="L33" s="841" t="s">
        <v>661</v>
      </c>
      <c r="M33" s="841" t="s">
        <v>352</v>
      </c>
      <c r="N33" s="841" t="s">
        <v>686</v>
      </c>
      <c r="O33" s="841"/>
      <c r="P33" s="841" t="s">
        <v>5</v>
      </c>
      <c r="Q33" s="841" t="s">
        <v>323</v>
      </c>
      <c r="R33" s="841" t="s">
        <v>652</v>
      </c>
    </row>
    <row r="34" spans="1:18" outlineLevel="1">
      <c r="A34" s="847" t="s">
        <v>102</v>
      </c>
      <c r="B34" s="829" t="s">
        <v>933</v>
      </c>
      <c r="C34" s="839">
        <v>42780</v>
      </c>
      <c r="D34" s="829" t="s">
        <v>952</v>
      </c>
      <c r="E34" s="830" t="s">
        <v>959</v>
      </c>
      <c r="F34" s="831">
        <v>66588</v>
      </c>
      <c r="G34" s="832">
        <v>31.72</v>
      </c>
      <c r="H34" s="829">
        <v>40</v>
      </c>
      <c r="I34" s="829" t="s">
        <v>322</v>
      </c>
      <c r="J34" s="906">
        <f t="shared" si="1"/>
        <v>40</v>
      </c>
      <c r="K34" s="840" t="s">
        <v>670</v>
      </c>
      <c r="L34" s="841" t="s">
        <v>661</v>
      </c>
      <c r="M34" s="841" t="s">
        <v>352</v>
      </c>
      <c r="N34" s="841" t="s">
        <v>686</v>
      </c>
      <c r="O34" s="841"/>
      <c r="P34" s="841" t="s">
        <v>5</v>
      </c>
      <c r="Q34" s="841" t="s">
        <v>323</v>
      </c>
      <c r="R34" s="841" t="s">
        <v>652</v>
      </c>
    </row>
    <row r="35" spans="1:18" outlineLevel="1">
      <c r="A35" s="847" t="s">
        <v>102</v>
      </c>
      <c r="B35" s="829" t="s">
        <v>933</v>
      </c>
      <c r="C35" s="839">
        <v>42780</v>
      </c>
      <c r="D35" s="829" t="s">
        <v>952</v>
      </c>
      <c r="E35" s="830" t="s">
        <v>960</v>
      </c>
      <c r="F35" s="831">
        <v>66588</v>
      </c>
      <c r="G35" s="832">
        <v>31.72</v>
      </c>
      <c r="H35" s="829">
        <v>40</v>
      </c>
      <c r="I35" s="829" t="s">
        <v>322</v>
      </c>
      <c r="J35" s="906">
        <f t="shared" si="1"/>
        <v>40</v>
      </c>
      <c r="K35" s="840" t="s">
        <v>670</v>
      </c>
      <c r="L35" s="841" t="s">
        <v>661</v>
      </c>
      <c r="M35" s="841" t="s">
        <v>352</v>
      </c>
      <c r="N35" s="841" t="s">
        <v>686</v>
      </c>
      <c r="O35" s="841"/>
      <c r="P35" s="841" t="s">
        <v>5</v>
      </c>
      <c r="Q35" s="841" t="s">
        <v>323</v>
      </c>
      <c r="R35" s="841" t="s">
        <v>652</v>
      </c>
    </row>
    <row r="36" spans="1:18" outlineLevel="1">
      <c r="A36" s="847" t="s">
        <v>102</v>
      </c>
      <c r="B36" s="829" t="s">
        <v>933</v>
      </c>
      <c r="C36" s="839">
        <v>42780</v>
      </c>
      <c r="D36" s="829" t="s">
        <v>952</v>
      </c>
      <c r="E36" s="830" t="s">
        <v>961</v>
      </c>
      <c r="F36" s="831">
        <v>66588</v>
      </c>
      <c r="G36" s="832">
        <v>31.72</v>
      </c>
      <c r="H36" s="829">
        <v>40</v>
      </c>
      <c r="I36" s="829" t="s">
        <v>322</v>
      </c>
      <c r="J36" s="906">
        <f t="shared" si="1"/>
        <v>40</v>
      </c>
      <c r="K36" s="840" t="s">
        <v>670</v>
      </c>
      <c r="L36" s="841" t="s">
        <v>661</v>
      </c>
      <c r="M36" s="841" t="s">
        <v>352</v>
      </c>
      <c r="N36" s="841" t="s">
        <v>686</v>
      </c>
      <c r="O36" s="841"/>
      <c r="P36" s="841" t="s">
        <v>5</v>
      </c>
      <c r="Q36" s="841" t="s">
        <v>323</v>
      </c>
      <c r="R36" s="841" t="s">
        <v>652</v>
      </c>
    </row>
    <row r="37" spans="1:18" outlineLevel="1">
      <c r="A37" s="847" t="s">
        <v>102</v>
      </c>
      <c r="B37" s="829" t="s">
        <v>933</v>
      </c>
      <c r="C37" s="839">
        <v>42780</v>
      </c>
      <c r="D37" s="829" t="s">
        <v>952</v>
      </c>
      <c r="E37" s="830" t="s">
        <v>962</v>
      </c>
      <c r="F37" s="831">
        <v>66588</v>
      </c>
      <c r="G37" s="832">
        <v>31.72</v>
      </c>
      <c r="H37" s="829">
        <v>40</v>
      </c>
      <c r="I37" s="829" t="s">
        <v>322</v>
      </c>
      <c r="J37" s="906">
        <f t="shared" si="1"/>
        <v>40</v>
      </c>
      <c r="K37" s="840" t="s">
        <v>670</v>
      </c>
      <c r="L37" s="841" t="s">
        <v>661</v>
      </c>
      <c r="M37" s="841" t="s">
        <v>352</v>
      </c>
      <c r="N37" s="841" t="s">
        <v>686</v>
      </c>
      <c r="O37" s="841"/>
      <c r="P37" s="841" t="s">
        <v>5</v>
      </c>
      <c r="Q37" s="841" t="s">
        <v>323</v>
      </c>
      <c r="R37" s="841" t="s">
        <v>652</v>
      </c>
    </row>
    <row r="38" spans="1:18" outlineLevel="1">
      <c r="A38" s="847" t="s">
        <v>102</v>
      </c>
      <c r="B38" s="829" t="s">
        <v>933</v>
      </c>
      <c r="C38" s="839">
        <v>42780</v>
      </c>
      <c r="D38" s="829" t="s">
        <v>952</v>
      </c>
      <c r="E38" s="830" t="s">
        <v>963</v>
      </c>
      <c r="F38" s="831">
        <v>66588</v>
      </c>
      <c r="G38" s="832">
        <v>31.72</v>
      </c>
      <c r="H38" s="829">
        <v>40</v>
      </c>
      <c r="I38" s="829" t="s">
        <v>322</v>
      </c>
      <c r="J38" s="906">
        <f t="shared" si="1"/>
        <v>40</v>
      </c>
      <c r="K38" s="840" t="s">
        <v>670</v>
      </c>
      <c r="L38" s="841" t="s">
        <v>661</v>
      </c>
      <c r="M38" s="841" t="s">
        <v>352</v>
      </c>
      <c r="N38" s="841" t="s">
        <v>686</v>
      </c>
      <c r="O38" s="841"/>
      <c r="P38" s="841" t="s">
        <v>5</v>
      </c>
      <c r="Q38" s="841" t="s">
        <v>323</v>
      </c>
      <c r="R38" s="841" t="s">
        <v>652</v>
      </c>
    </row>
    <row r="39" spans="1:18" outlineLevel="1">
      <c r="A39" s="847" t="s">
        <v>102</v>
      </c>
      <c r="B39" s="829" t="s">
        <v>933</v>
      </c>
      <c r="C39" s="839">
        <v>42794</v>
      </c>
      <c r="D39" s="829" t="s">
        <v>964</v>
      </c>
      <c r="E39" s="830" t="s">
        <v>965</v>
      </c>
      <c r="F39" s="831">
        <v>66588</v>
      </c>
      <c r="G39" s="832">
        <v>55.52</v>
      </c>
      <c r="H39" s="829">
        <v>70</v>
      </c>
      <c r="I39" s="829" t="s">
        <v>322</v>
      </c>
      <c r="J39" s="906">
        <f t="shared" si="1"/>
        <v>70</v>
      </c>
      <c r="K39" s="840" t="s">
        <v>667</v>
      </c>
      <c r="L39" s="841" t="s">
        <v>661</v>
      </c>
      <c r="M39" s="841" t="s">
        <v>352</v>
      </c>
      <c r="N39" s="841" t="s">
        <v>662</v>
      </c>
      <c r="O39" s="841"/>
      <c r="P39" s="841" t="s">
        <v>5</v>
      </c>
      <c r="Q39" s="841" t="s">
        <v>323</v>
      </c>
      <c r="R39" s="841" t="s">
        <v>652</v>
      </c>
    </row>
    <row r="40" spans="1:18" outlineLevel="1">
      <c r="A40" s="847" t="s">
        <v>102</v>
      </c>
      <c r="B40" s="829" t="s">
        <v>933</v>
      </c>
      <c r="C40" s="839">
        <v>42780</v>
      </c>
      <c r="D40" s="829" t="s">
        <v>952</v>
      </c>
      <c r="E40" s="830" t="s">
        <v>966</v>
      </c>
      <c r="F40" s="831">
        <v>66588</v>
      </c>
      <c r="G40" s="832">
        <v>126.9</v>
      </c>
      <c r="H40" s="829">
        <v>160</v>
      </c>
      <c r="I40" s="829" t="s">
        <v>322</v>
      </c>
      <c r="J40" s="906">
        <f t="shared" si="1"/>
        <v>160</v>
      </c>
      <c r="K40" s="840" t="s">
        <v>667</v>
      </c>
      <c r="L40" s="841" t="s">
        <v>661</v>
      </c>
      <c r="M40" s="841" t="s">
        <v>352</v>
      </c>
      <c r="N40" s="841" t="s">
        <v>686</v>
      </c>
      <c r="O40" s="841"/>
      <c r="P40" s="841" t="s">
        <v>5</v>
      </c>
      <c r="Q40" s="841" t="s">
        <v>323</v>
      </c>
      <c r="R40" s="841" t="s">
        <v>652</v>
      </c>
    </row>
    <row r="41" spans="1:18" outlineLevel="1">
      <c r="A41" s="847" t="s">
        <v>102</v>
      </c>
      <c r="B41" s="829" t="s">
        <v>933</v>
      </c>
      <c r="C41" s="839">
        <v>42780</v>
      </c>
      <c r="D41" s="829" t="s">
        <v>952</v>
      </c>
      <c r="E41" s="830" t="s">
        <v>967</v>
      </c>
      <c r="F41" s="831">
        <v>66588</v>
      </c>
      <c r="G41" s="832">
        <v>126.9</v>
      </c>
      <c r="H41" s="829">
        <v>160</v>
      </c>
      <c r="I41" s="829" t="s">
        <v>322</v>
      </c>
      <c r="J41" s="906">
        <f t="shared" si="1"/>
        <v>160</v>
      </c>
      <c r="K41" s="840" t="s">
        <v>667</v>
      </c>
      <c r="L41" s="841" t="s">
        <v>661</v>
      </c>
      <c r="M41" s="841" t="s">
        <v>352</v>
      </c>
      <c r="N41" s="841" t="s">
        <v>686</v>
      </c>
      <c r="O41" s="841"/>
      <c r="P41" s="841" t="s">
        <v>5</v>
      </c>
      <c r="Q41" s="841" t="s">
        <v>323</v>
      </c>
      <c r="R41" s="841" t="s">
        <v>652</v>
      </c>
    </row>
    <row r="42" spans="1:18" outlineLevel="1">
      <c r="A42" s="847" t="s">
        <v>102</v>
      </c>
      <c r="B42" s="829" t="s">
        <v>933</v>
      </c>
      <c r="C42" s="839">
        <v>42780</v>
      </c>
      <c r="D42" s="829" t="s">
        <v>952</v>
      </c>
      <c r="E42" s="830" t="s">
        <v>968</v>
      </c>
      <c r="F42" s="831">
        <v>66588</v>
      </c>
      <c r="G42" s="832">
        <v>126.9</v>
      </c>
      <c r="H42" s="829">
        <v>160</v>
      </c>
      <c r="I42" s="829" t="s">
        <v>322</v>
      </c>
      <c r="J42" s="906">
        <f t="shared" si="1"/>
        <v>160</v>
      </c>
      <c r="K42" s="840" t="s">
        <v>667</v>
      </c>
      <c r="L42" s="841" t="s">
        <v>661</v>
      </c>
      <c r="M42" s="841" t="s">
        <v>352</v>
      </c>
      <c r="N42" s="841" t="s">
        <v>686</v>
      </c>
      <c r="O42" s="841"/>
      <c r="P42" s="841" t="s">
        <v>5</v>
      </c>
      <c r="Q42" s="841" t="s">
        <v>323</v>
      </c>
      <c r="R42" s="841" t="s">
        <v>652</v>
      </c>
    </row>
    <row r="43" spans="1:18" outlineLevel="1">
      <c r="A43" s="847" t="s">
        <v>102</v>
      </c>
      <c r="B43" s="829" t="s">
        <v>933</v>
      </c>
      <c r="C43" s="839">
        <v>42780</v>
      </c>
      <c r="D43" s="829" t="s">
        <v>952</v>
      </c>
      <c r="E43" s="830" t="s">
        <v>969</v>
      </c>
      <c r="F43" s="831">
        <v>66588</v>
      </c>
      <c r="G43" s="832">
        <v>126.9</v>
      </c>
      <c r="H43" s="829">
        <v>160</v>
      </c>
      <c r="I43" s="829" t="s">
        <v>322</v>
      </c>
      <c r="J43" s="906">
        <f t="shared" si="1"/>
        <v>160</v>
      </c>
      <c r="K43" s="840" t="s">
        <v>667</v>
      </c>
      <c r="L43" s="841" t="s">
        <v>661</v>
      </c>
      <c r="M43" s="841" t="s">
        <v>352</v>
      </c>
      <c r="N43" s="841" t="s">
        <v>686</v>
      </c>
      <c r="O43" s="841"/>
      <c r="P43" s="841" t="s">
        <v>5</v>
      </c>
      <c r="Q43" s="841" t="s">
        <v>323</v>
      </c>
      <c r="R43" s="841" t="s">
        <v>652</v>
      </c>
    </row>
    <row r="44" spans="1:18" outlineLevel="1">
      <c r="A44" s="847" t="s">
        <v>102</v>
      </c>
      <c r="B44" s="829" t="s">
        <v>933</v>
      </c>
      <c r="C44" s="839">
        <v>42780</v>
      </c>
      <c r="D44" s="829" t="s">
        <v>952</v>
      </c>
      <c r="E44" s="830" t="s">
        <v>970</v>
      </c>
      <c r="F44" s="831">
        <v>66588</v>
      </c>
      <c r="G44" s="832">
        <v>126.9</v>
      </c>
      <c r="H44" s="829">
        <v>160</v>
      </c>
      <c r="I44" s="829" t="s">
        <v>322</v>
      </c>
      <c r="J44" s="906">
        <f t="shared" si="1"/>
        <v>160</v>
      </c>
      <c r="K44" s="840" t="s">
        <v>667</v>
      </c>
      <c r="L44" s="841" t="s">
        <v>661</v>
      </c>
      <c r="M44" s="841" t="s">
        <v>352</v>
      </c>
      <c r="N44" s="841" t="s">
        <v>686</v>
      </c>
      <c r="O44" s="841"/>
      <c r="P44" s="841" t="s">
        <v>5</v>
      </c>
      <c r="Q44" s="841" t="s">
        <v>323</v>
      </c>
      <c r="R44" s="841" t="s">
        <v>652</v>
      </c>
    </row>
    <row r="45" spans="1:18" outlineLevel="1">
      <c r="A45" s="847" t="s">
        <v>102</v>
      </c>
      <c r="B45" s="829" t="s">
        <v>933</v>
      </c>
      <c r="C45" s="839">
        <v>42780</v>
      </c>
      <c r="D45" s="829" t="s">
        <v>952</v>
      </c>
      <c r="E45" s="830" t="s">
        <v>971</v>
      </c>
      <c r="F45" s="831">
        <v>66588</v>
      </c>
      <c r="G45" s="832">
        <v>15.86</v>
      </c>
      <c r="H45" s="829">
        <v>20</v>
      </c>
      <c r="I45" s="829" t="s">
        <v>322</v>
      </c>
      <c r="J45" s="906">
        <f t="shared" si="1"/>
        <v>20</v>
      </c>
      <c r="K45" s="840" t="s">
        <v>972</v>
      </c>
      <c r="L45" s="841" t="s">
        <v>661</v>
      </c>
      <c r="M45" s="841" t="s">
        <v>352</v>
      </c>
      <c r="N45" s="841"/>
      <c r="O45" s="841"/>
      <c r="P45" s="841" t="s">
        <v>5</v>
      </c>
      <c r="Q45" s="841" t="s">
        <v>323</v>
      </c>
      <c r="R45" s="841" t="s">
        <v>652</v>
      </c>
    </row>
    <row r="46" spans="1:18" outlineLevel="1">
      <c r="A46" s="847" t="s">
        <v>102</v>
      </c>
      <c r="B46" s="829" t="s">
        <v>932</v>
      </c>
      <c r="C46" s="839">
        <v>42811</v>
      </c>
      <c r="D46" s="829" t="s">
        <v>973</v>
      </c>
      <c r="E46" s="830" t="s">
        <v>974</v>
      </c>
      <c r="F46" s="831">
        <v>67003</v>
      </c>
      <c r="G46" s="832">
        <v>6.47</v>
      </c>
      <c r="H46" s="829">
        <v>8</v>
      </c>
      <c r="I46" s="829" t="s">
        <v>322</v>
      </c>
      <c r="J46" s="906">
        <f t="shared" si="1"/>
        <v>8</v>
      </c>
      <c r="K46" s="840" t="s">
        <v>660</v>
      </c>
      <c r="L46" s="841" t="s">
        <v>661</v>
      </c>
      <c r="M46" s="841" t="s">
        <v>352</v>
      </c>
      <c r="N46" s="841" t="s">
        <v>662</v>
      </c>
      <c r="O46" s="841"/>
      <c r="P46" s="841" t="s">
        <v>5</v>
      </c>
      <c r="Q46" s="841" t="s">
        <v>323</v>
      </c>
      <c r="R46" s="841" t="s">
        <v>652</v>
      </c>
    </row>
    <row r="47" spans="1:18" outlineLevel="1">
      <c r="A47" s="847" t="s">
        <v>102</v>
      </c>
      <c r="B47" s="829" t="s">
        <v>932</v>
      </c>
      <c r="C47" s="839">
        <v>42823</v>
      </c>
      <c r="D47" s="829" t="s">
        <v>975</v>
      </c>
      <c r="E47" s="830" t="s">
        <v>976</v>
      </c>
      <c r="F47" s="831">
        <v>66991</v>
      </c>
      <c r="G47" s="832">
        <v>80.83</v>
      </c>
      <c r="H47" s="829">
        <v>100</v>
      </c>
      <c r="I47" s="829" t="s">
        <v>322</v>
      </c>
      <c r="J47" s="906">
        <f t="shared" si="1"/>
        <v>100</v>
      </c>
      <c r="K47" s="840" t="s">
        <v>660</v>
      </c>
      <c r="L47" s="841" t="s">
        <v>665</v>
      </c>
      <c r="M47" s="841" t="s">
        <v>352</v>
      </c>
      <c r="N47" s="841" t="s">
        <v>662</v>
      </c>
      <c r="O47" s="841"/>
      <c r="P47" s="841" t="s">
        <v>5</v>
      </c>
      <c r="Q47" s="841" t="s">
        <v>323</v>
      </c>
      <c r="R47" s="841" t="s">
        <v>652</v>
      </c>
    </row>
    <row r="48" spans="1:18" outlineLevel="1">
      <c r="A48" s="847" t="s">
        <v>102</v>
      </c>
      <c r="B48" s="829" t="s">
        <v>932</v>
      </c>
      <c r="C48" s="839">
        <v>42811</v>
      </c>
      <c r="D48" s="829" t="s">
        <v>977</v>
      </c>
      <c r="E48" s="830" t="s">
        <v>978</v>
      </c>
      <c r="F48" s="831">
        <v>67003</v>
      </c>
      <c r="G48" s="832">
        <v>64.66</v>
      </c>
      <c r="H48" s="829">
        <v>80</v>
      </c>
      <c r="I48" s="829" t="s">
        <v>322</v>
      </c>
      <c r="J48" s="906">
        <f t="shared" si="1"/>
        <v>80</v>
      </c>
      <c r="K48" s="840" t="s">
        <v>670</v>
      </c>
      <c r="L48" s="841" t="s">
        <v>661</v>
      </c>
      <c r="M48" s="841" t="s">
        <v>352</v>
      </c>
      <c r="N48" s="841" t="s">
        <v>725</v>
      </c>
      <c r="O48" s="841"/>
      <c r="P48" s="841" t="s">
        <v>5</v>
      </c>
      <c r="Q48" s="841" t="s">
        <v>323</v>
      </c>
      <c r="R48" s="841" t="s">
        <v>652</v>
      </c>
    </row>
    <row r="49" spans="1:18" outlineLevel="1">
      <c r="A49" s="847" t="s">
        <v>102</v>
      </c>
      <c r="B49" s="829" t="s">
        <v>932</v>
      </c>
      <c r="C49" s="839">
        <v>42811</v>
      </c>
      <c r="D49" s="829" t="s">
        <v>973</v>
      </c>
      <c r="E49" s="830" t="s">
        <v>979</v>
      </c>
      <c r="F49" s="831">
        <v>67003</v>
      </c>
      <c r="G49" s="832">
        <v>64.66</v>
      </c>
      <c r="H49" s="829">
        <v>80</v>
      </c>
      <c r="I49" s="829" t="s">
        <v>322</v>
      </c>
      <c r="J49" s="906">
        <f t="shared" si="1"/>
        <v>80</v>
      </c>
      <c r="K49" s="840" t="s">
        <v>670</v>
      </c>
      <c r="L49" s="841" t="s">
        <v>661</v>
      </c>
      <c r="M49" s="841" t="s">
        <v>352</v>
      </c>
      <c r="N49" s="841" t="s">
        <v>662</v>
      </c>
      <c r="O49" s="841"/>
      <c r="P49" s="841" t="s">
        <v>5</v>
      </c>
      <c r="Q49" s="841" t="s">
        <v>323</v>
      </c>
      <c r="R49" s="841" t="s">
        <v>652</v>
      </c>
    </row>
    <row r="50" spans="1:18" outlineLevel="1">
      <c r="A50" s="847" t="s">
        <v>102</v>
      </c>
      <c r="B50" s="829" t="s">
        <v>932</v>
      </c>
      <c r="C50" s="839">
        <v>42811</v>
      </c>
      <c r="D50" s="829" t="s">
        <v>973</v>
      </c>
      <c r="E50" s="830" t="s">
        <v>980</v>
      </c>
      <c r="F50" s="831">
        <v>67003</v>
      </c>
      <c r="G50" s="832">
        <v>64.66</v>
      </c>
      <c r="H50" s="829">
        <v>80</v>
      </c>
      <c r="I50" s="829" t="s">
        <v>322</v>
      </c>
      <c r="J50" s="906">
        <f t="shared" si="1"/>
        <v>80</v>
      </c>
      <c r="K50" s="840" t="s">
        <v>670</v>
      </c>
      <c r="L50" s="841" t="s">
        <v>661</v>
      </c>
      <c r="M50" s="841" t="s">
        <v>352</v>
      </c>
      <c r="N50" s="841" t="s">
        <v>662</v>
      </c>
      <c r="O50" s="841"/>
      <c r="P50" s="841" t="s">
        <v>5</v>
      </c>
      <c r="Q50" s="841" t="s">
        <v>323</v>
      </c>
      <c r="R50" s="841" t="s">
        <v>652</v>
      </c>
    </row>
    <row r="51" spans="1:18" outlineLevel="1">
      <c r="A51" s="847" t="s">
        <v>102</v>
      </c>
      <c r="B51" s="829" t="s">
        <v>932</v>
      </c>
      <c r="C51" s="839">
        <v>42811</v>
      </c>
      <c r="D51" s="829" t="s">
        <v>973</v>
      </c>
      <c r="E51" s="830" t="s">
        <v>981</v>
      </c>
      <c r="F51" s="831">
        <v>67003</v>
      </c>
      <c r="G51" s="832">
        <v>64.66</v>
      </c>
      <c r="H51" s="829">
        <v>80</v>
      </c>
      <c r="I51" s="829" t="s">
        <v>322</v>
      </c>
      <c r="J51" s="906">
        <f t="shared" si="1"/>
        <v>80</v>
      </c>
      <c r="K51" s="840" t="s">
        <v>670</v>
      </c>
      <c r="L51" s="841" t="s">
        <v>661</v>
      </c>
      <c r="M51" s="841" t="s">
        <v>352</v>
      </c>
      <c r="N51" s="841" t="s">
        <v>662</v>
      </c>
      <c r="O51" s="841"/>
      <c r="P51" s="841" t="s">
        <v>5</v>
      </c>
      <c r="Q51" s="841" t="s">
        <v>323</v>
      </c>
      <c r="R51" s="841" t="s">
        <v>652</v>
      </c>
    </row>
    <row r="52" spans="1:18" outlineLevel="1">
      <c r="A52" s="847" t="s">
        <v>102</v>
      </c>
      <c r="B52" s="829" t="s">
        <v>932</v>
      </c>
      <c r="C52" s="839">
        <v>42811</v>
      </c>
      <c r="D52" s="829" t="s">
        <v>977</v>
      </c>
      <c r="E52" s="830" t="s">
        <v>982</v>
      </c>
      <c r="F52" s="831">
        <v>67003</v>
      </c>
      <c r="G52" s="832">
        <v>105.07</v>
      </c>
      <c r="H52" s="829">
        <v>130</v>
      </c>
      <c r="I52" s="829" t="s">
        <v>322</v>
      </c>
      <c r="J52" s="906">
        <f t="shared" si="1"/>
        <v>130</v>
      </c>
      <c r="K52" s="840" t="s">
        <v>667</v>
      </c>
      <c r="L52" s="841" t="s">
        <v>661</v>
      </c>
      <c r="M52" s="841" t="s">
        <v>352</v>
      </c>
      <c r="N52" s="841" t="s">
        <v>725</v>
      </c>
      <c r="O52" s="841"/>
      <c r="P52" s="841" t="s">
        <v>5</v>
      </c>
      <c r="Q52" s="841" t="s">
        <v>323</v>
      </c>
      <c r="R52" s="841" t="s">
        <v>652</v>
      </c>
    </row>
    <row r="53" spans="1:18" outlineLevel="1">
      <c r="A53" s="847" t="s">
        <v>102</v>
      </c>
      <c r="B53" s="829" t="s">
        <v>932</v>
      </c>
      <c r="C53" s="839">
        <v>42811</v>
      </c>
      <c r="D53" s="829" t="s">
        <v>973</v>
      </c>
      <c r="E53" s="830" t="s">
        <v>983</v>
      </c>
      <c r="F53" s="831">
        <v>67003</v>
      </c>
      <c r="G53" s="832">
        <v>105.07</v>
      </c>
      <c r="H53" s="829">
        <v>130</v>
      </c>
      <c r="I53" s="829" t="s">
        <v>322</v>
      </c>
      <c r="J53" s="906">
        <f t="shared" si="1"/>
        <v>130</v>
      </c>
      <c r="K53" s="840" t="s">
        <v>667</v>
      </c>
      <c r="L53" s="841" t="s">
        <v>661</v>
      </c>
      <c r="M53" s="841" t="s">
        <v>352</v>
      </c>
      <c r="N53" s="841" t="s">
        <v>662</v>
      </c>
      <c r="O53" s="841"/>
      <c r="P53" s="841" t="s">
        <v>5</v>
      </c>
      <c r="Q53" s="841" t="s">
        <v>323</v>
      </c>
      <c r="R53" s="841" t="s">
        <v>652</v>
      </c>
    </row>
    <row r="54" spans="1:18" outlineLevel="1">
      <c r="A54" s="847" t="s">
        <v>102</v>
      </c>
      <c r="B54" s="829" t="s">
        <v>932</v>
      </c>
      <c r="C54" s="839">
        <v>42811</v>
      </c>
      <c r="D54" s="829" t="s">
        <v>973</v>
      </c>
      <c r="E54" s="830" t="s">
        <v>984</v>
      </c>
      <c r="F54" s="831">
        <v>67003</v>
      </c>
      <c r="G54" s="832">
        <v>105.07</v>
      </c>
      <c r="H54" s="829">
        <v>130</v>
      </c>
      <c r="I54" s="829" t="s">
        <v>322</v>
      </c>
      <c r="J54" s="906">
        <f t="shared" si="1"/>
        <v>130</v>
      </c>
      <c r="K54" s="840" t="s">
        <v>667</v>
      </c>
      <c r="L54" s="841" t="s">
        <v>661</v>
      </c>
      <c r="M54" s="841" t="s">
        <v>352</v>
      </c>
      <c r="N54" s="841" t="s">
        <v>662</v>
      </c>
      <c r="O54" s="841"/>
      <c r="P54" s="841" t="s">
        <v>5</v>
      </c>
      <c r="Q54" s="841" t="s">
        <v>323</v>
      </c>
      <c r="R54" s="841" t="s">
        <v>652</v>
      </c>
    </row>
    <row r="55" spans="1:18" outlineLevel="1">
      <c r="A55" s="847" t="s">
        <v>102</v>
      </c>
      <c r="B55" s="829" t="s">
        <v>932</v>
      </c>
      <c r="C55" s="839">
        <v>42823</v>
      </c>
      <c r="D55" s="829" t="s">
        <v>975</v>
      </c>
      <c r="E55" s="830" t="s">
        <v>985</v>
      </c>
      <c r="F55" s="831">
        <v>66991</v>
      </c>
      <c r="G55" s="832">
        <v>80.83</v>
      </c>
      <c r="H55" s="829">
        <v>100</v>
      </c>
      <c r="I55" s="829" t="s">
        <v>322</v>
      </c>
      <c r="J55" s="906">
        <f t="shared" si="1"/>
        <v>100</v>
      </c>
      <c r="K55" s="840" t="s">
        <v>683</v>
      </c>
      <c r="L55" s="841" t="s">
        <v>665</v>
      </c>
      <c r="M55" s="841" t="s">
        <v>352</v>
      </c>
      <c r="N55" s="841"/>
      <c r="O55" s="841"/>
      <c r="P55" s="841" t="s">
        <v>5</v>
      </c>
      <c r="Q55" s="841" t="s">
        <v>323</v>
      </c>
      <c r="R55" s="841" t="s">
        <v>652</v>
      </c>
    </row>
    <row r="56" spans="1:18">
      <c r="A56" s="842" t="s">
        <v>647</v>
      </c>
      <c r="B56" s="842"/>
      <c r="C56" s="842"/>
      <c r="D56" s="842"/>
      <c r="E56" s="843"/>
      <c r="F56" s="844"/>
      <c r="G56" s="845">
        <f>SUM(G28:G55)</f>
        <v>1699.28</v>
      </c>
      <c r="H56" s="846">
        <f>SUM(H28:H55)</f>
        <v>2125</v>
      </c>
      <c r="I56" s="842"/>
      <c r="J56" s="907">
        <f>SUM(J28:J55)</f>
        <v>2125</v>
      </c>
      <c r="K56" s="842"/>
      <c r="L56" s="842"/>
      <c r="M56" s="842"/>
      <c r="N56" s="842"/>
      <c r="O56" s="842"/>
      <c r="P56" s="842"/>
      <c r="Q56" s="842"/>
      <c r="R56" s="842"/>
    </row>
    <row r="57" spans="1:18" outlineLevel="1">
      <c r="A57" s="847" t="s">
        <v>103</v>
      </c>
      <c r="B57" s="829" t="s">
        <v>932</v>
      </c>
      <c r="C57" s="839">
        <v>42457</v>
      </c>
      <c r="D57" s="829" t="s">
        <v>986</v>
      </c>
      <c r="E57" s="830" t="s">
        <v>987</v>
      </c>
      <c r="F57" s="831">
        <v>67009</v>
      </c>
      <c r="G57" s="832">
        <v>14.06</v>
      </c>
      <c r="H57" s="829">
        <v>17.399999999999999</v>
      </c>
      <c r="I57" s="829" t="s">
        <v>322</v>
      </c>
      <c r="J57" s="906">
        <f>H57</f>
        <v>17.399999999999999</v>
      </c>
      <c r="K57" s="840" t="s">
        <v>818</v>
      </c>
      <c r="L57" s="841" t="s">
        <v>917</v>
      </c>
      <c r="M57" s="841" t="s">
        <v>352</v>
      </c>
      <c r="N57" s="841"/>
      <c r="O57" s="841"/>
      <c r="P57" s="841" t="s">
        <v>5</v>
      </c>
      <c r="Q57" s="841" t="s">
        <v>323</v>
      </c>
      <c r="R57" s="841" t="s">
        <v>652</v>
      </c>
    </row>
    <row r="58" spans="1:18">
      <c r="A58" s="842" t="s">
        <v>647</v>
      </c>
      <c r="B58" s="842"/>
      <c r="C58" s="842"/>
      <c r="D58" s="842"/>
      <c r="E58" s="843"/>
      <c r="F58" s="844"/>
      <c r="G58" s="845">
        <f>SUM(G57:G57)</f>
        <v>14.06</v>
      </c>
      <c r="H58" s="846">
        <f>SUM(H57:H57)</f>
        <v>17.399999999999999</v>
      </c>
      <c r="I58" s="842"/>
      <c r="J58" s="907">
        <f>SUM(J57:J57)</f>
        <v>17.399999999999999</v>
      </c>
      <c r="K58" s="842"/>
      <c r="L58" s="842"/>
      <c r="M58" s="842"/>
      <c r="N58" s="842"/>
      <c r="O58" s="842"/>
      <c r="P58" s="842"/>
      <c r="Q58" s="842"/>
      <c r="R58" s="842"/>
    </row>
    <row r="59" spans="1:18" outlineLevel="1">
      <c r="A59" s="847" t="s">
        <v>104</v>
      </c>
      <c r="B59" s="829" t="s">
        <v>988</v>
      </c>
      <c r="C59" s="839">
        <v>42766</v>
      </c>
      <c r="D59" s="829" t="s">
        <v>989</v>
      </c>
      <c r="E59" s="830" t="s">
        <v>990</v>
      </c>
      <c r="F59" s="831">
        <v>66425</v>
      </c>
      <c r="G59" s="832">
        <v>72.959999999999994</v>
      </c>
      <c r="H59" s="829">
        <v>90</v>
      </c>
      <c r="I59" s="829" t="s">
        <v>322</v>
      </c>
      <c r="J59" s="906">
        <f t="shared" ref="J59:J64" si="2">H59</f>
        <v>90</v>
      </c>
      <c r="K59" s="840" t="s">
        <v>683</v>
      </c>
      <c r="L59" s="841" t="s">
        <v>661</v>
      </c>
      <c r="M59" s="841" t="s">
        <v>352</v>
      </c>
      <c r="N59" s="841"/>
      <c r="O59" s="841"/>
      <c r="P59" s="841" t="s">
        <v>5</v>
      </c>
      <c r="Q59" s="841" t="s">
        <v>323</v>
      </c>
      <c r="R59" s="841" t="s">
        <v>652</v>
      </c>
    </row>
    <row r="60" spans="1:18" outlineLevel="1">
      <c r="A60" s="847" t="s">
        <v>104</v>
      </c>
      <c r="B60" s="829" t="s">
        <v>988</v>
      </c>
      <c r="C60" s="839">
        <v>42761</v>
      </c>
      <c r="D60" s="829" t="s">
        <v>991</v>
      </c>
      <c r="E60" s="830" t="s">
        <v>992</v>
      </c>
      <c r="F60" s="831">
        <v>66425</v>
      </c>
      <c r="G60" s="832">
        <v>69.31</v>
      </c>
      <c r="H60" s="829">
        <v>85.5</v>
      </c>
      <c r="I60" s="829" t="s">
        <v>322</v>
      </c>
      <c r="J60" s="906">
        <f t="shared" si="2"/>
        <v>85.5</v>
      </c>
      <c r="K60" s="840" t="s">
        <v>878</v>
      </c>
      <c r="L60" s="841" t="s">
        <v>661</v>
      </c>
      <c r="M60" s="841" t="s">
        <v>352</v>
      </c>
      <c r="N60" s="841"/>
      <c r="O60" s="841"/>
      <c r="P60" s="841" t="s">
        <v>5</v>
      </c>
      <c r="Q60" s="841" t="s">
        <v>323</v>
      </c>
      <c r="R60" s="841" t="s">
        <v>652</v>
      </c>
    </row>
    <row r="61" spans="1:18" outlineLevel="1">
      <c r="A61" s="847" t="s">
        <v>104</v>
      </c>
      <c r="B61" s="829" t="s">
        <v>933</v>
      </c>
      <c r="C61" s="839">
        <v>42780</v>
      </c>
      <c r="D61" s="829" t="s">
        <v>993</v>
      </c>
      <c r="E61" s="830" t="s">
        <v>994</v>
      </c>
      <c r="F61" s="831">
        <v>66588</v>
      </c>
      <c r="G61" s="832">
        <v>884.32</v>
      </c>
      <c r="H61" s="829">
        <v>1115</v>
      </c>
      <c r="I61" s="829" t="s">
        <v>322</v>
      </c>
      <c r="J61" s="906">
        <f t="shared" si="2"/>
        <v>1115</v>
      </c>
      <c r="K61" s="840" t="s">
        <v>683</v>
      </c>
      <c r="L61" s="841" t="s">
        <v>661</v>
      </c>
      <c r="M61" s="841" t="s">
        <v>352</v>
      </c>
      <c r="N61" s="841"/>
      <c r="O61" s="841"/>
      <c r="P61" s="841" t="s">
        <v>5</v>
      </c>
      <c r="Q61" s="841" t="s">
        <v>323</v>
      </c>
      <c r="R61" s="841" t="s">
        <v>652</v>
      </c>
    </row>
    <row r="62" spans="1:18" outlineLevel="1">
      <c r="A62" s="847" t="s">
        <v>104</v>
      </c>
      <c r="B62" s="829" t="s">
        <v>933</v>
      </c>
      <c r="C62" s="839">
        <v>42780</v>
      </c>
      <c r="D62" s="829" t="s">
        <v>993</v>
      </c>
      <c r="E62" s="830" t="s">
        <v>995</v>
      </c>
      <c r="F62" s="831">
        <v>66588</v>
      </c>
      <c r="G62" s="832">
        <v>82.48</v>
      </c>
      <c r="H62" s="829">
        <v>104</v>
      </c>
      <c r="I62" s="829" t="s">
        <v>322</v>
      </c>
      <c r="J62" s="906">
        <f t="shared" si="2"/>
        <v>104</v>
      </c>
      <c r="K62" s="840" t="s">
        <v>996</v>
      </c>
      <c r="L62" s="841" t="s">
        <v>661</v>
      </c>
      <c r="M62" s="841" t="s">
        <v>352</v>
      </c>
      <c r="N62" s="841"/>
      <c r="O62" s="841"/>
      <c r="P62" s="841" t="s">
        <v>5</v>
      </c>
      <c r="Q62" s="841" t="s">
        <v>323</v>
      </c>
      <c r="R62" s="841" t="s">
        <v>652</v>
      </c>
    </row>
    <row r="63" spans="1:18" outlineLevel="1">
      <c r="A63" s="847" t="s">
        <v>104</v>
      </c>
      <c r="B63" s="829" t="s">
        <v>933</v>
      </c>
      <c r="C63" s="839">
        <v>42780</v>
      </c>
      <c r="D63" s="829" t="s">
        <v>993</v>
      </c>
      <c r="E63" s="830" t="s">
        <v>997</v>
      </c>
      <c r="F63" s="831">
        <v>66588</v>
      </c>
      <c r="G63" s="832">
        <v>571.04</v>
      </c>
      <c r="H63" s="829">
        <v>720</v>
      </c>
      <c r="I63" s="829" t="s">
        <v>322</v>
      </c>
      <c r="J63" s="906">
        <f t="shared" si="2"/>
        <v>720</v>
      </c>
      <c r="K63" s="840" t="s">
        <v>998</v>
      </c>
      <c r="L63" s="841" t="s">
        <v>661</v>
      </c>
      <c r="M63" s="841" t="s">
        <v>352</v>
      </c>
      <c r="N63" s="841"/>
      <c r="O63" s="841"/>
      <c r="P63" s="841" t="s">
        <v>5</v>
      </c>
      <c r="Q63" s="841" t="s">
        <v>323</v>
      </c>
      <c r="R63" s="841" t="s">
        <v>652</v>
      </c>
    </row>
    <row r="64" spans="1:18" outlineLevel="1">
      <c r="A64" s="847" t="s">
        <v>104</v>
      </c>
      <c r="B64" s="829" t="s">
        <v>933</v>
      </c>
      <c r="C64" s="839">
        <v>42780</v>
      </c>
      <c r="D64" s="829" t="s">
        <v>993</v>
      </c>
      <c r="E64" s="830" t="s">
        <v>999</v>
      </c>
      <c r="F64" s="831">
        <v>66588</v>
      </c>
      <c r="G64" s="832">
        <v>71.38</v>
      </c>
      <c r="H64" s="829">
        <v>90</v>
      </c>
      <c r="I64" s="829" t="s">
        <v>322</v>
      </c>
      <c r="J64" s="906">
        <f t="shared" si="2"/>
        <v>90</v>
      </c>
      <c r="K64" s="840" t="s">
        <v>1000</v>
      </c>
      <c r="L64" s="841" t="s">
        <v>661</v>
      </c>
      <c r="M64" s="841" t="s">
        <v>352</v>
      </c>
      <c r="N64" s="841"/>
      <c r="O64" s="841"/>
      <c r="P64" s="841" t="s">
        <v>5</v>
      </c>
      <c r="Q64" s="841" t="s">
        <v>323</v>
      </c>
      <c r="R64" s="841" t="s">
        <v>652</v>
      </c>
    </row>
    <row r="65" spans="1:18">
      <c r="A65" s="842" t="s">
        <v>647</v>
      </c>
      <c r="B65" s="842"/>
      <c r="C65" s="842"/>
      <c r="D65" s="842"/>
      <c r="E65" s="843"/>
      <c r="F65" s="844"/>
      <c r="G65" s="845">
        <f>SUM(G59:G64)</f>
        <v>1751.4900000000002</v>
      </c>
      <c r="H65" s="846">
        <f>SUM(H59:H64)</f>
        <v>2204.5</v>
      </c>
      <c r="I65" s="842"/>
      <c r="J65" s="907">
        <f>SUM(J59:J64)</f>
        <v>2204.5</v>
      </c>
      <c r="K65" s="842"/>
      <c r="L65" s="842"/>
      <c r="M65" s="842"/>
      <c r="N65" s="842"/>
      <c r="O65" s="842"/>
      <c r="P65" s="842"/>
      <c r="Q65" s="842"/>
      <c r="R65" s="842"/>
    </row>
    <row r="66" spans="1:18" outlineLevel="1">
      <c r="A66" s="847" t="s">
        <v>106</v>
      </c>
      <c r="B66" s="829" t="s">
        <v>988</v>
      </c>
      <c r="C66" s="839">
        <v>42766</v>
      </c>
      <c r="D66" s="829" t="s">
        <v>1001</v>
      </c>
      <c r="E66" s="830" t="s">
        <v>1002</v>
      </c>
      <c r="F66" s="831">
        <v>66425</v>
      </c>
      <c r="G66" s="832">
        <v>311.91000000000003</v>
      </c>
      <c r="H66" s="829">
        <v>384.78</v>
      </c>
      <c r="I66" s="829" t="s">
        <v>322</v>
      </c>
      <c r="J66" s="906">
        <f t="shared" ref="J66:J78" si="3">H66</f>
        <v>384.78</v>
      </c>
      <c r="K66" s="840" t="s">
        <v>650</v>
      </c>
      <c r="L66" s="841" t="s">
        <v>661</v>
      </c>
      <c r="M66" s="841" t="s">
        <v>352</v>
      </c>
      <c r="N66" s="841" t="s">
        <v>1003</v>
      </c>
      <c r="O66" s="841"/>
      <c r="P66" s="841" t="s">
        <v>5</v>
      </c>
      <c r="Q66" s="841" t="s">
        <v>323</v>
      </c>
      <c r="R66" s="840" t="s">
        <v>106</v>
      </c>
    </row>
    <row r="67" spans="1:18" outlineLevel="1">
      <c r="A67" s="847" t="s">
        <v>106</v>
      </c>
      <c r="B67" s="829" t="s">
        <v>988</v>
      </c>
      <c r="C67" s="839">
        <v>42766</v>
      </c>
      <c r="D67" s="829" t="s">
        <v>1004</v>
      </c>
      <c r="E67" s="830" t="s">
        <v>1005</v>
      </c>
      <c r="F67" s="831">
        <v>66425</v>
      </c>
      <c r="G67" s="832">
        <v>18.760000000000002</v>
      </c>
      <c r="H67" s="829">
        <v>23.14</v>
      </c>
      <c r="I67" s="829" t="s">
        <v>322</v>
      </c>
      <c r="J67" s="906">
        <f t="shared" si="3"/>
        <v>23.14</v>
      </c>
      <c r="K67" s="840" t="s">
        <v>656</v>
      </c>
      <c r="L67" s="841" t="s">
        <v>661</v>
      </c>
      <c r="M67" s="841" t="s">
        <v>352</v>
      </c>
      <c r="N67" s="841" t="s">
        <v>1003</v>
      </c>
      <c r="O67" s="841"/>
      <c r="P67" s="841" t="s">
        <v>5</v>
      </c>
      <c r="Q67" s="841" t="s">
        <v>323</v>
      </c>
      <c r="R67" s="840" t="s">
        <v>652</v>
      </c>
    </row>
    <row r="68" spans="1:18" outlineLevel="1">
      <c r="A68" s="847" t="s">
        <v>106</v>
      </c>
      <c r="B68" s="829" t="s">
        <v>988</v>
      </c>
      <c r="C68" s="839">
        <v>42766</v>
      </c>
      <c r="D68" s="829" t="s">
        <v>1006</v>
      </c>
      <c r="E68" s="830" t="s">
        <v>1007</v>
      </c>
      <c r="F68" s="831">
        <v>66425</v>
      </c>
      <c r="G68" s="832">
        <v>6.62</v>
      </c>
      <c r="H68" s="829">
        <v>8.17</v>
      </c>
      <c r="I68" s="829" t="s">
        <v>322</v>
      </c>
      <c r="J68" s="906">
        <f t="shared" si="3"/>
        <v>8.17</v>
      </c>
      <c r="K68" s="840" t="s">
        <v>694</v>
      </c>
      <c r="L68" s="841" t="s">
        <v>661</v>
      </c>
      <c r="M68" s="841" t="s">
        <v>352</v>
      </c>
      <c r="N68" s="841" t="s">
        <v>1003</v>
      </c>
      <c r="O68" s="841"/>
      <c r="P68" s="841" t="s">
        <v>5</v>
      </c>
      <c r="Q68" s="841" t="s">
        <v>323</v>
      </c>
      <c r="R68" s="840" t="s">
        <v>652</v>
      </c>
    </row>
    <row r="69" spans="1:18" outlineLevel="1">
      <c r="A69" s="847" t="s">
        <v>106</v>
      </c>
      <c r="B69" s="829" t="s">
        <v>988</v>
      </c>
      <c r="C69" s="839">
        <v>42766</v>
      </c>
      <c r="D69" s="829" t="s">
        <v>991</v>
      </c>
      <c r="E69" s="830" t="s">
        <v>1008</v>
      </c>
      <c r="F69" s="831">
        <v>66425</v>
      </c>
      <c r="G69" s="832">
        <v>0.41</v>
      </c>
      <c r="H69" s="829">
        <v>0.5</v>
      </c>
      <c r="I69" s="829" t="s">
        <v>322</v>
      </c>
      <c r="J69" s="906">
        <f t="shared" si="3"/>
        <v>0.5</v>
      </c>
      <c r="K69" s="840" t="s">
        <v>694</v>
      </c>
      <c r="L69" s="841" t="s">
        <v>661</v>
      </c>
      <c r="M69" s="841" t="s">
        <v>352</v>
      </c>
      <c r="N69" s="841" t="s">
        <v>1003</v>
      </c>
      <c r="O69" s="841"/>
      <c r="P69" s="841" t="s">
        <v>5</v>
      </c>
      <c r="Q69" s="841" t="s">
        <v>323</v>
      </c>
      <c r="R69" s="840" t="s">
        <v>106</v>
      </c>
    </row>
    <row r="70" spans="1:18" outlineLevel="1">
      <c r="A70" s="847" t="s">
        <v>106</v>
      </c>
      <c r="B70" s="829" t="s">
        <v>933</v>
      </c>
      <c r="C70" s="839">
        <v>42794</v>
      </c>
      <c r="D70" s="829" t="s">
        <v>1009</v>
      </c>
      <c r="E70" s="830" t="s">
        <v>1002</v>
      </c>
      <c r="F70" s="831">
        <v>66588</v>
      </c>
      <c r="G70" s="832">
        <v>623.41999999999996</v>
      </c>
      <c r="H70" s="829">
        <v>786.05</v>
      </c>
      <c r="I70" s="829" t="s">
        <v>322</v>
      </c>
      <c r="J70" s="906">
        <f t="shared" si="3"/>
        <v>786.05</v>
      </c>
      <c r="K70" s="840" t="s">
        <v>650</v>
      </c>
      <c r="L70" s="841" t="s">
        <v>661</v>
      </c>
      <c r="M70" s="841" t="s">
        <v>352</v>
      </c>
      <c r="N70" s="841" t="s">
        <v>1003</v>
      </c>
      <c r="O70" s="841"/>
      <c r="P70" s="841" t="s">
        <v>5</v>
      </c>
      <c r="Q70" s="841" t="s">
        <v>323</v>
      </c>
      <c r="R70" s="840" t="s">
        <v>652</v>
      </c>
    </row>
    <row r="71" spans="1:18" outlineLevel="1">
      <c r="A71" s="847" t="s">
        <v>106</v>
      </c>
      <c r="B71" s="829" t="s">
        <v>933</v>
      </c>
      <c r="C71" s="839">
        <v>42794</v>
      </c>
      <c r="D71" s="829" t="s">
        <v>1010</v>
      </c>
      <c r="E71" s="830" t="s">
        <v>1005</v>
      </c>
      <c r="F71" s="831">
        <v>66588</v>
      </c>
      <c r="G71" s="832">
        <v>37.49</v>
      </c>
      <c r="H71" s="829">
        <v>47.27</v>
      </c>
      <c r="I71" s="829" t="s">
        <v>322</v>
      </c>
      <c r="J71" s="906">
        <f t="shared" si="3"/>
        <v>47.27</v>
      </c>
      <c r="K71" s="840" t="s">
        <v>656</v>
      </c>
      <c r="L71" s="841" t="s">
        <v>661</v>
      </c>
      <c r="M71" s="841" t="s">
        <v>352</v>
      </c>
      <c r="N71" s="841" t="s">
        <v>1003</v>
      </c>
      <c r="O71" s="841"/>
      <c r="P71" s="841" t="s">
        <v>5</v>
      </c>
      <c r="Q71" s="841" t="s">
        <v>323</v>
      </c>
      <c r="R71" s="840" t="s">
        <v>652</v>
      </c>
    </row>
    <row r="72" spans="1:18" outlineLevel="1">
      <c r="A72" s="847" t="s">
        <v>106</v>
      </c>
      <c r="B72" s="829" t="s">
        <v>933</v>
      </c>
      <c r="C72" s="839">
        <v>42794</v>
      </c>
      <c r="D72" s="829" t="s">
        <v>1011</v>
      </c>
      <c r="E72" s="830" t="s">
        <v>1007</v>
      </c>
      <c r="F72" s="831">
        <v>66588</v>
      </c>
      <c r="G72" s="832">
        <v>13.23</v>
      </c>
      <c r="H72" s="829">
        <v>16.68</v>
      </c>
      <c r="I72" s="829" t="s">
        <v>322</v>
      </c>
      <c r="J72" s="906">
        <f t="shared" si="3"/>
        <v>16.68</v>
      </c>
      <c r="K72" s="840" t="s">
        <v>694</v>
      </c>
      <c r="L72" s="841" t="s">
        <v>661</v>
      </c>
      <c r="M72" s="841" t="s">
        <v>352</v>
      </c>
      <c r="N72" s="841" t="s">
        <v>1003</v>
      </c>
      <c r="O72" s="841"/>
      <c r="P72" s="841" t="s">
        <v>5</v>
      </c>
      <c r="Q72" s="841" t="s">
        <v>323</v>
      </c>
      <c r="R72" s="840" t="s">
        <v>652</v>
      </c>
    </row>
    <row r="73" spans="1:18" outlineLevel="1">
      <c r="A73" s="847" t="s">
        <v>106</v>
      </c>
      <c r="B73" s="829" t="s">
        <v>933</v>
      </c>
      <c r="C73" s="839">
        <v>42794</v>
      </c>
      <c r="D73" s="829" t="s">
        <v>964</v>
      </c>
      <c r="E73" s="830" t="s">
        <v>1008</v>
      </c>
      <c r="F73" s="831">
        <v>66588</v>
      </c>
      <c r="G73" s="832">
        <v>0.88</v>
      </c>
      <c r="H73" s="829">
        <v>1.1100000000000001</v>
      </c>
      <c r="I73" s="829" t="s">
        <v>322</v>
      </c>
      <c r="J73" s="906">
        <f t="shared" si="3"/>
        <v>1.1100000000000001</v>
      </c>
      <c r="K73" s="840" t="s">
        <v>694</v>
      </c>
      <c r="L73" s="841" t="s">
        <v>661</v>
      </c>
      <c r="M73" s="841" t="s">
        <v>352</v>
      </c>
      <c r="N73" s="841" t="s">
        <v>1003</v>
      </c>
      <c r="O73" s="841"/>
      <c r="P73" s="841" t="s">
        <v>5</v>
      </c>
      <c r="Q73" s="841" t="s">
        <v>323</v>
      </c>
      <c r="R73" s="840" t="s">
        <v>652</v>
      </c>
    </row>
    <row r="74" spans="1:18" outlineLevel="1">
      <c r="A74" s="847" t="s">
        <v>106</v>
      </c>
      <c r="B74" s="829" t="s">
        <v>933</v>
      </c>
      <c r="C74" s="839">
        <v>42769</v>
      </c>
      <c r="D74" s="829" t="s">
        <v>1012</v>
      </c>
      <c r="E74" s="830" t="s">
        <v>1013</v>
      </c>
      <c r="F74" s="831">
        <v>66588</v>
      </c>
      <c r="G74" s="832">
        <v>7.93</v>
      </c>
      <c r="H74" s="829">
        <v>10</v>
      </c>
      <c r="I74" s="829" t="s">
        <v>322</v>
      </c>
      <c r="J74" s="906">
        <f t="shared" si="3"/>
        <v>10</v>
      </c>
      <c r="K74" s="840" t="s">
        <v>1014</v>
      </c>
      <c r="L74" s="841" t="s">
        <v>661</v>
      </c>
      <c r="M74" s="841" t="s">
        <v>352</v>
      </c>
      <c r="N74" s="841" t="s">
        <v>1003</v>
      </c>
      <c r="O74" s="841"/>
      <c r="P74" s="841" t="s">
        <v>5</v>
      </c>
      <c r="Q74" s="841" t="s">
        <v>323</v>
      </c>
      <c r="R74" s="840" t="s">
        <v>652</v>
      </c>
    </row>
    <row r="75" spans="1:18" outlineLevel="1">
      <c r="A75" s="847" t="s">
        <v>106</v>
      </c>
      <c r="B75" s="829" t="s">
        <v>932</v>
      </c>
      <c r="C75" s="839">
        <v>42823</v>
      </c>
      <c r="D75" s="829" t="s">
        <v>1015</v>
      </c>
      <c r="E75" s="830" t="s">
        <v>1002</v>
      </c>
      <c r="F75" s="831">
        <v>67003</v>
      </c>
      <c r="G75" s="832">
        <v>586.47</v>
      </c>
      <c r="H75" s="829">
        <v>725.59</v>
      </c>
      <c r="I75" s="829" t="s">
        <v>322</v>
      </c>
      <c r="J75" s="906">
        <f t="shared" si="3"/>
        <v>725.59</v>
      </c>
      <c r="K75" s="840" t="s">
        <v>650</v>
      </c>
      <c r="L75" s="841" t="s">
        <v>661</v>
      </c>
      <c r="M75" s="841" t="s">
        <v>352</v>
      </c>
      <c r="N75" s="841" t="s">
        <v>1003</v>
      </c>
      <c r="O75" s="841"/>
      <c r="P75" s="841" t="s">
        <v>5</v>
      </c>
      <c r="Q75" s="841" t="s">
        <v>323</v>
      </c>
      <c r="R75" s="840" t="s">
        <v>652</v>
      </c>
    </row>
    <row r="76" spans="1:18" outlineLevel="1">
      <c r="A76" s="847" t="s">
        <v>106</v>
      </c>
      <c r="B76" s="829" t="s">
        <v>932</v>
      </c>
      <c r="C76" s="839">
        <v>42825</v>
      </c>
      <c r="D76" s="829" t="s">
        <v>1016</v>
      </c>
      <c r="E76" s="830" t="s">
        <v>1005</v>
      </c>
      <c r="F76" s="831">
        <v>67003</v>
      </c>
      <c r="G76" s="832">
        <v>35.270000000000003</v>
      </c>
      <c r="H76" s="829">
        <v>43.64</v>
      </c>
      <c r="I76" s="829" t="s">
        <v>322</v>
      </c>
      <c r="J76" s="906">
        <f t="shared" si="3"/>
        <v>43.64</v>
      </c>
      <c r="K76" s="840" t="s">
        <v>656</v>
      </c>
      <c r="L76" s="841" t="s">
        <v>661</v>
      </c>
      <c r="M76" s="841" t="s">
        <v>352</v>
      </c>
      <c r="N76" s="841" t="s">
        <v>1003</v>
      </c>
      <c r="O76" s="841"/>
      <c r="P76" s="841" t="s">
        <v>5</v>
      </c>
      <c r="Q76" s="841" t="s">
        <v>323</v>
      </c>
      <c r="R76" s="840" t="s">
        <v>652</v>
      </c>
    </row>
    <row r="77" spans="1:18" outlineLevel="1">
      <c r="A77" s="847" t="s">
        <v>106</v>
      </c>
      <c r="B77" s="829" t="s">
        <v>932</v>
      </c>
      <c r="C77" s="839">
        <v>42822</v>
      </c>
      <c r="D77" s="829" t="s">
        <v>1017</v>
      </c>
      <c r="E77" s="830" t="s">
        <v>1008</v>
      </c>
      <c r="F77" s="831">
        <v>67003</v>
      </c>
      <c r="G77" s="832">
        <v>0.83</v>
      </c>
      <c r="H77" s="829">
        <v>1.03</v>
      </c>
      <c r="I77" s="829" t="s">
        <v>322</v>
      </c>
      <c r="J77" s="906">
        <f t="shared" si="3"/>
        <v>1.03</v>
      </c>
      <c r="K77" s="840" t="s">
        <v>694</v>
      </c>
      <c r="L77" s="841" t="s">
        <v>661</v>
      </c>
      <c r="M77" s="841" t="s">
        <v>352</v>
      </c>
      <c r="N77" s="841" t="s">
        <v>1003</v>
      </c>
      <c r="O77" s="841"/>
      <c r="P77" s="841" t="s">
        <v>5</v>
      </c>
      <c r="Q77" s="841" t="s">
        <v>323</v>
      </c>
      <c r="R77" s="840" t="s">
        <v>652</v>
      </c>
    </row>
    <row r="78" spans="1:18" outlineLevel="1">
      <c r="A78" s="847" t="s">
        <v>106</v>
      </c>
      <c r="B78" s="829" t="s">
        <v>932</v>
      </c>
      <c r="C78" s="839">
        <v>42823</v>
      </c>
      <c r="D78" s="829" t="s">
        <v>1015</v>
      </c>
      <c r="E78" s="830" t="s">
        <v>1007</v>
      </c>
      <c r="F78" s="831">
        <v>67003</v>
      </c>
      <c r="G78" s="832">
        <v>12.45</v>
      </c>
      <c r="H78" s="829">
        <v>15.4</v>
      </c>
      <c r="I78" s="829" t="s">
        <v>322</v>
      </c>
      <c r="J78" s="906">
        <f t="shared" si="3"/>
        <v>15.4</v>
      </c>
      <c r="K78" s="840" t="s">
        <v>694</v>
      </c>
      <c r="L78" s="841" t="s">
        <v>661</v>
      </c>
      <c r="M78" s="841" t="s">
        <v>352</v>
      </c>
      <c r="N78" s="841" t="s">
        <v>1003</v>
      </c>
      <c r="O78" s="841"/>
      <c r="P78" s="841" t="s">
        <v>5</v>
      </c>
      <c r="Q78" s="841" t="s">
        <v>323</v>
      </c>
      <c r="R78" s="840" t="s">
        <v>652</v>
      </c>
    </row>
    <row r="79" spans="1:18">
      <c r="A79" s="842" t="s">
        <v>647</v>
      </c>
      <c r="B79" s="842"/>
      <c r="C79" s="842"/>
      <c r="D79" s="842"/>
      <c r="E79" s="843"/>
      <c r="F79" s="844"/>
      <c r="G79" s="845">
        <f>SUM(G66:G78)</f>
        <v>1655.6699999999998</v>
      </c>
      <c r="H79" s="846">
        <f>SUM(H66:H78)</f>
        <v>2063.36</v>
      </c>
      <c r="I79" s="842"/>
      <c r="J79" s="907">
        <f>SUM(J66:J78)</f>
        <v>2063.36</v>
      </c>
      <c r="K79" s="842"/>
      <c r="L79" s="842"/>
      <c r="M79" s="842"/>
      <c r="N79" s="842"/>
      <c r="O79" s="842"/>
      <c r="P79" s="842"/>
      <c r="Q79" s="842"/>
      <c r="R79" s="842"/>
    </row>
    <row r="80" spans="1:18" outlineLevel="1">
      <c r="A80" s="847" t="s">
        <v>107</v>
      </c>
      <c r="B80" s="829" t="s">
        <v>988</v>
      </c>
      <c r="C80" s="839">
        <v>42766</v>
      </c>
      <c r="D80" s="829" t="s">
        <v>1001</v>
      </c>
      <c r="E80" s="830" t="s">
        <v>685</v>
      </c>
      <c r="F80" s="831">
        <v>66425</v>
      </c>
      <c r="G80" s="832">
        <v>1153.6400000000001</v>
      </c>
      <c r="H80" s="829">
        <v>1423.16</v>
      </c>
      <c r="I80" s="829" t="s">
        <v>322</v>
      </c>
      <c r="J80" s="906">
        <f t="shared" ref="J80:J91" si="4">H80</f>
        <v>1423.16</v>
      </c>
      <c r="K80" s="840" t="s">
        <v>650</v>
      </c>
      <c r="L80" s="841" t="s">
        <v>661</v>
      </c>
      <c r="M80" s="841" t="s">
        <v>352</v>
      </c>
      <c r="N80" s="841" t="s">
        <v>686</v>
      </c>
      <c r="O80" s="841"/>
      <c r="P80" s="841" t="s">
        <v>5</v>
      </c>
      <c r="Q80" s="841" t="s">
        <v>323</v>
      </c>
      <c r="R80" s="840" t="s">
        <v>652</v>
      </c>
    </row>
    <row r="81" spans="1:18" outlineLevel="1">
      <c r="A81" s="847" t="s">
        <v>107</v>
      </c>
      <c r="B81" s="829" t="s">
        <v>988</v>
      </c>
      <c r="C81" s="839">
        <v>42766</v>
      </c>
      <c r="D81" s="829" t="s">
        <v>1004</v>
      </c>
      <c r="E81" s="830" t="s">
        <v>688</v>
      </c>
      <c r="F81" s="831">
        <v>66425</v>
      </c>
      <c r="G81" s="832">
        <v>75.430000000000007</v>
      </c>
      <c r="H81" s="829">
        <v>93.06</v>
      </c>
      <c r="I81" s="829" t="s">
        <v>322</v>
      </c>
      <c r="J81" s="906">
        <f t="shared" si="4"/>
        <v>93.06</v>
      </c>
      <c r="K81" s="840" t="s">
        <v>656</v>
      </c>
      <c r="L81" s="841" t="s">
        <v>661</v>
      </c>
      <c r="M81" s="841" t="s">
        <v>352</v>
      </c>
      <c r="N81" s="841" t="s">
        <v>686</v>
      </c>
      <c r="O81" s="841"/>
      <c r="P81" s="841" t="s">
        <v>5</v>
      </c>
      <c r="Q81" s="841" t="s">
        <v>323</v>
      </c>
      <c r="R81" s="840" t="s">
        <v>652</v>
      </c>
    </row>
    <row r="82" spans="1:18" outlineLevel="1">
      <c r="A82" s="847" t="s">
        <v>107</v>
      </c>
      <c r="B82" s="829" t="s">
        <v>988</v>
      </c>
      <c r="C82" s="839">
        <v>42766</v>
      </c>
      <c r="D82" s="829" t="s">
        <v>991</v>
      </c>
      <c r="E82" s="830" t="s">
        <v>704</v>
      </c>
      <c r="F82" s="831">
        <v>66425</v>
      </c>
      <c r="G82" s="832">
        <v>1.78</v>
      </c>
      <c r="H82" s="829">
        <v>2.19</v>
      </c>
      <c r="I82" s="829" t="s">
        <v>322</v>
      </c>
      <c r="J82" s="906">
        <f t="shared" si="4"/>
        <v>2.19</v>
      </c>
      <c r="K82" s="840" t="s">
        <v>694</v>
      </c>
      <c r="L82" s="841" t="s">
        <v>661</v>
      </c>
      <c r="M82" s="841" t="s">
        <v>352</v>
      </c>
      <c r="N82" s="841" t="s">
        <v>686</v>
      </c>
      <c r="O82" s="841"/>
      <c r="P82" s="841" t="s">
        <v>5</v>
      </c>
      <c r="Q82" s="841" t="s">
        <v>323</v>
      </c>
      <c r="R82" s="840" t="s">
        <v>652</v>
      </c>
    </row>
    <row r="83" spans="1:18" outlineLevel="1">
      <c r="A83" s="847" t="s">
        <v>107</v>
      </c>
      <c r="B83" s="829" t="s">
        <v>988</v>
      </c>
      <c r="C83" s="839">
        <v>42766</v>
      </c>
      <c r="D83" s="829" t="s">
        <v>1006</v>
      </c>
      <c r="E83" s="830" t="s">
        <v>696</v>
      </c>
      <c r="F83" s="831">
        <v>66425</v>
      </c>
      <c r="G83" s="832">
        <v>26.62</v>
      </c>
      <c r="H83" s="829">
        <v>32.840000000000003</v>
      </c>
      <c r="I83" s="829" t="s">
        <v>322</v>
      </c>
      <c r="J83" s="906">
        <f t="shared" si="4"/>
        <v>32.840000000000003</v>
      </c>
      <c r="K83" s="840" t="s">
        <v>694</v>
      </c>
      <c r="L83" s="841" t="s">
        <v>661</v>
      </c>
      <c r="M83" s="841" t="s">
        <v>352</v>
      </c>
      <c r="N83" s="841" t="s">
        <v>686</v>
      </c>
      <c r="O83" s="841"/>
      <c r="P83" s="841" t="s">
        <v>5</v>
      </c>
      <c r="Q83" s="841" t="s">
        <v>323</v>
      </c>
      <c r="R83" s="840" t="s">
        <v>652</v>
      </c>
    </row>
    <row r="84" spans="1:18" outlineLevel="1">
      <c r="A84" s="847" t="s">
        <v>107</v>
      </c>
      <c r="B84" s="829" t="s">
        <v>933</v>
      </c>
      <c r="C84" s="839">
        <v>42794</v>
      </c>
      <c r="D84" s="829" t="s">
        <v>1009</v>
      </c>
      <c r="E84" s="830" t="s">
        <v>685</v>
      </c>
      <c r="F84" s="831">
        <v>66588</v>
      </c>
      <c r="G84" s="832">
        <v>1239.28</v>
      </c>
      <c r="H84" s="829">
        <v>1562.56</v>
      </c>
      <c r="I84" s="829" t="s">
        <v>322</v>
      </c>
      <c r="J84" s="906">
        <f t="shared" si="4"/>
        <v>1562.56</v>
      </c>
      <c r="K84" s="840" t="s">
        <v>650</v>
      </c>
      <c r="L84" s="841" t="s">
        <v>661</v>
      </c>
      <c r="M84" s="841" t="s">
        <v>352</v>
      </c>
      <c r="N84" s="841" t="s">
        <v>686</v>
      </c>
      <c r="O84" s="841"/>
      <c r="P84" s="841" t="s">
        <v>5</v>
      </c>
      <c r="Q84" s="841" t="s">
        <v>323</v>
      </c>
      <c r="R84" s="840" t="s">
        <v>652</v>
      </c>
    </row>
    <row r="85" spans="1:18" outlineLevel="1">
      <c r="A85" s="847" t="s">
        <v>107</v>
      </c>
      <c r="B85" s="829" t="s">
        <v>933</v>
      </c>
      <c r="C85" s="839">
        <v>42794</v>
      </c>
      <c r="D85" s="829" t="s">
        <v>1010</v>
      </c>
      <c r="E85" s="830" t="s">
        <v>688</v>
      </c>
      <c r="F85" s="831">
        <v>66588</v>
      </c>
      <c r="G85" s="832">
        <v>79.95</v>
      </c>
      <c r="H85" s="829">
        <v>100.81</v>
      </c>
      <c r="I85" s="829" t="s">
        <v>322</v>
      </c>
      <c r="J85" s="906">
        <f t="shared" si="4"/>
        <v>100.81</v>
      </c>
      <c r="K85" s="840" t="s">
        <v>656</v>
      </c>
      <c r="L85" s="841" t="s">
        <v>661</v>
      </c>
      <c r="M85" s="841" t="s">
        <v>352</v>
      </c>
      <c r="N85" s="841" t="s">
        <v>686</v>
      </c>
      <c r="O85" s="841"/>
      <c r="P85" s="841" t="s">
        <v>5</v>
      </c>
      <c r="Q85" s="841" t="s">
        <v>323</v>
      </c>
      <c r="R85" s="840" t="s">
        <v>652</v>
      </c>
    </row>
    <row r="86" spans="1:18" outlineLevel="1">
      <c r="A86" s="847" t="s">
        <v>107</v>
      </c>
      <c r="B86" s="829" t="s">
        <v>933</v>
      </c>
      <c r="C86" s="839">
        <v>42794</v>
      </c>
      <c r="D86" s="829" t="s">
        <v>1011</v>
      </c>
      <c r="E86" s="830" t="s">
        <v>696</v>
      </c>
      <c r="F86" s="831">
        <v>66588</v>
      </c>
      <c r="G86" s="832">
        <v>28.22</v>
      </c>
      <c r="H86" s="829">
        <v>35.58</v>
      </c>
      <c r="I86" s="829" t="s">
        <v>322</v>
      </c>
      <c r="J86" s="906">
        <f t="shared" si="4"/>
        <v>35.58</v>
      </c>
      <c r="K86" s="840" t="s">
        <v>694</v>
      </c>
      <c r="L86" s="841" t="s">
        <v>661</v>
      </c>
      <c r="M86" s="841" t="s">
        <v>352</v>
      </c>
      <c r="N86" s="841" t="s">
        <v>686</v>
      </c>
      <c r="O86" s="841"/>
      <c r="P86" s="841" t="s">
        <v>5</v>
      </c>
      <c r="Q86" s="841" t="s">
        <v>323</v>
      </c>
      <c r="R86" s="840" t="s">
        <v>652</v>
      </c>
    </row>
    <row r="87" spans="1:18" outlineLevel="1">
      <c r="A87" s="847" t="s">
        <v>107</v>
      </c>
      <c r="B87" s="829" t="s">
        <v>933</v>
      </c>
      <c r="C87" s="839">
        <v>42794</v>
      </c>
      <c r="D87" s="829" t="s">
        <v>964</v>
      </c>
      <c r="E87" s="830" t="s">
        <v>704</v>
      </c>
      <c r="F87" s="831">
        <v>66588</v>
      </c>
      <c r="G87" s="832">
        <v>1.88</v>
      </c>
      <c r="H87" s="829">
        <v>2.37</v>
      </c>
      <c r="I87" s="829" t="s">
        <v>322</v>
      </c>
      <c r="J87" s="906">
        <f t="shared" si="4"/>
        <v>2.37</v>
      </c>
      <c r="K87" s="840" t="s">
        <v>694</v>
      </c>
      <c r="L87" s="841" t="s">
        <v>661</v>
      </c>
      <c r="M87" s="841" t="s">
        <v>352</v>
      </c>
      <c r="N87" s="841" t="s">
        <v>686</v>
      </c>
      <c r="O87" s="841"/>
      <c r="P87" s="841" t="s">
        <v>5</v>
      </c>
      <c r="Q87" s="841" t="s">
        <v>323</v>
      </c>
      <c r="R87" s="840" t="s">
        <v>652</v>
      </c>
    </row>
    <row r="88" spans="1:18" outlineLevel="1">
      <c r="A88" s="847" t="s">
        <v>107</v>
      </c>
      <c r="B88" s="829" t="s">
        <v>932</v>
      </c>
      <c r="C88" s="839">
        <v>42823</v>
      </c>
      <c r="D88" s="829" t="s">
        <v>1015</v>
      </c>
      <c r="E88" s="830" t="s">
        <v>685</v>
      </c>
      <c r="F88" s="831">
        <v>67003</v>
      </c>
      <c r="G88" s="832">
        <v>578.05999999999995</v>
      </c>
      <c r="H88" s="829">
        <v>715.18</v>
      </c>
      <c r="I88" s="829" t="s">
        <v>322</v>
      </c>
      <c r="J88" s="906">
        <f t="shared" si="4"/>
        <v>715.18</v>
      </c>
      <c r="K88" s="840" t="s">
        <v>650</v>
      </c>
      <c r="L88" s="841" t="s">
        <v>661</v>
      </c>
      <c r="M88" s="841" t="s">
        <v>352</v>
      </c>
      <c r="N88" s="841" t="s">
        <v>686</v>
      </c>
      <c r="O88" s="841"/>
      <c r="P88" s="841" t="s">
        <v>5</v>
      </c>
      <c r="Q88" s="841" t="s">
        <v>323</v>
      </c>
      <c r="R88" s="840" t="s">
        <v>652</v>
      </c>
    </row>
    <row r="89" spans="1:18" outlineLevel="1">
      <c r="A89" s="847" t="s">
        <v>107</v>
      </c>
      <c r="B89" s="829" t="s">
        <v>932</v>
      </c>
      <c r="C89" s="839">
        <v>42825</v>
      </c>
      <c r="D89" s="829" t="s">
        <v>1016</v>
      </c>
      <c r="E89" s="830" t="s">
        <v>688</v>
      </c>
      <c r="F89" s="831">
        <v>67003</v>
      </c>
      <c r="G89" s="832">
        <v>37.61</v>
      </c>
      <c r="H89" s="829">
        <v>46.53</v>
      </c>
      <c r="I89" s="829" t="s">
        <v>322</v>
      </c>
      <c r="J89" s="906">
        <f t="shared" si="4"/>
        <v>46.53</v>
      </c>
      <c r="K89" s="840" t="s">
        <v>656</v>
      </c>
      <c r="L89" s="841" t="s">
        <v>661</v>
      </c>
      <c r="M89" s="841" t="s">
        <v>352</v>
      </c>
      <c r="N89" s="841" t="s">
        <v>686</v>
      </c>
      <c r="O89" s="841"/>
      <c r="P89" s="841" t="s">
        <v>5</v>
      </c>
      <c r="Q89" s="841" t="s">
        <v>323</v>
      </c>
      <c r="R89" s="840" t="s">
        <v>652</v>
      </c>
    </row>
    <row r="90" spans="1:18" outlineLevel="1">
      <c r="A90" s="847" t="s">
        <v>107</v>
      </c>
      <c r="B90" s="829" t="s">
        <v>932</v>
      </c>
      <c r="C90" s="839">
        <v>42823</v>
      </c>
      <c r="D90" s="829" t="s">
        <v>1015</v>
      </c>
      <c r="E90" s="830" t="s">
        <v>696</v>
      </c>
      <c r="F90" s="831">
        <v>67003</v>
      </c>
      <c r="G90" s="832">
        <v>13.27</v>
      </c>
      <c r="H90" s="829">
        <v>16.420000000000002</v>
      </c>
      <c r="I90" s="829" t="s">
        <v>322</v>
      </c>
      <c r="J90" s="906">
        <f t="shared" si="4"/>
        <v>16.420000000000002</v>
      </c>
      <c r="K90" s="840" t="s">
        <v>694</v>
      </c>
      <c r="L90" s="841" t="s">
        <v>661</v>
      </c>
      <c r="M90" s="841" t="s">
        <v>352</v>
      </c>
      <c r="N90" s="841" t="s">
        <v>686</v>
      </c>
      <c r="O90" s="841"/>
      <c r="P90" s="841" t="s">
        <v>5</v>
      </c>
      <c r="Q90" s="841" t="s">
        <v>323</v>
      </c>
      <c r="R90" s="840" t="s">
        <v>652</v>
      </c>
    </row>
    <row r="91" spans="1:18" outlineLevel="1">
      <c r="A91" s="847" t="s">
        <v>107</v>
      </c>
      <c r="B91" s="829" t="s">
        <v>932</v>
      </c>
      <c r="C91" s="839">
        <v>42822</v>
      </c>
      <c r="D91" s="829" t="s">
        <v>1017</v>
      </c>
      <c r="E91" s="830" t="s">
        <v>704</v>
      </c>
      <c r="F91" s="831">
        <v>67003</v>
      </c>
      <c r="G91" s="832">
        <v>0.88</v>
      </c>
      <c r="H91" s="829">
        <v>1.0900000000000001</v>
      </c>
      <c r="I91" s="829" t="s">
        <v>322</v>
      </c>
      <c r="J91" s="906">
        <f t="shared" si="4"/>
        <v>1.0900000000000001</v>
      </c>
      <c r="K91" s="840" t="s">
        <v>694</v>
      </c>
      <c r="L91" s="841" t="s">
        <v>661</v>
      </c>
      <c r="M91" s="841" t="s">
        <v>352</v>
      </c>
      <c r="N91" s="841" t="s">
        <v>686</v>
      </c>
      <c r="O91" s="841"/>
      <c r="P91" s="841" t="s">
        <v>5</v>
      </c>
      <c r="Q91" s="841" t="s">
        <v>323</v>
      </c>
      <c r="R91" s="840" t="s">
        <v>652</v>
      </c>
    </row>
    <row r="92" spans="1:18">
      <c r="A92" s="842" t="s">
        <v>647</v>
      </c>
      <c r="B92" s="842"/>
      <c r="C92" s="842"/>
      <c r="D92" s="842"/>
      <c r="E92" s="843"/>
      <c r="F92" s="844"/>
      <c r="G92" s="845">
        <f>SUM(G80:G91)</f>
        <v>3236.62</v>
      </c>
      <c r="H92" s="846">
        <f>SUM(H80:H91)</f>
        <v>4031.79</v>
      </c>
      <c r="I92" s="842"/>
      <c r="J92" s="907">
        <f>SUM(J80:J91)</f>
        <v>4031.79</v>
      </c>
      <c r="K92" s="842"/>
      <c r="L92" s="842"/>
      <c r="M92" s="842"/>
      <c r="N92" s="842"/>
      <c r="O92" s="842"/>
      <c r="P92" s="842"/>
      <c r="Q92" s="842"/>
      <c r="R92" s="842"/>
    </row>
    <row r="93" spans="1:18" outlineLevel="1">
      <c r="A93" s="847" t="s">
        <v>108</v>
      </c>
      <c r="B93" s="829" t="s">
        <v>988</v>
      </c>
      <c r="C93" s="839">
        <v>42766</v>
      </c>
      <c r="D93" s="829" t="s">
        <v>1001</v>
      </c>
      <c r="E93" s="830" t="s">
        <v>707</v>
      </c>
      <c r="F93" s="831">
        <v>66425</v>
      </c>
      <c r="G93" s="832">
        <v>1840.2</v>
      </c>
      <c r="H93" s="829">
        <v>2270.13</v>
      </c>
      <c r="I93" s="829" t="s">
        <v>322</v>
      </c>
      <c r="J93" s="906">
        <f t="shared" ref="J93:J106" si="5">H93</f>
        <v>2270.13</v>
      </c>
      <c r="K93" s="840" t="s">
        <v>650</v>
      </c>
      <c r="L93" s="841" t="s">
        <v>661</v>
      </c>
      <c r="M93" s="841" t="s">
        <v>352</v>
      </c>
      <c r="N93" s="841" t="s">
        <v>674</v>
      </c>
      <c r="O93" s="841"/>
      <c r="P93" s="841" t="s">
        <v>5</v>
      </c>
      <c r="Q93" s="841" t="s">
        <v>323</v>
      </c>
      <c r="R93" s="840" t="s">
        <v>652</v>
      </c>
    </row>
    <row r="94" spans="1:18" outlineLevel="1">
      <c r="A94" s="847" t="s">
        <v>108</v>
      </c>
      <c r="B94" s="829" t="s">
        <v>988</v>
      </c>
      <c r="C94" s="839">
        <v>42766</v>
      </c>
      <c r="D94" s="829" t="s">
        <v>1004</v>
      </c>
      <c r="E94" s="830" t="s">
        <v>709</v>
      </c>
      <c r="F94" s="831">
        <v>66425</v>
      </c>
      <c r="G94" s="832">
        <v>118.25</v>
      </c>
      <c r="H94" s="829">
        <v>145.87</v>
      </c>
      <c r="I94" s="829" t="s">
        <v>322</v>
      </c>
      <c r="J94" s="906">
        <f t="shared" si="5"/>
        <v>145.87</v>
      </c>
      <c r="K94" s="840" t="s">
        <v>656</v>
      </c>
      <c r="L94" s="841" t="s">
        <v>661</v>
      </c>
      <c r="M94" s="841" t="s">
        <v>352</v>
      </c>
      <c r="N94" s="841" t="s">
        <v>674</v>
      </c>
      <c r="O94" s="841"/>
      <c r="P94" s="841" t="s">
        <v>5</v>
      </c>
      <c r="Q94" s="841" t="s">
        <v>323</v>
      </c>
      <c r="R94" s="840" t="s">
        <v>652</v>
      </c>
    </row>
    <row r="95" spans="1:18" outlineLevel="1">
      <c r="A95" s="847" t="s">
        <v>108</v>
      </c>
      <c r="B95" s="829" t="s">
        <v>988</v>
      </c>
      <c r="C95" s="839">
        <v>42766</v>
      </c>
      <c r="D95" s="829" t="s">
        <v>1018</v>
      </c>
      <c r="E95" s="830" t="s">
        <v>1019</v>
      </c>
      <c r="F95" s="831">
        <v>66425</v>
      </c>
      <c r="G95" s="832">
        <v>12.24</v>
      </c>
      <c r="H95" s="829">
        <v>15.1</v>
      </c>
      <c r="I95" s="829" t="s">
        <v>322</v>
      </c>
      <c r="J95" s="906">
        <f t="shared" si="5"/>
        <v>15.1</v>
      </c>
      <c r="K95" s="840" t="s">
        <v>691</v>
      </c>
      <c r="L95" s="841" t="s">
        <v>661</v>
      </c>
      <c r="M95" s="841" t="s">
        <v>352</v>
      </c>
      <c r="N95" s="841" t="s">
        <v>674</v>
      </c>
      <c r="O95" s="841"/>
      <c r="P95" s="841" t="s">
        <v>5</v>
      </c>
      <c r="Q95" s="841" t="s">
        <v>323</v>
      </c>
      <c r="R95" s="840" t="s">
        <v>652</v>
      </c>
    </row>
    <row r="96" spans="1:18" outlineLevel="1">
      <c r="A96" s="847" t="s">
        <v>108</v>
      </c>
      <c r="B96" s="829" t="s">
        <v>988</v>
      </c>
      <c r="C96" s="839">
        <v>42766</v>
      </c>
      <c r="D96" s="829" t="s">
        <v>1006</v>
      </c>
      <c r="E96" s="830" t="s">
        <v>710</v>
      </c>
      <c r="F96" s="831">
        <v>66425</v>
      </c>
      <c r="G96" s="832">
        <v>41.73</v>
      </c>
      <c r="H96" s="829">
        <v>51.49</v>
      </c>
      <c r="I96" s="829" t="s">
        <v>322</v>
      </c>
      <c r="J96" s="906">
        <f t="shared" si="5"/>
        <v>51.49</v>
      </c>
      <c r="K96" s="840" t="s">
        <v>694</v>
      </c>
      <c r="L96" s="841" t="s">
        <v>661</v>
      </c>
      <c r="M96" s="841" t="s">
        <v>352</v>
      </c>
      <c r="N96" s="841" t="s">
        <v>674</v>
      </c>
      <c r="O96" s="841"/>
      <c r="P96" s="841" t="s">
        <v>5</v>
      </c>
      <c r="Q96" s="841" t="s">
        <v>323</v>
      </c>
      <c r="R96" s="840" t="s">
        <v>652</v>
      </c>
    </row>
    <row r="97" spans="1:18" outlineLevel="1">
      <c r="A97" s="847" t="s">
        <v>108</v>
      </c>
      <c r="B97" s="829" t="s">
        <v>988</v>
      </c>
      <c r="C97" s="839">
        <v>42766</v>
      </c>
      <c r="D97" s="829" t="s">
        <v>991</v>
      </c>
      <c r="E97" s="830" t="s">
        <v>711</v>
      </c>
      <c r="F97" s="831">
        <v>66425</v>
      </c>
      <c r="G97" s="832">
        <v>2.78</v>
      </c>
      <c r="H97" s="829">
        <v>3.43</v>
      </c>
      <c r="I97" s="829" t="s">
        <v>322</v>
      </c>
      <c r="J97" s="906">
        <f t="shared" si="5"/>
        <v>3.43</v>
      </c>
      <c r="K97" s="840" t="s">
        <v>694</v>
      </c>
      <c r="L97" s="841" t="s">
        <v>661</v>
      </c>
      <c r="M97" s="841" t="s">
        <v>352</v>
      </c>
      <c r="N97" s="841" t="s">
        <v>674</v>
      </c>
      <c r="O97" s="841"/>
      <c r="P97" s="841" t="s">
        <v>5</v>
      </c>
      <c r="Q97" s="841" t="s">
        <v>323</v>
      </c>
      <c r="R97" s="840" t="s">
        <v>652</v>
      </c>
    </row>
    <row r="98" spans="1:18" outlineLevel="1">
      <c r="A98" s="847" t="s">
        <v>108</v>
      </c>
      <c r="B98" s="829" t="s">
        <v>933</v>
      </c>
      <c r="C98" s="839">
        <v>42794</v>
      </c>
      <c r="D98" s="829" t="s">
        <v>1009</v>
      </c>
      <c r="E98" s="830" t="s">
        <v>707</v>
      </c>
      <c r="F98" s="831">
        <v>66588</v>
      </c>
      <c r="G98" s="832">
        <v>1816.33</v>
      </c>
      <c r="H98" s="829">
        <v>2290.13</v>
      </c>
      <c r="I98" s="829" t="s">
        <v>322</v>
      </c>
      <c r="J98" s="906">
        <f t="shared" si="5"/>
        <v>2290.13</v>
      </c>
      <c r="K98" s="840" t="s">
        <v>650</v>
      </c>
      <c r="L98" s="841" t="s">
        <v>661</v>
      </c>
      <c r="M98" s="841" t="s">
        <v>352</v>
      </c>
      <c r="N98" s="841" t="s">
        <v>674</v>
      </c>
      <c r="O98" s="841"/>
      <c r="P98" s="841" t="s">
        <v>5</v>
      </c>
      <c r="Q98" s="841" t="s">
        <v>323</v>
      </c>
      <c r="R98" s="840" t="s">
        <v>652</v>
      </c>
    </row>
    <row r="99" spans="1:18" outlineLevel="1">
      <c r="A99" s="847" t="s">
        <v>108</v>
      </c>
      <c r="B99" s="829" t="s">
        <v>933</v>
      </c>
      <c r="C99" s="839">
        <v>42794</v>
      </c>
      <c r="D99" s="829" t="s">
        <v>1010</v>
      </c>
      <c r="E99" s="830" t="s">
        <v>709</v>
      </c>
      <c r="F99" s="831">
        <v>66588</v>
      </c>
      <c r="G99" s="832">
        <v>115.69</v>
      </c>
      <c r="H99" s="829">
        <v>145.87</v>
      </c>
      <c r="I99" s="829" t="s">
        <v>322</v>
      </c>
      <c r="J99" s="906">
        <f t="shared" si="5"/>
        <v>145.87</v>
      </c>
      <c r="K99" s="840" t="s">
        <v>656</v>
      </c>
      <c r="L99" s="841" t="s">
        <v>661</v>
      </c>
      <c r="M99" s="841" t="s">
        <v>352</v>
      </c>
      <c r="N99" s="841" t="s">
        <v>674</v>
      </c>
      <c r="O99" s="841"/>
      <c r="P99" s="841" t="s">
        <v>5</v>
      </c>
      <c r="Q99" s="841" t="s">
        <v>323</v>
      </c>
      <c r="R99" s="840" t="s">
        <v>652</v>
      </c>
    </row>
    <row r="100" spans="1:18" outlineLevel="1">
      <c r="A100" s="847" t="s">
        <v>108</v>
      </c>
      <c r="B100" s="829" t="s">
        <v>933</v>
      </c>
      <c r="C100" s="839">
        <v>42794</v>
      </c>
      <c r="D100" s="829" t="s">
        <v>1011</v>
      </c>
      <c r="E100" s="830" t="s">
        <v>710</v>
      </c>
      <c r="F100" s="831">
        <v>66588</v>
      </c>
      <c r="G100" s="832">
        <v>40.83</v>
      </c>
      <c r="H100" s="829">
        <v>51.48</v>
      </c>
      <c r="I100" s="829" t="s">
        <v>322</v>
      </c>
      <c r="J100" s="906">
        <f t="shared" si="5"/>
        <v>51.48</v>
      </c>
      <c r="K100" s="840" t="s">
        <v>694</v>
      </c>
      <c r="L100" s="841" t="s">
        <v>661</v>
      </c>
      <c r="M100" s="841" t="s">
        <v>352</v>
      </c>
      <c r="N100" s="841" t="s">
        <v>674</v>
      </c>
      <c r="O100" s="841"/>
      <c r="P100" s="841" t="s">
        <v>5</v>
      </c>
      <c r="Q100" s="841" t="s">
        <v>323</v>
      </c>
      <c r="R100" s="840" t="s">
        <v>652</v>
      </c>
    </row>
    <row r="101" spans="1:18" outlineLevel="1">
      <c r="A101" s="847" t="s">
        <v>108</v>
      </c>
      <c r="B101" s="829" t="s">
        <v>933</v>
      </c>
      <c r="C101" s="839">
        <v>42794</v>
      </c>
      <c r="D101" s="829" t="s">
        <v>964</v>
      </c>
      <c r="E101" s="830" t="s">
        <v>711</v>
      </c>
      <c r="F101" s="831">
        <v>66588</v>
      </c>
      <c r="G101" s="832">
        <v>2.72</v>
      </c>
      <c r="H101" s="829">
        <v>3.43</v>
      </c>
      <c r="I101" s="829" t="s">
        <v>322</v>
      </c>
      <c r="J101" s="906">
        <f t="shared" si="5"/>
        <v>3.43</v>
      </c>
      <c r="K101" s="840" t="s">
        <v>694</v>
      </c>
      <c r="L101" s="841" t="s">
        <v>661</v>
      </c>
      <c r="M101" s="841" t="s">
        <v>352</v>
      </c>
      <c r="N101" s="841" t="s">
        <v>674</v>
      </c>
      <c r="O101" s="841"/>
      <c r="P101" s="841" t="s">
        <v>5</v>
      </c>
      <c r="Q101" s="841" t="s">
        <v>323</v>
      </c>
      <c r="R101" s="840" t="s">
        <v>652</v>
      </c>
    </row>
    <row r="102" spans="1:18" outlineLevel="1">
      <c r="A102" s="847" t="s">
        <v>108</v>
      </c>
      <c r="B102" s="829" t="s">
        <v>932</v>
      </c>
      <c r="C102" s="839">
        <v>42823</v>
      </c>
      <c r="D102" s="829" t="s">
        <v>1015</v>
      </c>
      <c r="E102" s="830" t="s">
        <v>707</v>
      </c>
      <c r="F102" s="831">
        <v>67003</v>
      </c>
      <c r="G102" s="832">
        <v>1851.04</v>
      </c>
      <c r="H102" s="829">
        <v>2290.13</v>
      </c>
      <c r="I102" s="829" t="s">
        <v>322</v>
      </c>
      <c r="J102" s="906">
        <f t="shared" si="5"/>
        <v>2290.13</v>
      </c>
      <c r="K102" s="840" t="s">
        <v>650</v>
      </c>
      <c r="L102" s="841" t="s">
        <v>661</v>
      </c>
      <c r="M102" s="841" t="s">
        <v>352</v>
      </c>
      <c r="N102" s="841" t="s">
        <v>674</v>
      </c>
      <c r="O102" s="841"/>
      <c r="P102" s="841" t="s">
        <v>5</v>
      </c>
      <c r="Q102" s="841" t="s">
        <v>323</v>
      </c>
      <c r="R102" s="840" t="s">
        <v>652</v>
      </c>
    </row>
    <row r="103" spans="1:18" outlineLevel="1">
      <c r="A103" s="847" t="s">
        <v>108</v>
      </c>
      <c r="B103" s="829" t="s">
        <v>932</v>
      </c>
      <c r="C103" s="839">
        <v>42825</v>
      </c>
      <c r="D103" s="829" t="s">
        <v>1016</v>
      </c>
      <c r="E103" s="830" t="s">
        <v>709</v>
      </c>
      <c r="F103" s="831">
        <v>67003</v>
      </c>
      <c r="G103" s="832">
        <v>117.9</v>
      </c>
      <c r="H103" s="829">
        <v>145.87</v>
      </c>
      <c r="I103" s="829" t="s">
        <v>322</v>
      </c>
      <c r="J103" s="906">
        <f t="shared" si="5"/>
        <v>145.87</v>
      </c>
      <c r="K103" s="840" t="s">
        <v>656</v>
      </c>
      <c r="L103" s="841" t="s">
        <v>661</v>
      </c>
      <c r="M103" s="841" t="s">
        <v>352</v>
      </c>
      <c r="N103" s="841" t="s">
        <v>674</v>
      </c>
      <c r="O103" s="841"/>
      <c r="P103" s="841" t="s">
        <v>5</v>
      </c>
      <c r="Q103" s="841" t="s">
        <v>323</v>
      </c>
      <c r="R103" s="840" t="s">
        <v>652</v>
      </c>
    </row>
    <row r="104" spans="1:18" outlineLevel="1">
      <c r="A104" s="847" t="s">
        <v>108</v>
      </c>
      <c r="B104" s="829" t="s">
        <v>932</v>
      </c>
      <c r="C104" s="839">
        <v>42766</v>
      </c>
      <c r="D104" s="829" t="s">
        <v>1020</v>
      </c>
      <c r="E104" s="830" t="s">
        <v>1019</v>
      </c>
      <c r="F104" s="831">
        <v>66943</v>
      </c>
      <c r="G104" s="832">
        <v>-12.24</v>
      </c>
      <c r="H104" s="829">
        <v>-15.1</v>
      </c>
      <c r="I104" s="829" t="s">
        <v>322</v>
      </c>
      <c r="J104" s="906">
        <f t="shared" si="5"/>
        <v>-15.1</v>
      </c>
      <c r="K104" s="840" t="s">
        <v>691</v>
      </c>
      <c r="L104" s="841" t="s">
        <v>661</v>
      </c>
      <c r="M104" s="841" t="s">
        <v>352</v>
      </c>
      <c r="N104" s="841" t="s">
        <v>674</v>
      </c>
      <c r="O104" s="841"/>
      <c r="P104" s="841" t="s">
        <v>5</v>
      </c>
      <c r="Q104" s="841" t="s">
        <v>323</v>
      </c>
      <c r="R104" s="840" t="s">
        <v>652</v>
      </c>
    </row>
    <row r="105" spans="1:18" outlineLevel="1">
      <c r="A105" s="847" t="s">
        <v>108</v>
      </c>
      <c r="B105" s="829" t="s">
        <v>932</v>
      </c>
      <c r="C105" s="839">
        <v>42822</v>
      </c>
      <c r="D105" s="829" t="s">
        <v>1017</v>
      </c>
      <c r="E105" s="830" t="s">
        <v>711</v>
      </c>
      <c r="F105" s="831">
        <v>67003</v>
      </c>
      <c r="G105" s="832">
        <v>2.77</v>
      </c>
      <c r="H105" s="829">
        <v>3.43</v>
      </c>
      <c r="I105" s="829" t="s">
        <v>322</v>
      </c>
      <c r="J105" s="906">
        <f t="shared" si="5"/>
        <v>3.43</v>
      </c>
      <c r="K105" s="840" t="s">
        <v>694</v>
      </c>
      <c r="L105" s="841" t="s">
        <v>661</v>
      </c>
      <c r="M105" s="841" t="s">
        <v>352</v>
      </c>
      <c r="N105" s="841" t="s">
        <v>674</v>
      </c>
      <c r="O105" s="841"/>
      <c r="P105" s="841" t="s">
        <v>5</v>
      </c>
      <c r="Q105" s="841" t="s">
        <v>323</v>
      </c>
      <c r="R105" s="840" t="s">
        <v>652</v>
      </c>
    </row>
    <row r="106" spans="1:18" outlineLevel="1">
      <c r="A106" s="847" t="s">
        <v>108</v>
      </c>
      <c r="B106" s="829" t="s">
        <v>932</v>
      </c>
      <c r="C106" s="839">
        <v>42823</v>
      </c>
      <c r="D106" s="829" t="s">
        <v>1015</v>
      </c>
      <c r="E106" s="830" t="s">
        <v>710</v>
      </c>
      <c r="F106" s="831">
        <v>67003</v>
      </c>
      <c r="G106" s="832">
        <v>41.61</v>
      </c>
      <c r="H106" s="829">
        <v>51.48</v>
      </c>
      <c r="I106" s="829" t="s">
        <v>322</v>
      </c>
      <c r="J106" s="906">
        <f t="shared" si="5"/>
        <v>51.48</v>
      </c>
      <c r="K106" s="840" t="s">
        <v>694</v>
      </c>
      <c r="L106" s="841" t="s">
        <v>661</v>
      </c>
      <c r="M106" s="841" t="s">
        <v>352</v>
      </c>
      <c r="N106" s="841" t="s">
        <v>674</v>
      </c>
      <c r="O106" s="841"/>
      <c r="P106" s="841" t="s">
        <v>5</v>
      </c>
      <c r="Q106" s="841" t="s">
        <v>323</v>
      </c>
      <c r="R106" s="840" t="s">
        <v>652</v>
      </c>
    </row>
    <row r="107" spans="1:18">
      <c r="A107" s="842" t="s">
        <v>647</v>
      </c>
      <c r="B107" s="842"/>
      <c r="C107" s="842"/>
      <c r="D107" s="842"/>
      <c r="E107" s="843"/>
      <c r="F107" s="844"/>
      <c r="G107" s="845">
        <f>SUM(G93:G106)</f>
        <v>5991.8499999999995</v>
      </c>
      <c r="H107" s="846">
        <f>SUM(H93:H106)</f>
        <v>7452.7399999999989</v>
      </c>
      <c r="I107" s="842"/>
      <c r="J107" s="907">
        <f>SUM(J93:J106)</f>
        <v>7452.7399999999989</v>
      </c>
      <c r="K107" s="842"/>
      <c r="L107" s="842"/>
      <c r="M107" s="842"/>
      <c r="N107" s="842"/>
      <c r="O107" s="842"/>
      <c r="P107" s="842"/>
      <c r="Q107" s="842"/>
      <c r="R107" s="842"/>
    </row>
    <row r="108" spans="1:18" outlineLevel="1">
      <c r="A108" s="847" t="s">
        <v>109</v>
      </c>
      <c r="B108" s="829" t="s">
        <v>988</v>
      </c>
      <c r="C108" s="839">
        <v>42766</v>
      </c>
      <c r="D108" s="829" t="s">
        <v>1001</v>
      </c>
      <c r="E108" s="830" t="s">
        <v>713</v>
      </c>
      <c r="F108" s="831">
        <v>66425</v>
      </c>
      <c r="G108" s="832">
        <v>1199.7</v>
      </c>
      <c r="H108" s="829">
        <v>1479.99</v>
      </c>
      <c r="I108" s="829" t="s">
        <v>322</v>
      </c>
      <c r="J108" s="906">
        <f t="shared" ref="J108:J121" si="6">H108</f>
        <v>1479.99</v>
      </c>
      <c r="K108" s="840" t="s">
        <v>650</v>
      </c>
      <c r="L108" s="841" t="s">
        <v>661</v>
      </c>
      <c r="M108" s="841" t="s">
        <v>352</v>
      </c>
      <c r="N108" s="841" t="s">
        <v>1021</v>
      </c>
      <c r="O108" s="841"/>
      <c r="P108" s="841" t="s">
        <v>5</v>
      </c>
      <c r="Q108" s="841" t="s">
        <v>323</v>
      </c>
      <c r="R108" s="840" t="s">
        <v>652</v>
      </c>
    </row>
    <row r="109" spans="1:18" outlineLevel="1">
      <c r="A109" s="847" t="s">
        <v>109</v>
      </c>
      <c r="B109" s="829" t="s">
        <v>988</v>
      </c>
      <c r="C109" s="839">
        <v>42766</v>
      </c>
      <c r="D109" s="829" t="s">
        <v>1004</v>
      </c>
      <c r="E109" s="830" t="s">
        <v>716</v>
      </c>
      <c r="F109" s="831">
        <v>66425</v>
      </c>
      <c r="G109" s="832">
        <v>78.760000000000005</v>
      </c>
      <c r="H109" s="829">
        <v>97.16</v>
      </c>
      <c r="I109" s="829" t="s">
        <v>322</v>
      </c>
      <c r="J109" s="906">
        <f t="shared" si="6"/>
        <v>97.16</v>
      </c>
      <c r="K109" s="840" t="s">
        <v>656</v>
      </c>
      <c r="L109" s="841" t="s">
        <v>661</v>
      </c>
      <c r="M109" s="841" t="s">
        <v>352</v>
      </c>
      <c r="N109" s="841" t="s">
        <v>662</v>
      </c>
      <c r="O109" s="841"/>
      <c r="P109" s="841" t="s">
        <v>5</v>
      </c>
      <c r="Q109" s="841" t="s">
        <v>323</v>
      </c>
      <c r="R109" s="840" t="s">
        <v>652</v>
      </c>
    </row>
    <row r="110" spans="1:18" outlineLevel="1">
      <c r="A110" s="847" t="s">
        <v>109</v>
      </c>
      <c r="B110" s="829" t="s">
        <v>988</v>
      </c>
      <c r="C110" s="839">
        <v>42766</v>
      </c>
      <c r="D110" s="829" t="s">
        <v>991</v>
      </c>
      <c r="E110" s="830" t="s">
        <v>722</v>
      </c>
      <c r="F110" s="831">
        <v>66425</v>
      </c>
      <c r="G110" s="832">
        <v>1.86</v>
      </c>
      <c r="H110" s="829">
        <v>2.29</v>
      </c>
      <c r="I110" s="829" t="s">
        <v>322</v>
      </c>
      <c r="J110" s="906">
        <f t="shared" si="6"/>
        <v>2.29</v>
      </c>
      <c r="K110" s="840" t="s">
        <v>694</v>
      </c>
      <c r="L110" s="841" t="s">
        <v>661</v>
      </c>
      <c r="M110" s="841" t="s">
        <v>352</v>
      </c>
      <c r="N110" s="841" t="s">
        <v>662</v>
      </c>
      <c r="O110" s="841"/>
      <c r="P110" s="841" t="s">
        <v>5</v>
      </c>
      <c r="Q110" s="841" t="s">
        <v>323</v>
      </c>
      <c r="R110" s="840" t="s">
        <v>652</v>
      </c>
    </row>
    <row r="111" spans="1:18" outlineLevel="1">
      <c r="A111" s="847" t="s">
        <v>109</v>
      </c>
      <c r="B111" s="829" t="s">
        <v>988</v>
      </c>
      <c r="C111" s="839">
        <v>42766</v>
      </c>
      <c r="D111" s="829" t="s">
        <v>1006</v>
      </c>
      <c r="E111" s="830" t="s">
        <v>719</v>
      </c>
      <c r="F111" s="831">
        <v>66425</v>
      </c>
      <c r="G111" s="832">
        <v>27.8</v>
      </c>
      <c r="H111" s="829">
        <v>34.29</v>
      </c>
      <c r="I111" s="829" t="s">
        <v>322</v>
      </c>
      <c r="J111" s="906">
        <f t="shared" si="6"/>
        <v>34.29</v>
      </c>
      <c r="K111" s="840" t="s">
        <v>694</v>
      </c>
      <c r="L111" s="841" t="s">
        <v>661</v>
      </c>
      <c r="M111" s="841" t="s">
        <v>352</v>
      </c>
      <c r="N111" s="841" t="s">
        <v>1021</v>
      </c>
      <c r="O111" s="841"/>
      <c r="P111" s="841" t="s">
        <v>5</v>
      </c>
      <c r="Q111" s="841" t="s">
        <v>323</v>
      </c>
      <c r="R111" s="840" t="s">
        <v>652</v>
      </c>
    </row>
    <row r="112" spans="1:18" outlineLevel="1">
      <c r="A112" s="847" t="s">
        <v>109</v>
      </c>
      <c r="B112" s="829" t="s">
        <v>988</v>
      </c>
      <c r="C112" s="839">
        <v>42761</v>
      </c>
      <c r="D112" s="829" t="s">
        <v>1022</v>
      </c>
      <c r="E112" s="830" t="s">
        <v>1023</v>
      </c>
      <c r="F112" s="831">
        <v>66425</v>
      </c>
      <c r="G112" s="832">
        <v>324.25</v>
      </c>
      <c r="H112" s="829">
        <v>400</v>
      </c>
      <c r="I112" s="829" t="s">
        <v>322</v>
      </c>
      <c r="J112" s="906">
        <f t="shared" si="6"/>
        <v>400</v>
      </c>
      <c r="K112" s="840" t="s">
        <v>670</v>
      </c>
      <c r="L112" s="841" t="s">
        <v>661</v>
      </c>
      <c r="M112" s="841" t="s">
        <v>352</v>
      </c>
      <c r="N112" s="841" t="s">
        <v>662</v>
      </c>
      <c r="O112" s="841"/>
      <c r="P112" s="841" t="s">
        <v>5</v>
      </c>
      <c r="Q112" s="841" t="s">
        <v>323</v>
      </c>
      <c r="R112" s="840" t="s">
        <v>652</v>
      </c>
    </row>
    <row r="113" spans="1:18" outlineLevel="1">
      <c r="A113" s="847" t="s">
        <v>109</v>
      </c>
      <c r="B113" s="829" t="s">
        <v>933</v>
      </c>
      <c r="C113" s="839">
        <v>42794</v>
      </c>
      <c r="D113" s="829" t="s">
        <v>1009</v>
      </c>
      <c r="E113" s="830" t="s">
        <v>713</v>
      </c>
      <c r="F113" s="831">
        <v>66588</v>
      </c>
      <c r="G113" s="832">
        <v>1181.73</v>
      </c>
      <c r="H113" s="829">
        <v>1489.99</v>
      </c>
      <c r="I113" s="829" t="s">
        <v>322</v>
      </c>
      <c r="J113" s="906">
        <f t="shared" si="6"/>
        <v>1489.99</v>
      </c>
      <c r="K113" s="840" t="s">
        <v>650</v>
      </c>
      <c r="L113" s="841" t="s">
        <v>661</v>
      </c>
      <c r="M113" s="841" t="s">
        <v>352</v>
      </c>
      <c r="N113" s="841" t="s">
        <v>1021</v>
      </c>
      <c r="O113" s="841"/>
      <c r="P113" s="841" t="s">
        <v>5</v>
      </c>
      <c r="Q113" s="841" t="s">
        <v>323</v>
      </c>
      <c r="R113" s="840" t="s">
        <v>652</v>
      </c>
    </row>
    <row r="114" spans="1:18" outlineLevel="1">
      <c r="A114" s="847" t="s">
        <v>109</v>
      </c>
      <c r="B114" s="829" t="s">
        <v>933</v>
      </c>
      <c r="C114" s="839">
        <v>42794</v>
      </c>
      <c r="D114" s="829" t="s">
        <v>1010</v>
      </c>
      <c r="E114" s="830" t="s">
        <v>716</v>
      </c>
      <c r="F114" s="831">
        <v>66588</v>
      </c>
      <c r="G114" s="832">
        <v>77.06</v>
      </c>
      <c r="H114" s="829">
        <v>97.16</v>
      </c>
      <c r="I114" s="829" t="s">
        <v>322</v>
      </c>
      <c r="J114" s="906">
        <f t="shared" si="6"/>
        <v>97.16</v>
      </c>
      <c r="K114" s="840" t="s">
        <v>656</v>
      </c>
      <c r="L114" s="841" t="s">
        <v>661</v>
      </c>
      <c r="M114" s="841" t="s">
        <v>352</v>
      </c>
      <c r="N114" s="841" t="s">
        <v>662</v>
      </c>
      <c r="O114" s="841"/>
      <c r="P114" s="841" t="s">
        <v>5</v>
      </c>
      <c r="Q114" s="841" t="s">
        <v>323</v>
      </c>
      <c r="R114" s="840" t="s">
        <v>652</v>
      </c>
    </row>
    <row r="115" spans="1:18" outlineLevel="1">
      <c r="A115" s="847" t="s">
        <v>109</v>
      </c>
      <c r="B115" s="829" t="s">
        <v>933</v>
      </c>
      <c r="C115" s="839">
        <v>42780</v>
      </c>
      <c r="D115" s="829" t="s">
        <v>1024</v>
      </c>
      <c r="E115" s="830" t="s">
        <v>1025</v>
      </c>
      <c r="F115" s="831">
        <v>66588</v>
      </c>
      <c r="G115" s="832">
        <v>416.38</v>
      </c>
      <c r="H115" s="829">
        <v>525</v>
      </c>
      <c r="I115" s="829" t="s">
        <v>322</v>
      </c>
      <c r="J115" s="906">
        <f t="shared" si="6"/>
        <v>525</v>
      </c>
      <c r="K115" s="840" t="s">
        <v>694</v>
      </c>
      <c r="L115" s="841" t="s">
        <v>661</v>
      </c>
      <c r="M115" s="841" t="s">
        <v>352</v>
      </c>
      <c r="N115" s="841" t="s">
        <v>662</v>
      </c>
      <c r="O115" s="841"/>
      <c r="P115" s="841" t="s">
        <v>5</v>
      </c>
      <c r="Q115" s="841" t="s">
        <v>323</v>
      </c>
      <c r="R115" s="840" t="s">
        <v>652</v>
      </c>
    </row>
    <row r="116" spans="1:18" outlineLevel="1">
      <c r="A116" s="847" t="s">
        <v>109</v>
      </c>
      <c r="B116" s="829" t="s">
        <v>933</v>
      </c>
      <c r="C116" s="839">
        <v>42794</v>
      </c>
      <c r="D116" s="829" t="s">
        <v>964</v>
      </c>
      <c r="E116" s="830" t="s">
        <v>722</v>
      </c>
      <c r="F116" s="831">
        <v>66588</v>
      </c>
      <c r="G116" s="832">
        <v>1.82</v>
      </c>
      <c r="H116" s="829">
        <v>2.29</v>
      </c>
      <c r="I116" s="829" t="s">
        <v>322</v>
      </c>
      <c r="J116" s="906">
        <f t="shared" si="6"/>
        <v>2.29</v>
      </c>
      <c r="K116" s="840" t="s">
        <v>694</v>
      </c>
      <c r="L116" s="841" t="s">
        <v>661</v>
      </c>
      <c r="M116" s="841" t="s">
        <v>352</v>
      </c>
      <c r="N116" s="841" t="s">
        <v>662</v>
      </c>
      <c r="O116" s="841"/>
      <c r="P116" s="841" t="s">
        <v>5</v>
      </c>
      <c r="Q116" s="841" t="s">
        <v>323</v>
      </c>
      <c r="R116" s="840" t="s">
        <v>652</v>
      </c>
    </row>
    <row r="117" spans="1:18" outlineLevel="1">
      <c r="A117" s="847" t="s">
        <v>109</v>
      </c>
      <c r="B117" s="829" t="s">
        <v>933</v>
      </c>
      <c r="C117" s="839">
        <v>42794</v>
      </c>
      <c r="D117" s="829" t="s">
        <v>1011</v>
      </c>
      <c r="E117" s="830" t="s">
        <v>719</v>
      </c>
      <c r="F117" s="831">
        <v>66588</v>
      </c>
      <c r="G117" s="832">
        <v>27.2</v>
      </c>
      <c r="H117" s="829">
        <v>34.29</v>
      </c>
      <c r="I117" s="829" t="s">
        <v>322</v>
      </c>
      <c r="J117" s="906">
        <f t="shared" si="6"/>
        <v>34.29</v>
      </c>
      <c r="K117" s="840" t="s">
        <v>694</v>
      </c>
      <c r="L117" s="841" t="s">
        <v>661</v>
      </c>
      <c r="M117" s="841" t="s">
        <v>352</v>
      </c>
      <c r="N117" s="841" t="s">
        <v>1021</v>
      </c>
      <c r="O117" s="841"/>
      <c r="P117" s="841" t="s">
        <v>5</v>
      </c>
      <c r="Q117" s="841" t="s">
        <v>323</v>
      </c>
      <c r="R117" s="840" t="s">
        <v>652</v>
      </c>
    </row>
    <row r="118" spans="1:18" outlineLevel="1">
      <c r="A118" s="847" t="s">
        <v>109</v>
      </c>
      <c r="B118" s="829" t="s">
        <v>932</v>
      </c>
      <c r="C118" s="839">
        <v>42823</v>
      </c>
      <c r="D118" s="829" t="s">
        <v>1015</v>
      </c>
      <c r="E118" s="830" t="s">
        <v>713</v>
      </c>
      <c r="F118" s="831">
        <v>67003</v>
      </c>
      <c r="G118" s="832">
        <v>1204.31</v>
      </c>
      <c r="H118" s="829">
        <v>1489.99</v>
      </c>
      <c r="I118" s="829" t="s">
        <v>322</v>
      </c>
      <c r="J118" s="906">
        <f t="shared" si="6"/>
        <v>1489.99</v>
      </c>
      <c r="K118" s="840" t="s">
        <v>650</v>
      </c>
      <c r="L118" s="841" t="s">
        <v>661</v>
      </c>
      <c r="M118" s="841" t="s">
        <v>352</v>
      </c>
      <c r="N118" s="841" t="s">
        <v>1021</v>
      </c>
      <c r="O118" s="841"/>
      <c r="P118" s="841" t="s">
        <v>5</v>
      </c>
      <c r="Q118" s="841" t="s">
        <v>323</v>
      </c>
      <c r="R118" s="840" t="s">
        <v>652</v>
      </c>
    </row>
    <row r="119" spans="1:18" outlineLevel="1">
      <c r="A119" s="847" t="s">
        <v>109</v>
      </c>
      <c r="B119" s="829" t="s">
        <v>932</v>
      </c>
      <c r="C119" s="839">
        <v>42825</v>
      </c>
      <c r="D119" s="829" t="s">
        <v>1016</v>
      </c>
      <c r="E119" s="830" t="s">
        <v>716</v>
      </c>
      <c r="F119" s="831">
        <v>67003</v>
      </c>
      <c r="G119" s="832">
        <v>78.53</v>
      </c>
      <c r="H119" s="829">
        <v>97.16</v>
      </c>
      <c r="I119" s="829" t="s">
        <v>322</v>
      </c>
      <c r="J119" s="906">
        <f t="shared" si="6"/>
        <v>97.16</v>
      </c>
      <c r="K119" s="840" t="s">
        <v>656</v>
      </c>
      <c r="L119" s="841" t="s">
        <v>661</v>
      </c>
      <c r="M119" s="841" t="s">
        <v>352</v>
      </c>
      <c r="N119" s="841" t="s">
        <v>662</v>
      </c>
      <c r="O119" s="841"/>
      <c r="P119" s="841" t="s">
        <v>5</v>
      </c>
      <c r="Q119" s="841" t="s">
        <v>323</v>
      </c>
      <c r="R119" s="840" t="s">
        <v>652</v>
      </c>
    </row>
    <row r="120" spans="1:18" outlineLevel="1">
      <c r="A120" s="847" t="s">
        <v>109</v>
      </c>
      <c r="B120" s="829" t="s">
        <v>932</v>
      </c>
      <c r="C120" s="839">
        <v>42823</v>
      </c>
      <c r="D120" s="829" t="s">
        <v>1015</v>
      </c>
      <c r="E120" s="830" t="s">
        <v>719</v>
      </c>
      <c r="F120" s="831">
        <v>67003</v>
      </c>
      <c r="G120" s="832">
        <v>27.72</v>
      </c>
      <c r="H120" s="829">
        <v>34.29</v>
      </c>
      <c r="I120" s="829" t="s">
        <v>322</v>
      </c>
      <c r="J120" s="906">
        <f t="shared" si="6"/>
        <v>34.29</v>
      </c>
      <c r="K120" s="840" t="s">
        <v>694</v>
      </c>
      <c r="L120" s="841" t="s">
        <v>661</v>
      </c>
      <c r="M120" s="841" t="s">
        <v>352</v>
      </c>
      <c r="N120" s="841" t="s">
        <v>1021</v>
      </c>
      <c r="O120" s="841"/>
      <c r="P120" s="841" t="s">
        <v>5</v>
      </c>
      <c r="Q120" s="841" t="s">
        <v>323</v>
      </c>
      <c r="R120" s="840" t="s">
        <v>652</v>
      </c>
    </row>
    <row r="121" spans="1:18" outlineLevel="1">
      <c r="A121" s="847" t="s">
        <v>109</v>
      </c>
      <c r="B121" s="829" t="s">
        <v>932</v>
      </c>
      <c r="C121" s="839">
        <v>42822</v>
      </c>
      <c r="D121" s="829" t="s">
        <v>1017</v>
      </c>
      <c r="E121" s="830" t="s">
        <v>722</v>
      </c>
      <c r="F121" s="831">
        <v>67003</v>
      </c>
      <c r="G121" s="832">
        <v>1.85</v>
      </c>
      <c r="H121" s="829">
        <v>2.29</v>
      </c>
      <c r="I121" s="829" t="s">
        <v>322</v>
      </c>
      <c r="J121" s="906">
        <f t="shared" si="6"/>
        <v>2.29</v>
      </c>
      <c r="K121" s="840" t="s">
        <v>694</v>
      </c>
      <c r="L121" s="841" t="s">
        <v>661</v>
      </c>
      <c r="M121" s="841" t="s">
        <v>352</v>
      </c>
      <c r="N121" s="841" t="s">
        <v>662</v>
      </c>
      <c r="O121" s="841"/>
      <c r="P121" s="841" t="s">
        <v>5</v>
      </c>
      <c r="Q121" s="841" t="s">
        <v>323</v>
      </c>
      <c r="R121" s="840" t="s">
        <v>652</v>
      </c>
    </row>
    <row r="122" spans="1:18">
      <c r="A122" s="842" t="s">
        <v>647</v>
      </c>
      <c r="B122" s="842"/>
      <c r="C122" s="842"/>
      <c r="D122" s="842"/>
      <c r="E122" s="843"/>
      <c r="F122" s="844"/>
      <c r="G122" s="845">
        <f>SUM(G108:G121)</f>
        <v>4648.97</v>
      </c>
      <c r="H122" s="846">
        <f>SUM(H108:H121)</f>
        <v>5786.19</v>
      </c>
      <c r="I122" s="842"/>
      <c r="J122" s="907">
        <f>SUM(J108:J121)</f>
        <v>5786.19</v>
      </c>
      <c r="K122" s="842"/>
      <c r="L122" s="842"/>
      <c r="M122" s="842"/>
      <c r="N122" s="842"/>
      <c r="O122" s="842"/>
      <c r="P122" s="842"/>
      <c r="Q122" s="842"/>
      <c r="R122" s="842"/>
    </row>
    <row r="123" spans="1:18" outlineLevel="1">
      <c r="A123" s="847" t="s">
        <v>110</v>
      </c>
      <c r="B123" s="829" t="s">
        <v>988</v>
      </c>
      <c r="C123" s="839">
        <v>42766</v>
      </c>
      <c r="D123" s="829" t="s">
        <v>1001</v>
      </c>
      <c r="E123" s="830" t="s">
        <v>713</v>
      </c>
      <c r="F123" s="831">
        <v>66425</v>
      </c>
      <c r="G123" s="832">
        <v>1199.7</v>
      </c>
      <c r="H123" s="829">
        <v>1479.99</v>
      </c>
      <c r="I123" s="829" t="s">
        <v>322</v>
      </c>
      <c r="J123" s="906">
        <f t="shared" ref="J123:J136" si="7">H123</f>
        <v>1479.99</v>
      </c>
      <c r="K123" s="840" t="s">
        <v>650</v>
      </c>
      <c r="L123" s="841" t="s">
        <v>661</v>
      </c>
      <c r="M123" s="841" t="s">
        <v>352</v>
      </c>
      <c r="N123" s="841" t="s">
        <v>1021</v>
      </c>
      <c r="O123" s="841"/>
      <c r="P123" s="841" t="s">
        <v>5</v>
      </c>
      <c r="Q123" s="841" t="s">
        <v>323</v>
      </c>
      <c r="R123" s="840" t="s">
        <v>652</v>
      </c>
    </row>
    <row r="124" spans="1:18" outlineLevel="1">
      <c r="A124" s="847" t="s">
        <v>110</v>
      </c>
      <c r="B124" s="829" t="s">
        <v>988</v>
      </c>
      <c r="C124" s="839">
        <v>42766</v>
      </c>
      <c r="D124" s="829" t="s">
        <v>1004</v>
      </c>
      <c r="E124" s="830" t="s">
        <v>716</v>
      </c>
      <c r="F124" s="831">
        <v>66425</v>
      </c>
      <c r="G124" s="832">
        <v>78.760000000000005</v>
      </c>
      <c r="H124" s="829">
        <v>97.16</v>
      </c>
      <c r="I124" s="829" t="s">
        <v>322</v>
      </c>
      <c r="J124" s="906">
        <f t="shared" si="7"/>
        <v>97.16</v>
      </c>
      <c r="K124" s="840" t="s">
        <v>656</v>
      </c>
      <c r="L124" s="841" t="s">
        <v>661</v>
      </c>
      <c r="M124" s="841" t="s">
        <v>352</v>
      </c>
      <c r="N124" s="841" t="s">
        <v>662</v>
      </c>
      <c r="O124" s="841"/>
      <c r="P124" s="841" t="s">
        <v>5</v>
      </c>
      <c r="Q124" s="841" t="s">
        <v>323</v>
      </c>
      <c r="R124" s="840" t="s">
        <v>652</v>
      </c>
    </row>
    <row r="125" spans="1:18" outlineLevel="1">
      <c r="A125" s="847" t="s">
        <v>110</v>
      </c>
      <c r="B125" s="829" t="s">
        <v>988</v>
      </c>
      <c r="C125" s="839">
        <v>42766</v>
      </c>
      <c r="D125" s="829" t="s">
        <v>991</v>
      </c>
      <c r="E125" s="830" t="s">
        <v>722</v>
      </c>
      <c r="F125" s="831">
        <v>66425</v>
      </c>
      <c r="G125" s="832">
        <v>1.86</v>
      </c>
      <c r="H125" s="829">
        <v>2.29</v>
      </c>
      <c r="I125" s="829" t="s">
        <v>322</v>
      </c>
      <c r="J125" s="906">
        <f t="shared" si="7"/>
        <v>2.29</v>
      </c>
      <c r="K125" s="840" t="s">
        <v>694</v>
      </c>
      <c r="L125" s="841" t="s">
        <v>661</v>
      </c>
      <c r="M125" s="841" t="s">
        <v>352</v>
      </c>
      <c r="N125" s="841" t="s">
        <v>662</v>
      </c>
      <c r="O125" s="841"/>
      <c r="P125" s="841" t="s">
        <v>5</v>
      </c>
      <c r="Q125" s="841" t="s">
        <v>323</v>
      </c>
      <c r="R125" s="840" t="s">
        <v>652</v>
      </c>
    </row>
    <row r="126" spans="1:18" outlineLevel="1">
      <c r="A126" s="847" t="s">
        <v>110</v>
      </c>
      <c r="B126" s="829" t="s">
        <v>988</v>
      </c>
      <c r="C126" s="839">
        <v>42766</v>
      </c>
      <c r="D126" s="829" t="s">
        <v>1006</v>
      </c>
      <c r="E126" s="830" t="s">
        <v>719</v>
      </c>
      <c r="F126" s="831">
        <v>66425</v>
      </c>
      <c r="G126" s="832">
        <v>27.8</v>
      </c>
      <c r="H126" s="829">
        <v>34.29</v>
      </c>
      <c r="I126" s="829" t="s">
        <v>322</v>
      </c>
      <c r="J126" s="906">
        <f t="shared" si="7"/>
        <v>34.29</v>
      </c>
      <c r="K126" s="840" t="s">
        <v>694</v>
      </c>
      <c r="L126" s="841" t="s">
        <v>661</v>
      </c>
      <c r="M126" s="841" t="s">
        <v>352</v>
      </c>
      <c r="N126" s="841" t="s">
        <v>1021</v>
      </c>
      <c r="O126" s="841"/>
      <c r="P126" s="841" t="s">
        <v>5</v>
      </c>
      <c r="Q126" s="841" t="s">
        <v>323</v>
      </c>
      <c r="R126" s="840" t="s">
        <v>652</v>
      </c>
    </row>
    <row r="127" spans="1:18" outlineLevel="1">
      <c r="A127" s="847" t="s">
        <v>110</v>
      </c>
      <c r="B127" s="829" t="s">
        <v>988</v>
      </c>
      <c r="C127" s="839">
        <v>42761</v>
      </c>
      <c r="D127" s="829" t="s">
        <v>1022</v>
      </c>
      <c r="E127" s="830" t="s">
        <v>1026</v>
      </c>
      <c r="F127" s="831">
        <v>66425</v>
      </c>
      <c r="G127" s="832">
        <v>202.65</v>
      </c>
      <c r="H127" s="829">
        <v>250</v>
      </c>
      <c r="I127" s="829" t="s">
        <v>322</v>
      </c>
      <c r="J127" s="906">
        <f t="shared" si="7"/>
        <v>250</v>
      </c>
      <c r="K127" s="840" t="s">
        <v>670</v>
      </c>
      <c r="L127" s="841" t="s">
        <v>661</v>
      </c>
      <c r="M127" s="841" t="s">
        <v>352</v>
      </c>
      <c r="N127" s="841" t="s">
        <v>662</v>
      </c>
      <c r="O127" s="841"/>
      <c r="P127" s="841" t="s">
        <v>5</v>
      </c>
      <c r="Q127" s="841" t="s">
        <v>323</v>
      </c>
      <c r="R127" s="840" t="s">
        <v>652</v>
      </c>
    </row>
    <row r="128" spans="1:18" outlineLevel="1">
      <c r="A128" s="847" t="s">
        <v>110</v>
      </c>
      <c r="B128" s="829" t="s">
        <v>933</v>
      </c>
      <c r="C128" s="839">
        <v>42794</v>
      </c>
      <c r="D128" s="829" t="s">
        <v>1009</v>
      </c>
      <c r="E128" s="830" t="s">
        <v>713</v>
      </c>
      <c r="F128" s="831">
        <v>66588</v>
      </c>
      <c r="G128" s="832">
        <v>1181.73</v>
      </c>
      <c r="H128" s="829">
        <v>1489.99</v>
      </c>
      <c r="I128" s="829" t="s">
        <v>322</v>
      </c>
      <c r="J128" s="906">
        <f t="shared" si="7"/>
        <v>1489.99</v>
      </c>
      <c r="K128" s="840" t="s">
        <v>650</v>
      </c>
      <c r="L128" s="841" t="s">
        <v>661</v>
      </c>
      <c r="M128" s="841" t="s">
        <v>352</v>
      </c>
      <c r="N128" s="841" t="s">
        <v>1021</v>
      </c>
      <c r="O128" s="841"/>
      <c r="P128" s="841" t="s">
        <v>5</v>
      </c>
      <c r="Q128" s="841" t="s">
        <v>323</v>
      </c>
      <c r="R128" s="840" t="s">
        <v>652</v>
      </c>
    </row>
    <row r="129" spans="1:18" outlineLevel="1">
      <c r="A129" s="847" t="s">
        <v>110</v>
      </c>
      <c r="B129" s="829" t="s">
        <v>933</v>
      </c>
      <c r="C129" s="839">
        <v>42794</v>
      </c>
      <c r="D129" s="829" t="s">
        <v>1010</v>
      </c>
      <c r="E129" s="830" t="s">
        <v>716</v>
      </c>
      <c r="F129" s="831">
        <v>66588</v>
      </c>
      <c r="G129" s="832">
        <v>77.06</v>
      </c>
      <c r="H129" s="829">
        <v>97.16</v>
      </c>
      <c r="I129" s="829" t="s">
        <v>322</v>
      </c>
      <c r="J129" s="906">
        <f t="shared" si="7"/>
        <v>97.16</v>
      </c>
      <c r="K129" s="840" t="s">
        <v>656</v>
      </c>
      <c r="L129" s="841" t="s">
        <v>661</v>
      </c>
      <c r="M129" s="841" t="s">
        <v>352</v>
      </c>
      <c r="N129" s="841" t="s">
        <v>662</v>
      </c>
      <c r="O129" s="841"/>
      <c r="P129" s="841" t="s">
        <v>5</v>
      </c>
      <c r="Q129" s="841" t="s">
        <v>323</v>
      </c>
      <c r="R129" s="840" t="s">
        <v>652</v>
      </c>
    </row>
    <row r="130" spans="1:18" outlineLevel="1">
      <c r="A130" s="847" t="s">
        <v>110</v>
      </c>
      <c r="B130" s="829" t="s">
        <v>933</v>
      </c>
      <c r="C130" s="839">
        <v>42780</v>
      </c>
      <c r="D130" s="829" t="s">
        <v>1024</v>
      </c>
      <c r="E130" s="830" t="s">
        <v>1027</v>
      </c>
      <c r="F130" s="831">
        <v>66588</v>
      </c>
      <c r="G130" s="832">
        <v>475.87</v>
      </c>
      <c r="H130" s="829">
        <v>600</v>
      </c>
      <c r="I130" s="829" t="s">
        <v>322</v>
      </c>
      <c r="J130" s="906">
        <f t="shared" si="7"/>
        <v>600</v>
      </c>
      <c r="K130" s="840" t="s">
        <v>694</v>
      </c>
      <c r="L130" s="841" t="s">
        <v>661</v>
      </c>
      <c r="M130" s="841" t="s">
        <v>352</v>
      </c>
      <c r="N130" s="841" t="s">
        <v>662</v>
      </c>
      <c r="O130" s="841"/>
      <c r="P130" s="841" t="s">
        <v>5</v>
      </c>
      <c r="Q130" s="841" t="s">
        <v>323</v>
      </c>
      <c r="R130" s="840" t="s">
        <v>652</v>
      </c>
    </row>
    <row r="131" spans="1:18" outlineLevel="1">
      <c r="A131" s="847" t="s">
        <v>110</v>
      </c>
      <c r="B131" s="829" t="s">
        <v>933</v>
      </c>
      <c r="C131" s="839">
        <v>42794</v>
      </c>
      <c r="D131" s="829" t="s">
        <v>1011</v>
      </c>
      <c r="E131" s="830" t="s">
        <v>719</v>
      </c>
      <c r="F131" s="831">
        <v>66588</v>
      </c>
      <c r="G131" s="832">
        <v>27.2</v>
      </c>
      <c r="H131" s="829">
        <v>34.29</v>
      </c>
      <c r="I131" s="829" t="s">
        <v>322</v>
      </c>
      <c r="J131" s="906">
        <f t="shared" si="7"/>
        <v>34.29</v>
      </c>
      <c r="K131" s="840" t="s">
        <v>694</v>
      </c>
      <c r="L131" s="841" t="s">
        <v>661</v>
      </c>
      <c r="M131" s="841" t="s">
        <v>352</v>
      </c>
      <c r="N131" s="841" t="s">
        <v>1021</v>
      </c>
      <c r="O131" s="841"/>
      <c r="P131" s="841" t="s">
        <v>5</v>
      </c>
      <c r="Q131" s="841" t="s">
        <v>323</v>
      </c>
      <c r="R131" s="840" t="s">
        <v>652</v>
      </c>
    </row>
    <row r="132" spans="1:18" outlineLevel="1">
      <c r="A132" s="847" t="s">
        <v>110</v>
      </c>
      <c r="B132" s="829" t="s">
        <v>933</v>
      </c>
      <c r="C132" s="839">
        <v>42794</v>
      </c>
      <c r="D132" s="829" t="s">
        <v>964</v>
      </c>
      <c r="E132" s="830" t="s">
        <v>722</v>
      </c>
      <c r="F132" s="831">
        <v>66588</v>
      </c>
      <c r="G132" s="832">
        <v>1.82</v>
      </c>
      <c r="H132" s="829">
        <v>2.29</v>
      </c>
      <c r="I132" s="829" t="s">
        <v>322</v>
      </c>
      <c r="J132" s="906">
        <f t="shared" si="7"/>
        <v>2.29</v>
      </c>
      <c r="K132" s="840" t="s">
        <v>694</v>
      </c>
      <c r="L132" s="841" t="s">
        <v>661</v>
      </c>
      <c r="M132" s="841" t="s">
        <v>352</v>
      </c>
      <c r="N132" s="841" t="s">
        <v>662</v>
      </c>
      <c r="O132" s="841"/>
      <c r="P132" s="841" t="s">
        <v>5</v>
      </c>
      <c r="Q132" s="841" t="s">
        <v>323</v>
      </c>
      <c r="R132" s="840" t="s">
        <v>652</v>
      </c>
    </row>
    <row r="133" spans="1:18" outlineLevel="1">
      <c r="A133" s="847" t="s">
        <v>110</v>
      </c>
      <c r="B133" s="829" t="s">
        <v>932</v>
      </c>
      <c r="C133" s="839">
        <v>42823</v>
      </c>
      <c r="D133" s="829" t="s">
        <v>1015</v>
      </c>
      <c r="E133" s="830" t="s">
        <v>713</v>
      </c>
      <c r="F133" s="831">
        <v>67003</v>
      </c>
      <c r="G133" s="832">
        <v>1204.31</v>
      </c>
      <c r="H133" s="829">
        <v>1489.99</v>
      </c>
      <c r="I133" s="829" t="s">
        <v>322</v>
      </c>
      <c r="J133" s="906">
        <f t="shared" si="7"/>
        <v>1489.99</v>
      </c>
      <c r="K133" s="840" t="s">
        <v>650</v>
      </c>
      <c r="L133" s="841" t="s">
        <v>661</v>
      </c>
      <c r="M133" s="841" t="s">
        <v>352</v>
      </c>
      <c r="N133" s="841" t="s">
        <v>1021</v>
      </c>
      <c r="O133" s="841"/>
      <c r="P133" s="841" t="s">
        <v>5</v>
      </c>
      <c r="Q133" s="841" t="s">
        <v>323</v>
      </c>
      <c r="R133" s="840" t="s">
        <v>652</v>
      </c>
    </row>
    <row r="134" spans="1:18" outlineLevel="1">
      <c r="A134" s="847" t="s">
        <v>110</v>
      </c>
      <c r="B134" s="829" t="s">
        <v>932</v>
      </c>
      <c r="C134" s="839">
        <v>42825</v>
      </c>
      <c r="D134" s="829" t="s">
        <v>1016</v>
      </c>
      <c r="E134" s="830" t="s">
        <v>716</v>
      </c>
      <c r="F134" s="831">
        <v>67003</v>
      </c>
      <c r="G134" s="832">
        <v>78.53</v>
      </c>
      <c r="H134" s="829">
        <v>97.16</v>
      </c>
      <c r="I134" s="829" t="s">
        <v>322</v>
      </c>
      <c r="J134" s="906">
        <f t="shared" si="7"/>
        <v>97.16</v>
      </c>
      <c r="K134" s="840" t="s">
        <v>656</v>
      </c>
      <c r="L134" s="841" t="s">
        <v>661</v>
      </c>
      <c r="M134" s="841" t="s">
        <v>352</v>
      </c>
      <c r="N134" s="841" t="s">
        <v>662</v>
      </c>
      <c r="O134" s="841"/>
      <c r="P134" s="841" t="s">
        <v>5</v>
      </c>
      <c r="Q134" s="841" t="s">
        <v>323</v>
      </c>
      <c r="R134" s="840" t="s">
        <v>652</v>
      </c>
    </row>
    <row r="135" spans="1:18" outlineLevel="1">
      <c r="A135" s="847" t="s">
        <v>110</v>
      </c>
      <c r="B135" s="829" t="s">
        <v>932</v>
      </c>
      <c r="C135" s="839">
        <v>42822</v>
      </c>
      <c r="D135" s="829" t="s">
        <v>1017</v>
      </c>
      <c r="E135" s="830" t="s">
        <v>722</v>
      </c>
      <c r="F135" s="831">
        <v>67003</v>
      </c>
      <c r="G135" s="832">
        <v>1.85</v>
      </c>
      <c r="H135" s="829">
        <v>2.29</v>
      </c>
      <c r="I135" s="829" t="s">
        <v>322</v>
      </c>
      <c r="J135" s="906">
        <f t="shared" si="7"/>
        <v>2.29</v>
      </c>
      <c r="K135" s="840" t="s">
        <v>694</v>
      </c>
      <c r="L135" s="841" t="s">
        <v>661</v>
      </c>
      <c r="M135" s="841" t="s">
        <v>352</v>
      </c>
      <c r="N135" s="841" t="s">
        <v>662</v>
      </c>
      <c r="O135" s="841"/>
      <c r="P135" s="841" t="s">
        <v>5</v>
      </c>
      <c r="Q135" s="841" t="s">
        <v>323</v>
      </c>
      <c r="R135" s="840" t="s">
        <v>652</v>
      </c>
    </row>
    <row r="136" spans="1:18" outlineLevel="1">
      <c r="A136" s="847" t="s">
        <v>110</v>
      </c>
      <c r="B136" s="829" t="s">
        <v>932</v>
      </c>
      <c r="C136" s="839">
        <v>42823</v>
      </c>
      <c r="D136" s="829" t="s">
        <v>1015</v>
      </c>
      <c r="E136" s="830" t="s">
        <v>719</v>
      </c>
      <c r="F136" s="831">
        <v>67003</v>
      </c>
      <c r="G136" s="832">
        <v>27.72</v>
      </c>
      <c r="H136" s="829">
        <v>34.29</v>
      </c>
      <c r="I136" s="829" t="s">
        <v>322</v>
      </c>
      <c r="J136" s="906">
        <f t="shared" si="7"/>
        <v>34.29</v>
      </c>
      <c r="K136" s="840" t="s">
        <v>694</v>
      </c>
      <c r="L136" s="841" t="s">
        <v>661</v>
      </c>
      <c r="M136" s="841" t="s">
        <v>352</v>
      </c>
      <c r="N136" s="841" t="s">
        <v>1021</v>
      </c>
      <c r="O136" s="841"/>
      <c r="P136" s="841" t="s">
        <v>5</v>
      </c>
      <c r="Q136" s="841" t="s">
        <v>323</v>
      </c>
      <c r="R136" s="840" t="s">
        <v>652</v>
      </c>
    </row>
    <row r="137" spans="1:18">
      <c r="A137" s="842" t="s">
        <v>647</v>
      </c>
      <c r="B137" s="842"/>
      <c r="C137" s="842"/>
      <c r="D137" s="842"/>
      <c r="E137" s="843"/>
      <c r="F137" s="844"/>
      <c r="G137" s="845">
        <f>SUM(G123:G136)</f>
        <v>4586.8600000000006</v>
      </c>
      <c r="H137" s="846">
        <f>SUM(H123:H136)</f>
        <v>5711.19</v>
      </c>
      <c r="I137" s="842"/>
      <c r="J137" s="907">
        <f>SUM(J123:J136)</f>
        <v>5711.19</v>
      </c>
      <c r="K137" s="842"/>
      <c r="L137" s="842"/>
      <c r="M137" s="842"/>
      <c r="N137" s="842"/>
      <c r="O137" s="842"/>
      <c r="P137" s="842"/>
      <c r="Q137" s="842"/>
      <c r="R137" s="842"/>
    </row>
    <row r="138" spans="1:18" outlineLevel="1">
      <c r="A138" s="847" t="s">
        <v>111</v>
      </c>
      <c r="B138" s="829" t="s">
        <v>988</v>
      </c>
      <c r="C138" s="839">
        <v>42766</v>
      </c>
      <c r="D138" s="829" t="s">
        <v>1001</v>
      </c>
      <c r="E138" s="830" t="s">
        <v>724</v>
      </c>
      <c r="F138" s="831">
        <v>66425</v>
      </c>
      <c r="G138" s="832">
        <v>395.6</v>
      </c>
      <c r="H138" s="829">
        <v>488.03</v>
      </c>
      <c r="I138" s="829" t="s">
        <v>322</v>
      </c>
      <c r="J138" s="906">
        <f t="shared" ref="J138:J152" si="8">H138</f>
        <v>488.03</v>
      </c>
      <c r="K138" s="840" t="s">
        <v>650</v>
      </c>
      <c r="L138" s="841" t="s">
        <v>661</v>
      </c>
      <c r="M138" s="841" t="s">
        <v>352</v>
      </c>
      <c r="N138" s="841" t="s">
        <v>725</v>
      </c>
      <c r="O138" s="841"/>
      <c r="P138" s="841" t="s">
        <v>5</v>
      </c>
      <c r="Q138" s="841" t="s">
        <v>323</v>
      </c>
      <c r="R138" s="840" t="s">
        <v>652</v>
      </c>
    </row>
    <row r="139" spans="1:18" outlineLevel="1">
      <c r="A139" s="847" t="s">
        <v>111</v>
      </c>
      <c r="B139" s="829" t="s">
        <v>988</v>
      </c>
      <c r="C139" s="839">
        <v>42766</v>
      </c>
      <c r="D139" s="829" t="s">
        <v>1004</v>
      </c>
      <c r="E139" s="830" t="s">
        <v>727</v>
      </c>
      <c r="F139" s="831">
        <v>66425</v>
      </c>
      <c r="G139" s="832">
        <v>25.34</v>
      </c>
      <c r="H139" s="829">
        <v>31.26</v>
      </c>
      <c r="I139" s="829" t="s">
        <v>322</v>
      </c>
      <c r="J139" s="906">
        <f t="shared" si="8"/>
        <v>31.26</v>
      </c>
      <c r="K139" s="840" t="s">
        <v>656</v>
      </c>
      <c r="L139" s="841" t="s">
        <v>661</v>
      </c>
      <c r="M139" s="841" t="s">
        <v>352</v>
      </c>
      <c r="N139" s="841" t="s">
        <v>725</v>
      </c>
      <c r="O139" s="841"/>
      <c r="P139" s="841" t="s">
        <v>5</v>
      </c>
      <c r="Q139" s="841" t="s">
        <v>323</v>
      </c>
      <c r="R139" s="840" t="s">
        <v>652</v>
      </c>
    </row>
    <row r="140" spans="1:18" outlineLevel="1">
      <c r="A140" s="847" t="s">
        <v>111</v>
      </c>
      <c r="B140" s="829" t="s">
        <v>988</v>
      </c>
      <c r="C140" s="839">
        <v>42766</v>
      </c>
      <c r="D140" s="829" t="s">
        <v>1018</v>
      </c>
      <c r="E140" s="830" t="s">
        <v>1028</v>
      </c>
      <c r="F140" s="831">
        <v>66425</v>
      </c>
      <c r="G140" s="832">
        <v>20.440000000000001</v>
      </c>
      <c r="H140" s="829">
        <v>25.22</v>
      </c>
      <c r="I140" s="829" t="s">
        <v>322</v>
      </c>
      <c r="J140" s="906">
        <f t="shared" si="8"/>
        <v>25.22</v>
      </c>
      <c r="K140" s="840" t="s">
        <v>691</v>
      </c>
      <c r="L140" s="841" t="s">
        <v>661</v>
      </c>
      <c r="M140" s="841" t="s">
        <v>352</v>
      </c>
      <c r="N140" s="841" t="s">
        <v>725</v>
      </c>
      <c r="O140" s="841"/>
      <c r="P140" s="841" t="s">
        <v>5</v>
      </c>
      <c r="Q140" s="841" t="s">
        <v>323</v>
      </c>
      <c r="R140" s="840" t="s">
        <v>652</v>
      </c>
    </row>
    <row r="141" spans="1:18" outlineLevel="1">
      <c r="A141" s="847" t="s">
        <v>111</v>
      </c>
      <c r="B141" s="829" t="s">
        <v>988</v>
      </c>
      <c r="C141" s="839">
        <v>42766</v>
      </c>
      <c r="D141" s="829" t="s">
        <v>1006</v>
      </c>
      <c r="E141" s="830" t="s">
        <v>731</v>
      </c>
      <c r="F141" s="831">
        <v>66425</v>
      </c>
      <c r="G141" s="832">
        <v>8.94</v>
      </c>
      <c r="H141" s="829">
        <v>11.03</v>
      </c>
      <c r="I141" s="829" t="s">
        <v>322</v>
      </c>
      <c r="J141" s="906">
        <f t="shared" si="8"/>
        <v>11.03</v>
      </c>
      <c r="K141" s="840" t="s">
        <v>694</v>
      </c>
      <c r="L141" s="841" t="s">
        <v>661</v>
      </c>
      <c r="M141" s="841" t="s">
        <v>352</v>
      </c>
      <c r="N141" s="841" t="s">
        <v>725</v>
      </c>
      <c r="O141" s="841"/>
      <c r="P141" s="841" t="s">
        <v>5</v>
      </c>
      <c r="Q141" s="841" t="s">
        <v>323</v>
      </c>
      <c r="R141" s="840" t="s">
        <v>652</v>
      </c>
    </row>
    <row r="142" spans="1:18" outlineLevel="1">
      <c r="A142" s="847" t="s">
        <v>111</v>
      </c>
      <c r="B142" s="829" t="s">
        <v>988</v>
      </c>
      <c r="C142" s="839">
        <v>42766</v>
      </c>
      <c r="D142" s="829" t="s">
        <v>991</v>
      </c>
      <c r="E142" s="830" t="s">
        <v>736</v>
      </c>
      <c r="F142" s="831">
        <v>66425</v>
      </c>
      <c r="G142" s="832">
        <v>0.32</v>
      </c>
      <c r="H142" s="829">
        <v>0.4</v>
      </c>
      <c r="I142" s="829" t="s">
        <v>322</v>
      </c>
      <c r="J142" s="906">
        <f t="shared" si="8"/>
        <v>0.4</v>
      </c>
      <c r="K142" s="840" t="s">
        <v>694</v>
      </c>
      <c r="L142" s="841" t="s">
        <v>661</v>
      </c>
      <c r="M142" s="841" t="s">
        <v>352</v>
      </c>
      <c r="N142" s="841" t="s">
        <v>725</v>
      </c>
      <c r="O142" s="841"/>
      <c r="P142" s="841" t="s">
        <v>5</v>
      </c>
      <c r="Q142" s="841" t="s">
        <v>323</v>
      </c>
      <c r="R142" s="840" t="s">
        <v>652</v>
      </c>
    </row>
    <row r="143" spans="1:18" outlineLevel="1">
      <c r="A143" s="847" t="s">
        <v>111</v>
      </c>
      <c r="B143" s="829" t="s">
        <v>933</v>
      </c>
      <c r="C143" s="839">
        <v>42794</v>
      </c>
      <c r="D143" s="829" t="s">
        <v>1009</v>
      </c>
      <c r="E143" s="830" t="s">
        <v>724</v>
      </c>
      <c r="F143" s="831">
        <v>66588</v>
      </c>
      <c r="G143" s="832">
        <v>234.62</v>
      </c>
      <c r="H143" s="829">
        <v>295.82</v>
      </c>
      <c r="I143" s="829" t="s">
        <v>322</v>
      </c>
      <c r="J143" s="906">
        <f t="shared" si="8"/>
        <v>295.82</v>
      </c>
      <c r="K143" s="840" t="s">
        <v>650</v>
      </c>
      <c r="L143" s="841" t="s">
        <v>661</v>
      </c>
      <c r="M143" s="841" t="s">
        <v>352</v>
      </c>
      <c r="N143" s="841" t="s">
        <v>725</v>
      </c>
      <c r="O143" s="841"/>
      <c r="P143" s="841" t="s">
        <v>5</v>
      </c>
      <c r="Q143" s="841" t="s">
        <v>323</v>
      </c>
      <c r="R143" s="840" t="s">
        <v>652</v>
      </c>
    </row>
    <row r="144" spans="1:18" outlineLevel="1">
      <c r="A144" s="847" t="s">
        <v>111</v>
      </c>
      <c r="B144" s="829" t="s">
        <v>933</v>
      </c>
      <c r="C144" s="839">
        <v>42794</v>
      </c>
      <c r="D144" s="829" t="s">
        <v>1010</v>
      </c>
      <c r="E144" s="830" t="s">
        <v>727</v>
      </c>
      <c r="F144" s="831">
        <v>66588</v>
      </c>
      <c r="G144" s="832">
        <v>14.87</v>
      </c>
      <c r="H144" s="829">
        <v>18.75</v>
      </c>
      <c r="I144" s="829" t="s">
        <v>322</v>
      </c>
      <c r="J144" s="906">
        <f t="shared" si="8"/>
        <v>18.75</v>
      </c>
      <c r="K144" s="840" t="s">
        <v>656</v>
      </c>
      <c r="L144" s="841" t="s">
        <v>661</v>
      </c>
      <c r="M144" s="841" t="s">
        <v>352</v>
      </c>
      <c r="N144" s="841" t="s">
        <v>725</v>
      </c>
      <c r="O144" s="841"/>
      <c r="P144" s="841" t="s">
        <v>5</v>
      </c>
      <c r="Q144" s="841" t="s">
        <v>323</v>
      </c>
      <c r="R144" s="840" t="s">
        <v>652</v>
      </c>
    </row>
    <row r="145" spans="1:18" outlineLevel="1">
      <c r="A145" s="847" t="s">
        <v>111</v>
      </c>
      <c r="B145" s="829" t="s">
        <v>933</v>
      </c>
      <c r="C145" s="839">
        <v>42794</v>
      </c>
      <c r="D145" s="829" t="s">
        <v>1011</v>
      </c>
      <c r="E145" s="830" t="s">
        <v>731</v>
      </c>
      <c r="F145" s="831">
        <v>66588</v>
      </c>
      <c r="G145" s="832">
        <v>5.25</v>
      </c>
      <c r="H145" s="829">
        <v>6.62</v>
      </c>
      <c r="I145" s="829" t="s">
        <v>322</v>
      </c>
      <c r="J145" s="906">
        <f t="shared" si="8"/>
        <v>6.62</v>
      </c>
      <c r="K145" s="840" t="s">
        <v>694</v>
      </c>
      <c r="L145" s="841" t="s">
        <v>661</v>
      </c>
      <c r="M145" s="841" t="s">
        <v>352</v>
      </c>
      <c r="N145" s="841" t="s">
        <v>725</v>
      </c>
      <c r="O145" s="841"/>
      <c r="P145" s="841" t="s">
        <v>5</v>
      </c>
      <c r="Q145" s="841" t="s">
        <v>323</v>
      </c>
      <c r="R145" s="840" t="s">
        <v>652</v>
      </c>
    </row>
    <row r="146" spans="1:18" outlineLevel="1">
      <c r="A146" s="847" t="s">
        <v>111</v>
      </c>
      <c r="B146" s="829" t="s">
        <v>933</v>
      </c>
      <c r="C146" s="839">
        <v>42794</v>
      </c>
      <c r="D146" s="829" t="s">
        <v>964</v>
      </c>
      <c r="E146" s="830" t="s">
        <v>736</v>
      </c>
      <c r="F146" s="831">
        <v>66588</v>
      </c>
      <c r="G146" s="832">
        <v>0.35</v>
      </c>
      <c r="H146" s="829">
        <v>0.44</v>
      </c>
      <c r="I146" s="829" t="s">
        <v>322</v>
      </c>
      <c r="J146" s="906">
        <f t="shared" si="8"/>
        <v>0.44</v>
      </c>
      <c r="K146" s="840" t="s">
        <v>694</v>
      </c>
      <c r="L146" s="841" t="s">
        <v>661</v>
      </c>
      <c r="M146" s="841" t="s">
        <v>352</v>
      </c>
      <c r="N146" s="841" t="s">
        <v>725</v>
      </c>
      <c r="O146" s="841"/>
      <c r="P146" s="841" t="s">
        <v>5</v>
      </c>
      <c r="Q146" s="841" t="s">
        <v>323</v>
      </c>
      <c r="R146" s="840" t="s">
        <v>652</v>
      </c>
    </row>
    <row r="147" spans="1:18" outlineLevel="1">
      <c r="A147" s="847" t="s">
        <v>111</v>
      </c>
      <c r="B147" s="829" t="s">
        <v>932</v>
      </c>
      <c r="C147" s="839">
        <v>42823</v>
      </c>
      <c r="D147" s="829" t="s">
        <v>1015</v>
      </c>
      <c r="E147" s="830" t="s">
        <v>724</v>
      </c>
      <c r="F147" s="831">
        <v>67003</v>
      </c>
      <c r="G147" s="832">
        <v>239.1</v>
      </c>
      <c r="H147" s="829">
        <v>295.82</v>
      </c>
      <c r="I147" s="829" t="s">
        <v>322</v>
      </c>
      <c r="J147" s="906">
        <f t="shared" si="8"/>
        <v>295.82</v>
      </c>
      <c r="K147" s="840" t="s">
        <v>650</v>
      </c>
      <c r="L147" s="841" t="s">
        <v>661</v>
      </c>
      <c r="M147" s="841" t="s">
        <v>352</v>
      </c>
      <c r="N147" s="841" t="s">
        <v>725</v>
      </c>
      <c r="O147" s="841"/>
      <c r="P147" s="841" t="s">
        <v>5</v>
      </c>
      <c r="Q147" s="841" t="s">
        <v>323</v>
      </c>
      <c r="R147" s="840" t="s">
        <v>652</v>
      </c>
    </row>
    <row r="148" spans="1:18" outlineLevel="1">
      <c r="A148" s="847" t="s">
        <v>111</v>
      </c>
      <c r="B148" s="829" t="s">
        <v>932</v>
      </c>
      <c r="C148" s="839">
        <v>42825</v>
      </c>
      <c r="D148" s="829" t="s">
        <v>1016</v>
      </c>
      <c r="E148" s="830" t="s">
        <v>727</v>
      </c>
      <c r="F148" s="831">
        <v>67003</v>
      </c>
      <c r="G148" s="832">
        <v>15.16</v>
      </c>
      <c r="H148" s="829">
        <v>18.75</v>
      </c>
      <c r="I148" s="829" t="s">
        <v>322</v>
      </c>
      <c r="J148" s="906">
        <f t="shared" si="8"/>
        <v>18.75</v>
      </c>
      <c r="K148" s="840" t="s">
        <v>656</v>
      </c>
      <c r="L148" s="841" t="s">
        <v>661</v>
      </c>
      <c r="M148" s="841" t="s">
        <v>352</v>
      </c>
      <c r="N148" s="841" t="s">
        <v>725</v>
      </c>
      <c r="O148" s="841"/>
      <c r="P148" s="841" t="s">
        <v>5</v>
      </c>
      <c r="Q148" s="841" t="s">
        <v>323</v>
      </c>
      <c r="R148" s="840" t="s">
        <v>652</v>
      </c>
    </row>
    <row r="149" spans="1:18" outlineLevel="1">
      <c r="A149" s="847" t="s">
        <v>111</v>
      </c>
      <c r="B149" s="829" t="s">
        <v>932</v>
      </c>
      <c r="C149" s="839">
        <v>42766</v>
      </c>
      <c r="D149" s="829" t="s">
        <v>1020</v>
      </c>
      <c r="E149" s="830" t="s">
        <v>1028</v>
      </c>
      <c r="F149" s="831">
        <v>66943</v>
      </c>
      <c r="G149" s="832">
        <v>-20.440000000000001</v>
      </c>
      <c r="H149" s="829">
        <v>-25.22</v>
      </c>
      <c r="I149" s="829" t="s">
        <v>322</v>
      </c>
      <c r="J149" s="906">
        <f t="shared" si="8"/>
        <v>-25.22</v>
      </c>
      <c r="K149" s="840" t="s">
        <v>691</v>
      </c>
      <c r="L149" s="841" t="s">
        <v>661</v>
      </c>
      <c r="M149" s="841" t="s">
        <v>352</v>
      </c>
      <c r="N149" s="841" t="s">
        <v>725</v>
      </c>
      <c r="O149" s="841"/>
      <c r="P149" s="841" t="s">
        <v>5</v>
      </c>
      <c r="Q149" s="841" t="s">
        <v>323</v>
      </c>
      <c r="R149" s="840" t="s">
        <v>652</v>
      </c>
    </row>
    <row r="150" spans="1:18" outlineLevel="1">
      <c r="A150" s="847" t="s">
        <v>111</v>
      </c>
      <c r="B150" s="829" t="s">
        <v>932</v>
      </c>
      <c r="C150" s="839">
        <v>42677</v>
      </c>
      <c r="D150" s="829" t="s">
        <v>1029</v>
      </c>
      <c r="E150" s="830" t="s">
        <v>733</v>
      </c>
      <c r="F150" s="831">
        <v>66943</v>
      </c>
      <c r="G150" s="832">
        <v>-4.6100000000000003</v>
      </c>
      <c r="H150" s="829">
        <v>-5.62</v>
      </c>
      <c r="I150" s="829" t="s">
        <v>322</v>
      </c>
      <c r="J150" s="906">
        <f t="shared" si="8"/>
        <v>-5.62</v>
      </c>
      <c r="K150" s="840" t="s">
        <v>691</v>
      </c>
      <c r="L150" s="841" t="s">
        <v>661</v>
      </c>
      <c r="M150" s="841" t="s">
        <v>352</v>
      </c>
      <c r="N150" s="841" t="s">
        <v>725</v>
      </c>
      <c r="O150" s="841"/>
      <c r="P150" s="841" t="s">
        <v>5</v>
      </c>
      <c r="Q150" s="841" t="s">
        <v>323</v>
      </c>
      <c r="R150" s="840" t="s">
        <v>652</v>
      </c>
    </row>
    <row r="151" spans="1:18" outlineLevel="1">
      <c r="A151" s="847" t="s">
        <v>111</v>
      </c>
      <c r="B151" s="829" t="s">
        <v>932</v>
      </c>
      <c r="C151" s="839">
        <v>42822</v>
      </c>
      <c r="D151" s="829" t="s">
        <v>1017</v>
      </c>
      <c r="E151" s="830" t="s">
        <v>736</v>
      </c>
      <c r="F151" s="831">
        <v>67003</v>
      </c>
      <c r="G151" s="832">
        <v>0.36</v>
      </c>
      <c r="H151" s="829">
        <v>0.44</v>
      </c>
      <c r="I151" s="829" t="s">
        <v>322</v>
      </c>
      <c r="J151" s="906">
        <f t="shared" si="8"/>
        <v>0.44</v>
      </c>
      <c r="K151" s="840" t="s">
        <v>694</v>
      </c>
      <c r="L151" s="841" t="s">
        <v>661</v>
      </c>
      <c r="M151" s="841" t="s">
        <v>352</v>
      </c>
      <c r="N151" s="841" t="s">
        <v>725</v>
      </c>
      <c r="O151" s="841"/>
      <c r="P151" s="841" t="s">
        <v>5</v>
      </c>
      <c r="Q151" s="841" t="s">
        <v>323</v>
      </c>
      <c r="R151" s="840" t="s">
        <v>652</v>
      </c>
    </row>
    <row r="152" spans="1:18" outlineLevel="1">
      <c r="A152" s="847" t="s">
        <v>111</v>
      </c>
      <c r="B152" s="829" t="s">
        <v>932</v>
      </c>
      <c r="C152" s="839">
        <v>42823</v>
      </c>
      <c r="D152" s="829" t="s">
        <v>1015</v>
      </c>
      <c r="E152" s="830" t="s">
        <v>731</v>
      </c>
      <c r="F152" s="831">
        <v>67003</v>
      </c>
      <c r="G152" s="832">
        <v>5.35</v>
      </c>
      <c r="H152" s="829">
        <v>6.62</v>
      </c>
      <c r="I152" s="829" t="s">
        <v>322</v>
      </c>
      <c r="J152" s="906">
        <f t="shared" si="8"/>
        <v>6.62</v>
      </c>
      <c r="K152" s="840" t="s">
        <v>694</v>
      </c>
      <c r="L152" s="841" t="s">
        <v>661</v>
      </c>
      <c r="M152" s="841" t="s">
        <v>352</v>
      </c>
      <c r="N152" s="841" t="s">
        <v>725</v>
      </c>
      <c r="O152" s="841"/>
      <c r="P152" s="841" t="s">
        <v>5</v>
      </c>
      <c r="Q152" s="841" t="s">
        <v>323</v>
      </c>
      <c r="R152" s="840" t="s">
        <v>652</v>
      </c>
    </row>
    <row r="153" spans="1:18">
      <c r="A153" s="842" t="s">
        <v>647</v>
      </c>
      <c r="B153" s="842"/>
      <c r="C153" s="842"/>
      <c r="D153" s="842"/>
      <c r="E153" s="843"/>
      <c r="F153" s="844"/>
      <c r="G153" s="845">
        <f>SUM(G138:G152)</f>
        <v>940.65</v>
      </c>
      <c r="H153" s="846">
        <f>SUM(H138:H152)</f>
        <v>1168.3600000000001</v>
      </c>
      <c r="I153" s="842"/>
      <c r="J153" s="907">
        <f>SUM(J138:J152)</f>
        <v>1168.3600000000001</v>
      </c>
      <c r="K153" s="842"/>
      <c r="L153" s="842"/>
      <c r="M153" s="842"/>
      <c r="N153" s="842"/>
      <c r="O153" s="842"/>
      <c r="P153" s="842"/>
      <c r="Q153" s="842"/>
      <c r="R153" s="842"/>
    </row>
    <row r="154" spans="1:18" outlineLevel="1">
      <c r="A154" s="847" t="s">
        <v>112</v>
      </c>
      <c r="B154" s="829" t="s">
        <v>988</v>
      </c>
      <c r="C154" s="839">
        <v>42766</v>
      </c>
      <c r="D154" s="829" t="s">
        <v>1001</v>
      </c>
      <c r="E154" s="830" t="s">
        <v>737</v>
      </c>
      <c r="F154" s="831">
        <v>66425</v>
      </c>
      <c r="G154" s="832">
        <v>259.23</v>
      </c>
      <c r="H154" s="829">
        <v>319.79000000000002</v>
      </c>
      <c r="I154" s="829" t="s">
        <v>322</v>
      </c>
      <c r="J154" s="906">
        <f t="shared" ref="J154:J165" si="9">H154</f>
        <v>319.79000000000002</v>
      </c>
      <c r="K154" s="840" t="s">
        <v>650</v>
      </c>
      <c r="L154" s="841" t="s">
        <v>661</v>
      </c>
      <c r="M154" s="841" t="s">
        <v>352</v>
      </c>
      <c r="N154" s="841" t="s">
        <v>738</v>
      </c>
      <c r="O154" s="841"/>
      <c r="P154" s="841" t="s">
        <v>5</v>
      </c>
      <c r="Q154" s="841" t="s">
        <v>323</v>
      </c>
      <c r="R154" s="840" t="s">
        <v>652</v>
      </c>
    </row>
    <row r="155" spans="1:18" outlineLevel="1">
      <c r="A155" s="847" t="s">
        <v>112</v>
      </c>
      <c r="B155" s="829" t="s">
        <v>988</v>
      </c>
      <c r="C155" s="839">
        <v>42766</v>
      </c>
      <c r="D155" s="829" t="s">
        <v>1004</v>
      </c>
      <c r="E155" s="830" t="s">
        <v>739</v>
      </c>
      <c r="F155" s="831">
        <v>66425</v>
      </c>
      <c r="G155" s="832">
        <v>16.670000000000002</v>
      </c>
      <c r="H155" s="829">
        <v>20.57</v>
      </c>
      <c r="I155" s="829" t="s">
        <v>322</v>
      </c>
      <c r="J155" s="906">
        <f t="shared" si="9"/>
        <v>20.57</v>
      </c>
      <c r="K155" s="840" t="s">
        <v>656</v>
      </c>
      <c r="L155" s="841" t="s">
        <v>661</v>
      </c>
      <c r="M155" s="841" t="s">
        <v>352</v>
      </c>
      <c r="N155" s="841" t="s">
        <v>738</v>
      </c>
      <c r="O155" s="841"/>
      <c r="P155" s="841" t="s">
        <v>5</v>
      </c>
      <c r="Q155" s="841" t="s">
        <v>323</v>
      </c>
      <c r="R155" s="840" t="s">
        <v>652</v>
      </c>
    </row>
    <row r="156" spans="1:18" outlineLevel="1">
      <c r="A156" s="847" t="s">
        <v>112</v>
      </c>
      <c r="B156" s="829" t="s">
        <v>988</v>
      </c>
      <c r="C156" s="839">
        <v>42766</v>
      </c>
      <c r="D156" s="829" t="s">
        <v>1006</v>
      </c>
      <c r="E156" s="830" t="s">
        <v>741</v>
      </c>
      <c r="F156" s="831">
        <v>66425</v>
      </c>
      <c r="G156" s="832">
        <v>5.88</v>
      </c>
      <c r="H156" s="829">
        <v>7.26</v>
      </c>
      <c r="I156" s="829" t="s">
        <v>322</v>
      </c>
      <c r="J156" s="906">
        <f t="shared" si="9"/>
        <v>7.26</v>
      </c>
      <c r="K156" s="840" t="s">
        <v>694</v>
      </c>
      <c r="L156" s="841" t="s">
        <v>661</v>
      </c>
      <c r="M156" s="841" t="s">
        <v>352</v>
      </c>
      <c r="N156" s="841" t="s">
        <v>738</v>
      </c>
      <c r="O156" s="841"/>
      <c r="P156" s="841" t="s">
        <v>5</v>
      </c>
      <c r="Q156" s="841" t="s">
        <v>323</v>
      </c>
      <c r="R156" s="840" t="s">
        <v>652</v>
      </c>
    </row>
    <row r="157" spans="1:18" outlineLevel="1">
      <c r="A157" s="847" t="s">
        <v>112</v>
      </c>
      <c r="B157" s="829" t="s">
        <v>988</v>
      </c>
      <c r="C157" s="839">
        <v>42766</v>
      </c>
      <c r="D157" s="829" t="s">
        <v>991</v>
      </c>
      <c r="E157" s="830" t="s">
        <v>744</v>
      </c>
      <c r="F157" s="831">
        <v>66425</v>
      </c>
      <c r="G157" s="832">
        <v>0.39</v>
      </c>
      <c r="H157" s="829">
        <v>0.48</v>
      </c>
      <c r="I157" s="829" t="s">
        <v>322</v>
      </c>
      <c r="J157" s="906">
        <f t="shared" si="9"/>
        <v>0.48</v>
      </c>
      <c r="K157" s="840" t="s">
        <v>694</v>
      </c>
      <c r="L157" s="841" t="s">
        <v>661</v>
      </c>
      <c r="M157" s="841" t="s">
        <v>352</v>
      </c>
      <c r="N157" s="841" t="s">
        <v>738</v>
      </c>
      <c r="O157" s="841"/>
      <c r="P157" s="841" t="s">
        <v>5</v>
      </c>
      <c r="Q157" s="841" t="s">
        <v>323</v>
      </c>
      <c r="R157" s="840" t="s">
        <v>652</v>
      </c>
    </row>
    <row r="158" spans="1:18" outlineLevel="1">
      <c r="A158" s="847" t="s">
        <v>112</v>
      </c>
      <c r="B158" s="829" t="s">
        <v>933</v>
      </c>
      <c r="C158" s="839">
        <v>42794</v>
      </c>
      <c r="D158" s="829" t="s">
        <v>1009</v>
      </c>
      <c r="E158" s="830" t="s">
        <v>737</v>
      </c>
      <c r="F158" s="831">
        <v>66588</v>
      </c>
      <c r="G158" s="832">
        <v>290.14</v>
      </c>
      <c r="H158" s="829">
        <v>365.83</v>
      </c>
      <c r="I158" s="829" t="s">
        <v>322</v>
      </c>
      <c r="J158" s="906">
        <f t="shared" si="9"/>
        <v>365.83</v>
      </c>
      <c r="K158" s="840" t="s">
        <v>650</v>
      </c>
      <c r="L158" s="841" t="s">
        <v>661</v>
      </c>
      <c r="M158" s="841" t="s">
        <v>352</v>
      </c>
      <c r="N158" s="841" t="s">
        <v>738</v>
      </c>
      <c r="O158" s="841"/>
      <c r="P158" s="841" t="s">
        <v>5</v>
      </c>
      <c r="Q158" s="841" t="s">
        <v>323</v>
      </c>
      <c r="R158" s="840" t="s">
        <v>652</v>
      </c>
    </row>
    <row r="159" spans="1:18" outlineLevel="1">
      <c r="A159" s="847" t="s">
        <v>112</v>
      </c>
      <c r="B159" s="829" t="s">
        <v>933</v>
      </c>
      <c r="C159" s="839">
        <v>42794</v>
      </c>
      <c r="D159" s="829" t="s">
        <v>1010</v>
      </c>
      <c r="E159" s="830" t="s">
        <v>739</v>
      </c>
      <c r="F159" s="831">
        <v>66588</v>
      </c>
      <c r="G159" s="832">
        <v>18.489999999999998</v>
      </c>
      <c r="H159" s="829">
        <v>23.31</v>
      </c>
      <c r="I159" s="829" t="s">
        <v>322</v>
      </c>
      <c r="J159" s="906">
        <f t="shared" si="9"/>
        <v>23.31</v>
      </c>
      <c r="K159" s="840" t="s">
        <v>656</v>
      </c>
      <c r="L159" s="841" t="s">
        <v>661</v>
      </c>
      <c r="M159" s="841" t="s">
        <v>352</v>
      </c>
      <c r="N159" s="841" t="s">
        <v>738</v>
      </c>
      <c r="O159" s="841"/>
      <c r="P159" s="841" t="s">
        <v>5</v>
      </c>
      <c r="Q159" s="841" t="s">
        <v>323</v>
      </c>
      <c r="R159" s="840" t="s">
        <v>652</v>
      </c>
    </row>
    <row r="160" spans="1:18" outlineLevel="1">
      <c r="A160" s="847" t="s">
        <v>112</v>
      </c>
      <c r="B160" s="829" t="s">
        <v>933</v>
      </c>
      <c r="C160" s="839">
        <v>42794</v>
      </c>
      <c r="D160" s="829" t="s">
        <v>1011</v>
      </c>
      <c r="E160" s="830" t="s">
        <v>741</v>
      </c>
      <c r="F160" s="831">
        <v>66588</v>
      </c>
      <c r="G160" s="832">
        <v>6.53</v>
      </c>
      <c r="H160" s="829">
        <v>8.23</v>
      </c>
      <c r="I160" s="829" t="s">
        <v>322</v>
      </c>
      <c r="J160" s="906">
        <f t="shared" si="9"/>
        <v>8.23</v>
      </c>
      <c r="K160" s="840" t="s">
        <v>694</v>
      </c>
      <c r="L160" s="841" t="s">
        <v>661</v>
      </c>
      <c r="M160" s="841" t="s">
        <v>352</v>
      </c>
      <c r="N160" s="841" t="s">
        <v>738</v>
      </c>
      <c r="O160" s="841"/>
      <c r="P160" s="841" t="s">
        <v>5</v>
      </c>
      <c r="Q160" s="841" t="s">
        <v>323</v>
      </c>
      <c r="R160" s="840" t="s">
        <v>652</v>
      </c>
    </row>
    <row r="161" spans="1:18" outlineLevel="1">
      <c r="A161" s="847" t="s">
        <v>112</v>
      </c>
      <c r="B161" s="829" t="s">
        <v>933</v>
      </c>
      <c r="C161" s="839">
        <v>42794</v>
      </c>
      <c r="D161" s="829" t="s">
        <v>964</v>
      </c>
      <c r="E161" s="830" t="s">
        <v>744</v>
      </c>
      <c r="F161" s="831">
        <v>66588</v>
      </c>
      <c r="G161" s="832">
        <v>0.44</v>
      </c>
      <c r="H161" s="829">
        <v>0.55000000000000004</v>
      </c>
      <c r="I161" s="829" t="s">
        <v>322</v>
      </c>
      <c r="J161" s="906">
        <f t="shared" si="9"/>
        <v>0.55000000000000004</v>
      </c>
      <c r="K161" s="840" t="s">
        <v>694</v>
      </c>
      <c r="L161" s="841" t="s">
        <v>661</v>
      </c>
      <c r="M161" s="841" t="s">
        <v>352</v>
      </c>
      <c r="N161" s="841" t="s">
        <v>738</v>
      </c>
      <c r="O161" s="841"/>
      <c r="P161" s="841" t="s">
        <v>5</v>
      </c>
      <c r="Q161" s="841" t="s">
        <v>323</v>
      </c>
      <c r="R161" s="840" t="s">
        <v>652</v>
      </c>
    </row>
    <row r="162" spans="1:18" outlineLevel="1">
      <c r="A162" s="847" t="s">
        <v>112</v>
      </c>
      <c r="B162" s="829" t="s">
        <v>932</v>
      </c>
      <c r="C162" s="839">
        <v>42823</v>
      </c>
      <c r="D162" s="829" t="s">
        <v>1015</v>
      </c>
      <c r="E162" s="830" t="s">
        <v>737</v>
      </c>
      <c r="F162" s="831">
        <v>67003</v>
      </c>
      <c r="G162" s="832">
        <v>293.49</v>
      </c>
      <c r="H162" s="829">
        <v>363.11</v>
      </c>
      <c r="I162" s="829" t="s">
        <v>322</v>
      </c>
      <c r="J162" s="906">
        <f t="shared" si="9"/>
        <v>363.11</v>
      </c>
      <c r="K162" s="840" t="s">
        <v>650</v>
      </c>
      <c r="L162" s="841" t="s">
        <v>661</v>
      </c>
      <c r="M162" s="841" t="s">
        <v>352</v>
      </c>
      <c r="N162" s="841" t="s">
        <v>738</v>
      </c>
      <c r="O162" s="841"/>
      <c r="P162" s="841" t="s">
        <v>5</v>
      </c>
      <c r="Q162" s="841" t="s">
        <v>323</v>
      </c>
      <c r="R162" s="840" t="s">
        <v>652</v>
      </c>
    </row>
    <row r="163" spans="1:18" outlineLevel="1">
      <c r="A163" s="847" t="s">
        <v>112</v>
      </c>
      <c r="B163" s="829" t="s">
        <v>932</v>
      </c>
      <c r="C163" s="839">
        <v>42825</v>
      </c>
      <c r="D163" s="829" t="s">
        <v>1016</v>
      </c>
      <c r="E163" s="830" t="s">
        <v>739</v>
      </c>
      <c r="F163" s="831">
        <v>67003</v>
      </c>
      <c r="G163" s="832">
        <v>18.84</v>
      </c>
      <c r="H163" s="829">
        <v>23.31</v>
      </c>
      <c r="I163" s="829" t="s">
        <v>322</v>
      </c>
      <c r="J163" s="906">
        <f t="shared" si="9"/>
        <v>23.31</v>
      </c>
      <c r="K163" s="840" t="s">
        <v>656</v>
      </c>
      <c r="L163" s="841" t="s">
        <v>661</v>
      </c>
      <c r="M163" s="841" t="s">
        <v>352</v>
      </c>
      <c r="N163" s="841" t="s">
        <v>738</v>
      </c>
      <c r="O163" s="841"/>
      <c r="P163" s="841" t="s">
        <v>5</v>
      </c>
      <c r="Q163" s="841" t="s">
        <v>323</v>
      </c>
      <c r="R163" s="840" t="s">
        <v>652</v>
      </c>
    </row>
    <row r="164" spans="1:18" outlineLevel="1">
      <c r="A164" s="847" t="s">
        <v>112</v>
      </c>
      <c r="B164" s="829" t="s">
        <v>932</v>
      </c>
      <c r="C164" s="839">
        <v>42823</v>
      </c>
      <c r="D164" s="829" t="s">
        <v>1015</v>
      </c>
      <c r="E164" s="830" t="s">
        <v>741</v>
      </c>
      <c r="F164" s="831">
        <v>67003</v>
      </c>
      <c r="G164" s="832">
        <v>6.65</v>
      </c>
      <c r="H164" s="829">
        <v>8.23</v>
      </c>
      <c r="I164" s="829" t="s">
        <v>322</v>
      </c>
      <c r="J164" s="906">
        <f t="shared" si="9"/>
        <v>8.23</v>
      </c>
      <c r="K164" s="840" t="s">
        <v>694</v>
      </c>
      <c r="L164" s="841" t="s">
        <v>661</v>
      </c>
      <c r="M164" s="841" t="s">
        <v>352</v>
      </c>
      <c r="N164" s="841" t="s">
        <v>738</v>
      </c>
      <c r="O164" s="841"/>
      <c r="P164" s="841" t="s">
        <v>5</v>
      </c>
      <c r="Q164" s="841" t="s">
        <v>323</v>
      </c>
      <c r="R164" s="840" t="s">
        <v>652</v>
      </c>
    </row>
    <row r="165" spans="1:18" outlineLevel="1">
      <c r="A165" s="847" t="s">
        <v>112</v>
      </c>
      <c r="B165" s="829" t="s">
        <v>932</v>
      </c>
      <c r="C165" s="839">
        <v>42822</v>
      </c>
      <c r="D165" s="829" t="s">
        <v>1017</v>
      </c>
      <c r="E165" s="830" t="s">
        <v>744</v>
      </c>
      <c r="F165" s="831">
        <v>67003</v>
      </c>
      <c r="G165" s="832">
        <v>0.44</v>
      </c>
      <c r="H165" s="829">
        <v>0.55000000000000004</v>
      </c>
      <c r="I165" s="829" t="s">
        <v>322</v>
      </c>
      <c r="J165" s="906">
        <f t="shared" si="9"/>
        <v>0.55000000000000004</v>
      </c>
      <c r="K165" s="840" t="s">
        <v>694</v>
      </c>
      <c r="L165" s="841" t="s">
        <v>661</v>
      </c>
      <c r="M165" s="841" t="s">
        <v>352</v>
      </c>
      <c r="N165" s="841" t="s">
        <v>738</v>
      </c>
      <c r="O165" s="841"/>
      <c r="P165" s="841" t="s">
        <v>5</v>
      </c>
      <c r="Q165" s="841" t="s">
        <v>323</v>
      </c>
      <c r="R165" s="840" t="s">
        <v>652</v>
      </c>
    </row>
    <row r="166" spans="1:18">
      <c r="A166" s="842" t="s">
        <v>647</v>
      </c>
      <c r="B166" s="842"/>
      <c r="C166" s="842"/>
      <c r="D166" s="842"/>
      <c r="E166" s="843"/>
      <c r="F166" s="844"/>
      <c r="G166" s="845">
        <f>SUM(G154:G165)</f>
        <v>917.19</v>
      </c>
      <c r="H166" s="846">
        <f>SUM(H154:H165)</f>
        <v>1141.22</v>
      </c>
      <c r="I166" s="842"/>
      <c r="J166" s="907">
        <f>SUM(J154:J165)</f>
        <v>1141.22</v>
      </c>
      <c r="K166" s="842"/>
      <c r="L166" s="842"/>
      <c r="M166" s="842"/>
      <c r="N166" s="842"/>
      <c r="O166" s="842"/>
      <c r="P166" s="842"/>
      <c r="Q166" s="842"/>
      <c r="R166" s="842"/>
    </row>
    <row r="167" spans="1:18" outlineLevel="1">
      <c r="A167" s="847" t="s">
        <v>113</v>
      </c>
      <c r="B167" s="829" t="s">
        <v>988</v>
      </c>
      <c r="C167" s="839">
        <v>42766</v>
      </c>
      <c r="D167" s="829" t="s">
        <v>1001</v>
      </c>
      <c r="E167" s="830" t="s">
        <v>745</v>
      </c>
      <c r="F167" s="831">
        <v>66425</v>
      </c>
      <c r="G167" s="832">
        <v>196.61</v>
      </c>
      <c r="H167" s="829">
        <v>242.54</v>
      </c>
      <c r="I167" s="829" t="s">
        <v>322</v>
      </c>
      <c r="J167" s="906">
        <f t="shared" ref="J167:J178" si="10">H167</f>
        <v>242.54</v>
      </c>
      <c r="K167" s="840" t="s">
        <v>650</v>
      </c>
      <c r="L167" s="841" t="s">
        <v>661</v>
      </c>
      <c r="M167" s="841" t="s">
        <v>352</v>
      </c>
      <c r="N167" s="841" t="s">
        <v>746</v>
      </c>
      <c r="O167" s="841"/>
      <c r="P167" s="841" t="s">
        <v>5</v>
      </c>
      <c r="Q167" s="841" t="s">
        <v>323</v>
      </c>
      <c r="R167" s="840" t="s">
        <v>652</v>
      </c>
    </row>
    <row r="168" spans="1:18" outlineLevel="1">
      <c r="A168" s="847" t="s">
        <v>113</v>
      </c>
      <c r="B168" s="829" t="s">
        <v>988</v>
      </c>
      <c r="C168" s="839">
        <v>42766</v>
      </c>
      <c r="D168" s="829" t="s">
        <v>1004</v>
      </c>
      <c r="E168" s="830" t="s">
        <v>747</v>
      </c>
      <c r="F168" s="831">
        <v>66425</v>
      </c>
      <c r="G168" s="832">
        <v>11.79</v>
      </c>
      <c r="H168" s="829">
        <v>14.55</v>
      </c>
      <c r="I168" s="829" t="s">
        <v>322</v>
      </c>
      <c r="J168" s="906">
        <f t="shared" si="10"/>
        <v>14.55</v>
      </c>
      <c r="K168" s="840" t="s">
        <v>656</v>
      </c>
      <c r="L168" s="841" t="s">
        <v>661</v>
      </c>
      <c r="M168" s="841" t="s">
        <v>352</v>
      </c>
      <c r="N168" s="841" t="s">
        <v>746</v>
      </c>
      <c r="O168" s="841"/>
      <c r="P168" s="841" t="s">
        <v>5</v>
      </c>
      <c r="Q168" s="841" t="s">
        <v>323</v>
      </c>
      <c r="R168" s="840" t="s">
        <v>652</v>
      </c>
    </row>
    <row r="169" spans="1:18" outlineLevel="1">
      <c r="A169" s="847" t="s">
        <v>113</v>
      </c>
      <c r="B169" s="829" t="s">
        <v>988</v>
      </c>
      <c r="C169" s="839">
        <v>42766</v>
      </c>
      <c r="D169" s="829" t="s">
        <v>1006</v>
      </c>
      <c r="E169" s="830" t="s">
        <v>748</v>
      </c>
      <c r="F169" s="831">
        <v>66425</v>
      </c>
      <c r="G169" s="832">
        <v>4.16</v>
      </c>
      <c r="H169" s="829">
        <v>5.13</v>
      </c>
      <c r="I169" s="829" t="s">
        <v>322</v>
      </c>
      <c r="J169" s="906">
        <f t="shared" si="10"/>
        <v>5.13</v>
      </c>
      <c r="K169" s="840" t="s">
        <v>694</v>
      </c>
      <c r="L169" s="841" t="s">
        <v>661</v>
      </c>
      <c r="M169" s="841" t="s">
        <v>352</v>
      </c>
      <c r="N169" s="841" t="s">
        <v>746</v>
      </c>
      <c r="O169" s="841"/>
      <c r="P169" s="841" t="s">
        <v>5</v>
      </c>
      <c r="Q169" s="841" t="s">
        <v>323</v>
      </c>
      <c r="R169" s="840" t="s">
        <v>652</v>
      </c>
    </row>
    <row r="170" spans="1:18" outlineLevel="1">
      <c r="A170" s="847" t="s">
        <v>113</v>
      </c>
      <c r="B170" s="829" t="s">
        <v>988</v>
      </c>
      <c r="C170" s="839">
        <v>42766</v>
      </c>
      <c r="D170" s="829" t="s">
        <v>991</v>
      </c>
      <c r="E170" s="830" t="s">
        <v>754</v>
      </c>
      <c r="F170" s="831">
        <v>66425</v>
      </c>
      <c r="G170" s="832">
        <v>0.28000000000000003</v>
      </c>
      <c r="H170" s="829">
        <v>0.34</v>
      </c>
      <c r="I170" s="829" t="s">
        <v>322</v>
      </c>
      <c r="J170" s="906">
        <f t="shared" si="10"/>
        <v>0.34</v>
      </c>
      <c r="K170" s="840" t="s">
        <v>694</v>
      </c>
      <c r="L170" s="841" t="s">
        <v>661</v>
      </c>
      <c r="M170" s="841" t="s">
        <v>352</v>
      </c>
      <c r="N170" s="841" t="s">
        <v>746</v>
      </c>
      <c r="O170" s="841"/>
      <c r="P170" s="841" t="s">
        <v>5</v>
      </c>
      <c r="Q170" s="841" t="s">
        <v>323</v>
      </c>
      <c r="R170" s="840" t="s">
        <v>652</v>
      </c>
    </row>
    <row r="171" spans="1:18" outlineLevel="1">
      <c r="A171" s="847" t="s">
        <v>113</v>
      </c>
      <c r="B171" s="829" t="s">
        <v>933</v>
      </c>
      <c r="C171" s="839">
        <v>42794</v>
      </c>
      <c r="D171" s="829" t="s">
        <v>1009</v>
      </c>
      <c r="E171" s="830" t="s">
        <v>745</v>
      </c>
      <c r="F171" s="831">
        <v>66588</v>
      </c>
      <c r="G171" s="832">
        <v>164.59</v>
      </c>
      <c r="H171" s="829">
        <v>207.52</v>
      </c>
      <c r="I171" s="829" t="s">
        <v>322</v>
      </c>
      <c r="J171" s="906">
        <f t="shared" si="10"/>
        <v>207.52</v>
      </c>
      <c r="K171" s="840" t="s">
        <v>650</v>
      </c>
      <c r="L171" s="841" t="s">
        <v>661</v>
      </c>
      <c r="M171" s="841" t="s">
        <v>352</v>
      </c>
      <c r="N171" s="841" t="s">
        <v>746</v>
      </c>
      <c r="O171" s="841"/>
      <c r="P171" s="841" t="s">
        <v>5</v>
      </c>
      <c r="Q171" s="841" t="s">
        <v>323</v>
      </c>
      <c r="R171" s="840" t="s">
        <v>652</v>
      </c>
    </row>
    <row r="172" spans="1:18" outlineLevel="1">
      <c r="A172" s="847" t="s">
        <v>113</v>
      </c>
      <c r="B172" s="829" t="s">
        <v>933</v>
      </c>
      <c r="C172" s="839">
        <v>42794</v>
      </c>
      <c r="D172" s="829" t="s">
        <v>1010</v>
      </c>
      <c r="E172" s="830" t="s">
        <v>747</v>
      </c>
      <c r="F172" s="831">
        <v>66588</v>
      </c>
      <c r="G172" s="832">
        <v>9.8000000000000007</v>
      </c>
      <c r="H172" s="829">
        <v>12.36</v>
      </c>
      <c r="I172" s="829" t="s">
        <v>322</v>
      </c>
      <c r="J172" s="906">
        <f t="shared" si="10"/>
        <v>12.36</v>
      </c>
      <c r="K172" s="840" t="s">
        <v>656</v>
      </c>
      <c r="L172" s="841" t="s">
        <v>661</v>
      </c>
      <c r="M172" s="841" t="s">
        <v>352</v>
      </c>
      <c r="N172" s="841" t="s">
        <v>746</v>
      </c>
      <c r="O172" s="841"/>
      <c r="P172" s="841" t="s">
        <v>5</v>
      </c>
      <c r="Q172" s="841" t="s">
        <v>323</v>
      </c>
      <c r="R172" s="840" t="s">
        <v>652</v>
      </c>
    </row>
    <row r="173" spans="1:18" outlineLevel="1">
      <c r="A173" s="847" t="s">
        <v>113</v>
      </c>
      <c r="B173" s="829" t="s">
        <v>933</v>
      </c>
      <c r="C173" s="839">
        <v>42794</v>
      </c>
      <c r="D173" s="829" t="s">
        <v>964</v>
      </c>
      <c r="E173" s="830" t="s">
        <v>754</v>
      </c>
      <c r="F173" s="831">
        <v>66588</v>
      </c>
      <c r="G173" s="832">
        <v>0.23</v>
      </c>
      <c r="H173" s="829">
        <v>0.28999999999999998</v>
      </c>
      <c r="I173" s="829" t="s">
        <v>322</v>
      </c>
      <c r="J173" s="906">
        <f t="shared" si="10"/>
        <v>0.28999999999999998</v>
      </c>
      <c r="K173" s="840" t="s">
        <v>694</v>
      </c>
      <c r="L173" s="841" t="s">
        <v>661</v>
      </c>
      <c r="M173" s="841" t="s">
        <v>352</v>
      </c>
      <c r="N173" s="841" t="s">
        <v>746</v>
      </c>
      <c r="O173" s="841"/>
      <c r="P173" s="841" t="s">
        <v>5</v>
      </c>
      <c r="Q173" s="841" t="s">
        <v>323</v>
      </c>
      <c r="R173" s="840" t="s">
        <v>652</v>
      </c>
    </row>
    <row r="174" spans="1:18" outlineLevel="1">
      <c r="A174" s="847" t="s">
        <v>113</v>
      </c>
      <c r="B174" s="829" t="s">
        <v>933</v>
      </c>
      <c r="C174" s="839">
        <v>42794</v>
      </c>
      <c r="D174" s="829" t="s">
        <v>1011</v>
      </c>
      <c r="E174" s="830" t="s">
        <v>748</v>
      </c>
      <c r="F174" s="831">
        <v>66588</v>
      </c>
      <c r="G174" s="832">
        <v>3.46</v>
      </c>
      <c r="H174" s="829">
        <v>4.3600000000000003</v>
      </c>
      <c r="I174" s="829" t="s">
        <v>322</v>
      </c>
      <c r="J174" s="906">
        <f t="shared" si="10"/>
        <v>4.3600000000000003</v>
      </c>
      <c r="K174" s="840" t="s">
        <v>694</v>
      </c>
      <c r="L174" s="841" t="s">
        <v>661</v>
      </c>
      <c r="M174" s="841" t="s">
        <v>352</v>
      </c>
      <c r="N174" s="841" t="s">
        <v>746</v>
      </c>
      <c r="O174" s="841"/>
      <c r="P174" s="841" t="s">
        <v>5</v>
      </c>
      <c r="Q174" s="841" t="s">
        <v>323</v>
      </c>
      <c r="R174" s="840" t="s">
        <v>652</v>
      </c>
    </row>
    <row r="175" spans="1:18" outlineLevel="1">
      <c r="A175" s="847" t="s">
        <v>113</v>
      </c>
      <c r="B175" s="829" t="s">
        <v>932</v>
      </c>
      <c r="C175" s="839">
        <v>42823</v>
      </c>
      <c r="D175" s="829" t="s">
        <v>1015</v>
      </c>
      <c r="E175" s="830" t="s">
        <v>745</v>
      </c>
      <c r="F175" s="831">
        <v>67003</v>
      </c>
      <c r="G175" s="832">
        <v>169.38</v>
      </c>
      <c r="H175" s="829">
        <v>209.56</v>
      </c>
      <c r="I175" s="829" t="s">
        <v>322</v>
      </c>
      <c r="J175" s="906">
        <f t="shared" si="10"/>
        <v>209.56</v>
      </c>
      <c r="K175" s="840" t="s">
        <v>650</v>
      </c>
      <c r="L175" s="841" t="s">
        <v>661</v>
      </c>
      <c r="M175" s="841" t="s">
        <v>352</v>
      </c>
      <c r="N175" s="841" t="s">
        <v>746</v>
      </c>
      <c r="O175" s="841"/>
      <c r="P175" s="841" t="s">
        <v>5</v>
      </c>
      <c r="Q175" s="841" t="s">
        <v>323</v>
      </c>
      <c r="R175" s="840" t="s">
        <v>652</v>
      </c>
    </row>
    <row r="176" spans="1:18" outlineLevel="1">
      <c r="A176" s="847" t="s">
        <v>113</v>
      </c>
      <c r="B176" s="829" t="s">
        <v>932</v>
      </c>
      <c r="C176" s="839">
        <v>42825</v>
      </c>
      <c r="D176" s="829" t="s">
        <v>1016</v>
      </c>
      <c r="E176" s="830" t="s">
        <v>747</v>
      </c>
      <c r="F176" s="831">
        <v>67003</v>
      </c>
      <c r="G176" s="832">
        <v>9.99</v>
      </c>
      <c r="H176" s="829">
        <v>12.36</v>
      </c>
      <c r="I176" s="829" t="s">
        <v>322</v>
      </c>
      <c r="J176" s="906">
        <f t="shared" si="10"/>
        <v>12.36</v>
      </c>
      <c r="K176" s="840" t="s">
        <v>656</v>
      </c>
      <c r="L176" s="841" t="s">
        <v>661</v>
      </c>
      <c r="M176" s="841" t="s">
        <v>352</v>
      </c>
      <c r="N176" s="841" t="s">
        <v>746</v>
      </c>
      <c r="O176" s="841"/>
      <c r="P176" s="841" t="s">
        <v>5</v>
      </c>
      <c r="Q176" s="841" t="s">
        <v>323</v>
      </c>
      <c r="R176" s="840" t="s">
        <v>652</v>
      </c>
    </row>
    <row r="177" spans="1:18" outlineLevel="1">
      <c r="A177" s="847" t="s">
        <v>113</v>
      </c>
      <c r="B177" s="829" t="s">
        <v>932</v>
      </c>
      <c r="C177" s="839">
        <v>42822</v>
      </c>
      <c r="D177" s="829" t="s">
        <v>1017</v>
      </c>
      <c r="E177" s="830" t="s">
        <v>754</v>
      </c>
      <c r="F177" s="831">
        <v>67003</v>
      </c>
      <c r="G177" s="832">
        <v>0.23</v>
      </c>
      <c r="H177" s="829">
        <v>0.28999999999999998</v>
      </c>
      <c r="I177" s="829" t="s">
        <v>322</v>
      </c>
      <c r="J177" s="906">
        <f t="shared" si="10"/>
        <v>0.28999999999999998</v>
      </c>
      <c r="K177" s="840" t="s">
        <v>694</v>
      </c>
      <c r="L177" s="841" t="s">
        <v>661</v>
      </c>
      <c r="M177" s="841" t="s">
        <v>352</v>
      </c>
      <c r="N177" s="841" t="s">
        <v>746</v>
      </c>
      <c r="O177" s="841"/>
      <c r="P177" s="841" t="s">
        <v>5</v>
      </c>
      <c r="Q177" s="841" t="s">
        <v>323</v>
      </c>
      <c r="R177" s="840" t="s">
        <v>652</v>
      </c>
    </row>
    <row r="178" spans="1:18" outlineLevel="1">
      <c r="A178" s="847" t="s">
        <v>113</v>
      </c>
      <c r="B178" s="829" t="s">
        <v>932</v>
      </c>
      <c r="C178" s="839">
        <v>42823</v>
      </c>
      <c r="D178" s="829" t="s">
        <v>1015</v>
      </c>
      <c r="E178" s="830" t="s">
        <v>748</v>
      </c>
      <c r="F178" s="831">
        <v>67003</v>
      </c>
      <c r="G178" s="832">
        <v>3.52</v>
      </c>
      <c r="H178" s="829">
        <v>4.3600000000000003</v>
      </c>
      <c r="I178" s="829" t="s">
        <v>322</v>
      </c>
      <c r="J178" s="906">
        <f t="shared" si="10"/>
        <v>4.3600000000000003</v>
      </c>
      <c r="K178" s="840" t="s">
        <v>694</v>
      </c>
      <c r="L178" s="841" t="s">
        <v>661</v>
      </c>
      <c r="M178" s="841" t="s">
        <v>352</v>
      </c>
      <c r="N178" s="841" t="s">
        <v>746</v>
      </c>
      <c r="O178" s="841"/>
      <c r="P178" s="841" t="s">
        <v>5</v>
      </c>
      <c r="Q178" s="841" t="s">
        <v>323</v>
      </c>
      <c r="R178" s="840" t="s">
        <v>652</v>
      </c>
    </row>
    <row r="179" spans="1:18">
      <c r="A179" s="842" t="s">
        <v>647</v>
      </c>
      <c r="B179" s="842"/>
      <c r="C179" s="842"/>
      <c r="D179" s="842"/>
      <c r="E179" s="843"/>
      <c r="F179" s="844"/>
      <c r="G179" s="845">
        <f>SUM(G167:G178)</f>
        <v>574.04</v>
      </c>
      <c r="H179" s="846">
        <f>SUM(H167:H178)</f>
        <v>713.66</v>
      </c>
      <c r="I179" s="842"/>
      <c r="J179" s="907">
        <f>SUM(J167:J178)</f>
        <v>713.66</v>
      </c>
      <c r="K179" s="842"/>
      <c r="L179" s="842"/>
      <c r="M179" s="842"/>
      <c r="N179" s="842"/>
      <c r="O179" s="842"/>
      <c r="P179" s="842"/>
      <c r="Q179" s="842"/>
      <c r="R179" s="842"/>
    </row>
    <row r="180" spans="1:18" outlineLevel="1">
      <c r="A180" s="847" t="s">
        <v>114</v>
      </c>
      <c r="B180" s="829" t="s">
        <v>988</v>
      </c>
      <c r="C180" s="839">
        <v>42766</v>
      </c>
      <c r="D180" s="829" t="s">
        <v>1001</v>
      </c>
      <c r="E180" s="830" t="s">
        <v>798</v>
      </c>
      <c r="F180" s="831">
        <v>66425</v>
      </c>
      <c r="G180" s="832">
        <v>159.86000000000001</v>
      </c>
      <c r="H180" s="829">
        <v>197.21</v>
      </c>
      <c r="I180" s="829" t="s">
        <v>322</v>
      </c>
      <c r="J180" s="906">
        <f t="shared" ref="J180:J188" si="11">H180</f>
        <v>197.21</v>
      </c>
      <c r="K180" s="840" t="s">
        <v>650</v>
      </c>
      <c r="L180" s="841" t="s">
        <v>661</v>
      </c>
      <c r="M180" s="841" t="s">
        <v>352</v>
      </c>
      <c r="N180" s="841" t="s">
        <v>799</v>
      </c>
      <c r="O180" s="841"/>
      <c r="P180" s="841" t="s">
        <v>5</v>
      </c>
      <c r="Q180" s="841" t="s">
        <v>323</v>
      </c>
      <c r="R180" s="840" t="s">
        <v>652</v>
      </c>
    </row>
    <row r="181" spans="1:18" outlineLevel="1">
      <c r="A181" s="847" t="s">
        <v>114</v>
      </c>
      <c r="B181" s="829" t="s">
        <v>988</v>
      </c>
      <c r="C181" s="839">
        <v>42766</v>
      </c>
      <c r="D181" s="829" t="s">
        <v>1004</v>
      </c>
      <c r="E181" s="830" t="s">
        <v>800</v>
      </c>
      <c r="F181" s="831">
        <v>66425</v>
      </c>
      <c r="G181" s="832">
        <v>9.92</v>
      </c>
      <c r="H181" s="829">
        <v>12.24</v>
      </c>
      <c r="I181" s="829" t="s">
        <v>322</v>
      </c>
      <c r="J181" s="906">
        <f t="shared" si="11"/>
        <v>12.24</v>
      </c>
      <c r="K181" s="840" t="s">
        <v>656</v>
      </c>
      <c r="L181" s="841" t="s">
        <v>661</v>
      </c>
      <c r="M181" s="841" t="s">
        <v>352</v>
      </c>
      <c r="N181" s="841" t="s">
        <v>799</v>
      </c>
      <c r="O181" s="841"/>
      <c r="P181" s="841" t="s">
        <v>5</v>
      </c>
      <c r="Q181" s="841" t="s">
        <v>323</v>
      </c>
      <c r="R181" s="840" t="s">
        <v>652</v>
      </c>
    </row>
    <row r="182" spans="1:18" outlineLevel="1">
      <c r="A182" s="847" t="s">
        <v>114</v>
      </c>
      <c r="B182" s="829" t="s">
        <v>988</v>
      </c>
      <c r="C182" s="839">
        <v>42766</v>
      </c>
      <c r="D182" s="829" t="s">
        <v>1006</v>
      </c>
      <c r="E182" s="830" t="s">
        <v>801</v>
      </c>
      <c r="F182" s="831">
        <v>66425</v>
      </c>
      <c r="G182" s="832">
        <v>3.5</v>
      </c>
      <c r="H182" s="829">
        <v>4.32</v>
      </c>
      <c r="I182" s="829" t="s">
        <v>322</v>
      </c>
      <c r="J182" s="906">
        <f t="shared" si="11"/>
        <v>4.32</v>
      </c>
      <c r="K182" s="840" t="s">
        <v>694</v>
      </c>
      <c r="L182" s="841" t="s">
        <v>661</v>
      </c>
      <c r="M182" s="841" t="s">
        <v>352</v>
      </c>
      <c r="N182" s="841" t="s">
        <v>799</v>
      </c>
      <c r="O182" s="841"/>
      <c r="P182" s="841" t="s">
        <v>5</v>
      </c>
      <c r="Q182" s="841" t="s">
        <v>323</v>
      </c>
      <c r="R182" s="840" t="s">
        <v>652</v>
      </c>
    </row>
    <row r="183" spans="1:18" outlineLevel="1">
      <c r="A183" s="847" t="s">
        <v>114</v>
      </c>
      <c r="B183" s="829" t="s">
        <v>933</v>
      </c>
      <c r="C183" s="839">
        <v>42794</v>
      </c>
      <c r="D183" s="829" t="s">
        <v>1009</v>
      </c>
      <c r="E183" s="830" t="s">
        <v>798</v>
      </c>
      <c r="F183" s="831">
        <v>66588</v>
      </c>
      <c r="G183" s="832">
        <v>106.36</v>
      </c>
      <c r="H183" s="829">
        <v>134.1</v>
      </c>
      <c r="I183" s="829" t="s">
        <v>322</v>
      </c>
      <c r="J183" s="906">
        <f t="shared" si="11"/>
        <v>134.1</v>
      </c>
      <c r="K183" s="840" t="s">
        <v>650</v>
      </c>
      <c r="L183" s="841" t="s">
        <v>661</v>
      </c>
      <c r="M183" s="841" t="s">
        <v>352</v>
      </c>
      <c r="N183" s="841" t="s">
        <v>799</v>
      </c>
      <c r="O183" s="841"/>
      <c r="P183" s="841" t="s">
        <v>5</v>
      </c>
      <c r="Q183" s="841" t="s">
        <v>323</v>
      </c>
      <c r="R183" s="840" t="s">
        <v>652</v>
      </c>
    </row>
    <row r="184" spans="1:18" outlineLevel="1">
      <c r="A184" s="847" t="s">
        <v>114</v>
      </c>
      <c r="B184" s="829" t="s">
        <v>933</v>
      </c>
      <c r="C184" s="839">
        <v>42794</v>
      </c>
      <c r="D184" s="829" t="s">
        <v>1010</v>
      </c>
      <c r="E184" s="830" t="s">
        <v>800</v>
      </c>
      <c r="F184" s="831">
        <v>66588</v>
      </c>
      <c r="G184" s="832">
        <v>6.61</v>
      </c>
      <c r="H184" s="829">
        <v>8.33</v>
      </c>
      <c r="I184" s="829" t="s">
        <v>322</v>
      </c>
      <c r="J184" s="906">
        <f t="shared" si="11"/>
        <v>8.33</v>
      </c>
      <c r="K184" s="840" t="s">
        <v>656</v>
      </c>
      <c r="L184" s="841" t="s">
        <v>661</v>
      </c>
      <c r="M184" s="841" t="s">
        <v>352</v>
      </c>
      <c r="N184" s="841" t="s">
        <v>799</v>
      </c>
      <c r="O184" s="841"/>
      <c r="P184" s="841" t="s">
        <v>5</v>
      </c>
      <c r="Q184" s="841" t="s">
        <v>323</v>
      </c>
      <c r="R184" s="840" t="s">
        <v>652</v>
      </c>
    </row>
    <row r="185" spans="1:18" outlineLevel="1">
      <c r="A185" s="847" t="s">
        <v>114</v>
      </c>
      <c r="B185" s="829" t="s">
        <v>933</v>
      </c>
      <c r="C185" s="839">
        <v>42794</v>
      </c>
      <c r="D185" s="829" t="s">
        <v>1011</v>
      </c>
      <c r="E185" s="830" t="s">
        <v>801</v>
      </c>
      <c r="F185" s="831">
        <v>66588</v>
      </c>
      <c r="G185" s="832">
        <v>2.33</v>
      </c>
      <c r="H185" s="829">
        <v>2.94</v>
      </c>
      <c r="I185" s="829" t="s">
        <v>322</v>
      </c>
      <c r="J185" s="906">
        <f t="shared" si="11"/>
        <v>2.94</v>
      </c>
      <c r="K185" s="840" t="s">
        <v>694</v>
      </c>
      <c r="L185" s="841" t="s">
        <v>661</v>
      </c>
      <c r="M185" s="841" t="s">
        <v>352</v>
      </c>
      <c r="N185" s="841" t="s">
        <v>799</v>
      </c>
      <c r="O185" s="841"/>
      <c r="P185" s="841" t="s">
        <v>5</v>
      </c>
      <c r="Q185" s="841" t="s">
        <v>323</v>
      </c>
      <c r="R185" s="840" t="s">
        <v>652</v>
      </c>
    </row>
    <row r="186" spans="1:18" outlineLevel="1">
      <c r="A186" s="847" t="s">
        <v>114</v>
      </c>
      <c r="B186" s="829" t="s">
        <v>932</v>
      </c>
      <c r="C186" s="839">
        <v>42825</v>
      </c>
      <c r="D186" s="829" t="s">
        <v>1016</v>
      </c>
      <c r="E186" s="830" t="s">
        <v>800</v>
      </c>
      <c r="F186" s="831">
        <v>67003</v>
      </c>
      <c r="G186" s="832">
        <v>6.73</v>
      </c>
      <c r="H186" s="829">
        <v>8.33</v>
      </c>
      <c r="I186" s="829" t="s">
        <v>322</v>
      </c>
      <c r="J186" s="906">
        <f t="shared" si="11"/>
        <v>8.33</v>
      </c>
      <c r="K186" s="840" t="s">
        <v>656</v>
      </c>
      <c r="L186" s="841" t="s">
        <v>661</v>
      </c>
      <c r="M186" s="841" t="s">
        <v>352</v>
      </c>
      <c r="N186" s="841" t="s">
        <v>799</v>
      </c>
      <c r="O186" s="841"/>
      <c r="P186" s="841" t="s">
        <v>5</v>
      </c>
      <c r="Q186" s="841" t="s">
        <v>323</v>
      </c>
      <c r="R186" s="840" t="s">
        <v>652</v>
      </c>
    </row>
    <row r="187" spans="1:18" outlineLevel="1">
      <c r="A187" s="847" t="s">
        <v>114</v>
      </c>
      <c r="B187" s="829" t="s">
        <v>932</v>
      </c>
      <c r="C187" s="839">
        <v>42823</v>
      </c>
      <c r="D187" s="829" t="s">
        <v>1015</v>
      </c>
      <c r="E187" s="830" t="s">
        <v>801</v>
      </c>
      <c r="F187" s="831">
        <v>67003</v>
      </c>
      <c r="G187" s="832">
        <v>2.38</v>
      </c>
      <c r="H187" s="829">
        <v>2.94</v>
      </c>
      <c r="I187" s="829" t="s">
        <v>322</v>
      </c>
      <c r="J187" s="906">
        <f t="shared" si="11"/>
        <v>2.94</v>
      </c>
      <c r="K187" s="840" t="s">
        <v>694</v>
      </c>
      <c r="L187" s="841" t="s">
        <v>661</v>
      </c>
      <c r="M187" s="841" t="s">
        <v>352</v>
      </c>
      <c r="N187" s="841" t="s">
        <v>799</v>
      </c>
      <c r="O187" s="841"/>
      <c r="P187" s="841" t="s">
        <v>5</v>
      </c>
      <c r="Q187" s="841" t="s">
        <v>323</v>
      </c>
      <c r="R187" s="840" t="s">
        <v>652</v>
      </c>
    </row>
    <row r="188" spans="1:18" outlineLevel="1">
      <c r="A188" s="847" t="s">
        <v>114</v>
      </c>
      <c r="B188" s="829" t="s">
        <v>932</v>
      </c>
      <c r="C188" s="839">
        <v>42822</v>
      </c>
      <c r="D188" s="829" t="s">
        <v>1017</v>
      </c>
      <c r="E188" s="830" t="s">
        <v>804</v>
      </c>
      <c r="F188" s="831">
        <v>67003</v>
      </c>
      <c r="G188" s="832">
        <v>0.16</v>
      </c>
      <c r="H188" s="829">
        <v>0.2</v>
      </c>
      <c r="I188" s="829" t="s">
        <v>322</v>
      </c>
      <c r="J188" s="906">
        <f t="shared" si="11"/>
        <v>0.2</v>
      </c>
      <c r="K188" s="840" t="s">
        <v>694</v>
      </c>
      <c r="L188" s="841" t="s">
        <v>661</v>
      </c>
      <c r="M188" s="841" t="s">
        <v>352</v>
      </c>
      <c r="N188" s="841" t="s">
        <v>799</v>
      </c>
      <c r="O188" s="841"/>
      <c r="P188" s="841" t="s">
        <v>5</v>
      </c>
      <c r="Q188" s="841" t="s">
        <v>323</v>
      </c>
      <c r="R188" s="840" t="s">
        <v>652</v>
      </c>
    </row>
    <row r="189" spans="1:18">
      <c r="A189" s="842" t="s">
        <v>647</v>
      </c>
      <c r="B189" s="842"/>
      <c r="C189" s="842"/>
      <c r="D189" s="842"/>
      <c r="E189" s="843"/>
      <c r="F189" s="844"/>
      <c r="G189" s="845">
        <f>SUM(G180:G188)</f>
        <v>297.85000000000002</v>
      </c>
      <c r="H189" s="846">
        <f>SUM(H180:H188)</f>
        <v>370.60999999999996</v>
      </c>
      <c r="I189" s="842"/>
      <c r="J189" s="907">
        <f>SUM(J180:J188)</f>
        <v>370.60999999999996</v>
      </c>
      <c r="K189" s="842"/>
      <c r="L189" s="842"/>
      <c r="M189" s="842"/>
      <c r="N189" s="842"/>
      <c r="O189" s="842"/>
      <c r="P189" s="842"/>
      <c r="Q189" s="842"/>
      <c r="R189" s="842"/>
    </row>
    <row r="190" spans="1:18" outlineLevel="1">
      <c r="A190" s="847" t="s">
        <v>115</v>
      </c>
      <c r="B190" s="829" t="s">
        <v>988</v>
      </c>
      <c r="C190" s="839">
        <v>42766</v>
      </c>
      <c r="D190" s="829" t="s">
        <v>1001</v>
      </c>
      <c r="E190" s="830" t="s">
        <v>759</v>
      </c>
      <c r="F190" s="831">
        <v>66425</v>
      </c>
      <c r="G190" s="832">
        <v>156.75</v>
      </c>
      <c r="H190" s="829">
        <v>193.37</v>
      </c>
      <c r="I190" s="829" t="s">
        <v>322</v>
      </c>
      <c r="J190" s="906">
        <f t="shared" ref="J190:J216" si="12">H190</f>
        <v>193.37</v>
      </c>
      <c r="K190" s="840" t="s">
        <v>650</v>
      </c>
      <c r="L190" s="841" t="s">
        <v>661</v>
      </c>
      <c r="M190" s="841" t="s">
        <v>352</v>
      </c>
      <c r="N190" s="841" t="s">
        <v>760</v>
      </c>
      <c r="O190" s="841"/>
      <c r="P190" s="841" t="s">
        <v>5</v>
      </c>
      <c r="Q190" s="841" t="s">
        <v>323</v>
      </c>
      <c r="R190" s="840" t="s">
        <v>652</v>
      </c>
    </row>
    <row r="191" spans="1:18" outlineLevel="1">
      <c r="A191" s="847" t="s">
        <v>115</v>
      </c>
      <c r="B191" s="829" t="s">
        <v>988</v>
      </c>
      <c r="C191" s="839">
        <v>42766</v>
      </c>
      <c r="D191" s="829" t="s">
        <v>1001</v>
      </c>
      <c r="E191" s="830" t="s">
        <v>757</v>
      </c>
      <c r="F191" s="831">
        <v>66425</v>
      </c>
      <c r="G191" s="832">
        <v>155.68</v>
      </c>
      <c r="H191" s="829">
        <v>192.05</v>
      </c>
      <c r="I191" s="829" t="s">
        <v>322</v>
      </c>
      <c r="J191" s="906">
        <f t="shared" si="12"/>
        <v>192.05</v>
      </c>
      <c r="K191" s="840" t="s">
        <v>650</v>
      </c>
      <c r="L191" s="841" t="s">
        <v>661</v>
      </c>
      <c r="M191" s="841" t="s">
        <v>352</v>
      </c>
      <c r="N191" s="841" t="s">
        <v>758</v>
      </c>
      <c r="O191" s="841"/>
      <c r="P191" s="841" t="s">
        <v>5</v>
      </c>
      <c r="Q191" s="841" t="s">
        <v>323</v>
      </c>
      <c r="R191" s="840" t="s">
        <v>652</v>
      </c>
    </row>
    <row r="192" spans="1:18" outlineLevel="1">
      <c r="A192" s="847" t="s">
        <v>115</v>
      </c>
      <c r="B192" s="829" t="s">
        <v>988</v>
      </c>
      <c r="C192" s="839">
        <v>42766</v>
      </c>
      <c r="D192" s="829" t="s">
        <v>1004</v>
      </c>
      <c r="E192" s="830" t="s">
        <v>762</v>
      </c>
      <c r="F192" s="831">
        <v>66425</v>
      </c>
      <c r="G192" s="832">
        <v>9.24</v>
      </c>
      <c r="H192" s="829">
        <v>11.4</v>
      </c>
      <c r="I192" s="829" t="s">
        <v>322</v>
      </c>
      <c r="J192" s="906">
        <f t="shared" si="12"/>
        <v>11.4</v>
      </c>
      <c r="K192" s="840" t="s">
        <v>656</v>
      </c>
      <c r="L192" s="841" t="s">
        <v>661</v>
      </c>
      <c r="M192" s="841" t="s">
        <v>352</v>
      </c>
      <c r="N192" s="841" t="s">
        <v>758</v>
      </c>
      <c r="O192" s="841"/>
      <c r="P192" s="841" t="s">
        <v>5</v>
      </c>
      <c r="Q192" s="841" t="s">
        <v>323</v>
      </c>
      <c r="R192" s="840" t="s">
        <v>652</v>
      </c>
    </row>
    <row r="193" spans="1:18" outlineLevel="1">
      <c r="A193" s="847" t="s">
        <v>115</v>
      </c>
      <c r="B193" s="829" t="s">
        <v>988</v>
      </c>
      <c r="C193" s="839">
        <v>42766</v>
      </c>
      <c r="D193" s="829" t="s">
        <v>1004</v>
      </c>
      <c r="E193" s="830" t="s">
        <v>761</v>
      </c>
      <c r="F193" s="831">
        <v>66425</v>
      </c>
      <c r="G193" s="832">
        <v>9.24</v>
      </c>
      <c r="H193" s="829">
        <v>11.4</v>
      </c>
      <c r="I193" s="829" t="s">
        <v>322</v>
      </c>
      <c r="J193" s="906">
        <f t="shared" si="12"/>
        <v>11.4</v>
      </c>
      <c r="K193" s="840" t="s">
        <v>656</v>
      </c>
      <c r="L193" s="841" t="s">
        <v>661</v>
      </c>
      <c r="M193" s="841" t="s">
        <v>352</v>
      </c>
      <c r="N193" s="841" t="s">
        <v>760</v>
      </c>
      <c r="O193" s="841"/>
      <c r="P193" s="841" t="s">
        <v>5</v>
      </c>
      <c r="Q193" s="841" t="s">
        <v>323</v>
      </c>
      <c r="R193" s="840" t="s">
        <v>652</v>
      </c>
    </row>
    <row r="194" spans="1:18" outlineLevel="1">
      <c r="A194" s="847" t="s">
        <v>115</v>
      </c>
      <c r="B194" s="829" t="s">
        <v>988</v>
      </c>
      <c r="C194" s="839">
        <v>42766</v>
      </c>
      <c r="D194" s="829" t="s">
        <v>991</v>
      </c>
      <c r="E194" s="830" t="s">
        <v>772</v>
      </c>
      <c r="F194" s="831">
        <v>66425</v>
      </c>
      <c r="G194" s="832">
        <v>0.22</v>
      </c>
      <c r="H194" s="829">
        <v>0.27</v>
      </c>
      <c r="I194" s="829" t="s">
        <v>322</v>
      </c>
      <c r="J194" s="906">
        <f t="shared" si="12"/>
        <v>0.27</v>
      </c>
      <c r="K194" s="840" t="s">
        <v>694</v>
      </c>
      <c r="L194" s="841" t="s">
        <v>661</v>
      </c>
      <c r="M194" s="841" t="s">
        <v>352</v>
      </c>
      <c r="N194" s="841" t="s">
        <v>758</v>
      </c>
      <c r="O194" s="841"/>
      <c r="P194" s="841" t="s">
        <v>5</v>
      </c>
      <c r="Q194" s="841" t="s">
        <v>323</v>
      </c>
      <c r="R194" s="840" t="s">
        <v>652</v>
      </c>
    </row>
    <row r="195" spans="1:18" outlineLevel="1">
      <c r="A195" s="847" t="s">
        <v>115</v>
      </c>
      <c r="B195" s="829" t="s">
        <v>988</v>
      </c>
      <c r="C195" s="839">
        <v>42766</v>
      </c>
      <c r="D195" s="829" t="s">
        <v>1006</v>
      </c>
      <c r="E195" s="830" t="s">
        <v>764</v>
      </c>
      <c r="F195" s="831">
        <v>66425</v>
      </c>
      <c r="G195" s="832">
        <v>3.26</v>
      </c>
      <c r="H195" s="829">
        <v>4.0199999999999996</v>
      </c>
      <c r="I195" s="829" t="s">
        <v>322</v>
      </c>
      <c r="J195" s="906">
        <f t="shared" si="12"/>
        <v>4.0199999999999996</v>
      </c>
      <c r="K195" s="840" t="s">
        <v>694</v>
      </c>
      <c r="L195" s="841" t="s">
        <v>661</v>
      </c>
      <c r="M195" s="841" t="s">
        <v>352</v>
      </c>
      <c r="N195" s="841" t="s">
        <v>758</v>
      </c>
      <c r="O195" s="841"/>
      <c r="P195" s="841" t="s">
        <v>5</v>
      </c>
      <c r="Q195" s="841" t="s">
        <v>323</v>
      </c>
      <c r="R195" s="840" t="s">
        <v>652</v>
      </c>
    </row>
    <row r="196" spans="1:18" outlineLevel="1">
      <c r="A196" s="847" t="s">
        <v>115</v>
      </c>
      <c r="B196" s="829" t="s">
        <v>988</v>
      </c>
      <c r="C196" s="839">
        <v>42766</v>
      </c>
      <c r="D196" s="829" t="s">
        <v>1006</v>
      </c>
      <c r="E196" s="830" t="s">
        <v>763</v>
      </c>
      <c r="F196" s="831">
        <v>66425</v>
      </c>
      <c r="G196" s="832">
        <v>3.26</v>
      </c>
      <c r="H196" s="829">
        <v>4.0199999999999996</v>
      </c>
      <c r="I196" s="829" t="s">
        <v>322</v>
      </c>
      <c r="J196" s="906">
        <f t="shared" si="12"/>
        <v>4.0199999999999996</v>
      </c>
      <c r="K196" s="840" t="s">
        <v>694</v>
      </c>
      <c r="L196" s="841" t="s">
        <v>661</v>
      </c>
      <c r="M196" s="841" t="s">
        <v>352</v>
      </c>
      <c r="N196" s="841" t="s">
        <v>760</v>
      </c>
      <c r="O196" s="841"/>
      <c r="P196" s="841" t="s">
        <v>5</v>
      </c>
      <c r="Q196" s="841" t="s">
        <v>323</v>
      </c>
      <c r="R196" s="840" t="s">
        <v>652</v>
      </c>
    </row>
    <row r="197" spans="1:18" outlineLevel="1">
      <c r="A197" s="847" t="s">
        <v>115</v>
      </c>
      <c r="B197" s="829" t="s">
        <v>988</v>
      </c>
      <c r="C197" s="839">
        <v>42766</v>
      </c>
      <c r="D197" s="829" t="s">
        <v>991</v>
      </c>
      <c r="E197" s="830" t="s">
        <v>771</v>
      </c>
      <c r="F197" s="831">
        <v>66425</v>
      </c>
      <c r="G197" s="832">
        <v>0.22</v>
      </c>
      <c r="H197" s="829">
        <v>0.27</v>
      </c>
      <c r="I197" s="829" t="s">
        <v>322</v>
      </c>
      <c r="J197" s="906">
        <f t="shared" si="12"/>
        <v>0.27</v>
      </c>
      <c r="K197" s="840" t="s">
        <v>694</v>
      </c>
      <c r="L197" s="841" t="s">
        <v>661</v>
      </c>
      <c r="M197" s="841" t="s">
        <v>352</v>
      </c>
      <c r="N197" s="841" t="s">
        <v>760</v>
      </c>
      <c r="O197" s="841"/>
      <c r="P197" s="841" t="s">
        <v>5</v>
      </c>
      <c r="Q197" s="841" t="s">
        <v>323</v>
      </c>
      <c r="R197" s="840" t="s">
        <v>652</v>
      </c>
    </row>
    <row r="198" spans="1:18" outlineLevel="1">
      <c r="A198" s="847" t="s">
        <v>115</v>
      </c>
      <c r="B198" s="829" t="s">
        <v>988</v>
      </c>
      <c r="C198" s="839">
        <v>42765</v>
      </c>
      <c r="D198" s="829" t="s">
        <v>991</v>
      </c>
      <c r="E198" s="830" t="s">
        <v>773</v>
      </c>
      <c r="F198" s="831">
        <v>66425</v>
      </c>
      <c r="G198" s="832">
        <v>21.89</v>
      </c>
      <c r="H198" s="829">
        <v>27</v>
      </c>
      <c r="I198" s="829" t="s">
        <v>322</v>
      </c>
      <c r="J198" s="906">
        <f t="shared" si="12"/>
        <v>27</v>
      </c>
      <c r="K198" s="840" t="s">
        <v>756</v>
      </c>
      <c r="L198" s="841" t="s">
        <v>661</v>
      </c>
      <c r="M198" s="841" t="s">
        <v>352</v>
      </c>
      <c r="N198" s="841"/>
      <c r="O198" s="841"/>
      <c r="P198" s="841" t="s">
        <v>5</v>
      </c>
      <c r="Q198" s="841" t="s">
        <v>323</v>
      </c>
      <c r="R198" s="840" t="s">
        <v>652</v>
      </c>
    </row>
    <row r="199" spans="1:18" outlineLevel="1">
      <c r="A199" s="847" t="s">
        <v>115</v>
      </c>
      <c r="B199" s="829" t="s">
        <v>933</v>
      </c>
      <c r="C199" s="839">
        <v>42794</v>
      </c>
      <c r="D199" s="829" t="s">
        <v>1009</v>
      </c>
      <c r="E199" s="830" t="s">
        <v>759</v>
      </c>
      <c r="F199" s="831">
        <v>66588</v>
      </c>
      <c r="G199" s="832">
        <v>217.18</v>
      </c>
      <c r="H199" s="829">
        <v>273.83</v>
      </c>
      <c r="I199" s="829" t="s">
        <v>322</v>
      </c>
      <c r="J199" s="906">
        <f t="shared" si="12"/>
        <v>273.83</v>
      </c>
      <c r="K199" s="840" t="s">
        <v>650</v>
      </c>
      <c r="L199" s="841" t="s">
        <v>661</v>
      </c>
      <c r="M199" s="841" t="s">
        <v>352</v>
      </c>
      <c r="N199" s="841" t="s">
        <v>760</v>
      </c>
      <c r="O199" s="841"/>
      <c r="P199" s="841" t="s">
        <v>5</v>
      </c>
      <c r="Q199" s="841" t="s">
        <v>323</v>
      </c>
      <c r="R199" s="840" t="s">
        <v>652</v>
      </c>
    </row>
    <row r="200" spans="1:18" outlineLevel="1">
      <c r="A200" s="847" t="s">
        <v>115</v>
      </c>
      <c r="B200" s="829" t="s">
        <v>933</v>
      </c>
      <c r="C200" s="839">
        <v>42794</v>
      </c>
      <c r="D200" s="829" t="s">
        <v>1009</v>
      </c>
      <c r="E200" s="830" t="s">
        <v>757</v>
      </c>
      <c r="F200" s="831">
        <v>66588</v>
      </c>
      <c r="G200" s="832">
        <v>222.13</v>
      </c>
      <c r="H200" s="829">
        <v>280.07</v>
      </c>
      <c r="I200" s="829" t="s">
        <v>322</v>
      </c>
      <c r="J200" s="906">
        <f t="shared" si="12"/>
        <v>280.07</v>
      </c>
      <c r="K200" s="840" t="s">
        <v>650</v>
      </c>
      <c r="L200" s="841" t="s">
        <v>661</v>
      </c>
      <c r="M200" s="841" t="s">
        <v>352</v>
      </c>
      <c r="N200" s="841" t="s">
        <v>758</v>
      </c>
      <c r="O200" s="841"/>
      <c r="P200" s="841" t="s">
        <v>5</v>
      </c>
      <c r="Q200" s="841" t="s">
        <v>323</v>
      </c>
      <c r="R200" s="840" t="s">
        <v>652</v>
      </c>
    </row>
    <row r="201" spans="1:18" outlineLevel="1">
      <c r="A201" s="847" t="s">
        <v>115</v>
      </c>
      <c r="B201" s="829" t="s">
        <v>933</v>
      </c>
      <c r="C201" s="839">
        <v>42794</v>
      </c>
      <c r="D201" s="829" t="s">
        <v>1010</v>
      </c>
      <c r="E201" s="830" t="s">
        <v>761</v>
      </c>
      <c r="F201" s="831">
        <v>66588</v>
      </c>
      <c r="G201" s="832">
        <v>12.06</v>
      </c>
      <c r="H201" s="829">
        <v>15.2</v>
      </c>
      <c r="I201" s="829" t="s">
        <v>322</v>
      </c>
      <c r="J201" s="906">
        <f t="shared" si="12"/>
        <v>15.2</v>
      </c>
      <c r="K201" s="840" t="s">
        <v>656</v>
      </c>
      <c r="L201" s="841" t="s">
        <v>661</v>
      </c>
      <c r="M201" s="841" t="s">
        <v>352</v>
      </c>
      <c r="N201" s="841" t="s">
        <v>760</v>
      </c>
      <c r="O201" s="841"/>
      <c r="P201" s="841" t="s">
        <v>5</v>
      </c>
      <c r="Q201" s="841" t="s">
        <v>323</v>
      </c>
      <c r="R201" s="840" t="s">
        <v>652</v>
      </c>
    </row>
    <row r="202" spans="1:18" outlineLevel="1">
      <c r="A202" s="847" t="s">
        <v>115</v>
      </c>
      <c r="B202" s="829" t="s">
        <v>933</v>
      </c>
      <c r="C202" s="839">
        <v>42794</v>
      </c>
      <c r="D202" s="829" t="s">
        <v>1010</v>
      </c>
      <c r="E202" s="830" t="s">
        <v>762</v>
      </c>
      <c r="F202" s="831">
        <v>66588</v>
      </c>
      <c r="G202" s="832">
        <v>12.06</v>
      </c>
      <c r="H202" s="829">
        <v>15.2</v>
      </c>
      <c r="I202" s="829" t="s">
        <v>322</v>
      </c>
      <c r="J202" s="906">
        <f t="shared" si="12"/>
        <v>15.2</v>
      </c>
      <c r="K202" s="840" t="s">
        <v>656</v>
      </c>
      <c r="L202" s="841" t="s">
        <v>661</v>
      </c>
      <c r="M202" s="841" t="s">
        <v>352</v>
      </c>
      <c r="N202" s="841" t="s">
        <v>758</v>
      </c>
      <c r="O202" s="841"/>
      <c r="P202" s="841" t="s">
        <v>5</v>
      </c>
      <c r="Q202" s="841" t="s">
        <v>323</v>
      </c>
      <c r="R202" s="840" t="s">
        <v>652</v>
      </c>
    </row>
    <row r="203" spans="1:18" outlineLevel="1">
      <c r="A203" s="847" t="s">
        <v>115</v>
      </c>
      <c r="B203" s="829" t="s">
        <v>933</v>
      </c>
      <c r="C203" s="839">
        <v>42794</v>
      </c>
      <c r="D203" s="829" t="s">
        <v>1011</v>
      </c>
      <c r="E203" s="830" t="s">
        <v>764</v>
      </c>
      <c r="F203" s="831">
        <v>66588</v>
      </c>
      <c r="G203" s="832">
        <v>4.25</v>
      </c>
      <c r="H203" s="829">
        <v>5.36</v>
      </c>
      <c r="I203" s="829" t="s">
        <v>322</v>
      </c>
      <c r="J203" s="906">
        <f t="shared" si="12"/>
        <v>5.36</v>
      </c>
      <c r="K203" s="840" t="s">
        <v>694</v>
      </c>
      <c r="L203" s="841" t="s">
        <v>661</v>
      </c>
      <c r="M203" s="841" t="s">
        <v>352</v>
      </c>
      <c r="N203" s="841" t="s">
        <v>758</v>
      </c>
      <c r="O203" s="841"/>
      <c r="P203" s="841" t="s">
        <v>5</v>
      </c>
      <c r="Q203" s="841" t="s">
        <v>323</v>
      </c>
      <c r="R203" s="840" t="s">
        <v>652</v>
      </c>
    </row>
    <row r="204" spans="1:18" outlineLevel="1">
      <c r="A204" s="847" t="s">
        <v>115</v>
      </c>
      <c r="B204" s="829" t="s">
        <v>933</v>
      </c>
      <c r="C204" s="839">
        <v>42794</v>
      </c>
      <c r="D204" s="829" t="s">
        <v>1011</v>
      </c>
      <c r="E204" s="830" t="s">
        <v>763</v>
      </c>
      <c r="F204" s="831">
        <v>66588</v>
      </c>
      <c r="G204" s="832">
        <v>4.25</v>
      </c>
      <c r="H204" s="829">
        <v>5.36</v>
      </c>
      <c r="I204" s="829" t="s">
        <v>322</v>
      </c>
      <c r="J204" s="906">
        <f t="shared" si="12"/>
        <v>5.36</v>
      </c>
      <c r="K204" s="840" t="s">
        <v>694</v>
      </c>
      <c r="L204" s="841" t="s">
        <v>661</v>
      </c>
      <c r="M204" s="841" t="s">
        <v>352</v>
      </c>
      <c r="N204" s="841" t="s">
        <v>760</v>
      </c>
      <c r="O204" s="841"/>
      <c r="P204" s="841" t="s">
        <v>5</v>
      </c>
      <c r="Q204" s="841" t="s">
        <v>323</v>
      </c>
      <c r="R204" s="840" t="s">
        <v>652</v>
      </c>
    </row>
    <row r="205" spans="1:18" outlineLevel="1">
      <c r="A205" s="847" t="s">
        <v>115</v>
      </c>
      <c r="B205" s="829" t="s">
        <v>933</v>
      </c>
      <c r="C205" s="839">
        <v>42794</v>
      </c>
      <c r="D205" s="829" t="s">
        <v>964</v>
      </c>
      <c r="E205" s="830" t="s">
        <v>772</v>
      </c>
      <c r="F205" s="831">
        <v>66588</v>
      </c>
      <c r="G205" s="832">
        <v>0.28999999999999998</v>
      </c>
      <c r="H205" s="829">
        <v>0.36</v>
      </c>
      <c r="I205" s="829" t="s">
        <v>322</v>
      </c>
      <c r="J205" s="906">
        <f t="shared" si="12"/>
        <v>0.36</v>
      </c>
      <c r="K205" s="840" t="s">
        <v>694</v>
      </c>
      <c r="L205" s="841" t="s">
        <v>661</v>
      </c>
      <c r="M205" s="841" t="s">
        <v>352</v>
      </c>
      <c r="N205" s="841" t="s">
        <v>758</v>
      </c>
      <c r="O205" s="841"/>
      <c r="P205" s="841" t="s">
        <v>5</v>
      </c>
      <c r="Q205" s="841" t="s">
        <v>323</v>
      </c>
      <c r="R205" s="840" t="s">
        <v>652</v>
      </c>
    </row>
    <row r="206" spans="1:18" outlineLevel="1">
      <c r="A206" s="847" t="s">
        <v>115</v>
      </c>
      <c r="B206" s="829" t="s">
        <v>933</v>
      </c>
      <c r="C206" s="839">
        <v>42794</v>
      </c>
      <c r="D206" s="829" t="s">
        <v>964</v>
      </c>
      <c r="E206" s="830" t="s">
        <v>771</v>
      </c>
      <c r="F206" s="831">
        <v>66588</v>
      </c>
      <c r="G206" s="832">
        <v>0.28999999999999998</v>
      </c>
      <c r="H206" s="829">
        <v>0.36</v>
      </c>
      <c r="I206" s="829" t="s">
        <v>322</v>
      </c>
      <c r="J206" s="906">
        <f t="shared" si="12"/>
        <v>0.36</v>
      </c>
      <c r="K206" s="840" t="s">
        <v>694</v>
      </c>
      <c r="L206" s="841" t="s">
        <v>661</v>
      </c>
      <c r="M206" s="841" t="s">
        <v>352</v>
      </c>
      <c r="N206" s="841" t="s">
        <v>760</v>
      </c>
      <c r="O206" s="841"/>
      <c r="P206" s="841" t="s">
        <v>5</v>
      </c>
      <c r="Q206" s="841" t="s">
        <v>323</v>
      </c>
      <c r="R206" s="840" t="s">
        <v>652</v>
      </c>
    </row>
    <row r="207" spans="1:18" outlineLevel="1">
      <c r="A207" s="847" t="s">
        <v>115</v>
      </c>
      <c r="B207" s="829" t="s">
        <v>933</v>
      </c>
      <c r="C207" s="839">
        <v>42776</v>
      </c>
      <c r="D207" s="829" t="s">
        <v>1030</v>
      </c>
      <c r="E207" s="830" t="s">
        <v>773</v>
      </c>
      <c r="F207" s="831">
        <v>66588</v>
      </c>
      <c r="G207" s="832">
        <v>11.9</v>
      </c>
      <c r="H207" s="829">
        <v>15</v>
      </c>
      <c r="I207" s="829" t="s">
        <v>322</v>
      </c>
      <c r="J207" s="906">
        <f t="shared" si="12"/>
        <v>15</v>
      </c>
      <c r="K207" s="840" t="s">
        <v>756</v>
      </c>
      <c r="L207" s="841" t="s">
        <v>661</v>
      </c>
      <c r="M207" s="841" t="s">
        <v>352</v>
      </c>
      <c r="N207" s="841"/>
      <c r="O207" s="841"/>
      <c r="P207" s="841" t="s">
        <v>5</v>
      </c>
      <c r="Q207" s="841" t="s">
        <v>323</v>
      </c>
      <c r="R207" s="840" t="s">
        <v>652</v>
      </c>
    </row>
    <row r="208" spans="1:18" outlineLevel="1">
      <c r="A208" s="847" t="s">
        <v>115</v>
      </c>
      <c r="B208" s="829" t="s">
        <v>932</v>
      </c>
      <c r="C208" s="839">
        <v>42823</v>
      </c>
      <c r="D208" s="829" t="s">
        <v>1015</v>
      </c>
      <c r="E208" s="830" t="s">
        <v>759</v>
      </c>
      <c r="F208" s="831">
        <v>67003</v>
      </c>
      <c r="G208" s="832">
        <v>221.33</v>
      </c>
      <c r="H208" s="829">
        <v>273.83</v>
      </c>
      <c r="I208" s="829" t="s">
        <v>322</v>
      </c>
      <c r="J208" s="906">
        <f t="shared" si="12"/>
        <v>273.83</v>
      </c>
      <c r="K208" s="840" t="s">
        <v>650</v>
      </c>
      <c r="L208" s="841" t="s">
        <v>661</v>
      </c>
      <c r="M208" s="841" t="s">
        <v>352</v>
      </c>
      <c r="N208" s="841" t="s">
        <v>760</v>
      </c>
      <c r="O208" s="841"/>
      <c r="P208" s="841" t="s">
        <v>5</v>
      </c>
      <c r="Q208" s="841" t="s">
        <v>323</v>
      </c>
      <c r="R208" s="840" t="s">
        <v>652</v>
      </c>
    </row>
    <row r="209" spans="1:18" outlineLevel="1">
      <c r="A209" s="847" t="s">
        <v>115</v>
      </c>
      <c r="B209" s="829" t="s">
        <v>932</v>
      </c>
      <c r="C209" s="839">
        <v>42823</v>
      </c>
      <c r="D209" s="829" t="s">
        <v>1015</v>
      </c>
      <c r="E209" s="830" t="s">
        <v>757</v>
      </c>
      <c r="F209" s="831">
        <v>67003</v>
      </c>
      <c r="G209" s="832">
        <v>221.33</v>
      </c>
      <c r="H209" s="829">
        <v>273.83</v>
      </c>
      <c r="I209" s="829" t="s">
        <v>322</v>
      </c>
      <c r="J209" s="906">
        <f t="shared" si="12"/>
        <v>273.83</v>
      </c>
      <c r="K209" s="840" t="s">
        <v>650</v>
      </c>
      <c r="L209" s="841" t="s">
        <v>661</v>
      </c>
      <c r="M209" s="841" t="s">
        <v>352</v>
      </c>
      <c r="N209" s="841" t="s">
        <v>758</v>
      </c>
      <c r="O209" s="841"/>
      <c r="P209" s="841" t="s">
        <v>5</v>
      </c>
      <c r="Q209" s="841" t="s">
        <v>323</v>
      </c>
      <c r="R209" s="840" t="s">
        <v>652</v>
      </c>
    </row>
    <row r="210" spans="1:18" outlineLevel="1">
      <c r="A210" s="847" t="s">
        <v>115</v>
      </c>
      <c r="B210" s="829" t="s">
        <v>932</v>
      </c>
      <c r="C210" s="839">
        <v>42825</v>
      </c>
      <c r="D210" s="829" t="s">
        <v>1016</v>
      </c>
      <c r="E210" s="830" t="s">
        <v>762</v>
      </c>
      <c r="F210" s="831">
        <v>67003</v>
      </c>
      <c r="G210" s="832">
        <v>12.28</v>
      </c>
      <c r="H210" s="829">
        <v>15.2</v>
      </c>
      <c r="I210" s="829" t="s">
        <v>322</v>
      </c>
      <c r="J210" s="906">
        <f t="shared" si="12"/>
        <v>15.2</v>
      </c>
      <c r="K210" s="840" t="s">
        <v>656</v>
      </c>
      <c r="L210" s="841" t="s">
        <v>661</v>
      </c>
      <c r="M210" s="841" t="s">
        <v>352</v>
      </c>
      <c r="N210" s="841" t="s">
        <v>758</v>
      </c>
      <c r="O210" s="841"/>
      <c r="P210" s="841" t="s">
        <v>5</v>
      </c>
      <c r="Q210" s="841" t="s">
        <v>323</v>
      </c>
      <c r="R210" s="840" t="s">
        <v>652</v>
      </c>
    </row>
    <row r="211" spans="1:18" outlineLevel="1">
      <c r="A211" s="847" t="s">
        <v>115</v>
      </c>
      <c r="B211" s="829" t="s">
        <v>932</v>
      </c>
      <c r="C211" s="839">
        <v>42825</v>
      </c>
      <c r="D211" s="829" t="s">
        <v>1016</v>
      </c>
      <c r="E211" s="830" t="s">
        <v>761</v>
      </c>
      <c r="F211" s="831">
        <v>67003</v>
      </c>
      <c r="G211" s="832">
        <v>12.28</v>
      </c>
      <c r="H211" s="829">
        <v>15.2</v>
      </c>
      <c r="I211" s="829" t="s">
        <v>322</v>
      </c>
      <c r="J211" s="906">
        <f t="shared" si="12"/>
        <v>15.2</v>
      </c>
      <c r="K211" s="840" t="s">
        <v>656</v>
      </c>
      <c r="L211" s="841" t="s">
        <v>661</v>
      </c>
      <c r="M211" s="841" t="s">
        <v>352</v>
      </c>
      <c r="N211" s="841" t="s">
        <v>760</v>
      </c>
      <c r="O211" s="841"/>
      <c r="P211" s="841" t="s">
        <v>5</v>
      </c>
      <c r="Q211" s="841" t="s">
        <v>323</v>
      </c>
      <c r="R211" s="840" t="s">
        <v>652</v>
      </c>
    </row>
    <row r="212" spans="1:18" outlineLevel="1">
      <c r="A212" s="847" t="s">
        <v>115</v>
      </c>
      <c r="B212" s="829" t="s">
        <v>932</v>
      </c>
      <c r="C212" s="839">
        <v>42822</v>
      </c>
      <c r="D212" s="829" t="s">
        <v>1017</v>
      </c>
      <c r="E212" s="830" t="s">
        <v>771</v>
      </c>
      <c r="F212" s="831">
        <v>67003</v>
      </c>
      <c r="G212" s="832">
        <v>0.28999999999999998</v>
      </c>
      <c r="H212" s="829">
        <v>0.36</v>
      </c>
      <c r="I212" s="829" t="s">
        <v>322</v>
      </c>
      <c r="J212" s="906">
        <f t="shared" si="12"/>
        <v>0.36</v>
      </c>
      <c r="K212" s="840" t="s">
        <v>694</v>
      </c>
      <c r="L212" s="841" t="s">
        <v>661</v>
      </c>
      <c r="M212" s="841" t="s">
        <v>352</v>
      </c>
      <c r="N212" s="841" t="s">
        <v>760</v>
      </c>
      <c r="O212" s="841"/>
      <c r="P212" s="841" t="s">
        <v>5</v>
      </c>
      <c r="Q212" s="841" t="s">
        <v>323</v>
      </c>
      <c r="R212" s="840" t="s">
        <v>652</v>
      </c>
    </row>
    <row r="213" spans="1:18" outlineLevel="1">
      <c r="A213" s="847" t="s">
        <v>115</v>
      </c>
      <c r="B213" s="829" t="s">
        <v>932</v>
      </c>
      <c r="C213" s="839">
        <v>42822</v>
      </c>
      <c r="D213" s="829" t="s">
        <v>1017</v>
      </c>
      <c r="E213" s="830" t="s">
        <v>772</v>
      </c>
      <c r="F213" s="831">
        <v>67003</v>
      </c>
      <c r="G213" s="832">
        <v>0.28999999999999998</v>
      </c>
      <c r="H213" s="829">
        <v>0.36</v>
      </c>
      <c r="I213" s="829" t="s">
        <v>322</v>
      </c>
      <c r="J213" s="906">
        <f t="shared" si="12"/>
        <v>0.36</v>
      </c>
      <c r="K213" s="840" t="s">
        <v>694</v>
      </c>
      <c r="L213" s="841" t="s">
        <v>661</v>
      </c>
      <c r="M213" s="841" t="s">
        <v>352</v>
      </c>
      <c r="N213" s="841" t="s">
        <v>758</v>
      </c>
      <c r="O213" s="841"/>
      <c r="P213" s="841" t="s">
        <v>5</v>
      </c>
      <c r="Q213" s="841" t="s">
        <v>323</v>
      </c>
      <c r="R213" s="840" t="s">
        <v>652</v>
      </c>
    </row>
    <row r="214" spans="1:18" outlineLevel="1">
      <c r="A214" s="847" t="s">
        <v>115</v>
      </c>
      <c r="B214" s="829" t="s">
        <v>932</v>
      </c>
      <c r="C214" s="839">
        <v>42823</v>
      </c>
      <c r="D214" s="829" t="s">
        <v>1015</v>
      </c>
      <c r="E214" s="830" t="s">
        <v>764</v>
      </c>
      <c r="F214" s="831">
        <v>67003</v>
      </c>
      <c r="G214" s="832">
        <v>4.33</v>
      </c>
      <c r="H214" s="829">
        <v>5.36</v>
      </c>
      <c r="I214" s="829" t="s">
        <v>322</v>
      </c>
      <c r="J214" s="906">
        <f t="shared" si="12"/>
        <v>5.36</v>
      </c>
      <c r="K214" s="840" t="s">
        <v>694</v>
      </c>
      <c r="L214" s="841" t="s">
        <v>661</v>
      </c>
      <c r="M214" s="841" t="s">
        <v>352</v>
      </c>
      <c r="N214" s="841" t="s">
        <v>758</v>
      </c>
      <c r="O214" s="841"/>
      <c r="P214" s="841" t="s">
        <v>5</v>
      </c>
      <c r="Q214" s="841" t="s">
        <v>323</v>
      </c>
      <c r="R214" s="840" t="s">
        <v>652</v>
      </c>
    </row>
    <row r="215" spans="1:18" outlineLevel="1">
      <c r="A215" s="847" t="s">
        <v>115</v>
      </c>
      <c r="B215" s="829" t="s">
        <v>932</v>
      </c>
      <c r="C215" s="839">
        <v>42823</v>
      </c>
      <c r="D215" s="829" t="s">
        <v>1015</v>
      </c>
      <c r="E215" s="830" t="s">
        <v>763</v>
      </c>
      <c r="F215" s="831">
        <v>67003</v>
      </c>
      <c r="G215" s="832">
        <v>4.33</v>
      </c>
      <c r="H215" s="829">
        <v>5.36</v>
      </c>
      <c r="I215" s="829" t="s">
        <v>322</v>
      </c>
      <c r="J215" s="906">
        <f t="shared" si="12"/>
        <v>5.36</v>
      </c>
      <c r="K215" s="840" t="s">
        <v>694</v>
      </c>
      <c r="L215" s="841" t="s">
        <v>661</v>
      </c>
      <c r="M215" s="841" t="s">
        <v>352</v>
      </c>
      <c r="N215" s="841" t="s">
        <v>760</v>
      </c>
      <c r="O215" s="841"/>
      <c r="P215" s="841" t="s">
        <v>5</v>
      </c>
      <c r="Q215" s="841" t="s">
        <v>323</v>
      </c>
      <c r="R215" s="840" t="s">
        <v>652</v>
      </c>
    </row>
    <row r="216" spans="1:18" outlineLevel="1">
      <c r="A216" s="847" t="s">
        <v>115</v>
      </c>
      <c r="B216" s="829" t="s">
        <v>932</v>
      </c>
      <c r="C216" s="839">
        <v>42808</v>
      </c>
      <c r="D216" s="829" t="s">
        <v>936</v>
      </c>
      <c r="E216" s="830" t="s">
        <v>1031</v>
      </c>
      <c r="F216" s="831">
        <v>67003</v>
      </c>
      <c r="G216" s="832">
        <v>121.24</v>
      </c>
      <c r="H216" s="829">
        <v>150</v>
      </c>
      <c r="I216" s="829" t="s">
        <v>322</v>
      </c>
      <c r="J216" s="906">
        <f t="shared" si="12"/>
        <v>150</v>
      </c>
      <c r="K216" s="840" t="s">
        <v>756</v>
      </c>
      <c r="L216" s="841" t="s">
        <v>661</v>
      </c>
      <c r="M216" s="841" t="s">
        <v>352</v>
      </c>
      <c r="N216" s="841"/>
      <c r="O216" s="841"/>
      <c r="P216" s="841" t="s">
        <v>5</v>
      </c>
      <c r="Q216" s="841" t="s">
        <v>323</v>
      </c>
      <c r="R216" s="840" t="s">
        <v>652</v>
      </c>
    </row>
    <row r="217" spans="1:18">
      <c r="A217" s="842" t="s">
        <v>647</v>
      </c>
      <c r="B217" s="842"/>
      <c r="C217" s="842"/>
      <c r="D217" s="842"/>
      <c r="E217" s="843"/>
      <c r="F217" s="844"/>
      <c r="G217" s="845">
        <f>SUM(G190:G216)</f>
        <v>1441.8699999999994</v>
      </c>
      <c r="H217" s="846">
        <f>SUM(H190:H216)</f>
        <v>1794.0399999999991</v>
      </c>
      <c r="I217" s="842"/>
      <c r="J217" s="907">
        <f>SUM(J190:J216)</f>
        <v>1794.0399999999991</v>
      </c>
      <c r="K217" s="842"/>
      <c r="L217" s="842"/>
      <c r="M217" s="842"/>
      <c r="N217" s="842"/>
      <c r="O217" s="842"/>
      <c r="P217" s="842"/>
      <c r="Q217" s="842"/>
      <c r="R217" s="842"/>
    </row>
    <row r="218" spans="1:18" outlineLevel="1">
      <c r="A218" s="847" t="s">
        <v>274</v>
      </c>
      <c r="B218" s="829" t="s">
        <v>988</v>
      </c>
      <c r="C218" s="839">
        <v>42766</v>
      </c>
      <c r="D218" s="829" t="s">
        <v>1001</v>
      </c>
      <c r="E218" s="830" t="s">
        <v>774</v>
      </c>
      <c r="F218" s="831">
        <v>66425</v>
      </c>
      <c r="G218" s="832">
        <v>17.350000000000001</v>
      </c>
      <c r="H218" s="829">
        <v>21.4</v>
      </c>
      <c r="I218" s="829" t="s">
        <v>322</v>
      </c>
      <c r="J218" s="906">
        <f t="shared" ref="J218:J229" si="13">H218</f>
        <v>21.4</v>
      </c>
      <c r="K218" s="840" t="s">
        <v>650</v>
      </c>
      <c r="L218" s="841" t="s">
        <v>661</v>
      </c>
      <c r="M218" s="841" t="s">
        <v>352</v>
      </c>
      <c r="N218" s="841" t="s">
        <v>775</v>
      </c>
      <c r="O218" s="841"/>
      <c r="P218" s="841" t="s">
        <v>5</v>
      </c>
      <c r="Q218" s="841" t="s">
        <v>323</v>
      </c>
      <c r="R218" s="840" t="s">
        <v>652</v>
      </c>
    </row>
    <row r="219" spans="1:18" outlineLevel="1">
      <c r="A219" s="847" t="s">
        <v>274</v>
      </c>
      <c r="B219" s="829" t="s">
        <v>988</v>
      </c>
      <c r="C219" s="839">
        <v>42766</v>
      </c>
      <c r="D219" s="829" t="s">
        <v>1004</v>
      </c>
      <c r="E219" s="830" t="s">
        <v>776</v>
      </c>
      <c r="F219" s="831">
        <v>66425</v>
      </c>
      <c r="G219" s="832">
        <v>0.94</v>
      </c>
      <c r="H219" s="829">
        <v>1.1599999999999999</v>
      </c>
      <c r="I219" s="829" t="s">
        <v>322</v>
      </c>
      <c r="J219" s="906">
        <f t="shared" si="13"/>
        <v>1.1599999999999999</v>
      </c>
      <c r="K219" s="840" t="s">
        <v>656</v>
      </c>
      <c r="L219" s="841" t="s">
        <v>661</v>
      </c>
      <c r="M219" s="841" t="s">
        <v>352</v>
      </c>
      <c r="N219" s="841" t="s">
        <v>775</v>
      </c>
      <c r="O219" s="841"/>
      <c r="P219" s="841" t="s">
        <v>5</v>
      </c>
      <c r="Q219" s="841" t="s">
        <v>323</v>
      </c>
      <c r="R219" s="840" t="s">
        <v>652</v>
      </c>
    </row>
    <row r="220" spans="1:18" outlineLevel="1">
      <c r="A220" s="847" t="s">
        <v>274</v>
      </c>
      <c r="B220" s="829" t="s">
        <v>988</v>
      </c>
      <c r="C220" s="839">
        <v>42766</v>
      </c>
      <c r="D220" s="829" t="s">
        <v>1006</v>
      </c>
      <c r="E220" s="830" t="s">
        <v>778</v>
      </c>
      <c r="F220" s="831">
        <v>66425</v>
      </c>
      <c r="G220" s="832">
        <v>0.33</v>
      </c>
      <c r="H220" s="829">
        <v>0.41</v>
      </c>
      <c r="I220" s="829" t="s">
        <v>322</v>
      </c>
      <c r="J220" s="906">
        <f t="shared" si="13"/>
        <v>0.41</v>
      </c>
      <c r="K220" s="840" t="s">
        <v>694</v>
      </c>
      <c r="L220" s="841" t="s">
        <v>661</v>
      </c>
      <c r="M220" s="841" t="s">
        <v>352</v>
      </c>
      <c r="N220" s="841" t="s">
        <v>775</v>
      </c>
      <c r="O220" s="841"/>
      <c r="P220" s="841" t="s">
        <v>5</v>
      </c>
      <c r="Q220" s="841" t="s">
        <v>323</v>
      </c>
      <c r="R220" s="840" t="s">
        <v>652</v>
      </c>
    </row>
    <row r="221" spans="1:18" outlineLevel="1">
      <c r="A221" s="847" t="s">
        <v>274</v>
      </c>
      <c r="B221" s="829" t="s">
        <v>988</v>
      </c>
      <c r="C221" s="839">
        <v>42766</v>
      </c>
      <c r="D221" s="829" t="s">
        <v>991</v>
      </c>
      <c r="E221" s="830" t="s">
        <v>781</v>
      </c>
      <c r="F221" s="831">
        <v>66425</v>
      </c>
      <c r="G221" s="832">
        <v>0.02</v>
      </c>
      <c r="H221" s="829">
        <v>0.03</v>
      </c>
      <c r="I221" s="829" t="s">
        <v>322</v>
      </c>
      <c r="J221" s="906">
        <f t="shared" si="13"/>
        <v>0.03</v>
      </c>
      <c r="K221" s="840" t="s">
        <v>694</v>
      </c>
      <c r="L221" s="841" t="s">
        <v>661</v>
      </c>
      <c r="M221" s="841" t="s">
        <v>352</v>
      </c>
      <c r="N221" s="841" t="s">
        <v>775</v>
      </c>
      <c r="O221" s="841"/>
      <c r="P221" s="841" t="s">
        <v>5</v>
      </c>
      <c r="Q221" s="841" t="s">
        <v>323</v>
      </c>
      <c r="R221" s="840" t="s">
        <v>652</v>
      </c>
    </row>
    <row r="222" spans="1:18" outlineLevel="1">
      <c r="A222" s="847" t="s">
        <v>274</v>
      </c>
      <c r="B222" s="829" t="s">
        <v>933</v>
      </c>
      <c r="C222" s="839">
        <v>42794</v>
      </c>
      <c r="D222" s="829" t="s">
        <v>1009</v>
      </c>
      <c r="E222" s="830" t="s">
        <v>774</v>
      </c>
      <c r="F222" s="831">
        <v>66588</v>
      </c>
      <c r="G222" s="832">
        <v>72.319999999999993</v>
      </c>
      <c r="H222" s="829">
        <v>91.19</v>
      </c>
      <c r="I222" s="829" t="s">
        <v>322</v>
      </c>
      <c r="J222" s="906">
        <f t="shared" si="13"/>
        <v>91.19</v>
      </c>
      <c r="K222" s="840" t="s">
        <v>650</v>
      </c>
      <c r="L222" s="841" t="s">
        <v>661</v>
      </c>
      <c r="M222" s="841" t="s">
        <v>352</v>
      </c>
      <c r="N222" s="841" t="s">
        <v>775</v>
      </c>
      <c r="O222" s="841"/>
      <c r="P222" s="841" t="s">
        <v>5</v>
      </c>
      <c r="Q222" s="841" t="s">
        <v>323</v>
      </c>
      <c r="R222" s="840" t="s">
        <v>652</v>
      </c>
    </row>
    <row r="223" spans="1:18" outlineLevel="1">
      <c r="A223" s="847" t="s">
        <v>274</v>
      </c>
      <c r="B223" s="829" t="s">
        <v>933</v>
      </c>
      <c r="C223" s="839">
        <v>42794</v>
      </c>
      <c r="D223" s="829" t="s">
        <v>1010</v>
      </c>
      <c r="E223" s="830" t="s">
        <v>776</v>
      </c>
      <c r="F223" s="831">
        <v>66588</v>
      </c>
      <c r="G223" s="832">
        <v>3.67</v>
      </c>
      <c r="H223" s="829">
        <v>4.63</v>
      </c>
      <c r="I223" s="829" t="s">
        <v>322</v>
      </c>
      <c r="J223" s="906">
        <f t="shared" si="13"/>
        <v>4.63</v>
      </c>
      <c r="K223" s="840" t="s">
        <v>656</v>
      </c>
      <c r="L223" s="841" t="s">
        <v>661</v>
      </c>
      <c r="M223" s="841" t="s">
        <v>352</v>
      </c>
      <c r="N223" s="841" t="s">
        <v>775</v>
      </c>
      <c r="O223" s="841"/>
      <c r="P223" s="841" t="s">
        <v>5</v>
      </c>
      <c r="Q223" s="841" t="s">
        <v>323</v>
      </c>
      <c r="R223" s="840" t="s">
        <v>652</v>
      </c>
    </row>
    <row r="224" spans="1:18" outlineLevel="1">
      <c r="A224" s="847" t="s">
        <v>274</v>
      </c>
      <c r="B224" s="829" t="s">
        <v>933</v>
      </c>
      <c r="C224" s="839">
        <v>42794</v>
      </c>
      <c r="D224" s="829" t="s">
        <v>964</v>
      </c>
      <c r="E224" s="830" t="s">
        <v>781</v>
      </c>
      <c r="F224" s="831">
        <v>66588</v>
      </c>
      <c r="G224" s="832">
        <v>0.09</v>
      </c>
      <c r="H224" s="829">
        <v>0.11</v>
      </c>
      <c r="I224" s="829" t="s">
        <v>322</v>
      </c>
      <c r="J224" s="906">
        <f t="shared" si="13"/>
        <v>0.11</v>
      </c>
      <c r="K224" s="840" t="s">
        <v>694</v>
      </c>
      <c r="L224" s="841" t="s">
        <v>661</v>
      </c>
      <c r="M224" s="841" t="s">
        <v>352</v>
      </c>
      <c r="N224" s="841" t="s">
        <v>775</v>
      </c>
      <c r="O224" s="841"/>
      <c r="P224" s="841" t="s">
        <v>5</v>
      </c>
      <c r="Q224" s="841" t="s">
        <v>323</v>
      </c>
      <c r="R224" s="840" t="s">
        <v>652</v>
      </c>
    </row>
    <row r="225" spans="1:18" outlineLevel="1">
      <c r="A225" s="847" t="s">
        <v>274</v>
      </c>
      <c r="B225" s="829" t="s">
        <v>933</v>
      </c>
      <c r="C225" s="839">
        <v>42794</v>
      </c>
      <c r="D225" s="829" t="s">
        <v>1011</v>
      </c>
      <c r="E225" s="830" t="s">
        <v>778</v>
      </c>
      <c r="F225" s="831">
        <v>66588</v>
      </c>
      <c r="G225" s="832">
        <v>1.29</v>
      </c>
      <c r="H225" s="829">
        <v>1.63</v>
      </c>
      <c r="I225" s="829" t="s">
        <v>322</v>
      </c>
      <c r="J225" s="906">
        <f t="shared" si="13"/>
        <v>1.63</v>
      </c>
      <c r="K225" s="840" t="s">
        <v>694</v>
      </c>
      <c r="L225" s="841" t="s">
        <v>661</v>
      </c>
      <c r="M225" s="841" t="s">
        <v>352</v>
      </c>
      <c r="N225" s="841" t="s">
        <v>775</v>
      </c>
      <c r="O225" s="841"/>
      <c r="P225" s="841" t="s">
        <v>5</v>
      </c>
      <c r="Q225" s="841" t="s">
        <v>323</v>
      </c>
      <c r="R225" s="840" t="s">
        <v>652</v>
      </c>
    </row>
    <row r="226" spans="1:18" outlineLevel="1">
      <c r="A226" s="847" t="s">
        <v>274</v>
      </c>
      <c r="B226" s="829" t="s">
        <v>932</v>
      </c>
      <c r="C226" s="839">
        <v>42823</v>
      </c>
      <c r="D226" s="829" t="s">
        <v>1015</v>
      </c>
      <c r="E226" s="830" t="s">
        <v>774</v>
      </c>
      <c r="F226" s="831">
        <v>67003</v>
      </c>
      <c r="G226" s="832">
        <v>62.65</v>
      </c>
      <c r="H226" s="829">
        <v>77.510000000000005</v>
      </c>
      <c r="I226" s="829" t="s">
        <v>322</v>
      </c>
      <c r="J226" s="906">
        <f t="shared" si="13"/>
        <v>77.510000000000005</v>
      </c>
      <c r="K226" s="840" t="s">
        <v>650</v>
      </c>
      <c r="L226" s="841" t="s">
        <v>661</v>
      </c>
      <c r="M226" s="841" t="s">
        <v>352</v>
      </c>
      <c r="N226" s="841" t="s">
        <v>775</v>
      </c>
      <c r="O226" s="841"/>
      <c r="P226" s="841" t="s">
        <v>5</v>
      </c>
      <c r="Q226" s="841" t="s">
        <v>323</v>
      </c>
      <c r="R226" s="840" t="s">
        <v>652</v>
      </c>
    </row>
    <row r="227" spans="1:18" outlineLevel="1">
      <c r="A227" s="847" t="s">
        <v>274</v>
      </c>
      <c r="B227" s="829" t="s">
        <v>932</v>
      </c>
      <c r="C227" s="839">
        <v>42825</v>
      </c>
      <c r="D227" s="829" t="s">
        <v>1016</v>
      </c>
      <c r="E227" s="830" t="s">
        <v>776</v>
      </c>
      <c r="F227" s="831">
        <v>67003</v>
      </c>
      <c r="G227" s="832">
        <v>3.18</v>
      </c>
      <c r="H227" s="829">
        <v>3.94</v>
      </c>
      <c r="I227" s="829" t="s">
        <v>322</v>
      </c>
      <c r="J227" s="906">
        <f t="shared" si="13"/>
        <v>3.94</v>
      </c>
      <c r="K227" s="840" t="s">
        <v>656</v>
      </c>
      <c r="L227" s="841" t="s">
        <v>661</v>
      </c>
      <c r="M227" s="841" t="s">
        <v>352</v>
      </c>
      <c r="N227" s="841" t="s">
        <v>775</v>
      </c>
      <c r="O227" s="841"/>
      <c r="P227" s="841" t="s">
        <v>5</v>
      </c>
      <c r="Q227" s="841" t="s">
        <v>323</v>
      </c>
      <c r="R227" s="840" t="s">
        <v>652</v>
      </c>
    </row>
    <row r="228" spans="1:18" outlineLevel="1">
      <c r="A228" s="847" t="s">
        <v>274</v>
      </c>
      <c r="B228" s="829" t="s">
        <v>932</v>
      </c>
      <c r="C228" s="839">
        <v>42823</v>
      </c>
      <c r="D228" s="829" t="s">
        <v>1015</v>
      </c>
      <c r="E228" s="830" t="s">
        <v>778</v>
      </c>
      <c r="F228" s="831">
        <v>67003</v>
      </c>
      <c r="G228" s="832">
        <v>1.1200000000000001</v>
      </c>
      <c r="H228" s="829">
        <v>1.39</v>
      </c>
      <c r="I228" s="829" t="s">
        <v>322</v>
      </c>
      <c r="J228" s="906">
        <f t="shared" si="13"/>
        <v>1.39</v>
      </c>
      <c r="K228" s="840" t="s">
        <v>694</v>
      </c>
      <c r="L228" s="841" t="s">
        <v>661</v>
      </c>
      <c r="M228" s="841" t="s">
        <v>352</v>
      </c>
      <c r="N228" s="841" t="s">
        <v>775</v>
      </c>
      <c r="O228" s="841"/>
      <c r="P228" s="841" t="s">
        <v>5</v>
      </c>
      <c r="Q228" s="841" t="s">
        <v>323</v>
      </c>
      <c r="R228" s="840" t="s">
        <v>652</v>
      </c>
    </row>
    <row r="229" spans="1:18" outlineLevel="1">
      <c r="A229" s="847" t="s">
        <v>274</v>
      </c>
      <c r="B229" s="829" t="s">
        <v>932</v>
      </c>
      <c r="C229" s="839">
        <v>42822</v>
      </c>
      <c r="D229" s="829" t="s">
        <v>1017</v>
      </c>
      <c r="E229" s="830" t="s">
        <v>781</v>
      </c>
      <c r="F229" s="831">
        <v>67003</v>
      </c>
      <c r="G229" s="832">
        <v>7.0000000000000007E-2</v>
      </c>
      <c r="H229" s="829">
        <v>0.09</v>
      </c>
      <c r="I229" s="829" t="s">
        <v>322</v>
      </c>
      <c r="J229" s="906">
        <f t="shared" si="13"/>
        <v>0.09</v>
      </c>
      <c r="K229" s="840" t="s">
        <v>694</v>
      </c>
      <c r="L229" s="841" t="s">
        <v>661</v>
      </c>
      <c r="M229" s="841" t="s">
        <v>352</v>
      </c>
      <c r="N229" s="841" t="s">
        <v>775</v>
      </c>
      <c r="O229" s="841"/>
      <c r="P229" s="841" t="s">
        <v>5</v>
      </c>
      <c r="Q229" s="841" t="s">
        <v>323</v>
      </c>
      <c r="R229" s="840" t="s">
        <v>652</v>
      </c>
    </row>
    <row r="230" spans="1:18">
      <c r="A230" s="842" t="s">
        <v>647</v>
      </c>
      <c r="B230" s="842"/>
      <c r="C230" s="842"/>
      <c r="D230" s="842"/>
      <c r="E230" s="843"/>
      <c r="F230" s="844"/>
      <c r="G230" s="845">
        <f>SUM(G218:G229)</f>
        <v>163.03</v>
      </c>
      <c r="H230" s="846">
        <f>SUM(H218:H229)</f>
        <v>203.48999999999998</v>
      </c>
      <c r="I230" s="842"/>
      <c r="J230" s="907">
        <f>SUM(J218:J229)</f>
        <v>203.48999999999998</v>
      </c>
      <c r="K230" s="842"/>
      <c r="L230" s="842"/>
      <c r="M230" s="842"/>
      <c r="N230" s="842"/>
      <c r="O230" s="842"/>
      <c r="P230" s="842"/>
      <c r="Q230" s="842"/>
      <c r="R230" s="842"/>
    </row>
    <row r="231" spans="1:18" outlineLevel="1">
      <c r="A231" s="847" t="s">
        <v>275</v>
      </c>
      <c r="B231" s="829" t="s">
        <v>988</v>
      </c>
      <c r="C231" s="839">
        <v>42766</v>
      </c>
      <c r="D231" s="829" t="s">
        <v>1001</v>
      </c>
      <c r="E231" s="830" t="s">
        <v>782</v>
      </c>
      <c r="F231" s="831">
        <v>66425</v>
      </c>
      <c r="G231" s="832">
        <v>734</v>
      </c>
      <c r="H231" s="829">
        <v>905.49</v>
      </c>
      <c r="I231" s="829" t="s">
        <v>322</v>
      </c>
      <c r="J231" s="906">
        <f t="shared" ref="J231:J242" si="14">H231</f>
        <v>905.49</v>
      </c>
      <c r="K231" s="840" t="s">
        <v>650</v>
      </c>
      <c r="L231" s="841" t="s">
        <v>661</v>
      </c>
      <c r="M231" s="841" t="s">
        <v>352</v>
      </c>
      <c r="N231" s="841" t="s">
        <v>783</v>
      </c>
      <c r="O231" s="841"/>
      <c r="P231" s="841" t="s">
        <v>5</v>
      </c>
      <c r="Q231" s="841" t="s">
        <v>323</v>
      </c>
      <c r="R231" s="840" t="s">
        <v>652</v>
      </c>
    </row>
    <row r="232" spans="1:18" outlineLevel="1">
      <c r="A232" s="847" t="s">
        <v>275</v>
      </c>
      <c r="B232" s="829" t="s">
        <v>988</v>
      </c>
      <c r="C232" s="839">
        <v>42766</v>
      </c>
      <c r="D232" s="829" t="s">
        <v>1004</v>
      </c>
      <c r="E232" s="830" t="s">
        <v>784</v>
      </c>
      <c r="F232" s="831">
        <v>66425</v>
      </c>
      <c r="G232" s="832">
        <v>47.97</v>
      </c>
      <c r="H232" s="829">
        <v>59.18</v>
      </c>
      <c r="I232" s="829" t="s">
        <v>322</v>
      </c>
      <c r="J232" s="906">
        <f t="shared" si="14"/>
        <v>59.18</v>
      </c>
      <c r="K232" s="840" t="s">
        <v>656</v>
      </c>
      <c r="L232" s="841" t="s">
        <v>661</v>
      </c>
      <c r="M232" s="841" t="s">
        <v>352</v>
      </c>
      <c r="N232" s="841" t="s">
        <v>783</v>
      </c>
      <c r="O232" s="841"/>
      <c r="P232" s="841" t="s">
        <v>5</v>
      </c>
      <c r="Q232" s="841" t="s">
        <v>323</v>
      </c>
      <c r="R232" s="840" t="s">
        <v>652</v>
      </c>
    </row>
    <row r="233" spans="1:18" outlineLevel="1">
      <c r="A233" s="847" t="s">
        <v>275</v>
      </c>
      <c r="B233" s="829" t="s">
        <v>988</v>
      </c>
      <c r="C233" s="839">
        <v>42766</v>
      </c>
      <c r="D233" s="829" t="s">
        <v>991</v>
      </c>
      <c r="E233" s="830" t="s">
        <v>789</v>
      </c>
      <c r="F233" s="831">
        <v>66425</v>
      </c>
      <c r="G233" s="832">
        <v>1.1299999999999999</v>
      </c>
      <c r="H233" s="829">
        <v>1.39</v>
      </c>
      <c r="I233" s="829" t="s">
        <v>322</v>
      </c>
      <c r="J233" s="906">
        <f t="shared" si="14"/>
        <v>1.39</v>
      </c>
      <c r="K233" s="840" t="s">
        <v>694</v>
      </c>
      <c r="L233" s="841" t="s">
        <v>661</v>
      </c>
      <c r="M233" s="841" t="s">
        <v>352</v>
      </c>
      <c r="N233" s="841" t="s">
        <v>783</v>
      </c>
      <c r="O233" s="841"/>
      <c r="P233" s="841" t="s">
        <v>5</v>
      </c>
      <c r="Q233" s="841" t="s">
        <v>323</v>
      </c>
      <c r="R233" s="840" t="s">
        <v>652</v>
      </c>
    </row>
    <row r="234" spans="1:18" outlineLevel="1">
      <c r="A234" s="847" t="s">
        <v>275</v>
      </c>
      <c r="B234" s="829" t="s">
        <v>988</v>
      </c>
      <c r="C234" s="839">
        <v>42766</v>
      </c>
      <c r="D234" s="829" t="s">
        <v>1006</v>
      </c>
      <c r="E234" s="830" t="s">
        <v>785</v>
      </c>
      <c r="F234" s="831">
        <v>66425</v>
      </c>
      <c r="G234" s="832">
        <v>16.93</v>
      </c>
      <c r="H234" s="829">
        <v>20.89</v>
      </c>
      <c r="I234" s="829" t="s">
        <v>322</v>
      </c>
      <c r="J234" s="906">
        <f t="shared" si="14"/>
        <v>20.89</v>
      </c>
      <c r="K234" s="840" t="s">
        <v>694</v>
      </c>
      <c r="L234" s="841" t="s">
        <v>661</v>
      </c>
      <c r="M234" s="841" t="s">
        <v>352</v>
      </c>
      <c r="N234" s="841" t="s">
        <v>783</v>
      </c>
      <c r="O234" s="841"/>
      <c r="P234" s="841" t="s">
        <v>5</v>
      </c>
      <c r="Q234" s="841" t="s">
        <v>323</v>
      </c>
      <c r="R234" s="840" t="s">
        <v>652</v>
      </c>
    </row>
    <row r="235" spans="1:18" outlineLevel="1">
      <c r="A235" s="847" t="s">
        <v>275</v>
      </c>
      <c r="B235" s="829" t="s">
        <v>933</v>
      </c>
      <c r="C235" s="839">
        <v>42794</v>
      </c>
      <c r="D235" s="829" t="s">
        <v>1009</v>
      </c>
      <c r="E235" s="830" t="s">
        <v>782</v>
      </c>
      <c r="F235" s="831">
        <v>66588</v>
      </c>
      <c r="G235" s="832">
        <v>286.94</v>
      </c>
      <c r="H235" s="829">
        <v>361.79</v>
      </c>
      <c r="I235" s="829" t="s">
        <v>322</v>
      </c>
      <c r="J235" s="906">
        <f t="shared" si="14"/>
        <v>361.79</v>
      </c>
      <c r="K235" s="840" t="s">
        <v>650</v>
      </c>
      <c r="L235" s="841" t="s">
        <v>661</v>
      </c>
      <c r="M235" s="841" t="s">
        <v>352</v>
      </c>
      <c r="N235" s="841" t="s">
        <v>783</v>
      </c>
      <c r="O235" s="841"/>
      <c r="P235" s="841" t="s">
        <v>5</v>
      </c>
      <c r="Q235" s="841" t="s">
        <v>323</v>
      </c>
      <c r="R235" s="840" t="s">
        <v>652</v>
      </c>
    </row>
    <row r="236" spans="1:18" outlineLevel="1">
      <c r="A236" s="847" t="s">
        <v>275</v>
      </c>
      <c r="B236" s="829" t="s">
        <v>933</v>
      </c>
      <c r="C236" s="839">
        <v>42794</v>
      </c>
      <c r="D236" s="829" t="s">
        <v>1010</v>
      </c>
      <c r="E236" s="830" t="s">
        <v>784</v>
      </c>
      <c r="F236" s="831">
        <v>66588</v>
      </c>
      <c r="G236" s="832">
        <v>18.77</v>
      </c>
      <c r="H236" s="829">
        <v>23.67</v>
      </c>
      <c r="I236" s="829" t="s">
        <v>322</v>
      </c>
      <c r="J236" s="906">
        <f t="shared" si="14"/>
        <v>23.67</v>
      </c>
      <c r="K236" s="840" t="s">
        <v>656</v>
      </c>
      <c r="L236" s="841" t="s">
        <v>661</v>
      </c>
      <c r="M236" s="841" t="s">
        <v>352</v>
      </c>
      <c r="N236" s="841" t="s">
        <v>783</v>
      </c>
      <c r="O236" s="841"/>
      <c r="P236" s="841" t="s">
        <v>5</v>
      </c>
      <c r="Q236" s="841" t="s">
        <v>323</v>
      </c>
      <c r="R236" s="840" t="s">
        <v>652</v>
      </c>
    </row>
    <row r="237" spans="1:18" outlineLevel="1">
      <c r="A237" s="847" t="s">
        <v>275</v>
      </c>
      <c r="B237" s="829" t="s">
        <v>933</v>
      </c>
      <c r="C237" s="839">
        <v>42794</v>
      </c>
      <c r="D237" s="829" t="s">
        <v>1011</v>
      </c>
      <c r="E237" s="830" t="s">
        <v>785</v>
      </c>
      <c r="F237" s="831">
        <v>66588</v>
      </c>
      <c r="G237" s="832">
        <v>6.62</v>
      </c>
      <c r="H237" s="829">
        <v>8.35</v>
      </c>
      <c r="I237" s="829" t="s">
        <v>322</v>
      </c>
      <c r="J237" s="906">
        <f t="shared" si="14"/>
        <v>8.35</v>
      </c>
      <c r="K237" s="840" t="s">
        <v>694</v>
      </c>
      <c r="L237" s="841" t="s">
        <v>661</v>
      </c>
      <c r="M237" s="841" t="s">
        <v>352</v>
      </c>
      <c r="N237" s="841" t="s">
        <v>783</v>
      </c>
      <c r="O237" s="841"/>
      <c r="P237" s="841" t="s">
        <v>5</v>
      </c>
      <c r="Q237" s="841" t="s">
        <v>323</v>
      </c>
      <c r="R237" s="840" t="s">
        <v>652</v>
      </c>
    </row>
    <row r="238" spans="1:18" outlineLevel="1">
      <c r="A238" s="847" t="s">
        <v>275</v>
      </c>
      <c r="B238" s="829" t="s">
        <v>933</v>
      </c>
      <c r="C238" s="839">
        <v>42794</v>
      </c>
      <c r="D238" s="829" t="s">
        <v>964</v>
      </c>
      <c r="E238" s="830" t="s">
        <v>789</v>
      </c>
      <c r="F238" s="831">
        <v>66588</v>
      </c>
      <c r="G238" s="832">
        <v>0.44</v>
      </c>
      <c r="H238" s="829">
        <v>0.56000000000000005</v>
      </c>
      <c r="I238" s="829" t="s">
        <v>322</v>
      </c>
      <c r="J238" s="906">
        <f t="shared" si="14"/>
        <v>0.56000000000000005</v>
      </c>
      <c r="K238" s="840" t="s">
        <v>694</v>
      </c>
      <c r="L238" s="841" t="s">
        <v>661</v>
      </c>
      <c r="M238" s="841" t="s">
        <v>352</v>
      </c>
      <c r="N238" s="841" t="s">
        <v>783</v>
      </c>
      <c r="O238" s="841"/>
      <c r="P238" s="841" t="s">
        <v>5</v>
      </c>
      <c r="Q238" s="841" t="s">
        <v>323</v>
      </c>
      <c r="R238" s="840" t="s">
        <v>652</v>
      </c>
    </row>
    <row r="239" spans="1:18" outlineLevel="1">
      <c r="A239" s="847" t="s">
        <v>275</v>
      </c>
      <c r="B239" s="829" t="s">
        <v>932</v>
      </c>
      <c r="C239" s="839">
        <v>42823</v>
      </c>
      <c r="D239" s="829" t="s">
        <v>1015</v>
      </c>
      <c r="E239" s="830" t="s">
        <v>782</v>
      </c>
      <c r="F239" s="831">
        <v>67003</v>
      </c>
      <c r="G239" s="832">
        <v>1458.9</v>
      </c>
      <c r="H239" s="829">
        <v>1804.97</v>
      </c>
      <c r="I239" s="829" t="s">
        <v>322</v>
      </c>
      <c r="J239" s="906">
        <f t="shared" si="14"/>
        <v>1804.97</v>
      </c>
      <c r="K239" s="840" t="s">
        <v>650</v>
      </c>
      <c r="L239" s="841" t="s">
        <v>661</v>
      </c>
      <c r="M239" s="841" t="s">
        <v>352</v>
      </c>
      <c r="N239" s="841" t="s">
        <v>783</v>
      </c>
      <c r="O239" s="841"/>
      <c r="P239" s="841" t="s">
        <v>5</v>
      </c>
      <c r="Q239" s="841" t="s">
        <v>323</v>
      </c>
      <c r="R239" s="840" t="s">
        <v>652</v>
      </c>
    </row>
    <row r="240" spans="1:18" outlineLevel="1">
      <c r="A240" s="847" t="s">
        <v>275</v>
      </c>
      <c r="B240" s="829" t="s">
        <v>932</v>
      </c>
      <c r="C240" s="839">
        <v>42825</v>
      </c>
      <c r="D240" s="829" t="s">
        <v>1016</v>
      </c>
      <c r="E240" s="830" t="s">
        <v>784</v>
      </c>
      <c r="F240" s="831">
        <v>67003</v>
      </c>
      <c r="G240" s="832">
        <v>95.66</v>
      </c>
      <c r="H240" s="829">
        <v>118.35</v>
      </c>
      <c r="I240" s="829" t="s">
        <v>322</v>
      </c>
      <c r="J240" s="906">
        <f t="shared" si="14"/>
        <v>118.35</v>
      </c>
      <c r="K240" s="840" t="s">
        <v>656</v>
      </c>
      <c r="L240" s="841" t="s">
        <v>661</v>
      </c>
      <c r="M240" s="841" t="s">
        <v>352</v>
      </c>
      <c r="N240" s="841" t="s">
        <v>783</v>
      </c>
      <c r="O240" s="841"/>
      <c r="P240" s="841" t="s">
        <v>5</v>
      </c>
      <c r="Q240" s="841" t="s">
        <v>323</v>
      </c>
      <c r="R240" s="840" t="s">
        <v>652</v>
      </c>
    </row>
    <row r="241" spans="1:18" outlineLevel="1">
      <c r="A241" s="847" t="s">
        <v>275</v>
      </c>
      <c r="B241" s="829" t="s">
        <v>932</v>
      </c>
      <c r="C241" s="839">
        <v>42822</v>
      </c>
      <c r="D241" s="829" t="s">
        <v>1017</v>
      </c>
      <c r="E241" s="830" t="s">
        <v>789</v>
      </c>
      <c r="F241" s="831">
        <v>67003</v>
      </c>
      <c r="G241" s="832">
        <v>2.25</v>
      </c>
      <c r="H241" s="829">
        <v>2.78</v>
      </c>
      <c r="I241" s="829" t="s">
        <v>322</v>
      </c>
      <c r="J241" s="906">
        <f t="shared" si="14"/>
        <v>2.78</v>
      </c>
      <c r="K241" s="840" t="s">
        <v>694</v>
      </c>
      <c r="L241" s="841" t="s">
        <v>661</v>
      </c>
      <c r="M241" s="841" t="s">
        <v>352</v>
      </c>
      <c r="N241" s="841" t="s">
        <v>783</v>
      </c>
      <c r="O241" s="841"/>
      <c r="P241" s="841" t="s">
        <v>5</v>
      </c>
      <c r="Q241" s="841" t="s">
        <v>323</v>
      </c>
      <c r="R241" s="840" t="s">
        <v>652</v>
      </c>
    </row>
    <row r="242" spans="1:18" outlineLevel="1">
      <c r="A242" s="847" t="s">
        <v>275</v>
      </c>
      <c r="B242" s="829" t="s">
        <v>932</v>
      </c>
      <c r="C242" s="839">
        <v>42823</v>
      </c>
      <c r="D242" s="829" t="s">
        <v>1015</v>
      </c>
      <c r="E242" s="830" t="s">
        <v>785</v>
      </c>
      <c r="F242" s="831">
        <v>67003</v>
      </c>
      <c r="G242" s="832">
        <v>33.76</v>
      </c>
      <c r="H242" s="829">
        <v>41.77</v>
      </c>
      <c r="I242" s="829" t="s">
        <v>322</v>
      </c>
      <c r="J242" s="906">
        <f t="shared" si="14"/>
        <v>41.77</v>
      </c>
      <c r="K242" s="840" t="s">
        <v>694</v>
      </c>
      <c r="L242" s="841" t="s">
        <v>661</v>
      </c>
      <c r="M242" s="841" t="s">
        <v>352</v>
      </c>
      <c r="N242" s="841" t="s">
        <v>783</v>
      </c>
      <c r="O242" s="841"/>
      <c r="P242" s="841" t="s">
        <v>5</v>
      </c>
      <c r="Q242" s="841" t="s">
        <v>323</v>
      </c>
      <c r="R242" s="840" t="s">
        <v>652</v>
      </c>
    </row>
    <row r="243" spans="1:18">
      <c r="A243" s="842" t="s">
        <v>647</v>
      </c>
      <c r="B243" s="842"/>
      <c r="C243" s="842"/>
      <c r="D243" s="842"/>
      <c r="E243" s="843"/>
      <c r="F243" s="844"/>
      <c r="G243" s="845">
        <f>SUM(G231:G242)</f>
        <v>2703.37</v>
      </c>
      <c r="H243" s="846">
        <f>SUM(H231:H242)</f>
        <v>3349.19</v>
      </c>
      <c r="I243" s="842"/>
      <c r="J243" s="907">
        <f>SUM(J231:J242)</f>
        <v>3349.19</v>
      </c>
      <c r="K243" s="842"/>
      <c r="L243" s="842"/>
      <c r="M243" s="842"/>
      <c r="N243" s="842"/>
      <c r="O243" s="842"/>
      <c r="P243" s="842"/>
      <c r="Q243" s="842"/>
      <c r="R243" s="842"/>
    </row>
    <row r="244" spans="1:18" outlineLevel="1">
      <c r="A244" s="847" t="s">
        <v>276</v>
      </c>
      <c r="B244" s="829" t="s">
        <v>988</v>
      </c>
      <c r="C244" s="839">
        <v>42766</v>
      </c>
      <c r="D244" s="829" t="s">
        <v>1001</v>
      </c>
      <c r="E244" s="830" t="s">
        <v>790</v>
      </c>
      <c r="F244" s="831">
        <v>66425</v>
      </c>
      <c r="G244" s="832">
        <v>139.11000000000001</v>
      </c>
      <c r="H244" s="829">
        <v>171.61</v>
      </c>
      <c r="I244" s="829" t="s">
        <v>322</v>
      </c>
      <c r="J244" s="906">
        <f t="shared" ref="J244:J255" si="15">H244</f>
        <v>171.61</v>
      </c>
      <c r="K244" s="840" t="s">
        <v>650</v>
      </c>
      <c r="L244" s="841" t="s">
        <v>661</v>
      </c>
      <c r="M244" s="841" t="s">
        <v>352</v>
      </c>
      <c r="N244" s="841" t="s">
        <v>791</v>
      </c>
      <c r="O244" s="841"/>
      <c r="P244" s="841" t="s">
        <v>5</v>
      </c>
      <c r="Q244" s="841" t="s">
        <v>323</v>
      </c>
      <c r="R244" s="840" t="s">
        <v>652</v>
      </c>
    </row>
    <row r="245" spans="1:18" outlineLevel="1">
      <c r="A245" s="847" t="s">
        <v>276</v>
      </c>
      <c r="B245" s="829" t="s">
        <v>988</v>
      </c>
      <c r="C245" s="839">
        <v>42766</v>
      </c>
      <c r="D245" s="829" t="s">
        <v>1004</v>
      </c>
      <c r="E245" s="830" t="s">
        <v>792</v>
      </c>
      <c r="F245" s="831">
        <v>66425</v>
      </c>
      <c r="G245" s="832">
        <v>5.6</v>
      </c>
      <c r="H245" s="829">
        <v>6.91</v>
      </c>
      <c r="I245" s="829" t="s">
        <v>322</v>
      </c>
      <c r="J245" s="906">
        <f t="shared" si="15"/>
        <v>6.91</v>
      </c>
      <c r="K245" s="840" t="s">
        <v>656</v>
      </c>
      <c r="L245" s="841" t="s">
        <v>661</v>
      </c>
      <c r="M245" s="841" t="s">
        <v>352</v>
      </c>
      <c r="N245" s="841" t="s">
        <v>791</v>
      </c>
      <c r="O245" s="841"/>
      <c r="P245" s="841" t="s">
        <v>5</v>
      </c>
      <c r="Q245" s="841" t="s">
        <v>323</v>
      </c>
      <c r="R245" s="840" t="s">
        <v>652</v>
      </c>
    </row>
    <row r="246" spans="1:18" outlineLevel="1">
      <c r="A246" s="847" t="s">
        <v>276</v>
      </c>
      <c r="B246" s="829" t="s">
        <v>988</v>
      </c>
      <c r="C246" s="839">
        <v>42766</v>
      </c>
      <c r="D246" s="829" t="s">
        <v>991</v>
      </c>
      <c r="E246" s="830" t="s">
        <v>797</v>
      </c>
      <c r="F246" s="831">
        <v>66425</v>
      </c>
      <c r="G246" s="832">
        <v>0.13</v>
      </c>
      <c r="H246" s="829">
        <v>0.16</v>
      </c>
      <c r="I246" s="829" t="s">
        <v>322</v>
      </c>
      <c r="J246" s="906">
        <f t="shared" si="15"/>
        <v>0.16</v>
      </c>
      <c r="K246" s="840" t="s">
        <v>694</v>
      </c>
      <c r="L246" s="841" t="s">
        <v>661</v>
      </c>
      <c r="M246" s="841" t="s">
        <v>352</v>
      </c>
      <c r="N246" s="841" t="s">
        <v>791</v>
      </c>
      <c r="O246" s="841"/>
      <c r="P246" s="841" t="s">
        <v>5</v>
      </c>
      <c r="Q246" s="841" t="s">
        <v>323</v>
      </c>
      <c r="R246" s="840" t="s">
        <v>652</v>
      </c>
    </row>
    <row r="247" spans="1:18" outlineLevel="1">
      <c r="A247" s="847" t="s">
        <v>276</v>
      </c>
      <c r="B247" s="829" t="s">
        <v>988</v>
      </c>
      <c r="C247" s="839">
        <v>42766</v>
      </c>
      <c r="D247" s="829" t="s">
        <v>1006</v>
      </c>
      <c r="E247" s="830" t="s">
        <v>794</v>
      </c>
      <c r="F247" s="831">
        <v>66425</v>
      </c>
      <c r="G247" s="832">
        <v>1.98</v>
      </c>
      <c r="H247" s="829">
        <v>2.44</v>
      </c>
      <c r="I247" s="829" t="s">
        <v>322</v>
      </c>
      <c r="J247" s="906">
        <f t="shared" si="15"/>
        <v>2.44</v>
      </c>
      <c r="K247" s="840" t="s">
        <v>694</v>
      </c>
      <c r="L247" s="841" t="s">
        <v>661</v>
      </c>
      <c r="M247" s="841" t="s">
        <v>352</v>
      </c>
      <c r="N247" s="841" t="s">
        <v>791</v>
      </c>
      <c r="O247" s="841"/>
      <c r="P247" s="841" t="s">
        <v>5</v>
      </c>
      <c r="Q247" s="841" t="s">
        <v>323</v>
      </c>
      <c r="R247" s="840" t="s">
        <v>652</v>
      </c>
    </row>
    <row r="248" spans="1:18" outlineLevel="1">
      <c r="A248" s="847" t="s">
        <v>276</v>
      </c>
      <c r="B248" s="829" t="s">
        <v>933</v>
      </c>
      <c r="C248" s="839">
        <v>42794</v>
      </c>
      <c r="D248" s="829" t="s">
        <v>1009</v>
      </c>
      <c r="E248" s="830" t="s">
        <v>790</v>
      </c>
      <c r="F248" s="831">
        <v>66588</v>
      </c>
      <c r="G248" s="832">
        <v>177.59</v>
      </c>
      <c r="H248" s="829">
        <v>223.91</v>
      </c>
      <c r="I248" s="829" t="s">
        <v>322</v>
      </c>
      <c r="J248" s="906">
        <f t="shared" si="15"/>
        <v>223.91</v>
      </c>
      <c r="K248" s="840" t="s">
        <v>650</v>
      </c>
      <c r="L248" s="841" t="s">
        <v>661</v>
      </c>
      <c r="M248" s="841" t="s">
        <v>352</v>
      </c>
      <c r="N248" s="841" t="s">
        <v>791</v>
      </c>
      <c r="O248" s="841"/>
      <c r="P248" s="841" t="s">
        <v>5</v>
      </c>
      <c r="Q248" s="841" t="s">
        <v>323</v>
      </c>
      <c r="R248" s="840" t="s">
        <v>652</v>
      </c>
    </row>
    <row r="249" spans="1:18" outlineLevel="1">
      <c r="A249" s="847" t="s">
        <v>276</v>
      </c>
      <c r="B249" s="829" t="s">
        <v>933</v>
      </c>
      <c r="C249" s="839">
        <v>42794</v>
      </c>
      <c r="D249" s="829" t="s">
        <v>1010</v>
      </c>
      <c r="E249" s="830" t="s">
        <v>792</v>
      </c>
      <c r="F249" s="831">
        <v>66588</v>
      </c>
      <c r="G249" s="832">
        <v>6.61</v>
      </c>
      <c r="H249" s="829">
        <v>8.34</v>
      </c>
      <c r="I249" s="829" t="s">
        <v>322</v>
      </c>
      <c r="J249" s="906">
        <f t="shared" si="15"/>
        <v>8.34</v>
      </c>
      <c r="K249" s="840" t="s">
        <v>656</v>
      </c>
      <c r="L249" s="841" t="s">
        <v>661</v>
      </c>
      <c r="M249" s="841" t="s">
        <v>352</v>
      </c>
      <c r="N249" s="841" t="s">
        <v>791</v>
      </c>
      <c r="O249" s="841"/>
      <c r="P249" s="841" t="s">
        <v>5</v>
      </c>
      <c r="Q249" s="841" t="s">
        <v>323</v>
      </c>
      <c r="R249" s="840" t="s">
        <v>652</v>
      </c>
    </row>
    <row r="250" spans="1:18" outlineLevel="1">
      <c r="A250" s="847" t="s">
        <v>276</v>
      </c>
      <c r="B250" s="829" t="s">
        <v>933</v>
      </c>
      <c r="C250" s="839">
        <v>42794</v>
      </c>
      <c r="D250" s="829" t="s">
        <v>1011</v>
      </c>
      <c r="E250" s="830" t="s">
        <v>794</v>
      </c>
      <c r="F250" s="831">
        <v>66588</v>
      </c>
      <c r="G250" s="832">
        <v>2.33</v>
      </c>
      <c r="H250" s="829">
        <v>2.94</v>
      </c>
      <c r="I250" s="829" t="s">
        <v>322</v>
      </c>
      <c r="J250" s="906">
        <f t="shared" si="15"/>
        <v>2.94</v>
      </c>
      <c r="K250" s="840" t="s">
        <v>694</v>
      </c>
      <c r="L250" s="841" t="s">
        <v>661</v>
      </c>
      <c r="M250" s="841" t="s">
        <v>352</v>
      </c>
      <c r="N250" s="841" t="s">
        <v>791</v>
      </c>
      <c r="O250" s="841"/>
      <c r="P250" s="841" t="s">
        <v>5</v>
      </c>
      <c r="Q250" s="841" t="s">
        <v>323</v>
      </c>
      <c r="R250" s="840" t="s">
        <v>652</v>
      </c>
    </row>
    <row r="251" spans="1:18" outlineLevel="1">
      <c r="A251" s="847" t="s">
        <v>276</v>
      </c>
      <c r="B251" s="829" t="s">
        <v>933</v>
      </c>
      <c r="C251" s="839">
        <v>42794</v>
      </c>
      <c r="D251" s="829" t="s">
        <v>964</v>
      </c>
      <c r="E251" s="830" t="s">
        <v>797</v>
      </c>
      <c r="F251" s="831">
        <v>66588</v>
      </c>
      <c r="G251" s="832">
        <v>0.3</v>
      </c>
      <c r="H251" s="829">
        <v>0.38</v>
      </c>
      <c r="I251" s="829" t="s">
        <v>322</v>
      </c>
      <c r="J251" s="906">
        <f t="shared" si="15"/>
        <v>0.38</v>
      </c>
      <c r="K251" s="840" t="s">
        <v>694</v>
      </c>
      <c r="L251" s="841" t="s">
        <v>661</v>
      </c>
      <c r="M251" s="841" t="s">
        <v>352</v>
      </c>
      <c r="N251" s="841" t="s">
        <v>791</v>
      </c>
      <c r="O251" s="841"/>
      <c r="P251" s="841" t="s">
        <v>5</v>
      </c>
      <c r="Q251" s="841" t="s">
        <v>323</v>
      </c>
      <c r="R251" s="840" t="s">
        <v>652</v>
      </c>
    </row>
    <row r="252" spans="1:18" outlineLevel="1">
      <c r="A252" s="847" t="s">
        <v>276</v>
      </c>
      <c r="B252" s="829" t="s">
        <v>932</v>
      </c>
      <c r="C252" s="839">
        <v>42823</v>
      </c>
      <c r="D252" s="829" t="s">
        <v>1015</v>
      </c>
      <c r="E252" s="830" t="s">
        <v>790</v>
      </c>
      <c r="F252" s="831">
        <v>67003</v>
      </c>
      <c r="G252" s="832">
        <v>180.98</v>
      </c>
      <c r="H252" s="829">
        <v>223.91</v>
      </c>
      <c r="I252" s="829" t="s">
        <v>322</v>
      </c>
      <c r="J252" s="906">
        <f t="shared" si="15"/>
        <v>223.91</v>
      </c>
      <c r="K252" s="840" t="s">
        <v>650</v>
      </c>
      <c r="L252" s="841" t="s">
        <v>661</v>
      </c>
      <c r="M252" s="841" t="s">
        <v>352</v>
      </c>
      <c r="N252" s="841" t="s">
        <v>791</v>
      </c>
      <c r="O252" s="841"/>
      <c r="P252" s="841" t="s">
        <v>5</v>
      </c>
      <c r="Q252" s="841" t="s">
        <v>323</v>
      </c>
      <c r="R252" s="840" t="s">
        <v>652</v>
      </c>
    </row>
    <row r="253" spans="1:18" outlineLevel="1">
      <c r="A253" s="847" t="s">
        <v>276</v>
      </c>
      <c r="B253" s="829" t="s">
        <v>932</v>
      </c>
      <c r="C253" s="839">
        <v>42825</v>
      </c>
      <c r="D253" s="829" t="s">
        <v>1016</v>
      </c>
      <c r="E253" s="830" t="s">
        <v>792</v>
      </c>
      <c r="F253" s="831">
        <v>67003</v>
      </c>
      <c r="G253" s="832">
        <v>6.74</v>
      </c>
      <c r="H253" s="829">
        <v>8.34</v>
      </c>
      <c r="I253" s="829" t="s">
        <v>322</v>
      </c>
      <c r="J253" s="906">
        <f t="shared" si="15"/>
        <v>8.34</v>
      </c>
      <c r="K253" s="840" t="s">
        <v>656</v>
      </c>
      <c r="L253" s="841" t="s">
        <v>661</v>
      </c>
      <c r="M253" s="841" t="s">
        <v>352</v>
      </c>
      <c r="N253" s="841" t="s">
        <v>791</v>
      </c>
      <c r="O253" s="841"/>
      <c r="P253" s="841" t="s">
        <v>5</v>
      </c>
      <c r="Q253" s="841" t="s">
        <v>323</v>
      </c>
      <c r="R253" s="840" t="s">
        <v>652</v>
      </c>
    </row>
    <row r="254" spans="1:18" outlineLevel="1">
      <c r="A254" s="847" t="s">
        <v>276</v>
      </c>
      <c r="B254" s="829" t="s">
        <v>932</v>
      </c>
      <c r="C254" s="839">
        <v>42822</v>
      </c>
      <c r="D254" s="829" t="s">
        <v>1017</v>
      </c>
      <c r="E254" s="830" t="s">
        <v>797</v>
      </c>
      <c r="F254" s="831">
        <v>67003</v>
      </c>
      <c r="G254" s="832">
        <v>0.23</v>
      </c>
      <c r="H254" s="829">
        <v>0.28000000000000003</v>
      </c>
      <c r="I254" s="829" t="s">
        <v>322</v>
      </c>
      <c r="J254" s="906">
        <f t="shared" si="15"/>
        <v>0.28000000000000003</v>
      </c>
      <c r="K254" s="840" t="s">
        <v>694</v>
      </c>
      <c r="L254" s="841" t="s">
        <v>661</v>
      </c>
      <c r="M254" s="841" t="s">
        <v>352</v>
      </c>
      <c r="N254" s="841" t="s">
        <v>791</v>
      </c>
      <c r="O254" s="841"/>
      <c r="P254" s="841" t="s">
        <v>5</v>
      </c>
      <c r="Q254" s="841" t="s">
        <v>323</v>
      </c>
      <c r="R254" s="840" t="s">
        <v>652</v>
      </c>
    </row>
    <row r="255" spans="1:18" outlineLevel="1">
      <c r="A255" s="847" t="s">
        <v>276</v>
      </c>
      <c r="B255" s="829" t="s">
        <v>932</v>
      </c>
      <c r="C255" s="839">
        <v>42823</v>
      </c>
      <c r="D255" s="829" t="s">
        <v>1015</v>
      </c>
      <c r="E255" s="830" t="s">
        <v>794</v>
      </c>
      <c r="F255" s="831">
        <v>67003</v>
      </c>
      <c r="G255" s="832">
        <v>2.38</v>
      </c>
      <c r="H255" s="829">
        <v>2.94</v>
      </c>
      <c r="I255" s="829" t="s">
        <v>322</v>
      </c>
      <c r="J255" s="906">
        <f t="shared" si="15"/>
        <v>2.94</v>
      </c>
      <c r="K255" s="840" t="s">
        <v>694</v>
      </c>
      <c r="L255" s="841" t="s">
        <v>661</v>
      </c>
      <c r="M255" s="841" t="s">
        <v>352</v>
      </c>
      <c r="N255" s="841" t="s">
        <v>791</v>
      </c>
      <c r="O255" s="841"/>
      <c r="P255" s="841" t="s">
        <v>5</v>
      </c>
      <c r="Q255" s="841" t="s">
        <v>323</v>
      </c>
      <c r="R255" s="840" t="s">
        <v>652</v>
      </c>
    </row>
    <row r="256" spans="1:18">
      <c r="A256" s="842" t="s">
        <v>647</v>
      </c>
      <c r="B256" s="842"/>
      <c r="C256" s="842"/>
      <c r="D256" s="842"/>
      <c r="E256" s="843"/>
      <c r="F256" s="844"/>
      <c r="G256" s="845">
        <f>SUM(G244:G255)</f>
        <v>523.98</v>
      </c>
      <c r="H256" s="846">
        <f>SUM(H244:H255)</f>
        <v>652.16</v>
      </c>
      <c r="I256" s="842"/>
      <c r="J256" s="907">
        <f>SUM(J244:J255)</f>
        <v>652.16</v>
      </c>
      <c r="K256" s="842"/>
      <c r="L256" s="842"/>
      <c r="M256" s="842"/>
      <c r="N256" s="842"/>
      <c r="O256" s="842"/>
      <c r="P256" s="842"/>
      <c r="Q256" s="842"/>
      <c r="R256" s="842"/>
    </row>
    <row r="257" spans="1:18" outlineLevel="1">
      <c r="A257" s="847" t="s">
        <v>277</v>
      </c>
      <c r="B257" s="829" t="s">
        <v>988</v>
      </c>
      <c r="C257" s="839">
        <v>42766</v>
      </c>
      <c r="D257" s="829" t="s">
        <v>991</v>
      </c>
      <c r="E257" s="830" t="s">
        <v>804</v>
      </c>
      <c r="F257" s="831">
        <v>66425</v>
      </c>
      <c r="G257" s="832">
        <v>0.24</v>
      </c>
      <c r="H257" s="829">
        <v>0.28999999999999998</v>
      </c>
      <c r="I257" s="829" t="s">
        <v>322</v>
      </c>
      <c r="J257" s="906">
        <f>H257</f>
        <v>0.28999999999999998</v>
      </c>
      <c r="K257" s="840" t="s">
        <v>694</v>
      </c>
      <c r="L257" s="841" t="s">
        <v>661</v>
      </c>
      <c r="M257" s="841" t="s">
        <v>352</v>
      </c>
      <c r="N257" s="841" t="s">
        <v>799</v>
      </c>
      <c r="O257" s="841"/>
      <c r="P257" s="841" t="s">
        <v>5</v>
      </c>
      <c r="Q257" s="841" t="s">
        <v>323</v>
      </c>
      <c r="R257" s="840" t="s">
        <v>652</v>
      </c>
    </row>
    <row r="258" spans="1:18" outlineLevel="1">
      <c r="A258" s="847" t="s">
        <v>277</v>
      </c>
      <c r="B258" s="829" t="s">
        <v>933</v>
      </c>
      <c r="C258" s="839">
        <v>42794</v>
      </c>
      <c r="D258" s="829" t="s">
        <v>1032</v>
      </c>
      <c r="E258" s="830" t="s">
        <v>1033</v>
      </c>
      <c r="F258" s="831">
        <v>66660</v>
      </c>
      <c r="G258" s="832">
        <v>7.37</v>
      </c>
      <c r="H258" s="829">
        <v>7.37</v>
      </c>
      <c r="I258" s="829" t="s">
        <v>60</v>
      </c>
      <c r="J258" s="906">
        <v>9.2899999999999991</v>
      </c>
      <c r="K258" s="840" t="s">
        <v>650</v>
      </c>
      <c r="L258" s="841" t="s">
        <v>645</v>
      </c>
      <c r="M258" s="841" t="s">
        <v>352</v>
      </c>
      <c r="N258" s="841" t="s">
        <v>651</v>
      </c>
      <c r="O258" s="841"/>
      <c r="P258" s="841" t="s">
        <v>4</v>
      </c>
      <c r="Q258" s="841" t="s">
        <v>323</v>
      </c>
      <c r="R258" s="840" t="s">
        <v>652</v>
      </c>
    </row>
    <row r="259" spans="1:18" outlineLevel="1">
      <c r="A259" s="847" t="s">
        <v>277</v>
      </c>
      <c r="B259" s="829" t="s">
        <v>933</v>
      </c>
      <c r="C259" s="839">
        <v>42794</v>
      </c>
      <c r="D259" s="829" t="s">
        <v>1032</v>
      </c>
      <c r="E259" s="830" t="s">
        <v>1034</v>
      </c>
      <c r="F259" s="831">
        <v>66658</v>
      </c>
      <c r="G259" s="832">
        <v>491.3</v>
      </c>
      <c r="H259" s="829">
        <v>491.3</v>
      </c>
      <c r="I259" s="829" t="s">
        <v>60</v>
      </c>
      <c r="J259" s="906">
        <v>619.46</v>
      </c>
      <c r="K259" s="840" t="s">
        <v>650</v>
      </c>
      <c r="L259" s="841" t="s">
        <v>645</v>
      </c>
      <c r="M259" s="841" t="s">
        <v>352</v>
      </c>
      <c r="N259" s="841" t="s">
        <v>651</v>
      </c>
      <c r="O259" s="841"/>
      <c r="P259" s="841" t="s">
        <v>5</v>
      </c>
      <c r="Q259" s="841" t="s">
        <v>323</v>
      </c>
      <c r="R259" s="840" t="s">
        <v>652</v>
      </c>
    </row>
    <row r="260" spans="1:18" outlineLevel="1">
      <c r="A260" s="847" t="s">
        <v>277</v>
      </c>
      <c r="B260" s="829" t="s">
        <v>933</v>
      </c>
      <c r="C260" s="839">
        <v>42794</v>
      </c>
      <c r="D260" s="829" t="s">
        <v>1032</v>
      </c>
      <c r="E260" s="830" t="s">
        <v>1035</v>
      </c>
      <c r="F260" s="831">
        <v>66659</v>
      </c>
      <c r="G260" s="832">
        <v>24.56</v>
      </c>
      <c r="H260" s="829">
        <v>24.56</v>
      </c>
      <c r="I260" s="829" t="s">
        <v>60</v>
      </c>
      <c r="J260" s="906">
        <v>30.97</v>
      </c>
      <c r="K260" s="840" t="s">
        <v>650</v>
      </c>
      <c r="L260" s="841" t="s">
        <v>645</v>
      </c>
      <c r="M260" s="841" t="s">
        <v>352</v>
      </c>
      <c r="N260" s="841" t="s">
        <v>651</v>
      </c>
      <c r="O260" s="841"/>
      <c r="P260" s="841" t="s">
        <v>655</v>
      </c>
      <c r="Q260" s="841" t="s">
        <v>323</v>
      </c>
      <c r="R260" s="840" t="s">
        <v>652</v>
      </c>
    </row>
    <row r="261" spans="1:18" outlineLevel="1">
      <c r="A261" s="847" t="s">
        <v>277</v>
      </c>
      <c r="B261" s="829" t="s">
        <v>933</v>
      </c>
      <c r="C261" s="839">
        <v>42794</v>
      </c>
      <c r="D261" s="829" t="s">
        <v>1032</v>
      </c>
      <c r="E261" s="830" t="s">
        <v>1034</v>
      </c>
      <c r="F261" s="831">
        <v>66658</v>
      </c>
      <c r="G261" s="832">
        <v>49.13</v>
      </c>
      <c r="H261" s="829">
        <v>49.13</v>
      </c>
      <c r="I261" s="829" t="s">
        <v>60</v>
      </c>
      <c r="J261" s="906">
        <v>61.95</v>
      </c>
      <c r="K261" s="840" t="s">
        <v>656</v>
      </c>
      <c r="L261" s="841" t="s">
        <v>645</v>
      </c>
      <c r="M261" s="841" t="s">
        <v>352</v>
      </c>
      <c r="N261" s="841" t="s">
        <v>651</v>
      </c>
      <c r="O261" s="841"/>
      <c r="P261" s="841" t="s">
        <v>5</v>
      </c>
      <c r="Q261" s="841" t="s">
        <v>323</v>
      </c>
      <c r="R261" s="840" t="s">
        <v>652</v>
      </c>
    </row>
    <row r="262" spans="1:18" outlineLevel="1">
      <c r="A262" s="847" t="s">
        <v>277</v>
      </c>
      <c r="B262" s="829" t="s">
        <v>933</v>
      </c>
      <c r="C262" s="839">
        <v>42794</v>
      </c>
      <c r="D262" s="829" t="s">
        <v>964</v>
      </c>
      <c r="E262" s="830" t="s">
        <v>804</v>
      </c>
      <c r="F262" s="831">
        <v>66588</v>
      </c>
      <c r="G262" s="832">
        <v>0.16</v>
      </c>
      <c r="H262" s="829">
        <v>0.2</v>
      </c>
      <c r="I262" s="829" t="s">
        <v>322</v>
      </c>
      <c r="J262" s="906">
        <f>H262</f>
        <v>0.2</v>
      </c>
      <c r="K262" s="840" t="s">
        <v>694</v>
      </c>
      <c r="L262" s="841" t="s">
        <v>661</v>
      </c>
      <c r="M262" s="841" t="s">
        <v>352</v>
      </c>
      <c r="N262" s="841" t="s">
        <v>799</v>
      </c>
      <c r="O262" s="841"/>
      <c r="P262" s="841" t="s">
        <v>5</v>
      </c>
      <c r="Q262" s="841" t="s">
        <v>323</v>
      </c>
      <c r="R262" s="840" t="s">
        <v>652</v>
      </c>
    </row>
    <row r="263" spans="1:18" outlineLevel="1">
      <c r="A263" s="847" t="s">
        <v>277</v>
      </c>
      <c r="B263" s="829" t="s">
        <v>932</v>
      </c>
      <c r="C263" s="839">
        <v>42823</v>
      </c>
      <c r="D263" s="829" t="s">
        <v>1015</v>
      </c>
      <c r="E263" s="830" t="s">
        <v>798</v>
      </c>
      <c r="F263" s="831">
        <v>67003</v>
      </c>
      <c r="G263" s="832">
        <v>112.24</v>
      </c>
      <c r="H263" s="829">
        <v>138.86000000000001</v>
      </c>
      <c r="I263" s="829" t="s">
        <v>322</v>
      </c>
      <c r="J263" s="906">
        <f>H263</f>
        <v>138.86000000000001</v>
      </c>
      <c r="K263" s="840" t="s">
        <v>650</v>
      </c>
      <c r="L263" s="841" t="s">
        <v>661</v>
      </c>
      <c r="M263" s="841" t="s">
        <v>352</v>
      </c>
      <c r="N263" s="841" t="s">
        <v>799</v>
      </c>
      <c r="O263" s="841"/>
      <c r="P263" s="841" t="s">
        <v>5</v>
      </c>
      <c r="Q263" s="841" t="s">
        <v>323</v>
      </c>
      <c r="R263" s="840" t="s">
        <v>652</v>
      </c>
    </row>
    <row r="264" spans="1:18" outlineLevel="1">
      <c r="A264" s="847" t="s">
        <v>277</v>
      </c>
      <c r="B264" s="829" t="s">
        <v>932</v>
      </c>
      <c r="C264" s="839">
        <v>42825</v>
      </c>
      <c r="D264" s="829" t="s">
        <v>1036</v>
      </c>
      <c r="E264" s="830" t="s">
        <v>1037</v>
      </c>
      <c r="F264" s="831">
        <v>66960</v>
      </c>
      <c r="G264" s="832">
        <v>526.39</v>
      </c>
      <c r="H264" s="829">
        <v>526.39</v>
      </c>
      <c r="I264" s="829" t="s">
        <v>60</v>
      </c>
      <c r="J264" s="906">
        <v>651.26</v>
      </c>
      <c r="K264" s="840" t="s">
        <v>650</v>
      </c>
      <c r="L264" s="841" t="s">
        <v>645</v>
      </c>
      <c r="M264" s="841" t="s">
        <v>352</v>
      </c>
      <c r="N264" s="841" t="s">
        <v>651</v>
      </c>
      <c r="O264" s="841"/>
      <c r="P264" s="841" t="s">
        <v>5</v>
      </c>
      <c r="Q264" s="841" t="s">
        <v>323</v>
      </c>
      <c r="R264" s="840" t="s">
        <v>652</v>
      </c>
    </row>
    <row r="265" spans="1:18" outlineLevel="1">
      <c r="A265" s="847" t="s">
        <v>277</v>
      </c>
      <c r="B265" s="829" t="s">
        <v>932</v>
      </c>
      <c r="C265" s="839">
        <v>42825</v>
      </c>
      <c r="D265" s="829" t="s">
        <v>1036</v>
      </c>
      <c r="E265" s="830" t="s">
        <v>1038</v>
      </c>
      <c r="F265" s="831">
        <v>66961</v>
      </c>
      <c r="G265" s="832">
        <v>26.32</v>
      </c>
      <c r="H265" s="829">
        <v>26.32</v>
      </c>
      <c r="I265" s="829" t="s">
        <v>60</v>
      </c>
      <c r="J265" s="906">
        <v>32.56</v>
      </c>
      <c r="K265" s="840" t="s">
        <v>650</v>
      </c>
      <c r="L265" s="841" t="s">
        <v>645</v>
      </c>
      <c r="M265" s="841" t="s">
        <v>352</v>
      </c>
      <c r="N265" s="841" t="s">
        <v>651</v>
      </c>
      <c r="O265" s="841"/>
      <c r="P265" s="841" t="s">
        <v>655</v>
      </c>
      <c r="Q265" s="841" t="s">
        <v>323</v>
      </c>
      <c r="R265" s="840" t="s">
        <v>652</v>
      </c>
    </row>
    <row r="266" spans="1:18" outlineLevel="1">
      <c r="A266" s="847" t="s">
        <v>277</v>
      </c>
      <c r="B266" s="829" t="s">
        <v>932</v>
      </c>
      <c r="C266" s="839">
        <v>42825</v>
      </c>
      <c r="D266" s="829" t="s">
        <v>1036</v>
      </c>
      <c r="E266" s="830" t="s">
        <v>1039</v>
      </c>
      <c r="F266" s="831">
        <v>66962</v>
      </c>
      <c r="G266" s="832">
        <v>7.9</v>
      </c>
      <c r="H266" s="829">
        <v>7.9</v>
      </c>
      <c r="I266" s="829" t="s">
        <v>60</v>
      </c>
      <c r="J266" s="906">
        <v>9.77</v>
      </c>
      <c r="K266" s="840" t="s">
        <v>650</v>
      </c>
      <c r="L266" s="841" t="s">
        <v>645</v>
      </c>
      <c r="M266" s="841" t="s">
        <v>352</v>
      </c>
      <c r="N266" s="841" t="s">
        <v>651</v>
      </c>
      <c r="O266" s="841"/>
      <c r="P266" s="841" t="s">
        <v>4</v>
      </c>
      <c r="Q266" s="841" t="s">
        <v>323</v>
      </c>
      <c r="R266" s="840" t="s">
        <v>652</v>
      </c>
    </row>
    <row r="267" spans="1:18" outlineLevel="1">
      <c r="A267" s="847" t="s">
        <v>277</v>
      </c>
      <c r="B267" s="829" t="s">
        <v>932</v>
      </c>
      <c r="C267" s="839">
        <v>42825</v>
      </c>
      <c r="D267" s="829" t="s">
        <v>1036</v>
      </c>
      <c r="E267" s="830" t="s">
        <v>1037</v>
      </c>
      <c r="F267" s="831">
        <v>66960</v>
      </c>
      <c r="G267" s="832">
        <v>52.64</v>
      </c>
      <c r="H267" s="829">
        <v>52.64</v>
      </c>
      <c r="I267" s="829" t="s">
        <v>60</v>
      </c>
      <c r="J267" s="906">
        <v>65.13</v>
      </c>
      <c r="K267" s="840" t="s">
        <v>656</v>
      </c>
      <c r="L267" s="841" t="s">
        <v>645</v>
      </c>
      <c r="M267" s="841" t="s">
        <v>352</v>
      </c>
      <c r="N267" s="841" t="s">
        <v>651</v>
      </c>
      <c r="O267" s="841"/>
      <c r="P267" s="841" t="s">
        <v>5</v>
      </c>
      <c r="Q267" s="841" t="s">
        <v>323</v>
      </c>
      <c r="R267" s="840" t="s">
        <v>652</v>
      </c>
    </row>
    <row r="268" spans="1:18">
      <c r="A268" s="842" t="s">
        <v>647</v>
      </c>
      <c r="B268" s="842"/>
      <c r="C268" s="842"/>
      <c r="D268" s="842"/>
      <c r="E268" s="843"/>
      <c r="F268" s="844"/>
      <c r="G268" s="845">
        <f>SUM(G257:G267)</f>
        <v>1298.25</v>
      </c>
      <c r="H268" s="846">
        <f>SUM(H257:H267)</f>
        <v>1324.96</v>
      </c>
      <c r="I268" s="842"/>
      <c r="J268" s="907">
        <f>SUM(J257:J267)</f>
        <v>1619.7400000000002</v>
      </c>
      <c r="K268" s="842"/>
      <c r="L268" s="842"/>
      <c r="M268" s="842"/>
      <c r="N268" s="842"/>
      <c r="O268" s="842"/>
      <c r="P268" s="842"/>
      <c r="Q268" s="842"/>
      <c r="R268" s="842"/>
    </row>
    <row r="269" spans="1:18" outlineLevel="1">
      <c r="A269" s="847" t="s">
        <v>278</v>
      </c>
      <c r="B269" s="829" t="s">
        <v>988</v>
      </c>
      <c r="C269" s="839">
        <v>42766</v>
      </c>
      <c r="D269" s="829" t="s">
        <v>1040</v>
      </c>
      <c r="E269" s="830" t="s">
        <v>1041</v>
      </c>
      <c r="F269" s="831">
        <v>66458</v>
      </c>
      <c r="G269" s="832">
        <v>7.9</v>
      </c>
      <c r="H269" s="829">
        <v>7.9</v>
      </c>
      <c r="I269" s="829" t="s">
        <v>60</v>
      </c>
      <c r="J269" s="906">
        <v>9.75</v>
      </c>
      <c r="K269" s="840" t="s">
        <v>650</v>
      </c>
      <c r="L269" s="841" t="s">
        <v>645</v>
      </c>
      <c r="M269" s="841" t="s">
        <v>352</v>
      </c>
      <c r="N269" s="841" t="s">
        <v>651</v>
      </c>
      <c r="O269" s="841"/>
      <c r="P269" s="841" t="s">
        <v>4</v>
      </c>
      <c r="Q269" s="841" t="s">
        <v>323</v>
      </c>
      <c r="R269" s="840" t="s">
        <v>652</v>
      </c>
    </row>
    <row r="270" spans="1:18" outlineLevel="1">
      <c r="A270" s="847" t="s">
        <v>278</v>
      </c>
      <c r="B270" s="829" t="s">
        <v>988</v>
      </c>
      <c r="C270" s="839">
        <v>42766</v>
      </c>
      <c r="D270" s="829" t="s">
        <v>1040</v>
      </c>
      <c r="E270" s="830" t="s">
        <v>1042</v>
      </c>
      <c r="F270" s="831">
        <v>66457</v>
      </c>
      <c r="G270" s="832">
        <v>26.32</v>
      </c>
      <c r="H270" s="829">
        <v>26.32</v>
      </c>
      <c r="I270" s="829" t="s">
        <v>60</v>
      </c>
      <c r="J270" s="906">
        <v>32.47</v>
      </c>
      <c r="K270" s="840" t="s">
        <v>650</v>
      </c>
      <c r="L270" s="841" t="s">
        <v>645</v>
      </c>
      <c r="M270" s="841" t="s">
        <v>352</v>
      </c>
      <c r="N270" s="841" t="s">
        <v>651</v>
      </c>
      <c r="O270" s="841"/>
      <c r="P270" s="841" t="s">
        <v>655</v>
      </c>
      <c r="Q270" s="841" t="s">
        <v>323</v>
      </c>
      <c r="R270" s="840" t="s">
        <v>652</v>
      </c>
    </row>
    <row r="271" spans="1:18" outlineLevel="1">
      <c r="A271" s="847" t="s">
        <v>278</v>
      </c>
      <c r="B271" s="829" t="s">
        <v>988</v>
      </c>
      <c r="C271" s="839">
        <v>42766</v>
      </c>
      <c r="D271" s="829" t="s">
        <v>1040</v>
      </c>
      <c r="E271" s="830" t="s">
        <v>1037</v>
      </c>
      <c r="F271" s="831">
        <v>66456</v>
      </c>
      <c r="G271" s="832">
        <v>526.39</v>
      </c>
      <c r="H271" s="829">
        <v>526.39</v>
      </c>
      <c r="I271" s="829" t="s">
        <v>60</v>
      </c>
      <c r="J271" s="906">
        <v>649.37</v>
      </c>
      <c r="K271" s="840" t="s">
        <v>650</v>
      </c>
      <c r="L271" s="841" t="s">
        <v>645</v>
      </c>
      <c r="M271" s="841" t="s">
        <v>352</v>
      </c>
      <c r="N271" s="841" t="s">
        <v>651</v>
      </c>
      <c r="O271" s="841"/>
      <c r="P271" s="841" t="s">
        <v>5</v>
      </c>
      <c r="Q271" s="841" t="s">
        <v>323</v>
      </c>
      <c r="R271" s="840" t="s">
        <v>652</v>
      </c>
    </row>
    <row r="272" spans="1:18" outlineLevel="1">
      <c r="A272" s="847" t="s">
        <v>278</v>
      </c>
      <c r="B272" s="829" t="s">
        <v>988</v>
      </c>
      <c r="C272" s="839">
        <v>42766</v>
      </c>
      <c r="D272" s="829" t="s">
        <v>1040</v>
      </c>
      <c r="E272" s="830" t="s">
        <v>1037</v>
      </c>
      <c r="F272" s="831">
        <v>66456</v>
      </c>
      <c r="G272" s="832">
        <v>52.64</v>
      </c>
      <c r="H272" s="829">
        <v>52.64</v>
      </c>
      <c r="I272" s="829" t="s">
        <v>60</v>
      </c>
      <c r="J272" s="906">
        <v>64.94</v>
      </c>
      <c r="K272" s="840" t="s">
        <v>656</v>
      </c>
      <c r="L272" s="841" t="s">
        <v>645</v>
      </c>
      <c r="M272" s="841" t="s">
        <v>352</v>
      </c>
      <c r="N272" s="841" t="s">
        <v>651</v>
      </c>
      <c r="O272" s="841"/>
      <c r="P272" s="841" t="s">
        <v>5</v>
      </c>
      <c r="Q272" s="841" t="s">
        <v>323</v>
      </c>
      <c r="R272" s="840" t="s">
        <v>652</v>
      </c>
    </row>
    <row r="273" spans="1:18" outlineLevel="1">
      <c r="A273" s="847" t="s">
        <v>278</v>
      </c>
      <c r="B273" s="829" t="s">
        <v>933</v>
      </c>
      <c r="C273" s="839">
        <v>42794</v>
      </c>
      <c r="D273" s="829" t="s">
        <v>1032</v>
      </c>
      <c r="E273" s="830" t="s">
        <v>1043</v>
      </c>
      <c r="F273" s="831">
        <v>66658</v>
      </c>
      <c r="G273" s="832">
        <v>1632.25</v>
      </c>
      <c r="H273" s="829">
        <v>1632.25</v>
      </c>
      <c r="I273" s="829" t="s">
        <v>60</v>
      </c>
      <c r="J273" s="906">
        <v>2058.04</v>
      </c>
      <c r="K273" s="840" t="s">
        <v>650</v>
      </c>
      <c r="L273" s="841" t="s">
        <v>645</v>
      </c>
      <c r="M273" s="841" t="s">
        <v>352</v>
      </c>
      <c r="N273" s="841" t="s">
        <v>1044</v>
      </c>
      <c r="O273" s="841"/>
      <c r="P273" s="841" t="s">
        <v>5</v>
      </c>
      <c r="Q273" s="841" t="s">
        <v>323</v>
      </c>
      <c r="R273" s="840" t="s">
        <v>78</v>
      </c>
    </row>
    <row r="274" spans="1:18" outlineLevel="1">
      <c r="A274" s="847" t="s">
        <v>278</v>
      </c>
      <c r="B274" s="829" t="s">
        <v>933</v>
      </c>
      <c r="C274" s="839">
        <v>42794</v>
      </c>
      <c r="D274" s="829" t="s">
        <v>1032</v>
      </c>
      <c r="E274" s="830" t="s">
        <v>1033</v>
      </c>
      <c r="F274" s="831">
        <v>66660</v>
      </c>
      <c r="G274" s="832">
        <v>24.48</v>
      </c>
      <c r="H274" s="829">
        <v>24.48</v>
      </c>
      <c r="I274" s="829" t="s">
        <v>60</v>
      </c>
      <c r="J274" s="906">
        <v>30.87</v>
      </c>
      <c r="K274" s="840" t="s">
        <v>650</v>
      </c>
      <c r="L274" s="841" t="s">
        <v>645</v>
      </c>
      <c r="M274" s="841" t="s">
        <v>352</v>
      </c>
      <c r="N274" s="841" t="s">
        <v>1044</v>
      </c>
      <c r="O274" s="841"/>
      <c r="P274" s="841" t="s">
        <v>4</v>
      </c>
      <c r="Q274" s="841" t="s">
        <v>323</v>
      </c>
      <c r="R274" s="840" t="s">
        <v>78</v>
      </c>
    </row>
    <row r="275" spans="1:18" outlineLevel="1">
      <c r="A275" s="847" t="s">
        <v>278</v>
      </c>
      <c r="B275" s="829" t="s">
        <v>933</v>
      </c>
      <c r="C275" s="839">
        <v>42794</v>
      </c>
      <c r="D275" s="829" t="s">
        <v>1032</v>
      </c>
      <c r="E275" s="830" t="s">
        <v>1035</v>
      </c>
      <c r="F275" s="831">
        <v>66659</v>
      </c>
      <c r="G275" s="832">
        <v>81.61</v>
      </c>
      <c r="H275" s="829">
        <v>81.61</v>
      </c>
      <c r="I275" s="829" t="s">
        <v>60</v>
      </c>
      <c r="J275" s="906">
        <v>102.9</v>
      </c>
      <c r="K275" s="840" t="s">
        <v>650</v>
      </c>
      <c r="L275" s="841" t="s">
        <v>645</v>
      </c>
      <c r="M275" s="841" t="s">
        <v>352</v>
      </c>
      <c r="N275" s="841" t="s">
        <v>1044</v>
      </c>
      <c r="O275" s="841"/>
      <c r="P275" s="841" t="s">
        <v>655</v>
      </c>
      <c r="Q275" s="841" t="s">
        <v>323</v>
      </c>
      <c r="R275" s="840" t="s">
        <v>78</v>
      </c>
    </row>
    <row r="276" spans="1:18" outlineLevel="1">
      <c r="A276" s="847" t="s">
        <v>278</v>
      </c>
      <c r="B276" s="829" t="s">
        <v>933</v>
      </c>
      <c r="C276" s="839">
        <v>42794</v>
      </c>
      <c r="D276" s="829" t="s">
        <v>1032</v>
      </c>
      <c r="E276" s="830" t="s">
        <v>1043</v>
      </c>
      <c r="F276" s="831">
        <v>66658</v>
      </c>
      <c r="G276" s="832">
        <v>163.22</v>
      </c>
      <c r="H276" s="829">
        <v>163.22</v>
      </c>
      <c r="I276" s="829" t="s">
        <v>60</v>
      </c>
      <c r="J276" s="906">
        <v>205.8</v>
      </c>
      <c r="K276" s="840" t="s">
        <v>656</v>
      </c>
      <c r="L276" s="841" t="s">
        <v>645</v>
      </c>
      <c r="M276" s="841" t="s">
        <v>352</v>
      </c>
      <c r="N276" s="841" t="s">
        <v>1044</v>
      </c>
      <c r="O276" s="841"/>
      <c r="P276" s="841" t="s">
        <v>5</v>
      </c>
      <c r="Q276" s="841" t="s">
        <v>323</v>
      </c>
      <c r="R276" s="840" t="s">
        <v>78</v>
      </c>
    </row>
    <row r="277" spans="1:18" outlineLevel="1">
      <c r="A277" s="847" t="s">
        <v>278</v>
      </c>
      <c r="B277" s="829" t="s">
        <v>932</v>
      </c>
      <c r="C277" s="839">
        <v>42825</v>
      </c>
      <c r="D277" s="829" t="s">
        <v>1036</v>
      </c>
      <c r="E277" s="830" t="s">
        <v>1039</v>
      </c>
      <c r="F277" s="831">
        <v>66962</v>
      </c>
      <c r="G277" s="832">
        <v>1.1399999999999999</v>
      </c>
      <c r="H277" s="829">
        <v>1.1399999999999999</v>
      </c>
      <c r="I277" s="829" t="s">
        <v>60</v>
      </c>
      <c r="J277" s="906">
        <v>1.41</v>
      </c>
      <c r="K277" s="840" t="s">
        <v>650</v>
      </c>
      <c r="L277" s="841" t="s">
        <v>645</v>
      </c>
      <c r="M277" s="841" t="s">
        <v>352</v>
      </c>
      <c r="N277" s="841" t="s">
        <v>1044</v>
      </c>
      <c r="O277" s="841"/>
      <c r="P277" s="841" t="s">
        <v>4</v>
      </c>
      <c r="Q277" s="841" t="s">
        <v>323</v>
      </c>
      <c r="R277" s="840" t="s">
        <v>78</v>
      </c>
    </row>
    <row r="278" spans="1:18" outlineLevel="1">
      <c r="A278" s="847" t="s">
        <v>278</v>
      </c>
      <c r="B278" s="829" t="s">
        <v>932</v>
      </c>
      <c r="C278" s="839">
        <v>42825</v>
      </c>
      <c r="D278" s="829" t="s">
        <v>1036</v>
      </c>
      <c r="E278" s="830" t="s">
        <v>1038</v>
      </c>
      <c r="F278" s="831">
        <v>66961</v>
      </c>
      <c r="G278" s="832">
        <v>3.8</v>
      </c>
      <c r="H278" s="829">
        <v>3.8</v>
      </c>
      <c r="I278" s="829" t="s">
        <v>60</v>
      </c>
      <c r="J278" s="906">
        <v>4.7</v>
      </c>
      <c r="K278" s="840" t="s">
        <v>650</v>
      </c>
      <c r="L278" s="841" t="s">
        <v>645</v>
      </c>
      <c r="M278" s="841" t="s">
        <v>352</v>
      </c>
      <c r="N278" s="841" t="s">
        <v>1044</v>
      </c>
      <c r="O278" s="841"/>
      <c r="P278" s="841" t="s">
        <v>655</v>
      </c>
      <c r="Q278" s="841" t="s">
        <v>323</v>
      </c>
      <c r="R278" s="840" t="s">
        <v>78</v>
      </c>
    </row>
    <row r="279" spans="1:18" outlineLevel="1">
      <c r="A279" s="847" t="s">
        <v>278</v>
      </c>
      <c r="B279" s="829" t="s">
        <v>932</v>
      </c>
      <c r="C279" s="839">
        <v>42825</v>
      </c>
      <c r="D279" s="829" t="s">
        <v>1036</v>
      </c>
      <c r="E279" s="830" t="s">
        <v>1045</v>
      </c>
      <c r="F279" s="831">
        <v>66960</v>
      </c>
      <c r="G279" s="832">
        <v>75.92</v>
      </c>
      <c r="H279" s="829">
        <v>75.92</v>
      </c>
      <c r="I279" s="829" t="s">
        <v>60</v>
      </c>
      <c r="J279" s="906">
        <v>93.93</v>
      </c>
      <c r="K279" s="840" t="s">
        <v>650</v>
      </c>
      <c r="L279" s="841" t="s">
        <v>645</v>
      </c>
      <c r="M279" s="841" t="s">
        <v>352</v>
      </c>
      <c r="N279" s="841" t="s">
        <v>1044</v>
      </c>
      <c r="O279" s="841"/>
      <c r="P279" s="841" t="s">
        <v>5</v>
      </c>
      <c r="Q279" s="841" t="s">
        <v>323</v>
      </c>
      <c r="R279" s="840" t="s">
        <v>78</v>
      </c>
    </row>
    <row r="280" spans="1:18" outlineLevel="1">
      <c r="A280" s="847" t="s">
        <v>278</v>
      </c>
      <c r="B280" s="829" t="s">
        <v>932</v>
      </c>
      <c r="C280" s="839">
        <v>42825</v>
      </c>
      <c r="D280" s="829" t="s">
        <v>1036</v>
      </c>
      <c r="E280" s="830" t="s">
        <v>1045</v>
      </c>
      <c r="F280" s="831">
        <v>66960</v>
      </c>
      <c r="G280" s="832">
        <v>7.59</v>
      </c>
      <c r="H280" s="829">
        <v>7.59</v>
      </c>
      <c r="I280" s="829" t="s">
        <v>60</v>
      </c>
      <c r="J280" s="906">
        <v>9.39</v>
      </c>
      <c r="K280" s="840" t="s">
        <v>656</v>
      </c>
      <c r="L280" s="841" t="s">
        <v>645</v>
      </c>
      <c r="M280" s="841" t="s">
        <v>352</v>
      </c>
      <c r="N280" s="841" t="s">
        <v>1044</v>
      </c>
      <c r="O280" s="841"/>
      <c r="P280" s="841" t="s">
        <v>5</v>
      </c>
      <c r="Q280" s="841" t="s">
        <v>323</v>
      </c>
      <c r="R280" s="840" t="s">
        <v>78</v>
      </c>
    </row>
    <row r="281" spans="1:18">
      <c r="A281" s="842" t="s">
        <v>647</v>
      </c>
      <c r="B281" s="842"/>
      <c r="C281" s="842"/>
      <c r="D281" s="842"/>
      <c r="E281" s="843"/>
      <c r="F281" s="844"/>
      <c r="G281" s="845">
        <f>SUM(G269:G280)</f>
        <v>2603.2600000000002</v>
      </c>
      <c r="H281" s="846">
        <f>SUM(H269:H280)</f>
        <v>2603.2600000000002</v>
      </c>
      <c r="I281" s="842"/>
      <c r="J281" s="907">
        <f>SUM(J269:J280)</f>
        <v>3263.5699999999993</v>
      </c>
      <c r="K281" s="842"/>
      <c r="L281" s="842"/>
      <c r="M281" s="842"/>
      <c r="N281" s="842"/>
      <c r="O281" s="842"/>
      <c r="P281" s="842"/>
      <c r="Q281" s="842"/>
      <c r="R281" s="842"/>
    </row>
    <row r="282" spans="1:18" outlineLevel="1">
      <c r="A282" s="847" t="s">
        <v>279</v>
      </c>
      <c r="B282" s="829" t="s">
        <v>988</v>
      </c>
      <c r="C282" s="839">
        <v>42766</v>
      </c>
      <c r="D282" s="829" t="s">
        <v>1040</v>
      </c>
      <c r="E282" s="830" t="s">
        <v>1041</v>
      </c>
      <c r="F282" s="831">
        <v>66458</v>
      </c>
      <c r="G282" s="832">
        <v>5.55</v>
      </c>
      <c r="H282" s="829">
        <v>5.55</v>
      </c>
      <c r="I282" s="829" t="s">
        <v>60</v>
      </c>
      <c r="J282" s="906">
        <v>6.85</v>
      </c>
      <c r="K282" s="840" t="s">
        <v>650</v>
      </c>
      <c r="L282" s="841" t="s">
        <v>645</v>
      </c>
      <c r="M282" s="841" t="s">
        <v>352</v>
      </c>
      <c r="N282" s="841" t="s">
        <v>815</v>
      </c>
      <c r="O282" s="841"/>
      <c r="P282" s="841" t="s">
        <v>4</v>
      </c>
      <c r="Q282" s="841" t="s">
        <v>323</v>
      </c>
      <c r="R282" s="840" t="s">
        <v>652</v>
      </c>
    </row>
    <row r="283" spans="1:18" outlineLevel="1">
      <c r="A283" s="847" t="s">
        <v>279</v>
      </c>
      <c r="B283" s="829" t="s">
        <v>988</v>
      </c>
      <c r="C283" s="839">
        <v>42766</v>
      </c>
      <c r="D283" s="829" t="s">
        <v>1040</v>
      </c>
      <c r="E283" s="830" t="s">
        <v>1042</v>
      </c>
      <c r="F283" s="831">
        <v>66457</v>
      </c>
      <c r="G283" s="832">
        <v>18.489999999999998</v>
      </c>
      <c r="H283" s="829">
        <v>18.489999999999998</v>
      </c>
      <c r="I283" s="829" t="s">
        <v>60</v>
      </c>
      <c r="J283" s="906">
        <v>22.81</v>
      </c>
      <c r="K283" s="840" t="s">
        <v>650</v>
      </c>
      <c r="L283" s="841" t="s">
        <v>645</v>
      </c>
      <c r="M283" s="841" t="s">
        <v>352</v>
      </c>
      <c r="N283" s="841" t="s">
        <v>815</v>
      </c>
      <c r="O283" s="841"/>
      <c r="P283" s="841" t="s">
        <v>655</v>
      </c>
      <c r="Q283" s="841" t="s">
        <v>323</v>
      </c>
      <c r="R283" s="840" t="s">
        <v>652</v>
      </c>
    </row>
    <row r="284" spans="1:18" outlineLevel="1">
      <c r="A284" s="847" t="s">
        <v>279</v>
      </c>
      <c r="B284" s="829" t="s">
        <v>988</v>
      </c>
      <c r="C284" s="839">
        <v>42766</v>
      </c>
      <c r="D284" s="829" t="s">
        <v>1040</v>
      </c>
      <c r="E284" s="830" t="s">
        <v>816</v>
      </c>
      <c r="F284" s="831">
        <v>66456</v>
      </c>
      <c r="G284" s="832">
        <v>369.73</v>
      </c>
      <c r="H284" s="829">
        <v>369.73</v>
      </c>
      <c r="I284" s="829" t="s">
        <v>60</v>
      </c>
      <c r="J284" s="906">
        <v>456.11</v>
      </c>
      <c r="K284" s="840" t="s">
        <v>650</v>
      </c>
      <c r="L284" s="841" t="s">
        <v>645</v>
      </c>
      <c r="M284" s="841" t="s">
        <v>352</v>
      </c>
      <c r="N284" s="841" t="s">
        <v>815</v>
      </c>
      <c r="O284" s="841"/>
      <c r="P284" s="841" t="s">
        <v>5</v>
      </c>
      <c r="Q284" s="841" t="s">
        <v>323</v>
      </c>
      <c r="R284" s="840" t="s">
        <v>652</v>
      </c>
    </row>
    <row r="285" spans="1:18" outlineLevel="1">
      <c r="A285" s="847" t="s">
        <v>279</v>
      </c>
      <c r="B285" s="829" t="s">
        <v>988</v>
      </c>
      <c r="C285" s="839">
        <v>42766</v>
      </c>
      <c r="D285" s="829" t="s">
        <v>1040</v>
      </c>
      <c r="E285" s="830" t="s">
        <v>816</v>
      </c>
      <c r="F285" s="831">
        <v>66456</v>
      </c>
      <c r="G285" s="832">
        <v>36.97</v>
      </c>
      <c r="H285" s="829">
        <v>36.97</v>
      </c>
      <c r="I285" s="829" t="s">
        <v>60</v>
      </c>
      <c r="J285" s="906">
        <v>45.61</v>
      </c>
      <c r="K285" s="840" t="s">
        <v>656</v>
      </c>
      <c r="L285" s="841" t="s">
        <v>645</v>
      </c>
      <c r="M285" s="841" t="s">
        <v>352</v>
      </c>
      <c r="N285" s="841" t="s">
        <v>815</v>
      </c>
      <c r="O285" s="841"/>
      <c r="P285" s="841" t="s">
        <v>5</v>
      </c>
      <c r="Q285" s="841" t="s">
        <v>323</v>
      </c>
      <c r="R285" s="840" t="s">
        <v>652</v>
      </c>
    </row>
    <row r="286" spans="1:18" outlineLevel="1">
      <c r="A286" s="847" t="s">
        <v>279</v>
      </c>
      <c r="B286" s="829" t="s">
        <v>933</v>
      </c>
      <c r="C286" s="839">
        <v>42794</v>
      </c>
      <c r="D286" s="829" t="s">
        <v>1032</v>
      </c>
      <c r="E286" s="830" t="s">
        <v>816</v>
      </c>
      <c r="F286" s="831">
        <v>66658</v>
      </c>
      <c r="G286" s="832">
        <v>517.62</v>
      </c>
      <c r="H286" s="829">
        <v>517.62</v>
      </c>
      <c r="I286" s="829" t="s">
        <v>60</v>
      </c>
      <c r="J286" s="906">
        <v>652.65</v>
      </c>
      <c r="K286" s="840" t="s">
        <v>650</v>
      </c>
      <c r="L286" s="841" t="s">
        <v>645</v>
      </c>
      <c r="M286" s="841" t="s">
        <v>352</v>
      </c>
      <c r="N286" s="841" t="s">
        <v>815</v>
      </c>
      <c r="O286" s="841"/>
      <c r="P286" s="841" t="s">
        <v>5</v>
      </c>
      <c r="Q286" s="841" t="s">
        <v>323</v>
      </c>
      <c r="R286" s="840" t="s">
        <v>652</v>
      </c>
    </row>
    <row r="287" spans="1:18" outlineLevel="1">
      <c r="A287" s="847" t="s">
        <v>279</v>
      </c>
      <c r="B287" s="829" t="s">
        <v>933</v>
      </c>
      <c r="C287" s="839">
        <v>42794</v>
      </c>
      <c r="D287" s="829" t="s">
        <v>1032</v>
      </c>
      <c r="E287" s="830" t="s">
        <v>1035</v>
      </c>
      <c r="F287" s="831">
        <v>66659</v>
      </c>
      <c r="G287" s="832">
        <v>25.88</v>
      </c>
      <c r="H287" s="829">
        <v>25.88</v>
      </c>
      <c r="I287" s="829" t="s">
        <v>60</v>
      </c>
      <c r="J287" s="906">
        <v>32.630000000000003</v>
      </c>
      <c r="K287" s="840" t="s">
        <v>650</v>
      </c>
      <c r="L287" s="841" t="s">
        <v>645</v>
      </c>
      <c r="M287" s="841" t="s">
        <v>352</v>
      </c>
      <c r="N287" s="841" t="s">
        <v>815</v>
      </c>
      <c r="O287" s="841"/>
      <c r="P287" s="841" t="s">
        <v>655</v>
      </c>
      <c r="Q287" s="841" t="s">
        <v>323</v>
      </c>
      <c r="R287" s="840" t="s">
        <v>652</v>
      </c>
    </row>
    <row r="288" spans="1:18" outlineLevel="1">
      <c r="A288" s="847" t="s">
        <v>279</v>
      </c>
      <c r="B288" s="829" t="s">
        <v>933</v>
      </c>
      <c r="C288" s="839">
        <v>42794</v>
      </c>
      <c r="D288" s="829" t="s">
        <v>1032</v>
      </c>
      <c r="E288" s="830" t="s">
        <v>1033</v>
      </c>
      <c r="F288" s="831">
        <v>66660</v>
      </c>
      <c r="G288" s="832">
        <v>7.76</v>
      </c>
      <c r="H288" s="829">
        <v>7.76</v>
      </c>
      <c r="I288" s="829" t="s">
        <v>60</v>
      </c>
      <c r="J288" s="906">
        <v>9.7799999999999994</v>
      </c>
      <c r="K288" s="840" t="s">
        <v>650</v>
      </c>
      <c r="L288" s="841" t="s">
        <v>645</v>
      </c>
      <c r="M288" s="841" t="s">
        <v>352</v>
      </c>
      <c r="N288" s="841" t="s">
        <v>815</v>
      </c>
      <c r="O288" s="841"/>
      <c r="P288" s="841" t="s">
        <v>4</v>
      </c>
      <c r="Q288" s="841" t="s">
        <v>323</v>
      </c>
      <c r="R288" s="840" t="s">
        <v>652</v>
      </c>
    </row>
    <row r="289" spans="1:18" outlineLevel="1">
      <c r="A289" s="847" t="s">
        <v>279</v>
      </c>
      <c r="B289" s="829" t="s">
        <v>933</v>
      </c>
      <c r="C289" s="839">
        <v>42794</v>
      </c>
      <c r="D289" s="829" t="s">
        <v>1032</v>
      </c>
      <c r="E289" s="830" t="s">
        <v>816</v>
      </c>
      <c r="F289" s="831">
        <v>66658</v>
      </c>
      <c r="G289" s="832">
        <v>51.76</v>
      </c>
      <c r="H289" s="829">
        <v>51.76</v>
      </c>
      <c r="I289" s="829" t="s">
        <v>60</v>
      </c>
      <c r="J289" s="906">
        <v>65.260000000000005</v>
      </c>
      <c r="K289" s="840" t="s">
        <v>656</v>
      </c>
      <c r="L289" s="841" t="s">
        <v>645</v>
      </c>
      <c r="M289" s="841" t="s">
        <v>352</v>
      </c>
      <c r="N289" s="841" t="s">
        <v>815</v>
      </c>
      <c r="O289" s="841"/>
      <c r="P289" s="841" t="s">
        <v>5</v>
      </c>
      <c r="Q289" s="841" t="s">
        <v>323</v>
      </c>
      <c r="R289" s="840" t="s">
        <v>652</v>
      </c>
    </row>
    <row r="290" spans="1:18" outlineLevel="1">
      <c r="A290" s="847" t="s">
        <v>279</v>
      </c>
      <c r="B290" s="829" t="s">
        <v>933</v>
      </c>
      <c r="C290" s="839">
        <v>42782</v>
      </c>
      <c r="D290" s="829" t="s">
        <v>1046</v>
      </c>
      <c r="E290" s="830" t="s">
        <v>1047</v>
      </c>
      <c r="F290" s="831">
        <v>66586</v>
      </c>
      <c r="G290" s="832">
        <v>79.31</v>
      </c>
      <c r="H290" s="829">
        <v>100</v>
      </c>
      <c r="I290" s="829" t="s">
        <v>322</v>
      </c>
      <c r="J290" s="906">
        <f>H290</f>
        <v>100</v>
      </c>
      <c r="K290" s="840" t="s">
        <v>1048</v>
      </c>
      <c r="L290" s="841" t="s">
        <v>665</v>
      </c>
      <c r="M290" s="841" t="s">
        <v>352</v>
      </c>
      <c r="N290" s="841" t="s">
        <v>815</v>
      </c>
      <c r="O290" s="841"/>
      <c r="P290" s="841" t="s">
        <v>5</v>
      </c>
      <c r="Q290" s="841" t="s">
        <v>323</v>
      </c>
      <c r="R290" s="840" t="s">
        <v>652</v>
      </c>
    </row>
    <row r="291" spans="1:18" outlineLevel="1">
      <c r="A291" s="847" t="s">
        <v>279</v>
      </c>
      <c r="B291" s="829" t="s">
        <v>932</v>
      </c>
      <c r="C291" s="839">
        <v>42825</v>
      </c>
      <c r="D291" s="829" t="s">
        <v>1036</v>
      </c>
      <c r="E291" s="830" t="s">
        <v>1049</v>
      </c>
      <c r="F291" s="831">
        <v>66960</v>
      </c>
      <c r="G291" s="832">
        <v>443.67</v>
      </c>
      <c r="H291" s="829">
        <v>443.67</v>
      </c>
      <c r="I291" s="829" t="s">
        <v>60</v>
      </c>
      <c r="J291" s="906">
        <v>548.91</v>
      </c>
      <c r="K291" s="840" t="s">
        <v>650</v>
      </c>
      <c r="L291" s="841" t="s">
        <v>645</v>
      </c>
      <c r="M291" s="841" t="s">
        <v>352</v>
      </c>
      <c r="N291" s="841" t="s">
        <v>815</v>
      </c>
      <c r="O291" s="841"/>
      <c r="P291" s="841" t="s">
        <v>5</v>
      </c>
      <c r="Q291" s="841" t="s">
        <v>323</v>
      </c>
      <c r="R291" s="840" t="s">
        <v>652</v>
      </c>
    </row>
    <row r="292" spans="1:18" outlineLevel="1">
      <c r="A292" s="847" t="s">
        <v>279</v>
      </c>
      <c r="B292" s="829" t="s">
        <v>932</v>
      </c>
      <c r="C292" s="839">
        <v>42825</v>
      </c>
      <c r="D292" s="829" t="s">
        <v>1036</v>
      </c>
      <c r="E292" s="830" t="s">
        <v>1038</v>
      </c>
      <c r="F292" s="831">
        <v>66961</v>
      </c>
      <c r="G292" s="832">
        <v>22.18</v>
      </c>
      <c r="H292" s="829">
        <v>22.18</v>
      </c>
      <c r="I292" s="829" t="s">
        <v>60</v>
      </c>
      <c r="J292" s="906">
        <v>27.44</v>
      </c>
      <c r="K292" s="840" t="s">
        <v>650</v>
      </c>
      <c r="L292" s="841" t="s">
        <v>645</v>
      </c>
      <c r="M292" s="841" t="s">
        <v>352</v>
      </c>
      <c r="N292" s="841" t="s">
        <v>815</v>
      </c>
      <c r="O292" s="841"/>
      <c r="P292" s="841" t="s">
        <v>655</v>
      </c>
      <c r="Q292" s="841" t="s">
        <v>323</v>
      </c>
      <c r="R292" s="840" t="s">
        <v>652</v>
      </c>
    </row>
    <row r="293" spans="1:18" outlineLevel="1">
      <c r="A293" s="847" t="s">
        <v>279</v>
      </c>
      <c r="B293" s="829" t="s">
        <v>932</v>
      </c>
      <c r="C293" s="839">
        <v>42825</v>
      </c>
      <c r="D293" s="829" t="s">
        <v>1036</v>
      </c>
      <c r="E293" s="830" t="s">
        <v>1039</v>
      </c>
      <c r="F293" s="831">
        <v>66962</v>
      </c>
      <c r="G293" s="832">
        <v>6.66</v>
      </c>
      <c r="H293" s="829">
        <v>6.66</v>
      </c>
      <c r="I293" s="829" t="s">
        <v>60</v>
      </c>
      <c r="J293" s="906">
        <v>8.24</v>
      </c>
      <c r="K293" s="840" t="s">
        <v>650</v>
      </c>
      <c r="L293" s="841" t="s">
        <v>645</v>
      </c>
      <c r="M293" s="841" t="s">
        <v>352</v>
      </c>
      <c r="N293" s="841" t="s">
        <v>815</v>
      </c>
      <c r="O293" s="841"/>
      <c r="P293" s="841" t="s">
        <v>4</v>
      </c>
      <c r="Q293" s="841" t="s">
        <v>323</v>
      </c>
      <c r="R293" s="840" t="s">
        <v>652</v>
      </c>
    </row>
    <row r="294" spans="1:18" outlineLevel="1">
      <c r="A294" s="847" t="s">
        <v>279</v>
      </c>
      <c r="B294" s="829" t="s">
        <v>932</v>
      </c>
      <c r="C294" s="839">
        <v>42825</v>
      </c>
      <c r="D294" s="829" t="s">
        <v>1036</v>
      </c>
      <c r="E294" s="830" t="s">
        <v>1049</v>
      </c>
      <c r="F294" s="831">
        <v>66960</v>
      </c>
      <c r="G294" s="832">
        <v>44.37</v>
      </c>
      <c r="H294" s="829">
        <v>44.37</v>
      </c>
      <c r="I294" s="829" t="s">
        <v>60</v>
      </c>
      <c r="J294" s="906">
        <v>54.9</v>
      </c>
      <c r="K294" s="840" t="s">
        <v>656</v>
      </c>
      <c r="L294" s="841" t="s">
        <v>645</v>
      </c>
      <c r="M294" s="841" t="s">
        <v>352</v>
      </c>
      <c r="N294" s="841" t="s">
        <v>815</v>
      </c>
      <c r="O294" s="841"/>
      <c r="P294" s="841" t="s">
        <v>5</v>
      </c>
      <c r="Q294" s="841" t="s">
        <v>323</v>
      </c>
      <c r="R294" s="840" t="s">
        <v>652</v>
      </c>
    </row>
    <row r="295" spans="1:18">
      <c r="A295" s="842" t="s">
        <v>647</v>
      </c>
      <c r="B295" s="842"/>
      <c r="C295" s="842"/>
      <c r="D295" s="842"/>
      <c r="E295" s="843"/>
      <c r="F295" s="844"/>
      <c r="G295" s="845">
        <f>SUM(G282:G294)</f>
        <v>1629.95</v>
      </c>
      <c r="H295" s="846">
        <f>SUM(H282:H294)</f>
        <v>1650.64</v>
      </c>
      <c r="I295" s="842"/>
      <c r="J295" s="907">
        <f>SUM(J282:J294)</f>
        <v>2031.1900000000003</v>
      </c>
      <c r="K295" s="842"/>
      <c r="L295" s="842"/>
      <c r="M295" s="842"/>
      <c r="N295" s="842"/>
      <c r="O295" s="842"/>
      <c r="P295" s="842"/>
      <c r="Q295" s="842"/>
      <c r="R295" s="842"/>
    </row>
    <row r="296" spans="1:18" outlineLevel="1">
      <c r="A296" s="847" t="s">
        <v>280</v>
      </c>
      <c r="B296" s="829" t="s">
        <v>933</v>
      </c>
      <c r="C296" s="839">
        <v>42793</v>
      </c>
      <c r="D296" s="847" t="s">
        <v>1050</v>
      </c>
      <c r="E296" s="830" t="s">
        <v>1051</v>
      </c>
      <c r="F296" s="831">
        <v>66591</v>
      </c>
      <c r="G296" s="832">
        <v>4.8600000000000003</v>
      </c>
      <c r="H296" s="829">
        <v>5040</v>
      </c>
      <c r="I296" s="829" t="s">
        <v>1052</v>
      </c>
      <c r="J296" s="906">
        <v>6.13</v>
      </c>
      <c r="K296" s="840" t="s">
        <v>1053</v>
      </c>
      <c r="L296" s="841" t="s">
        <v>1054</v>
      </c>
      <c r="M296" s="841" t="s">
        <v>352</v>
      </c>
      <c r="N296" s="841"/>
      <c r="O296" s="841"/>
      <c r="P296" s="841" t="s">
        <v>5</v>
      </c>
      <c r="Q296" s="841" t="s">
        <v>323</v>
      </c>
      <c r="R296" s="840" t="s">
        <v>652</v>
      </c>
    </row>
    <row r="297" spans="1:18" outlineLevel="1">
      <c r="A297" s="847" t="s">
        <v>280</v>
      </c>
      <c r="B297" s="829" t="s">
        <v>933</v>
      </c>
      <c r="C297" s="839">
        <v>42775</v>
      </c>
      <c r="D297" s="847" t="s">
        <v>1012</v>
      </c>
      <c r="E297" s="830" t="s">
        <v>1055</v>
      </c>
      <c r="F297" s="831">
        <v>66588</v>
      </c>
      <c r="G297" s="832">
        <v>222.07</v>
      </c>
      <c r="H297" s="829">
        <v>280</v>
      </c>
      <c r="I297" s="829" t="s">
        <v>322</v>
      </c>
      <c r="J297" s="906">
        <f>H297</f>
        <v>280</v>
      </c>
      <c r="K297" s="840" t="s">
        <v>1056</v>
      </c>
      <c r="L297" s="841" t="s">
        <v>661</v>
      </c>
      <c r="M297" s="841" t="s">
        <v>352</v>
      </c>
      <c r="N297" s="841"/>
      <c r="O297" s="841"/>
      <c r="P297" s="841" t="s">
        <v>5</v>
      </c>
      <c r="Q297" s="841" t="s">
        <v>323</v>
      </c>
      <c r="R297" s="840" t="s">
        <v>652</v>
      </c>
    </row>
    <row r="298" spans="1:18" outlineLevel="1">
      <c r="A298" s="847" t="s">
        <v>280</v>
      </c>
      <c r="B298" s="829" t="s">
        <v>933</v>
      </c>
      <c r="C298" s="839">
        <v>42786</v>
      </c>
      <c r="D298" s="847" t="s">
        <v>964</v>
      </c>
      <c r="E298" s="830" t="s">
        <v>1057</v>
      </c>
      <c r="F298" s="831">
        <v>66588</v>
      </c>
      <c r="G298" s="832">
        <v>79.31</v>
      </c>
      <c r="H298" s="829">
        <v>100</v>
      </c>
      <c r="I298" s="829" t="s">
        <v>322</v>
      </c>
      <c r="J298" s="906">
        <f>H298</f>
        <v>100</v>
      </c>
      <c r="K298" s="840" t="s">
        <v>875</v>
      </c>
      <c r="L298" s="841" t="s">
        <v>661</v>
      </c>
      <c r="M298" s="841" t="s">
        <v>352</v>
      </c>
      <c r="N298" s="841"/>
      <c r="O298" s="841"/>
      <c r="P298" s="841" t="s">
        <v>5</v>
      </c>
      <c r="Q298" s="841" t="s">
        <v>323</v>
      </c>
      <c r="R298" s="840" t="s">
        <v>652</v>
      </c>
    </row>
    <row r="299" spans="1:18" outlineLevel="1">
      <c r="A299" s="847" t="s">
        <v>280</v>
      </c>
      <c r="B299" s="829" t="s">
        <v>933</v>
      </c>
      <c r="C299" s="839">
        <v>42789</v>
      </c>
      <c r="D299" s="847" t="s">
        <v>1058</v>
      </c>
      <c r="E299" s="830" t="s">
        <v>1059</v>
      </c>
      <c r="F299" s="831">
        <v>66591</v>
      </c>
      <c r="G299" s="832">
        <v>4.82</v>
      </c>
      <c r="H299" s="829">
        <v>5000</v>
      </c>
      <c r="I299" s="829" t="s">
        <v>1052</v>
      </c>
      <c r="J299" s="906">
        <v>6.08</v>
      </c>
      <c r="K299" s="840" t="s">
        <v>1060</v>
      </c>
      <c r="L299" s="841" t="s">
        <v>1054</v>
      </c>
      <c r="M299" s="841" t="s">
        <v>352</v>
      </c>
      <c r="N299" s="841"/>
      <c r="O299" s="841"/>
      <c r="P299" s="841" t="s">
        <v>5</v>
      </c>
      <c r="Q299" s="841" t="s">
        <v>323</v>
      </c>
      <c r="R299" s="840" t="s">
        <v>652</v>
      </c>
    </row>
    <row r="300" spans="1:18" outlineLevel="1">
      <c r="A300" s="847" t="s">
        <v>280</v>
      </c>
      <c r="B300" s="829" t="s">
        <v>933</v>
      </c>
      <c r="C300" s="839">
        <v>42793</v>
      </c>
      <c r="D300" s="847" t="s">
        <v>1061</v>
      </c>
      <c r="E300" s="830" t="s">
        <v>1062</v>
      </c>
      <c r="F300" s="831">
        <v>66591</v>
      </c>
      <c r="G300" s="832">
        <v>15.36</v>
      </c>
      <c r="H300" s="829">
        <v>15940</v>
      </c>
      <c r="I300" s="829" t="s">
        <v>1052</v>
      </c>
      <c r="J300" s="906">
        <v>19.37</v>
      </c>
      <c r="K300" s="840" t="s">
        <v>1060</v>
      </c>
      <c r="L300" s="841" t="s">
        <v>1054</v>
      </c>
      <c r="M300" s="841" t="s">
        <v>352</v>
      </c>
      <c r="N300" s="841"/>
      <c r="O300" s="841"/>
      <c r="P300" s="841" t="s">
        <v>5</v>
      </c>
      <c r="Q300" s="841" t="s">
        <v>323</v>
      </c>
      <c r="R300" s="840" t="s">
        <v>652</v>
      </c>
    </row>
    <row r="301" spans="1:18">
      <c r="A301" s="842" t="s">
        <v>647</v>
      </c>
      <c r="B301" s="842"/>
      <c r="C301" s="842"/>
      <c r="D301" s="842"/>
      <c r="E301" s="843"/>
      <c r="F301" s="844"/>
      <c r="G301" s="845">
        <f>SUM(G296:G300)</f>
        <v>326.42</v>
      </c>
      <c r="H301" s="846">
        <f>SUM(H296:H300)</f>
        <v>26360</v>
      </c>
      <c r="I301" s="842"/>
      <c r="J301" s="907">
        <f>SUM(J296:J300)</f>
        <v>411.58</v>
      </c>
      <c r="K301" s="842"/>
      <c r="L301" s="842"/>
      <c r="M301" s="842"/>
      <c r="N301" s="842"/>
      <c r="O301" s="842"/>
      <c r="P301" s="842"/>
      <c r="Q301" s="842"/>
      <c r="R301" s="842"/>
    </row>
    <row r="302" spans="1:18" outlineLevel="1">
      <c r="A302" s="847" t="s">
        <v>281</v>
      </c>
      <c r="B302" s="829" t="s">
        <v>988</v>
      </c>
      <c r="C302" s="839">
        <v>42758</v>
      </c>
      <c r="D302" s="847" t="s">
        <v>1063</v>
      </c>
      <c r="E302" s="830" t="s">
        <v>1064</v>
      </c>
      <c r="F302" s="831">
        <v>66418</v>
      </c>
      <c r="G302" s="832">
        <v>64.849999999999994</v>
      </c>
      <c r="H302" s="829">
        <v>80</v>
      </c>
      <c r="I302" s="829" t="s">
        <v>322</v>
      </c>
      <c r="J302" s="906">
        <f t="shared" ref="J302:J315" si="16">H302</f>
        <v>80</v>
      </c>
      <c r="K302" s="840" t="s">
        <v>670</v>
      </c>
      <c r="L302" s="841" t="s">
        <v>665</v>
      </c>
      <c r="M302" s="841" t="s">
        <v>352</v>
      </c>
      <c r="N302" s="841" t="s">
        <v>738</v>
      </c>
      <c r="O302" s="841"/>
      <c r="P302" s="841" t="s">
        <v>5</v>
      </c>
      <c r="Q302" s="841" t="s">
        <v>323</v>
      </c>
      <c r="R302" s="840" t="s">
        <v>652</v>
      </c>
    </row>
    <row r="303" spans="1:18" outlineLevel="1">
      <c r="A303" s="847" t="s">
        <v>281</v>
      </c>
      <c r="B303" s="829" t="s">
        <v>988</v>
      </c>
      <c r="C303" s="839">
        <v>42758</v>
      </c>
      <c r="D303" s="847" t="s">
        <v>1063</v>
      </c>
      <c r="E303" s="830" t="s">
        <v>1065</v>
      </c>
      <c r="F303" s="831">
        <v>66418</v>
      </c>
      <c r="G303" s="832">
        <v>32.42</v>
      </c>
      <c r="H303" s="829">
        <v>40</v>
      </c>
      <c r="I303" s="829" t="s">
        <v>322</v>
      </c>
      <c r="J303" s="906">
        <f t="shared" si="16"/>
        <v>40</v>
      </c>
      <c r="K303" s="840" t="s">
        <v>670</v>
      </c>
      <c r="L303" s="841" t="s">
        <v>665</v>
      </c>
      <c r="M303" s="841" t="s">
        <v>352</v>
      </c>
      <c r="N303" s="841" t="s">
        <v>725</v>
      </c>
      <c r="O303" s="841"/>
      <c r="P303" s="841" t="s">
        <v>5</v>
      </c>
      <c r="Q303" s="841" t="s">
        <v>323</v>
      </c>
      <c r="R303" s="840" t="s">
        <v>652</v>
      </c>
    </row>
    <row r="304" spans="1:18" outlineLevel="1">
      <c r="A304" s="847" t="s">
        <v>281</v>
      </c>
      <c r="B304" s="829" t="s">
        <v>988</v>
      </c>
      <c r="C304" s="839">
        <v>42766</v>
      </c>
      <c r="D304" s="847" t="s">
        <v>991</v>
      </c>
      <c r="E304" s="830" t="s">
        <v>1066</v>
      </c>
      <c r="F304" s="831">
        <v>66425</v>
      </c>
      <c r="G304" s="832">
        <v>45.39</v>
      </c>
      <c r="H304" s="829">
        <v>56</v>
      </c>
      <c r="I304" s="829" t="s">
        <v>322</v>
      </c>
      <c r="J304" s="906">
        <f t="shared" si="16"/>
        <v>56</v>
      </c>
      <c r="K304" s="840" t="s">
        <v>667</v>
      </c>
      <c r="L304" s="841" t="s">
        <v>661</v>
      </c>
      <c r="M304" s="841" t="s">
        <v>352</v>
      </c>
      <c r="N304" s="841" t="s">
        <v>783</v>
      </c>
      <c r="O304" s="841"/>
      <c r="P304" s="841" t="s">
        <v>5</v>
      </c>
      <c r="Q304" s="841" t="s">
        <v>323</v>
      </c>
      <c r="R304" s="840" t="s">
        <v>652</v>
      </c>
    </row>
    <row r="305" spans="1:18" outlineLevel="1">
      <c r="A305" s="847" t="s">
        <v>281</v>
      </c>
      <c r="B305" s="829" t="s">
        <v>933</v>
      </c>
      <c r="C305" s="839">
        <v>42780</v>
      </c>
      <c r="D305" s="847" t="s">
        <v>1067</v>
      </c>
      <c r="E305" s="830" t="s">
        <v>1068</v>
      </c>
      <c r="F305" s="831">
        <v>66588</v>
      </c>
      <c r="G305" s="832">
        <v>3.17</v>
      </c>
      <c r="H305" s="829">
        <v>4</v>
      </c>
      <c r="I305" s="829" t="s">
        <v>322</v>
      </c>
      <c r="J305" s="906">
        <f t="shared" si="16"/>
        <v>4</v>
      </c>
      <c r="K305" s="840" t="s">
        <v>660</v>
      </c>
      <c r="L305" s="841" t="s">
        <v>661</v>
      </c>
      <c r="M305" s="841" t="s">
        <v>352</v>
      </c>
      <c r="N305" s="841" t="s">
        <v>758</v>
      </c>
      <c r="O305" s="841"/>
      <c r="P305" s="841" t="s">
        <v>5</v>
      </c>
      <c r="Q305" s="841" t="s">
        <v>323</v>
      </c>
      <c r="R305" s="840" t="s">
        <v>652</v>
      </c>
    </row>
    <row r="306" spans="1:18" outlineLevel="1">
      <c r="A306" s="847" t="s">
        <v>281</v>
      </c>
      <c r="B306" s="829" t="s">
        <v>933</v>
      </c>
      <c r="C306" s="839">
        <v>42783</v>
      </c>
      <c r="D306" s="847" t="s">
        <v>1069</v>
      </c>
      <c r="E306" s="830" t="s">
        <v>1070</v>
      </c>
      <c r="F306" s="831">
        <v>66586</v>
      </c>
      <c r="G306" s="832">
        <v>39.659999999999997</v>
      </c>
      <c r="H306" s="829">
        <v>50</v>
      </c>
      <c r="I306" s="829" t="s">
        <v>322</v>
      </c>
      <c r="J306" s="906">
        <f t="shared" si="16"/>
        <v>50</v>
      </c>
      <c r="K306" s="840" t="s">
        <v>660</v>
      </c>
      <c r="L306" s="841" t="s">
        <v>665</v>
      </c>
      <c r="M306" s="841" t="s">
        <v>352</v>
      </c>
      <c r="N306" s="841" t="s">
        <v>815</v>
      </c>
      <c r="O306" s="841"/>
      <c r="P306" s="841" t="s">
        <v>5</v>
      </c>
      <c r="Q306" s="841" t="s">
        <v>323</v>
      </c>
      <c r="R306" s="840" t="s">
        <v>652</v>
      </c>
    </row>
    <row r="307" spans="1:18" outlineLevel="1">
      <c r="A307" s="847" t="s">
        <v>281</v>
      </c>
      <c r="B307" s="829" t="s">
        <v>933</v>
      </c>
      <c r="C307" s="839">
        <v>42776</v>
      </c>
      <c r="D307" s="847" t="s">
        <v>1071</v>
      </c>
      <c r="E307" s="830" t="s">
        <v>1072</v>
      </c>
      <c r="F307" s="831">
        <v>66588</v>
      </c>
      <c r="G307" s="832">
        <v>65.430000000000007</v>
      </c>
      <c r="H307" s="829">
        <v>82.5</v>
      </c>
      <c r="I307" s="829" t="s">
        <v>322</v>
      </c>
      <c r="J307" s="906">
        <f t="shared" si="16"/>
        <v>82.5</v>
      </c>
      <c r="K307" s="840" t="s">
        <v>670</v>
      </c>
      <c r="L307" s="841" t="s">
        <v>661</v>
      </c>
      <c r="M307" s="841" t="s">
        <v>352</v>
      </c>
      <c r="N307" s="841" t="s">
        <v>815</v>
      </c>
      <c r="O307" s="841"/>
      <c r="P307" s="841" t="s">
        <v>5</v>
      </c>
      <c r="Q307" s="841" t="s">
        <v>323</v>
      </c>
      <c r="R307" s="840" t="s">
        <v>652</v>
      </c>
    </row>
    <row r="308" spans="1:18" outlineLevel="1">
      <c r="A308" s="847" t="s">
        <v>281</v>
      </c>
      <c r="B308" s="829" t="s">
        <v>933</v>
      </c>
      <c r="C308" s="839">
        <v>42780</v>
      </c>
      <c r="D308" s="847" t="s">
        <v>1030</v>
      </c>
      <c r="E308" s="830" t="s">
        <v>1073</v>
      </c>
      <c r="F308" s="831">
        <v>66588</v>
      </c>
      <c r="G308" s="832">
        <v>11.1</v>
      </c>
      <c r="H308" s="829">
        <v>14</v>
      </c>
      <c r="I308" s="829" t="s">
        <v>322</v>
      </c>
      <c r="J308" s="906">
        <f t="shared" si="16"/>
        <v>14</v>
      </c>
      <c r="K308" s="840" t="s">
        <v>670</v>
      </c>
      <c r="L308" s="841" t="s">
        <v>661</v>
      </c>
      <c r="M308" s="841" t="s">
        <v>352</v>
      </c>
      <c r="N308" s="841" t="s">
        <v>746</v>
      </c>
      <c r="O308" s="841"/>
      <c r="P308" s="841" t="s">
        <v>5</v>
      </c>
      <c r="Q308" s="841" t="s">
        <v>323</v>
      </c>
      <c r="R308" s="840" t="s">
        <v>652</v>
      </c>
    </row>
    <row r="309" spans="1:18" outlineLevel="1">
      <c r="A309" s="847" t="s">
        <v>281</v>
      </c>
      <c r="B309" s="829" t="s">
        <v>933</v>
      </c>
      <c r="C309" s="839">
        <v>42780</v>
      </c>
      <c r="D309" s="847" t="s">
        <v>1067</v>
      </c>
      <c r="E309" s="830" t="s">
        <v>1074</v>
      </c>
      <c r="F309" s="831">
        <v>66588</v>
      </c>
      <c r="G309" s="832">
        <v>7.93</v>
      </c>
      <c r="H309" s="829">
        <v>10</v>
      </c>
      <c r="I309" s="829" t="s">
        <v>322</v>
      </c>
      <c r="J309" s="906">
        <f t="shared" si="16"/>
        <v>10</v>
      </c>
      <c r="K309" s="840" t="s">
        <v>670</v>
      </c>
      <c r="L309" s="841" t="s">
        <v>661</v>
      </c>
      <c r="M309" s="841" t="s">
        <v>352</v>
      </c>
      <c r="N309" s="841" t="s">
        <v>758</v>
      </c>
      <c r="O309" s="841"/>
      <c r="P309" s="841" t="s">
        <v>5</v>
      </c>
      <c r="Q309" s="841" t="s">
        <v>323</v>
      </c>
      <c r="R309" s="840" t="s">
        <v>652</v>
      </c>
    </row>
    <row r="310" spans="1:18" outlineLevel="1">
      <c r="A310" s="847" t="s">
        <v>281</v>
      </c>
      <c r="B310" s="829" t="s">
        <v>933</v>
      </c>
      <c r="C310" s="839">
        <v>42780</v>
      </c>
      <c r="D310" s="847" t="s">
        <v>1030</v>
      </c>
      <c r="E310" s="830" t="s">
        <v>1075</v>
      </c>
      <c r="F310" s="831">
        <v>66588</v>
      </c>
      <c r="G310" s="832">
        <v>59.48</v>
      </c>
      <c r="H310" s="829">
        <v>75</v>
      </c>
      <c r="I310" s="829" t="s">
        <v>322</v>
      </c>
      <c r="J310" s="906">
        <f t="shared" si="16"/>
        <v>75</v>
      </c>
      <c r="K310" s="840" t="s">
        <v>667</v>
      </c>
      <c r="L310" s="841" t="s">
        <v>661</v>
      </c>
      <c r="M310" s="841" t="s">
        <v>352</v>
      </c>
      <c r="N310" s="841" t="s">
        <v>746</v>
      </c>
      <c r="O310" s="841"/>
      <c r="P310" s="841" t="s">
        <v>5</v>
      </c>
      <c r="Q310" s="841" t="s">
        <v>323</v>
      </c>
      <c r="R310" s="840" t="s">
        <v>652</v>
      </c>
    </row>
    <row r="311" spans="1:18" outlineLevel="1">
      <c r="A311" s="847" t="s">
        <v>281</v>
      </c>
      <c r="B311" s="829" t="s">
        <v>933</v>
      </c>
      <c r="C311" s="839">
        <v>42780</v>
      </c>
      <c r="D311" s="847" t="s">
        <v>1067</v>
      </c>
      <c r="E311" s="830" t="s">
        <v>1076</v>
      </c>
      <c r="F311" s="831">
        <v>66588</v>
      </c>
      <c r="G311" s="832">
        <v>7.93</v>
      </c>
      <c r="H311" s="829">
        <v>10</v>
      </c>
      <c r="I311" s="829" t="s">
        <v>322</v>
      </c>
      <c r="J311" s="906">
        <f t="shared" si="16"/>
        <v>10</v>
      </c>
      <c r="K311" s="840" t="s">
        <v>667</v>
      </c>
      <c r="L311" s="841" t="s">
        <v>661</v>
      </c>
      <c r="M311" s="841" t="s">
        <v>352</v>
      </c>
      <c r="N311" s="841" t="s">
        <v>758</v>
      </c>
      <c r="O311" s="841"/>
      <c r="P311" s="841" t="s">
        <v>5</v>
      </c>
      <c r="Q311" s="841" t="s">
        <v>323</v>
      </c>
      <c r="R311" s="840" t="s">
        <v>652</v>
      </c>
    </row>
    <row r="312" spans="1:18" outlineLevel="1">
      <c r="A312" s="847" t="s">
        <v>281</v>
      </c>
      <c r="B312" s="829" t="s">
        <v>932</v>
      </c>
      <c r="C312" s="839">
        <v>42808</v>
      </c>
      <c r="D312" s="847" t="s">
        <v>1077</v>
      </c>
      <c r="E312" s="830" t="s">
        <v>1078</v>
      </c>
      <c r="F312" s="831">
        <v>66991</v>
      </c>
      <c r="G312" s="832">
        <v>80.83</v>
      </c>
      <c r="H312" s="829">
        <v>100</v>
      </c>
      <c r="I312" s="829" t="s">
        <v>322</v>
      </c>
      <c r="J312" s="906">
        <f t="shared" si="16"/>
        <v>100</v>
      </c>
      <c r="K312" s="840" t="s">
        <v>670</v>
      </c>
      <c r="L312" s="841" t="s">
        <v>665</v>
      </c>
      <c r="M312" s="841" t="s">
        <v>352</v>
      </c>
      <c r="N312" s="841" t="s">
        <v>738</v>
      </c>
      <c r="O312" s="841"/>
      <c r="P312" s="841" t="s">
        <v>5</v>
      </c>
      <c r="Q312" s="841" t="s">
        <v>323</v>
      </c>
      <c r="R312" s="840" t="s">
        <v>652</v>
      </c>
    </row>
    <row r="313" spans="1:18" outlineLevel="1">
      <c r="A313" s="847" t="s">
        <v>281</v>
      </c>
      <c r="B313" s="829" t="s">
        <v>932</v>
      </c>
      <c r="C313" s="839">
        <v>42811</v>
      </c>
      <c r="D313" s="847" t="s">
        <v>973</v>
      </c>
      <c r="E313" s="830" t="s">
        <v>1079</v>
      </c>
      <c r="F313" s="831">
        <v>67003</v>
      </c>
      <c r="G313" s="832">
        <v>32.33</v>
      </c>
      <c r="H313" s="829">
        <v>40</v>
      </c>
      <c r="I313" s="829" t="s">
        <v>322</v>
      </c>
      <c r="J313" s="906">
        <f t="shared" si="16"/>
        <v>40</v>
      </c>
      <c r="K313" s="840" t="s">
        <v>670</v>
      </c>
      <c r="L313" s="841" t="s">
        <v>661</v>
      </c>
      <c r="M313" s="841" t="s">
        <v>352</v>
      </c>
      <c r="N313" s="841" t="s">
        <v>662</v>
      </c>
      <c r="O313" s="841"/>
      <c r="P313" s="841" t="s">
        <v>5</v>
      </c>
      <c r="Q313" s="841" t="s">
        <v>323</v>
      </c>
      <c r="R313" s="840" t="s">
        <v>652</v>
      </c>
    </row>
    <row r="314" spans="1:18" outlineLevel="1">
      <c r="A314" s="847" t="s">
        <v>281</v>
      </c>
      <c r="B314" s="829" t="s">
        <v>932</v>
      </c>
      <c r="C314" s="839">
        <v>42811</v>
      </c>
      <c r="D314" s="847" t="s">
        <v>973</v>
      </c>
      <c r="E314" s="830" t="s">
        <v>1080</v>
      </c>
      <c r="F314" s="831">
        <v>67003</v>
      </c>
      <c r="G314" s="832">
        <v>56.58</v>
      </c>
      <c r="H314" s="829">
        <v>70</v>
      </c>
      <c r="I314" s="829" t="s">
        <v>322</v>
      </c>
      <c r="J314" s="906">
        <f t="shared" si="16"/>
        <v>70</v>
      </c>
      <c r="K314" s="840" t="s">
        <v>667</v>
      </c>
      <c r="L314" s="841" t="s">
        <v>661</v>
      </c>
      <c r="M314" s="841" t="s">
        <v>352</v>
      </c>
      <c r="N314" s="841" t="s">
        <v>662</v>
      </c>
      <c r="O314" s="841"/>
      <c r="P314" s="841" t="s">
        <v>5</v>
      </c>
      <c r="Q314" s="841" t="s">
        <v>323</v>
      </c>
      <c r="R314" s="840" t="s">
        <v>652</v>
      </c>
    </row>
    <row r="315" spans="1:18" outlineLevel="1">
      <c r="A315" s="847" t="s">
        <v>281</v>
      </c>
      <c r="B315" s="829" t="s">
        <v>932</v>
      </c>
      <c r="C315" s="839">
        <v>42811</v>
      </c>
      <c r="D315" s="847" t="s">
        <v>973</v>
      </c>
      <c r="E315" s="830" t="s">
        <v>1081</v>
      </c>
      <c r="F315" s="831">
        <v>67003</v>
      </c>
      <c r="G315" s="832">
        <v>105.07</v>
      </c>
      <c r="H315" s="829">
        <v>130</v>
      </c>
      <c r="I315" s="829" t="s">
        <v>322</v>
      </c>
      <c r="J315" s="906">
        <f t="shared" si="16"/>
        <v>130</v>
      </c>
      <c r="K315" s="840" t="s">
        <v>667</v>
      </c>
      <c r="L315" s="841" t="s">
        <v>661</v>
      </c>
      <c r="M315" s="841" t="s">
        <v>352</v>
      </c>
      <c r="N315" s="841" t="s">
        <v>662</v>
      </c>
      <c r="O315" s="841"/>
      <c r="P315" s="841" t="s">
        <v>5</v>
      </c>
      <c r="Q315" s="841" t="s">
        <v>323</v>
      </c>
      <c r="R315" s="840" t="s">
        <v>652</v>
      </c>
    </row>
    <row r="316" spans="1:18">
      <c r="A316" s="842" t="s">
        <v>647</v>
      </c>
      <c r="B316" s="842"/>
      <c r="C316" s="842"/>
      <c r="D316" s="842"/>
      <c r="E316" s="843"/>
      <c r="F316" s="844"/>
      <c r="G316" s="845">
        <f>SUM(G302:G315)</f>
        <v>612.16999999999996</v>
      </c>
      <c r="H316" s="846">
        <f>SUM(H302:H315)</f>
        <v>761.5</v>
      </c>
      <c r="I316" s="842"/>
      <c r="J316" s="907">
        <f>SUM(J302:J315)</f>
        <v>761.5</v>
      </c>
      <c r="K316" s="842"/>
      <c r="L316" s="842"/>
      <c r="M316" s="842"/>
      <c r="N316" s="842"/>
      <c r="O316" s="842"/>
      <c r="P316" s="842"/>
      <c r="Q316" s="842"/>
      <c r="R316" s="842"/>
    </row>
    <row r="317" spans="1:18" outlineLevel="1">
      <c r="A317" s="847" t="s">
        <v>285</v>
      </c>
      <c r="B317" s="829" t="s">
        <v>988</v>
      </c>
      <c r="C317" s="839">
        <v>42766</v>
      </c>
      <c r="D317" s="847" t="s">
        <v>1082</v>
      </c>
      <c r="E317" s="830" t="s">
        <v>1083</v>
      </c>
      <c r="F317" s="831">
        <v>66418</v>
      </c>
      <c r="G317" s="832">
        <v>8.58</v>
      </c>
      <c r="H317" s="829">
        <v>10.58</v>
      </c>
      <c r="I317" s="829" t="s">
        <v>322</v>
      </c>
      <c r="J317" s="906">
        <f t="shared" ref="J317:J352" si="17">H317</f>
        <v>10.58</v>
      </c>
      <c r="K317" s="840" t="s">
        <v>818</v>
      </c>
      <c r="L317" s="841" t="s">
        <v>665</v>
      </c>
      <c r="M317" s="841" t="s">
        <v>352</v>
      </c>
      <c r="N317" s="841"/>
      <c r="O317" s="841"/>
      <c r="P317" s="841" t="s">
        <v>5</v>
      </c>
      <c r="Q317" s="841" t="s">
        <v>323</v>
      </c>
      <c r="R317" s="840" t="s">
        <v>652</v>
      </c>
    </row>
    <row r="318" spans="1:18" outlineLevel="1">
      <c r="A318" s="847" t="s">
        <v>285</v>
      </c>
      <c r="B318" s="829" t="s">
        <v>988</v>
      </c>
      <c r="C318" s="839">
        <v>42766</v>
      </c>
      <c r="D318" s="847" t="s">
        <v>1082</v>
      </c>
      <c r="E318" s="830" t="s">
        <v>1083</v>
      </c>
      <c r="F318" s="831">
        <v>66418</v>
      </c>
      <c r="G318" s="832">
        <v>11.85</v>
      </c>
      <c r="H318" s="829">
        <v>14.62</v>
      </c>
      <c r="I318" s="829" t="s">
        <v>322</v>
      </c>
      <c r="J318" s="906">
        <f t="shared" si="17"/>
        <v>14.62</v>
      </c>
      <c r="K318" s="840" t="s">
        <v>818</v>
      </c>
      <c r="L318" s="841" t="s">
        <v>665</v>
      </c>
      <c r="M318" s="841" t="s">
        <v>352</v>
      </c>
      <c r="N318" s="841"/>
      <c r="O318" s="841"/>
      <c r="P318" s="841" t="s">
        <v>5</v>
      </c>
      <c r="Q318" s="841" t="s">
        <v>323</v>
      </c>
      <c r="R318" s="840" t="s">
        <v>652</v>
      </c>
    </row>
    <row r="319" spans="1:18" outlineLevel="1">
      <c r="A319" s="847" t="s">
        <v>285</v>
      </c>
      <c r="B319" s="829" t="s">
        <v>988</v>
      </c>
      <c r="C319" s="839">
        <v>42766</v>
      </c>
      <c r="D319" s="847" t="s">
        <v>1084</v>
      </c>
      <c r="E319" s="830" t="s">
        <v>1085</v>
      </c>
      <c r="F319" s="831">
        <v>66425</v>
      </c>
      <c r="G319" s="832">
        <v>12</v>
      </c>
      <c r="H319" s="829">
        <v>14.8</v>
      </c>
      <c r="I319" s="829" t="s">
        <v>322</v>
      </c>
      <c r="J319" s="906">
        <f t="shared" si="17"/>
        <v>14.8</v>
      </c>
      <c r="K319" s="840" t="s">
        <v>818</v>
      </c>
      <c r="L319" s="841" t="s">
        <v>661</v>
      </c>
      <c r="M319" s="841" t="s">
        <v>352</v>
      </c>
      <c r="N319" s="841"/>
      <c r="O319" s="841"/>
      <c r="P319" s="841" t="s">
        <v>5</v>
      </c>
      <c r="Q319" s="841" t="s">
        <v>323</v>
      </c>
      <c r="R319" s="840" t="s">
        <v>652</v>
      </c>
    </row>
    <row r="320" spans="1:18" outlineLevel="1">
      <c r="A320" s="847" t="s">
        <v>285</v>
      </c>
      <c r="B320" s="829" t="s">
        <v>988</v>
      </c>
      <c r="C320" s="839">
        <v>42766</v>
      </c>
      <c r="D320" s="847" t="s">
        <v>1084</v>
      </c>
      <c r="E320" s="830" t="s">
        <v>1086</v>
      </c>
      <c r="F320" s="831">
        <v>66425</v>
      </c>
      <c r="G320" s="832">
        <v>9.3000000000000007</v>
      </c>
      <c r="H320" s="829">
        <v>11.47</v>
      </c>
      <c r="I320" s="829" t="s">
        <v>322</v>
      </c>
      <c r="J320" s="906">
        <f t="shared" si="17"/>
        <v>11.47</v>
      </c>
      <c r="K320" s="840" t="s">
        <v>818</v>
      </c>
      <c r="L320" s="841" t="s">
        <v>661</v>
      </c>
      <c r="M320" s="841" t="s">
        <v>352</v>
      </c>
      <c r="N320" s="841"/>
      <c r="O320" s="841"/>
      <c r="P320" s="841" t="s">
        <v>5</v>
      </c>
      <c r="Q320" s="841" t="s">
        <v>323</v>
      </c>
      <c r="R320" s="840" t="s">
        <v>652</v>
      </c>
    </row>
    <row r="321" spans="1:18" outlineLevel="1">
      <c r="A321" s="847" t="s">
        <v>285</v>
      </c>
      <c r="B321" s="829" t="s">
        <v>988</v>
      </c>
      <c r="C321" s="839">
        <v>42766</v>
      </c>
      <c r="D321" s="847" t="s">
        <v>1084</v>
      </c>
      <c r="E321" s="830" t="s">
        <v>1087</v>
      </c>
      <c r="F321" s="831">
        <v>66425</v>
      </c>
      <c r="G321" s="832">
        <v>10.58</v>
      </c>
      <c r="H321" s="829">
        <v>13.05</v>
      </c>
      <c r="I321" s="829" t="s">
        <v>322</v>
      </c>
      <c r="J321" s="906">
        <f t="shared" si="17"/>
        <v>13.05</v>
      </c>
      <c r="K321" s="840" t="s">
        <v>818</v>
      </c>
      <c r="L321" s="841" t="s">
        <v>661</v>
      </c>
      <c r="M321" s="841" t="s">
        <v>352</v>
      </c>
      <c r="N321" s="841"/>
      <c r="O321" s="841"/>
      <c r="P321" s="841" t="s">
        <v>5</v>
      </c>
      <c r="Q321" s="841" t="s">
        <v>323</v>
      </c>
      <c r="R321" s="840" t="s">
        <v>652</v>
      </c>
    </row>
    <row r="322" spans="1:18" outlineLevel="1">
      <c r="A322" s="847" t="s">
        <v>285</v>
      </c>
      <c r="B322" s="829" t="s">
        <v>988</v>
      </c>
      <c r="C322" s="839">
        <v>42766</v>
      </c>
      <c r="D322" s="847" t="s">
        <v>1084</v>
      </c>
      <c r="E322" s="830" t="s">
        <v>1087</v>
      </c>
      <c r="F322" s="831">
        <v>66425</v>
      </c>
      <c r="G322" s="832">
        <v>14.39</v>
      </c>
      <c r="H322" s="829">
        <v>17.75</v>
      </c>
      <c r="I322" s="829" t="s">
        <v>322</v>
      </c>
      <c r="J322" s="906">
        <f t="shared" si="17"/>
        <v>17.75</v>
      </c>
      <c r="K322" s="840" t="s">
        <v>818</v>
      </c>
      <c r="L322" s="841" t="s">
        <v>661</v>
      </c>
      <c r="M322" s="841" t="s">
        <v>352</v>
      </c>
      <c r="N322" s="841"/>
      <c r="O322" s="841"/>
      <c r="P322" s="841" t="s">
        <v>5</v>
      </c>
      <c r="Q322" s="841" t="s">
        <v>323</v>
      </c>
      <c r="R322" s="840" t="s">
        <v>652</v>
      </c>
    </row>
    <row r="323" spans="1:18" outlineLevel="1">
      <c r="A323" s="847" t="s">
        <v>285</v>
      </c>
      <c r="B323" s="829" t="s">
        <v>988</v>
      </c>
      <c r="C323" s="839">
        <v>42766</v>
      </c>
      <c r="D323" s="847" t="s">
        <v>1084</v>
      </c>
      <c r="E323" s="830" t="s">
        <v>1088</v>
      </c>
      <c r="F323" s="831">
        <v>66425</v>
      </c>
      <c r="G323" s="832">
        <v>62.86</v>
      </c>
      <c r="H323" s="829">
        <v>77.55</v>
      </c>
      <c r="I323" s="829" t="s">
        <v>322</v>
      </c>
      <c r="J323" s="906">
        <f t="shared" si="17"/>
        <v>77.55</v>
      </c>
      <c r="K323" s="840" t="s">
        <v>818</v>
      </c>
      <c r="L323" s="841" t="s">
        <v>661</v>
      </c>
      <c r="M323" s="841" t="s">
        <v>352</v>
      </c>
      <c r="N323" s="841"/>
      <c r="O323" s="841"/>
      <c r="P323" s="841" t="s">
        <v>5</v>
      </c>
      <c r="Q323" s="841" t="s">
        <v>323</v>
      </c>
      <c r="R323" s="840" t="s">
        <v>652</v>
      </c>
    </row>
    <row r="324" spans="1:18" outlineLevel="1">
      <c r="A324" s="847" t="s">
        <v>285</v>
      </c>
      <c r="B324" s="829" t="s">
        <v>988</v>
      </c>
      <c r="C324" s="839">
        <v>42766</v>
      </c>
      <c r="D324" s="847" t="s">
        <v>1084</v>
      </c>
      <c r="E324" s="830" t="s">
        <v>1089</v>
      </c>
      <c r="F324" s="831">
        <v>66425</v>
      </c>
      <c r="G324" s="832">
        <v>363.83</v>
      </c>
      <c r="H324" s="829">
        <v>448.83</v>
      </c>
      <c r="I324" s="829" t="s">
        <v>322</v>
      </c>
      <c r="J324" s="906">
        <f t="shared" si="17"/>
        <v>448.83</v>
      </c>
      <c r="K324" s="840" t="s">
        <v>818</v>
      </c>
      <c r="L324" s="841" t="s">
        <v>661</v>
      </c>
      <c r="M324" s="841" t="s">
        <v>352</v>
      </c>
      <c r="N324" s="841"/>
      <c r="O324" s="841"/>
      <c r="P324" s="841" t="s">
        <v>5</v>
      </c>
      <c r="Q324" s="841" t="s">
        <v>323</v>
      </c>
      <c r="R324" s="840" t="s">
        <v>652</v>
      </c>
    </row>
    <row r="325" spans="1:18" outlineLevel="1">
      <c r="A325" s="847" t="s">
        <v>285</v>
      </c>
      <c r="B325" s="829" t="s">
        <v>988</v>
      </c>
      <c r="C325" s="839">
        <v>42766</v>
      </c>
      <c r="D325" s="847" t="s">
        <v>1084</v>
      </c>
      <c r="E325" s="830" t="s">
        <v>1090</v>
      </c>
      <c r="F325" s="831">
        <v>66425</v>
      </c>
      <c r="G325" s="832">
        <v>57.14</v>
      </c>
      <c r="H325" s="829">
        <v>70.489999999999995</v>
      </c>
      <c r="I325" s="829" t="s">
        <v>322</v>
      </c>
      <c r="J325" s="906">
        <f t="shared" si="17"/>
        <v>70.489999999999995</v>
      </c>
      <c r="K325" s="840" t="s">
        <v>818</v>
      </c>
      <c r="L325" s="841" t="s">
        <v>661</v>
      </c>
      <c r="M325" s="841" t="s">
        <v>352</v>
      </c>
      <c r="N325" s="841"/>
      <c r="O325" s="841"/>
      <c r="P325" s="841" t="s">
        <v>5</v>
      </c>
      <c r="Q325" s="841" t="s">
        <v>323</v>
      </c>
      <c r="R325" s="840" t="s">
        <v>652</v>
      </c>
    </row>
    <row r="326" spans="1:18" outlineLevel="1">
      <c r="A326" s="847" t="s">
        <v>285</v>
      </c>
      <c r="B326" s="829" t="s">
        <v>933</v>
      </c>
      <c r="C326" s="839">
        <v>42776</v>
      </c>
      <c r="D326" s="847" t="s">
        <v>1091</v>
      </c>
      <c r="E326" s="830" t="s">
        <v>1092</v>
      </c>
      <c r="F326" s="831">
        <v>66595</v>
      </c>
      <c r="G326" s="832">
        <v>24.97</v>
      </c>
      <c r="H326" s="829">
        <v>31.48</v>
      </c>
      <c r="I326" s="829" t="s">
        <v>322</v>
      </c>
      <c r="J326" s="906">
        <f t="shared" si="17"/>
        <v>31.48</v>
      </c>
      <c r="K326" s="840" t="s">
        <v>818</v>
      </c>
      <c r="L326" s="841" t="s">
        <v>645</v>
      </c>
      <c r="M326" s="841" t="s">
        <v>352</v>
      </c>
      <c r="N326" s="841"/>
      <c r="O326" s="841"/>
      <c r="P326" s="841" t="s">
        <v>5</v>
      </c>
      <c r="Q326" s="841" t="s">
        <v>323</v>
      </c>
      <c r="R326" s="840" t="s">
        <v>652</v>
      </c>
    </row>
    <row r="327" spans="1:18" outlineLevel="1">
      <c r="A327" s="847" t="s">
        <v>285</v>
      </c>
      <c r="B327" s="829" t="s">
        <v>933</v>
      </c>
      <c r="C327" s="839">
        <v>42794</v>
      </c>
      <c r="D327" s="847" t="s">
        <v>1093</v>
      </c>
      <c r="E327" s="830" t="s">
        <v>824</v>
      </c>
      <c r="F327" s="831">
        <v>66586</v>
      </c>
      <c r="G327" s="832">
        <v>2.74</v>
      </c>
      <c r="H327" s="829">
        <v>3.45</v>
      </c>
      <c r="I327" s="829" t="s">
        <v>322</v>
      </c>
      <c r="J327" s="906">
        <f t="shared" si="17"/>
        <v>3.45</v>
      </c>
      <c r="K327" s="840" t="s">
        <v>818</v>
      </c>
      <c r="L327" s="841" t="s">
        <v>665</v>
      </c>
      <c r="M327" s="841" t="s">
        <v>352</v>
      </c>
      <c r="N327" s="841"/>
      <c r="O327" s="841"/>
      <c r="P327" s="841" t="s">
        <v>5</v>
      </c>
      <c r="Q327" s="841" t="s">
        <v>323</v>
      </c>
      <c r="R327" s="840" t="s">
        <v>652</v>
      </c>
    </row>
    <row r="328" spans="1:18" outlineLevel="1">
      <c r="A328" s="847" t="s">
        <v>285</v>
      </c>
      <c r="B328" s="829" t="s">
        <v>933</v>
      </c>
      <c r="C328" s="839">
        <v>42794</v>
      </c>
      <c r="D328" s="847" t="s">
        <v>1093</v>
      </c>
      <c r="E328" s="830" t="s">
        <v>825</v>
      </c>
      <c r="F328" s="831">
        <v>66586</v>
      </c>
      <c r="G328" s="832">
        <v>0.44</v>
      </c>
      <c r="H328" s="829">
        <v>0.55000000000000004</v>
      </c>
      <c r="I328" s="829" t="s">
        <v>322</v>
      </c>
      <c r="J328" s="906">
        <f t="shared" si="17"/>
        <v>0.55000000000000004</v>
      </c>
      <c r="K328" s="840" t="s">
        <v>818</v>
      </c>
      <c r="L328" s="841" t="s">
        <v>665</v>
      </c>
      <c r="M328" s="841" t="s">
        <v>352</v>
      </c>
      <c r="N328" s="841"/>
      <c r="O328" s="841"/>
      <c r="P328" s="841" t="s">
        <v>5</v>
      </c>
      <c r="Q328" s="841" t="s">
        <v>323</v>
      </c>
      <c r="R328" s="840" t="s">
        <v>652</v>
      </c>
    </row>
    <row r="329" spans="1:18" outlineLevel="1">
      <c r="A329" s="847" t="s">
        <v>285</v>
      </c>
      <c r="B329" s="829" t="s">
        <v>933</v>
      </c>
      <c r="C329" s="839">
        <v>42794</v>
      </c>
      <c r="D329" s="847" t="s">
        <v>1094</v>
      </c>
      <c r="E329" s="830" t="s">
        <v>1087</v>
      </c>
      <c r="F329" s="831">
        <v>66588</v>
      </c>
      <c r="G329" s="832">
        <v>19.03</v>
      </c>
      <c r="H329" s="829">
        <v>24</v>
      </c>
      <c r="I329" s="829" t="s">
        <v>322</v>
      </c>
      <c r="J329" s="906">
        <f t="shared" si="17"/>
        <v>24</v>
      </c>
      <c r="K329" s="840" t="s">
        <v>818</v>
      </c>
      <c r="L329" s="841" t="s">
        <v>661</v>
      </c>
      <c r="M329" s="841" t="s">
        <v>352</v>
      </c>
      <c r="N329" s="841"/>
      <c r="O329" s="841"/>
      <c r="P329" s="841" t="s">
        <v>5</v>
      </c>
      <c r="Q329" s="841" t="s">
        <v>323</v>
      </c>
      <c r="R329" s="840" t="s">
        <v>652</v>
      </c>
    </row>
    <row r="330" spans="1:18" outlineLevel="1">
      <c r="A330" s="847" t="s">
        <v>285</v>
      </c>
      <c r="B330" s="829" t="s">
        <v>933</v>
      </c>
      <c r="C330" s="839">
        <v>42794</v>
      </c>
      <c r="D330" s="847" t="s">
        <v>1094</v>
      </c>
      <c r="E330" s="830" t="s">
        <v>1087</v>
      </c>
      <c r="F330" s="831">
        <v>66588</v>
      </c>
      <c r="G330" s="832">
        <v>26.07</v>
      </c>
      <c r="H330" s="829">
        <v>32.869999999999997</v>
      </c>
      <c r="I330" s="829" t="s">
        <v>322</v>
      </c>
      <c r="J330" s="906">
        <f t="shared" si="17"/>
        <v>32.869999999999997</v>
      </c>
      <c r="K330" s="840" t="s">
        <v>818</v>
      </c>
      <c r="L330" s="841" t="s">
        <v>661</v>
      </c>
      <c r="M330" s="841" t="s">
        <v>352</v>
      </c>
      <c r="N330" s="841"/>
      <c r="O330" s="841"/>
      <c r="P330" s="841" t="s">
        <v>5</v>
      </c>
      <c r="Q330" s="841" t="s">
        <v>323</v>
      </c>
      <c r="R330" s="840" t="s">
        <v>652</v>
      </c>
    </row>
    <row r="331" spans="1:18" outlineLevel="1">
      <c r="A331" s="847" t="s">
        <v>285</v>
      </c>
      <c r="B331" s="829" t="s">
        <v>933</v>
      </c>
      <c r="C331" s="839">
        <v>42794</v>
      </c>
      <c r="D331" s="847" t="s">
        <v>1094</v>
      </c>
      <c r="E331" s="830" t="s">
        <v>1087</v>
      </c>
      <c r="F331" s="831">
        <v>66588</v>
      </c>
      <c r="G331" s="832">
        <v>12.88</v>
      </c>
      <c r="H331" s="829">
        <v>16.239999999999998</v>
      </c>
      <c r="I331" s="829" t="s">
        <v>322</v>
      </c>
      <c r="J331" s="906">
        <f t="shared" si="17"/>
        <v>16.239999999999998</v>
      </c>
      <c r="K331" s="840" t="s">
        <v>818</v>
      </c>
      <c r="L331" s="841" t="s">
        <v>661</v>
      </c>
      <c r="M331" s="841" t="s">
        <v>352</v>
      </c>
      <c r="N331" s="841"/>
      <c r="O331" s="841"/>
      <c r="P331" s="841" t="s">
        <v>5</v>
      </c>
      <c r="Q331" s="841" t="s">
        <v>323</v>
      </c>
      <c r="R331" s="840" t="s">
        <v>652</v>
      </c>
    </row>
    <row r="332" spans="1:18" outlineLevel="1">
      <c r="A332" s="847" t="s">
        <v>285</v>
      </c>
      <c r="B332" s="829" t="s">
        <v>933</v>
      </c>
      <c r="C332" s="839">
        <v>42794</v>
      </c>
      <c r="D332" s="847" t="s">
        <v>1094</v>
      </c>
      <c r="E332" s="830" t="s">
        <v>1087</v>
      </c>
      <c r="F332" s="831">
        <v>66588</v>
      </c>
      <c r="G332" s="832">
        <v>21.95</v>
      </c>
      <c r="H332" s="829">
        <v>27.67</v>
      </c>
      <c r="I332" s="829" t="s">
        <v>322</v>
      </c>
      <c r="J332" s="906">
        <f t="shared" si="17"/>
        <v>27.67</v>
      </c>
      <c r="K332" s="840" t="s">
        <v>818</v>
      </c>
      <c r="L332" s="841" t="s">
        <v>661</v>
      </c>
      <c r="M332" s="841" t="s">
        <v>352</v>
      </c>
      <c r="N332" s="841"/>
      <c r="O332" s="841"/>
      <c r="P332" s="841" t="s">
        <v>5</v>
      </c>
      <c r="Q332" s="841" t="s">
        <v>323</v>
      </c>
      <c r="R332" s="840" t="s">
        <v>652</v>
      </c>
    </row>
    <row r="333" spans="1:18" outlineLevel="1">
      <c r="A333" s="847" t="s">
        <v>285</v>
      </c>
      <c r="B333" s="829" t="s">
        <v>933</v>
      </c>
      <c r="C333" s="839">
        <v>42794</v>
      </c>
      <c r="D333" s="847" t="s">
        <v>1094</v>
      </c>
      <c r="E333" s="830" t="s">
        <v>1087</v>
      </c>
      <c r="F333" s="831">
        <v>66588</v>
      </c>
      <c r="G333" s="832">
        <v>10.58</v>
      </c>
      <c r="H333" s="829">
        <v>13.34</v>
      </c>
      <c r="I333" s="829" t="s">
        <v>322</v>
      </c>
      <c r="J333" s="906">
        <f t="shared" si="17"/>
        <v>13.34</v>
      </c>
      <c r="K333" s="840" t="s">
        <v>818</v>
      </c>
      <c r="L333" s="841" t="s">
        <v>661</v>
      </c>
      <c r="M333" s="841" t="s">
        <v>352</v>
      </c>
      <c r="N333" s="841"/>
      <c r="O333" s="841"/>
      <c r="P333" s="841" t="s">
        <v>5</v>
      </c>
      <c r="Q333" s="841" t="s">
        <v>323</v>
      </c>
      <c r="R333" s="840" t="s">
        <v>652</v>
      </c>
    </row>
    <row r="334" spans="1:18" outlineLevel="1">
      <c r="A334" s="847" t="s">
        <v>285</v>
      </c>
      <c r="B334" s="829" t="s">
        <v>933</v>
      </c>
      <c r="C334" s="839">
        <v>42794</v>
      </c>
      <c r="D334" s="847" t="s">
        <v>1094</v>
      </c>
      <c r="E334" s="830" t="s">
        <v>1087</v>
      </c>
      <c r="F334" s="831">
        <v>66588</v>
      </c>
      <c r="G334" s="832">
        <v>91.12</v>
      </c>
      <c r="H334" s="829">
        <v>114.89</v>
      </c>
      <c r="I334" s="829" t="s">
        <v>322</v>
      </c>
      <c r="J334" s="906">
        <f t="shared" si="17"/>
        <v>114.89</v>
      </c>
      <c r="K334" s="840" t="s">
        <v>818</v>
      </c>
      <c r="L334" s="841" t="s">
        <v>661</v>
      </c>
      <c r="M334" s="841" t="s">
        <v>352</v>
      </c>
      <c r="N334" s="841"/>
      <c r="O334" s="841"/>
      <c r="P334" s="841" t="s">
        <v>5</v>
      </c>
      <c r="Q334" s="841" t="s">
        <v>323</v>
      </c>
      <c r="R334" s="840" t="s">
        <v>652</v>
      </c>
    </row>
    <row r="335" spans="1:18" outlineLevel="1">
      <c r="A335" s="847" t="s">
        <v>285</v>
      </c>
      <c r="B335" s="829" t="s">
        <v>933</v>
      </c>
      <c r="C335" s="839">
        <v>42794</v>
      </c>
      <c r="D335" s="847" t="s">
        <v>1094</v>
      </c>
      <c r="E335" s="830" t="s">
        <v>1087</v>
      </c>
      <c r="F335" s="831">
        <v>66588</v>
      </c>
      <c r="G335" s="832">
        <v>12.78</v>
      </c>
      <c r="H335" s="829">
        <v>16.12</v>
      </c>
      <c r="I335" s="829" t="s">
        <v>322</v>
      </c>
      <c r="J335" s="906">
        <f t="shared" si="17"/>
        <v>16.12</v>
      </c>
      <c r="K335" s="840" t="s">
        <v>818</v>
      </c>
      <c r="L335" s="841" t="s">
        <v>661</v>
      </c>
      <c r="M335" s="841" t="s">
        <v>352</v>
      </c>
      <c r="N335" s="841"/>
      <c r="O335" s="841"/>
      <c r="P335" s="841" t="s">
        <v>5</v>
      </c>
      <c r="Q335" s="841" t="s">
        <v>323</v>
      </c>
      <c r="R335" s="840" t="s">
        <v>652</v>
      </c>
    </row>
    <row r="336" spans="1:18" outlineLevel="1">
      <c r="A336" s="847" t="s">
        <v>285</v>
      </c>
      <c r="B336" s="829" t="s">
        <v>933</v>
      </c>
      <c r="C336" s="839">
        <v>42794</v>
      </c>
      <c r="D336" s="847" t="s">
        <v>1094</v>
      </c>
      <c r="E336" s="830" t="s">
        <v>1087</v>
      </c>
      <c r="F336" s="831">
        <v>66588</v>
      </c>
      <c r="G336" s="832">
        <v>16.559999999999999</v>
      </c>
      <c r="H336" s="829">
        <v>20.88</v>
      </c>
      <c r="I336" s="829" t="s">
        <v>322</v>
      </c>
      <c r="J336" s="906">
        <f t="shared" si="17"/>
        <v>20.88</v>
      </c>
      <c r="K336" s="840" t="s">
        <v>818</v>
      </c>
      <c r="L336" s="841" t="s">
        <v>661</v>
      </c>
      <c r="M336" s="841" t="s">
        <v>352</v>
      </c>
      <c r="N336" s="841"/>
      <c r="O336" s="841"/>
      <c r="P336" s="841" t="s">
        <v>5</v>
      </c>
      <c r="Q336" s="841" t="s">
        <v>323</v>
      </c>
      <c r="R336" s="840" t="s">
        <v>652</v>
      </c>
    </row>
    <row r="337" spans="1:18" outlineLevel="1">
      <c r="A337" s="847" t="s">
        <v>285</v>
      </c>
      <c r="B337" s="829" t="s">
        <v>933</v>
      </c>
      <c r="C337" s="839">
        <v>42794</v>
      </c>
      <c r="D337" s="847" t="s">
        <v>1094</v>
      </c>
      <c r="E337" s="830" t="s">
        <v>1087</v>
      </c>
      <c r="F337" s="831">
        <v>66588</v>
      </c>
      <c r="G337" s="832">
        <v>13.9</v>
      </c>
      <c r="H337" s="829">
        <v>17.52</v>
      </c>
      <c r="I337" s="829" t="s">
        <v>322</v>
      </c>
      <c r="J337" s="906">
        <f t="shared" si="17"/>
        <v>17.52</v>
      </c>
      <c r="K337" s="840" t="s">
        <v>818</v>
      </c>
      <c r="L337" s="841" t="s">
        <v>661</v>
      </c>
      <c r="M337" s="841" t="s">
        <v>352</v>
      </c>
      <c r="N337" s="841"/>
      <c r="O337" s="841"/>
      <c r="P337" s="841" t="s">
        <v>5</v>
      </c>
      <c r="Q337" s="841" t="s">
        <v>323</v>
      </c>
      <c r="R337" s="840" t="s">
        <v>652</v>
      </c>
    </row>
    <row r="338" spans="1:18" outlineLevel="1">
      <c r="A338" s="847" t="s">
        <v>285</v>
      </c>
      <c r="B338" s="829" t="s">
        <v>933</v>
      </c>
      <c r="C338" s="839">
        <v>42794</v>
      </c>
      <c r="D338" s="847" t="s">
        <v>1094</v>
      </c>
      <c r="E338" s="830" t="s">
        <v>1087</v>
      </c>
      <c r="F338" s="831">
        <v>66588</v>
      </c>
      <c r="G338" s="832">
        <v>17.940000000000001</v>
      </c>
      <c r="H338" s="829">
        <v>22.62</v>
      </c>
      <c r="I338" s="829" t="s">
        <v>322</v>
      </c>
      <c r="J338" s="906">
        <f t="shared" si="17"/>
        <v>22.62</v>
      </c>
      <c r="K338" s="840" t="s">
        <v>818</v>
      </c>
      <c r="L338" s="841" t="s">
        <v>661</v>
      </c>
      <c r="M338" s="841" t="s">
        <v>352</v>
      </c>
      <c r="N338" s="841"/>
      <c r="O338" s="841"/>
      <c r="P338" s="841" t="s">
        <v>5</v>
      </c>
      <c r="Q338" s="841" t="s">
        <v>323</v>
      </c>
      <c r="R338" s="840" t="s">
        <v>652</v>
      </c>
    </row>
    <row r="339" spans="1:18" outlineLevel="1">
      <c r="A339" s="847" t="s">
        <v>285</v>
      </c>
      <c r="B339" s="829" t="s">
        <v>932</v>
      </c>
      <c r="C339" s="839">
        <v>42808</v>
      </c>
      <c r="D339" s="847" t="s">
        <v>1095</v>
      </c>
      <c r="E339" s="830" t="s">
        <v>1092</v>
      </c>
      <c r="F339" s="831">
        <v>66794</v>
      </c>
      <c r="G339" s="832">
        <v>20.61</v>
      </c>
      <c r="H339" s="829">
        <v>25.5</v>
      </c>
      <c r="I339" s="829" t="s">
        <v>322</v>
      </c>
      <c r="J339" s="906">
        <f t="shared" si="17"/>
        <v>25.5</v>
      </c>
      <c r="K339" s="840" t="s">
        <v>818</v>
      </c>
      <c r="L339" s="841" t="s">
        <v>645</v>
      </c>
      <c r="M339" s="841" t="s">
        <v>352</v>
      </c>
      <c r="N339" s="841"/>
      <c r="O339" s="841"/>
      <c r="P339" s="841" t="s">
        <v>5</v>
      </c>
      <c r="Q339" s="841" t="s">
        <v>323</v>
      </c>
      <c r="R339" s="840" t="s">
        <v>652</v>
      </c>
    </row>
    <row r="340" spans="1:18" outlineLevel="1">
      <c r="A340" s="847" t="s">
        <v>285</v>
      </c>
      <c r="B340" s="829" t="s">
        <v>932</v>
      </c>
      <c r="C340" s="839">
        <v>42825</v>
      </c>
      <c r="D340" s="847" t="s">
        <v>1096</v>
      </c>
      <c r="E340" s="830" t="s">
        <v>1097</v>
      </c>
      <c r="F340" s="831">
        <v>67003</v>
      </c>
      <c r="G340" s="832">
        <v>12.96</v>
      </c>
      <c r="H340" s="829">
        <v>16.03</v>
      </c>
      <c r="I340" s="829" t="s">
        <v>322</v>
      </c>
      <c r="J340" s="906">
        <f t="shared" si="17"/>
        <v>16.03</v>
      </c>
      <c r="K340" s="840" t="s">
        <v>818</v>
      </c>
      <c r="L340" s="841" t="s">
        <v>661</v>
      </c>
      <c r="M340" s="841" t="s">
        <v>352</v>
      </c>
      <c r="N340" s="841"/>
      <c r="O340" s="841"/>
      <c r="P340" s="841" t="s">
        <v>5</v>
      </c>
      <c r="Q340" s="841" t="s">
        <v>323</v>
      </c>
      <c r="R340" s="840" t="s">
        <v>652</v>
      </c>
    </row>
    <row r="341" spans="1:18" outlineLevel="1">
      <c r="A341" s="847" t="s">
        <v>285</v>
      </c>
      <c r="B341" s="829" t="s">
        <v>932</v>
      </c>
      <c r="C341" s="839">
        <v>42825</v>
      </c>
      <c r="D341" s="847" t="s">
        <v>1096</v>
      </c>
      <c r="E341" s="830" t="s">
        <v>1098</v>
      </c>
      <c r="F341" s="831">
        <v>67003</v>
      </c>
      <c r="G341" s="832">
        <v>19.399999999999999</v>
      </c>
      <c r="H341" s="829">
        <v>24</v>
      </c>
      <c r="I341" s="829" t="s">
        <v>322</v>
      </c>
      <c r="J341" s="906">
        <f t="shared" si="17"/>
        <v>24</v>
      </c>
      <c r="K341" s="840" t="s">
        <v>818</v>
      </c>
      <c r="L341" s="841" t="s">
        <v>661</v>
      </c>
      <c r="M341" s="841" t="s">
        <v>352</v>
      </c>
      <c r="N341" s="841"/>
      <c r="O341" s="841"/>
      <c r="P341" s="841" t="s">
        <v>5</v>
      </c>
      <c r="Q341" s="841" t="s">
        <v>323</v>
      </c>
      <c r="R341" s="840" t="s">
        <v>652</v>
      </c>
    </row>
    <row r="342" spans="1:18" outlineLevel="1">
      <c r="A342" s="847" t="s">
        <v>285</v>
      </c>
      <c r="B342" s="829" t="s">
        <v>932</v>
      </c>
      <c r="C342" s="839">
        <v>42825</v>
      </c>
      <c r="D342" s="847" t="s">
        <v>1096</v>
      </c>
      <c r="E342" s="830" t="s">
        <v>1099</v>
      </c>
      <c r="F342" s="831">
        <v>67003</v>
      </c>
      <c r="G342" s="832">
        <v>7.97</v>
      </c>
      <c r="H342" s="829">
        <v>9.86</v>
      </c>
      <c r="I342" s="829" t="s">
        <v>322</v>
      </c>
      <c r="J342" s="906">
        <f t="shared" si="17"/>
        <v>9.86</v>
      </c>
      <c r="K342" s="840" t="s">
        <v>818</v>
      </c>
      <c r="L342" s="841" t="s">
        <v>661</v>
      </c>
      <c r="M342" s="841" t="s">
        <v>352</v>
      </c>
      <c r="N342" s="841"/>
      <c r="O342" s="841"/>
      <c r="P342" s="841" t="s">
        <v>5</v>
      </c>
      <c r="Q342" s="841" t="s">
        <v>323</v>
      </c>
      <c r="R342" s="840" t="s">
        <v>652</v>
      </c>
    </row>
    <row r="343" spans="1:18" outlineLevel="1">
      <c r="A343" s="847" t="s">
        <v>285</v>
      </c>
      <c r="B343" s="829" t="s">
        <v>932</v>
      </c>
      <c r="C343" s="839">
        <v>42825</v>
      </c>
      <c r="D343" s="847" t="s">
        <v>1096</v>
      </c>
      <c r="E343" s="830" t="s">
        <v>1099</v>
      </c>
      <c r="F343" s="831">
        <v>67003</v>
      </c>
      <c r="G343" s="832">
        <v>5.91</v>
      </c>
      <c r="H343" s="829">
        <v>7.31</v>
      </c>
      <c r="I343" s="829" t="s">
        <v>322</v>
      </c>
      <c r="J343" s="906">
        <f t="shared" si="17"/>
        <v>7.31</v>
      </c>
      <c r="K343" s="840" t="s">
        <v>818</v>
      </c>
      <c r="L343" s="841" t="s">
        <v>661</v>
      </c>
      <c r="M343" s="841" t="s">
        <v>352</v>
      </c>
      <c r="N343" s="841"/>
      <c r="O343" s="841"/>
      <c r="P343" s="841" t="s">
        <v>5</v>
      </c>
      <c r="Q343" s="841" t="s">
        <v>323</v>
      </c>
      <c r="R343" s="840" t="s">
        <v>652</v>
      </c>
    </row>
    <row r="344" spans="1:18" outlineLevel="1">
      <c r="A344" s="847" t="s">
        <v>285</v>
      </c>
      <c r="B344" s="829" t="s">
        <v>932</v>
      </c>
      <c r="C344" s="839">
        <v>42825</v>
      </c>
      <c r="D344" s="847" t="s">
        <v>1096</v>
      </c>
      <c r="E344" s="830" t="s">
        <v>1099</v>
      </c>
      <c r="F344" s="831">
        <v>67003</v>
      </c>
      <c r="G344" s="832">
        <v>4.46</v>
      </c>
      <c r="H344" s="829">
        <v>5.52</v>
      </c>
      <c r="I344" s="829" t="s">
        <v>322</v>
      </c>
      <c r="J344" s="906">
        <f t="shared" si="17"/>
        <v>5.52</v>
      </c>
      <c r="K344" s="840" t="s">
        <v>818</v>
      </c>
      <c r="L344" s="841" t="s">
        <v>661</v>
      </c>
      <c r="M344" s="841" t="s">
        <v>352</v>
      </c>
      <c r="N344" s="841"/>
      <c r="O344" s="841"/>
      <c r="P344" s="841" t="s">
        <v>5</v>
      </c>
      <c r="Q344" s="841" t="s">
        <v>323</v>
      </c>
      <c r="R344" s="840" t="s">
        <v>652</v>
      </c>
    </row>
    <row r="345" spans="1:18" outlineLevel="1">
      <c r="A345" s="847" t="s">
        <v>285</v>
      </c>
      <c r="B345" s="829" t="s">
        <v>932</v>
      </c>
      <c r="C345" s="839">
        <v>42825</v>
      </c>
      <c r="D345" s="847" t="s">
        <v>1096</v>
      </c>
      <c r="E345" s="830" t="s">
        <v>1100</v>
      </c>
      <c r="F345" s="831">
        <v>67003</v>
      </c>
      <c r="G345" s="832">
        <v>70.31</v>
      </c>
      <c r="H345" s="829">
        <v>86.99</v>
      </c>
      <c r="I345" s="829" t="s">
        <v>322</v>
      </c>
      <c r="J345" s="906">
        <f t="shared" si="17"/>
        <v>86.99</v>
      </c>
      <c r="K345" s="840" t="s">
        <v>818</v>
      </c>
      <c r="L345" s="841" t="s">
        <v>661</v>
      </c>
      <c r="M345" s="841" t="s">
        <v>352</v>
      </c>
      <c r="N345" s="841"/>
      <c r="O345" s="841"/>
      <c r="P345" s="841" t="s">
        <v>5</v>
      </c>
      <c r="Q345" s="841" t="s">
        <v>323</v>
      </c>
      <c r="R345" s="840" t="s">
        <v>652</v>
      </c>
    </row>
    <row r="346" spans="1:18" outlineLevel="1">
      <c r="A346" s="847" t="s">
        <v>285</v>
      </c>
      <c r="B346" s="829" t="s">
        <v>932</v>
      </c>
      <c r="C346" s="839">
        <v>42825</v>
      </c>
      <c r="D346" s="847" t="s">
        <v>1096</v>
      </c>
      <c r="E346" s="830" t="s">
        <v>1099</v>
      </c>
      <c r="F346" s="831">
        <v>67003</v>
      </c>
      <c r="G346" s="832">
        <v>4.59</v>
      </c>
      <c r="H346" s="829">
        <v>5.68</v>
      </c>
      <c r="I346" s="829" t="s">
        <v>322</v>
      </c>
      <c r="J346" s="906">
        <f t="shared" si="17"/>
        <v>5.68</v>
      </c>
      <c r="K346" s="840" t="s">
        <v>818</v>
      </c>
      <c r="L346" s="841" t="s">
        <v>661</v>
      </c>
      <c r="M346" s="841" t="s">
        <v>352</v>
      </c>
      <c r="N346" s="841"/>
      <c r="O346" s="841"/>
      <c r="P346" s="841" t="s">
        <v>5</v>
      </c>
      <c r="Q346" s="841" t="s">
        <v>323</v>
      </c>
      <c r="R346" s="840" t="s">
        <v>652</v>
      </c>
    </row>
    <row r="347" spans="1:18" outlineLevel="1">
      <c r="A347" s="847" t="s">
        <v>285</v>
      </c>
      <c r="B347" s="829" t="s">
        <v>932</v>
      </c>
      <c r="C347" s="839">
        <v>42825</v>
      </c>
      <c r="D347" s="847" t="s">
        <v>1096</v>
      </c>
      <c r="E347" s="830" t="s">
        <v>1101</v>
      </c>
      <c r="F347" s="831">
        <v>67003</v>
      </c>
      <c r="G347" s="832">
        <v>85.83</v>
      </c>
      <c r="H347" s="829">
        <v>106.19</v>
      </c>
      <c r="I347" s="829" t="s">
        <v>322</v>
      </c>
      <c r="J347" s="906">
        <f t="shared" si="17"/>
        <v>106.19</v>
      </c>
      <c r="K347" s="840" t="s">
        <v>818</v>
      </c>
      <c r="L347" s="841" t="s">
        <v>661</v>
      </c>
      <c r="M347" s="841" t="s">
        <v>352</v>
      </c>
      <c r="N347" s="841"/>
      <c r="O347" s="841"/>
      <c r="P347" s="841" t="s">
        <v>5</v>
      </c>
      <c r="Q347" s="841" t="s">
        <v>323</v>
      </c>
      <c r="R347" s="840" t="s">
        <v>652</v>
      </c>
    </row>
    <row r="348" spans="1:18" outlineLevel="1">
      <c r="A348" s="847" t="s">
        <v>285</v>
      </c>
      <c r="B348" s="829" t="s">
        <v>932</v>
      </c>
      <c r="C348" s="839">
        <v>42825</v>
      </c>
      <c r="D348" s="847" t="s">
        <v>1096</v>
      </c>
      <c r="E348" s="830" t="s">
        <v>1102</v>
      </c>
      <c r="F348" s="831">
        <v>67003</v>
      </c>
      <c r="G348" s="832">
        <v>7.6</v>
      </c>
      <c r="H348" s="829">
        <v>9.4</v>
      </c>
      <c r="I348" s="829" t="s">
        <v>322</v>
      </c>
      <c r="J348" s="906">
        <f t="shared" si="17"/>
        <v>9.4</v>
      </c>
      <c r="K348" s="840" t="s">
        <v>818</v>
      </c>
      <c r="L348" s="841" t="s">
        <v>661</v>
      </c>
      <c r="M348" s="841" t="s">
        <v>352</v>
      </c>
      <c r="N348" s="841"/>
      <c r="O348" s="841"/>
      <c r="P348" s="841" t="s">
        <v>5</v>
      </c>
      <c r="Q348" s="841" t="s">
        <v>323</v>
      </c>
      <c r="R348" s="840" t="s">
        <v>652</v>
      </c>
    </row>
    <row r="349" spans="1:18" outlineLevel="1">
      <c r="A349" s="847" t="s">
        <v>285</v>
      </c>
      <c r="B349" s="829" t="s">
        <v>932</v>
      </c>
      <c r="C349" s="839">
        <v>42825</v>
      </c>
      <c r="D349" s="847" t="s">
        <v>1096</v>
      </c>
      <c r="E349" s="830" t="s">
        <v>1103</v>
      </c>
      <c r="F349" s="831">
        <v>67003</v>
      </c>
      <c r="G349" s="832">
        <v>32.33</v>
      </c>
      <c r="H349" s="829">
        <v>40</v>
      </c>
      <c r="I349" s="829" t="s">
        <v>322</v>
      </c>
      <c r="J349" s="906">
        <f t="shared" si="17"/>
        <v>40</v>
      </c>
      <c r="K349" s="840" t="s">
        <v>818</v>
      </c>
      <c r="L349" s="841" t="s">
        <v>661</v>
      </c>
      <c r="M349" s="841" t="s">
        <v>352</v>
      </c>
      <c r="N349" s="841"/>
      <c r="O349" s="841"/>
      <c r="P349" s="841" t="s">
        <v>5</v>
      </c>
      <c r="Q349" s="841" t="s">
        <v>323</v>
      </c>
      <c r="R349" s="840" t="s">
        <v>652</v>
      </c>
    </row>
    <row r="350" spans="1:18" outlineLevel="1">
      <c r="A350" s="847" t="s">
        <v>285</v>
      </c>
      <c r="B350" s="829" t="s">
        <v>932</v>
      </c>
      <c r="C350" s="839">
        <v>42825</v>
      </c>
      <c r="D350" s="847" t="s">
        <v>1104</v>
      </c>
      <c r="E350" s="830" t="s">
        <v>1087</v>
      </c>
      <c r="F350" s="831">
        <v>67003</v>
      </c>
      <c r="G350" s="832">
        <v>1.43</v>
      </c>
      <c r="H350" s="829">
        <v>1.77</v>
      </c>
      <c r="I350" s="829" t="s">
        <v>322</v>
      </c>
      <c r="J350" s="906">
        <f t="shared" si="17"/>
        <v>1.77</v>
      </c>
      <c r="K350" s="840" t="s">
        <v>818</v>
      </c>
      <c r="L350" s="841" t="s">
        <v>661</v>
      </c>
      <c r="M350" s="841" t="s">
        <v>352</v>
      </c>
      <c r="N350" s="841"/>
      <c r="O350" s="841"/>
      <c r="P350" s="841" t="s">
        <v>5</v>
      </c>
      <c r="Q350" s="841" t="s">
        <v>323</v>
      </c>
      <c r="R350" s="840" t="s">
        <v>652</v>
      </c>
    </row>
    <row r="351" spans="1:18" outlineLevel="1">
      <c r="A351" s="847" t="s">
        <v>285</v>
      </c>
      <c r="B351" s="829" t="s">
        <v>932</v>
      </c>
      <c r="C351" s="839">
        <v>42832</v>
      </c>
      <c r="D351" s="847" t="s">
        <v>1105</v>
      </c>
      <c r="E351" s="830" t="s">
        <v>824</v>
      </c>
      <c r="F351" s="831">
        <v>66991</v>
      </c>
      <c r="G351" s="832">
        <v>2.79</v>
      </c>
      <c r="H351" s="829">
        <v>3.45</v>
      </c>
      <c r="I351" s="829" t="s">
        <v>322</v>
      </c>
      <c r="J351" s="906">
        <f t="shared" si="17"/>
        <v>3.45</v>
      </c>
      <c r="K351" s="840" t="s">
        <v>818</v>
      </c>
      <c r="L351" s="841" t="s">
        <v>665</v>
      </c>
      <c r="M351" s="841" t="s">
        <v>352</v>
      </c>
      <c r="N351" s="841"/>
      <c r="O351" s="841"/>
      <c r="P351" s="841" t="s">
        <v>5</v>
      </c>
      <c r="Q351" s="841" t="s">
        <v>323</v>
      </c>
      <c r="R351" s="840" t="s">
        <v>652</v>
      </c>
    </row>
    <row r="352" spans="1:18" outlineLevel="1">
      <c r="A352" s="847" t="s">
        <v>285</v>
      </c>
      <c r="B352" s="829" t="s">
        <v>932</v>
      </c>
      <c r="C352" s="839">
        <v>42832</v>
      </c>
      <c r="D352" s="847" t="s">
        <v>1105</v>
      </c>
      <c r="E352" s="830" t="s">
        <v>825</v>
      </c>
      <c r="F352" s="831">
        <v>66991</v>
      </c>
      <c r="G352" s="832">
        <v>0.44</v>
      </c>
      <c r="H352" s="829">
        <v>0.55000000000000004</v>
      </c>
      <c r="I352" s="829" t="s">
        <v>322</v>
      </c>
      <c r="J352" s="906">
        <f t="shared" si="17"/>
        <v>0.55000000000000004</v>
      </c>
      <c r="K352" s="840" t="s">
        <v>818</v>
      </c>
      <c r="L352" s="841" t="s">
        <v>665</v>
      </c>
      <c r="M352" s="841" t="s">
        <v>352</v>
      </c>
      <c r="N352" s="841"/>
      <c r="O352" s="841"/>
      <c r="P352" s="841" t="s">
        <v>5</v>
      </c>
      <c r="Q352" s="841" t="s">
        <v>323</v>
      </c>
      <c r="R352" s="840" t="s">
        <v>652</v>
      </c>
    </row>
    <row r="353" spans="1:18">
      <c r="A353" s="842" t="s">
        <v>647</v>
      </c>
      <c r="B353" s="842"/>
      <c r="C353" s="842"/>
      <c r="D353" s="842"/>
      <c r="E353" s="843"/>
      <c r="F353" s="844"/>
      <c r="G353" s="845">
        <f>SUM(G317:G352)</f>
        <v>1098.1200000000001</v>
      </c>
      <c r="H353" s="846">
        <f>SUM(H317:H352)</f>
        <v>1363.02</v>
      </c>
      <c r="I353" s="842"/>
      <c r="J353" s="907">
        <f>SUM(J317:J352)</f>
        <v>1363.02</v>
      </c>
      <c r="K353" s="842"/>
      <c r="L353" s="842"/>
      <c r="M353" s="842"/>
      <c r="N353" s="842"/>
      <c r="O353" s="842"/>
      <c r="P353" s="842"/>
      <c r="Q353" s="842"/>
      <c r="R353" s="842"/>
    </row>
    <row r="354" spans="1:18" outlineLevel="1">
      <c r="A354" s="847" t="s">
        <v>286</v>
      </c>
      <c r="B354" s="829" t="s">
        <v>988</v>
      </c>
      <c r="C354" s="839">
        <v>42758</v>
      </c>
      <c r="D354" s="847" t="s">
        <v>1106</v>
      </c>
      <c r="E354" s="830" t="s">
        <v>1107</v>
      </c>
      <c r="F354" s="831">
        <v>66425</v>
      </c>
      <c r="G354" s="832">
        <v>191.1</v>
      </c>
      <c r="H354" s="829">
        <v>235.75</v>
      </c>
      <c r="I354" s="829" t="s">
        <v>322</v>
      </c>
      <c r="J354" s="906">
        <f t="shared" ref="J354:J360" si="18">H354</f>
        <v>235.75</v>
      </c>
      <c r="K354" s="840" t="s">
        <v>752</v>
      </c>
      <c r="L354" s="841" t="s">
        <v>661</v>
      </c>
      <c r="M354" s="841" t="s">
        <v>352</v>
      </c>
      <c r="N354" s="841"/>
      <c r="O354" s="841"/>
      <c r="P354" s="841" t="s">
        <v>5</v>
      </c>
      <c r="Q354" s="841" t="s">
        <v>323</v>
      </c>
      <c r="R354" s="840" t="s">
        <v>652</v>
      </c>
    </row>
    <row r="355" spans="1:18" outlineLevel="1">
      <c r="A355" s="847" t="s">
        <v>286</v>
      </c>
      <c r="B355" s="829" t="s">
        <v>988</v>
      </c>
      <c r="C355" s="839">
        <v>42766</v>
      </c>
      <c r="D355" s="847" t="s">
        <v>991</v>
      </c>
      <c r="E355" s="830" t="s">
        <v>1108</v>
      </c>
      <c r="F355" s="831">
        <v>66425</v>
      </c>
      <c r="G355" s="832">
        <v>22.56</v>
      </c>
      <c r="H355" s="829">
        <v>27.83</v>
      </c>
      <c r="I355" s="829" t="s">
        <v>322</v>
      </c>
      <c r="J355" s="906">
        <f t="shared" si="18"/>
        <v>27.83</v>
      </c>
      <c r="K355" s="840" t="s">
        <v>752</v>
      </c>
      <c r="L355" s="841" t="s">
        <v>661</v>
      </c>
      <c r="M355" s="841" t="s">
        <v>352</v>
      </c>
      <c r="N355" s="841"/>
      <c r="O355" s="841"/>
      <c r="P355" s="841" t="s">
        <v>5</v>
      </c>
      <c r="Q355" s="841" t="s">
        <v>323</v>
      </c>
      <c r="R355" s="840" t="s">
        <v>652</v>
      </c>
    </row>
    <row r="356" spans="1:18" outlineLevel="1">
      <c r="A356" s="847" t="s">
        <v>286</v>
      </c>
      <c r="B356" s="829" t="s">
        <v>988</v>
      </c>
      <c r="C356" s="839">
        <v>42760</v>
      </c>
      <c r="D356" s="847" t="s">
        <v>991</v>
      </c>
      <c r="E356" s="830" t="s">
        <v>1109</v>
      </c>
      <c r="F356" s="831">
        <v>66425</v>
      </c>
      <c r="G356" s="832">
        <v>54.31</v>
      </c>
      <c r="H356" s="829">
        <v>67</v>
      </c>
      <c r="I356" s="829" t="s">
        <v>322</v>
      </c>
      <c r="J356" s="906">
        <f t="shared" si="18"/>
        <v>67</v>
      </c>
      <c r="K356" s="840" t="s">
        <v>835</v>
      </c>
      <c r="L356" s="841" t="s">
        <v>661</v>
      </c>
      <c r="M356" s="841" t="s">
        <v>352</v>
      </c>
      <c r="N356" s="841"/>
      <c r="O356" s="841"/>
      <c r="P356" s="841" t="s">
        <v>5</v>
      </c>
      <c r="Q356" s="841" t="s">
        <v>323</v>
      </c>
      <c r="R356" s="840" t="s">
        <v>652</v>
      </c>
    </row>
    <row r="357" spans="1:18" outlineLevel="1">
      <c r="A357" s="847" t="s">
        <v>286</v>
      </c>
      <c r="B357" s="829" t="s">
        <v>932</v>
      </c>
      <c r="C357" s="839">
        <v>42822</v>
      </c>
      <c r="D357" s="847" t="s">
        <v>1110</v>
      </c>
      <c r="E357" s="830" t="s">
        <v>1111</v>
      </c>
      <c r="F357" s="831">
        <v>67003</v>
      </c>
      <c r="G357" s="832">
        <v>37.270000000000003</v>
      </c>
      <c r="H357" s="829">
        <v>46.11</v>
      </c>
      <c r="I357" s="829" t="s">
        <v>322</v>
      </c>
      <c r="J357" s="906">
        <f t="shared" si="18"/>
        <v>46.11</v>
      </c>
      <c r="K357" s="840" t="s">
        <v>752</v>
      </c>
      <c r="L357" s="841" t="s">
        <v>661</v>
      </c>
      <c r="M357" s="841" t="s">
        <v>352</v>
      </c>
      <c r="N357" s="841"/>
      <c r="O357" s="841"/>
      <c r="P357" s="841" t="s">
        <v>5</v>
      </c>
      <c r="Q357" s="841" t="s">
        <v>323</v>
      </c>
      <c r="R357" s="840" t="s">
        <v>652</v>
      </c>
    </row>
    <row r="358" spans="1:18" outlineLevel="1">
      <c r="A358" s="847" t="s">
        <v>286</v>
      </c>
      <c r="B358" s="829" t="s">
        <v>932</v>
      </c>
      <c r="C358" s="839">
        <v>42822</v>
      </c>
      <c r="D358" s="847" t="s">
        <v>1110</v>
      </c>
      <c r="E358" s="830" t="s">
        <v>1112</v>
      </c>
      <c r="F358" s="831">
        <v>67003</v>
      </c>
      <c r="G358" s="832">
        <v>10.220000000000001</v>
      </c>
      <c r="H358" s="829">
        <v>12.65</v>
      </c>
      <c r="I358" s="829" t="s">
        <v>322</v>
      </c>
      <c r="J358" s="906">
        <f t="shared" si="18"/>
        <v>12.65</v>
      </c>
      <c r="K358" s="840" t="s">
        <v>752</v>
      </c>
      <c r="L358" s="841" t="s">
        <v>661</v>
      </c>
      <c r="M358" s="841" t="s">
        <v>352</v>
      </c>
      <c r="N358" s="841"/>
      <c r="O358" s="841"/>
      <c r="P358" s="841" t="s">
        <v>5</v>
      </c>
      <c r="Q358" s="841" t="s">
        <v>323</v>
      </c>
      <c r="R358" s="840" t="s">
        <v>652</v>
      </c>
    </row>
    <row r="359" spans="1:18" outlineLevel="1">
      <c r="A359" s="847" t="s">
        <v>286</v>
      </c>
      <c r="B359" s="829" t="s">
        <v>932</v>
      </c>
      <c r="C359" s="839">
        <v>42822</v>
      </c>
      <c r="D359" s="847" t="s">
        <v>1110</v>
      </c>
      <c r="E359" s="830" t="s">
        <v>1113</v>
      </c>
      <c r="F359" s="831">
        <v>67003</v>
      </c>
      <c r="G359" s="832">
        <v>215.65</v>
      </c>
      <c r="H359" s="829">
        <v>266.8</v>
      </c>
      <c r="I359" s="829" t="s">
        <v>322</v>
      </c>
      <c r="J359" s="906">
        <f t="shared" si="18"/>
        <v>266.8</v>
      </c>
      <c r="K359" s="840" t="s">
        <v>752</v>
      </c>
      <c r="L359" s="841" t="s">
        <v>661</v>
      </c>
      <c r="M359" s="841" t="s">
        <v>352</v>
      </c>
      <c r="N359" s="841"/>
      <c r="O359" s="841"/>
      <c r="P359" s="841" t="s">
        <v>5</v>
      </c>
      <c r="Q359" s="841" t="s">
        <v>323</v>
      </c>
      <c r="R359" s="840" t="s">
        <v>652</v>
      </c>
    </row>
    <row r="360" spans="1:18" outlineLevel="1">
      <c r="A360" s="847" t="s">
        <v>286</v>
      </c>
      <c r="B360" s="829" t="s">
        <v>932</v>
      </c>
      <c r="C360" s="839">
        <v>42822</v>
      </c>
      <c r="D360" s="847" t="s">
        <v>938</v>
      </c>
      <c r="E360" s="830" t="s">
        <v>1114</v>
      </c>
      <c r="F360" s="831">
        <v>67003</v>
      </c>
      <c r="G360" s="832">
        <v>27.97</v>
      </c>
      <c r="H360" s="829">
        <v>34.6</v>
      </c>
      <c r="I360" s="829" t="s">
        <v>322</v>
      </c>
      <c r="J360" s="906">
        <f t="shared" si="18"/>
        <v>34.6</v>
      </c>
      <c r="K360" s="840" t="s">
        <v>752</v>
      </c>
      <c r="L360" s="841" t="s">
        <v>661</v>
      </c>
      <c r="M360" s="841" t="s">
        <v>352</v>
      </c>
      <c r="N360" s="841"/>
      <c r="O360" s="841"/>
      <c r="P360" s="841" t="s">
        <v>5</v>
      </c>
      <c r="Q360" s="841" t="s">
        <v>323</v>
      </c>
      <c r="R360" s="840" t="s">
        <v>652</v>
      </c>
    </row>
    <row r="361" spans="1:18">
      <c r="A361" s="842" t="s">
        <v>647</v>
      </c>
      <c r="B361" s="842"/>
      <c r="C361" s="842"/>
      <c r="D361" s="842"/>
      <c r="E361" s="843"/>
      <c r="F361" s="844"/>
      <c r="G361" s="845">
        <f>SUM(G354:G360)</f>
        <v>559.08000000000004</v>
      </c>
      <c r="H361" s="846">
        <f>SUM(H354:H360)</f>
        <v>690.74</v>
      </c>
      <c r="I361" s="842"/>
      <c r="J361" s="907">
        <f>SUM(J354:J360)</f>
        <v>690.74</v>
      </c>
      <c r="K361" s="842"/>
      <c r="L361" s="842"/>
      <c r="M361" s="842"/>
      <c r="N361" s="842"/>
      <c r="O361" s="842"/>
      <c r="P361" s="842"/>
      <c r="Q361" s="842"/>
      <c r="R361" s="842"/>
    </row>
    <row r="362" spans="1:18" outlineLevel="1">
      <c r="A362" s="847" t="s">
        <v>287</v>
      </c>
      <c r="B362" s="829" t="s">
        <v>933</v>
      </c>
      <c r="C362" s="839">
        <v>42779</v>
      </c>
      <c r="D362" s="847" t="s">
        <v>1030</v>
      </c>
      <c r="E362" s="830" t="s">
        <v>1115</v>
      </c>
      <c r="F362" s="831">
        <v>66588</v>
      </c>
      <c r="G362" s="832">
        <v>7.93</v>
      </c>
      <c r="H362" s="829">
        <v>10</v>
      </c>
      <c r="I362" s="829" t="s">
        <v>322</v>
      </c>
      <c r="J362" s="906">
        <f t="shared" ref="J362:J367" si="19">H362</f>
        <v>10</v>
      </c>
      <c r="K362" s="840" t="s">
        <v>835</v>
      </c>
      <c r="L362" s="841" t="s">
        <v>661</v>
      </c>
      <c r="M362" s="841" t="s">
        <v>352</v>
      </c>
      <c r="N362" s="841"/>
      <c r="O362" s="841"/>
      <c r="P362" s="841" t="s">
        <v>5</v>
      </c>
      <c r="Q362" s="841" t="s">
        <v>323</v>
      </c>
      <c r="R362" s="840" t="s">
        <v>652</v>
      </c>
    </row>
    <row r="363" spans="1:18" outlineLevel="1">
      <c r="A363" s="847" t="s">
        <v>287</v>
      </c>
      <c r="B363" s="829" t="s">
        <v>932</v>
      </c>
      <c r="C363" s="839">
        <v>42822</v>
      </c>
      <c r="D363" s="847" t="s">
        <v>938</v>
      </c>
      <c r="E363" s="830" t="s">
        <v>1116</v>
      </c>
      <c r="F363" s="831">
        <v>67003</v>
      </c>
      <c r="G363" s="832">
        <v>16.170000000000002</v>
      </c>
      <c r="H363" s="829">
        <v>20</v>
      </c>
      <c r="I363" s="829" t="s">
        <v>322</v>
      </c>
      <c r="J363" s="906">
        <f t="shared" si="19"/>
        <v>20</v>
      </c>
      <c r="K363" s="840" t="s">
        <v>660</v>
      </c>
      <c r="L363" s="841" t="s">
        <v>661</v>
      </c>
      <c r="M363" s="841" t="s">
        <v>352</v>
      </c>
      <c r="N363" s="841" t="s">
        <v>674</v>
      </c>
      <c r="O363" s="841"/>
      <c r="P363" s="841" t="s">
        <v>5</v>
      </c>
      <c r="Q363" s="841" t="s">
        <v>323</v>
      </c>
      <c r="R363" s="840" t="s">
        <v>652</v>
      </c>
    </row>
    <row r="364" spans="1:18" outlineLevel="1">
      <c r="A364" s="847" t="s">
        <v>287</v>
      </c>
      <c r="B364" s="829" t="s">
        <v>932</v>
      </c>
      <c r="C364" s="839">
        <v>42807</v>
      </c>
      <c r="D364" s="847" t="s">
        <v>1117</v>
      </c>
      <c r="E364" s="830" t="s">
        <v>1118</v>
      </c>
      <c r="F364" s="831">
        <v>67003</v>
      </c>
      <c r="G364" s="832">
        <v>335.43</v>
      </c>
      <c r="H364" s="829">
        <v>415</v>
      </c>
      <c r="I364" s="829" t="s">
        <v>322</v>
      </c>
      <c r="J364" s="906">
        <f t="shared" si="19"/>
        <v>415</v>
      </c>
      <c r="K364" s="840" t="s">
        <v>835</v>
      </c>
      <c r="L364" s="841" t="s">
        <v>661</v>
      </c>
      <c r="M364" s="841" t="s">
        <v>352</v>
      </c>
      <c r="N364" s="841"/>
      <c r="O364" s="841"/>
      <c r="P364" s="841" t="s">
        <v>5</v>
      </c>
      <c r="Q364" s="841" t="s">
        <v>323</v>
      </c>
      <c r="R364" s="840" t="s">
        <v>652</v>
      </c>
    </row>
    <row r="365" spans="1:18" outlineLevel="1">
      <c r="A365" s="847" t="s">
        <v>287</v>
      </c>
      <c r="B365" s="829" t="s">
        <v>932</v>
      </c>
      <c r="C365" s="839">
        <v>42809</v>
      </c>
      <c r="D365" s="847" t="s">
        <v>936</v>
      </c>
      <c r="E365" s="830" t="s">
        <v>1119</v>
      </c>
      <c r="F365" s="831">
        <v>67003</v>
      </c>
      <c r="G365" s="832">
        <v>4.04</v>
      </c>
      <c r="H365" s="829">
        <v>5</v>
      </c>
      <c r="I365" s="829" t="s">
        <v>322</v>
      </c>
      <c r="J365" s="906">
        <f t="shared" si="19"/>
        <v>5</v>
      </c>
      <c r="K365" s="840" t="s">
        <v>835</v>
      </c>
      <c r="L365" s="841" t="s">
        <v>661</v>
      </c>
      <c r="M365" s="841" t="s">
        <v>352</v>
      </c>
      <c r="N365" s="841"/>
      <c r="O365" s="841"/>
      <c r="P365" s="841" t="s">
        <v>5</v>
      </c>
      <c r="Q365" s="841" t="s">
        <v>323</v>
      </c>
      <c r="R365" s="840" t="s">
        <v>652</v>
      </c>
    </row>
    <row r="366" spans="1:18" outlineLevel="1">
      <c r="A366" s="847" t="s">
        <v>287</v>
      </c>
      <c r="B366" s="829" t="s">
        <v>932</v>
      </c>
      <c r="C366" s="839">
        <v>42811</v>
      </c>
      <c r="D366" s="847" t="s">
        <v>973</v>
      </c>
      <c r="E366" s="830" t="s">
        <v>1120</v>
      </c>
      <c r="F366" s="831">
        <v>67003</v>
      </c>
      <c r="G366" s="832">
        <v>4.04</v>
      </c>
      <c r="H366" s="829">
        <v>5</v>
      </c>
      <c r="I366" s="829" t="s">
        <v>322</v>
      </c>
      <c r="J366" s="906">
        <f t="shared" si="19"/>
        <v>5</v>
      </c>
      <c r="K366" s="840" t="s">
        <v>835</v>
      </c>
      <c r="L366" s="841" t="s">
        <v>661</v>
      </c>
      <c r="M366" s="841" t="s">
        <v>352</v>
      </c>
      <c r="N366" s="841"/>
      <c r="O366" s="841"/>
      <c r="P366" s="841" t="s">
        <v>5</v>
      </c>
      <c r="Q366" s="841" t="s">
        <v>323</v>
      </c>
      <c r="R366" s="840" t="s">
        <v>652</v>
      </c>
    </row>
    <row r="367" spans="1:18" outlineLevel="1">
      <c r="A367" s="847" t="s">
        <v>287</v>
      </c>
      <c r="B367" s="829" t="s">
        <v>932</v>
      </c>
      <c r="C367" s="839">
        <v>42825</v>
      </c>
      <c r="D367" s="847" t="s">
        <v>1017</v>
      </c>
      <c r="E367" s="830" t="s">
        <v>1121</v>
      </c>
      <c r="F367" s="831">
        <v>67003</v>
      </c>
      <c r="G367" s="832">
        <v>1.62</v>
      </c>
      <c r="H367" s="829">
        <v>2</v>
      </c>
      <c r="I367" s="829" t="s">
        <v>322</v>
      </c>
      <c r="J367" s="906">
        <f t="shared" si="19"/>
        <v>2</v>
      </c>
      <c r="K367" s="840" t="s">
        <v>835</v>
      </c>
      <c r="L367" s="841" t="s">
        <v>661</v>
      </c>
      <c r="M367" s="841" t="s">
        <v>352</v>
      </c>
      <c r="N367" s="841"/>
      <c r="O367" s="841"/>
      <c r="P367" s="841" t="s">
        <v>5</v>
      </c>
      <c r="Q367" s="841" t="s">
        <v>323</v>
      </c>
      <c r="R367" s="840" t="s">
        <v>652</v>
      </c>
    </row>
    <row r="368" spans="1:18">
      <c r="A368" s="842" t="s">
        <v>647</v>
      </c>
      <c r="B368" s="842"/>
      <c r="C368" s="842"/>
      <c r="D368" s="842"/>
      <c r="E368" s="843"/>
      <c r="F368" s="844"/>
      <c r="G368" s="845">
        <f>SUM(G362:G367)</f>
        <v>369.23000000000008</v>
      </c>
      <c r="H368" s="846">
        <f>SUM(H362:H367)</f>
        <v>457</v>
      </c>
      <c r="I368" s="842"/>
      <c r="J368" s="907">
        <f>SUM(J362:J367)</f>
        <v>457</v>
      </c>
      <c r="K368" s="842"/>
      <c r="L368" s="842"/>
      <c r="M368" s="842"/>
      <c r="N368" s="842"/>
      <c r="O368" s="842"/>
      <c r="P368" s="842"/>
      <c r="Q368" s="842"/>
      <c r="R368" s="842"/>
    </row>
    <row r="369" spans="1:18" outlineLevel="1">
      <c r="A369" s="847" t="s">
        <v>288</v>
      </c>
      <c r="B369" s="829" t="s">
        <v>622</v>
      </c>
      <c r="C369" s="839">
        <v>42735</v>
      </c>
      <c r="D369" s="847" t="s">
        <v>1122</v>
      </c>
      <c r="E369" s="830" t="s">
        <v>843</v>
      </c>
      <c r="F369" s="831">
        <v>66312</v>
      </c>
      <c r="G369" s="832">
        <v>-1172.8</v>
      </c>
      <c r="H369" s="829">
        <v>-1446.8</v>
      </c>
      <c r="I369" s="829" t="s">
        <v>322</v>
      </c>
      <c r="J369" s="906">
        <f>H369</f>
        <v>-1446.8</v>
      </c>
      <c r="K369" s="840" t="s">
        <v>844</v>
      </c>
      <c r="L369" s="841" t="s">
        <v>645</v>
      </c>
      <c r="M369" s="841" t="s">
        <v>352</v>
      </c>
      <c r="N369" s="841"/>
      <c r="O369" s="841"/>
      <c r="P369" s="841" t="s">
        <v>5</v>
      </c>
      <c r="Q369" s="841" t="s">
        <v>323</v>
      </c>
      <c r="R369" s="840" t="s">
        <v>652</v>
      </c>
    </row>
    <row r="370" spans="1:18" outlineLevel="1">
      <c r="A370" s="847" t="s">
        <v>288</v>
      </c>
      <c r="B370" s="829" t="s">
        <v>988</v>
      </c>
      <c r="C370" s="839">
        <v>42735</v>
      </c>
      <c r="D370" s="847" t="s">
        <v>1122</v>
      </c>
      <c r="E370" s="830" t="s">
        <v>843</v>
      </c>
      <c r="F370" s="831">
        <v>66312</v>
      </c>
      <c r="G370" s="832">
        <v>1172.8</v>
      </c>
      <c r="H370" s="829">
        <v>1446.8</v>
      </c>
      <c r="I370" s="829" t="s">
        <v>322</v>
      </c>
      <c r="J370" s="906">
        <f>H370</f>
        <v>1446.8</v>
      </c>
      <c r="K370" s="840" t="s">
        <v>844</v>
      </c>
      <c r="L370" s="841" t="s">
        <v>645</v>
      </c>
      <c r="M370" s="841" t="s">
        <v>352</v>
      </c>
      <c r="N370" s="841"/>
      <c r="O370" s="841"/>
      <c r="P370" s="841" t="s">
        <v>5</v>
      </c>
      <c r="Q370" s="841" t="s">
        <v>323</v>
      </c>
      <c r="R370" s="840" t="s">
        <v>652</v>
      </c>
    </row>
    <row r="371" spans="1:18" outlineLevel="1">
      <c r="A371" s="847" t="s">
        <v>288</v>
      </c>
      <c r="B371" s="829" t="s">
        <v>988</v>
      </c>
      <c r="C371" s="839">
        <v>42755</v>
      </c>
      <c r="D371" s="847" t="s">
        <v>1123</v>
      </c>
      <c r="E371" s="830" t="s">
        <v>1124</v>
      </c>
      <c r="F371" s="831">
        <v>66425</v>
      </c>
      <c r="G371" s="832">
        <v>26.75</v>
      </c>
      <c r="H371" s="829">
        <v>33</v>
      </c>
      <c r="I371" s="829" t="s">
        <v>322</v>
      </c>
      <c r="J371" s="906">
        <f>H371</f>
        <v>33</v>
      </c>
      <c r="K371" s="840" t="s">
        <v>835</v>
      </c>
      <c r="L371" s="841" t="s">
        <v>661</v>
      </c>
      <c r="M371" s="841" t="s">
        <v>352</v>
      </c>
      <c r="N371" s="841"/>
      <c r="O371" s="841"/>
      <c r="P371" s="841" t="s">
        <v>5</v>
      </c>
      <c r="Q371" s="841" t="s">
        <v>323</v>
      </c>
      <c r="R371" s="840" t="s">
        <v>652</v>
      </c>
    </row>
    <row r="372" spans="1:18" outlineLevel="1">
      <c r="A372" s="847" t="s">
        <v>288</v>
      </c>
      <c r="B372" s="829" t="s">
        <v>933</v>
      </c>
      <c r="C372" s="839">
        <v>42793</v>
      </c>
      <c r="D372" s="847" t="s">
        <v>1125</v>
      </c>
      <c r="E372" s="830" t="s">
        <v>1126</v>
      </c>
      <c r="F372" s="831">
        <v>66588</v>
      </c>
      <c r="G372" s="832">
        <v>334.65</v>
      </c>
      <c r="H372" s="829">
        <v>421.95</v>
      </c>
      <c r="I372" s="829" t="s">
        <v>322</v>
      </c>
      <c r="J372" s="906">
        <f>H372</f>
        <v>421.95</v>
      </c>
      <c r="K372" s="840" t="s">
        <v>844</v>
      </c>
      <c r="L372" s="841" t="s">
        <v>661</v>
      </c>
      <c r="M372" s="841" t="s">
        <v>352</v>
      </c>
      <c r="N372" s="841"/>
      <c r="O372" s="841"/>
      <c r="P372" s="841" t="s">
        <v>5</v>
      </c>
      <c r="Q372" s="841" t="s">
        <v>323</v>
      </c>
      <c r="R372" s="840" t="s">
        <v>652</v>
      </c>
    </row>
    <row r="373" spans="1:18">
      <c r="A373" s="842" t="s">
        <v>647</v>
      </c>
      <c r="B373" s="842"/>
      <c r="C373" s="842"/>
      <c r="D373" s="842"/>
      <c r="E373" s="843"/>
      <c r="F373" s="844"/>
      <c r="G373" s="845">
        <f>SUM(G369:G372)</f>
        <v>361.4</v>
      </c>
      <c r="H373" s="846">
        <f>SUM(H369:H372)</f>
        <v>454.95</v>
      </c>
      <c r="I373" s="842"/>
      <c r="J373" s="907">
        <f>SUM(J369:J372)</f>
        <v>454.95</v>
      </c>
      <c r="K373" s="842"/>
      <c r="L373" s="842"/>
      <c r="M373" s="842"/>
      <c r="N373" s="842"/>
      <c r="O373" s="842"/>
      <c r="P373" s="842"/>
      <c r="Q373" s="842"/>
      <c r="R373" s="842"/>
    </row>
    <row r="374" spans="1:18" outlineLevel="1">
      <c r="A374" s="847" t="s">
        <v>289</v>
      </c>
      <c r="B374" s="829" t="s">
        <v>988</v>
      </c>
      <c r="C374" s="839">
        <v>42766</v>
      </c>
      <c r="D374" s="847" t="s">
        <v>1127</v>
      </c>
      <c r="E374" s="830" t="s">
        <v>1128</v>
      </c>
      <c r="F374" s="831">
        <v>66418</v>
      </c>
      <c r="G374" s="832">
        <v>43.77</v>
      </c>
      <c r="H374" s="829">
        <v>54</v>
      </c>
      <c r="I374" s="829" t="s">
        <v>322</v>
      </c>
      <c r="J374" s="906">
        <f t="shared" ref="J374:J404" si="20">H374</f>
        <v>54</v>
      </c>
      <c r="K374" s="840" t="s">
        <v>691</v>
      </c>
      <c r="L374" s="841" t="s">
        <v>665</v>
      </c>
      <c r="M374" s="841" t="s">
        <v>352</v>
      </c>
      <c r="N374" s="841" t="s">
        <v>662</v>
      </c>
      <c r="O374" s="841"/>
      <c r="P374" s="841" t="s">
        <v>5</v>
      </c>
      <c r="Q374" s="841" t="s">
        <v>323</v>
      </c>
      <c r="R374" s="840" t="s">
        <v>652</v>
      </c>
    </row>
    <row r="375" spans="1:18" outlineLevel="1">
      <c r="A375" s="847" t="s">
        <v>289</v>
      </c>
      <c r="B375" s="829" t="s">
        <v>988</v>
      </c>
      <c r="C375" s="839">
        <v>42766</v>
      </c>
      <c r="D375" s="847" t="s">
        <v>1127</v>
      </c>
      <c r="E375" s="830" t="s">
        <v>1129</v>
      </c>
      <c r="F375" s="831">
        <v>66418</v>
      </c>
      <c r="G375" s="832">
        <v>6.45</v>
      </c>
      <c r="H375" s="829">
        <v>7.96</v>
      </c>
      <c r="I375" s="829" t="s">
        <v>322</v>
      </c>
      <c r="J375" s="906">
        <f t="shared" si="20"/>
        <v>7.96</v>
      </c>
      <c r="K375" s="840" t="s">
        <v>691</v>
      </c>
      <c r="L375" s="841" t="s">
        <v>665</v>
      </c>
      <c r="M375" s="841" t="s">
        <v>352</v>
      </c>
      <c r="N375" s="841" t="s">
        <v>783</v>
      </c>
      <c r="O375" s="841"/>
      <c r="P375" s="841" t="s">
        <v>5</v>
      </c>
      <c r="Q375" s="841" t="s">
        <v>323</v>
      </c>
      <c r="R375" s="840" t="s">
        <v>652</v>
      </c>
    </row>
    <row r="376" spans="1:18" outlineLevel="1">
      <c r="A376" s="847" t="s">
        <v>289</v>
      </c>
      <c r="B376" s="829" t="s">
        <v>988</v>
      </c>
      <c r="C376" s="839">
        <v>42766</v>
      </c>
      <c r="D376" s="847" t="s">
        <v>1130</v>
      </c>
      <c r="E376" s="830" t="s">
        <v>1131</v>
      </c>
      <c r="F376" s="831">
        <v>66425</v>
      </c>
      <c r="G376" s="832">
        <v>4.9000000000000004</v>
      </c>
      <c r="H376" s="829">
        <v>6.04</v>
      </c>
      <c r="I376" s="829" t="s">
        <v>322</v>
      </c>
      <c r="J376" s="906">
        <f t="shared" si="20"/>
        <v>6.04</v>
      </c>
      <c r="K376" s="840" t="s">
        <v>691</v>
      </c>
      <c r="L376" s="841" t="s">
        <v>661</v>
      </c>
      <c r="M376" s="841" t="s">
        <v>352</v>
      </c>
      <c r="N376" s="841" t="s">
        <v>775</v>
      </c>
      <c r="O376" s="841"/>
      <c r="P376" s="841" t="s">
        <v>5</v>
      </c>
      <c r="Q376" s="841" t="s">
        <v>323</v>
      </c>
      <c r="R376" s="840" t="s">
        <v>652</v>
      </c>
    </row>
    <row r="377" spans="1:18" outlineLevel="1">
      <c r="A377" s="847" t="s">
        <v>289</v>
      </c>
      <c r="B377" s="829" t="s">
        <v>988</v>
      </c>
      <c r="C377" s="839">
        <v>42766</v>
      </c>
      <c r="D377" s="847" t="s">
        <v>1130</v>
      </c>
      <c r="E377" s="830" t="s">
        <v>1132</v>
      </c>
      <c r="F377" s="831">
        <v>66425</v>
      </c>
      <c r="G377" s="832">
        <v>15.13</v>
      </c>
      <c r="H377" s="829">
        <v>18.66</v>
      </c>
      <c r="I377" s="829" t="s">
        <v>322</v>
      </c>
      <c r="J377" s="906">
        <f t="shared" si="20"/>
        <v>18.66</v>
      </c>
      <c r="K377" s="840" t="s">
        <v>691</v>
      </c>
      <c r="L377" s="841" t="s">
        <v>661</v>
      </c>
      <c r="M377" s="841" t="s">
        <v>352</v>
      </c>
      <c r="N377" s="841" t="s">
        <v>760</v>
      </c>
      <c r="O377" s="841"/>
      <c r="P377" s="841" t="s">
        <v>5</v>
      </c>
      <c r="Q377" s="841" t="s">
        <v>323</v>
      </c>
      <c r="R377" s="840" t="s">
        <v>652</v>
      </c>
    </row>
    <row r="378" spans="1:18" outlineLevel="1">
      <c r="A378" s="847" t="s">
        <v>289</v>
      </c>
      <c r="B378" s="829" t="s">
        <v>988</v>
      </c>
      <c r="C378" s="839">
        <v>42766</v>
      </c>
      <c r="D378" s="847" t="s">
        <v>1130</v>
      </c>
      <c r="E378" s="830" t="s">
        <v>1133</v>
      </c>
      <c r="F378" s="831">
        <v>66425</v>
      </c>
      <c r="G378" s="832">
        <v>19.91</v>
      </c>
      <c r="H378" s="829">
        <v>24.56</v>
      </c>
      <c r="I378" s="829" t="s">
        <v>322</v>
      </c>
      <c r="J378" s="906">
        <f t="shared" si="20"/>
        <v>24.56</v>
      </c>
      <c r="K378" s="840" t="s">
        <v>691</v>
      </c>
      <c r="L378" s="841" t="s">
        <v>661</v>
      </c>
      <c r="M378" s="841" t="s">
        <v>352</v>
      </c>
      <c r="N378" s="841" t="s">
        <v>746</v>
      </c>
      <c r="O378" s="841"/>
      <c r="P378" s="841" t="s">
        <v>5</v>
      </c>
      <c r="Q378" s="841" t="s">
        <v>323</v>
      </c>
      <c r="R378" s="840" t="s">
        <v>652</v>
      </c>
    </row>
    <row r="379" spans="1:18" outlineLevel="1">
      <c r="A379" s="847" t="s">
        <v>289</v>
      </c>
      <c r="B379" s="829" t="s">
        <v>988</v>
      </c>
      <c r="C379" s="839">
        <v>42766</v>
      </c>
      <c r="D379" s="847" t="s">
        <v>1130</v>
      </c>
      <c r="E379" s="830" t="s">
        <v>1134</v>
      </c>
      <c r="F379" s="831">
        <v>66425</v>
      </c>
      <c r="G379" s="832">
        <v>5.59</v>
      </c>
      <c r="H379" s="829">
        <v>6.9</v>
      </c>
      <c r="I379" s="829" t="s">
        <v>322</v>
      </c>
      <c r="J379" s="906">
        <f t="shared" si="20"/>
        <v>6.9</v>
      </c>
      <c r="K379" s="840" t="s">
        <v>691</v>
      </c>
      <c r="L379" s="841" t="s">
        <v>661</v>
      </c>
      <c r="M379" s="841" t="s">
        <v>352</v>
      </c>
      <c r="N379" s="841" t="s">
        <v>738</v>
      </c>
      <c r="O379" s="841"/>
      <c r="P379" s="841" t="s">
        <v>5</v>
      </c>
      <c r="Q379" s="841" t="s">
        <v>323</v>
      </c>
      <c r="R379" s="840" t="s">
        <v>652</v>
      </c>
    </row>
    <row r="380" spans="1:18" outlineLevel="1">
      <c r="A380" s="847" t="s">
        <v>289</v>
      </c>
      <c r="B380" s="829" t="s">
        <v>988</v>
      </c>
      <c r="C380" s="839">
        <v>42766</v>
      </c>
      <c r="D380" s="847" t="s">
        <v>1130</v>
      </c>
      <c r="E380" s="830" t="s">
        <v>1135</v>
      </c>
      <c r="F380" s="831">
        <v>66425</v>
      </c>
      <c r="G380" s="832">
        <v>9.48</v>
      </c>
      <c r="H380" s="829">
        <v>11.7</v>
      </c>
      <c r="I380" s="829" t="s">
        <v>322</v>
      </c>
      <c r="J380" s="906">
        <f t="shared" si="20"/>
        <v>11.7</v>
      </c>
      <c r="K380" s="840" t="s">
        <v>691</v>
      </c>
      <c r="L380" s="841" t="s">
        <v>661</v>
      </c>
      <c r="M380" s="841" t="s">
        <v>352</v>
      </c>
      <c r="N380" s="841" t="s">
        <v>758</v>
      </c>
      <c r="O380" s="841"/>
      <c r="P380" s="841" t="s">
        <v>5</v>
      </c>
      <c r="Q380" s="841" t="s">
        <v>323</v>
      </c>
      <c r="R380" s="840" t="s">
        <v>652</v>
      </c>
    </row>
    <row r="381" spans="1:18" outlineLevel="1">
      <c r="A381" s="847" t="s">
        <v>289</v>
      </c>
      <c r="B381" s="829" t="s">
        <v>988</v>
      </c>
      <c r="C381" s="839">
        <v>42766</v>
      </c>
      <c r="D381" s="847" t="s">
        <v>1130</v>
      </c>
      <c r="E381" s="830" t="s">
        <v>1136</v>
      </c>
      <c r="F381" s="831">
        <v>66425</v>
      </c>
      <c r="G381" s="832">
        <v>20.18</v>
      </c>
      <c r="H381" s="829">
        <v>24.9</v>
      </c>
      <c r="I381" s="829" t="s">
        <v>322</v>
      </c>
      <c r="J381" s="906">
        <f t="shared" si="20"/>
        <v>24.9</v>
      </c>
      <c r="K381" s="840" t="s">
        <v>691</v>
      </c>
      <c r="L381" s="841" t="s">
        <v>661</v>
      </c>
      <c r="M381" s="841" t="s">
        <v>352</v>
      </c>
      <c r="N381" s="841" t="s">
        <v>686</v>
      </c>
      <c r="O381" s="841"/>
      <c r="P381" s="841" t="s">
        <v>5</v>
      </c>
      <c r="Q381" s="841" t="s">
        <v>323</v>
      </c>
      <c r="R381" s="840" t="s">
        <v>652</v>
      </c>
    </row>
    <row r="382" spans="1:18" outlineLevel="1">
      <c r="A382" s="847" t="s">
        <v>289</v>
      </c>
      <c r="B382" s="829" t="s">
        <v>988</v>
      </c>
      <c r="C382" s="839">
        <v>42766</v>
      </c>
      <c r="D382" s="847" t="s">
        <v>1130</v>
      </c>
      <c r="E382" s="830" t="s">
        <v>1028</v>
      </c>
      <c r="F382" s="831">
        <v>66425</v>
      </c>
      <c r="G382" s="832">
        <v>27.26</v>
      </c>
      <c r="H382" s="829">
        <v>33.630000000000003</v>
      </c>
      <c r="I382" s="829" t="s">
        <v>322</v>
      </c>
      <c r="J382" s="906">
        <f t="shared" si="20"/>
        <v>33.630000000000003</v>
      </c>
      <c r="K382" s="840" t="s">
        <v>691</v>
      </c>
      <c r="L382" s="841" t="s">
        <v>661</v>
      </c>
      <c r="M382" s="841" t="s">
        <v>352</v>
      </c>
      <c r="N382" s="841" t="s">
        <v>725</v>
      </c>
      <c r="O382" s="841"/>
      <c r="P382" s="841" t="s">
        <v>5</v>
      </c>
      <c r="Q382" s="841" t="s">
        <v>323</v>
      </c>
      <c r="R382" s="840" t="s">
        <v>652</v>
      </c>
    </row>
    <row r="383" spans="1:18" outlineLevel="1">
      <c r="A383" s="847" t="s">
        <v>289</v>
      </c>
      <c r="B383" s="829" t="s">
        <v>988</v>
      </c>
      <c r="C383" s="839">
        <v>42766</v>
      </c>
      <c r="D383" s="847" t="s">
        <v>1137</v>
      </c>
      <c r="E383" s="830" t="s">
        <v>1138</v>
      </c>
      <c r="F383" s="831">
        <v>66425</v>
      </c>
      <c r="G383" s="832">
        <v>3.24</v>
      </c>
      <c r="H383" s="829">
        <v>4</v>
      </c>
      <c r="I383" s="829" t="s">
        <v>322</v>
      </c>
      <c r="J383" s="906">
        <f t="shared" si="20"/>
        <v>4</v>
      </c>
      <c r="K383" s="840" t="s">
        <v>691</v>
      </c>
      <c r="L383" s="841" t="s">
        <v>661</v>
      </c>
      <c r="M383" s="841" t="s">
        <v>352</v>
      </c>
      <c r="N383" s="841" t="s">
        <v>775</v>
      </c>
      <c r="O383" s="841"/>
      <c r="P383" s="841" t="s">
        <v>5</v>
      </c>
      <c r="Q383" s="841" t="s">
        <v>323</v>
      </c>
      <c r="R383" s="840" t="s">
        <v>652</v>
      </c>
    </row>
    <row r="384" spans="1:18" outlineLevel="1">
      <c r="A384" s="847" t="s">
        <v>289</v>
      </c>
      <c r="B384" s="829" t="s">
        <v>988</v>
      </c>
      <c r="C384" s="839">
        <v>42766</v>
      </c>
      <c r="D384" s="847" t="s">
        <v>1137</v>
      </c>
      <c r="E384" s="830" t="s">
        <v>1139</v>
      </c>
      <c r="F384" s="831">
        <v>66425</v>
      </c>
      <c r="G384" s="832">
        <v>9.59</v>
      </c>
      <c r="H384" s="829">
        <v>11.84</v>
      </c>
      <c r="I384" s="829" t="s">
        <v>322</v>
      </c>
      <c r="J384" s="906">
        <f t="shared" si="20"/>
        <v>11.84</v>
      </c>
      <c r="K384" s="840" t="s">
        <v>691</v>
      </c>
      <c r="L384" s="841" t="s">
        <v>661</v>
      </c>
      <c r="M384" s="841" t="s">
        <v>352</v>
      </c>
      <c r="N384" s="841" t="s">
        <v>760</v>
      </c>
      <c r="O384" s="841"/>
      <c r="P384" s="841" t="s">
        <v>5</v>
      </c>
      <c r="Q384" s="841" t="s">
        <v>323</v>
      </c>
      <c r="R384" s="840" t="s">
        <v>652</v>
      </c>
    </row>
    <row r="385" spans="1:18" outlineLevel="1">
      <c r="A385" s="847" t="s">
        <v>289</v>
      </c>
      <c r="B385" s="829" t="s">
        <v>988</v>
      </c>
      <c r="C385" s="839">
        <v>42766</v>
      </c>
      <c r="D385" s="847" t="s">
        <v>1137</v>
      </c>
      <c r="E385" s="830" t="s">
        <v>1140</v>
      </c>
      <c r="F385" s="831">
        <v>66425</v>
      </c>
      <c r="G385" s="832">
        <v>12.65</v>
      </c>
      <c r="H385" s="829">
        <v>15.6</v>
      </c>
      <c r="I385" s="829" t="s">
        <v>322</v>
      </c>
      <c r="J385" s="906">
        <f t="shared" si="20"/>
        <v>15.6</v>
      </c>
      <c r="K385" s="840" t="s">
        <v>691</v>
      </c>
      <c r="L385" s="841" t="s">
        <v>661</v>
      </c>
      <c r="M385" s="841" t="s">
        <v>352</v>
      </c>
      <c r="N385" s="841" t="s">
        <v>746</v>
      </c>
      <c r="O385" s="841"/>
      <c r="P385" s="841" t="s">
        <v>5</v>
      </c>
      <c r="Q385" s="841" t="s">
        <v>323</v>
      </c>
      <c r="R385" s="840" t="s">
        <v>652</v>
      </c>
    </row>
    <row r="386" spans="1:18" outlineLevel="1">
      <c r="A386" s="847" t="s">
        <v>289</v>
      </c>
      <c r="B386" s="829" t="s">
        <v>988</v>
      </c>
      <c r="C386" s="839">
        <v>42766</v>
      </c>
      <c r="D386" s="847" t="s">
        <v>1137</v>
      </c>
      <c r="E386" s="830" t="s">
        <v>1141</v>
      </c>
      <c r="F386" s="831">
        <v>66425</v>
      </c>
      <c r="G386" s="832">
        <v>16.29</v>
      </c>
      <c r="H386" s="829">
        <v>20.100000000000001</v>
      </c>
      <c r="I386" s="829" t="s">
        <v>322</v>
      </c>
      <c r="J386" s="906">
        <f t="shared" si="20"/>
        <v>20.100000000000001</v>
      </c>
      <c r="K386" s="840" t="s">
        <v>691</v>
      </c>
      <c r="L386" s="841" t="s">
        <v>661</v>
      </c>
      <c r="M386" s="841" t="s">
        <v>352</v>
      </c>
      <c r="N386" s="841" t="s">
        <v>686</v>
      </c>
      <c r="O386" s="841"/>
      <c r="P386" s="841" t="s">
        <v>5</v>
      </c>
      <c r="Q386" s="841" t="s">
        <v>323</v>
      </c>
      <c r="R386" s="840" t="s">
        <v>652</v>
      </c>
    </row>
    <row r="387" spans="1:18" outlineLevel="1">
      <c r="A387" s="847" t="s">
        <v>289</v>
      </c>
      <c r="B387" s="829" t="s">
        <v>988</v>
      </c>
      <c r="C387" s="839">
        <v>42766</v>
      </c>
      <c r="D387" s="847" t="s">
        <v>1018</v>
      </c>
      <c r="E387" s="830" t="s">
        <v>1142</v>
      </c>
      <c r="F387" s="831">
        <v>66425</v>
      </c>
      <c r="G387" s="832">
        <v>25.81</v>
      </c>
      <c r="H387" s="829">
        <v>31.84</v>
      </c>
      <c r="I387" s="829" t="s">
        <v>322</v>
      </c>
      <c r="J387" s="906">
        <f t="shared" si="20"/>
        <v>31.84</v>
      </c>
      <c r="K387" s="840" t="s">
        <v>691</v>
      </c>
      <c r="L387" s="841" t="s">
        <v>661</v>
      </c>
      <c r="M387" s="841" t="s">
        <v>352</v>
      </c>
      <c r="N387" s="841" t="s">
        <v>746</v>
      </c>
      <c r="O387" s="841"/>
      <c r="P387" s="841" t="s">
        <v>5</v>
      </c>
      <c r="Q387" s="841" t="s">
        <v>323</v>
      </c>
      <c r="R387" s="840" t="s">
        <v>652</v>
      </c>
    </row>
    <row r="388" spans="1:18" outlineLevel="1">
      <c r="A388" s="847" t="s">
        <v>289</v>
      </c>
      <c r="B388" s="829" t="s">
        <v>933</v>
      </c>
      <c r="C388" s="839">
        <v>42766</v>
      </c>
      <c r="D388" s="847" t="s">
        <v>1143</v>
      </c>
      <c r="E388" s="830" t="s">
        <v>1131</v>
      </c>
      <c r="F388" s="831">
        <v>66670</v>
      </c>
      <c r="G388" s="832">
        <v>44.07</v>
      </c>
      <c r="H388" s="829">
        <v>54.36</v>
      </c>
      <c r="I388" s="829" t="s">
        <v>322</v>
      </c>
      <c r="J388" s="906">
        <f t="shared" si="20"/>
        <v>54.36</v>
      </c>
      <c r="K388" s="840" t="s">
        <v>691</v>
      </c>
      <c r="L388" s="841" t="s">
        <v>661</v>
      </c>
      <c r="M388" s="841" t="s">
        <v>352</v>
      </c>
      <c r="N388" s="841" t="s">
        <v>775</v>
      </c>
      <c r="O388" s="841"/>
      <c r="P388" s="841" t="s">
        <v>5</v>
      </c>
      <c r="Q388" s="841" t="s">
        <v>323</v>
      </c>
      <c r="R388" s="840" t="s">
        <v>652</v>
      </c>
    </row>
    <row r="389" spans="1:18" outlineLevel="1">
      <c r="A389" s="847" t="s">
        <v>289</v>
      </c>
      <c r="B389" s="829" t="s">
        <v>933</v>
      </c>
      <c r="C389" s="839">
        <v>42783</v>
      </c>
      <c r="D389" s="847" t="s">
        <v>1144</v>
      </c>
      <c r="E389" s="830" t="s">
        <v>1145</v>
      </c>
      <c r="F389" s="831">
        <v>66586</v>
      </c>
      <c r="G389" s="832">
        <v>32.28</v>
      </c>
      <c r="H389" s="829">
        <v>40.700000000000003</v>
      </c>
      <c r="I389" s="829" t="s">
        <v>322</v>
      </c>
      <c r="J389" s="906">
        <f t="shared" si="20"/>
        <v>40.700000000000003</v>
      </c>
      <c r="K389" s="840" t="s">
        <v>691</v>
      </c>
      <c r="L389" s="841" t="s">
        <v>665</v>
      </c>
      <c r="M389" s="841" t="s">
        <v>352</v>
      </c>
      <c r="N389" s="841" t="s">
        <v>783</v>
      </c>
      <c r="O389" s="841"/>
      <c r="P389" s="841" t="s">
        <v>5</v>
      </c>
      <c r="Q389" s="841" t="s">
        <v>323</v>
      </c>
      <c r="R389" s="840" t="s">
        <v>652</v>
      </c>
    </row>
    <row r="390" spans="1:18" outlineLevel="1">
      <c r="A390" s="847" t="s">
        <v>289</v>
      </c>
      <c r="B390" s="829" t="s">
        <v>932</v>
      </c>
      <c r="C390" s="839">
        <v>42677</v>
      </c>
      <c r="D390" s="847" t="s">
        <v>1029</v>
      </c>
      <c r="E390" s="830" t="s">
        <v>733</v>
      </c>
      <c r="F390" s="831">
        <v>66943</v>
      </c>
      <c r="G390" s="832">
        <v>4.6100000000000003</v>
      </c>
      <c r="H390" s="829">
        <v>5.62</v>
      </c>
      <c r="I390" s="829" t="s">
        <v>322</v>
      </c>
      <c r="J390" s="906">
        <f t="shared" si="20"/>
        <v>5.62</v>
      </c>
      <c r="K390" s="840" t="s">
        <v>691</v>
      </c>
      <c r="L390" s="841" t="s">
        <v>661</v>
      </c>
      <c r="M390" s="841" t="s">
        <v>352</v>
      </c>
      <c r="N390" s="841" t="s">
        <v>725</v>
      </c>
      <c r="O390" s="841"/>
      <c r="P390" s="841" t="s">
        <v>5</v>
      </c>
      <c r="Q390" s="841" t="s">
        <v>323</v>
      </c>
      <c r="R390" s="840" t="s">
        <v>652</v>
      </c>
    </row>
    <row r="391" spans="1:18" outlineLevel="1">
      <c r="A391" s="847" t="s">
        <v>289</v>
      </c>
      <c r="B391" s="829" t="s">
        <v>932</v>
      </c>
      <c r="C391" s="839">
        <v>42766</v>
      </c>
      <c r="D391" s="847" t="s">
        <v>1020</v>
      </c>
      <c r="E391" s="830" t="s">
        <v>1019</v>
      </c>
      <c r="F391" s="831">
        <v>66943</v>
      </c>
      <c r="G391" s="832">
        <v>12.24</v>
      </c>
      <c r="H391" s="829">
        <v>15.1</v>
      </c>
      <c r="I391" s="829" t="s">
        <v>322</v>
      </c>
      <c r="J391" s="906">
        <f t="shared" si="20"/>
        <v>15.1</v>
      </c>
      <c r="K391" s="840" t="s">
        <v>691</v>
      </c>
      <c r="L391" s="841" t="s">
        <v>661</v>
      </c>
      <c r="M391" s="841" t="s">
        <v>352</v>
      </c>
      <c r="N391" s="841" t="s">
        <v>674</v>
      </c>
      <c r="O391" s="841"/>
      <c r="P391" s="841" t="s">
        <v>5</v>
      </c>
      <c r="Q391" s="841" t="s">
        <v>323</v>
      </c>
      <c r="R391" s="840" t="s">
        <v>652</v>
      </c>
    </row>
    <row r="392" spans="1:18" outlineLevel="1">
      <c r="A392" s="847" t="s">
        <v>289</v>
      </c>
      <c r="B392" s="829" t="s">
        <v>932</v>
      </c>
      <c r="C392" s="839">
        <v>42766</v>
      </c>
      <c r="D392" s="847" t="s">
        <v>1020</v>
      </c>
      <c r="E392" s="830" t="s">
        <v>1028</v>
      </c>
      <c r="F392" s="831">
        <v>66943</v>
      </c>
      <c r="G392" s="832">
        <v>20.440000000000001</v>
      </c>
      <c r="H392" s="829">
        <v>25.22</v>
      </c>
      <c r="I392" s="829" t="s">
        <v>322</v>
      </c>
      <c r="J392" s="906">
        <f t="shared" si="20"/>
        <v>25.22</v>
      </c>
      <c r="K392" s="840" t="s">
        <v>691</v>
      </c>
      <c r="L392" s="841" t="s">
        <v>661</v>
      </c>
      <c r="M392" s="841" t="s">
        <v>352</v>
      </c>
      <c r="N392" s="841" t="s">
        <v>725</v>
      </c>
      <c r="O392" s="841"/>
      <c r="P392" s="841" t="s">
        <v>5</v>
      </c>
      <c r="Q392" s="841" t="s">
        <v>323</v>
      </c>
      <c r="R392" s="840" t="s">
        <v>652</v>
      </c>
    </row>
    <row r="393" spans="1:18" outlineLevel="1">
      <c r="A393" s="847" t="s">
        <v>289</v>
      </c>
      <c r="B393" s="829" t="s">
        <v>932</v>
      </c>
      <c r="C393" s="839">
        <v>42807</v>
      </c>
      <c r="D393" s="847" t="s">
        <v>1146</v>
      </c>
      <c r="E393" s="830" t="s">
        <v>1147</v>
      </c>
      <c r="F393" s="831">
        <v>67003</v>
      </c>
      <c r="G393" s="832">
        <v>65.86</v>
      </c>
      <c r="H393" s="829">
        <v>81.48</v>
      </c>
      <c r="I393" s="829" t="s">
        <v>322</v>
      </c>
      <c r="J393" s="906">
        <f t="shared" si="20"/>
        <v>81.48</v>
      </c>
      <c r="K393" s="840" t="s">
        <v>691</v>
      </c>
      <c r="L393" s="841" t="s">
        <v>661</v>
      </c>
      <c r="M393" s="841" t="s">
        <v>352</v>
      </c>
      <c r="N393" s="841" t="s">
        <v>783</v>
      </c>
      <c r="O393" s="841"/>
      <c r="P393" s="841" t="s">
        <v>5</v>
      </c>
      <c r="Q393" s="841" t="s">
        <v>323</v>
      </c>
      <c r="R393" s="840" t="s">
        <v>652</v>
      </c>
    </row>
    <row r="394" spans="1:18" outlineLevel="1">
      <c r="A394" s="847" t="s">
        <v>289</v>
      </c>
      <c r="B394" s="829" t="s">
        <v>932</v>
      </c>
      <c r="C394" s="839">
        <v>42807</v>
      </c>
      <c r="D394" s="847" t="s">
        <v>1146</v>
      </c>
      <c r="E394" s="830" t="s">
        <v>1148</v>
      </c>
      <c r="F394" s="831">
        <v>67003</v>
      </c>
      <c r="G394" s="832">
        <v>45.39</v>
      </c>
      <c r="H394" s="829">
        <v>56.16</v>
      </c>
      <c r="I394" s="829" t="s">
        <v>322</v>
      </c>
      <c r="J394" s="906">
        <f t="shared" si="20"/>
        <v>56.16</v>
      </c>
      <c r="K394" s="840" t="s">
        <v>691</v>
      </c>
      <c r="L394" s="841" t="s">
        <v>661</v>
      </c>
      <c r="M394" s="841" t="s">
        <v>352</v>
      </c>
      <c r="N394" s="841" t="s">
        <v>746</v>
      </c>
      <c r="O394" s="841"/>
      <c r="P394" s="841" t="s">
        <v>5</v>
      </c>
      <c r="Q394" s="841" t="s">
        <v>323</v>
      </c>
      <c r="R394" s="840" t="s">
        <v>652</v>
      </c>
    </row>
    <row r="395" spans="1:18" outlineLevel="1">
      <c r="A395" s="847" t="s">
        <v>289</v>
      </c>
      <c r="B395" s="829" t="s">
        <v>932</v>
      </c>
      <c r="C395" s="839">
        <v>42807</v>
      </c>
      <c r="D395" s="847" t="s">
        <v>1146</v>
      </c>
      <c r="E395" s="830" t="s">
        <v>1149</v>
      </c>
      <c r="F395" s="831">
        <v>67003</v>
      </c>
      <c r="G395" s="832">
        <v>8.24</v>
      </c>
      <c r="H395" s="829">
        <v>10.199999999999999</v>
      </c>
      <c r="I395" s="829" t="s">
        <v>322</v>
      </c>
      <c r="J395" s="906">
        <f t="shared" si="20"/>
        <v>10.199999999999999</v>
      </c>
      <c r="K395" s="840" t="s">
        <v>691</v>
      </c>
      <c r="L395" s="841" t="s">
        <v>661</v>
      </c>
      <c r="M395" s="841" t="s">
        <v>352</v>
      </c>
      <c r="N395" s="841" t="s">
        <v>686</v>
      </c>
      <c r="O395" s="841"/>
      <c r="P395" s="841" t="s">
        <v>5</v>
      </c>
      <c r="Q395" s="841" t="s">
        <v>323</v>
      </c>
      <c r="R395" s="840" t="s">
        <v>652</v>
      </c>
    </row>
    <row r="396" spans="1:18" outlineLevel="1">
      <c r="A396" s="847" t="s">
        <v>289</v>
      </c>
      <c r="B396" s="829" t="s">
        <v>932</v>
      </c>
      <c r="C396" s="839">
        <v>42807</v>
      </c>
      <c r="D396" s="847" t="s">
        <v>1146</v>
      </c>
      <c r="E396" s="830" t="s">
        <v>1150</v>
      </c>
      <c r="F396" s="831">
        <v>67003</v>
      </c>
      <c r="G396" s="832">
        <v>5.5</v>
      </c>
      <c r="H396" s="829">
        <v>6.8</v>
      </c>
      <c r="I396" s="829" t="s">
        <v>322</v>
      </c>
      <c r="J396" s="906">
        <f t="shared" si="20"/>
        <v>6.8</v>
      </c>
      <c r="K396" s="840" t="s">
        <v>691</v>
      </c>
      <c r="L396" s="841" t="s">
        <v>661</v>
      </c>
      <c r="M396" s="841" t="s">
        <v>352</v>
      </c>
      <c r="N396" s="841" t="s">
        <v>662</v>
      </c>
      <c r="O396" s="841"/>
      <c r="P396" s="841" t="s">
        <v>5</v>
      </c>
      <c r="Q396" s="841" t="s">
        <v>323</v>
      </c>
      <c r="R396" s="840" t="s">
        <v>652</v>
      </c>
    </row>
    <row r="397" spans="1:18" outlineLevel="1">
      <c r="A397" s="847" t="s">
        <v>289</v>
      </c>
      <c r="B397" s="829" t="s">
        <v>932</v>
      </c>
      <c r="C397" s="839">
        <v>42815</v>
      </c>
      <c r="D397" s="847" t="s">
        <v>1151</v>
      </c>
      <c r="E397" s="830" t="s">
        <v>1152</v>
      </c>
      <c r="F397" s="831">
        <v>66991</v>
      </c>
      <c r="G397" s="832">
        <v>14.31</v>
      </c>
      <c r="H397" s="829">
        <v>17.7</v>
      </c>
      <c r="I397" s="829" t="s">
        <v>322</v>
      </c>
      <c r="J397" s="906">
        <f t="shared" si="20"/>
        <v>17.7</v>
      </c>
      <c r="K397" s="840" t="s">
        <v>691</v>
      </c>
      <c r="L397" s="841" t="s">
        <v>665</v>
      </c>
      <c r="M397" s="841" t="s">
        <v>352</v>
      </c>
      <c r="N397" s="841" t="s">
        <v>783</v>
      </c>
      <c r="O397" s="841"/>
      <c r="P397" s="841" t="s">
        <v>5</v>
      </c>
      <c r="Q397" s="841" t="s">
        <v>323</v>
      </c>
      <c r="R397" s="840" t="s">
        <v>652</v>
      </c>
    </row>
    <row r="398" spans="1:18" outlineLevel="1">
      <c r="A398" s="847" t="s">
        <v>289</v>
      </c>
      <c r="B398" s="829" t="s">
        <v>932</v>
      </c>
      <c r="C398" s="839">
        <v>42822</v>
      </c>
      <c r="D398" s="847" t="s">
        <v>1153</v>
      </c>
      <c r="E398" s="830" t="s">
        <v>1154</v>
      </c>
      <c r="F398" s="831">
        <v>67003</v>
      </c>
      <c r="G398" s="832">
        <v>12.93</v>
      </c>
      <c r="H398" s="829">
        <v>16</v>
      </c>
      <c r="I398" s="829" t="s">
        <v>322</v>
      </c>
      <c r="J398" s="906">
        <f t="shared" si="20"/>
        <v>16</v>
      </c>
      <c r="K398" s="840" t="s">
        <v>691</v>
      </c>
      <c r="L398" s="841" t="s">
        <v>661</v>
      </c>
      <c r="M398" s="841" t="s">
        <v>352</v>
      </c>
      <c r="N398" s="841" t="s">
        <v>760</v>
      </c>
      <c r="O398" s="841"/>
      <c r="P398" s="841" t="s">
        <v>5</v>
      </c>
      <c r="Q398" s="841" t="s">
        <v>323</v>
      </c>
      <c r="R398" s="840" t="s">
        <v>652</v>
      </c>
    </row>
    <row r="399" spans="1:18" outlineLevel="1">
      <c r="A399" s="847" t="s">
        <v>289</v>
      </c>
      <c r="B399" s="829" t="s">
        <v>932</v>
      </c>
      <c r="C399" s="839">
        <v>42822</v>
      </c>
      <c r="D399" s="847" t="s">
        <v>1153</v>
      </c>
      <c r="E399" s="830" t="s">
        <v>1155</v>
      </c>
      <c r="F399" s="831">
        <v>67003</v>
      </c>
      <c r="G399" s="832">
        <v>39.28</v>
      </c>
      <c r="H399" s="829">
        <v>48.6</v>
      </c>
      <c r="I399" s="829" t="s">
        <v>322</v>
      </c>
      <c r="J399" s="906">
        <f t="shared" si="20"/>
        <v>48.6</v>
      </c>
      <c r="K399" s="840" t="s">
        <v>691</v>
      </c>
      <c r="L399" s="841" t="s">
        <v>661</v>
      </c>
      <c r="M399" s="841" t="s">
        <v>352</v>
      </c>
      <c r="N399" s="841" t="s">
        <v>746</v>
      </c>
      <c r="O399" s="841"/>
      <c r="P399" s="841" t="s">
        <v>5</v>
      </c>
      <c r="Q399" s="841" t="s">
        <v>323</v>
      </c>
      <c r="R399" s="840" t="s">
        <v>652</v>
      </c>
    </row>
    <row r="400" spans="1:18" outlineLevel="1">
      <c r="A400" s="847" t="s">
        <v>289</v>
      </c>
      <c r="B400" s="829" t="s">
        <v>932</v>
      </c>
      <c r="C400" s="839">
        <v>42822</v>
      </c>
      <c r="D400" s="847" t="s">
        <v>1153</v>
      </c>
      <c r="E400" s="830" t="s">
        <v>1156</v>
      </c>
      <c r="F400" s="831">
        <v>67003</v>
      </c>
      <c r="G400" s="832">
        <v>6.47</v>
      </c>
      <c r="H400" s="829">
        <v>8</v>
      </c>
      <c r="I400" s="829" t="s">
        <v>322</v>
      </c>
      <c r="J400" s="906">
        <f t="shared" si="20"/>
        <v>8</v>
      </c>
      <c r="K400" s="840" t="s">
        <v>691</v>
      </c>
      <c r="L400" s="841" t="s">
        <v>661</v>
      </c>
      <c r="M400" s="841" t="s">
        <v>352</v>
      </c>
      <c r="N400" s="841" t="s">
        <v>686</v>
      </c>
      <c r="O400" s="841"/>
      <c r="P400" s="841" t="s">
        <v>5</v>
      </c>
      <c r="Q400" s="841" t="s">
        <v>323</v>
      </c>
      <c r="R400" s="840" t="s">
        <v>652</v>
      </c>
    </row>
    <row r="401" spans="1:18" outlineLevel="1">
      <c r="A401" s="847" t="s">
        <v>289</v>
      </c>
      <c r="B401" s="829" t="s">
        <v>932</v>
      </c>
      <c r="C401" s="839">
        <v>42822</v>
      </c>
      <c r="D401" s="847" t="s">
        <v>1153</v>
      </c>
      <c r="E401" s="830" t="s">
        <v>1157</v>
      </c>
      <c r="F401" s="831">
        <v>67003</v>
      </c>
      <c r="G401" s="832">
        <v>82.38</v>
      </c>
      <c r="H401" s="829">
        <v>101.92</v>
      </c>
      <c r="I401" s="829" t="s">
        <v>322</v>
      </c>
      <c r="J401" s="906">
        <f t="shared" si="20"/>
        <v>101.92</v>
      </c>
      <c r="K401" s="840" t="s">
        <v>691</v>
      </c>
      <c r="L401" s="841" t="s">
        <v>661</v>
      </c>
      <c r="M401" s="841" t="s">
        <v>352</v>
      </c>
      <c r="N401" s="841" t="s">
        <v>799</v>
      </c>
      <c r="O401" s="841"/>
      <c r="P401" s="841" t="s">
        <v>5</v>
      </c>
      <c r="Q401" s="841" t="s">
        <v>323</v>
      </c>
      <c r="R401" s="840" t="s">
        <v>652</v>
      </c>
    </row>
    <row r="402" spans="1:18" outlineLevel="1">
      <c r="A402" s="847" t="s">
        <v>289</v>
      </c>
      <c r="B402" s="829" t="s">
        <v>932</v>
      </c>
      <c r="C402" s="839">
        <v>42822</v>
      </c>
      <c r="D402" s="847" t="s">
        <v>1153</v>
      </c>
      <c r="E402" s="830" t="s">
        <v>1158</v>
      </c>
      <c r="F402" s="831">
        <v>67003</v>
      </c>
      <c r="G402" s="832">
        <v>17.78</v>
      </c>
      <c r="H402" s="829">
        <v>22</v>
      </c>
      <c r="I402" s="829" t="s">
        <v>322</v>
      </c>
      <c r="J402" s="906">
        <f t="shared" si="20"/>
        <v>22</v>
      </c>
      <c r="K402" s="840" t="s">
        <v>691</v>
      </c>
      <c r="L402" s="841" t="s">
        <v>661</v>
      </c>
      <c r="M402" s="841" t="s">
        <v>352</v>
      </c>
      <c r="N402" s="841" t="s">
        <v>662</v>
      </c>
      <c r="O402" s="841"/>
      <c r="P402" s="841" t="s">
        <v>5</v>
      </c>
      <c r="Q402" s="841" t="s">
        <v>323</v>
      </c>
      <c r="R402" s="840" t="s">
        <v>652</v>
      </c>
    </row>
    <row r="403" spans="1:18" outlineLevel="1">
      <c r="A403" s="847" t="s">
        <v>289</v>
      </c>
      <c r="B403" s="829" t="s">
        <v>932</v>
      </c>
      <c r="C403" s="839">
        <v>42822</v>
      </c>
      <c r="D403" s="847" t="s">
        <v>1153</v>
      </c>
      <c r="E403" s="830" t="s">
        <v>1159</v>
      </c>
      <c r="F403" s="831">
        <v>67003</v>
      </c>
      <c r="G403" s="832">
        <v>22.63</v>
      </c>
      <c r="H403" s="829">
        <v>28</v>
      </c>
      <c r="I403" s="829" t="s">
        <v>322</v>
      </c>
      <c r="J403" s="906">
        <f t="shared" si="20"/>
        <v>28</v>
      </c>
      <c r="K403" s="840" t="s">
        <v>691</v>
      </c>
      <c r="L403" s="841" t="s">
        <v>661</v>
      </c>
      <c r="M403" s="841" t="s">
        <v>352</v>
      </c>
      <c r="N403" s="841" t="s">
        <v>791</v>
      </c>
      <c r="O403" s="841"/>
      <c r="P403" s="841" t="s">
        <v>5</v>
      </c>
      <c r="Q403" s="841" t="s">
        <v>323</v>
      </c>
      <c r="R403" s="840" t="s">
        <v>652</v>
      </c>
    </row>
    <row r="404" spans="1:18" outlineLevel="1">
      <c r="A404" s="847" t="s">
        <v>289</v>
      </c>
      <c r="B404" s="829" t="s">
        <v>932</v>
      </c>
      <c r="C404" s="839">
        <v>42822</v>
      </c>
      <c r="D404" s="847" t="s">
        <v>1153</v>
      </c>
      <c r="E404" s="830" t="s">
        <v>1160</v>
      </c>
      <c r="F404" s="831">
        <v>67003</v>
      </c>
      <c r="G404" s="832">
        <v>14.07</v>
      </c>
      <c r="H404" s="829">
        <v>17.41</v>
      </c>
      <c r="I404" s="829" t="s">
        <v>322</v>
      </c>
      <c r="J404" s="906">
        <f t="shared" si="20"/>
        <v>17.41</v>
      </c>
      <c r="K404" s="840" t="s">
        <v>691</v>
      </c>
      <c r="L404" s="841" t="s">
        <v>661</v>
      </c>
      <c r="M404" s="841" t="s">
        <v>352</v>
      </c>
      <c r="N404" s="841" t="s">
        <v>725</v>
      </c>
      <c r="O404" s="841"/>
      <c r="P404" s="841" t="s">
        <v>5</v>
      </c>
      <c r="Q404" s="841" t="s">
        <v>323</v>
      </c>
      <c r="R404" s="840" t="s">
        <v>652</v>
      </c>
    </row>
    <row r="405" spans="1:18">
      <c r="A405" s="842" t="s">
        <v>647</v>
      </c>
      <c r="B405" s="842"/>
      <c r="C405" s="842"/>
      <c r="D405" s="842"/>
      <c r="E405" s="843"/>
      <c r="F405" s="844"/>
      <c r="G405" s="845">
        <f>SUM(G374:G404)</f>
        <v>668.73000000000013</v>
      </c>
      <c r="H405" s="846">
        <f>SUM(H374:H404)</f>
        <v>827</v>
      </c>
      <c r="I405" s="842"/>
      <c r="J405" s="907">
        <f>SUM(J374:J404)</f>
        <v>827</v>
      </c>
      <c r="K405" s="842"/>
      <c r="L405" s="842"/>
      <c r="M405" s="842"/>
      <c r="N405" s="842"/>
      <c r="O405" s="842"/>
      <c r="P405" s="842"/>
      <c r="Q405" s="842"/>
      <c r="R405" s="842"/>
    </row>
    <row r="406" spans="1:18" outlineLevel="1">
      <c r="A406" s="847" t="s">
        <v>290</v>
      </c>
      <c r="B406" s="829" t="s">
        <v>988</v>
      </c>
      <c r="C406" s="839">
        <v>42761</v>
      </c>
      <c r="D406" s="847" t="s">
        <v>1161</v>
      </c>
      <c r="E406" s="830" t="s">
        <v>1162</v>
      </c>
      <c r="F406" s="831">
        <v>66418</v>
      </c>
      <c r="G406" s="832">
        <v>22.7</v>
      </c>
      <c r="H406" s="829">
        <v>28</v>
      </c>
      <c r="I406" s="829" t="s">
        <v>322</v>
      </c>
      <c r="J406" s="906">
        <f t="shared" ref="J406:J411" si="21">H406</f>
        <v>28</v>
      </c>
      <c r="K406" s="840" t="s">
        <v>667</v>
      </c>
      <c r="L406" s="841" t="s">
        <v>665</v>
      </c>
      <c r="M406" s="841" t="s">
        <v>352</v>
      </c>
      <c r="N406" s="841" t="s">
        <v>815</v>
      </c>
      <c r="O406" s="841"/>
      <c r="P406" s="841" t="s">
        <v>5</v>
      </c>
      <c r="Q406" s="841" t="s">
        <v>323</v>
      </c>
      <c r="R406" s="840" t="s">
        <v>652</v>
      </c>
    </row>
    <row r="407" spans="1:18" outlineLevel="1">
      <c r="A407" s="847" t="s">
        <v>290</v>
      </c>
      <c r="B407" s="829" t="s">
        <v>988</v>
      </c>
      <c r="C407" s="839">
        <v>42755</v>
      </c>
      <c r="D407" s="847" t="s">
        <v>991</v>
      </c>
      <c r="E407" s="830" t="s">
        <v>1163</v>
      </c>
      <c r="F407" s="831">
        <v>66425</v>
      </c>
      <c r="G407" s="832">
        <v>52.69</v>
      </c>
      <c r="H407" s="829">
        <v>65</v>
      </c>
      <c r="I407" s="829" t="s">
        <v>322</v>
      </c>
      <c r="J407" s="906">
        <f t="shared" si="21"/>
        <v>65</v>
      </c>
      <c r="K407" s="840" t="s">
        <v>878</v>
      </c>
      <c r="L407" s="841" t="s">
        <v>661</v>
      </c>
      <c r="M407" s="841" t="s">
        <v>352</v>
      </c>
      <c r="N407" s="841"/>
      <c r="O407" s="841"/>
      <c r="P407" s="841" t="s">
        <v>5</v>
      </c>
      <c r="Q407" s="841" t="s">
        <v>323</v>
      </c>
      <c r="R407" s="840" t="s">
        <v>652</v>
      </c>
    </row>
    <row r="408" spans="1:18" outlineLevel="1">
      <c r="A408" s="847" t="s">
        <v>290</v>
      </c>
      <c r="B408" s="829" t="s">
        <v>933</v>
      </c>
      <c r="C408" s="839">
        <v>42794</v>
      </c>
      <c r="D408" s="847" t="s">
        <v>1164</v>
      </c>
      <c r="E408" s="830" t="s">
        <v>1165</v>
      </c>
      <c r="F408" s="831">
        <v>66586</v>
      </c>
      <c r="G408" s="832">
        <v>26.97</v>
      </c>
      <c r="H408" s="829">
        <v>34</v>
      </c>
      <c r="I408" s="829" t="s">
        <v>322</v>
      </c>
      <c r="J408" s="906">
        <f t="shared" si="21"/>
        <v>34</v>
      </c>
      <c r="K408" s="840" t="s">
        <v>1166</v>
      </c>
      <c r="L408" s="841" t="s">
        <v>665</v>
      </c>
      <c r="M408" s="841" t="s">
        <v>352</v>
      </c>
      <c r="N408" s="841" t="s">
        <v>815</v>
      </c>
      <c r="O408" s="841"/>
      <c r="P408" s="841" t="s">
        <v>5</v>
      </c>
      <c r="Q408" s="841" t="s">
        <v>323</v>
      </c>
      <c r="R408" s="840" t="s">
        <v>652</v>
      </c>
    </row>
    <row r="409" spans="1:18" outlineLevel="1">
      <c r="A409" s="847" t="s">
        <v>290</v>
      </c>
      <c r="B409" s="829" t="s">
        <v>933</v>
      </c>
      <c r="C409" s="839">
        <v>42774</v>
      </c>
      <c r="D409" s="847" t="s">
        <v>1167</v>
      </c>
      <c r="E409" s="830" t="s">
        <v>1168</v>
      </c>
      <c r="F409" s="831">
        <v>66586</v>
      </c>
      <c r="G409" s="832">
        <v>1.59</v>
      </c>
      <c r="H409" s="829">
        <v>2</v>
      </c>
      <c r="I409" s="829" t="s">
        <v>322</v>
      </c>
      <c r="J409" s="906">
        <f t="shared" si="21"/>
        <v>2</v>
      </c>
      <c r="K409" s="840" t="s">
        <v>660</v>
      </c>
      <c r="L409" s="841" t="s">
        <v>665</v>
      </c>
      <c r="M409" s="841" t="s">
        <v>352</v>
      </c>
      <c r="N409" s="841" t="s">
        <v>815</v>
      </c>
      <c r="O409" s="841"/>
      <c r="P409" s="841" t="s">
        <v>5</v>
      </c>
      <c r="Q409" s="841" t="s">
        <v>323</v>
      </c>
      <c r="R409" s="840" t="s">
        <v>652</v>
      </c>
    </row>
    <row r="410" spans="1:18" outlineLevel="1">
      <c r="A410" s="847" t="s">
        <v>290</v>
      </c>
      <c r="B410" s="829" t="s">
        <v>933</v>
      </c>
      <c r="C410" s="839">
        <v>42773</v>
      </c>
      <c r="D410" s="847" t="s">
        <v>1012</v>
      </c>
      <c r="E410" s="830" t="s">
        <v>1169</v>
      </c>
      <c r="F410" s="831">
        <v>66588</v>
      </c>
      <c r="G410" s="832">
        <v>79.31</v>
      </c>
      <c r="H410" s="829">
        <v>100</v>
      </c>
      <c r="I410" s="829" t="s">
        <v>322</v>
      </c>
      <c r="J410" s="906">
        <f t="shared" si="21"/>
        <v>100</v>
      </c>
      <c r="K410" s="840" t="s">
        <v>670</v>
      </c>
      <c r="L410" s="841" t="s">
        <v>661</v>
      </c>
      <c r="M410" s="841" t="s">
        <v>352</v>
      </c>
      <c r="N410" s="841" t="s">
        <v>815</v>
      </c>
      <c r="O410" s="841"/>
      <c r="P410" s="841" t="s">
        <v>5</v>
      </c>
      <c r="Q410" s="841" t="s">
        <v>323</v>
      </c>
      <c r="R410" s="840" t="s">
        <v>652</v>
      </c>
    </row>
    <row r="411" spans="1:18" outlineLevel="1">
      <c r="A411" s="847" t="s">
        <v>290</v>
      </c>
      <c r="B411" s="829" t="s">
        <v>933</v>
      </c>
      <c r="C411" s="839">
        <v>42774</v>
      </c>
      <c r="D411" s="847" t="s">
        <v>1167</v>
      </c>
      <c r="E411" s="830" t="s">
        <v>1170</v>
      </c>
      <c r="F411" s="831">
        <v>66586</v>
      </c>
      <c r="G411" s="832">
        <v>41.64</v>
      </c>
      <c r="H411" s="829">
        <v>52.5</v>
      </c>
      <c r="I411" s="829" t="s">
        <v>322</v>
      </c>
      <c r="J411" s="906">
        <f t="shared" si="21"/>
        <v>52.5</v>
      </c>
      <c r="K411" s="840" t="s">
        <v>667</v>
      </c>
      <c r="L411" s="841" t="s">
        <v>665</v>
      </c>
      <c r="M411" s="841" t="s">
        <v>352</v>
      </c>
      <c r="N411" s="841" t="s">
        <v>815</v>
      </c>
      <c r="O411" s="841"/>
      <c r="P411" s="841" t="s">
        <v>5</v>
      </c>
      <c r="Q411" s="841" t="s">
        <v>323</v>
      </c>
      <c r="R411" s="840" t="s">
        <v>652</v>
      </c>
    </row>
    <row r="412" spans="1:18">
      <c r="A412" s="842" t="s">
        <v>647</v>
      </c>
      <c r="B412" s="842"/>
      <c r="C412" s="842"/>
      <c r="D412" s="842"/>
      <c r="E412" s="843"/>
      <c r="F412" s="844"/>
      <c r="G412" s="845">
        <f>SUM(G406:G411)</f>
        <v>224.89999999999998</v>
      </c>
      <c r="H412" s="846">
        <f>SUM(H406:H411)</f>
        <v>281.5</v>
      </c>
      <c r="I412" s="842"/>
      <c r="J412" s="907">
        <f>SUM(J406:J411)</f>
        <v>281.5</v>
      </c>
      <c r="K412" s="842"/>
      <c r="L412" s="842"/>
      <c r="M412" s="842"/>
      <c r="N412" s="842"/>
      <c r="O412" s="842"/>
      <c r="P412" s="842"/>
      <c r="Q412" s="842"/>
      <c r="R412" s="842"/>
    </row>
    <row r="413" spans="1:18" outlineLevel="1">
      <c r="A413" s="847" t="s">
        <v>291</v>
      </c>
      <c r="B413" s="829" t="s">
        <v>988</v>
      </c>
      <c r="C413" s="839">
        <v>42740</v>
      </c>
      <c r="D413" s="847" t="s">
        <v>1171</v>
      </c>
      <c r="E413" s="830" t="s">
        <v>1172</v>
      </c>
      <c r="F413" s="831">
        <v>66418</v>
      </c>
      <c r="G413" s="832">
        <v>40.53</v>
      </c>
      <c r="H413" s="829">
        <v>50</v>
      </c>
      <c r="I413" s="829" t="s">
        <v>322</v>
      </c>
      <c r="J413" s="906">
        <f>H413</f>
        <v>50</v>
      </c>
      <c r="K413" s="840" t="s">
        <v>660</v>
      </c>
      <c r="L413" s="841" t="s">
        <v>665</v>
      </c>
      <c r="M413" s="841" t="s">
        <v>352</v>
      </c>
      <c r="N413" s="841" t="s">
        <v>662</v>
      </c>
      <c r="O413" s="841"/>
      <c r="P413" s="841" t="s">
        <v>5</v>
      </c>
      <c r="Q413" s="841" t="s">
        <v>323</v>
      </c>
      <c r="R413" s="840" t="s">
        <v>652</v>
      </c>
    </row>
    <row r="414" spans="1:18" outlineLevel="1">
      <c r="A414" s="847" t="s">
        <v>291</v>
      </c>
      <c r="B414" s="829" t="s">
        <v>933</v>
      </c>
      <c r="C414" s="839">
        <v>42782</v>
      </c>
      <c r="D414" s="847" t="s">
        <v>1030</v>
      </c>
      <c r="E414" s="830" t="s">
        <v>1173</v>
      </c>
      <c r="F414" s="831">
        <v>66588</v>
      </c>
      <c r="G414" s="832">
        <v>39.659999999999997</v>
      </c>
      <c r="H414" s="829">
        <v>50</v>
      </c>
      <c r="I414" s="829" t="s">
        <v>322</v>
      </c>
      <c r="J414" s="906">
        <f>H414</f>
        <v>50</v>
      </c>
      <c r="K414" s="840" t="s">
        <v>660</v>
      </c>
      <c r="L414" s="841" t="s">
        <v>661</v>
      </c>
      <c r="M414" s="841" t="s">
        <v>352</v>
      </c>
      <c r="N414" s="841" t="s">
        <v>662</v>
      </c>
      <c r="O414" s="841"/>
      <c r="P414" s="841" t="s">
        <v>5</v>
      </c>
      <c r="Q414" s="841" t="s">
        <v>323</v>
      </c>
      <c r="R414" s="840" t="s">
        <v>652</v>
      </c>
    </row>
    <row r="415" spans="1:18" outlineLevel="1">
      <c r="A415" s="847" t="s">
        <v>291</v>
      </c>
      <c r="B415" s="829" t="s">
        <v>932</v>
      </c>
      <c r="C415" s="839">
        <v>42807</v>
      </c>
      <c r="D415" s="847" t="s">
        <v>1174</v>
      </c>
      <c r="E415" s="830" t="s">
        <v>1175</v>
      </c>
      <c r="F415" s="831">
        <v>67003</v>
      </c>
      <c r="G415" s="832">
        <v>40.409999999999997</v>
      </c>
      <c r="H415" s="829">
        <v>50</v>
      </c>
      <c r="I415" s="829" t="s">
        <v>322</v>
      </c>
      <c r="J415" s="906">
        <f>H415</f>
        <v>50</v>
      </c>
      <c r="K415" s="840" t="s">
        <v>660</v>
      </c>
      <c r="L415" s="841" t="s">
        <v>661</v>
      </c>
      <c r="M415" s="841" t="s">
        <v>352</v>
      </c>
      <c r="N415" s="841" t="s">
        <v>662</v>
      </c>
      <c r="O415" s="841"/>
      <c r="P415" s="841" t="s">
        <v>5</v>
      </c>
      <c r="Q415" s="841" t="s">
        <v>323</v>
      </c>
      <c r="R415" s="840" t="s">
        <v>652</v>
      </c>
    </row>
    <row r="416" spans="1:18">
      <c r="A416" s="842" t="s">
        <v>647</v>
      </c>
      <c r="B416" s="842"/>
      <c r="C416" s="842"/>
      <c r="D416" s="842"/>
      <c r="E416" s="843"/>
      <c r="F416" s="844"/>
      <c r="G416" s="845">
        <f>SUM(G413:G415)</f>
        <v>120.6</v>
      </c>
      <c r="H416" s="846">
        <f>SUM(H413:H415)</f>
        <v>150</v>
      </c>
      <c r="I416" s="842"/>
      <c r="J416" s="907">
        <f>SUM(J413:J415)</f>
        <v>150</v>
      </c>
      <c r="K416" s="842"/>
      <c r="L416" s="842"/>
      <c r="M416" s="842"/>
      <c r="N416" s="842"/>
      <c r="O416" s="842"/>
      <c r="P416" s="842"/>
      <c r="Q416" s="842"/>
      <c r="R416" s="842"/>
    </row>
    <row r="417" spans="1:18" outlineLevel="1">
      <c r="A417" s="847" t="s">
        <v>292</v>
      </c>
      <c r="B417" s="829" t="s">
        <v>988</v>
      </c>
      <c r="C417" s="839">
        <v>42747</v>
      </c>
      <c r="D417" s="847" t="s">
        <v>1176</v>
      </c>
      <c r="E417" s="830" t="s">
        <v>1177</v>
      </c>
      <c r="F417" s="831">
        <v>66418</v>
      </c>
      <c r="G417" s="832">
        <v>240.75</v>
      </c>
      <c r="H417" s="829">
        <v>297</v>
      </c>
      <c r="I417" s="829" t="s">
        <v>322</v>
      </c>
      <c r="J417" s="906">
        <f t="shared" ref="J417:J422" si="22">H417</f>
        <v>297</v>
      </c>
      <c r="K417" s="840" t="s">
        <v>865</v>
      </c>
      <c r="L417" s="841" t="s">
        <v>665</v>
      </c>
      <c r="M417" s="841" t="s">
        <v>352</v>
      </c>
      <c r="N417" s="841" t="s">
        <v>815</v>
      </c>
      <c r="O417" s="841"/>
      <c r="P417" s="841" t="s">
        <v>5</v>
      </c>
      <c r="Q417" s="841" t="s">
        <v>323</v>
      </c>
      <c r="R417" s="840" t="s">
        <v>652</v>
      </c>
    </row>
    <row r="418" spans="1:18" outlineLevel="1">
      <c r="A418" s="847" t="s">
        <v>292</v>
      </c>
      <c r="B418" s="829" t="s">
        <v>988</v>
      </c>
      <c r="C418" s="839">
        <v>42759</v>
      </c>
      <c r="D418" s="847" t="s">
        <v>1178</v>
      </c>
      <c r="E418" s="830" t="s">
        <v>1179</v>
      </c>
      <c r="F418" s="831">
        <v>66418</v>
      </c>
      <c r="G418" s="832">
        <v>60.19</v>
      </c>
      <c r="H418" s="829">
        <v>74.25</v>
      </c>
      <c r="I418" s="829" t="s">
        <v>322</v>
      </c>
      <c r="J418" s="906">
        <f t="shared" si="22"/>
        <v>74.25</v>
      </c>
      <c r="K418" s="840" t="s">
        <v>865</v>
      </c>
      <c r="L418" s="841" t="s">
        <v>665</v>
      </c>
      <c r="M418" s="841" t="s">
        <v>352</v>
      </c>
      <c r="N418" s="841" t="s">
        <v>815</v>
      </c>
      <c r="O418" s="841"/>
      <c r="P418" s="841" t="s">
        <v>5</v>
      </c>
      <c r="Q418" s="841" t="s">
        <v>323</v>
      </c>
      <c r="R418" s="840" t="s">
        <v>652</v>
      </c>
    </row>
    <row r="419" spans="1:18" outlineLevel="1">
      <c r="A419" s="847" t="s">
        <v>292</v>
      </c>
      <c r="B419" s="829" t="s">
        <v>933</v>
      </c>
      <c r="C419" s="839">
        <v>42768</v>
      </c>
      <c r="D419" s="847" t="s">
        <v>1046</v>
      </c>
      <c r="E419" s="830" t="s">
        <v>1180</v>
      </c>
      <c r="F419" s="831">
        <v>66586</v>
      </c>
      <c r="G419" s="832">
        <v>6.11</v>
      </c>
      <c r="H419" s="829">
        <v>7.7</v>
      </c>
      <c r="I419" s="829" t="s">
        <v>322</v>
      </c>
      <c r="J419" s="906">
        <f t="shared" si="22"/>
        <v>7.7</v>
      </c>
      <c r="K419" s="840" t="s">
        <v>865</v>
      </c>
      <c r="L419" s="841" t="s">
        <v>665</v>
      </c>
      <c r="M419" s="841" t="s">
        <v>352</v>
      </c>
      <c r="N419" s="841" t="s">
        <v>651</v>
      </c>
      <c r="O419" s="841"/>
      <c r="P419" s="841" t="s">
        <v>5</v>
      </c>
      <c r="Q419" s="841" t="s">
        <v>323</v>
      </c>
      <c r="R419" s="840" t="s">
        <v>652</v>
      </c>
    </row>
    <row r="420" spans="1:18" outlineLevel="1">
      <c r="A420" s="847" t="s">
        <v>292</v>
      </c>
      <c r="B420" s="829" t="s">
        <v>932</v>
      </c>
      <c r="C420" s="839">
        <v>42808</v>
      </c>
      <c r="D420" s="847" t="s">
        <v>1181</v>
      </c>
      <c r="E420" s="830" t="s">
        <v>1182</v>
      </c>
      <c r="F420" s="831">
        <v>66991</v>
      </c>
      <c r="G420" s="832">
        <v>400.09</v>
      </c>
      <c r="H420" s="829">
        <v>495</v>
      </c>
      <c r="I420" s="829" t="s">
        <v>322</v>
      </c>
      <c r="J420" s="906">
        <f t="shared" si="22"/>
        <v>495</v>
      </c>
      <c r="K420" s="840" t="s">
        <v>865</v>
      </c>
      <c r="L420" s="841" t="s">
        <v>665</v>
      </c>
      <c r="M420" s="841" t="s">
        <v>352</v>
      </c>
      <c r="N420" s="841" t="s">
        <v>651</v>
      </c>
      <c r="O420" s="841"/>
      <c r="P420" s="841" t="s">
        <v>5</v>
      </c>
      <c r="Q420" s="841" t="s">
        <v>323</v>
      </c>
      <c r="R420" s="840" t="s">
        <v>652</v>
      </c>
    </row>
    <row r="421" spans="1:18" outlineLevel="1">
      <c r="A421" s="847" t="s">
        <v>292</v>
      </c>
      <c r="B421" s="829" t="s">
        <v>932</v>
      </c>
      <c r="C421" s="839">
        <v>42823</v>
      </c>
      <c r="D421" s="847" t="s">
        <v>1183</v>
      </c>
      <c r="E421" s="830" t="s">
        <v>1184</v>
      </c>
      <c r="F421" s="831">
        <v>66991</v>
      </c>
      <c r="G421" s="832">
        <v>100.02</v>
      </c>
      <c r="H421" s="829">
        <v>123.75</v>
      </c>
      <c r="I421" s="829" t="s">
        <v>322</v>
      </c>
      <c r="J421" s="906">
        <f t="shared" si="22"/>
        <v>123.75</v>
      </c>
      <c r="K421" s="840" t="s">
        <v>865</v>
      </c>
      <c r="L421" s="841" t="s">
        <v>665</v>
      </c>
      <c r="M421" s="841" t="s">
        <v>352</v>
      </c>
      <c r="N421" s="841" t="s">
        <v>651</v>
      </c>
      <c r="O421" s="841"/>
      <c r="P421" s="841" t="s">
        <v>5</v>
      </c>
      <c r="Q421" s="841" t="s">
        <v>323</v>
      </c>
      <c r="R421" s="840" t="s">
        <v>652</v>
      </c>
    </row>
    <row r="422" spans="1:18" outlineLevel="1">
      <c r="A422" s="847" t="s">
        <v>292</v>
      </c>
      <c r="B422" s="829" t="s">
        <v>932</v>
      </c>
      <c r="C422" s="839">
        <v>42823</v>
      </c>
      <c r="D422" s="847" t="s">
        <v>975</v>
      </c>
      <c r="E422" s="830" t="s">
        <v>1185</v>
      </c>
      <c r="F422" s="831">
        <v>66991</v>
      </c>
      <c r="G422" s="832">
        <v>8.08</v>
      </c>
      <c r="H422" s="829">
        <v>10</v>
      </c>
      <c r="I422" s="829" t="s">
        <v>322</v>
      </c>
      <c r="J422" s="906">
        <f t="shared" si="22"/>
        <v>10</v>
      </c>
      <c r="K422" s="840" t="s">
        <v>865</v>
      </c>
      <c r="L422" s="841" t="s">
        <v>665</v>
      </c>
      <c r="M422" s="841" t="s">
        <v>352</v>
      </c>
      <c r="N422" s="841" t="s">
        <v>651</v>
      </c>
      <c r="O422" s="841"/>
      <c r="P422" s="841" t="s">
        <v>5</v>
      </c>
      <c r="Q422" s="841" t="s">
        <v>323</v>
      </c>
      <c r="R422" s="840" t="s">
        <v>652</v>
      </c>
    </row>
    <row r="423" spans="1:18">
      <c r="A423" s="842" t="s">
        <v>647</v>
      </c>
      <c r="B423" s="842"/>
      <c r="C423" s="842"/>
      <c r="D423" s="842"/>
      <c r="E423" s="843"/>
      <c r="F423" s="844"/>
      <c r="G423" s="845">
        <f>SUM(G417:G422)</f>
        <v>815.24</v>
      </c>
      <c r="H423" s="846">
        <f>SUM(H417:H422)</f>
        <v>1007.7</v>
      </c>
      <c r="I423" s="842"/>
      <c r="J423" s="907">
        <f>SUM(J417:J422)</f>
        <v>1007.7</v>
      </c>
      <c r="K423" s="842"/>
      <c r="L423" s="842"/>
      <c r="M423" s="842"/>
      <c r="N423" s="842"/>
      <c r="O423" s="842"/>
      <c r="P423" s="842"/>
      <c r="Q423" s="842"/>
      <c r="R423" s="842"/>
    </row>
    <row r="424" spans="1:18" outlineLevel="1">
      <c r="A424" s="847" t="s">
        <v>293</v>
      </c>
      <c r="B424" s="829" t="s">
        <v>988</v>
      </c>
      <c r="C424" s="839">
        <v>42766</v>
      </c>
      <c r="D424" s="847" t="s">
        <v>1186</v>
      </c>
      <c r="E424" s="830" t="s">
        <v>1187</v>
      </c>
      <c r="F424" s="831">
        <v>66385</v>
      </c>
      <c r="G424" s="832">
        <v>81.06</v>
      </c>
      <c r="H424" s="829">
        <v>100</v>
      </c>
      <c r="I424" s="829" t="s">
        <v>322</v>
      </c>
      <c r="J424" s="906">
        <f>H424</f>
        <v>100</v>
      </c>
      <c r="K424" s="840" t="s">
        <v>694</v>
      </c>
      <c r="L424" s="841" t="s">
        <v>917</v>
      </c>
      <c r="M424" s="841" t="s">
        <v>352</v>
      </c>
      <c r="N424" s="841" t="s">
        <v>651</v>
      </c>
      <c r="O424" s="841"/>
      <c r="P424" s="841" t="s">
        <v>5</v>
      </c>
      <c r="Q424" s="841" t="s">
        <v>323</v>
      </c>
      <c r="R424" s="840" t="s">
        <v>652</v>
      </c>
    </row>
    <row r="425" spans="1:18" outlineLevel="1">
      <c r="A425" s="847" t="s">
        <v>293</v>
      </c>
      <c r="B425" s="829" t="s">
        <v>988</v>
      </c>
      <c r="C425" s="839">
        <v>42740</v>
      </c>
      <c r="D425" s="847" t="s">
        <v>1188</v>
      </c>
      <c r="E425" s="830" t="s">
        <v>1189</v>
      </c>
      <c r="F425" s="831">
        <v>66418</v>
      </c>
      <c r="G425" s="832">
        <v>243.18</v>
      </c>
      <c r="H425" s="829">
        <v>300</v>
      </c>
      <c r="I425" s="829" t="s">
        <v>322</v>
      </c>
      <c r="J425" s="906">
        <f>H425</f>
        <v>300</v>
      </c>
      <c r="K425" s="840" t="s">
        <v>1048</v>
      </c>
      <c r="L425" s="841" t="s">
        <v>665</v>
      </c>
      <c r="M425" s="841" t="s">
        <v>352</v>
      </c>
      <c r="N425" s="841" t="s">
        <v>651</v>
      </c>
      <c r="O425" s="841"/>
      <c r="P425" s="841" t="s">
        <v>5</v>
      </c>
      <c r="Q425" s="841" t="s">
        <v>323</v>
      </c>
      <c r="R425" s="840" t="s">
        <v>652</v>
      </c>
    </row>
    <row r="426" spans="1:18" outlineLevel="1">
      <c r="A426" s="847" t="s">
        <v>293</v>
      </c>
      <c r="B426" s="829" t="s">
        <v>988</v>
      </c>
      <c r="C426" s="839">
        <v>42740</v>
      </c>
      <c r="D426" s="847" t="s">
        <v>1188</v>
      </c>
      <c r="E426" s="830" t="s">
        <v>1190</v>
      </c>
      <c r="F426" s="831">
        <v>66418</v>
      </c>
      <c r="G426" s="832">
        <v>141.86000000000001</v>
      </c>
      <c r="H426" s="829">
        <v>175</v>
      </c>
      <c r="I426" s="829" t="s">
        <v>322</v>
      </c>
      <c r="J426" s="906">
        <f>H426</f>
        <v>175</v>
      </c>
      <c r="K426" s="840" t="s">
        <v>1048</v>
      </c>
      <c r="L426" s="841" t="s">
        <v>665</v>
      </c>
      <c r="M426" s="841" t="s">
        <v>352</v>
      </c>
      <c r="N426" s="841" t="s">
        <v>651</v>
      </c>
      <c r="O426" s="841"/>
      <c r="P426" s="841" t="s">
        <v>5</v>
      </c>
      <c r="Q426" s="841" t="s">
        <v>323</v>
      </c>
      <c r="R426" s="840" t="s">
        <v>652</v>
      </c>
    </row>
    <row r="427" spans="1:18" outlineLevel="1">
      <c r="A427" s="847" t="s">
        <v>293</v>
      </c>
      <c r="B427" s="829" t="s">
        <v>988</v>
      </c>
      <c r="C427" s="839">
        <v>42740</v>
      </c>
      <c r="D427" s="847" t="s">
        <v>1188</v>
      </c>
      <c r="E427" s="830" t="s">
        <v>1191</v>
      </c>
      <c r="F427" s="831">
        <v>66418</v>
      </c>
      <c r="G427" s="832">
        <v>354.24</v>
      </c>
      <c r="H427" s="829">
        <v>437</v>
      </c>
      <c r="I427" s="829" t="s">
        <v>322</v>
      </c>
      <c r="J427" s="906">
        <f>H427</f>
        <v>437</v>
      </c>
      <c r="K427" s="840" t="s">
        <v>1048</v>
      </c>
      <c r="L427" s="841" t="s">
        <v>665</v>
      </c>
      <c r="M427" s="841" t="s">
        <v>352</v>
      </c>
      <c r="N427" s="841" t="s">
        <v>651</v>
      </c>
      <c r="O427" s="841"/>
      <c r="P427" s="841" t="s">
        <v>5</v>
      </c>
      <c r="Q427" s="841" t="s">
        <v>323</v>
      </c>
      <c r="R427" s="840" t="s">
        <v>652</v>
      </c>
    </row>
    <row r="428" spans="1:18" outlineLevel="1">
      <c r="A428" s="847" t="s">
        <v>293</v>
      </c>
      <c r="B428" s="829" t="s">
        <v>932</v>
      </c>
      <c r="C428" s="839">
        <v>42823</v>
      </c>
      <c r="D428" s="847" t="s">
        <v>975</v>
      </c>
      <c r="E428" s="830" t="s">
        <v>1192</v>
      </c>
      <c r="F428" s="831">
        <v>66991</v>
      </c>
      <c r="G428" s="832">
        <v>76.25</v>
      </c>
      <c r="H428" s="829">
        <v>94.34</v>
      </c>
      <c r="I428" s="829" t="s">
        <v>322</v>
      </c>
      <c r="J428" s="906">
        <f>H428</f>
        <v>94.34</v>
      </c>
      <c r="K428" s="840" t="s">
        <v>865</v>
      </c>
      <c r="L428" s="841" t="s">
        <v>665</v>
      </c>
      <c r="M428" s="841" t="s">
        <v>352</v>
      </c>
      <c r="N428" s="841" t="s">
        <v>651</v>
      </c>
      <c r="O428" s="841"/>
      <c r="P428" s="841" t="s">
        <v>5</v>
      </c>
      <c r="Q428" s="841" t="s">
        <v>323</v>
      </c>
      <c r="R428" s="840" t="s">
        <v>652</v>
      </c>
    </row>
    <row r="429" spans="1:18">
      <c r="A429" s="842" t="s">
        <v>647</v>
      </c>
      <c r="B429" s="842"/>
      <c r="C429" s="842"/>
      <c r="D429" s="842"/>
      <c r="E429" s="843"/>
      <c r="F429" s="844"/>
      <c r="G429" s="845">
        <f>SUM(G424:G428)</f>
        <v>896.59</v>
      </c>
      <c r="H429" s="846">
        <f>SUM(H424:H428)</f>
        <v>1106.3399999999999</v>
      </c>
      <c r="I429" s="842"/>
      <c r="J429" s="907">
        <f>SUM(J424:J428)</f>
        <v>1106.3399999999999</v>
      </c>
      <c r="K429" s="842"/>
      <c r="L429" s="842"/>
      <c r="M429" s="842"/>
      <c r="N429" s="842"/>
      <c r="O429" s="842"/>
      <c r="P429" s="842"/>
      <c r="Q429" s="842"/>
      <c r="R429" s="842"/>
    </row>
    <row r="430" spans="1:18" outlineLevel="1">
      <c r="A430" s="847" t="s">
        <v>294</v>
      </c>
      <c r="B430" s="829" t="s">
        <v>988</v>
      </c>
      <c r="C430" s="839">
        <v>42747</v>
      </c>
      <c r="D430" s="847" t="s">
        <v>1123</v>
      </c>
      <c r="E430" s="830" t="s">
        <v>1193</v>
      </c>
      <c r="F430" s="831">
        <v>66425</v>
      </c>
      <c r="G430" s="832">
        <v>40.53</v>
      </c>
      <c r="H430" s="829">
        <v>50</v>
      </c>
      <c r="I430" s="829" t="s">
        <v>322</v>
      </c>
      <c r="J430" s="906">
        <f>H430</f>
        <v>50</v>
      </c>
      <c r="K430" s="840" t="s">
        <v>880</v>
      </c>
      <c r="L430" s="841" t="s">
        <v>661</v>
      </c>
      <c r="M430" s="841" t="s">
        <v>352</v>
      </c>
      <c r="N430" s="841"/>
      <c r="O430" s="841"/>
      <c r="P430" s="841" t="s">
        <v>5</v>
      </c>
      <c r="Q430" s="841" t="s">
        <v>323</v>
      </c>
      <c r="R430" s="840" t="s">
        <v>652</v>
      </c>
    </row>
    <row r="431" spans="1:18" outlineLevel="1">
      <c r="A431" s="847" t="s">
        <v>294</v>
      </c>
      <c r="B431" s="829" t="s">
        <v>988</v>
      </c>
      <c r="C431" s="839">
        <v>42748</v>
      </c>
      <c r="D431" s="847" t="s">
        <v>1123</v>
      </c>
      <c r="E431" s="830" t="s">
        <v>1194</v>
      </c>
      <c r="F431" s="831">
        <v>66425</v>
      </c>
      <c r="G431" s="832">
        <v>16.21</v>
      </c>
      <c r="H431" s="829">
        <v>20</v>
      </c>
      <c r="I431" s="829" t="s">
        <v>322</v>
      </c>
      <c r="J431" s="906">
        <f>H431</f>
        <v>20</v>
      </c>
      <c r="K431" s="840" t="s">
        <v>880</v>
      </c>
      <c r="L431" s="841" t="s">
        <v>661</v>
      </c>
      <c r="M431" s="841" t="s">
        <v>352</v>
      </c>
      <c r="N431" s="841"/>
      <c r="O431" s="841"/>
      <c r="P431" s="841" t="s">
        <v>5</v>
      </c>
      <c r="Q431" s="841" t="s">
        <v>323</v>
      </c>
      <c r="R431" s="840" t="s">
        <v>652</v>
      </c>
    </row>
    <row r="432" spans="1:18" outlineLevel="1">
      <c r="A432" s="847" t="s">
        <v>294</v>
      </c>
      <c r="B432" s="829" t="s">
        <v>988</v>
      </c>
      <c r="C432" s="839">
        <v>42762</v>
      </c>
      <c r="D432" s="847" t="s">
        <v>991</v>
      </c>
      <c r="E432" s="830" t="s">
        <v>1195</v>
      </c>
      <c r="F432" s="831">
        <v>66425</v>
      </c>
      <c r="G432" s="832">
        <v>55.53</v>
      </c>
      <c r="H432" s="829">
        <v>68.5</v>
      </c>
      <c r="I432" s="829" t="s">
        <v>322</v>
      </c>
      <c r="J432" s="906">
        <f>H432</f>
        <v>68.5</v>
      </c>
      <c r="K432" s="840" t="s">
        <v>880</v>
      </c>
      <c r="L432" s="841" t="s">
        <v>661</v>
      </c>
      <c r="M432" s="841" t="s">
        <v>352</v>
      </c>
      <c r="N432" s="841"/>
      <c r="O432" s="841"/>
      <c r="P432" s="841" t="s">
        <v>5</v>
      </c>
      <c r="Q432" s="841" t="s">
        <v>323</v>
      </c>
      <c r="R432" s="840" t="s">
        <v>652</v>
      </c>
    </row>
    <row r="433" spans="1:18" outlineLevel="1">
      <c r="A433" s="847" t="s">
        <v>294</v>
      </c>
      <c r="B433" s="829" t="s">
        <v>932</v>
      </c>
      <c r="C433" s="839">
        <v>42809</v>
      </c>
      <c r="D433" s="847" t="s">
        <v>936</v>
      </c>
      <c r="E433" s="830" t="s">
        <v>1196</v>
      </c>
      <c r="F433" s="831">
        <v>67003</v>
      </c>
      <c r="G433" s="832">
        <v>40.409999999999997</v>
      </c>
      <c r="H433" s="829">
        <v>50</v>
      </c>
      <c r="I433" s="829" t="s">
        <v>322</v>
      </c>
      <c r="J433" s="906">
        <f>H433</f>
        <v>50</v>
      </c>
      <c r="K433" s="840" t="s">
        <v>880</v>
      </c>
      <c r="L433" s="841" t="s">
        <v>661</v>
      </c>
      <c r="M433" s="841" t="s">
        <v>352</v>
      </c>
      <c r="N433" s="841"/>
      <c r="O433" s="841"/>
      <c r="P433" s="841" t="s">
        <v>5</v>
      </c>
      <c r="Q433" s="841" t="s">
        <v>323</v>
      </c>
      <c r="R433" s="840" t="s">
        <v>652</v>
      </c>
    </row>
    <row r="434" spans="1:18">
      <c r="A434" s="842" t="s">
        <v>647</v>
      </c>
      <c r="B434" s="842"/>
      <c r="C434" s="842"/>
      <c r="D434" s="842"/>
      <c r="E434" s="843"/>
      <c r="F434" s="844"/>
      <c r="G434" s="845">
        <f>SUM(G430:G433)</f>
        <v>152.68</v>
      </c>
      <c r="H434" s="846">
        <f>SUM(H430:H433)</f>
        <v>188.5</v>
      </c>
      <c r="I434" s="842"/>
      <c r="J434" s="907">
        <f>SUM(J430:J433)</f>
        <v>188.5</v>
      </c>
      <c r="K434" s="842"/>
      <c r="L434" s="842"/>
      <c r="M434" s="842"/>
      <c r="N434" s="842"/>
      <c r="O434" s="842"/>
      <c r="P434" s="842"/>
      <c r="Q434" s="842"/>
      <c r="R434" s="842"/>
    </row>
    <row r="435" spans="1:18" outlineLevel="1">
      <c r="A435" s="847" t="s">
        <v>295</v>
      </c>
      <c r="B435" s="829" t="s">
        <v>988</v>
      </c>
      <c r="C435" s="839">
        <v>42745</v>
      </c>
      <c r="D435" s="847" t="s">
        <v>1197</v>
      </c>
      <c r="E435" s="830" t="s">
        <v>1198</v>
      </c>
      <c r="F435" s="831">
        <v>66425</v>
      </c>
      <c r="G435" s="832">
        <v>36.619999999999997</v>
      </c>
      <c r="H435" s="829">
        <v>45.18</v>
      </c>
      <c r="I435" s="829" t="s">
        <v>322</v>
      </c>
      <c r="J435" s="906">
        <f t="shared" ref="J435:J450" si="23">H435</f>
        <v>45.18</v>
      </c>
      <c r="K435" s="840" t="s">
        <v>880</v>
      </c>
      <c r="L435" s="841" t="s">
        <v>661</v>
      </c>
      <c r="M435" s="841" t="s">
        <v>352</v>
      </c>
      <c r="N435" s="841"/>
      <c r="O435" s="841"/>
      <c r="P435" s="841" t="s">
        <v>5</v>
      </c>
      <c r="Q435" s="841" t="s">
        <v>323</v>
      </c>
      <c r="R435" s="840" t="s">
        <v>652</v>
      </c>
    </row>
    <row r="436" spans="1:18" outlineLevel="1">
      <c r="A436" s="847" t="s">
        <v>295</v>
      </c>
      <c r="B436" s="829" t="s">
        <v>988</v>
      </c>
      <c r="C436" s="839">
        <v>42766</v>
      </c>
      <c r="D436" s="847" t="s">
        <v>991</v>
      </c>
      <c r="E436" s="830" t="s">
        <v>1199</v>
      </c>
      <c r="F436" s="831">
        <v>66425</v>
      </c>
      <c r="G436" s="832">
        <v>12.97</v>
      </c>
      <c r="H436" s="829">
        <v>16</v>
      </c>
      <c r="I436" s="829" t="s">
        <v>322</v>
      </c>
      <c r="J436" s="906">
        <f t="shared" si="23"/>
        <v>16</v>
      </c>
      <c r="K436" s="840" t="s">
        <v>880</v>
      </c>
      <c r="L436" s="841" t="s">
        <v>661</v>
      </c>
      <c r="M436" s="841" t="s">
        <v>352</v>
      </c>
      <c r="N436" s="841"/>
      <c r="O436" s="841"/>
      <c r="P436" s="841" t="s">
        <v>5</v>
      </c>
      <c r="Q436" s="841" t="s">
        <v>323</v>
      </c>
      <c r="R436" s="840" t="s">
        <v>652</v>
      </c>
    </row>
    <row r="437" spans="1:18" outlineLevel="1">
      <c r="A437" s="847" t="s">
        <v>295</v>
      </c>
      <c r="B437" s="829" t="s">
        <v>988</v>
      </c>
      <c r="C437" s="839">
        <v>42754</v>
      </c>
      <c r="D437" s="847" t="s">
        <v>1123</v>
      </c>
      <c r="E437" s="830" t="s">
        <v>1200</v>
      </c>
      <c r="F437" s="831">
        <v>66425</v>
      </c>
      <c r="G437" s="832">
        <v>7.3</v>
      </c>
      <c r="H437" s="829">
        <v>9</v>
      </c>
      <c r="I437" s="829" t="s">
        <v>322</v>
      </c>
      <c r="J437" s="906">
        <f t="shared" si="23"/>
        <v>9</v>
      </c>
      <c r="K437" s="840" t="s">
        <v>886</v>
      </c>
      <c r="L437" s="841" t="s">
        <v>661</v>
      </c>
      <c r="M437" s="841" t="s">
        <v>352</v>
      </c>
      <c r="N437" s="841"/>
      <c r="O437" s="841"/>
      <c r="P437" s="841" t="s">
        <v>5</v>
      </c>
      <c r="Q437" s="841" t="s">
        <v>323</v>
      </c>
      <c r="R437" s="840" t="s">
        <v>652</v>
      </c>
    </row>
    <row r="438" spans="1:18" outlineLevel="1">
      <c r="A438" s="847" t="s">
        <v>295</v>
      </c>
      <c r="B438" s="829" t="s">
        <v>988</v>
      </c>
      <c r="C438" s="839">
        <v>42762</v>
      </c>
      <c r="D438" s="847" t="s">
        <v>991</v>
      </c>
      <c r="E438" s="830" t="s">
        <v>1201</v>
      </c>
      <c r="F438" s="831">
        <v>66425</v>
      </c>
      <c r="G438" s="832">
        <v>4.05</v>
      </c>
      <c r="H438" s="829">
        <v>5</v>
      </c>
      <c r="I438" s="829" t="s">
        <v>322</v>
      </c>
      <c r="J438" s="906">
        <f t="shared" si="23"/>
        <v>5</v>
      </c>
      <c r="K438" s="840" t="s">
        <v>886</v>
      </c>
      <c r="L438" s="841" t="s">
        <v>661</v>
      </c>
      <c r="M438" s="841" t="s">
        <v>352</v>
      </c>
      <c r="N438" s="841"/>
      <c r="O438" s="841"/>
      <c r="P438" s="841" t="s">
        <v>5</v>
      </c>
      <c r="Q438" s="841" t="s">
        <v>323</v>
      </c>
      <c r="R438" s="840" t="s">
        <v>652</v>
      </c>
    </row>
    <row r="439" spans="1:18" outlineLevel="1">
      <c r="A439" s="847" t="s">
        <v>295</v>
      </c>
      <c r="B439" s="829" t="s">
        <v>988</v>
      </c>
      <c r="C439" s="839">
        <v>42748</v>
      </c>
      <c r="D439" s="847" t="s">
        <v>1123</v>
      </c>
      <c r="E439" s="830" t="s">
        <v>1202</v>
      </c>
      <c r="F439" s="831">
        <v>66425</v>
      </c>
      <c r="G439" s="832">
        <v>32.42</v>
      </c>
      <c r="H439" s="829">
        <v>40</v>
      </c>
      <c r="I439" s="829" t="s">
        <v>322</v>
      </c>
      <c r="J439" s="906">
        <f t="shared" si="23"/>
        <v>40</v>
      </c>
      <c r="K439" s="840" t="s">
        <v>1203</v>
      </c>
      <c r="L439" s="841" t="s">
        <v>661</v>
      </c>
      <c r="M439" s="841" t="s">
        <v>352</v>
      </c>
      <c r="N439" s="841"/>
      <c r="O439" s="841"/>
      <c r="P439" s="841" t="s">
        <v>5</v>
      </c>
      <c r="Q439" s="841" t="s">
        <v>323</v>
      </c>
      <c r="R439" s="840" t="s">
        <v>652</v>
      </c>
    </row>
    <row r="440" spans="1:18" outlineLevel="1">
      <c r="A440" s="847" t="s">
        <v>295</v>
      </c>
      <c r="B440" s="829" t="s">
        <v>933</v>
      </c>
      <c r="C440" s="839">
        <v>42787</v>
      </c>
      <c r="D440" s="847" t="s">
        <v>964</v>
      </c>
      <c r="E440" s="830" t="s">
        <v>1204</v>
      </c>
      <c r="F440" s="831">
        <v>66588</v>
      </c>
      <c r="G440" s="832">
        <v>18.239999999999998</v>
      </c>
      <c r="H440" s="829">
        <v>23</v>
      </c>
      <c r="I440" s="829" t="s">
        <v>322</v>
      </c>
      <c r="J440" s="906">
        <f t="shared" si="23"/>
        <v>23</v>
      </c>
      <c r="K440" s="840" t="s">
        <v>880</v>
      </c>
      <c r="L440" s="841" t="s">
        <v>661</v>
      </c>
      <c r="M440" s="841" t="s">
        <v>352</v>
      </c>
      <c r="N440" s="841"/>
      <c r="O440" s="841"/>
      <c r="P440" s="841" t="s">
        <v>5</v>
      </c>
      <c r="Q440" s="841" t="s">
        <v>323</v>
      </c>
      <c r="R440" s="840" t="s">
        <v>652</v>
      </c>
    </row>
    <row r="441" spans="1:18" outlineLevel="1">
      <c r="A441" s="847" t="s">
        <v>295</v>
      </c>
      <c r="B441" s="829" t="s">
        <v>933</v>
      </c>
      <c r="C441" s="839">
        <v>42788</v>
      </c>
      <c r="D441" s="847" t="s">
        <v>964</v>
      </c>
      <c r="E441" s="830" t="s">
        <v>1205</v>
      </c>
      <c r="F441" s="831">
        <v>66588</v>
      </c>
      <c r="G441" s="832">
        <v>6.34</v>
      </c>
      <c r="H441" s="829">
        <v>8</v>
      </c>
      <c r="I441" s="829" t="s">
        <v>322</v>
      </c>
      <c r="J441" s="906">
        <f t="shared" si="23"/>
        <v>8</v>
      </c>
      <c r="K441" s="840" t="s">
        <v>880</v>
      </c>
      <c r="L441" s="841" t="s">
        <v>661</v>
      </c>
      <c r="M441" s="841" t="s">
        <v>352</v>
      </c>
      <c r="N441" s="841"/>
      <c r="O441" s="841"/>
      <c r="P441" s="841" t="s">
        <v>5</v>
      </c>
      <c r="Q441" s="841" t="s">
        <v>323</v>
      </c>
      <c r="R441" s="840" t="s">
        <v>652</v>
      </c>
    </row>
    <row r="442" spans="1:18" outlineLevel="1">
      <c r="A442" s="847" t="s">
        <v>295</v>
      </c>
      <c r="B442" s="829" t="s">
        <v>933</v>
      </c>
      <c r="C442" s="839">
        <v>42790</v>
      </c>
      <c r="D442" s="847" t="s">
        <v>964</v>
      </c>
      <c r="E442" s="830" t="s">
        <v>1205</v>
      </c>
      <c r="F442" s="831">
        <v>66588</v>
      </c>
      <c r="G442" s="832">
        <v>6.34</v>
      </c>
      <c r="H442" s="829">
        <v>8</v>
      </c>
      <c r="I442" s="829" t="s">
        <v>322</v>
      </c>
      <c r="J442" s="906">
        <f t="shared" si="23"/>
        <v>8</v>
      </c>
      <c r="K442" s="840" t="s">
        <v>880</v>
      </c>
      <c r="L442" s="841" t="s">
        <v>661</v>
      </c>
      <c r="M442" s="841" t="s">
        <v>352</v>
      </c>
      <c r="N442" s="841"/>
      <c r="O442" s="841"/>
      <c r="P442" s="841" t="s">
        <v>5</v>
      </c>
      <c r="Q442" s="841" t="s">
        <v>323</v>
      </c>
      <c r="R442" s="840" t="s">
        <v>652</v>
      </c>
    </row>
    <row r="443" spans="1:18" outlineLevel="1">
      <c r="A443" s="847" t="s">
        <v>295</v>
      </c>
      <c r="B443" s="829" t="s">
        <v>933</v>
      </c>
      <c r="C443" s="839">
        <v>42793</v>
      </c>
      <c r="D443" s="847" t="s">
        <v>934</v>
      </c>
      <c r="E443" s="830" t="s">
        <v>1206</v>
      </c>
      <c r="F443" s="831">
        <v>66588</v>
      </c>
      <c r="G443" s="832">
        <v>50.2</v>
      </c>
      <c r="H443" s="829">
        <v>63.3</v>
      </c>
      <c r="I443" s="829" t="s">
        <v>322</v>
      </c>
      <c r="J443" s="906">
        <f t="shared" si="23"/>
        <v>63.3</v>
      </c>
      <c r="K443" s="840" t="s">
        <v>880</v>
      </c>
      <c r="L443" s="841" t="s">
        <v>661</v>
      </c>
      <c r="M443" s="841" t="s">
        <v>352</v>
      </c>
      <c r="N443" s="841"/>
      <c r="O443" s="841"/>
      <c r="P443" s="841" t="s">
        <v>5</v>
      </c>
      <c r="Q443" s="841" t="s">
        <v>323</v>
      </c>
      <c r="R443" s="840" t="s">
        <v>652</v>
      </c>
    </row>
    <row r="444" spans="1:18" outlineLevel="1">
      <c r="A444" s="847" t="s">
        <v>295</v>
      </c>
      <c r="B444" s="829" t="s">
        <v>932</v>
      </c>
      <c r="C444" s="839">
        <v>42800</v>
      </c>
      <c r="D444" s="847" t="s">
        <v>1207</v>
      </c>
      <c r="E444" s="830" t="s">
        <v>1208</v>
      </c>
      <c r="F444" s="831">
        <v>67003</v>
      </c>
      <c r="G444" s="832">
        <v>32.61</v>
      </c>
      <c r="H444" s="829">
        <v>40.35</v>
      </c>
      <c r="I444" s="829" t="s">
        <v>322</v>
      </c>
      <c r="J444" s="906">
        <f t="shared" si="23"/>
        <v>40.35</v>
      </c>
      <c r="K444" s="840" t="s">
        <v>880</v>
      </c>
      <c r="L444" s="841" t="s">
        <v>661</v>
      </c>
      <c r="M444" s="841" t="s">
        <v>352</v>
      </c>
      <c r="N444" s="841"/>
      <c r="O444" s="841"/>
      <c r="P444" s="841" t="s">
        <v>5</v>
      </c>
      <c r="Q444" s="841" t="s">
        <v>323</v>
      </c>
      <c r="R444" s="840" t="s">
        <v>652</v>
      </c>
    </row>
    <row r="445" spans="1:18" outlineLevel="1">
      <c r="A445" s="847" t="s">
        <v>295</v>
      </c>
      <c r="B445" s="829" t="s">
        <v>932</v>
      </c>
      <c r="C445" s="839">
        <v>42821</v>
      </c>
      <c r="D445" s="847" t="s">
        <v>1017</v>
      </c>
      <c r="E445" s="830" t="s">
        <v>1209</v>
      </c>
      <c r="F445" s="831">
        <v>67003</v>
      </c>
      <c r="G445" s="832">
        <v>7.76</v>
      </c>
      <c r="H445" s="829">
        <v>9.6</v>
      </c>
      <c r="I445" s="829" t="s">
        <v>322</v>
      </c>
      <c r="J445" s="906">
        <f t="shared" si="23"/>
        <v>9.6</v>
      </c>
      <c r="K445" s="840" t="s">
        <v>880</v>
      </c>
      <c r="L445" s="841" t="s">
        <v>661</v>
      </c>
      <c r="M445" s="841" t="s">
        <v>352</v>
      </c>
      <c r="N445" s="841"/>
      <c r="O445" s="841"/>
      <c r="P445" s="841" t="s">
        <v>5</v>
      </c>
      <c r="Q445" s="841" t="s">
        <v>323</v>
      </c>
      <c r="R445" s="840" t="s">
        <v>652</v>
      </c>
    </row>
    <row r="446" spans="1:18" outlineLevel="1">
      <c r="A446" s="847" t="s">
        <v>295</v>
      </c>
      <c r="B446" s="829" t="s">
        <v>932</v>
      </c>
      <c r="C446" s="839">
        <v>42824</v>
      </c>
      <c r="D446" s="847" t="s">
        <v>1017</v>
      </c>
      <c r="E446" s="830" t="s">
        <v>1210</v>
      </c>
      <c r="F446" s="831">
        <v>67003</v>
      </c>
      <c r="G446" s="832">
        <v>43.28</v>
      </c>
      <c r="H446" s="829">
        <v>53.55</v>
      </c>
      <c r="I446" s="829" t="s">
        <v>322</v>
      </c>
      <c r="J446" s="906">
        <f t="shared" si="23"/>
        <v>53.55</v>
      </c>
      <c r="K446" s="840" t="s">
        <v>880</v>
      </c>
      <c r="L446" s="841" t="s">
        <v>661</v>
      </c>
      <c r="M446" s="841" t="s">
        <v>352</v>
      </c>
      <c r="N446" s="841"/>
      <c r="O446" s="841"/>
      <c r="P446" s="841" t="s">
        <v>5</v>
      </c>
      <c r="Q446" s="841" t="s">
        <v>323</v>
      </c>
      <c r="R446" s="840" t="s">
        <v>652</v>
      </c>
    </row>
    <row r="447" spans="1:18" outlineLevel="1">
      <c r="A447" s="847" t="s">
        <v>295</v>
      </c>
      <c r="B447" s="829" t="s">
        <v>932</v>
      </c>
      <c r="C447" s="839">
        <v>42818</v>
      </c>
      <c r="D447" s="847" t="s">
        <v>1017</v>
      </c>
      <c r="E447" s="830" t="s">
        <v>1211</v>
      </c>
      <c r="F447" s="831">
        <v>67003</v>
      </c>
      <c r="G447" s="832">
        <v>8.08</v>
      </c>
      <c r="H447" s="829">
        <v>10</v>
      </c>
      <c r="I447" s="829" t="s">
        <v>322</v>
      </c>
      <c r="J447" s="906">
        <f t="shared" si="23"/>
        <v>10</v>
      </c>
      <c r="K447" s="840" t="s">
        <v>901</v>
      </c>
      <c r="L447" s="841" t="s">
        <v>661</v>
      </c>
      <c r="M447" s="841" t="s">
        <v>352</v>
      </c>
      <c r="N447" s="841"/>
      <c r="O447" s="841"/>
      <c r="P447" s="841" t="s">
        <v>5</v>
      </c>
      <c r="Q447" s="841" t="s">
        <v>323</v>
      </c>
      <c r="R447" s="840" t="s">
        <v>652</v>
      </c>
    </row>
    <row r="448" spans="1:18" outlineLevel="1">
      <c r="A448" s="847" t="s">
        <v>295</v>
      </c>
      <c r="B448" s="829" t="s">
        <v>932</v>
      </c>
      <c r="C448" s="839">
        <v>42815</v>
      </c>
      <c r="D448" s="847" t="s">
        <v>1017</v>
      </c>
      <c r="E448" s="830" t="s">
        <v>1212</v>
      </c>
      <c r="F448" s="831">
        <v>67003</v>
      </c>
      <c r="G448" s="832">
        <v>20.13</v>
      </c>
      <c r="H448" s="829">
        <v>24.9</v>
      </c>
      <c r="I448" s="829" t="s">
        <v>322</v>
      </c>
      <c r="J448" s="906">
        <f t="shared" si="23"/>
        <v>24.9</v>
      </c>
      <c r="K448" s="840" t="s">
        <v>891</v>
      </c>
      <c r="L448" s="841" t="s">
        <v>661</v>
      </c>
      <c r="M448" s="841" t="s">
        <v>352</v>
      </c>
      <c r="N448" s="841"/>
      <c r="O448" s="841"/>
      <c r="P448" s="841" t="s">
        <v>5</v>
      </c>
      <c r="Q448" s="841" t="s">
        <v>323</v>
      </c>
      <c r="R448" s="840" t="s">
        <v>652</v>
      </c>
    </row>
    <row r="449" spans="1:18" outlineLevel="1">
      <c r="A449" s="847" t="s">
        <v>295</v>
      </c>
      <c r="B449" s="829" t="s">
        <v>932</v>
      </c>
      <c r="C449" s="839">
        <v>42825</v>
      </c>
      <c r="D449" s="847" t="s">
        <v>1017</v>
      </c>
      <c r="E449" s="830" t="s">
        <v>1213</v>
      </c>
      <c r="F449" s="831">
        <v>67003</v>
      </c>
      <c r="G449" s="832">
        <v>32.33</v>
      </c>
      <c r="H449" s="829">
        <v>40</v>
      </c>
      <c r="I449" s="829" t="s">
        <v>322</v>
      </c>
      <c r="J449" s="906">
        <f t="shared" si="23"/>
        <v>40</v>
      </c>
      <c r="K449" s="840" t="s">
        <v>1203</v>
      </c>
      <c r="L449" s="841" t="s">
        <v>661</v>
      </c>
      <c r="M449" s="841" t="s">
        <v>352</v>
      </c>
      <c r="N449" s="841"/>
      <c r="O449" s="841"/>
      <c r="P449" s="841" t="s">
        <v>5</v>
      </c>
      <c r="Q449" s="841" t="s">
        <v>323</v>
      </c>
      <c r="R449" s="840" t="s">
        <v>652</v>
      </c>
    </row>
    <row r="450" spans="1:18" outlineLevel="1">
      <c r="A450" s="847" t="s">
        <v>295</v>
      </c>
      <c r="B450" s="829" t="s">
        <v>932</v>
      </c>
      <c r="C450" s="839">
        <v>42811</v>
      </c>
      <c r="D450" s="847" t="s">
        <v>936</v>
      </c>
      <c r="E450" s="830" t="s">
        <v>1214</v>
      </c>
      <c r="F450" s="831">
        <v>67003</v>
      </c>
      <c r="G450" s="832">
        <v>4.8499999999999996</v>
      </c>
      <c r="H450" s="829">
        <v>6</v>
      </c>
      <c r="I450" s="829" t="s">
        <v>322</v>
      </c>
      <c r="J450" s="906">
        <f t="shared" si="23"/>
        <v>6</v>
      </c>
      <c r="K450" s="840" t="s">
        <v>1215</v>
      </c>
      <c r="L450" s="841" t="s">
        <v>661</v>
      </c>
      <c r="M450" s="841" t="s">
        <v>352</v>
      </c>
      <c r="N450" s="841"/>
      <c r="O450" s="841"/>
      <c r="P450" s="841" t="s">
        <v>5</v>
      </c>
      <c r="Q450" s="841" t="s">
        <v>323</v>
      </c>
      <c r="R450" s="840" t="s">
        <v>652</v>
      </c>
    </row>
    <row r="451" spans="1:18">
      <c r="A451" s="842" t="s">
        <v>647</v>
      </c>
      <c r="B451" s="842"/>
      <c r="C451" s="842"/>
      <c r="D451" s="842"/>
      <c r="E451" s="843"/>
      <c r="F451" s="844"/>
      <c r="G451" s="845">
        <f>SUM(G435:G450)</f>
        <v>323.52</v>
      </c>
      <c r="H451" s="846">
        <f>SUM(H435:H450)</f>
        <v>401.88000000000005</v>
      </c>
      <c r="I451" s="842"/>
      <c r="J451" s="907">
        <f>SUM(J435:J450)</f>
        <v>401.88000000000005</v>
      </c>
      <c r="K451" s="842"/>
      <c r="L451" s="842"/>
      <c r="M451" s="842"/>
      <c r="N451" s="842"/>
      <c r="O451" s="842"/>
      <c r="P451" s="842"/>
      <c r="Q451" s="842"/>
      <c r="R451" s="842"/>
    </row>
    <row r="452" spans="1:18" outlineLevel="1">
      <c r="A452" s="847" t="s">
        <v>329</v>
      </c>
      <c r="B452" s="829" t="s">
        <v>988</v>
      </c>
      <c r="C452" s="839">
        <v>42748</v>
      </c>
      <c r="D452" s="847" t="s">
        <v>1123</v>
      </c>
      <c r="E452" s="830" t="s">
        <v>1216</v>
      </c>
      <c r="F452" s="831">
        <v>66425</v>
      </c>
      <c r="G452" s="832">
        <v>81.06</v>
      </c>
      <c r="H452" s="829">
        <v>100</v>
      </c>
      <c r="I452" s="829" t="s">
        <v>322</v>
      </c>
      <c r="J452" s="906">
        <f>H452</f>
        <v>100</v>
      </c>
      <c r="K452" s="840" t="s">
        <v>886</v>
      </c>
      <c r="L452" s="841" t="s">
        <v>661</v>
      </c>
      <c r="M452" s="841" t="s">
        <v>352</v>
      </c>
      <c r="N452" s="841"/>
      <c r="O452" s="841"/>
      <c r="P452" s="841" t="s">
        <v>5</v>
      </c>
      <c r="Q452" s="841" t="s">
        <v>323</v>
      </c>
      <c r="R452" s="840" t="s">
        <v>652</v>
      </c>
    </row>
    <row r="453" spans="1:18" outlineLevel="1">
      <c r="A453" s="847" t="s">
        <v>329</v>
      </c>
      <c r="B453" s="829" t="s">
        <v>933</v>
      </c>
      <c r="C453" s="839">
        <v>42782</v>
      </c>
      <c r="D453" s="847" t="s">
        <v>1030</v>
      </c>
      <c r="E453" s="830" t="s">
        <v>1217</v>
      </c>
      <c r="F453" s="831">
        <v>66588</v>
      </c>
      <c r="G453" s="832">
        <v>47.19</v>
      </c>
      <c r="H453" s="829">
        <v>59.5</v>
      </c>
      <c r="I453" s="829" t="s">
        <v>322</v>
      </c>
      <c r="J453" s="906">
        <f>H453</f>
        <v>59.5</v>
      </c>
      <c r="K453" s="840" t="s">
        <v>891</v>
      </c>
      <c r="L453" s="841" t="s">
        <v>661</v>
      </c>
      <c r="M453" s="841" t="s">
        <v>352</v>
      </c>
      <c r="N453" s="841"/>
      <c r="O453" s="841"/>
      <c r="P453" s="841" t="s">
        <v>5</v>
      </c>
      <c r="Q453" s="841" t="s">
        <v>323</v>
      </c>
      <c r="R453" s="840" t="s">
        <v>652</v>
      </c>
    </row>
    <row r="454" spans="1:18" outlineLevel="1">
      <c r="A454" s="847" t="s">
        <v>329</v>
      </c>
      <c r="B454" s="829" t="s">
        <v>933</v>
      </c>
      <c r="C454" s="839">
        <v>42774</v>
      </c>
      <c r="D454" s="847" t="s">
        <v>1012</v>
      </c>
      <c r="E454" s="830" t="s">
        <v>1218</v>
      </c>
      <c r="F454" s="831">
        <v>66588</v>
      </c>
      <c r="G454" s="832">
        <v>25.38</v>
      </c>
      <c r="H454" s="829">
        <v>32</v>
      </c>
      <c r="I454" s="829" t="s">
        <v>322</v>
      </c>
      <c r="J454" s="906">
        <f>H454</f>
        <v>32</v>
      </c>
      <c r="K454" s="840" t="s">
        <v>1219</v>
      </c>
      <c r="L454" s="841" t="s">
        <v>661</v>
      </c>
      <c r="M454" s="841" t="s">
        <v>352</v>
      </c>
      <c r="N454" s="841"/>
      <c r="O454" s="841"/>
      <c r="P454" s="841" t="s">
        <v>5</v>
      </c>
      <c r="Q454" s="841" t="s">
        <v>323</v>
      </c>
      <c r="R454" s="840" t="s">
        <v>652</v>
      </c>
    </row>
    <row r="455" spans="1:18" outlineLevel="1">
      <c r="A455" s="847" t="s">
        <v>329</v>
      </c>
      <c r="B455" s="829" t="s">
        <v>932</v>
      </c>
      <c r="C455" s="839">
        <v>42802</v>
      </c>
      <c r="D455" s="847" t="s">
        <v>1207</v>
      </c>
      <c r="E455" s="830" t="s">
        <v>1220</v>
      </c>
      <c r="F455" s="831">
        <v>67003</v>
      </c>
      <c r="G455" s="832">
        <v>6.47</v>
      </c>
      <c r="H455" s="829">
        <v>8</v>
      </c>
      <c r="I455" s="829" t="s">
        <v>322</v>
      </c>
      <c r="J455" s="906">
        <f>H455</f>
        <v>8</v>
      </c>
      <c r="K455" s="840" t="s">
        <v>1203</v>
      </c>
      <c r="L455" s="841" t="s">
        <v>661</v>
      </c>
      <c r="M455" s="841" t="s">
        <v>352</v>
      </c>
      <c r="N455" s="841"/>
      <c r="O455" s="841"/>
      <c r="P455" s="841" t="s">
        <v>5</v>
      </c>
      <c r="Q455" s="841" t="s">
        <v>323</v>
      </c>
      <c r="R455" s="840" t="s">
        <v>652</v>
      </c>
    </row>
    <row r="456" spans="1:18">
      <c r="A456" s="842" t="s">
        <v>647</v>
      </c>
      <c r="B456" s="842"/>
      <c r="C456" s="842"/>
      <c r="D456" s="842"/>
      <c r="E456" s="843"/>
      <c r="F456" s="844"/>
      <c r="G456" s="845">
        <f>SUM(G452:G455)</f>
        <v>160.1</v>
      </c>
      <c r="H456" s="846">
        <f>SUM(H452:H455)</f>
        <v>199.5</v>
      </c>
      <c r="I456" s="842"/>
      <c r="J456" s="907">
        <f>SUM(J452:J455)</f>
        <v>199.5</v>
      </c>
      <c r="K456" s="842"/>
      <c r="L456" s="842"/>
      <c r="M456" s="842"/>
      <c r="N456" s="842"/>
      <c r="O456" s="842"/>
      <c r="P456" s="842"/>
      <c r="Q456" s="842"/>
      <c r="R456" s="842"/>
    </row>
    <row r="457" spans="1:18" outlineLevel="1">
      <c r="A457" s="847" t="s">
        <v>330</v>
      </c>
      <c r="B457" s="829" t="s">
        <v>988</v>
      </c>
      <c r="C457" s="839">
        <v>42766</v>
      </c>
      <c r="D457" s="847" t="s">
        <v>1221</v>
      </c>
      <c r="E457" s="830" t="s">
        <v>1222</v>
      </c>
      <c r="F457" s="831">
        <v>66425</v>
      </c>
      <c r="G457" s="832">
        <v>24.32</v>
      </c>
      <c r="H457" s="829">
        <v>30</v>
      </c>
      <c r="I457" s="829" t="s">
        <v>322</v>
      </c>
      <c r="J457" s="906">
        <f t="shared" ref="J457:J486" si="24">H457</f>
        <v>30</v>
      </c>
      <c r="K457" s="840" t="s">
        <v>972</v>
      </c>
      <c r="L457" s="841" t="s">
        <v>661</v>
      </c>
      <c r="M457" s="841" t="s">
        <v>352</v>
      </c>
      <c r="N457" s="841"/>
      <c r="O457" s="841"/>
      <c r="P457" s="841" t="s">
        <v>5</v>
      </c>
      <c r="Q457" s="841" t="s">
        <v>323</v>
      </c>
      <c r="R457" s="840" t="s">
        <v>652</v>
      </c>
    </row>
    <row r="458" spans="1:18" outlineLevel="1">
      <c r="A458" s="847" t="s">
        <v>330</v>
      </c>
      <c r="B458" s="829" t="s">
        <v>988</v>
      </c>
      <c r="C458" s="839">
        <v>42766</v>
      </c>
      <c r="D458" s="847" t="s">
        <v>1221</v>
      </c>
      <c r="E458" s="830" t="s">
        <v>1223</v>
      </c>
      <c r="F458" s="831">
        <v>66425</v>
      </c>
      <c r="G458" s="832">
        <v>24.32</v>
      </c>
      <c r="H458" s="829">
        <v>30</v>
      </c>
      <c r="I458" s="829" t="s">
        <v>322</v>
      </c>
      <c r="J458" s="906">
        <f t="shared" si="24"/>
        <v>30</v>
      </c>
      <c r="K458" s="840" t="s">
        <v>972</v>
      </c>
      <c r="L458" s="841" t="s">
        <v>661</v>
      </c>
      <c r="M458" s="841" t="s">
        <v>352</v>
      </c>
      <c r="N458" s="841"/>
      <c r="O458" s="841"/>
      <c r="P458" s="841" t="s">
        <v>5</v>
      </c>
      <c r="Q458" s="841" t="s">
        <v>323</v>
      </c>
      <c r="R458" s="840" t="s">
        <v>652</v>
      </c>
    </row>
    <row r="459" spans="1:18" outlineLevel="1">
      <c r="A459" s="847" t="s">
        <v>330</v>
      </c>
      <c r="B459" s="829" t="s">
        <v>988</v>
      </c>
      <c r="C459" s="839">
        <v>42766</v>
      </c>
      <c r="D459" s="847" t="s">
        <v>1221</v>
      </c>
      <c r="E459" s="830" t="s">
        <v>1224</v>
      </c>
      <c r="F459" s="831">
        <v>66425</v>
      </c>
      <c r="G459" s="832">
        <v>36.479999999999997</v>
      </c>
      <c r="H459" s="829">
        <v>45</v>
      </c>
      <c r="I459" s="829" t="s">
        <v>322</v>
      </c>
      <c r="J459" s="906">
        <f t="shared" si="24"/>
        <v>45</v>
      </c>
      <c r="K459" s="840" t="s">
        <v>972</v>
      </c>
      <c r="L459" s="841" t="s">
        <v>661</v>
      </c>
      <c r="M459" s="841" t="s">
        <v>352</v>
      </c>
      <c r="N459" s="841"/>
      <c r="O459" s="841"/>
      <c r="P459" s="841" t="s">
        <v>5</v>
      </c>
      <c r="Q459" s="841" t="s">
        <v>323</v>
      </c>
      <c r="R459" s="840" t="s">
        <v>652</v>
      </c>
    </row>
    <row r="460" spans="1:18" outlineLevel="1">
      <c r="A460" s="847" t="s">
        <v>330</v>
      </c>
      <c r="B460" s="829" t="s">
        <v>988</v>
      </c>
      <c r="C460" s="839">
        <v>42766</v>
      </c>
      <c r="D460" s="847" t="s">
        <v>1221</v>
      </c>
      <c r="E460" s="830" t="s">
        <v>1225</v>
      </c>
      <c r="F460" s="831">
        <v>66425</v>
      </c>
      <c r="G460" s="832">
        <v>16.21</v>
      </c>
      <c r="H460" s="829">
        <v>20</v>
      </c>
      <c r="I460" s="829" t="s">
        <v>322</v>
      </c>
      <c r="J460" s="906">
        <f t="shared" si="24"/>
        <v>20</v>
      </c>
      <c r="K460" s="840" t="s">
        <v>972</v>
      </c>
      <c r="L460" s="841" t="s">
        <v>661</v>
      </c>
      <c r="M460" s="841" t="s">
        <v>352</v>
      </c>
      <c r="N460" s="841"/>
      <c r="O460" s="841"/>
      <c r="P460" s="841" t="s">
        <v>5</v>
      </c>
      <c r="Q460" s="841" t="s">
        <v>323</v>
      </c>
      <c r="R460" s="840" t="s">
        <v>652</v>
      </c>
    </row>
    <row r="461" spans="1:18" outlineLevel="1">
      <c r="A461" s="847" t="s">
        <v>330</v>
      </c>
      <c r="B461" s="829" t="s">
        <v>988</v>
      </c>
      <c r="C461" s="839">
        <v>42766</v>
      </c>
      <c r="D461" s="847" t="s">
        <v>1221</v>
      </c>
      <c r="E461" s="830" t="s">
        <v>1226</v>
      </c>
      <c r="F461" s="831">
        <v>66425</v>
      </c>
      <c r="G461" s="832">
        <v>16.21</v>
      </c>
      <c r="H461" s="829">
        <v>20</v>
      </c>
      <c r="I461" s="829" t="s">
        <v>322</v>
      </c>
      <c r="J461" s="906">
        <f t="shared" si="24"/>
        <v>20</v>
      </c>
      <c r="K461" s="840" t="s">
        <v>972</v>
      </c>
      <c r="L461" s="841" t="s">
        <v>661</v>
      </c>
      <c r="M461" s="841" t="s">
        <v>352</v>
      </c>
      <c r="N461" s="841"/>
      <c r="O461" s="841"/>
      <c r="P461" s="841" t="s">
        <v>5</v>
      </c>
      <c r="Q461" s="841" t="s">
        <v>323</v>
      </c>
      <c r="R461" s="840" t="s">
        <v>652</v>
      </c>
    </row>
    <row r="462" spans="1:18" outlineLevel="1">
      <c r="A462" s="847" t="s">
        <v>330</v>
      </c>
      <c r="B462" s="829" t="s">
        <v>988</v>
      </c>
      <c r="C462" s="839">
        <v>42766</v>
      </c>
      <c r="D462" s="847" t="s">
        <v>1221</v>
      </c>
      <c r="E462" s="830" t="s">
        <v>1227</v>
      </c>
      <c r="F462" s="831">
        <v>66425</v>
      </c>
      <c r="G462" s="832">
        <v>8.11</v>
      </c>
      <c r="H462" s="829">
        <v>10</v>
      </c>
      <c r="I462" s="829" t="s">
        <v>322</v>
      </c>
      <c r="J462" s="906">
        <f t="shared" si="24"/>
        <v>10</v>
      </c>
      <c r="K462" s="840" t="s">
        <v>972</v>
      </c>
      <c r="L462" s="841" t="s">
        <v>661</v>
      </c>
      <c r="M462" s="841" t="s">
        <v>352</v>
      </c>
      <c r="N462" s="841"/>
      <c r="O462" s="841"/>
      <c r="P462" s="841" t="s">
        <v>5</v>
      </c>
      <c r="Q462" s="841" t="s">
        <v>323</v>
      </c>
      <c r="R462" s="840" t="s">
        <v>652</v>
      </c>
    </row>
    <row r="463" spans="1:18" outlineLevel="1">
      <c r="A463" s="847" t="s">
        <v>330</v>
      </c>
      <c r="B463" s="829" t="s">
        <v>988</v>
      </c>
      <c r="C463" s="839">
        <v>42766</v>
      </c>
      <c r="D463" s="847" t="s">
        <v>1221</v>
      </c>
      <c r="E463" s="830" t="s">
        <v>1228</v>
      </c>
      <c r="F463" s="831">
        <v>66425</v>
      </c>
      <c r="G463" s="832">
        <v>8.11</v>
      </c>
      <c r="H463" s="829">
        <v>10</v>
      </c>
      <c r="I463" s="829" t="s">
        <v>322</v>
      </c>
      <c r="J463" s="906">
        <f t="shared" si="24"/>
        <v>10</v>
      </c>
      <c r="K463" s="840" t="s">
        <v>972</v>
      </c>
      <c r="L463" s="841" t="s">
        <v>661</v>
      </c>
      <c r="M463" s="841" t="s">
        <v>352</v>
      </c>
      <c r="N463" s="841"/>
      <c r="O463" s="841"/>
      <c r="P463" s="841" t="s">
        <v>5</v>
      </c>
      <c r="Q463" s="841" t="s">
        <v>323</v>
      </c>
      <c r="R463" s="840" t="s">
        <v>652</v>
      </c>
    </row>
    <row r="464" spans="1:18" outlineLevel="1">
      <c r="A464" s="847" t="s">
        <v>330</v>
      </c>
      <c r="B464" s="829" t="s">
        <v>988</v>
      </c>
      <c r="C464" s="839">
        <v>42766</v>
      </c>
      <c r="D464" s="847" t="s">
        <v>1221</v>
      </c>
      <c r="E464" s="830" t="s">
        <v>1229</v>
      </c>
      <c r="F464" s="831">
        <v>66425</v>
      </c>
      <c r="G464" s="832">
        <v>93.17</v>
      </c>
      <c r="H464" s="829">
        <v>114.94</v>
      </c>
      <c r="I464" s="829" t="s">
        <v>322</v>
      </c>
      <c r="J464" s="906">
        <f t="shared" si="24"/>
        <v>114.94</v>
      </c>
      <c r="K464" s="840" t="s">
        <v>972</v>
      </c>
      <c r="L464" s="841" t="s">
        <v>661</v>
      </c>
      <c r="M464" s="841" t="s">
        <v>352</v>
      </c>
      <c r="N464" s="841"/>
      <c r="O464" s="841"/>
      <c r="P464" s="841" t="s">
        <v>5</v>
      </c>
      <c r="Q464" s="841" t="s">
        <v>323</v>
      </c>
      <c r="R464" s="840" t="s">
        <v>652</v>
      </c>
    </row>
    <row r="465" spans="1:18" outlineLevel="1">
      <c r="A465" s="847" t="s">
        <v>330</v>
      </c>
      <c r="B465" s="829" t="s">
        <v>988</v>
      </c>
      <c r="C465" s="839">
        <v>42766</v>
      </c>
      <c r="D465" s="847" t="s">
        <v>1230</v>
      </c>
      <c r="E465" s="830" t="s">
        <v>1231</v>
      </c>
      <c r="F465" s="831">
        <v>66425</v>
      </c>
      <c r="G465" s="832">
        <v>40.53</v>
      </c>
      <c r="H465" s="829">
        <v>50</v>
      </c>
      <c r="I465" s="829" t="s">
        <v>322</v>
      </c>
      <c r="J465" s="906">
        <f t="shared" si="24"/>
        <v>50</v>
      </c>
      <c r="K465" s="840" t="s">
        <v>972</v>
      </c>
      <c r="L465" s="841" t="s">
        <v>661</v>
      </c>
      <c r="M465" s="841" t="s">
        <v>352</v>
      </c>
      <c r="N465" s="841"/>
      <c r="O465" s="841"/>
      <c r="P465" s="841" t="s">
        <v>5</v>
      </c>
      <c r="Q465" s="841" t="s">
        <v>323</v>
      </c>
      <c r="R465" s="840" t="s">
        <v>652</v>
      </c>
    </row>
    <row r="466" spans="1:18" outlineLevel="1">
      <c r="A466" s="847" t="s">
        <v>330</v>
      </c>
      <c r="B466" s="829" t="s">
        <v>988</v>
      </c>
      <c r="C466" s="839">
        <v>42766</v>
      </c>
      <c r="D466" s="847" t="s">
        <v>1230</v>
      </c>
      <c r="E466" s="830" t="s">
        <v>1232</v>
      </c>
      <c r="F466" s="831">
        <v>66425</v>
      </c>
      <c r="G466" s="832">
        <v>36.479999999999997</v>
      </c>
      <c r="H466" s="829">
        <v>45</v>
      </c>
      <c r="I466" s="829" t="s">
        <v>322</v>
      </c>
      <c r="J466" s="906">
        <f t="shared" si="24"/>
        <v>45</v>
      </c>
      <c r="K466" s="840" t="s">
        <v>972</v>
      </c>
      <c r="L466" s="841" t="s">
        <v>661</v>
      </c>
      <c r="M466" s="841" t="s">
        <v>352</v>
      </c>
      <c r="N466" s="841"/>
      <c r="O466" s="841"/>
      <c r="P466" s="841" t="s">
        <v>5</v>
      </c>
      <c r="Q466" s="841" t="s">
        <v>323</v>
      </c>
      <c r="R466" s="840" t="s">
        <v>652</v>
      </c>
    </row>
    <row r="467" spans="1:18" outlineLevel="1">
      <c r="A467" s="847" t="s">
        <v>330</v>
      </c>
      <c r="B467" s="829" t="s">
        <v>988</v>
      </c>
      <c r="C467" s="839">
        <v>42766</v>
      </c>
      <c r="D467" s="847" t="s">
        <v>1230</v>
      </c>
      <c r="E467" s="830" t="s">
        <v>1233</v>
      </c>
      <c r="F467" s="831">
        <v>66425</v>
      </c>
      <c r="G467" s="832">
        <v>24.32</v>
      </c>
      <c r="H467" s="829">
        <v>30</v>
      </c>
      <c r="I467" s="829" t="s">
        <v>322</v>
      </c>
      <c r="J467" s="906">
        <f t="shared" si="24"/>
        <v>30</v>
      </c>
      <c r="K467" s="840" t="s">
        <v>972</v>
      </c>
      <c r="L467" s="841" t="s">
        <v>661</v>
      </c>
      <c r="M467" s="841" t="s">
        <v>352</v>
      </c>
      <c r="N467" s="841"/>
      <c r="O467" s="841"/>
      <c r="P467" s="841" t="s">
        <v>5</v>
      </c>
      <c r="Q467" s="841" t="s">
        <v>323</v>
      </c>
      <c r="R467" s="840" t="s">
        <v>652</v>
      </c>
    </row>
    <row r="468" spans="1:18" outlineLevel="1">
      <c r="A468" s="847" t="s">
        <v>330</v>
      </c>
      <c r="B468" s="829" t="s">
        <v>988</v>
      </c>
      <c r="C468" s="839">
        <v>42766</v>
      </c>
      <c r="D468" s="847" t="s">
        <v>1230</v>
      </c>
      <c r="E468" s="830" t="s">
        <v>1234</v>
      </c>
      <c r="F468" s="831">
        <v>66425</v>
      </c>
      <c r="G468" s="832">
        <v>48.64</v>
      </c>
      <c r="H468" s="829">
        <v>60</v>
      </c>
      <c r="I468" s="829" t="s">
        <v>322</v>
      </c>
      <c r="J468" s="906">
        <f t="shared" si="24"/>
        <v>60</v>
      </c>
      <c r="K468" s="840" t="s">
        <v>972</v>
      </c>
      <c r="L468" s="841" t="s">
        <v>661</v>
      </c>
      <c r="M468" s="841" t="s">
        <v>352</v>
      </c>
      <c r="N468" s="841"/>
      <c r="O468" s="841"/>
      <c r="P468" s="841" t="s">
        <v>5</v>
      </c>
      <c r="Q468" s="841" t="s">
        <v>323</v>
      </c>
      <c r="R468" s="840" t="s">
        <v>652</v>
      </c>
    </row>
    <row r="469" spans="1:18" outlineLevel="1">
      <c r="A469" s="847" t="s">
        <v>330</v>
      </c>
      <c r="B469" s="829" t="s">
        <v>988</v>
      </c>
      <c r="C469" s="839">
        <v>42766</v>
      </c>
      <c r="D469" s="847" t="s">
        <v>1230</v>
      </c>
      <c r="E469" s="830" t="s">
        <v>1235</v>
      </c>
      <c r="F469" s="831">
        <v>66425</v>
      </c>
      <c r="G469" s="832">
        <v>8.11</v>
      </c>
      <c r="H469" s="829">
        <v>10</v>
      </c>
      <c r="I469" s="829" t="s">
        <v>322</v>
      </c>
      <c r="J469" s="906">
        <f t="shared" si="24"/>
        <v>10</v>
      </c>
      <c r="K469" s="840" t="s">
        <v>972</v>
      </c>
      <c r="L469" s="841" t="s">
        <v>661</v>
      </c>
      <c r="M469" s="841" t="s">
        <v>352</v>
      </c>
      <c r="N469" s="841"/>
      <c r="O469" s="841"/>
      <c r="P469" s="841" t="s">
        <v>5</v>
      </c>
      <c r="Q469" s="841" t="s">
        <v>323</v>
      </c>
      <c r="R469" s="840" t="s">
        <v>652</v>
      </c>
    </row>
    <row r="470" spans="1:18" outlineLevel="1">
      <c r="A470" s="847" t="s">
        <v>330</v>
      </c>
      <c r="B470" s="829" t="s">
        <v>988</v>
      </c>
      <c r="C470" s="839">
        <v>42766</v>
      </c>
      <c r="D470" s="847" t="s">
        <v>1230</v>
      </c>
      <c r="E470" s="830" t="s">
        <v>1236</v>
      </c>
      <c r="F470" s="831">
        <v>66425</v>
      </c>
      <c r="G470" s="832">
        <v>8.11</v>
      </c>
      <c r="H470" s="829">
        <v>10</v>
      </c>
      <c r="I470" s="829" t="s">
        <v>322</v>
      </c>
      <c r="J470" s="906">
        <f t="shared" si="24"/>
        <v>10</v>
      </c>
      <c r="K470" s="840" t="s">
        <v>972</v>
      </c>
      <c r="L470" s="841" t="s">
        <v>661</v>
      </c>
      <c r="M470" s="841" t="s">
        <v>352</v>
      </c>
      <c r="N470" s="841"/>
      <c r="O470" s="841"/>
      <c r="P470" s="841" t="s">
        <v>5</v>
      </c>
      <c r="Q470" s="841" t="s">
        <v>323</v>
      </c>
      <c r="R470" s="840" t="s">
        <v>652</v>
      </c>
    </row>
    <row r="471" spans="1:18" outlineLevel="1">
      <c r="A471" s="847" t="s">
        <v>330</v>
      </c>
      <c r="B471" s="829" t="s">
        <v>988</v>
      </c>
      <c r="C471" s="839">
        <v>42766</v>
      </c>
      <c r="D471" s="847" t="s">
        <v>1230</v>
      </c>
      <c r="E471" s="830" t="s">
        <v>1237</v>
      </c>
      <c r="F471" s="831">
        <v>66425</v>
      </c>
      <c r="G471" s="832">
        <v>24.32</v>
      </c>
      <c r="H471" s="829">
        <v>30</v>
      </c>
      <c r="I471" s="829" t="s">
        <v>322</v>
      </c>
      <c r="J471" s="906">
        <f t="shared" si="24"/>
        <v>30</v>
      </c>
      <c r="K471" s="840" t="s">
        <v>972</v>
      </c>
      <c r="L471" s="841" t="s">
        <v>661</v>
      </c>
      <c r="M471" s="841" t="s">
        <v>352</v>
      </c>
      <c r="N471" s="841"/>
      <c r="O471" s="841"/>
      <c r="P471" s="841" t="s">
        <v>5</v>
      </c>
      <c r="Q471" s="841" t="s">
        <v>323</v>
      </c>
      <c r="R471" s="840" t="s">
        <v>652</v>
      </c>
    </row>
    <row r="472" spans="1:18" outlineLevel="1">
      <c r="A472" s="847" t="s">
        <v>330</v>
      </c>
      <c r="B472" s="829" t="s">
        <v>988</v>
      </c>
      <c r="C472" s="839">
        <v>42766</v>
      </c>
      <c r="D472" s="847" t="s">
        <v>1230</v>
      </c>
      <c r="E472" s="830" t="s">
        <v>1238</v>
      </c>
      <c r="F472" s="831">
        <v>66425</v>
      </c>
      <c r="G472" s="832">
        <v>8.11</v>
      </c>
      <c r="H472" s="829">
        <v>10</v>
      </c>
      <c r="I472" s="829" t="s">
        <v>322</v>
      </c>
      <c r="J472" s="906">
        <f t="shared" si="24"/>
        <v>10</v>
      </c>
      <c r="K472" s="840" t="s">
        <v>972</v>
      </c>
      <c r="L472" s="841" t="s">
        <v>661</v>
      </c>
      <c r="M472" s="841" t="s">
        <v>352</v>
      </c>
      <c r="N472" s="841"/>
      <c r="O472" s="841"/>
      <c r="P472" s="841" t="s">
        <v>5</v>
      </c>
      <c r="Q472" s="841" t="s">
        <v>323</v>
      </c>
      <c r="R472" s="840" t="s">
        <v>652</v>
      </c>
    </row>
    <row r="473" spans="1:18" outlineLevel="1">
      <c r="A473" s="847" t="s">
        <v>330</v>
      </c>
      <c r="B473" s="829" t="s">
        <v>988</v>
      </c>
      <c r="C473" s="839">
        <v>42766</v>
      </c>
      <c r="D473" s="847" t="s">
        <v>1230</v>
      </c>
      <c r="E473" s="830" t="s">
        <v>1239</v>
      </c>
      <c r="F473" s="831">
        <v>66425</v>
      </c>
      <c r="G473" s="832">
        <v>127.57</v>
      </c>
      <c r="H473" s="829">
        <v>157.38</v>
      </c>
      <c r="I473" s="829" t="s">
        <v>322</v>
      </c>
      <c r="J473" s="906">
        <f t="shared" si="24"/>
        <v>157.38</v>
      </c>
      <c r="K473" s="840" t="s">
        <v>972</v>
      </c>
      <c r="L473" s="841" t="s">
        <v>661</v>
      </c>
      <c r="M473" s="841" t="s">
        <v>352</v>
      </c>
      <c r="N473" s="841"/>
      <c r="O473" s="841"/>
      <c r="P473" s="841" t="s">
        <v>5</v>
      </c>
      <c r="Q473" s="841" t="s">
        <v>323</v>
      </c>
      <c r="R473" s="840" t="s">
        <v>652</v>
      </c>
    </row>
    <row r="474" spans="1:18" outlineLevel="1">
      <c r="A474" s="847" t="s">
        <v>330</v>
      </c>
      <c r="B474" s="829" t="s">
        <v>988</v>
      </c>
      <c r="C474" s="839">
        <v>42746</v>
      </c>
      <c r="D474" s="847" t="s">
        <v>1240</v>
      </c>
      <c r="E474" s="830" t="s">
        <v>1241</v>
      </c>
      <c r="F474" s="831">
        <v>66425</v>
      </c>
      <c r="G474" s="832">
        <v>20.75</v>
      </c>
      <c r="H474" s="829">
        <v>25.6</v>
      </c>
      <c r="I474" s="829" t="s">
        <v>322</v>
      </c>
      <c r="J474" s="906">
        <f t="shared" si="24"/>
        <v>25.6</v>
      </c>
      <c r="K474" s="840" t="s">
        <v>895</v>
      </c>
      <c r="L474" s="841" t="s">
        <v>661</v>
      </c>
      <c r="M474" s="841" t="s">
        <v>352</v>
      </c>
      <c r="N474" s="841"/>
      <c r="O474" s="841"/>
      <c r="P474" s="841" t="s">
        <v>5</v>
      </c>
      <c r="Q474" s="841" t="s">
        <v>323</v>
      </c>
      <c r="R474" s="840" t="s">
        <v>652</v>
      </c>
    </row>
    <row r="475" spans="1:18" outlineLevel="1">
      <c r="A475" s="847" t="s">
        <v>330</v>
      </c>
      <c r="B475" s="829" t="s">
        <v>988</v>
      </c>
      <c r="C475" s="839">
        <v>42746</v>
      </c>
      <c r="D475" s="847" t="s">
        <v>1240</v>
      </c>
      <c r="E475" s="830" t="s">
        <v>1242</v>
      </c>
      <c r="F475" s="831">
        <v>66425</v>
      </c>
      <c r="G475" s="832">
        <v>4.05</v>
      </c>
      <c r="H475" s="829">
        <v>5</v>
      </c>
      <c r="I475" s="829" t="s">
        <v>322</v>
      </c>
      <c r="J475" s="906">
        <f t="shared" si="24"/>
        <v>5</v>
      </c>
      <c r="K475" s="840" t="s">
        <v>895</v>
      </c>
      <c r="L475" s="841" t="s">
        <v>661</v>
      </c>
      <c r="M475" s="841" t="s">
        <v>352</v>
      </c>
      <c r="N475" s="841"/>
      <c r="O475" s="841"/>
      <c r="P475" s="841" t="s">
        <v>5</v>
      </c>
      <c r="Q475" s="841" t="s">
        <v>323</v>
      </c>
      <c r="R475" s="840" t="s">
        <v>652</v>
      </c>
    </row>
    <row r="476" spans="1:18" outlineLevel="1">
      <c r="A476" s="847" t="s">
        <v>330</v>
      </c>
      <c r="B476" s="829" t="s">
        <v>988</v>
      </c>
      <c r="C476" s="839">
        <v>42758</v>
      </c>
      <c r="D476" s="847" t="s">
        <v>991</v>
      </c>
      <c r="E476" s="830" t="s">
        <v>1243</v>
      </c>
      <c r="F476" s="831">
        <v>66425</v>
      </c>
      <c r="G476" s="832">
        <v>43.77</v>
      </c>
      <c r="H476" s="829">
        <v>54</v>
      </c>
      <c r="I476" s="829" t="s">
        <v>322</v>
      </c>
      <c r="J476" s="906">
        <f t="shared" si="24"/>
        <v>54</v>
      </c>
      <c r="K476" s="840" t="s">
        <v>895</v>
      </c>
      <c r="L476" s="841" t="s">
        <v>661</v>
      </c>
      <c r="M476" s="841" t="s">
        <v>352</v>
      </c>
      <c r="N476" s="841"/>
      <c r="O476" s="841"/>
      <c r="P476" s="841" t="s">
        <v>5</v>
      </c>
      <c r="Q476" s="841" t="s">
        <v>323</v>
      </c>
      <c r="R476" s="840" t="s">
        <v>652</v>
      </c>
    </row>
    <row r="477" spans="1:18" outlineLevel="1">
      <c r="A477" s="847" t="s">
        <v>330</v>
      </c>
      <c r="B477" s="829" t="s">
        <v>988</v>
      </c>
      <c r="C477" s="839">
        <v>42761</v>
      </c>
      <c r="D477" s="847" t="s">
        <v>1244</v>
      </c>
      <c r="E477" s="830" t="s">
        <v>1245</v>
      </c>
      <c r="F477" s="831">
        <v>66425</v>
      </c>
      <c r="G477" s="832">
        <v>207.52</v>
      </c>
      <c r="H477" s="829">
        <v>256</v>
      </c>
      <c r="I477" s="829" t="s">
        <v>322</v>
      </c>
      <c r="J477" s="906">
        <f t="shared" si="24"/>
        <v>256</v>
      </c>
      <c r="K477" s="840" t="s">
        <v>895</v>
      </c>
      <c r="L477" s="841" t="s">
        <v>661</v>
      </c>
      <c r="M477" s="841" t="s">
        <v>352</v>
      </c>
      <c r="N477" s="841"/>
      <c r="O477" s="841"/>
      <c r="P477" s="841" t="s">
        <v>5</v>
      </c>
      <c r="Q477" s="841" t="s">
        <v>323</v>
      </c>
      <c r="R477" s="840" t="s">
        <v>652</v>
      </c>
    </row>
    <row r="478" spans="1:18" outlineLevel="1">
      <c r="A478" s="847" t="s">
        <v>330</v>
      </c>
      <c r="B478" s="829" t="s">
        <v>988</v>
      </c>
      <c r="C478" s="839">
        <v>42761</v>
      </c>
      <c r="D478" s="847" t="s">
        <v>1244</v>
      </c>
      <c r="E478" s="830" t="s">
        <v>1246</v>
      </c>
      <c r="F478" s="831">
        <v>66425</v>
      </c>
      <c r="G478" s="832">
        <v>40.53</v>
      </c>
      <c r="H478" s="829">
        <v>50</v>
      </c>
      <c r="I478" s="829" t="s">
        <v>322</v>
      </c>
      <c r="J478" s="906">
        <f t="shared" si="24"/>
        <v>50</v>
      </c>
      <c r="K478" s="840" t="s">
        <v>895</v>
      </c>
      <c r="L478" s="841" t="s">
        <v>661</v>
      </c>
      <c r="M478" s="841" t="s">
        <v>352</v>
      </c>
      <c r="N478" s="841"/>
      <c r="O478" s="841"/>
      <c r="P478" s="841" t="s">
        <v>5</v>
      </c>
      <c r="Q478" s="841" t="s">
        <v>323</v>
      </c>
      <c r="R478" s="840" t="s">
        <v>652</v>
      </c>
    </row>
    <row r="479" spans="1:18" outlineLevel="1">
      <c r="A479" s="847" t="s">
        <v>330</v>
      </c>
      <c r="B479" s="829" t="s">
        <v>933</v>
      </c>
      <c r="C479" s="839">
        <v>42780</v>
      </c>
      <c r="D479" s="847" t="s">
        <v>1030</v>
      </c>
      <c r="E479" s="830" t="s">
        <v>1247</v>
      </c>
      <c r="F479" s="831">
        <v>66588</v>
      </c>
      <c r="G479" s="832">
        <v>3.97</v>
      </c>
      <c r="H479" s="829">
        <v>5</v>
      </c>
      <c r="I479" s="829" t="s">
        <v>322</v>
      </c>
      <c r="J479" s="906">
        <f t="shared" si="24"/>
        <v>5</v>
      </c>
      <c r="K479" s="840" t="s">
        <v>972</v>
      </c>
      <c r="L479" s="841" t="s">
        <v>661</v>
      </c>
      <c r="M479" s="841" t="s">
        <v>352</v>
      </c>
      <c r="N479" s="841"/>
      <c r="O479" s="841"/>
      <c r="P479" s="841" t="s">
        <v>5</v>
      </c>
      <c r="Q479" s="841" t="s">
        <v>323</v>
      </c>
      <c r="R479" s="840" t="s">
        <v>652</v>
      </c>
    </row>
    <row r="480" spans="1:18" outlineLevel="1">
      <c r="A480" s="847" t="s">
        <v>330</v>
      </c>
      <c r="B480" s="829" t="s">
        <v>933</v>
      </c>
      <c r="C480" s="839">
        <v>42780</v>
      </c>
      <c r="D480" s="847" t="s">
        <v>1030</v>
      </c>
      <c r="E480" s="830" t="s">
        <v>1248</v>
      </c>
      <c r="F480" s="831">
        <v>66588</v>
      </c>
      <c r="G480" s="832">
        <v>17.13</v>
      </c>
      <c r="H480" s="829">
        <v>21.6</v>
      </c>
      <c r="I480" s="829" t="s">
        <v>322</v>
      </c>
      <c r="J480" s="906">
        <f t="shared" si="24"/>
        <v>21.6</v>
      </c>
      <c r="K480" s="840" t="s">
        <v>972</v>
      </c>
      <c r="L480" s="841" t="s">
        <v>661</v>
      </c>
      <c r="M480" s="841" t="s">
        <v>352</v>
      </c>
      <c r="N480" s="841"/>
      <c r="O480" s="841"/>
      <c r="P480" s="841" t="s">
        <v>5</v>
      </c>
      <c r="Q480" s="841" t="s">
        <v>323</v>
      </c>
      <c r="R480" s="840" t="s">
        <v>652</v>
      </c>
    </row>
    <row r="481" spans="1:18" outlineLevel="1">
      <c r="A481" s="847" t="s">
        <v>330</v>
      </c>
      <c r="B481" s="829" t="s">
        <v>933</v>
      </c>
      <c r="C481" s="839">
        <v>42787</v>
      </c>
      <c r="D481" s="847" t="s">
        <v>964</v>
      </c>
      <c r="E481" s="830" t="s">
        <v>1249</v>
      </c>
      <c r="F481" s="831">
        <v>66588</v>
      </c>
      <c r="G481" s="832">
        <v>15.86</v>
      </c>
      <c r="H481" s="829">
        <v>20</v>
      </c>
      <c r="I481" s="829" t="s">
        <v>322</v>
      </c>
      <c r="J481" s="906">
        <f t="shared" si="24"/>
        <v>20</v>
      </c>
      <c r="K481" s="840" t="s">
        <v>972</v>
      </c>
      <c r="L481" s="841" t="s">
        <v>661</v>
      </c>
      <c r="M481" s="841" t="s">
        <v>352</v>
      </c>
      <c r="N481" s="841"/>
      <c r="O481" s="841"/>
      <c r="P481" s="841" t="s">
        <v>5</v>
      </c>
      <c r="Q481" s="841" t="s">
        <v>323</v>
      </c>
      <c r="R481" s="840" t="s">
        <v>652</v>
      </c>
    </row>
    <row r="482" spans="1:18" outlineLevel="1">
      <c r="A482" s="847" t="s">
        <v>330</v>
      </c>
      <c r="B482" s="829" t="s">
        <v>932</v>
      </c>
      <c r="C482" s="839">
        <v>42802</v>
      </c>
      <c r="D482" s="847" t="s">
        <v>1207</v>
      </c>
      <c r="E482" s="830" t="s">
        <v>1250</v>
      </c>
      <c r="F482" s="831">
        <v>67003</v>
      </c>
      <c r="G482" s="832">
        <v>33.17</v>
      </c>
      <c r="H482" s="829">
        <v>41.04</v>
      </c>
      <c r="I482" s="829" t="s">
        <v>322</v>
      </c>
      <c r="J482" s="906">
        <f t="shared" si="24"/>
        <v>41.04</v>
      </c>
      <c r="K482" s="840" t="s">
        <v>895</v>
      </c>
      <c r="L482" s="841" t="s">
        <v>661</v>
      </c>
      <c r="M482" s="841" t="s">
        <v>352</v>
      </c>
      <c r="N482" s="841"/>
      <c r="O482" s="841"/>
      <c r="P482" s="841" t="s">
        <v>5</v>
      </c>
      <c r="Q482" s="841" t="s">
        <v>323</v>
      </c>
      <c r="R482" s="840" t="s">
        <v>652</v>
      </c>
    </row>
    <row r="483" spans="1:18" outlineLevel="1">
      <c r="A483" s="847" t="s">
        <v>330</v>
      </c>
      <c r="B483" s="829" t="s">
        <v>932</v>
      </c>
      <c r="C483" s="839">
        <v>42807</v>
      </c>
      <c r="D483" s="847" t="s">
        <v>1251</v>
      </c>
      <c r="E483" s="830" t="s">
        <v>1252</v>
      </c>
      <c r="F483" s="831">
        <v>67003</v>
      </c>
      <c r="G483" s="832">
        <v>310.38</v>
      </c>
      <c r="H483" s="829">
        <v>384</v>
      </c>
      <c r="I483" s="829" t="s">
        <v>322</v>
      </c>
      <c r="J483" s="906">
        <f t="shared" si="24"/>
        <v>384</v>
      </c>
      <c r="K483" s="840" t="s">
        <v>895</v>
      </c>
      <c r="L483" s="841" t="s">
        <v>661</v>
      </c>
      <c r="M483" s="841" t="s">
        <v>352</v>
      </c>
      <c r="N483" s="841"/>
      <c r="O483" s="841"/>
      <c r="P483" s="841" t="s">
        <v>5</v>
      </c>
      <c r="Q483" s="841" t="s">
        <v>323</v>
      </c>
      <c r="R483" s="840" t="s">
        <v>652</v>
      </c>
    </row>
    <row r="484" spans="1:18" outlineLevel="1">
      <c r="A484" s="847" t="s">
        <v>330</v>
      </c>
      <c r="B484" s="829" t="s">
        <v>932</v>
      </c>
      <c r="C484" s="839">
        <v>42807</v>
      </c>
      <c r="D484" s="847" t="s">
        <v>1251</v>
      </c>
      <c r="E484" s="830" t="s">
        <v>1253</v>
      </c>
      <c r="F484" s="831">
        <v>67003</v>
      </c>
      <c r="G484" s="832">
        <v>60.62</v>
      </c>
      <c r="H484" s="829">
        <v>75</v>
      </c>
      <c r="I484" s="829" t="s">
        <v>322</v>
      </c>
      <c r="J484" s="906">
        <f t="shared" si="24"/>
        <v>75</v>
      </c>
      <c r="K484" s="840" t="s">
        <v>895</v>
      </c>
      <c r="L484" s="841" t="s">
        <v>661</v>
      </c>
      <c r="M484" s="841" t="s">
        <v>352</v>
      </c>
      <c r="N484" s="841"/>
      <c r="O484" s="841"/>
      <c r="P484" s="841" t="s">
        <v>5</v>
      </c>
      <c r="Q484" s="841" t="s">
        <v>323</v>
      </c>
      <c r="R484" s="840" t="s">
        <v>652</v>
      </c>
    </row>
    <row r="485" spans="1:18" outlineLevel="1">
      <c r="A485" s="847" t="s">
        <v>330</v>
      </c>
      <c r="B485" s="829" t="s">
        <v>932</v>
      </c>
      <c r="C485" s="839">
        <v>42822</v>
      </c>
      <c r="D485" s="847" t="s">
        <v>1254</v>
      </c>
      <c r="E485" s="830" t="s">
        <v>1255</v>
      </c>
      <c r="F485" s="831">
        <v>67003</v>
      </c>
      <c r="G485" s="832">
        <v>310.38</v>
      </c>
      <c r="H485" s="829">
        <v>384</v>
      </c>
      <c r="I485" s="829" t="s">
        <v>322</v>
      </c>
      <c r="J485" s="906">
        <f t="shared" si="24"/>
        <v>384</v>
      </c>
      <c r="K485" s="840" t="s">
        <v>895</v>
      </c>
      <c r="L485" s="841" t="s">
        <v>661</v>
      </c>
      <c r="M485" s="841" t="s">
        <v>352</v>
      </c>
      <c r="N485" s="841"/>
      <c r="O485" s="841"/>
      <c r="P485" s="841" t="s">
        <v>5</v>
      </c>
      <c r="Q485" s="841" t="s">
        <v>323</v>
      </c>
      <c r="R485" s="840" t="s">
        <v>652</v>
      </c>
    </row>
    <row r="486" spans="1:18" outlineLevel="1">
      <c r="A486" s="847" t="s">
        <v>330</v>
      </c>
      <c r="B486" s="829" t="s">
        <v>932</v>
      </c>
      <c r="C486" s="839">
        <v>42822</v>
      </c>
      <c r="D486" s="847" t="s">
        <v>1254</v>
      </c>
      <c r="E486" s="830" t="s">
        <v>1256</v>
      </c>
      <c r="F486" s="831">
        <v>67003</v>
      </c>
      <c r="G486" s="832">
        <v>60.62</v>
      </c>
      <c r="H486" s="829">
        <v>75</v>
      </c>
      <c r="I486" s="829" t="s">
        <v>322</v>
      </c>
      <c r="J486" s="906">
        <f t="shared" si="24"/>
        <v>75</v>
      </c>
      <c r="K486" s="840" t="s">
        <v>895</v>
      </c>
      <c r="L486" s="841" t="s">
        <v>661</v>
      </c>
      <c r="M486" s="841" t="s">
        <v>352</v>
      </c>
      <c r="N486" s="841"/>
      <c r="O486" s="841"/>
      <c r="P486" s="841" t="s">
        <v>5</v>
      </c>
      <c r="Q486" s="841" t="s">
        <v>323</v>
      </c>
      <c r="R486" s="840" t="s">
        <v>652</v>
      </c>
    </row>
    <row r="487" spans="1:18">
      <c r="A487" s="842" t="s">
        <v>647</v>
      </c>
      <c r="B487" s="842"/>
      <c r="C487" s="842"/>
      <c r="D487" s="842"/>
      <c r="E487" s="843"/>
      <c r="F487" s="844"/>
      <c r="G487" s="845">
        <f>SUM(G457:G486)</f>
        <v>1681.87</v>
      </c>
      <c r="H487" s="846">
        <f>SUM(H457:H486)</f>
        <v>2078.56</v>
      </c>
      <c r="I487" s="842"/>
      <c r="J487" s="907">
        <f>SUM(J457:J486)</f>
        <v>2078.56</v>
      </c>
      <c r="K487" s="842"/>
      <c r="L487" s="842"/>
      <c r="M487" s="842"/>
      <c r="N487" s="842"/>
      <c r="O487" s="842"/>
      <c r="P487" s="842"/>
      <c r="Q487" s="842"/>
      <c r="R487" s="842"/>
    </row>
    <row r="488" spans="1:18" outlineLevel="1">
      <c r="A488" s="847" t="s">
        <v>297</v>
      </c>
      <c r="B488" s="829" t="s">
        <v>988</v>
      </c>
      <c r="C488" s="839">
        <v>42758</v>
      </c>
      <c r="D488" s="847" t="s">
        <v>1257</v>
      </c>
      <c r="E488" s="830" t="s">
        <v>1258</v>
      </c>
      <c r="F488" s="831">
        <v>66418</v>
      </c>
      <c r="G488" s="832">
        <v>82.68</v>
      </c>
      <c r="H488" s="829">
        <v>102</v>
      </c>
      <c r="I488" s="829" t="s">
        <v>322</v>
      </c>
      <c r="J488" s="906">
        <f t="shared" ref="J488:J498" si="25">H488</f>
        <v>102</v>
      </c>
      <c r="K488" s="840" t="s">
        <v>865</v>
      </c>
      <c r="L488" s="841" t="s">
        <v>665</v>
      </c>
      <c r="M488" s="841" t="s">
        <v>352</v>
      </c>
      <c r="N488" s="841" t="s">
        <v>651</v>
      </c>
      <c r="O488" s="841"/>
      <c r="P488" s="841" t="s">
        <v>5</v>
      </c>
      <c r="Q488" s="841" t="s">
        <v>323</v>
      </c>
      <c r="R488" s="840" t="s">
        <v>652</v>
      </c>
    </row>
    <row r="489" spans="1:18" outlineLevel="1">
      <c r="A489" s="847" t="s">
        <v>297</v>
      </c>
      <c r="B489" s="829" t="s">
        <v>988</v>
      </c>
      <c r="C489" s="839">
        <v>42758</v>
      </c>
      <c r="D489" s="847" t="s">
        <v>1257</v>
      </c>
      <c r="E489" s="830" t="s">
        <v>1259</v>
      </c>
      <c r="F489" s="831">
        <v>66418</v>
      </c>
      <c r="G489" s="832">
        <v>82.68</v>
      </c>
      <c r="H489" s="829">
        <v>102</v>
      </c>
      <c r="I489" s="829" t="s">
        <v>322</v>
      </c>
      <c r="J489" s="906">
        <f t="shared" si="25"/>
        <v>102</v>
      </c>
      <c r="K489" s="840" t="s">
        <v>865</v>
      </c>
      <c r="L489" s="841" t="s">
        <v>665</v>
      </c>
      <c r="M489" s="841" t="s">
        <v>352</v>
      </c>
      <c r="N489" s="841" t="s">
        <v>815</v>
      </c>
      <c r="O489" s="841"/>
      <c r="P489" s="841" t="s">
        <v>5</v>
      </c>
      <c r="Q489" s="841" t="s">
        <v>323</v>
      </c>
      <c r="R489" s="840" t="s">
        <v>652</v>
      </c>
    </row>
    <row r="490" spans="1:18" outlineLevel="1">
      <c r="A490" s="847" t="s">
        <v>297</v>
      </c>
      <c r="B490" s="829" t="s">
        <v>988</v>
      </c>
      <c r="C490" s="839">
        <v>42748</v>
      </c>
      <c r="D490" s="847" t="s">
        <v>1123</v>
      </c>
      <c r="E490" s="830" t="s">
        <v>1260</v>
      </c>
      <c r="F490" s="831">
        <v>66425</v>
      </c>
      <c r="G490" s="832">
        <v>19.45</v>
      </c>
      <c r="H490" s="829">
        <v>24</v>
      </c>
      <c r="I490" s="829" t="s">
        <v>322</v>
      </c>
      <c r="J490" s="906">
        <f t="shared" si="25"/>
        <v>24</v>
      </c>
      <c r="K490" s="840" t="s">
        <v>901</v>
      </c>
      <c r="L490" s="841" t="s">
        <v>661</v>
      </c>
      <c r="M490" s="841" t="s">
        <v>352</v>
      </c>
      <c r="N490" s="841"/>
      <c r="O490" s="841"/>
      <c r="P490" s="841" t="s">
        <v>5</v>
      </c>
      <c r="Q490" s="841" t="s">
        <v>323</v>
      </c>
      <c r="R490" s="840" t="s">
        <v>652</v>
      </c>
    </row>
    <row r="491" spans="1:18" outlineLevel="1">
      <c r="A491" s="847" t="s">
        <v>297</v>
      </c>
      <c r="B491" s="829" t="s">
        <v>988</v>
      </c>
      <c r="C491" s="839">
        <v>42762</v>
      </c>
      <c r="D491" s="847" t="s">
        <v>1261</v>
      </c>
      <c r="E491" s="830" t="s">
        <v>1262</v>
      </c>
      <c r="F491" s="831">
        <v>66425</v>
      </c>
      <c r="G491" s="832">
        <v>87.55</v>
      </c>
      <c r="H491" s="829">
        <v>108</v>
      </c>
      <c r="I491" s="829" t="s">
        <v>322</v>
      </c>
      <c r="J491" s="906">
        <f t="shared" si="25"/>
        <v>108</v>
      </c>
      <c r="K491" s="840" t="s">
        <v>901</v>
      </c>
      <c r="L491" s="841" t="s">
        <v>661</v>
      </c>
      <c r="M491" s="841" t="s">
        <v>352</v>
      </c>
      <c r="N491" s="841"/>
      <c r="O491" s="841"/>
      <c r="P491" s="841" t="s">
        <v>5</v>
      </c>
      <c r="Q491" s="841" t="s">
        <v>323</v>
      </c>
      <c r="R491" s="840" t="s">
        <v>652</v>
      </c>
    </row>
    <row r="492" spans="1:18" outlineLevel="1">
      <c r="A492" s="847" t="s">
        <v>297</v>
      </c>
      <c r="B492" s="829" t="s">
        <v>988</v>
      </c>
      <c r="C492" s="839">
        <v>42762</v>
      </c>
      <c r="D492" s="847" t="s">
        <v>1263</v>
      </c>
      <c r="E492" s="830" t="s">
        <v>1264</v>
      </c>
      <c r="F492" s="831">
        <v>66425</v>
      </c>
      <c r="G492" s="832">
        <v>128.4</v>
      </c>
      <c r="H492" s="829">
        <v>158.4</v>
      </c>
      <c r="I492" s="829" t="s">
        <v>322</v>
      </c>
      <c r="J492" s="906">
        <f t="shared" si="25"/>
        <v>158.4</v>
      </c>
      <c r="K492" s="840" t="s">
        <v>901</v>
      </c>
      <c r="L492" s="841" t="s">
        <v>661</v>
      </c>
      <c r="M492" s="841" t="s">
        <v>352</v>
      </c>
      <c r="N492" s="841"/>
      <c r="O492" s="841"/>
      <c r="P492" s="841" t="s">
        <v>5</v>
      </c>
      <c r="Q492" s="841" t="s">
        <v>323</v>
      </c>
      <c r="R492" s="840" t="s">
        <v>652</v>
      </c>
    </row>
    <row r="493" spans="1:18" outlineLevel="1">
      <c r="A493" s="847" t="s">
        <v>297</v>
      </c>
      <c r="B493" s="829" t="s">
        <v>933</v>
      </c>
      <c r="C493" s="839">
        <v>42789</v>
      </c>
      <c r="D493" s="847" t="s">
        <v>1265</v>
      </c>
      <c r="E493" s="830" t="s">
        <v>1266</v>
      </c>
      <c r="F493" s="831">
        <v>66586</v>
      </c>
      <c r="G493" s="832">
        <v>80.900000000000006</v>
      </c>
      <c r="H493" s="829">
        <v>102</v>
      </c>
      <c r="I493" s="829" t="s">
        <v>322</v>
      </c>
      <c r="J493" s="906">
        <f t="shared" si="25"/>
        <v>102</v>
      </c>
      <c r="K493" s="840" t="s">
        <v>865</v>
      </c>
      <c r="L493" s="841" t="s">
        <v>665</v>
      </c>
      <c r="M493" s="841" t="s">
        <v>352</v>
      </c>
      <c r="N493" s="841" t="s">
        <v>651</v>
      </c>
      <c r="O493" s="841"/>
      <c r="P493" s="841" t="s">
        <v>5</v>
      </c>
      <c r="Q493" s="841" t="s">
        <v>323</v>
      </c>
      <c r="R493" s="840" t="s">
        <v>652</v>
      </c>
    </row>
    <row r="494" spans="1:18" outlineLevel="1">
      <c r="A494" s="847" t="s">
        <v>297</v>
      </c>
      <c r="B494" s="829" t="s">
        <v>933</v>
      </c>
      <c r="C494" s="839">
        <v>42789</v>
      </c>
      <c r="D494" s="847" t="s">
        <v>1265</v>
      </c>
      <c r="E494" s="830" t="s">
        <v>1267</v>
      </c>
      <c r="F494" s="831">
        <v>66586</v>
      </c>
      <c r="G494" s="832">
        <v>80.900000000000006</v>
      </c>
      <c r="H494" s="829">
        <v>102</v>
      </c>
      <c r="I494" s="829" t="s">
        <v>322</v>
      </c>
      <c r="J494" s="906">
        <f t="shared" si="25"/>
        <v>102</v>
      </c>
      <c r="K494" s="840" t="s">
        <v>865</v>
      </c>
      <c r="L494" s="841" t="s">
        <v>665</v>
      </c>
      <c r="M494" s="841" t="s">
        <v>352</v>
      </c>
      <c r="N494" s="841" t="s">
        <v>815</v>
      </c>
      <c r="O494" s="841"/>
      <c r="P494" s="841" t="s">
        <v>5</v>
      </c>
      <c r="Q494" s="841" t="s">
        <v>323</v>
      </c>
      <c r="R494" s="840" t="s">
        <v>652</v>
      </c>
    </row>
    <row r="495" spans="1:18" outlineLevel="1">
      <c r="A495" s="847" t="s">
        <v>297</v>
      </c>
      <c r="B495" s="829" t="s">
        <v>932</v>
      </c>
      <c r="C495" s="839">
        <v>42797</v>
      </c>
      <c r="D495" s="847" t="s">
        <v>1268</v>
      </c>
      <c r="E495" s="830" t="s">
        <v>1269</v>
      </c>
      <c r="F495" s="831">
        <v>67003</v>
      </c>
      <c r="G495" s="832">
        <v>118.33</v>
      </c>
      <c r="H495" s="829">
        <v>146.4</v>
      </c>
      <c r="I495" s="829" t="s">
        <v>322</v>
      </c>
      <c r="J495" s="906">
        <f t="shared" si="25"/>
        <v>146.4</v>
      </c>
      <c r="K495" s="840" t="s">
        <v>865</v>
      </c>
      <c r="L495" s="841" t="s">
        <v>661</v>
      </c>
      <c r="M495" s="841" t="s">
        <v>352</v>
      </c>
      <c r="N495" s="841" t="s">
        <v>1044</v>
      </c>
      <c r="O495" s="841"/>
      <c r="P495" s="841" t="s">
        <v>5</v>
      </c>
      <c r="Q495" s="841" t="s">
        <v>323</v>
      </c>
      <c r="R495" s="840" t="s">
        <v>652</v>
      </c>
    </row>
    <row r="496" spans="1:18" outlineLevel="1">
      <c r="A496" s="847" t="s">
        <v>297</v>
      </c>
      <c r="B496" s="829" t="s">
        <v>932</v>
      </c>
      <c r="C496" s="839">
        <v>42821</v>
      </c>
      <c r="D496" s="847" t="s">
        <v>1270</v>
      </c>
      <c r="E496" s="830" t="s">
        <v>1271</v>
      </c>
      <c r="F496" s="831">
        <v>66991</v>
      </c>
      <c r="G496" s="832">
        <v>82.44</v>
      </c>
      <c r="H496" s="829">
        <v>102</v>
      </c>
      <c r="I496" s="829" t="s">
        <v>322</v>
      </c>
      <c r="J496" s="906">
        <f t="shared" si="25"/>
        <v>102</v>
      </c>
      <c r="K496" s="840" t="s">
        <v>865</v>
      </c>
      <c r="L496" s="841" t="s">
        <v>665</v>
      </c>
      <c r="M496" s="841" t="s">
        <v>352</v>
      </c>
      <c r="N496" s="841" t="s">
        <v>651</v>
      </c>
      <c r="O496" s="841"/>
      <c r="P496" s="841" t="s">
        <v>5</v>
      </c>
      <c r="Q496" s="841" t="s">
        <v>323</v>
      </c>
      <c r="R496" s="840" t="s">
        <v>652</v>
      </c>
    </row>
    <row r="497" spans="1:18" outlineLevel="1">
      <c r="A497" s="847" t="s">
        <v>297</v>
      </c>
      <c r="B497" s="829" t="s">
        <v>932</v>
      </c>
      <c r="C497" s="839">
        <v>42821</v>
      </c>
      <c r="D497" s="847" t="s">
        <v>1270</v>
      </c>
      <c r="E497" s="830" t="s">
        <v>1272</v>
      </c>
      <c r="F497" s="831">
        <v>66991</v>
      </c>
      <c r="G497" s="832">
        <v>82.44</v>
      </c>
      <c r="H497" s="829">
        <v>102</v>
      </c>
      <c r="I497" s="829" t="s">
        <v>322</v>
      </c>
      <c r="J497" s="906">
        <f t="shared" si="25"/>
        <v>102</v>
      </c>
      <c r="K497" s="840" t="s">
        <v>865</v>
      </c>
      <c r="L497" s="841" t="s">
        <v>665</v>
      </c>
      <c r="M497" s="841" t="s">
        <v>352</v>
      </c>
      <c r="N497" s="841" t="s">
        <v>815</v>
      </c>
      <c r="O497" s="841"/>
      <c r="P497" s="841" t="s">
        <v>5</v>
      </c>
      <c r="Q497" s="841" t="s">
        <v>323</v>
      </c>
      <c r="R497" s="840" t="s">
        <v>652</v>
      </c>
    </row>
    <row r="498" spans="1:18" outlineLevel="1">
      <c r="A498" s="847" t="s">
        <v>297</v>
      </c>
      <c r="B498" s="829" t="s">
        <v>932</v>
      </c>
      <c r="C498" s="839">
        <v>42797</v>
      </c>
      <c r="D498" s="847" t="s">
        <v>1268</v>
      </c>
      <c r="E498" s="830" t="s">
        <v>1273</v>
      </c>
      <c r="F498" s="831">
        <v>67003</v>
      </c>
      <c r="G498" s="832">
        <v>118.33</v>
      </c>
      <c r="H498" s="829">
        <v>146.4</v>
      </c>
      <c r="I498" s="829" t="s">
        <v>322</v>
      </c>
      <c r="J498" s="906">
        <f t="shared" si="25"/>
        <v>146.4</v>
      </c>
      <c r="K498" s="840" t="s">
        <v>901</v>
      </c>
      <c r="L498" s="841" t="s">
        <v>661</v>
      </c>
      <c r="M498" s="841" t="s">
        <v>352</v>
      </c>
      <c r="N498" s="841"/>
      <c r="O498" s="841"/>
      <c r="P498" s="841" t="s">
        <v>5</v>
      </c>
      <c r="Q498" s="841" t="s">
        <v>323</v>
      </c>
      <c r="R498" s="840" t="s">
        <v>652</v>
      </c>
    </row>
    <row r="499" spans="1:18">
      <c r="A499" s="842" t="s">
        <v>647</v>
      </c>
      <c r="B499" s="842"/>
      <c r="C499" s="842"/>
      <c r="D499" s="842"/>
      <c r="E499" s="843"/>
      <c r="F499" s="844"/>
      <c r="G499" s="845">
        <f>SUM(G488:G498)</f>
        <v>964.1</v>
      </c>
      <c r="H499" s="846">
        <f>SUM(H488:H498)</f>
        <v>1195.2</v>
      </c>
      <c r="I499" s="842"/>
      <c r="J499" s="907">
        <f>SUM(J488:J498)</f>
        <v>1195.2</v>
      </c>
      <c r="K499" s="842"/>
      <c r="L499" s="842"/>
      <c r="M499" s="842"/>
      <c r="N499" s="842"/>
      <c r="O499" s="842"/>
      <c r="P499" s="842"/>
      <c r="Q499" s="842"/>
      <c r="R499" s="842"/>
    </row>
    <row r="500" spans="1:18" outlineLevel="1">
      <c r="A500" s="847" t="s">
        <v>331</v>
      </c>
      <c r="B500" s="829" t="s">
        <v>988</v>
      </c>
      <c r="C500" s="839">
        <v>42766</v>
      </c>
      <c r="D500" s="847" t="s">
        <v>1186</v>
      </c>
      <c r="E500" s="830" t="s">
        <v>1274</v>
      </c>
      <c r="F500" s="831">
        <v>66385</v>
      </c>
      <c r="G500" s="832">
        <v>81.06</v>
      </c>
      <c r="H500" s="829">
        <v>100</v>
      </c>
      <c r="I500" s="829" t="s">
        <v>322</v>
      </c>
      <c r="J500" s="906">
        <f>H500</f>
        <v>100</v>
      </c>
      <c r="K500" s="840" t="s">
        <v>916</v>
      </c>
      <c r="L500" s="841" t="s">
        <v>917</v>
      </c>
      <c r="M500" s="841" t="s">
        <v>352</v>
      </c>
      <c r="N500" s="841"/>
      <c r="O500" s="841"/>
      <c r="P500" s="841" t="s">
        <v>5</v>
      </c>
      <c r="Q500" s="841" t="s">
        <v>323</v>
      </c>
      <c r="R500" s="840" t="s">
        <v>652</v>
      </c>
    </row>
    <row r="501" spans="1:18" outlineLevel="1">
      <c r="A501" s="847" t="s">
        <v>331</v>
      </c>
      <c r="B501" s="829" t="s">
        <v>933</v>
      </c>
      <c r="C501" s="839">
        <v>42769</v>
      </c>
      <c r="D501" s="847" t="s">
        <v>1275</v>
      </c>
      <c r="E501" s="830" t="s">
        <v>1276</v>
      </c>
      <c r="F501" s="831">
        <v>66590</v>
      </c>
      <c r="G501" s="832">
        <v>198.28</v>
      </c>
      <c r="H501" s="829">
        <v>250</v>
      </c>
      <c r="I501" s="829" t="s">
        <v>322</v>
      </c>
      <c r="J501" s="906">
        <f>H501</f>
        <v>250</v>
      </c>
      <c r="K501" s="840" t="s">
        <v>916</v>
      </c>
      <c r="L501" s="841" t="s">
        <v>917</v>
      </c>
      <c r="M501" s="841" t="s">
        <v>352</v>
      </c>
      <c r="N501" s="841"/>
      <c r="O501" s="841"/>
      <c r="P501" s="841" t="s">
        <v>5</v>
      </c>
      <c r="Q501" s="841" t="s">
        <v>323</v>
      </c>
      <c r="R501" s="840" t="s">
        <v>652</v>
      </c>
    </row>
    <row r="502" spans="1:18" outlineLevel="1">
      <c r="A502" s="847" t="s">
        <v>331</v>
      </c>
      <c r="B502" s="829" t="s">
        <v>933</v>
      </c>
      <c r="C502" s="839">
        <v>42794</v>
      </c>
      <c r="D502" s="847" t="s">
        <v>1275</v>
      </c>
      <c r="E502" s="830" t="s">
        <v>1277</v>
      </c>
      <c r="F502" s="831">
        <v>66590</v>
      </c>
      <c r="G502" s="832">
        <v>198.28</v>
      </c>
      <c r="H502" s="829">
        <v>250</v>
      </c>
      <c r="I502" s="829" t="s">
        <v>322</v>
      </c>
      <c r="J502" s="906">
        <f>H502</f>
        <v>250</v>
      </c>
      <c r="K502" s="840" t="s">
        <v>916</v>
      </c>
      <c r="L502" s="841" t="s">
        <v>917</v>
      </c>
      <c r="M502" s="841" t="s">
        <v>352</v>
      </c>
      <c r="N502" s="841"/>
      <c r="O502" s="841"/>
      <c r="P502" s="841" t="s">
        <v>5</v>
      </c>
      <c r="Q502" s="841" t="s">
        <v>323</v>
      </c>
      <c r="R502" s="840" t="s">
        <v>652</v>
      </c>
    </row>
    <row r="503" spans="1:18" outlineLevel="1">
      <c r="A503" s="847" t="s">
        <v>331</v>
      </c>
      <c r="B503" s="829" t="s">
        <v>932</v>
      </c>
      <c r="C503" s="839">
        <v>42814</v>
      </c>
      <c r="D503" s="847" t="s">
        <v>1278</v>
      </c>
      <c r="E503" s="830" t="s">
        <v>1279</v>
      </c>
      <c r="F503" s="831">
        <v>67009</v>
      </c>
      <c r="G503" s="832">
        <v>56.58</v>
      </c>
      <c r="H503" s="829">
        <v>70</v>
      </c>
      <c r="I503" s="829" t="s">
        <v>322</v>
      </c>
      <c r="J503" s="906">
        <f>H503</f>
        <v>70</v>
      </c>
      <c r="K503" s="840" t="s">
        <v>1280</v>
      </c>
      <c r="L503" s="841" t="s">
        <v>917</v>
      </c>
      <c r="M503" s="841" t="s">
        <v>352</v>
      </c>
      <c r="N503" s="841"/>
      <c r="O503" s="841"/>
      <c r="P503" s="841" t="s">
        <v>5</v>
      </c>
      <c r="Q503" s="841" t="s">
        <v>323</v>
      </c>
      <c r="R503" s="840" t="s">
        <v>652</v>
      </c>
    </row>
    <row r="504" spans="1:18">
      <c r="A504" s="842" t="s">
        <v>647</v>
      </c>
      <c r="B504" s="842"/>
      <c r="C504" s="842"/>
      <c r="D504" s="842"/>
      <c r="E504" s="843"/>
      <c r="F504" s="844"/>
      <c r="G504" s="845">
        <f>SUM(G500:G503)</f>
        <v>534.20000000000005</v>
      </c>
      <c r="H504" s="846">
        <f>SUM(H500:H503)</f>
        <v>670</v>
      </c>
      <c r="I504" s="842"/>
      <c r="J504" s="907">
        <f>SUM(J500:J503)</f>
        <v>670</v>
      </c>
      <c r="K504" s="842"/>
      <c r="L504" s="842"/>
      <c r="M504" s="842"/>
      <c r="N504" s="842"/>
      <c r="O504" s="842"/>
      <c r="P504" s="842"/>
      <c r="Q504" s="842"/>
      <c r="R504" s="842"/>
    </row>
    <row r="505" spans="1:18" outlineLevel="1">
      <c r="A505" s="847" t="s">
        <v>332</v>
      </c>
      <c r="B505" s="829" t="s">
        <v>988</v>
      </c>
      <c r="C505" s="839">
        <v>42766</v>
      </c>
      <c r="D505" s="847" t="s">
        <v>1281</v>
      </c>
      <c r="E505" s="830" t="s">
        <v>1282</v>
      </c>
      <c r="F505" s="831">
        <v>66469</v>
      </c>
      <c r="G505" s="832">
        <v>1012.75</v>
      </c>
      <c r="H505" s="829">
        <v>1012.75</v>
      </c>
      <c r="I505" s="829" t="s">
        <v>60</v>
      </c>
      <c r="J505" s="906">
        <v>1249.3599999999999</v>
      </c>
      <c r="K505" s="840" t="s">
        <v>922</v>
      </c>
      <c r="L505" s="841" t="s">
        <v>645</v>
      </c>
      <c r="M505" s="841" t="s">
        <v>352</v>
      </c>
      <c r="N505" s="841"/>
      <c r="O505" s="841"/>
      <c r="P505" s="841" t="s">
        <v>22</v>
      </c>
      <c r="Q505" s="841" t="s">
        <v>323</v>
      </c>
      <c r="R505" s="840" t="s">
        <v>652</v>
      </c>
    </row>
    <row r="506" spans="1:18" outlineLevel="1">
      <c r="A506" s="847" t="s">
        <v>332</v>
      </c>
      <c r="B506" s="829" t="s">
        <v>933</v>
      </c>
      <c r="C506" s="839">
        <v>42794</v>
      </c>
      <c r="D506" s="847" t="s">
        <v>1283</v>
      </c>
      <c r="E506" s="830" t="s">
        <v>1284</v>
      </c>
      <c r="F506" s="831">
        <v>66697</v>
      </c>
      <c r="G506" s="832">
        <v>1214.28</v>
      </c>
      <c r="H506" s="829">
        <v>1214.28</v>
      </c>
      <c r="I506" s="829" t="s">
        <v>60</v>
      </c>
      <c r="J506" s="906">
        <v>1531.04</v>
      </c>
      <c r="K506" s="840" t="s">
        <v>922</v>
      </c>
      <c r="L506" s="841" t="s">
        <v>645</v>
      </c>
      <c r="M506" s="841" t="s">
        <v>352</v>
      </c>
      <c r="N506" s="841"/>
      <c r="O506" s="841"/>
      <c r="P506" s="841" t="s">
        <v>22</v>
      </c>
      <c r="Q506" s="841" t="s">
        <v>323</v>
      </c>
      <c r="R506" s="840" t="s">
        <v>652</v>
      </c>
    </row>
    <row r="507" spans="1:18" outlineLevel="1">
      <c r="A507" s="847" t="s">
        <v>332</v>
      </c>
      <c r="B507" s="829" t="s">
        <v>932</v>
      </c>
      <c r="C507" s="839">
        <v>42825</v>
      </c>
      <c r="D507" s="847" t="s">
        <v>1285</v>
      </c>
      <c r="E507" s="830" t="s">
        <v>1286</v>
      </c>
      <c r="F507" s="831">
        <v>67010</v>
      </c>
      <c r="G507" s="832">
        <v>1218.3</v>
      </c>
      <c r="H507" s="829">
        <v>1218.3</v>
      </c>
      <c r="I507" s="829" t="s">
        <v>60</v>
      </c>
      <c r="J507" s="906">
        <v>1507.29</v>
      </c>
      <c r="K507" s="840" t="s">
        <v>922</v>
      </c>
      <c r="L507" s="841" t="s">
        <v>645</v>
      </c>
      <c r="M507" s="841" t="s">
        <v>352</v>
      </c>
      <c r="N507" s="841"/>
      <c r="O507" s="841"/>
      <c r="P507" s="841" t="s">
        <v>22</v>
      </c>
      <c r="Q507" s="841" t="s">
        <v>323</v>
      </c>
      <c r="R507" s="840" t="s">
        <v>652</v>
      </c>
    </row>
    <row r="508" spans="1:18">
      <c r="A508" s="842" t="s">
        <v>647</v>
      </c>
      <c r="B508" s="842"/>
      <c r="C508" s="842"/>
      <c r="D508" s="842"/>
      <c r="E508" s="843"/>
      <c r="F508" s="844"/>
      <c r="G508" s="845">
        <f>SUM(G505:G507)</f>
        <v>3445.33</v>
      </c>
      <c r="H508" s="846">
        <f>SUM(H505:H507)</f>
        <v>3445.33</v>
      </c>
      <c r="I508" s="842"/>
      <c r="J508" s="907">
        <f>SUM(J505:J507)</f>
        <v>4287.6899999999996</v>
      </c>
      <c r="K508" s="842"/>
      <c r="L508" s="842"/>
      <c r="M508" s="842"/>
      <c r="N508" s="842"/>
      <c r="O508" s="842"/>
      <c r="P508" s="842"/>
      <c r="Q508" s="842"/>
      <c r="R508" s="842"/>
    </row>
    <row r="509" spans="1:18" outlineLevel="1">
      <c r="A509" s="847" t="s">
        <v>1287</v>
      </c>
      <c r="B509" s="829" t="s">
        <v>988</v>
      </c>
      <c r="C509" s="839">
        <v>42758</v>
      </c>
      <c r="D509" s="847" t="s">
        <v>1288</v>
      </c>
      <c r="E509" s="830" t="s">
        <v>1289</v>
      </c>
      <c r="F509" s="831">
        <v>66425</v>
      </c>
      <c r="G509" s="832">
        <v>66149.490000000005</v>
      </c>
      <c r="H509" s="829">
        <v>81604</v>
      </c>
      <c r="I509" s="829" t="s">
        <v>322</v>
      </c>
      <c r="J509" s="906">
        <f>H509</f>
        <v>81604</v>
      </c>
      <c r="K509" s="840" t="s">
        <v>1290</v>
      </c>
      <c r="L509" s="841" t="s">
        <v>661</v>
      </c>
      <c r="M509" s="841" t="s">
        <v>352</v>
      </c>
      <c r="N509" s="841"/>
      <c r="O509" s="841" t="s">
        <v>381</v>
      </c>
      <c r="P509" s="841" t="s">
        <v>5</v>
      </c>
      <c r="Q509" s="841" t="s">
        <v>323</v>
      </c>
      <c r="R509" s="840" t="s">
        <v>652</v>
      </c>
    </row>
    <row r="510" spans="1:18">
      <c r="A510" s="842" t="s">
        <v>647</v>
      </c>
      <c r="B510" s="842"/>
      <c r="C510" s="842"/>
      <c r="D510" s="842"/>
      <c r="E510" s="843"/>
      <c r="F510" s="844"/>
      <c r="G510" s="845">
        <f>SUM(G509:G509)</f>
        <v>66149.490000000005</v>
      </c>
      <c r="H510" s="846">
        <f>SUM(H509:H509)</f>
        <v>81604</v>
      </c>
      <c r="I510" s="842"/>
      <c r="J510" s="907">
        <f>SUM(J509:J509)</f>
        <v>81604</v>
      </c>
      <c r="K510" s="842"/>
      <c r="L510" s="842"/>
      <c r="M510" s="842"/>
      <c r="N510" s="842"/>
      <c r="O510" s="842"/>
      <c r="P510" s="842"/>
      <c r="Q510" s="842"/>
      <c r="R510" s="842"/>
    </row>
    <row r="511" spans="1:18">
      <c r="A511" s="829" t="s">
        <v>0</v>
      </c>
      <c r="B511" s="829"/>
      <c r="C511" s="829"/>
      <c r="D511" s="829"/>
      <c r="E511" s="830"/>
      <c r="F511" s="831"/>
      <c r="G511" s="832"/>
      <c r="H511" s="829"/>
      <c r="I511" s="829"/>
      <c r="J511" s="906"/>
      <c r="K511" s="829"/>
      <c r="L511" s="829"/>
      <c r="M511" s="829"/>
      <c r="N511" s="829"/>
      <c r="O511" s="829"/>
      <c r="P511" s="829"/>
      <c r="Q511" s="829"/>
      <c r="R511" s="829"/>
    </row>
    <row r="512" spans="1:18">
      <c r="A512" s="829"/>
      <c r="B512" s="829"/>
      <c r="C512" s="829"/>
      <c r="D512" s="829"/>
      <c r="E512" s="830"/>
      <c r="F512" s="831"/>
      <c r="G512" s="832">
        <f>+G27+G56+G58+G65+G79+G92+G107+G122+G137+G153+G166+G179+G189+G217+G230+G243+G256+G268+G281+G295+G301+G316+G353+G361+G368+G373+G405+G412+G416+G423+G429+G434+G451+G456+G487+G499+G504+G508+G510</f>
        <v>118813.72</v>
      </c>
      <c r="H512" s="849">
        <f>+H27+H56+H58+H65+H79+H92+H107+H122+H137+H153+H166+H179+H189+H217+H230+H243+H256+H268+H281+H295+H301+H316+H353+H361+H368+H373+H405+H412+H416+H423+H429+H434+H451+H456+H487+H499+H504+H508+H510</f>
        <v>170913.56</v>
      </c>
      <c r="I512" s="829"/>
      <c r="J512" s="906">
        <f>+J27+J56+J58+J65+J79+J92+J107+J122+J137+J153+J166+J179+J189+J217+J230+J243+J256+J268+J281+J295+J301+J316+J353+J361+J368+J373+J405+J412+J416+J423+J429+J434+J451+J456+J487+J499+J504+J508+J510</f>
        <v>147143.13999999998</v>
      </c>
      <c r="K512" s="829"/>
      <c r="L512" s="829"/>
      <c r="M512" s="829"/>
      <c r="N512" s="829"/>
      <c r="O512" s="829"/>
      <c r="P512" s="829"/>
      <c r="Q512" s="829"/>
      <c r="R512" s="829"/>
    </row>
    <row r="513" spans="6:10">
      <c r="F513"/>
      <c r="J513" s="908"/>
    </row>
    <row r="514" spans="6:10">
      <c r="F514"/>
      <c r="J514" s="908"/>
    </row>
    <row r="515" spans="6:10" ht="15.5">
      <c r="F515"/>
      <c r="J515" s="909">
        <f>J512-J510</f>
        <v>65539.139999999985</v>
      </c>
    </row>
    <row r="516" spans="6:10">
      <c r="F516"/>
      <c r="J516" s="908"/>
    </row>
    <row r="517" spans="6:10">
      <c r="F517"/>
    </row>
    <row r="518" spans="6:10">
      <c r="F518"/>
    </row>
    <row r="519" spans="6:10">
      <c r="F519"/>
    </row>
    <row r="520" spans="6:10">
      <c r="F520"/>
    </row>
    <row r="521" spans="6:10">
      <c r="F521"/>
    </row>
    <row r="522" spans="6:10">
      <c r="F522"/>
    </row>
    <row r="523" spans="6:10">
      <c r="F523"/>
    </row>
    <row r="524" spans="6:10">
      <c r="F524"/>
    </row>
    <row r="525" spans="6:10">
      <c r="F525"/>
    </row>
    <row r="526" spans="6:10">
      <c r="F526"/>
    </row>
    <row r="527" spans="6:10">
      <c r="F527"/>
    </row>
    <row r="528" spans="6:10">
      <c r="F528"/>
    </row>
    <row r="529" spans="6:6">
      <c r="F529"/>
    </row>
    <row r="530" spans="6:6">
      <c r="F530"/>
    </row>
    <row r="531" spans="6:6">
      <c r="F531"/>
    </row>
    <row r="532" spans="6:6">
      <c r="F532"/>
    </row>
    <row r="533" spans="6:6">
      <c r="F533"/>
    </row>
    <row r="534" spans="6:6">
      <c r="F534"/>
    </row>
    <row r="535" spans="6:6">
      <c r="F535"/>
    </row>
    <row r="536" spans="6:6">
      <c r="F536"/>
    </row>
    <row r="537" spans="6:6">
      <c r="F537"/>
    </row>
    <row r="538" spans="6:6">
      <c r="F538"/>
    </row>
    <row r="539" spans="6:6">
      <c r="F539"/>
    </row>
    <row r="540" spans="6:6">
      <c r="F540"/>
    </row>
    <row r="541" spans="6:6">
      <c r="F541"/>
    </row>
    <row r="542" spans="6:6">
      <c r="F542"/>
    </row>
    <row r="543" spans="6:6">
      <c r="F543"/>
    </row>
    <row r="544" spans="6:6">
      <c r="F544"/>
    </row>
    <row r="545" spans="6:6">
      <c r="F545"/>
    </row>
    <row r="546" spans="6:6">
      <c r="F546"/>
    </row>
    <row r="547" spans="6:6">
      <c r="F547"/>
    </row>
    <row r="548" spans="6:6">
      <c r="F548"/>
    </row>
    <row r="549" spans="6:6">
      <c r="F549"/>
    </row>
    <row r="550" spans="6:6">
      <c r="F550"/>
    </row>
    <row r="551" spans="6:6">
      <c r="F551"/>
    </row>
    <row r="552" spans="6:6">
      <c r="F552"/>
    </row>
    <row r="553" spans="6:6">
      <c r="F553"/>
    </row>
    <row r="554" spans="6:6">
      <c r="F554"/>
    </row>
    <row r="555" spans="6:6">
      <c r="F555"/>
    </row>
    <row r="556" spans="6:6">
      <c r="F556"/>
    </row>
    <row r="557" spans="6:6">
      <c r="F557"/>
    </row>
    <row r="558" spans="6:6">
      <c r="F558"/>
    </row>
    <row r="559" spans="6:6">
      <c r="F559"/>
    </row>
    <row r="560" spans="6:6">
      <c r="F560"/>
    </row>
    <row r="561" spans="6:6">
      <c r="F561"/>
    </row>
    <row r="562" spans="6:6">
      <c r="F562"/>
    </row>
    <row r="563" spans="6:6">
      <c r="F563"/>
    </row>
    <row r="564" spans="6:6">
      <c r="F564"/>
    </row>
    <row r="565" spans="6:6">
      <c r="F565"/>
    </row>
    <row r="566" spans="6:6">
      <c r="F566"/>
    </row>
    <row r="567" spans="6:6">
      <c r="F567"/>
    </row>
    <row r="568" spans="6:6">
      <c r="F568"/>
    </row>
    <row r="569" spans="6:6">
      <c r="F569"/>
    </row>
    <row r="570" spans="6:6">
      <c r="F570"/>
    </row>
    <row r="571" spans="6:6">
      <c r="F571"/>
    </row>
    <row r="572" spans="6:6">
      <c r="F572"/>
    </row>
    <row r="573" spans="6:6">
      <c r="F573"/>
    </row>
    <row r="574" spans="6:6">
      <c r="F574"/>
    </row>
    <row r="575" spans="6:6">
      <c r="F575"/>
    </row>
    <row r="576" spans="6:6">
      <c r="F576"/>
    </row>
    <row r="577" spans="6:6">
      <c r="F577"/>
    </row>
    <row r="578" spans="6:6">
      <c r="F578"/>
    </row>
    <row r="579" spans="6:6">
      <c r="F579"/>
    </row>
    <row r="580" spans="6:6">
      <c r="F580"/>
    </row>
    <row r="581" spans="6:6">
      <c r="F581"/>
    </row>
    <row r="582" spans="6:6">
      <c r="F582"/>
    </row>
    <row r="583" spans="6:6">
      <c r="F583"/>
    </row>
    <row r="584" spans="6:6">
      <c r="F584"/>
    </row>
    <row r="585" spans="6:6">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c r="F1090"/>
    </row>
    <row r="1091" spans="6:6" outlineLevel="1">
      <c r="F1091"/>
    </row>
    <row r="1092" spans="6:6" outlineLevel="1">
      <c r="F1092"/>
    </row>
    <row r="1093" spans="6:6" outlineLevel="1">
      <c r="F1093"/>
    </row>
    <row r="1094" spans="6:6" outlineLevel="1">
      <c r="F1094"/>
    </row>
    <row r="1095" spans="6:6">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c r="F1158"/>
    </row>
    <row r="1159" spans="6:6" outlineLevel="1">
      <c r="F1159"/>
    </row>
    <row r="1160" spans="6:6" outlineLevel="1">
      <c r="F1160"/>
    </row>
    <row r="1161" spans="6:6">
      <c r="F1161"/>
    </row>
    <row r="1162" spans="6:6" outlineLevel="1">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outlineLevel="1">
      <c r="F1185"/>
    </row>
    <row r="1186" spans="6:6" outlineLevel="1">
      <c r="F1186"/>
    </row>
    <row r="1187" spans="6:6">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c r="F1368"/>
    </row>
    <row r="1369" spans="6:6" outlineLevel="1">
      <c r="F1369"/>
    </row>
    <row r="1370" spans="6:6" outlineLevel="1">
      <c r="F1370"/>
    </row>
    <row r="1371" spans="6:6" outlineLevel="1">
      <c r="F1371"/>
    </row>
    <row r="1372" spans="6:6" outlineLevel="1">
      <c r="F1372"/>
    </row>
    <row r="1373" spans="6:6">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sheetData>
  <autoFilter ref="A11:R512" xr:uid="{00000000-0009-0000-0000-000015000000}"/>
  <dataValidations count="1">
    <dataValidation type="textLength" errorStyle="information" allowBlank="1" showInputMessage="1" showErrorMessage="1" error="XLBVal:8=_x000d__x000a_XLBRowCount:3=503_x000d__x000a_XLBColCount:3=22_x000d__x000a_Style:2=2_x000d__x000a_" sqref="A10" xr:uid="{00000000-0002-0000-1500-000000000000}">
      <formula1>0</formula1>
      <formula2>300</formula2>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5687"/>
  <sheetViews>
    <sheetView topLeftCell="A411" workbookViewId="0">
      <selection activeCell="J14" sqref="J14"/>
    </sheetView>
  </sheetViews>
  <sheetFormatPr baseColWidth="10" defaultColWidth="11.453125" defaultRowHeight="12.5" outlineLevelRow="1"/>
  <cols>
    <col min="1" max="1" width="14.26953125" customWidth="1"/>
    <col min="2" max="2" width="15.453125" customWidth="1"/>
    <col min="3" max="3" width="13.7265625" customWidth="1"/>
    <col min="4" max="4" width="31.54296875" customWidth="1"/>
    <col min="5" max="5" width="42.453125" customWidth="1"/>
    <col min="6" max="6" width="11.26953125" style="820" bestFit="1" customWidth="1"/>
    <col min="7" max="7" width="15.453125" customWidth="1"/>
    <col min="8" max="9" width="12.26953125" customWidth="1"/>
    <col min="10" max="10" width="14.7265625" style="852" customWidth="1"/>
    <col min="11" max="11" width="8.7265625" customWidth="1"/>
    <col min="12" max="12" width="11.453125" customWidth="1"/>
    <col min="13" max="13" width="10.7265625" customWidth="1"/>
    <col min="14" max="14" width="8.7265625" customWidth="1"/>
    <col min="15" max="15" width="7.26953125" customWidth="1"/>
    <col min="16" max="16" width="5.54296875" customWidth="1"/>
    <col min="17" max="17" width="8.26953125" customWidth="1"/>
    <col min="18" max="18" width="9.26953125" customWidth="1"/>
    <col min="19" max="19" width="3.453125"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1293</v>
      </c>
      <c r="D3" s="824"/>
    </row>
    <row r="4" spans="1:22" ht="15" thickBot="1">
      <c r="A4" s="821"/>
      <c r="B4" s="822" t="s">
        <v>621</v>
      </c>
      <c r="C4" s="823" t="s">
        <v>1294</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973"/>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974" t="s">
        <v>1789</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47" t="s">
        <v>72</v>
      </c>
      <c r="B12" s="829" t="s">
        <v>1294</v>
      </c>
      <c r="C12" s="839">
        <v>42886</v>
      </c>
      <c r="D12" s="829" t="s">
        <v>1295</v>
      </c>
      <c r="E12" s="830" t="s">
        <v>1296</v>
      </c>
      <c r="F12" s="831">
        <v>67768</v>
      </c>
      <c r="G12" s="832">
        <v>11880.38</v>
      </c>
      <c r="H12" s="829">
        <v>14656</v>
      </c>
      <c r="I12" s="829" t="s">
        <v>322</v>
      </c>
      <c r="J12" s="975">
        <f>H12</f>
        <v>14656</v>
      </c>
      <c r="K12" s="840" t="s">
        <v>1297</v>
      </c>
      <c r="L12" s="841" t="s">
        <v>661</v>
      </c>
      <c r="M12" s="841" t="s">
        <v>352</v>
      </c>
      <c r="N12" s="841"/>
      <c r="O12" s="841" t="s">
        <v>381</v>
      </c>
      <c r="P12" s="841" t="s">
        <v>5</v>
      </c>
      <c r="Q12" s="841" t="s">
        <v>323</v>
      </c>
      <c r="R12" s="841" t="s">
        <v>652</v>
      </c>
      <c r="S12" s="829" t="s">
        <v>381</v>
      </c>
      <c r="T12" s="829" t="s">
        <v>5</v>
      </c>
      <c r="U12" s="829" t="s">
        <v>323</v>
      </c>
      <c r="V12" s="829" t="s">
        <v>652</v>
      </c>
    </row>
    <row r="13" spans="1:22">
      <c r="A13" s="842" t="s">
        <v>647</v>
      </c>
      <c r="B13" s="842"/>
      <c r="C13" s="842"/>
      <c r="D13" s="842"/>
      <c r="E13" s="843"/>
      <c r="F13" s="844"/>
      <c r="G13" s="845">
        <f>SUM(G12:G12)</f>
        <v>11880.38</v>
      </c>
      <c r="H13" s="846">
        <f>SUM(H12:H12)</f>
        <v>14656</v>
      </c>
      <c r="I13" s="842"/>
      <c r="J13" s="976">
        <f>SUM(J12:J12)</f>
        <v>14656</v>
      </c>
      <c r="K13" s="842"/>
      <c r="L13" s="842"/>
      <c r="M13" s="842"/>
      <c r="N13" s="842"/>
      <c r="O13" s="842"/>
      <c r="P13" s="842"/>
      <c r="Q13" s="842"/>
      <c r="R13" s="842"/>
      <c r="S13" s="829"/>
      <c r="T13" s="829"/>
      <c r="U13" s="829"/>
      <c r="V13" s="829"/>
    </row>
    <row r="14" spans="1:22" outlineLevel="1">
      <c r="A14" s="847" t="s">
        <v>78</v>
      </c>
      <c r="B14" s="829" t="s">
        <v>1294</v>
      </c>
      <c r="C14" s="839">
        <v>42886</v>
      </c>
      <c r="D14" s="829" t="s">
        <v>1295</v>
      </c>
      <c r="E14" s="830" t="s">
        <v>1296</v>
      </c>
      <c r="F14" s="831">
        <v>67768</v>
      </c>
      <c r="G14" s="832">
        <v>737.66</v>
      </c>
      <c r="H14" s="829">
        <v>910</v>
      </c>
      <c r="I14" s="829" t="s">
        <v>322</v>
      </c>
      <c r="J14" s="975">
        <f>H14</f>
        <v>910</v>
      </c>
      <c r="K14" s="840" t="s">
        <v>1297</v>
      </c>
      <c r="L14" s="841" t="s">
        <v>661</v>
      </c>
      <c r="M14" s="841" t="s">
        <v>352</v>
      </c>
      <c r="N14" s="841"/>
      <c r="O14" s="841" t="s">
        <v>381</v>
      </c>
      <c r="P14" s="841" t="s">
        <v>5</v>
      </c>
      <c r="Q14" s="841" t="s">
        <v>323</v>
      </c>
      <c r="R14" s="841" t="s">
        <v>652</v>
      </c>
      <c r="S14" s="829" t="s">
        <v>381</v>
      </c>
      <c r="T14" s="829" t="s">
        <v>5</v>
      </c>
      <c r="U14" s="829" t="s">
        <v>323</v>
      </c>
      <c r="V14" s="829" t="s">
        <v>652</v>
      </c>
    </row>
    <row r="15" spans="1:22">
      <c r="A15" s="842" t="s">
        <v>647</v>
      </c>
      <c r="B15" s="842"/>
      <c r="C15" s="842"/>
      <c r="D15" s="842"/>
      <c r="E15" s="843"/>
      <c r="F15" s="844"/>
      <c r="G15" s="845">
        <f>SUM(G14:G14)</f>
        <v>737.66</v>
      </c>
      <c r="H15" s="846">
        <f>SUM(H14:H14)</f>
        <v>910</v>
      </c>
      <c r="I15" s="842"/>
      <c r="J15" s="976">
        <f>SUM(J14:J14)</f>
        <v>910</v>
      </c>
      <c r="K15" s="842"/>
      <c r="L15" s="842"/>
      <c r="M15" s="842"/>
      <c r="N15" s="842"/>
      <c r="O15" s="842"/>
      <c r="P15" s="842"/>
      <c r="Q15" s="842"/>
      <c r="R15" s="842"/>
      <c r="S15" s="829"/>
      <c r="T15" s="829"/>
      <c r="U15" s="829"/>
      <c r="V15" s="829"/>
    </row>
    <row r="16" spans="1:22" outlineLevel="1">
      <c r="A16" s="847" t="s">
        <v>80</v>
      </c>
      <c r="B16" s="829" t="s">
        <v>1294</v>
      </c>
      <c r="C16" s="839">
        <v>42870</v>
      </c>
      <c r="D16" s="829" t="s">
        <v>1298</v>
      </c>
      <c r="E16" s="830" t="s">
        <v>1299</v>
      </c>
      <c r="F16" s="831">
        <v>67767</v>
      </c>
      <c r="G16" s="832">
        <v>6.19</v>
      </c>
      <c r="H16" s="829">
        <v>8</v>
      </c>
      <c r="I16" s="829" t="s">
        <v>322</v>
      </c>
      <c r="J16" s="975">
        <f t="shared" ref="J16:J22" si="0">H16</f>
        <v>8</v>
      </c>
      <c r="K16" s="840" t="s">
        <v>660</v>
      </c>
      <c r="L16" s="841" t="s">
        <v>661</v>
      </c>
      <c r="M16" s="841" t="s">
        <v>352</v>
      </c>
      <c r="N16" s="841" t="s">
        <v>674</v>
      </c>
      <c r="O16" s="841"/>
      <c r="P16" s="841" t="s">
        <v>5</v>
      </c>
      <c r="Q16" s="841" t="s">
        <v>323</v>
      </c>
      <c r="R16" s="841" t="s">
        <v>652</v>
      </c>
      <c r="S16" s="829"/>
      <c r="T16" s="829" t="s">
        <v>5</v>
      </c>
      <c r="U16" s="829" t="s">
        <v>323</v>
      </c>
      <c r="V16" s="829" t="s">
        <v>652</v>
      </c>
    </row>
    <row r="17" spans="1:22" outlineLevel="1">
      <c r="A17" s="847" t="s">
        <v>80</v>
      </c>
      <c r="B17" s="829" t="s">
        <v>1294</v>
      </c>
      <c r="C17" s="839">
        <v>42870</v>
      </c>
      <c r="D17" s="829" t="s">
        <v>1298</v>
      </c>
      <c r="E17" s="830" t="s">
        <v>1300</v>
      </c>
      <c r="F17" s="831">
        <v>67767</v>
      </c>
      <c r="G17" s="832">
        <v>325.17</v>
      </c>
      <c r="H17" s="829">
        <v>420</v>
      </c>
      <c r="I17" s="829" t="s">
        <v>322</v>
      </c>
      <c r="J17" s="975">
        <f t="shared" si="0"/>
        <v>420</v>
      </c>
      <c r="K17" s="840" t="s">
        <v>683</v>
      </c>
      <c r="L17" s="841" t="s">
        <v>661</v>
      </c>
      <c r="M17" s="841" t="s">
        <v>352</v>
      </c>
      <c r="N17" s="841"/>
      <c r="O17" s="841"/>
      <c r="P17" s="841" t="s">
        <v>5</v>
      </c>
      <c r="Q17" s="841" t="s">
        <v>323</v>
      </c>
      <c r="R17" s="841" t="s">
        <v>652</v>
      </c>
      <c r="S17" s="829"/>
      <c r="T17" s="829" t="s">
        <v>5</v>
      </c>
      <c r="U17" s="829" t="s">
        <v>323</v>
      </c>
      <c r="V17" s="829" t="s">
        <v>652</v>
      </c>
    </row>
    <row r="18" spans="1:22" outlineLevel="1">
      <c r="A18" s="847" t="s">
        <v>80</v>
      </c>
      <c r="B18" s="829" t="s">
        <v>1294</v>
      </c>
      <c r="C18" s="839">
        <v>42866</v>
      </c>
      <c r="D18" s="829" t="s">
        <v>1301</v>
      </c>
      <c r="E18" s="830" t="s">
        <v>1302</v>
      </c>
      <c r="F18" s="831">
        <v>67767</v>
      </c>
      <c r="G18" s="832">
        <v>81.290000000000006</v>
      </c>
      <c r="H18" s="829">
        <v>105</v>
      </c>
      <c r="I18" s="829" t="s">
        <v>322</v>
      </c>
      <c r="J18" s="975">
        <f t="shared" si="0"/>
        <v>105</v>
      </c>
      <c r="K18" s="840" t="s">
        <v>996</v>
      </c>
      <c r="L18" s="841" t="s">
        <v>661</v>
      </c>
      <c r="M18" s="841" t="s">
        <v>352</v>
      </c>
      <c r="N18" s="841"/>
      <c r="O18" s="841"/>
      <c r="P18" s="841" t="s">
        <v>5</v>
      </c>
      <c r="Q18" s="841" t="s">
        <v>323</v>
      </c>
      <c r="R18" s="841" t="s">
        <v>652</v>
      </c>
      <c r="S18" s="829"/>
      <c r="T18" s="829" t="s">
        <v>5</v>
      </c>
      <c r="U18" s="829" t="s">
        <v>323</v>
      </c>
      <c r="V18" s="829" t="s">
        <v>652</v>
      </c>
    </row>
    <row r="19" spans="1:22" outlineLevel="1">
      <c r="A19" s="847" t="s">
        <v>80</v>
      </c>
      <c r="B19" s="829" t="s">
        <v>1294</v>
      </c>
      <c r="C19" s="839">
        <v>42870</v>
      </c>
      <c r="D19" s="829" t="s">
        <v>1298</v>
      </c>
      <c r="E19" s="830" t="s">
        <v>1303</v>
      </c>
      <c r="F19" s="831">
        <v>67767</v>
      </c>
      <c r="G19" s="832">
        <v>247.75</v>
      </c>
      <c r="H19" s="829">
        <v>320</v>
      </c>
      <c r="I19" s="829" t="s">
        <v>322</v>
      </c>
      <c r="J19" s="975">
        <f t="shared" si="0"/>
        <v>320</v>
      </c>
      <c r="K19" s="840" t="s">
        <v>998</v>
      </c>
      <c r="L19" s="841" t="s">
        <v>661</v>
      </c>
      <c r="M19" s="841" t="s">
        <v>352</v>
      </c>
      <c r="N19" s="841"/>
      <c r="O19" s="841"/>
      <c r="P19" s="841" t="s">
        <v>5</v>
      </c>
      <c r="Q19" s="841" t="s">
        <v>323</v>
      </c>
      <c r="R19" s="841" t="s">
        <v>652</v>
      </c>
      <c r="S19" s="829"/>
      <c r="T19" s="829" t="s">
        <v>5</v>
      </c>
      <c r="U19" s="829" t="s">
        <v>323</v>
      </c>
      <c r="V19" s="829" t="s">
        <v>652</v>
      </c>
    </row>
    <row r="20" spans="1:22" outlineLevel="1">
      <c r="A20" s="847" t="s">
        <v>80</v>
      </c>
      <c r="B20" s="829" t="s">
        <v>1294</v>
      </c>
      <c r="C20" s="839">
        <v>42870</v>
      </c>
      <c r="D20" s="829" t="s">
        <v>1298</v>
      </c>
      <c r="E20" s="830" t="s">
        <v>1304</v>
      </c>
      <c r="F20" s="831">
        <v>67767</v>
      </c>
      <c r="G20" s="832">
        <v>61.94</v>
      </c>
      <c r="H20" s="829">
        <v>80</v>
      </c>
      <c r="I20" s="829" t="s">
        <v>322</v>
      </c>
      <c r="J20" s="975">
        <f t="shared" si="0"/>
        <v>80</v>
      </c>
      <c r="K20" s="840" t="s">
        <v>998</v>
      </c>
      <c r="L20" s="841" t="s">
        <v>661</v>
      </c>
      <c r="M20" s="841" t="s">
        <v>352</v>
      </c>
      <c r="N20" s="841"/>
      <c r="O20" s="841"/>
      <c r="P20" s="841" t="s">
        <v>5</v>
      </c>
      <c r="Q20" s="841" t="s">
        <v>323</v>
      </c>
      <c r="R20" s="841" t="s">
        <v>652</v>
      </c>
      <c r="S20" s="829"/>
      <c r="T20" s="829" t="s">
        <v>5</v>
      </c>
      <c r="U20" s="829" t="s">
        <v>323</v>
      </c>
      <c r="V20" s="829" t="s">
        <v>652</v>
      </c>
    </row>
    <row r="21" spans="1:22" outlineLevel="1">
      <c r="A21" s="847" t="s">
        <v>80</v>
      </c>
      <c r="B21" s="829" t="s">
        <v>1294</v>
      </c>
      <c r="C21" s="839">
        <v>42866</v>
      </c>
      <c r="D21" s="829" t="s">
        <v>1301</v>
      </c>
      <c r="E21" s="830" t="s">
        <v>1305</v>
      </c>
      <c r="F21" s="831">
        <v>67767</v>
      </c>
      <c r="G21" s="832">
        <v>77.42</v>
      </c>
      <c r="H21" s="829">
        <v>100</v>
      </c>
      <c r="I21" s="829" t="s">
        <v>322</v>
      </c>
      <c r="J21" s="975">
        <f t="shared" si="0"/>
        <v>100</v>
      </c>
      <c r="K21" s="840" t="s">
        <v>1000</v>
      </c>
      <c r="L21" s="841" t="s">
        <v>661</v>
      </c>
      <c r="M21" s="841" t="s">
        <v>352</v>
      </c>
      <c r="N21" s="841"/>
      <c r="O21" s="841"/>
      <c r="P21" s="841" t="s">
        <v>5</v>
      </c>
      <c r="Q21" s="841" t="s">
        <v>323</v>
      </c>
      <c r="R21" s="841" t="s">
        <v>652</v>
      </c>
      <c r="S21" s="829"/>
      <c r="T21" s="829" t="s">
        <v>5</v>
      </c>
      <c r="U21" s="829" t="s">
        <v>323</v>
      </c>
      <c r="V21" s="829" t="s">
        <v>652</v>
      </c>
    </row>
    <row r="22" spans="1:22" outlineLevel="1">
      <c r="A22" s="847" t="s">
        <v>80</v>
      </c>
      <c r="B22" s="829" t="s">
        <v>1294</v>
      </c>
      <c r="C22" s="839">
        <v>42870</v>
      </c>
      <c r="D22" s="829" t="s">
        <v>1306</v>
      </c>
      <c r="E22" s="830" t="s">
        <v>1307</v>
      </c>
      <c r="F22" s="831">
        <v>67767</v>
      </c>
      <c r="G22" s="832">
        <v>505.56</v>
      </c>
      <c r="H22" s="829">
        <v>653</v>
      </c>
      <c r="I22" s="829" t="s">
        <v>322</v>
      </c>
      <c r="J22" s="975">
        <f t="shared" si="0"/>
        <v>653</v>
      </c>
      <c r="K22" s="840" t="s">
        <v>1308</v>
      </c>
      <c r="L22" s="841" t="s">
        <v>661</v>
      </c>
      <c r="M22" s="841" t="s">
        <v>352</v>
      </c>
      <c r="N22" s="841"/>
      <c r="O22" s="841"/>
      <c r="P22" s="841" t="s">
        <v>5</v>
      </c>
      <c r="Q22" s="841" t="s">
        <v>323</v>
      </c>
      <c r="R22" s="841" t="s">
        <v>652</v>
      </c>
      <c r="S22" s="829"/>
      <c r="T22" s="829" t="s">
        <v>5</v>
      </c>
      <c r="U22" s="829" t="s">
        <v>323</v>
      </c>
      <c r="V22" s="829" t="s">
        <v>652</v>
      </c>
    </row>
    <row r="23" spans="1:22">
      <c r="A23" s="842" t="s">
        <v>647</v>
      </c>
      <c r="B23" s="842"/>
      <c r="C23" s="842"/>
      <c r="D23" s="842"/>
      <c r="E23" s="843"/>
      <c r="F23" s="844"/>
      <c r="G23" s="845">
        <f>SUM(G16:G22)</f>
        <v>1305.3200000000002</v>
      </c>
      <c r="H23" s="846">
        <f>SUM(H16:H22)</f>
        <v>1686</v>
      </c>
      <c r="I23" s="842"/>
      <c r="J23" s="976">
        <f>SUM(J16:J22)</f>
        <v>1686</v>
      </c>
      <c r="K23" s="842"/>
      <c r="L23" s="842"/>
      <c r="M23" s="842"/>
      <c r="N23" s="842"/>
      <c r="O23" s="842"/>
      <c r="P23" s="842"/>
      <c r="Q23" s="842"/>
      <c r="R23" s="842"/>
      <c r="S23" s="829"/>
      <c r="T23" s="829"/>
      <c r="U23" s="829"/>
      <c r="V23" s="829"/>
    </row>
    <row r="24" spans="1:22" outlineLevel="1">
      <c r="A24" s="847" t="s">
        <v>88</v>
      </c>
      <c r="B24" s="829" t="s">
        <v>1294</v>
      </c>
      <c r="C24" s="839">
        <v>42886</v>
      </c>
      <c r="D24" s="829" t="s">
        <v>1295</v>
      </c>
      <c r="E24" s="830" t="s">
        <v>1296</v>
      </c>
      <c r="F24" s="831">
        <v>67768</v>
      </c>
      <c r="G24" s="832">
        <v>6553.83</v>
      </c>
      <c r="H24" s="829">
        <v>8085</v>
      </c>
      <c r="I24" s="829" t="s">
        <v>322</v>
      </c>
      <c r="J24" s="975">
        <f>H24</f>
        <v>8085</v>
      </c>
      <c r="K24" s="840" t="s">
        <v>1297</v>
      </c>
      <c r="L24" s="841" t="s">
        <v>661</v>
      </c>
      <c r="M24" s="841" t="s">
        <v>352</v>
      </c>
      <c r="N24" s="841"/>
      <c r="O24" s="841" t="s">
        <v>381</v>
      </c>
      <c r="P24" s="841" t="s">
        <v>5</v>
      </c>
      <c r="Q24" s="841" t="s">
        <v>323</v>
      </c>
      <c r="R24" s="841" t="s">
        <v>652</v>
      </c>
      <c r="S24" s="829" t="s">
        <v>381</v>
      </c>
      <c r="T24" s="829" t="s">
        <v>5</v>
      </c>
      <c r="U24" s="829" t="s">
        <v>323</v>
      </c>
      <c r="V24" s="829" t="s">
        <v>652</v>
      </c>
    </row>
    <row r="25" spans="1:22">
      <c r="A25" s="842" t="s">
        <v>647</v>
      </c>
      <c r="B25" s="842"/>
      <c r="C25" s="842"/>
      <c r="D25" s="842"/>
      <c r="E25" s="843"/>
      <c r="F25" s="844"/>
      <c r="G25" s="845">
        <f>SUM(G24:G24)</f>
        <v>6553.83</v>
      </c>
      <c r="H25" s="846">
        <f>SUM(H24:H24)</f>
        <v>8085</v>
      </c>
      <c r="I25" s="842"/>
      <c r="J25" s="976">
        <f>SUM(J24:J24)</f>
        <v>8085</v>
      </c>
      <c r="K25" s="842"/>
      <c r="L25" s="842"/>
      <c r="M25" s="842"/>
      <c r="N25" s="842"/>
      <c r="O25" s="842"/>
      <c r="P25" s="842"/>
      <c r="Q25" s="842"/>
      <c r="R25" s="842"/>
      <c r="S25" s="829"/>
      <c r="T25" s="829"/>
      <c r="U25" s="829"/>
      <c r="V25" s="829"/>
    </row>
    <row r="26" spans="1:22" outlineLevel="1">
      <c r="A26" s="847" t="s">
        <v>100</v>
      </c>
      <c r="B26" s="829" t="s">
        <v>1293</v>
      </c>
      <c r="C26" s="839">
        <v>42844</v>
      </c>
      <c r="D26" s="829" t="s">
        <v>1309</v>
      </c>
      <c r="E26" s="830" t="s">
        <v>1310</v>
      </c>
      <c r="F26" s="831">
        <v>67355</v>
      </c>
      <c r="G26" s="832">
        <v>6.38</v>
      </c>
      <c r="H26" s="829">
        <v>8</v>
      </c>
      <c r="I26" s="829" t="s">
        <v>322</v>
      </c>
      <c r="J26" s="975">
        <f t="shared" ref="J26:J47" si="1">H26</f>
        <v>8</v>
      </c>
      <c r="K26" s="840" t="s">
        <v>660</v>
      </c>
      <c r="L26" s="841" t="s">
        <v>661</v>
      </c>
      <c r="M26" s="841" t="s">
        <v>352</v>
      </c>
      <c r="N26" s="841" t="s">
        <v>760</v>
      </c>
      <c r="O26" s="841"/>
      <c r="P26" s="841" t="s">
        <v>5</v>
      </c>
      <c r="Q26" s="841" t="s">
        <v>323</v>
      </c>
      <c r="R26" s="841" t="s">
        <v>652</v>
      </c>
      <c r="S26" s="829"/>
      <c r="T26" s="829" t="s">
        <v>5</v>
      </c>
      <c r="U26" s="829" t="s">
        <v>323</v>
      </c>
      <c r="V26" s="829" t="s">
        <v>652</v>
      </c>
    </row>
    <row r="27" spans="1:22" outlineLevel="1">
      <c r="A27" s="847" t="s">
        <v>100</v>
      </c>
      <c r="B27" s="829" t="s">
        <v>1293</v>
      </c>
      <c r="C27" s="839">
        <v>42844</v>
      </c>
      <c r="D27" s="829" t="s">
        <v>1311</v>
      </c>
      <c r="E27" s="830" t="s">
        <v>1312</v>
      </c>
      <c r="F27" s="831">
        <v>67355</v>
      </c>
      <c r="G27" s="832">
        <v>6.38</v>
      </c>
      <c r="H27" s="829">
        <v>8</v>
      </c>
      <c r="I27" s="829" t="s">
        <v>322</v>
      </c>
      <c r="J27" s="975">
        <f t="shared" si="1"/>
        <v>8</v>
      </c>
      <c r="K27" s="840" t="s">
        <v>660</v>
      </c>
      <c r="L27" s="841" t="s">
        <v>661</v>
      </c>
      <c r="M27" s="841" t="s">
        <v>352</v>
      </c>
      <c r="N27" s="841" t="s">
        <v>758</v>
      </c>
      <c r="O27" s="841"/>
      <c r="P27" s="841" t="s">
        <v>5</v>
      </c>
      <c r="Q27" s="841" t="s">
        <v>323</v>
      </c>
      <c r="R27" s="841" t="s">
        <v>652</v>
      </c>
      <c r="S27" s="829"/>
      <c r="T27" s="829" t="s">
        <v>5</v>
      </c>
      <c r="U27" s="829" t="s">
        <v>323</v>
      </c>
      <c r="V27" s="829" t="s">
        <v>652</v>
      </c>
    </row>
    <row r="28" spans="1:22" outlineLevel="1">
      <c r="A28" s="847" t="s">
        <v>100</v>
      </c>
      <c r="B28" s="829" t="s">
        <v>1293</v>
      </c>
      <c r="C28" s="839">
        <v>42844</v>
      </c>
      <c r="D28" s="829" t="s">
        <v>1309</v>
      </c>
      <c r="E28" s="830" t="s">
        <v>1313</v>
      </c>
      <c r="F28" s="831">
        <v>67355</v>
      </c>
      <c r="G28" s="832">
        <v>82.91</v>
      </c>
      <c r="H28" s="829">
        <v>104</v>
      </c>
      <c r="I28" s="829" t="s">
        <v>322</v>
      </c>
      <c r="J28" s="975">
        <f t="shared" si="1"/>
        <v>104</v>
      </c>
      <c r="K28" s="840" t="s">
        <v>670</v>
      </c>
      <c r="L28" s="841" t="s">
        <v>661</v>
      </c>
      <c r="M28" s="841" t="s">
        <v>352</v>
      </c>
      <c r="N28" s="841" t="s">
        <v>760</v>
      </c>
      <c r="O28" s="841"/>
      <c r="P28" s="841" t="s">
        <v>5</v>
      </c>
      <c r="Q28" s="841" t="s">
        <v>323</v>
      </c>
      <c r="R28" s="841" t="s">
        <v>652</v>
      </c>
      <c r="S28" s="829"/>
      <c r="T28" s="829" t="s">
        <v>5</v>
      </c>
      <c r="U28" s="829" t="s">
        <v>323</v>
      </c>
      <c r="V28" s="829" t="s">
        <v>652</v>
      </c>
    </row>
    <row r="29" spans="1:22" outlineLevel="1">
      <c r="A29" s="847" t="s">
        <v>100</v>
      </c>
      <c r="B29" s="829" t="s">
        <v>1293</v>
      </c>
      <c r="C29" s="839">
        <v>42844</v>
      </c>
      <c r="D29" s="829" t="s">
        <v>1309</v>
      </c>
      <c r="E29" s="830" t="s">
        <v>1314</v>
      </c>
      <c r="F29" s="831">
        <v>67355</v>
      </c>
      <c r="G29" s="832">
        <v>82.91</v>
      </c>
      <c r="H29" s="829">
        <v>104</v>
      </c>
      <c r="I29" s="829" t="s">
        <v>322</v>
      </c>
      <c r="J29" s="975">
        <f t="shared" si="1"/>
        <v>104</v>
      </c>
      <c r="K29" s="840" t="s">
        <v>670</v>
      </c>
      <c r="L29" s="841" t="s">
        <v>661</v>
      </c>
      <c r="M29" s="841" t="s">
        <v>352</v>
      </c>
      <c r="N29" s="841" t="s">
        <v>760</v>
      </c>
      <c r="O29" s="841"/>
      <c r="P29" s="841" t="s">
        <v>5</v>
      </c>
      <c r="Q29" s="841" t="s">
        <v>323</v>
      </c>
      <c r="R29" s="841" t="s">
        <v>652</v>
      </c>
      <c r="S29" s="829"/>
      <c r="T29" s="829" t="s">
        <v>5</v>
      </c>
      <c r="U29" s="829" t="s">
        <v>323</v>
      </c>
      <c r="V29" s="829" t="s">
        <v>652</v>
      </c>
    </row>
    <row r="30" spans="1:22" outlineLevel="1">
      <c r="A30" s="847" t="s">
        <v>100</v>
      </c>
      <c r="B30" s="829" t="s">
        <v>1293</v>
      </c>
      <c r="C30" s="839">
        <v>42844</v>
      </c>
      <c r="D30" s="829" t="s">
        <v>1311</v>
      </c>
      <c r="E30" s="830" t="s">
        <v>1315</v>
      </c>
      <c r="F30" s="831">
        <v>67355</v>
      </c>
      <c r="G30" s="832">
        <v>58.2</v>
      </c>
      <c r="H30" s="829">
        <v>73</v>
      </c>
      <c r="I30" s="829" t="s">
        <v>322</v>
      </c>
      <c r="J30" s="975">
        <f t="shared" si="1"/>
        <v>73</v>
      </c>
      <c r="K30" s="840" t="s">
        <v>670</v>
      </c>
      <c r="L30" s="841" t="s">
        <v>661</v>
      </c>
      <c r="M30" s="841" t="s">
        <v>352</v>
      </c>
      <c r="N30" s="841" t="s">
        <v>758</v>
      </c>
      <c r="O30" s="841"/>
      <c r="P30" s="841" t="s">
        <v>5</v>
      </c>
      <c r="Q30" s="841" t="s">
        <v>323</v>
      </c>
      <c r="R30" s="841" t="s">
        <v>652</v>
      </c>
      <c r="S30" s="829"/>
      <c r="T30" s="829" t="s">
        <v>5</v>
      </c>
      <c r="U30" s="829" t="s">
        <v>323</v>
      </c>
      <c r="V30" s="829" t="s">
        <v>652</v>
      </c>
    </row>
    <row r="31" spans="1:22" outlineLevel="1">
      <c r="A31" s="847" t="s">
        <v>100</v>
      </c>
      <c r="B31" s="829" t="s">
        <v>1293</v>
      </c>
      <c r="C31" s="839">
        <v>42844</v>
      </c>
      <c r="D31" s="829" t="s">
        <v>1311</v>
      </c>
      <c r="E31" s="830" t="s">
        <v>1316</v>
      </c>
      <c r="F31" s="831">
        <v>67355</v>
      </c>
      <c r="G31" s="832">
        <v>58.2</v>
      </c>
      <c r="H31" s="829">
        <v>73</v>
      </c>
      <c r="I31" s="829" t="s">
        <v>322</v>
      </c>
      <c r="J31" s="975">
        <f t="shared" si="1"/>
        <v>73</v>
      </c>
      <c r="K31" s="840" t="s">
        <v>670</v>
      </c>
      <c r="L31" s="841" t="s">
        <v>661</v>
      </c>
      <c r="M31" s="841" t="s">
        <v>352</v>
      </c>
      <c r="N31" s="841" t="s">
        <v>758</v>
      </c>
      <c r="O31" s="841"/>
      <c r="P31" s="841" t="s">
        <v>5</v>
      </c>
      <c r="Q31" s="841" t="s">
        <v>323</v>
      </c>
      <c r="R31" s="841" t="s">
        <v>652</v>
      </c>
      <c r="S31" s="829"/>
      <c r="T31" s="829" t="s">
        <v>5</v>
      </c>
      <c r="U31" s="829" t="s">
        <v>323</v>
      </c>
      <c r="V31" s="829" t="s">
        <v>652</v>
      </c>
    </row>
    <row r="32" spans="1:22" outlineLevel="1">
      <c r="A32" s="847" t="s">
        <v>100</v>
      </c>
      <c r="B32" s="829" t="s">
        <v>1293</v>
      </c>
      <c r="C32" s="839">
        <v>42844</v>
      </c>
      <c r="D32" s="829" t="s">
        <v>1309</v>
      </c>
      <c r="E32" s="830" t="s">
        <v>1317</v>
      </c>
      <c r="F32" s="831">
        <v>67355</v>
      </c>
      <c r="G32" s="832">
        <v>271.05</v>
      </c>
      <c r="H32" s="829">
        <v>340</v>
      </c>
      <c r="I32" s="829" t="s">
        <v>322</v>
      </c>
      <c r="J32" s="975">
        <f t="shared" si="1"/>
        <v>340</v>
      </c>
      <c r="K32" s="840" t="s">
        <v>667</v>
      </c>
      <c r="L32" s="841" t="s">
        <v>661</v>
      </c>
      <c r="M32" s="841" t="s">
        <v>352</v>
      </c>
      <c r="N32" s="841" t="s">
        <v>760</v>
      </c>
      <c r="O32" s="841"/>
      <c r="P32" s="841" t="s">
        <v>5</v>
      </c>
      <c r="Q32" s="841" t="s">
        <v>323</v>
      </c>
      <c r="R32" s="841" t="s">
        <v>652</v>
      </c>
      <c r="S32" s="829"/>
      <c r="T32" s="829" t="s">
        <v>5</v>
      </c>
      <c r="U32" s="829" t="s">
        <v>323</v>
      </c>
      <c r="V32" s="829" t="s">
        <v>652</v>
      </c>
    </row>
    <row r="33" spans="1:22" outlineLevel="1">
      <c r="A33" s="847" t="s">
        <v>100</v>
      </c>
      <c r="B33" s="829" t="s">
        <v>1293</v>
      </c>
      <c r="C33" s="839">
        <v>42844</v>
      </c>
      <c r="D33" s="829" t="s">
        <v>1309</v>
      </c>
      <c r="E33" s="830" t="s">
        <v>1318</v>
      </c>
      <c r="F33" s="831">
        <v>67355</v>
      </c>
      <c r="G33" s="832">
        <v>271.05</v>
      </c>
      <c r="H33" s="829">
        <v>340</v>
      </c>
      <c r="I33" s="829" t="s">
        <v>322</v>
      </c>
      <c r="J33" s="975">
        <f t="shared" si="1"/>
        <v>340</v>
      </c>
      <c r="K33" s="840" t="s">
        <v>667</v>
      </c>
      <c r="L33" s="841" t="s">
        <v>661</v>
      </c>
      <c r="M33" s="841" t="s">
        <v>352</v>
      </c>
      <c r="N33" s="841" t="s">
        <v>760</v>
      </c>
      <c r="O33" s="841"/>
      <c r="P33" s="841" t="s">
        <v>5</v>
      </c>
      <c r="Q33" s="841" t="s">
        <v>323</v>
      </c>
      <c r="R33" s="841" t="s">
        <v>652</v>
      </c>
      <c r="S33" s="829"/>
      <c r="T33" s="829" t="s">
        <v>5</v>
      </c>
      <c r="U33" s="829" t="s">
        <v>323</v>
      </c>
      <c r="V33" s="829" t="s">
        <v>652</v>
      </c>
    </row>
    <row r="34" spans="1:22" outlineLevel="1">
      <c r="A34" s="847" t="s">
        <v>100</v>
      </c>
      <c r="B34" s="829" t="s">
        <v>1293</v>
      </c>
      <c r="C34" s="839">
        <v>42844</v>
      </c>
      <c r="D34" s="829" t="s">
        <v>1311</v>
      </c>
      <c r="E34" s="830" t="s">
        <v>1319</v>
      </c>
      <c r="F34" s="831">
        <v>67355</v>
      </c>
      <c r="G34" s="832">
        <v>271.05</v>
      </c>
      <c r="H34" s="829">
        <v>340</v>
      </c>
      <c r="I34" s="829" t="s">
        <v>322</v>
      </c>
      <c r="J34" s="975">
        <f t="shared" si="1"/>
        <v>340</v>
      </c>
      <c r="K34" s="840" t="s">
        <v>667</v>
      </c>
      <c r="L34" s="841" t="s">
        <v>661</v>
      </c>
      <c r="M34" s="841" t="s">
        <v>352</v>
      </c>
      <c r="N34" s="841" t="s">
        <v>758</v>
      </c>
      <c r="O34" s="841"/>
      <c r="P34" s="841" t="s">
        <v>5</v>
      </c>
      <c r="Q34" s="841" t="s">
        <v>323</v>
      </c>
      <c r="R34" s="841" t="s">
        <v>652</v>
      </c>
      <c r="S34" s="829"/>
      <c r="T34" s="829" t="s">
        <v>5</v>
      </c>
      <c r="U34" s="829" t="s">
        <v>323</v>
      </c>
      <c r="V34" s="829" t="s">
        <v>652</v>
      </c>
    </row>
    <row r="35" spans="1:22" outlineLevel="1">
      <c r="A35" s="847" t="s">
        <v>100</v>
      </c>
      <c r="B35" s="829" t="s">
        <v>1293</v>
      </c>
      <c r="C35" s="839">
        <v>42844</v>
      </c>
      <c r="D35" s="829" t="s">
        <v>1311</v>
      </c>
      <c r="E35" s="830" t="s">
        <v>1320</v>
      </c>
      <c r="F35" s="831">
        <v>67355</v>
      </c>
      <c r="G35" s="832">
        <v>271.05</v>
      </c>
      <c r="H35" s="829">
        <v>340</v>
      </c>
      <c r="I35" s="829" t="s">
        <v>322</v>
      </c>
      <c r="J35" s="975">
        <f t="shared" si="1"/>
        <v>340</v>
      </c>
      <c r="K35" s="840" t="s">
        <v>667</v>
      </c>
      <c r="L35" s="841" t="s">
        <v>661</v>
      </c>
      <c r="M35" s="841" t="s">
        <v>352</v>
      </c>
      <c r="N35" s="841" t="s">
        <v>758</v>
      </c>
      <c r="O35" s="841"/>
      <c r="P35" s="841" t="s">
        <v>5</v>
      </c>
      <c r="Q35" s="841" t="s">
        <v>323</v>
      </c>
      <c r="R35" s="841" t="s">
        <v>652</v>
      </c>
      <c r="S35" s="829"/>
      <c r="T35" s="829" t="s">
        <v>5</v>
      </c>
      <c r="U35" s="829" t="s">
        <v>323</v>
      </c>
      <c r="V35" s="829" t="s">
        <v>652</v>
      </c>
    </row>
    <row r="36" spans="1:22" outlineLevel="1">
      <c r="A36" s="847" t="s">
        <v>100</v>
      </c>
      <c r="B36" s="829" t="s">
        <v>1293</v>
      </c>
      <c r="C36" s="839">
        <v>42844</v>
      </c>
      <c r="D36" s="829" t="s">
        <v>1309</v>
      </c>
      <c r="E36" s="830" t="s">
        <v>1321</v>
      </c>
      <c r="F36" s="831">
        <v>67355</v>
      </c>
      <c r="G36" s="832">
        <v>271.05</v>
      </c>
      <c r="H36" s="829">
        <v>340</v>
      </c>
      <c r="I36" s="829" t="s">
        <v>322</v>
      </c>
      <c r="J36" s="975">
        <f t="shared" si="1"/>
        <v>340</v>
      </c>
      <c r="K36" s="840" t="s">
        <v>943</v>
      </c>
      <c r="L36" s="841" t="s">
        <v>661</v>
      </c>
      <c r="M36" s="841" t="s">
        <v>352</v>
      </c>
      <c r="N36" s="841"/>
      <c r="O36" s="841"/>
      <c r="P36" s="841" t="s">
        <v>5</v>
      </c>
      <c r="Q36" s="841" t="s">
        <v>323</v>
      </c>
      <c r="R36" s="841" t="s">
        <v>652</v>
      </c>
      <c r="S36" s="829"/>
      <c r="T36" s="829" t="s">
        <v>5</v>
      </c>
      <c r="U36" s="829" t="s">
        <v>323</v>
      </c>
      <c r="V36" s="829" t="s">
        <v>652</v>
      </c>
    </row>
    <row r="37" spans="1:22" outlineLevel="1">
      <c r="A37" s="847" t="s">
        <v>100</v>
      </c>
      <c r="B37" s="829" t="s">
        <v>1293</v>
      </c>
      <c r="C37" s="839">
        <v>42844</v>
      </c>
      <c r="D37" s="829" t="s">
        <v>1311</v>
      </c>
      <c r="E37" s="830" t="s">
        <v>1322</v>
      </c>
      <c r="F37" s="831">
        <v>67355</v>
      </c>
      <c r="G37" s="832">
        <v>271.05</v>
      </c>
      <c r="H37" s="829">
        <v>340</v>
      </c>
      <c r="I37" s="829" t="s">
        <v>322</v>
      </c>
      <c r="J37" s="975">
        <f t="shared" si="1"/>
        <v>340</v>
      </c>
      <c r="K37" s="840" t="s">
        <v>943</v>
      </c>
      <c r="L37" s="841" t="s">
        <v>661</v>
      </c>
      <c r="M37" s="841" t="s">
        <v>352</v>
      </c>
      <c r="N37" s="841"/>
      <c r="O37" s="841"/>
      <c r="P37" s="841" t="s">
        <v>5</v>
      </c>
      <c r="Q37" s="841" t="s">
        <v>323</v>
      </c>
      <c r="R37" s="841" t="s">
        <v>652</v>
      </c>
      <c r="S37" s="829"/>
      <c r="T37" s="829" t="s">
        <v>5</v>
      </c>
      <c r="U37" s="829" t="s">
        <v>323</v>
      </c>
      <c r="V37" s="829" t="s">
        <v>652</v>
      </c>
    </row>
    <row r="38" spans="1:22" outlineLevel="1">
      <c r="A38" s="847" t="s">
        <v>100</v>
      </c>
      <c r="B38" s="829" t="s">
        <v>1293</v>
      </c>
      <c r="C38" s="839">
        <v>42844</v>
      </c>
      <c r="D38" s="829" t="s">
        <v>1309</v>
      </c>
      <c r="E38" s="830" t="s">
        <v>1323</v>
      </c>
      <c r="F38" s="831">
        <v>67355</v>
      </c>
      <c r="G38" s="832">
        <v>82.91</v>
      </c>
      <c r="H38" s="829">
        <v>104</v>
      </c>
      <c r="I38" s="829" t="s">
        <v>322</v>
      </c>
      <c r="J38" s="975">
        <f t="shared" si="1"/>
        <v>104</v>
      </c>
      <c r="K38" s="840" t="s">
        <v>1324</v>
      </c>
      <c r="L38" s="841" t="s">
        <v>661</v>
      </c>
      <c r="M38" s="841" t="s">
        <v>352</v>
      </c>
      <c r="N38" s="841"/>
      <c r="O38" s="841"/>
      <c r="P38" s="841" t="s">
        <v>5</v>
      </c>
      <c r="Q38" s="841" t="s">
        <v>323</v>
      </c>
      <c r="R38" s="841" t="s">
        <v>652</v>
      </c>
      <c r="S38" s="829"/>
      <c r="T38" s="829" t="s">
        <v>5</v>
      </c>
      <c r="U38" s="829" t="s">
        <v>323</v>
      </c>
      <c r="V38" s="829" t="s">
        <v>652</v>
      </c>
    </row>
    <row r="39" spans="1:22" outlineLevel="1">
      <c r="A39" s="847" t="s">
        <v>100</v>
      </c>
      <c r="B39" s="829" t="s">
        <v>1293</v>
      </c>
      <c r="C39" s="839">
        <v>42844</v>
      </c>
      <c r="D39" s="829" t="s">
        <v>1311</v>
      </c>
      <c r="E39" s="830" t="s">
        <v>1325</v>
      </c>
      <c r="F39" s="831">
        <v>67355</v>
      </c>
      <c r="G39" s="832">
        <v>61.38</v>
      </c>
      <c r="H39" s="829">
        <v>77</v>
      </c>
      <c r="I39" s="829" t="s">
        <v>322</v>
      </c>
      <c r="J39" s="975">
        <f t="shared" si="1"/>
        <v>77</v>
      </c>
      <c r="K39" s="840" t="s">
        <v>1324</v>
      </c>
      <c r="L39" s="841" t="s">
        <v>661</v>
      </c>
      <c r="M39" s="841" t="s">
        <v>352</v>
      </c>
      <c r="N39" s="841"/>
      <c r="O39" s="841"/>
      <c r="P39" s="841" t="s">
        <v>5</v>
      </c>
      <c r="Q39" s="841" t="s">
        <v>323</v>
      </c>
      <c r="R39" s="841" t="s">
        <v>652</v>
      </c>
      <c r="S39" s="829"/>
      <c r="T39" s="829" t="s">
        <v>5</v>
      </c>
      <c r="U39" s="829" t="s">
        <v>323</v>
      </c>
      <c r="V39" s="829" t="s">
        <v>652</v>
      </c>
    </row>
    <row r="40" spans="1:22" outlineLevel="1">
      <c r="A40" s="847" t="s">
        <v>100</v>
      </c>
      <c r="B40" s="829" t="s">
        <v>1293</v>
      </c>
      <c r="C40" s="839">
        <v>42823</v>
      </c>
      <c r="D40" s="829" t="s">
        <v>1326</v>
      </c>
      <c r="E40" s="830" t="s">
        <v>1327</v>
      </c>
      <c r="F40" s="831">
        <v>67376</v>
      </c>
      <c r="G40" s="832">
        <v>423.71</v>
      </c>
      <c r="H40" s="829">
        <v>524.22</v>
      </c>
      <c r="I40" s="829" t="s">
        <v>322</v>
      </c>
      <c r="J40" s="975">
        <f t="shared" si="1"/>
        <v>524.22</v>
      </c>
      <c r="K40" s="840" t="s">
        <v>756</v>
      </c>
      <c r="L40" s="841" t="s">
        <v>661</v>
      </c>
      <c r="M40" s="841" t="s">
        <v>352</v>
      </c>
      <c r="N40" s="841"/>
      <c r="O40" s="841"/>
      <c r="P40" s="841" t="s">
        <v>5</v>
      </c>
      <c r="Q40" s="841" t="s">
        <v>323</v>
      </c>
      <c r="R40" s="841" t="s">
        <v>652</v>
      </c>
      <c r="S40" s="829"/>
      <c r="T40" s="829" t="s">
        <v>5</v>
      </c>
      <c r="U40" s="829" t="s">
        <v>323</v>
      </c>
      <c r="V40" s="829" t="s">
        <v>652</v>
      </c>
    </row>
    <row r="41" spans="1:22" outlineLevel="1">
      <c r="A41" s="847" t="s">
        <v>100</v>
      </c>
      <c r="B41" s="829" t="s">
        <v>1293</v>
      </c>
      <c r="C41" s="839">
        <v>42844</v>
      </c>
      <c r="D41" s="829" t="s">
        <v>1309</v>
      </c>
      <c r="E41" s="830" t="s">
        <v>1328</v>
      </c>
      <c r="F41" s="831">
        <v>67355</v>
      </c>
      <c r="G41" s="832">
        <v>13.95</v>
      </c>
      <c r="H41" s="829">
        <v>17.5</v>
      </c>
      <c r="I41" s="829" t="s">
        <v>322</v>
      </c>
      <c r="J41" s="975">
        <f t="shared" si="1"/>
        <v>17.5</v>
      </c>
      <c r="K41" s="840" t="s">
        <v>835</v>
      </c>
      <c r="L41" s="841" t="s">
        <v>661</v>
      </c>
      <c r="M41" s="841" t="s">
        <v>352</v>
      </c>
      <c r="N41" s="841"/>
      <c r="O41" s="841"/>
      <c r="P41" s="841" t="s">
        <v>5</v>
      </c>
      <c r="Q41" s="841" t="s">
        <v>323</v>
      </c>
      <c r="R41" s="841" t="s">
        <v>652</v>
      </c>
      <c r="S41" s="829"/>
      <c r="T41" s="829" t="s">
        <v>5</v>
      </c>
      <c r="U41" s="829" t="s">
        <v>323</v>
      </c>
      <c r="V41" s="829" t="s">
        <v>652</v>
      </c>
    </row>
    <row r="42" spans="1:22" outlineLevel="1">
      <c r="A42" s="847" t="s">
        <v>100</v>
      </c>
      <c r="B42" s="829" t="s">
        <v>1293</v>
      </c>
      <c r="C42" s="839">
        <v>42844</v>
      </c>
      <c r="D42" s="829" t="s">
        <v>1311</v>
      </c>
      <c r="E42" s="830" t="s">
        <v>1329</v>
      </c>
      <c r="F42" s="831">
        <v>67355</v>
      </c>
      <c r="G42" s="832">
        <v>151.47</v>
      </c>
      <c r="H42" s="829">
        <v>190</v>
      </c>
      <c r="I42" s="829" t="s">
        <v>322</v>
      </c>
      <c r="J42" s="975">
        <f t="shared" si="1"/>
        <v>190</v>
      </c>
      <c r="K42" s="840" t="s">
        <v>835</v>
      </c>
      <c r="L42" s="841" t="s">
        <v>661</v>
      </c>
      <c r="M42" s="841" t="s">
        <v>352</v>
      </c>
      <c r="N42" s="841"/>
      <c r="O42" s="841"/>
      <c r="P42" s="841" t="s">
        <v>5</v>
      </c>
      <c r="Q42" s="841" t="s">
        <v>323</v>
      </c>
      <c r="R42" s="841" t="s">
        <v>652</v>
      </c>
      <c r="S42" s="829"/>
      <c r="T42" s="829" t="s">
        <v>5</v>
      </c>
      <c r="U42" s="829" t="s">
        <v>323</v>
      </c>
      <c r="V42" s="829" t="s">
        <v>652</v>
      </c>
    </row>
    <row r="43" spans="1:22" outlineLevel="1">
      <c r="A43" s="847" t="s">
        <v>100</v>
      </c>
      <c r="B43" s="829" t="s">
        <v>1293</v>
      </c>
      <c r="C43" s="839">
        <v>42845</v>
      </c>
      <c r="D43" s="829" t="s">
        <v>1330</v>
      </c>
      <c r="E43" s="830" t="s">
        <v>1331</v>
      </c>
      <c r="F43" s="831">
        <v>67355</v>
      </c>
      <c r="G43" s="832">
        <v>7.97</v>
      </c>
      <c r="H43" s="829">
        <v>10</v>
      </c>
      <c r="I43" s="829" t="s">
        <v>322</v>
      </c>
      <c r="J43" s="975">
        <f t="shared" si="1"/>
        <v>10</v>
      </c>
      <c r="K43" s="840" t="s">
        <v>835</v>
      </c>
      <c r="L43" s="841" t="s">
        <v>661</v>
      </c>
      <c r="M43" s="841" t="s">
        <v>352</v>
      </c>
      <c r="N43" s="841"/>
      <c r="O43" s="841"/>
      <c r="P43" s="841" t="s">
        <v>5</v>
      </c>
      <c r="Q43" s="841" t="s">
        <v>323</v>
      </c>
      <c r="R43" s="841" t="s">
        <v>652</v>
      </c>
      <c r="S43" s="829"/>
      <c r="T43" s="829" t="s">
        <v>5</v>
      </c>
      <c r="U43" s="829" t="s">
        <v>323</v>
      </c>
      <c r="V43" s="829" t="s">
        <v>652</v>
      </c>
    </row>
    <row r="44" spans="1:22" outlineLevel="1">
      <c r="A44" s="847" t="s">
        <v>100</v>
      </c>
      <c r="B44" s="829" t="s">
        <v>1293</v>
      </c>
      <c r="C44" s="839">
        <v>42845</v>
      </c>
      <c r="D44" s="829" t="s">
        <v>1330</v>
      </c>
      <c r="E44" s="830" t="s">
        <v>837</v>
      </c>
      <c r="F44" s="831">
        <v>67355</v>
      </c>
      <c r="G44" s="832">
        <v>3.19</v>
      </c>
      <c r="H44" s="829">
        <v>4</v>
      </c>
      <c r="I44" s="829" t="s">
        <v>322</v>
      </c>
      <c r="J44" s="975">
        <f t="shared" si="1"/>
        <v>4</v>
      </c>
      <c r="K44" s="840" t="s">
        <v>835</v>
      </c>
      <c r="L44" s="841" t="s">
        <v>661</v>
      </c>
      <c r="M44" s="841" t="s">
        <v>352</v>
      </c>
      <c r="N44" s="841"/>
      <c r="O44" s="841"/>
      <c r="P44" s="841" t="s">
        <v>5</v>
      </c>
      <c r="Q44" s="841" t="s">
        <v>323</v>
      </c>
      <c r="R44" s="841" t="s">
        <v>652</v>
      </c>
      <c r="S44" s="829"/>
      <c r="T44" s="829" t="s">
        <v>5</v>
      </c>
      <c r="U44" s="829" t="s">
        <v>323</v>
      </c>
      <c r="V44" s="829" t="s">
        <v>652</v>
      </c>
    </row>
    <row r="45" spans="1:22" outlineLevel="1">
      <c r="A45" s="847" t="s">
        <v>100</v>
      </c>
      <c r="B45" s="829" t="s">
        <v>1293</v>
      </c>
      <c r="C45" s="839">
        <v>42852</v>
      </c>
      <c r="D45" s="829" t="s">
        <v>1332</v>
      </c>
      <c r="E45" s="830" t="s">
        <v>1333</v>
      </c>
      <c r="F45" s="831">
        <v>67355</v>
      </c>
      <c r="G45" s="832">
        <v>15.94</v>
      </c>
      <c r="H45" s="829">
        <v>20</v>
      </c>
      <c r="I45" s="829" t="s">
        <v>322</v>
      </c>
      <c r="J45" s="975">
        <f t="shared" si="1"/>
        <v>20</v>
      </c>
      <c r="K45" s="840" t="s">
        <v>835</v>
      </c>
      <c r="L45" s="841" t="s">
        <v>661</v>
      </c>
      <c r="M45" s="841" t="s">
        <v>352</v>
      </c>
      <c r="N45" s="841"/>
      <c r="O45" s="841"/>
      <c r="P45" s="841" t="s">
        <v>5</v>
      </c>
      <c r="Q45" s="841" t="s">
        <v>323</v>
      </c>
      <c r="R45" s="841" t="s">
        <v>652</v>
      </c>
      <c r="S45" s="829"/>
      <c r="T45" s="829" t="s">
        <v>5</v>
      </c>
      <c r="U45" s="829" t="s">
        <v>323</v>
      </c>
      <c r="V45" s="829" t="s">
        <v>652</v>
      </c>
    </row>
    <row r="46" spans="1:22" outlineLevel="1">
      <c r="A46" s="847" t="s">
        <v>100</v>
      </c>
      <c r="B46" s="829" t="s">
        <v>1294</v>
      </c>
      <c r="C46" s="839">
        <v>42870</v>
      </c>
      <c r="D46" s="829" t="s">
        <v>1334</v>
      </c>
      <c r="E46" s="830" t="s">
        <v>1335</v>
      </c>
      <c r="F46" s="831">
        <v>67767</v>
      </c>
      <c r="G46" s="832">
        <v>3561.37</v>
      </c>
      <c r="H46" s="829">
        <v>4600</v>
      </c>
      <c r="I46" s="829" t="s">
        <v>322</v>
      </c>
      <c r="J46" s="975">
        <f t="shared" si="1"/>
        <v>4600</v>
      </c>
      <c r="K46" s="840" t="s">
        <v>756</v>
      </c>
      <c r="L46" s="841" t="s">
        <v>661</v>
      </c>
      <c r="M46" s="841" t="s">
        <v>352</v>
      </c>
      <c r="N46" s="841"/>
      <c r="O46" s="841"/>
      <c r="P46" s="841" t="s">
        <v>5</v>
      </c>
      <c r="Q46" s="841" t="s">
        <v>323</v>
      </c>
      <c r="R46" s="841" t="s">
        <v>652</v>
      </c>
      <c r="S46" s="829"/>
      <c r="T46" s="829" t="s">
        <v>5</v>
      </c>
      <c r="U46" s="829" t="s">
        <v>323</v>
      </c>
      <c r="V46" s="829" t="s">
        <v>652</v>
      </c>
    </row>
    <row r="47" spans="1:22" outlineLevel="1">
      <c r="A47" s="847" t="s">
        <v>100</v>
      </c>
      <c r="B47" s="829" t="s">
        <v>1294</v>
      </c>
      <c r="C47" s="839">
        <v>42880</v>
      </c>
      <c r="D47" s="829" t="s">
        <v>1336</v>
      </c>
      <c r="E47" s="830" t="s">
        <v>1337</v>
      </c>
      <c r="F47" s="831">
        <v>67767</v>
      </c>
      <c r="G47" s="832">
        <v>628.5</v>
      </c>
      <c r="H47" s="829">
        <v>811.8</v>
      </c>
      <c r="I47" s="829" t="s">
        <v>322</v>
      </c>
      <c r="J47" s="975">
        <f t="shared" si="1"/>
        <v>811.8</v>
      </c>
      <c r="K47" s="840" t="s">
        <v>756</v>
      </c>
      <c r="L47" s="841" t="s">
        <v>661</v>
      </c>
      <c r="M47" s="841" t="s">
        <v>352</v>
      </c>
      <c r="N47" s="841"/>
      <c r="O47" s="841"/>
      <c r="P47" s="841" t="s">
        <v>5</v>
      </c>
      <c r="Q47" s="841" t="s">
        <v>323</v>
      </c>
      <c r="R47" s="841" t="s">
        <v>652</v>
      </c>
      <c r="S47" s="829"/>
      <c r="T47" s="829" t="s">
        <v>5</v>
      </c>
      <c r="U47" s="829" t="s">
        <v>323</v>
      </c>
      <c r="V47" s="829" t="s">
        <v>652</v>
      </c>
    </row>
    <row r="48" spans="1:22">
      <c r="A48" s="842" t="s">
        <v>647</v>
      </c>
      <c r="B48" s="842"/>
      <c r="C48" s="842"/>
      <c r="D48" s="842"/>
      <c r="E48" s="843"/>
      <c r="F48" s="844"/>
      <c r="G48" s="845">
        <f>SUM(G26:G47)</f>
        <v>6871.6699999999992</v>
      </c>
      <c r="H48" s="846">
        <f>SUM(H26:H47)</f>
        <v>8768.52</v>
      </c>
      <c r="I48" s="842"/>
      <c r="J48" s="976">
        <f>SUM(J26:J47)</f>
        <v>8768.52</v>
      </c>
      <c r="K48" s="842"/>
      <c r="L48" s="842"/>
      <c r="M48" s="842"/>
      <c r="N48" s="842"/>
      <c r="O48" s="842"/>
      <c r="P48" s="842"/>
      <c r="Q48" s="842"/>
      <c r="R48" s="842"/>
      <c r="S48" s="829"/>
      <c r="T48" s="829"/>
      <c r="U48" s="829"/>
      <c r="V48" s="829"/>
    </row>
    <row r="49" spans="1:22" outlineLevel="1">
      <c r="A49" s="847" t="s">
        <v>102</v>
      </c>
      <c r="B49" s="829" t="s">
        <v>1293</v>
      </c>
      <c r="C49" s="839">
        <v>42849</v>
      </c>
      <c r="D49" s="829" t="s">
        <v>1338</v>
      </c>
      <c r="E49" s="830" t="s">
        <v>1339</v>
      </c>
      <c r="F49" s="831">
        <v>67355</v>
      </c>
      <c r="G49" s="832">
        <v>6.38</v>
      </c>
      <c r="H49" s="829">
        <v>8</v>
      </c>
      <c r="I49" s="829" t="s">
        <v>322</v>
      </c>
      <c r="J49" s="975">
        <f t="shared" ref="J49:J70" si="2">H49</f>
        <v>8</v>
      </c>
      <c r="K49" s="840" t="s">
        <v>660</v>
      </c>
      <c r="L49" s="841" t="s">
        <v>661</v>
      </c>
      <c r="M49" s="841" t="s">
        <v>352</v>
      </c>
      <c r="N49" s="841" t="s">
        <v>674</v>
      </c>
      <c r="O49" s="841"/>
      <c r="P49" s="841" t="s">
        <v>5</v>
      </c>
      <c r="Q49" s="841" t="s">
        <v>323</v>
      </c>
      <c r="R49" s="841" t="s">
        <v>652</v>
      </c>
      <c r="S49" s="829"/>
      <c r="T49" s="829" t="s">
        <v>5</v>
      </c>
      <c r="U49" s="829" t="s">
        <v>323</v>
      </c>
      <c r="V49" s="829" t="s">
        <v>652</v>
      </c>
    </row>
    <row r="50" spans="1:22" outlineLevel="1">
      <c r="A50" s="847" t="s">
        <v>102</v>
      </c>
      <c r="B50" s="829" t="s">
        <v>1293</v>
      </c>
      <c r="C50" s="839">
        <v>42852</v>
      </c>
      <c r="D50" s="829" t="s">
        <v>1340</v>
      </c>
      <c r="E50" s="830" t="s">
        <v>1341</v>
      </c>
      <c r="F50" s="831">
        <v>67355</v>
      </c>
      <c r="G50" s="832">
        <v>6.38</v>
      </c>
      <c r="H50" s="829">
        <v>8</v>
      </c>
      <c r="I50" s="829" t="s">
        <v>322</v>
      </c>
      <c r="J50" s="975">
        <f t="shared" si="2"/>
        <v>8</v>
      </c>
      <c r="K50" s="840" t="s">
        <v>660</v>
      </c>
      <c r="L50" s="841" t="s">
        <v>661</v>
      </c>
      <c r="M50" s="841" t="s">
        <v>352</v>
      </c>
      <c r="N50" s="841" t="s">
        <v>662</v>
      </c>
      <c r="O50" s="841"/>
      <c r="P50" s="841" t="s">
        <v>5</v>
      </c>
      <c r="Q50" s="841" t="s">
        <v>323</v>
      </c>
      <c r="R50" s="841" t="s">
        <v>652</v>
      </c>
      <c r="S50" s="829"/>
      <c r="T50" s="829" t="s">
        <v>5</v>
      </c>
      <c r="U50" s="829" t="s">
        <v>323</v>
      </c>
      <c r="V50" s="829" t="s">
        <v>652</v>
      </c>
    </row>
    <row r="51" spans="1:22" outlineLevel="1">
      <c r="A51" s="847" t="s">
        <v>102</v>
      </c>
      <c r="B51" s="829" t="s">
        <v>1293</v>
      </c>
      <c r="C51" s="839">
        <v>42835</v>
      </c>
      <c r="D51" s="829" t="s">
        <v>1342</v>
      </c>
      <c r="E51" s="830" t="s">
        <v>1343</v>
      </c>
      <c r="F51" s="831">
        <v>67370</v>
      </c>
      <c r="G51" s="832">
        <v>39.86</v>
      </c>
      <c r="H51" s="829">
        <v>50</v>
      </c>
      <c r="I51" s="829" t="s">
        <v>322</v>
      </c>
      <c r="J51" s="975">
        <f t="shared" si="2"/>
        <v>50</v>
      </c>
      <c r="K51" s="840" t="s">
        <v>660</v>
      </c>
      <c r="L51" s="841" t="s">
        <v>665</v>
      </c>
      <c r="M51" s="841" t="s">
        <v>352</v>
      </c>
      <c r="N51" s="841" t="s">
        <v>662</v>
      </c>
      <c r="O51" s="841"/>
      <c r="P51" s="841" t="s">
        <v>5</v>
      </c>
      <c r="Q51" s="841" t="s">
        <v>323</v>
      </c>
      <c r="R51" s="841" t="s">
        <v>652</v>
      </c>
      <c r="S51" s="829"/>
      <c r="T51" s="829" t="s">
        <v>5</v>
      </c>
      <c r="U51" s="829" t="s">
        <v>323</v>
      </c>
      <c r="V51" s="829" t="s">
        <v>652</v>
      </c>
    </row>
    <row r="52" spans="1:22" outlineLevel="1">
      <c r="A52" s="847" t="s">
        <v>102</v>
      </c>
      <c r="B52" s="829" t="s">
        <v>1293</v>
      </c>
      <c r="C52" s="839">
        <v>42838</v>
      </c>
      <c r="D52" s="829" t="s">
        <v>1344</v>
      </c>
      <c r="E52" s="830" t="s">
        <v>1345</v>
      </c>
      <c r="F52" s="831">
        <v>67355</v>
      </c>
      <c r="G52" s="832">
        <v>39.86</v>
      </c>
      <c r="H52" s="829">
        <v>50</v>
      </c>
      <c r="I52" s="829" t="s">
        <v>322</v>
      </c>
      <c r="J52" s="975">
        <f t="shared" si="2"/>
        <v>50</v>
      </c>
      <c r="K52" s="840" t="s">
        <v>660</v>
      </c>
      <c r="L52" s="841" t="s">
        <v>661</v>
      </c>
      <c r="M52" s="841" t="s">
        <v>352</v>
      </c>
      <c r="N52" s="841" t="s">
        <v>662</v>
      </c>
      <c r="O52" s="841"/>
      <c r="P52" s="841" t="s">
        <v>5</v>
      </c>
      <c r="Q52" s="841" t="s">
        <v>323</v>
      </c>
      <c r="R52" s="841" t="s">
        <v>652</v>
      </c>
      <c r="S52" s="829"/>
      <c r="T52" s="829" t="s">
        <v>5</v>
      </c>
      <c r="U52" s="829" t="s">
        <v>323</v>
      </c>
      <c r="V52" s="829" t="s">
        <v>652</v>
      </c>
    </row>
    <row r="53" spans="1:22" outlineLevel="1">
      <c r="A53" s="847" t="s">
        <v>102</v>
      </c>
      <c r="B53" s="829" t="s">
        <v>1293</v>
      </c>
      <c r="C53" s="839">
        <v>42838</v>
      </c>
      <c r="D53" s="829" t="s">
        <v>1344</v>
      </c>
      <c r="E53" s="830" t="s">
        <v>1346</v>
      </c>
      <c r="F53" s="831">
        <v>67355</v>
      </c>
      <c r="G53" s="832">
        <v>39.86</v>
      </c>
      <c r="H53" s="829">
        <v>50</v>
      </c>
      <c r="I53" s="829" t="s">
        <v>322</v>
      </c>
      <c r="J53" s="975">
        <f t="shared" si="2"/>
        <v>50</v>
      </c>
      <c r="K53" s="840" t="s">
        <v>660</v>
      </c>
      <c r="L53" s="841" t="s">
        <v>661</v>
      </c>
      <c r="M53" s="841" t="s">
        <v>352</v>
      </c>
      <c r="N53" s="841" t="s">
        <v>1044</v>
      </c>
      <c r="O53" s="841"/>
      <c r="P53" s="841" t="s">
        <v>5</v>
      </c>
      <c r="Q53" s="841" t="s">
        <v>323</v>
      </c>
      <c r="R53" s="841" t="s">
        <v>652</v>
      </c>
      <c r="S53" s="829"/>
      <c r="T53" s="829" t="s">
        <v>5</v>
      </c>
      <c r="U53" s="829" t="s">
        <v>323</v>
      </c>
      <c r="V53" s="829" t="s">
        <v>652</v>
      </c>
    </row>
    <row r="54" spans="1:22" outlineLevel="1">
      <c r="A54" s="847" t="s">
        <v>102</v>
      </c>
      <c r="B54" s="829" t="s">
        <v>1293</v>
      </c>
      <c r="C54" s="839">
        <v>42849</v>
      </c>
      <c r="D54" s="829" t="s">
        <v>1338</v>
      </c>
      <c r="E54" s="830" t="s">
        <v>1347</v>
      </c>
      <c r="F54" s="831">
        <v>67355</v>
      </c>
      <c r="G54" s="832">
        <v>31.89</v>
      </c>
      <c r="H54" s="829">
        <v>40</v>
      </c>
      <c r="I54" s="829" t="s">
        <v>322</v>
      </c>
      <c r="J54" s="975">
        <f t="shared" si="2"/>
        <v>40</v>
      </c>
      <c r="K54" s="840" t="s">
        <v>667</v>
      </c>
      <c r="L54" s="841" t="s">
        <v>661</v>
      </c>
      <c r="M54" s="841" t="s">
        <v>352</v>
      </c>
      <c r="N54" s="841" t="s">
        <v>674</v>
      </c>
      <c r="O54" s="841"/>
      <c r="P54" s="841" t="s">
        <v>5</v>
      </c>
      <c r="Q54" s="841" t="s">
        <v>323</v>
      </c>
      <c r="R54" s="841" t="s">
        <v>652</v>
      </c>
      <c r="S54" s="829"/>
      <c r="T54" s="829" t="s">
        <v>5</v>
      </c>
      <c r="U54" s="829" t="s">
        <v>323</v>
      </c>
      <c r="V54" s="829" t="s">
        <v>652</v>
      </c>
    </row>
    <row r="55" spans="1:22" outlineLevel="1">
      <c r="A55" s="847" t="s">
        <v>102</v>
      </c>
      <c r="B55" s="829" t="s">
        <v>1293</v>
      </c>
      <c r="C55" s="839">
        <v>42849</v>
      </c>
      <c r="D55" s="829" t="s">
        <v>1338</v>
      </c>
      <c r="E55" s="830" t="s">
        <v>1348</v>
      </c>
      <c r="F55" s="831">
        <v>67355</v>
      </c>
      <c r="G55" s="832">
        <v>31.89</v>
      </c>
      <c r="H55" s="829">
        <v>40</v>
      </c>
      <c r="I55" s="829" t="s">
        <v>322</v>
      </c>
      <c r="J55" s="975">
        <f t="shared" si="2"/>
        <v>40</v>
      </c>
      <c r="K55" s="840" t="s">
        <v>667</v>
      </c>
      <c r="L55" s="841" t="s">
        <v>661</v>
      </c>
      <c r="M55" s="841" t="s">
        <v>352</v>
      </c>
      <c r="N55" s="841" t="s">
        <v>674</v>
      </c>
      <c r="O55" s="841"/>
      <c r="P55" s="841" t="s">
        <v>5</v>
      </c>
      <c r="Q55" s="841" t="s">
        <v>323</v>
      </c>
      <c r="R55" s="841" t="s">
        <v>652</v>
      </c>
      <c r="S55" s="829"/>
      <c r="T55" s="829" t="s">
        <v>5</v>
      </c>
      <c r="U55" s="829" t="s">
        <v>323</v>
      </c>
      <c r="V55" s="829" t="s">
        <v>652</v>
      </c>
    </row>
    <row r="56" spans="1:22" outlineLevel="1">
      <c r="A56" s="847" t="s">
        <v>102</v>
      </c>
      <c r="B56" s="829" t="s">
        <v>1293</v>
      </c>
      <c r="C56" s="839">
        <v>42852</v>
      </c>
      <c r="D56" s="829" t="s">
        <v>1340</v>
      </c>
      <c r="E56" s="830" t="s">
        <v>1349</v>
      </c>
      <c r="F56" s="831">
        <v>67355</v>
      </c>
      <c r="G56" s="832">
        <v>55.8</v>
      </c>
      <c r="H56" s="829">
        <v>70</v>
      </c>
      <c r="I56" s="829" t="s">
        <v>322</v>
      </c>
      <c r="J56" s="975">
        <f t="shared" si="2"/>
        <v>70</v>
      </c>
      <c r="K56" s="840" t="s">
        <v>667</v>
      </c>
      <c r="L56" s="841" t="s">
        <v>661</v>
      </c>
      <c r="M56" s="841" t="s">
        <v>352</v>
      </c>
      <c r="N56" s="841" t="s">
        <v>662</v>
      </c>
      <c r="O56" s="841"/>
      <c r="P56" s="841" t="s">
        <v>5</v>
      </c>
      <c r="Q56" s="841" t="s">
        <v>323</v>
      </c>
      <c r="R56" s="841" t="s">
        <v>652</v>
      </c>
      <c r="S56" s="829"/>
      <c r="T56" s="829" t="s">
        <v>5</v>
      </c>
      <c r="U56" s="829" t="s">
        <v>323</v>
      </c>
      <c r="V56" s="829" t="s">
        <v>652</v>
      </c>
    </row>
    <row r="57" spans="1:22" outlineLevel="1">
      <c r="A57" s="847" t="s">
        <v>102</v>
      </c>
      <c r="B57" s="829" t="s">
        <v>1293</v>
      </c>
      <c r="C57" s="839">
        <v>42852</v>
      </c>
      <c r="D57" s="829" t="s">
        <v>1340</v>
      </c>
      <c r="E57" s="830" t="s">
        <v>1350</v>
      </c>
      <c r="F57" s="831">
        <v>67355</v>
      </c>
      <c r="G57" s="832">
        <v>55.8</v>
      </c>
      <c r="H57" s="829">
        <v>70</v>
      </c>
      <c r="I57" s="829" t="s">
        <v>322</v>
      </c>
      <c r="J57" s="975">
        <f t="shared" si="2"/>
        <v>70</v>
      </c>
      <c r="K57" s="840" t="s">
        <v>667</v>
      </c>
      <c r="L57" s="841" t="s">
        <v>661</v>
      </c>
      <c r="M57" s="841" t="s">
        <v>352</v>
      </c>
      <c r="N57" s="841" t="s">
        <v>662</v>
      </c>
      <c r="O57" s="841"/>
      <c r="P57" s="841" t="s">
        <v>5</v>
      </c>
      <c r="Q57" s="841" t="s">
        <v>323</v>
      </c>
      <c r="R57" s="841" t="s">
        <v>652</v>
      </c>
      <c r="S57" s="829"/>
      <c r="T57" s="829" t="s">
        <v>5</v>
      </c>
      <c r="U57" s="829" t="s">
        <v>323</v>
      </c>
      <c r="V57" s="829" t="s">
        <v>652</v>
      </c>
    </row>
    <row r="58" spans="1:22" outlineLevel="1">
      <c r="A58" s="847" t="s">
        <v>102</v>
      </c>
      <c r="B58" s="829" t="s">
        <v>1293</v>
      </c>
      <c r="C58" s="839">
        <v>42852</v>
      </c>
      <c r="D58" s="829" t="s">
        <v>1340</v>
      </c>
      <c r="E58" s="830" t="s">
        <v>1351</v>
      </c>
      <c r="F58" s="831">
        <v>67355</v>
      </c>
      <c r="G58" s="832">
        <v>55.8</v>
      </c>
      <c r="H58" s="829">
        <v>70</v>
      </c>
      <c r="I58" s="829" t="s">
        <v>322</v>
      </c>
      <c r="J58" s="975">
        <f t="shared" si="2"/>
        <v>70</v>
      </c>
      <c r="K58" s="840" t="s">
        <v>667</v>
      </c>
      <c r="L58" s="841" t="s">
        <v>661</v>
      </c>
      <c r="M58" s="841" t="s">
        <v>352</v>
      </c>
      <c r="N58" s="841" t="s">
        <v>662</v>
      </c>
      <c r="O58" s="841"/>
      <c r="P58" s="841" t="s">
        <v>5</v>
      </c>
      <c r="Q58" s="841" t="s">
        <v>323</v>
      </c>
      <c r="R58" s="841" t="s">
        <v>652</v>
      </c>
      <c r="S58" s="829"/>
      <c r="T58" s="829" t="s">
        <v>5</v>
      </c>
      <c r="U58" s="829" t="s">
        <v>323</v>
      </c>
      <c r="V58" s="829" t="s">
        <v>652</v>
      </c>
    </row>
    <row r="59" spans="1:22" outlineLevel="1">
      <c r="A59" s="847" t="s">
        <v>102</v>
      </c>
      <c r="B59" s="829" t="s">
        <v>1293</v>
      </c>
      <c r="C59" s="839">
        <v>42849</v>
      </c>
      <c r="D59" s="829" t="s">
        <v>1338</v>
      </c>
      <c r="E59" s="830" t="s">
        <v>1352</v>
      </c>
      <c r="F59" s="831">
        <v>67355</v>
      </c>
      <c r="G59" s="832">
        <v>1.99</v>
      </c>
      <c r="H59" s="829">
        <v>2.5</v>
      </c>
      <c r="I59" s="829" t="s">
        <v>322</v>
      </c>
      <c r="J59" s="975">
        <f t="shared" si="2"/>
        <v>2.5</v>
      </c>
      <c r="K59" s="840" t="s">
        <v>835</v>
      </c>
      <c r="L59" s="841" t="s">
        <v>661</v>
      </c>
      <c r="M59" s="841" t="s">
        <v>352</v>
      </c>
      <c r="N59" s="841"/>
      <c r="O59" s="841"/>
      <c r="P59" s="841" t="s">
        <v>5</v>
      </c>
      <c r="Q59" s="841" t="s">
        <v>323</v>
      </c>
      <c r="R59" s="841" t="s">
        <v>652</v>
      </c>
      <c r="S59" s="829"/>
      <c r="T59" s="829" t="s">
        <v>5</v>
      </c>
      <c r="U59" s="829" t="s">
        <v>323</v>
      </c>
      <c r="V59" s="829" t="s">
        <v>652</v>
      </c>
    </row>
    <row r="60" spans="1:22" outlineLevel="1">
      <c r="A60" s="847" t="s">
        <v>102</v>
      </c>
      <c r="B60" s="829" t="s">
        <v>1294</v>
      </c>
      <c r="C60" s="839">
        <v>42858</v>
      </c>
      <c r="D60" s="829" t="s">
        <v>1353</v>
      </c>
      <c r="E60" s="830" t="s">
        <v>1354</v>
      </c>
      <c r="F60" s="831">
        <v>67767</v>
      </c>
      <c r="G60" s="832">
        <v>10.84</v>
      </c>
      <c r="H60" s="829">
        <v>14</v>
      </c>
      <c r="I60" s="829" t="s">
        <v>322</v>
      </c>
      <c r="J60" s="975">
        <f t="shared" si="2"/>
        <v>14</v>
      </c>
      <c r="K60" s="840" t="s">
        <v>670</v>
      </c>
      <c r="L60" s="841" t="s">
        <v>661</v>
      </c>
      <c r="M60" s="841" t="s">
        <v>352</v>
      </c>
      <c r="N60" s="841" t="s">
        <v>758</v>
      </c>
      <c r="O60" s="841"/>
      <c r="P60" s="841" t="s">
        <v>5</v>
      </c>
      <c r="Q60" s="841" t="s">
        <v>323</v>
      </c>
      <c r="R60" s="841" t="s">
        <v>652</v>
      </c>
      <c r="S60" s="829"/>
      <c r="T60" s="829" t="s">
        <v>5</v>
      </c>
      <c r="U60" s="829" t="s">
        <v>323</v>
      </c>
      <c r="V60" s="829" t="s">
        <v>652</v>
      </c>
    </row>
    <row r="61" spans="1:22" outlineLevel="1">
      <c r="A61" s="847" t="s">
        <v>102</v>
      </c>
      <c r="B61" s="829" t="s">
        <v>1294</v>
      </c>
      <c r="C61" s="839">
        <v>42858</v>
      </c>
      <c r="D61" s="829" t="s">
        <v>1353</v>
      </c>
      <c r="E61" s="830" t="s">
        <v>1355</v>
      </c>
      <c r="F61" s="831">
        <v>67767</v>
      </c>
      <c r="G61" s="832">
        <v>10.84</v>
      </c>
      <c r="H61" s="829">
        <v>14</v>
      </c>
      <c r="I61" s="829" t="s">
        <v>322</v>
      </c>
      <c r="J61" s="975">
        <f t="shared" si="2"/>
        <v>14</v>
      </c>
      <c r="K61" s="840" t="s">
        <v>670</v>
      </c>
      <c r="L61" s="841" t="s">
        <v>661</v>
      </c>
      <c r="M61" s="841" t="s">
        <v>352</v>
      </c>
      <c r="N61" s="841" t="s">
        <v>686</v>
      </c>
      <c r="O61" s="841"/>
      <c r="P61" s="841" t="s">
        <v>5</v>
      </c>
      <c r="Q61" s="841" t="s">
        <v>323</v>
      </c>
      <c r="R61" s="841" t="s">
        <v>652</v>
      </c>
      <c r="S61" s="829"/>
      <c r="T61" s="829" t="s">
        <v>5</v>
      </c>
      <c r="U61" s="829" t="s">
        <v>323</v>
      </c>
      <c r="V61" s="829" t="s">
        <v>652</v>
      </c>
    </row>
    <row r="62" spans="1:22" outlineLevel="1">
      <c r="A62" s="847" t="s">
        <v>102</v>
      </c>
      <c r="B62" s="829" t="s">
        <v>1294</v>
      </c>
      <c r="C62" s="839">
        <v>42858</v>
      </c>
      <c r="D62" s="829" t="s">
        <v>1353</v>
      </c>
      <c r="E62" s="830" t="s">
        <v>1356</v>
      </c>
      <c r="F62" s="831">
        <v>67767</v>
      </c>
      <c r="G62" s="832">
        <v>10.84</v>
      </c>
      <c r="H62" s="829">
        <v>14</v>
      </c>
      <c r="I62" s="829" t="s">
        <v>322</v>
      </c>
      <c r="J62" s="975">
        <f t="shared" si="2"/>
        <v>14</v>
      </c>
      <c r="K62" s="840" t="s">
        <v>670</v>
      </c>
      <c r="L62" s="841" t="s">
        <v>661</v>
      </c>
      <c r="M62" s="841" t="s">
        <v>352</v>
      </c>
      <c r="N62" s="841" t="s">
        <v>662</v>
      </c>
      <c r="O62" s="841"/>
      <c r="P62" s="841" t="s">
        <v>5</v>
      </c>
      <c r="Q62" s="841" t="s">
        <v>323</v>
      </c>
      <c r="R62" s="841" t="s">
        <v>652</v>
      </c>
      <c r="S62" s="829"/>
      <c r="T62" s="829" t="s">
        <v>5</v>
      </c>
      <c r="U62" s="829" t="s">
        <v>323</v>
      </c>
      <c r="V62" s="829" t="s">
        <v>652</v>
      </c>
    </row>
    <row r="63" spans="1:22" outlineLevel="1">
      <c r="A63" s="847" t="s">
        <v>102</v>
      </c>
      <c r="B63" s="829" t="s">
        <v>1294</v>
      </c>
      <c r="C63" s="839">
        <v>42858</v>
      </c>
      <c r="D63" s="829" t="s">
        <v>1353</v>
      </c>
      <c r="E63" s="830" t="s">
        <v>1357</v>
      </c>
      <c r="F63" s="831">
        <v>67767</v>
      </c>
      <c r="G63" s="832">
        <v>5.42</v>
      </c>
      <c r="H63" s="829">
        <v>7</v>
      </c>
      <c r="I63" s="829" t="s">
        <v>322</v>
      </c>
      <c r="J63" s="975">
        <f t="shared" si="2"/>
        <v>7</v>
      </c>
      <c r="K63" s="840" t="s">
        <v>670</v>
      </c>
      <c r="L63" s="841" t="s">
        <v>661</v>
      </c>
      <c r="M63" s="841" t="s">
        <v>352</v>
      </c>
      <c r="N63" s="841" t="s">
        <v>674</v>
      </c>
      <c r="O63" s="841"/>
      <c r="P63" s="841" t="s">
        <v>5</v>
      </c>
      <c r="Q63" s="841" t="s">
        <v>323</v>
      </c>
      <c r="R63" s="841" t="s">
        <v>652</v>
      </c>
      <c r="S63" s="829"/>
      <c r="T63" s="829" t="s">
        <v>5</v>
      </c>
      <c r="U63" s="829" t="s">
        <v>323</v>
      </c>
      <c r="V63" s="829" t="s">
        <v>652</v>
      </c>
    </row>
    <row r="64" spans="1:22" outlineLevel="1">
      <c r="A64" s="847" t="s">
        <v>102</v>
      </c>
      <c r="B64" s="829" t="s">
        <v>1294</v>
      </c>
      <c r="C64" s="839">
        <v>42858</v>
      </c>
      <c r="D64" s="829" t="s">
        <v>1353</v>
      </c>
      <c r="E64" s="830" t="s">
        <v>1358</v>
      </c>
      <c r="F64" s="831">
        <v>67767</v>
      </c>
      <c r="G64" s="832">
        <v>5.42</v>
      </c>
      <c r="H64" s="829">
        <v>7</v>
      </c>
      <c r="I64" s="829" t="s">
        <v>322</v>
      </c>
      <c r="J64" s="975">
        <f t="shared" si="2"/>
        <v>7</v>
      </c>
      <c r="K64" s="840" t="s">
        <v>670</v>
      </c>
      <c r="L64" s="841" t="s">
        <v>661</v>
      </c>
      <c r="M64" s="841" t="s">
        <v>352</v>
      </c>
      <c r="N64" s="841" t="s">
        <v>760</v>
      </c>
      <c r="O64" s="841"/>
      <c r="P64" s="841" t="s">
        <v>5</v>
      </c>
      <c r="Q64" s="841" t="s">
        <v>323</v>
      </c>
      <c r="R64" s="841" t="s">
        <v>652</v>
      </c>
      <c r="S64" s="829"/>
      <c r="T64" s="829" t="s">
        <v>5</v>
      </c>
      <c r="U64" s="829" t="s">
        <v>323</v>
      </c>
      <c r="V64" s="829" t="s">
        <v>652</v>
      </c>
    </row>
    <row r="65" spans="1:22" outlineLevel="1">
      <c r="A65" s="847" t="s">
        <v>102</v>
      </c>
      <c r="B65" s="829" t="s">
        <v>1294</v>
      </c>
      <c r="C65" s="839">
        <v>42866</v>
      </c>
      <c r="D65" s="829" t="s">
        <v>1301</v>
      </c>
      <c r="E65" s="830" t="s">
        <v>1359</v>
      </c>
      <c r="F65" s="831">
        <v>67767</v>
      </c>
      <c r="G65" s="832">
        <v>16.260000000000002</v>
      </c>
      <c r="H65" s="829">
        <v>21</v>
      </c>
      <c r="I65" s="829" t="s">
        <v>322</v>
      </c>
      <c r="J65" s="975">
        <f t="shared" si="2"/>
        <v>21</v>
      </c>
      <c r="K65" s="840" t="s">
        <v>670</v>
      </c>
      <c r="L65" s="841" t="s">
        <v>661</v>
      </c>
      <c r="M65" s="841" t="s">
        <v>352</v>
      </c>
      <c r="N65" s="841" t="s">
        <v>760</v>
      </c>
      <c r="O65" s="841"/>
      <c r="P65" s="841" t="s">
        <v>5</v>
      </c>
      <c r="Q65" s="841" t="s">
        <v>323</v>
      </c>
      <c r="R65" s="841" t="s">
        <v>652</v>
      </c>
      <c r="S65" s="829"/>
      <c r="T65" s="829" t="s">
        <v>5</v>
      </c>
      <c r="U65" s="829" t="s">
        <v>323</v>
      </c>
      <c r="V65" s="829" t="s">
        <v>652</v>
      </c>
    </row>
    <row r="66" spans="1:22" outlineLevel="1">
      <c r="A66" s="847" t="s">
        <v>102</v>
      </c>
      <c r="B66" s="829" t="s">
        <v>1294</v>
      </c>
      <c r="C66" s="839">
        <v>42866</v>
      </c>
      <c r="D66" s="829" t="s">
        <v>1301</v>
      </c>
      <c r="E66" s="830" t="s">
        <v>1360</v>
      </c>
      <c r="F66" s="831">
        <v>67767</v>
      </c>
      <c r="G66" s="832">
        <v>16.260000000000002</v>
      </c>
      <c r="H66" s="829">
        <v>21</v>
      </c>
      <c r="I66" s="829" t="s">
        <v>322</v>
      </c>
      <c r="J66" s="975">
        <f t="shared" si="2"/>
        <v>21</v>
      </c>
      <c r="K66" s="840" t="s">
        <v>670</v>
      </c>
      <c r="L66" s="841" t="s">
        <v>661</v>
      </c>
      <c r="M66" s="841" t="s">
        <v>352</v>
      </c>
      <c r="N66" s="841" t="s">
        <v>674</v>
      </c>
      <c r="O66" s="841"/>
      <c r="P66" s="841" t="s">
        <v>5</v>
      </c>
      <c r="Q66" s="841" t="s">
        <v>323</v>
      </c>
      <c r="R66" s="841" t="s">
        <v>652</v>
      </c>
      <c r="S66" s="829"/>
      <c r="T66" s="829" t="s">
        <v>5</v>
      </c>
      <c r="U66" s="829" t="s">
        <v>323</v>
      </c>
      <c r="V66" s="829" t="s">
        <v>652</v>
      </c>
    </row>
    <row r="67" spans="1:22" outlineLevel="1">
      <c r="A67" s="847" t="s">
        <v>102</v>
      </c>
      <c r="B67" s="829" t="s">
        <v>1294</v>
      </c>
      <c r="C67" s="839">
        <v>42866</v>
      </c>
      <c r="D67" s="829" t="s">
        <v>1301</v>
      </c>
      <c r="E67" s="830" t="s">
        <v>1361</v>
      </c>
      <c r="F67" s="831">
        <v>67767</v>
      </c>
      <c r="G67" s="832">
        <v>16.260000000000002</v>
      </c>
      <c r="H67" s="829">
        <v>21</v>
      </c>
      <c r="I67" s="829" t="s">
        <v>322</v>
      </c>
      <c r="J67" s="975">
        <f t="shared" si="2"/>
        <v>21</v>
      </c>
      <c r="K67" s="840" t="s">
        <v>670</v>
      </c>
      <c r="L67" s="841" t="s">
        <v>661</v>
      </c>
      <c r="M67" s="841" t="s">
        <v>352</v>
      </c>
      <c r="N67" s="841" t="s">
        <v>662</v>
      </c>
      <c r="O67" s="841"/>
      <c r="P67" s="841" t="s">
        <v>5</v>
      </c>
      <c r="Q67" s="841" t="s">
        <v>323</v>
      </c>
      <c r="R67" s="841" t="s">
        <v>652</v>
      </c>
      <c r="S67" s="829"/>
      <c r="T67" s="829" t="s">
        <v>5</v>
      </c>
      <c r="U67" s="829" t="s">
        <v>323</v>
      </c>
      <c r="V67" s="829" t="s">
        <v>652</v>
      </c>
    </row>
    <row r="68" spans="1:22" outlineLevel="1">
      <c r="A68" s="847" t="s">
        <v>102</v>
      </c>
      <c r="B68" s="829" t="s">
        <v>1294</v>
      </c>
      <c r="C68" s="839">
        <v>42870</v>
      </c>
      <c r="D68" s="829" t="s">
        <v>1298</v>
      </c>
      <c r="E68" s="830" t="s">
        <v>1362</v>
      </c>
      <c r="F68" s="831">
        <v>67767</v>
      </c>
      <c r="G68" s="832">
        <v>61.94</v>
      </c>
      <c r="H68" s="829">
        <v>80</v>
      </c>
      <c r="I68" s="829" t="s">
        <v>322</v>
      </c>
      <c r="J68" s="975">
        <f t="shared" si="2"/>
        <v>80</v>
      </c>
      <c r="K68" s="840" t="s">
        <v>667</v>
      </c>
      <c r="L68" s="841" t="s">
        <v>661</v>
      </c>
      <c r="M68" s="841" t="s">
        <v>352</v>
      </c>
      <c r="N68" s="841" t="s">
        <v>674</v>
      </c>
      <c r="O68" s="841"/>
      <c r="P68" s="841" t="s">
        <v>5</v>
      </c>
      <c r="Q68" s="841" t="s">
        <v>323</v>
      </c>
      <c r="R68" s="841" t="s">
        <v>652</v>
      </c>
      <c r="S68" s="829"/>
      <c r="T68" s="829" t="s">
        <v>5</v>
      </c>
      <c r="U68" s="829" t="s">
        <v>323</v>
      </c>
      <c r="V68" s="829" t="s">
        <v>652</v>
      </c>
    </row>
    <row r="69" spans="1:22" outlineLevel="1">
      <c r="A69" s="847" t="s">
        <v>102</v>
      </c>
      <c r="B69" s="829" t="s">
        <v>1294</v>
      </c>
      <c r="C69" s="839">
        <v>42870</v>
      </c>
      <c r="D69" s="829" t="s">
        <v>1298</v>
      </c>
      <c r="E69" s="830" t="s">
        <v>1363</v>
      </c>
      <c r="F69" s="831">
        <v>67767</v>
      </c>
      <c r="G69" s="832">
        <v>61.94</v>
      </c>
      <c r="H69" s="829">
        <v>80</v>
      </c>
      <c r="I69" s="829" t="s">
        <v>322</v>
      </c>
      <c r="J69" s="975">
        <f t="shared" si="2"/>
        <v>80</v>
      </c>
      <c r="K69" s="840" t="s">
        <v>667</v>
      </c>
      <c r="L69" s="841" t="s">
        <v>661</v>
      </c>
      <c r="M69" s="841" t="s">
        <v>352</v>
      </c>
      <c r="N69" s="841" t="s">
        <v>674</v>
      </c>
      <c r="O69" s="841"/>
      <c r="P69" s="841" t="s">
        <v>5</v>
      </c>
      <c r="Q69" s="841" t="s">
        <v>323</v>
      </c>
      <c r="R69" s="841" t="s">
        <v>652</v>
      </c>
      <c r="S69" s="829"/>
      <c r="T69" s="829" t="s">
        <v>5</v>
      </c>
      <c r="U69" s="829" t="s">
        <v>323</v>
      </c>
      <c r="V69" s="829" t="s">
        <v>652</v>
      </c>
    </row>
    <row r="70" spans="1:22" outlineLevel="1">
      <c r="A70" s="847" t="s">
        <v>102</v>
      </c>
      <c r="B70" s="829" t="s">
        <v>1294</v>
      </c>
      <c r="C70" s="839">
        <v>42870</v>
      </c>
      <c r="D70" s="829" t="s">
        <v>1298</v>
      </c>
      <c r="E70" s="830" t="s">
        <v>1364</v>
      </c>
      <c r="F70" s="831">
        <v>67767</v>
      </c>
      <c r="G70" s="832">
        <v>61.94</v>
      </c>
      <c r="H70" s="829">
        <v>80</v>
      </c>
      <c r="I70" s="829" t="s">
        <v>322</v>
      </c>
      <c r="J70" s="975">
        <f t="shared" si="2"/>
        <v>80</v>
      </c>
      <c r="K70" s="840" t="s">
        <v>667</v>
      </c>
      <c r="L70" s="841" t="s">
        <v>661</v>
      </c>
      <c r="M70" s="841" t="s">
        <v>352</v>
      </c>
      <c r="N70" s="841" t="s">
        <v>674</v>
      </c>
      <c r="O70" s="841"/>
      <c r="P70" s="841" t="s">
        <v>5</v>
      </c>
      <c r="Q70" s="841" t="s">
        <v>323</v>
      </c>
      <c r="R70" s="841" t="s">
        <v>652</v>
      </c>
      <c r="S70" s="829"/>
      <c r="T70" s="829" t="s">
        <v>5</v>
      </c>
      <c r="U70" s="829" t="s">
        <v>323</v>
      </c>
      <c r="V70" s="829" t="s">
        <v>652</v>
      </c>
    </row>
    <row r="71" spans="1:22">
      <c r="A71" s="842" t="s">
        <v>647</v>
      </c>
      <c r="B71" s="842"/>
      <c r="C71" s="842"/>
      <c r="D71" s="842"/>
      <c r="E71" s="843"/>
      <c r="F71" s="844"/>
      <c r="G71" s="845">
        <f>SUM(G49:G70)</f>
        <v>643.47</v>
      </c>
      <c r="H71" s="846">
        <f>SUM(H49:H70)</f>
        <v>817.5</v>
      </c>
      <c r="I71" s="842"/>
      <c r="J71" s="976">
        <f>SUM(J49:J70)</f>
        <v>817.5</v>
      </c>
      <c r="K71" s="842"/>
      <c r="L71" s="842"/>
      <c r="M71" s="842"/>
      <c r="N71" s="842"/>
      <c r="O71" s="842"/>
      <c r="P71" s="842"/>
      <c r="Q71" s="842"/>
      <c r="R71" s="842"/>
      <c r="S71" s="829"/>
      <c r="T71" s="829"/>
      <c r="U71" s="829"/>
      <c r="V71" s="829"/>
    </row>
    <row r="72" spans="1:22" outlineLevel="1">
      <c r="A72" s="847" t="s">
        <v>103</v>
      </c>
      <c r="B72" s="829" t="s">
        <v>1294</v>
      </c>
      <c r="C72" s="839">
        <v>42860</v>
      </c>
      <c r="D72" s="829" t="s">
        <v>1365</v>
      </c>
      <c r="E72" s="830" t="s">
        <v>1366</v>
      </c>
      <c r="F72" s="831">
        <v>67767</v>
      </c>
      <c r="G72" s="832">
        <v>325.17</v>
      </c>
      <c r="H72" s="829">
        <v>420</v>
      </c>
      <c r="I72" s="829" t="s">
        <v>322</v>
      </c>
      <c r="J72" s="975">
        <f>H72</f>
        <v>420</v>
      </c>
      <c r="K72" s="840" t="s">
        <v>880</v>
      </c>
      <c r="L72" s="841" t="s">
        <v>661</v>
      </c>
      <c r="M72" s="841" t="s">
        <v>352</v>
      </c>
      <c r="N72" s="841"/>
      <c r="O72" s="841"/>
      <c r="P72" s="841" t="s">
        <v>5</v>
      </c>
      <c r="Q72" s="841" t="s">
        <v>323</v>
      </c>
      <c r="R72" s="841" t="s">
        <v>652</v>
      </c>
      <c r="S72" s="829"/>
      <c r="T72" s="829" t="s">
        <v>5</v>
      </c>
      <c r="U72" s="829" t="s">
        <v>323</v>
      </c>
      <c r="V72" s="829" t="s">
        <v>652</v>
      </c>
    </row>
    <row r="73" spans="1:22" outlineLevel="1">
      <c r="A73" s="847" t="s">
        <v>103</v>
      </c>
      <c r="B73" s="829" t="s">
        <v>1294</v>
      </c>
      <c r="C73" s="839">
        <v>42870</v>
      </c>
      <c r="D73" s="829" t="s">
        <v>1301</v>
      </c>
      <c r="E73" s="830" t="s">
        <v>1367</v>
      </c>
      <c r="F73" s="831">
        <v>67767</v>
      </c>
      <c r="G73" s="832">
        <v>38.71</v>
      </c>
      <c r="H73" s="829">
        <v>50</v>
      </c>
      <c r="I73" s="829" t="s">
        <v>322</v>
      </c>
      <c r="J73" s="975">
        <f>H73</f>
        <v>50</v>
      </c>
      <c r="K73" s="840" t="s">
        <v>875</v>
      </c>
      <c r="L73" s="841" t="s">
        <v>661</v>
      </c>
      <c r="M73" s="841" t="s">
        <v>352</v>
      </c>
      <c r="N73" s="841"/>
      <c r="O73" s="841"/>
      <c r="P73" s="841" t="s">
        <v>5</v>
      </c>
      <c r="Q73" s="841" t="s">
        <v>323</v>
      </c>
      <c r="R73" s="841" t="s">
        <v>652</v>
      </c>
      <c r="S73" s="829"/>
      <c r="T73" s="829" t="s">
        <v>5</v>
      </c>
      <c r="U73" s="829" t="s">
        <v>323</v>
      </c>
      <c r="V73" s="829" t="s">
        <v>652</v>
      </c>
    </row>
    <row r="74" spans="1:22">
      <c r="A74" s="842" t="s">
        <v>647</v>
      </c>
      <c r="B74" s="842"/>
      <c r="C74" s="842"/>
      <c r="D74" s="842"/>
      <c r="E74" s="843"/>
      <c r="F74" s="844"/>
      <c r="G74" s="845">
        <f>SUM(G72:G73)</f>
        <v>363.88</v>
      </c>
      <c r="H74" s="846">
        <f>SUM(H72:H73)</f>
        <v>470</v>
      </c>
      <c r="I74" s="842"/>
      <c r="J74" s="976">
        <f>SUM(J72:J73)</f>
        <v>470</v>
      </c>
      <c r="K74" s="842"/>
      <c r="L74" s="842"/>
      <c r="M74" s="842"/>
      <c r="N74" s="842"/>
      <c r="O74" s="842"/>
      <c r="P74" s="842"/>
      <c r="Q74" s="842"/>
      <c r="R74" s="842"/>
      <c r="S74" s="829"/>
      <c r="T74" s="829"/>
      <c r="U74" s="829"/>
      <c r="V74" s="829"/>
    </row>
    <row r="75" spans="1:22" outlineLevel="1">
      <c r="A75" s="847" t="s">
        <v>104</v>
      </c>
      <c r="B75" s="829" t="s">
        <v>1293</v>
      </c>
      <c r="C75" s="839">
        <v>42844</v>
      </c>
      <c r="D75" s="829" t="s">
        <v>1330</v>
      </c>
      <c r="E75" s="830" t="s">
        <v>1368</v>
      </c>
      <c r="F75" s="831">
        <v>67355</v>
      </c>
      <c r="G75" s="832">
        <v>15.94</v>
      </c>
      <c r="H75" s="829">
        <v>20</v>
      </c>
      <c r="I75" s="829" t="s">
        <v>322</v>
      </c>
      <c r="J75" s="975">
        <f t="shared" ref="J75:J83" si="3">H75</f>
        <v>20</v>
      </c>
      <c r="K75" s="840" t="s">
        <v>683</v>
      </c>
      <c r="L75" s="841" t="s">
        <v>661</v>
      </c>
      <c r="M75" s="841" t="s">
        <v>352</v>
      </c>
      <c r="N75" s="841"/>
      <c r="O75" s="841"/>
      <c r="P75" s="841" t="s">
        <v>5</v>
      </c>
      <c r="Q75" s="841" t="s">
        <v>323</v>
      </c>
      <c r="R75" s="841" t="s">
        <v>652</v>
      </c>
      <c r="S75" s="829"/>
      <c r="T75" s="829" t="s">
        <v>5</v>
      </c>
      <c r="U75" s="829" t="s">
        <v>323</v>
      </c>
      <c r="V75" s="829" t="s">
        <v>652</v>
      </c>
    </row>
    <row r="76" spans="1:22" outlineLevel="1">
      <c r="A76" s="847" t="s">
        <v>104</v>
      </c>
      <c r="B76" s="829" t="s">
        <v>1293</v>
      </c>
      <c r="C76" s="839">
        <v>42844</v>
      </c>
      <c r="D76" s="829" t="s">
        <v>1330</v>
      </c>
      <c r="E76" s="830" t="s">
        <v>1368</v>
      </c>
      <c r="F76" s="831">
        <v>67355</v>
      </c>
      <c r="G76" s="832">
        <v>15.94</v>
      </c>
      <c r="H76" s="829">
        <v>20</v>
      </c>
      <c r="I76" s="829" t="s">
        <v>322</v>
      </c>
      <c r="J76" s="975">
        <f t="shared" si="3"/>
        <v>20</v>
      </c>
      <c r="K76" s="840" t="s">
        <v>683</v>
      </c>
      <c r="L76" s="841" t="s">
        <v>661</v>
      </c>
      <c r="M76" s="841" t="s">
        <v>352</v>
      </c>
      <c r="N76" s="841"/>
      <c r="O76" s="841"/>
      <c r="P76" s="841" t="s">
        <v>5</v>
      </c>
      <c r="Q76" s="841" t="s">
        <v>323</v>
      </c>
      <c r="R76" s="841" t="s">
        <v>652</v>
      </c>
      <c r="S76" s="829"/>
      <c r="T76" s="829" t="s">
        <v>5</v>
      </c>
      <c r="U76" s="829" t="s">
        <v>323</v>
      </c>
      <c r="V76" s="829" t="s">
        <v>652</v>
      </c>
    </row>
    <row r="77" spans="1:22" outlineLevel="1">
      <c r="A77" s="847" t="s">
        <v>104</v>
      </c>
      <c r="B77" s="829" t="s">
        <v>1293</v>
      </c>
      <c r="C77" s="839">
        <v>42846</v>
      </c>
      <c r="D77" s="829" t="s">
        <v>1330</v>
      </c>
      <c r="E77" s="830" t="s">
        <v>1368</v>
      </c>
      <c r="F77" s="831">
        <v>67355</v>
      </c>
      <c r="G77" s="832">
        <v>83.71</v>
      </c>
      <c r="H77" s="829">
        <v>105</v>
      </c>
      <c r="I77" s="829" t="s">
        <v>322</v>
      </c>
      <c r="J77" s="975">
        <f t="shared" si="3"/>
        <v>105</v>
      </c>
      <c r="K77" s="840" t="s">
        <v>683</v>
      </c>
      <c r="L77" s="841" t="s">
        <v>661</v>
      </c>
      <c r="M77" s="841" t="s">
        <v>352</v>
      </c>
      <c r="N77" s="841"/>
      <c r="O77" s="841"/>
      <c r="P77" s="841" t="s">
        <v>5</v>
      </c>
      <c r="Q77" s="841" t="s">
        <v>323</v>
      </c>
      <c r="R77" s="841" t="s">
        <v>652</v>
      </c>
      <c r="S77" s="829"/>
      <c r="T77" s="829" t="s">
        <v>5</v>
      </c>
      <c r="U77" s="829" t="s">
        <v>323</v>
      </c>
      <c r="V77" s="829" t="s">
        <v>652</v>
      </c>
    </row>
    <row r="78" spans="1:22" outlineLevel="1">
      <c r="A78" s="847" t="s">
        <v>104</v>
      </c>
      <c r="B78" s="829" t="s">
        <v>1293</v>
      </c>
      <c r="C78" s="839">
        <v>42851</v>
      </c>
      <c r="D78" s="829" t="s">
        <v>1369</v>
      </c>
      <c r="E78" s="830" t="s">
        <v>1370</v>
      </c>
      <c r="F78" s="831">
        <v>67355</v>
      </c>
      <c r="G78" s="832">
        <v>438.46</v>
      </c>
      <c r="H78" s="829">
        <v>550</v>
      </c>
      <c r="I78" s="829" t="s">
        <v>322</v>
      </c>
      <c r="J78" s="975">
        <f t="shared" si="3"/>
        <v>550</v>
      </c>
      <c r="K78" s="840" t="s">
        <v>996</v>
      </c>
      <c r="L78" s="841" t="s">
        <v>661</v>
      </c>
      <c r="M78" s="841" t="s">
        <v>352</v>
      </c>
      <c r="N78" s="841"/>
      <c r="O78" s="841"/>
      <c r="P78" s="841" t="s">
        <v>5</v>
      </c>
      <c r="Q78" s="841" t="s">
        <v>323</v>
      </c>
      <c r="R78" s="841" t="s">
        <v>652</v>
      </c>
      <c r="S78" s="829"/>
      <c r="T78" s="829" t="s">
        <v>5</v>
      </c>
      <c r="U78" s="829" t="s">
        <v>323</v>
      </c>
      <c r="V78" s="829" t="s">
        <v>652</v>
      </c>
    </row>
    <row r="79" spans="1:22" outlineLevel="1">
      <c r="A79" s="847" t="s">
        <v>104</v>
      </c>
      <c r="B79" s="829" t="s">
        <v>1293</v>
      </c>
      <c r="C79" s="839">
        <v>42844</v>
      </c>
      <c r="D79" s="829" t="s">
        <v>1330</v>
      </c>
      <c r="E79" s="830" t="s">
        <v>1371</v>
      </c>
      <c r="F79" s="831">
        <v>67355</v>
      </c>
      <c r="G79" s="832">
        <v>217.63</v>
      </c>
      <c r="H79" s="829">
        <v>273</v>
      </c>
      <c r="I79" s="829" t="s">
        <v>322</v>
      </c>
      <c r="J79" s="975">
        <f t="shared" si="3"/>
        <v>273</v>
      </c>
      <c r="K79" s="840" t="s">
        <v>998</v>
      </c>
      <c r="L79" s="841" t="s">
        <v>661</v>
      </c>
      <c r="M79" s="841" t="s">
        <v>352</v>
      </c>
      <c r="N79" s="841"/>
      <c r="O79" s="841"/>
      <c r="P79" s="841" t="s">
        <v>5</v>
      </c>
      <c r="Q79" s="841" t="s">
        <v>323</v>
      </c>
      <c r="R79" s="841" t="s">
        <v>652</v>
      </c>
      <c r="S79" s="829"/>
      <c r="T79" s="829" t="s">
        <v>5</v>
      </c>
      <c r="U79" s="829" t="s">
        <v>323</v>
      </c>
      <c r="V79" s="829" t="s">
        <v>652</v>
      </c>
    </row>
    <row r="80" spans="1:22" outlineLevel="1">
      <c r="A80" s="847" t="s">
        <v>104</v>
      </c>
      <c r="B80" s="829" t="s">
        <v>1293</v>
      </c>
      <c r="C80" s="839">
        <v>42851</v>
      </c>
      <c r="D80" s="829" t="s">
        <v>1369</v>
      </c>
      <c r="E80" s="830" t="s">
        <v>1372</v>
      </c>
      <c r="F80" s="831">
        <v>67355</v>
      </c>
      <c r="G80" s="832">
        <v>455.99</v>
      </c>
      <c r="H80" s="829">
        <v>572</v>
      </c>
      <c r="I80" s="829" t="s">
        <v>322</v>
      </c>
      <c r="J80" s="975">
        <f t="shared" si="3"/>
        <v>572</v>
      </c>
      <c r="K80" s="840" t="s">
        <v>998</v>
      </c>
      <c r="L80" s="841" t="s">
        <v>661</v>
      </c>
      <c r="M80" s="841" t="s">
        <v>352</v>
      </c>
      <c r="N80" s="841"/>
      <c r="O80" s="841"/>
      <c r="P80" s="841" t="s">
        <v>5</v>
      </c>
      <c r="Q80" s="841" t="s">
        <v>323</v>
      </c>
      <c r="R80" s="841" t="s">
        <v>652</v>
      </c>
      <c r="S80" s="829"/>
      <c r="T80" s="829" t="s">
        <v>5</v>
      </c>
      <c r="U80" s="829" t="s">
        <v>323</v>
      </c>
      <c r="V80" s="829" t="s">
        <v>652</v>
      </c>
    </row>
    <row r="81" spans="1:22" outlineLevel="1">
      <c r="A81" s="847" t="s">
        <v>104</v>
      </c>
      <c r="B81" s="829" t="s">
        <v>1293</v>
      </c>
      <c r="C81" s="839">
        <v>42846</v>
      </c>
      <c r="D81" s="829" t="s">
        <v>1330</v>
      </c>
      <c r="E81" s="830" t="s">
        <v>1373</v>
      </c>
      <c r="F81" s="831">
        <v>67355</v>
      </c>
      <c r="G81" s="832">
        <v>86.1</v>
      </c>
      <c r="H81" s="829">
        <v>108</v>
      </c>
      <c r="I81" s="829" t="s">
        <v>322</v>
      </c>
      <c r="J81" s="975">
        <f t="shared" si="3"/>
        <v>108</v>
      </c>
      <c r="K81" s="840" t="s">
        <v>878</v>
      </c>
      <c r="L81" s="841" t="s">
        <v>661</v>
      </c>
      <c r="M81" s="841" t="s">
        <v>352</v>
      </c>
      <c r="N81" s="841"/>
      <c r="O81" s="841"/>
      <c r="P81" s="841" t="s">
        <v>5</v>
      </c>
      <c r="Q81" s="841" t="s">
        <v>323</v>
      </c>
      <c r="R81" s="841" t="s">
        <v>652</v>
      </c>
      <c r="S81" s="829"/>
      <c r="T81" s="829" t="s">
        <v>5</v>
      </c>
      <c r="U81" s="829" t="s">
        <v>323</v>
      </c>
      <c r="V81" s="829" t="s">
        <v>652</v>
      </c>
    </row>
    <row r="82" spans="1:22" outlineLevel="1">
      <c r="A82" s="847" t="s">
        <v>104</v>
      </c>
      <c r="B82" s="829" t="s">
        <v>1293</v>
      </c>
      <c r="C82" s="839">
        <v>42851</v>
      </c>
      <c r="D82" s="829" t="s">
        <v>1332</v>
      </c>
      <c r="E82" s="830" t="s">
        <v>1374</v>
      </c>
      <c r="F82" s="831">
        <v>67355</v>
      </c>
      <c r="G82" s="832">
        <v>31.09</v>
      </c>
      <c r="H82" s="829">
        <v>39</v>
      </c>
      <c r="I82" s="829" t="s">
        <v>322</v>
      </c>
      <c r="J82" s="975">
        <f t="shared" si="3"/>
        <v>39</v>
      </c>
      <c r="K82" s="840" t="s">
        <v>878</v>
      </c>
      <c r="L82" s="841" t="s">
        <v>661</v>
      </c>
      <c r="M82" s="841" t="s">
        <v>352</v>
      </c>
      <c r="N82" s="841"/>
      <c r="O82" s="841"/>
      <c r="P82" s="841" t="s">
        <v>5</v>
      </c>
      <c r="Q82" s="841" t="s">
        <v>323</v>
      </c>
      <c r="R82" s="841" t="s">
        <v>652</v>
      </c>
      <c r="S82" s="829"/>
      <c r="T82" s="829" t="s">
        <v>5</v>
      </c>
      <c r="U82" s="829" t="s">
        <v>323</v>
      </c>
      <c r="V82" s="829" t="s">
        <v>652</v>
      </c>
    </row>
    <row r="83" spans="1:22" outlineLevel="1">
      <c r="A83" s="847" t="s">
        <v>104</v>
      </c>
      <c r="B83" s="829" t="s">
        <v>1293</v>
      </c>
      <c r="C83" s="839">
        <v>42851</v>
      </c>
      <c r="D83" s="829" t="s">
        <v>1369</v>
      </c>
      <c r="E83" s="830" t="s">
        <v>1375</v>
      </c>
      <c r="F83" s="831">
        <v>67355</v>
      </c>
      <c r="G83" s="832">
        <v>119.58</v>
      </c>
      <c r="H83" s="829">
        <v>150</v>
      </c>
      <c r="I83" s="829" t="s">
        <v>322</v>
      </c>
      <c r="J83" s="975">
        <f t="shared" si="3"/>
        <v>150</v>
      </c>
      <c r="K83" s="840" t="s">
        <v>1000</v>
      </c>
      <c r="L83" s="841" t="s">
        <v>661</v>
      </c>
      <c r="M83" s="841" t="s">
        <v>352</v>
      </c>
      <c r="N83" s="841"/>
      <c r="O83" s="841"/>
      <c r="P83" s="841" t="s">
        <v>5</v>
      </c>
      <c r="Q83" s="841" t="s">
        <v>323</v>
      </c>
      <c r="R83" s="841" t="s">
        <v>652</v>
      </c>
      <c r="S83" s="829"/>
      <c r="T83" s="829" t="s">
        <v>5</v>
      </c>
      <c r="U83" s="829" t="s">
        <v>323</v>
      </c>
      <c r="V83" s="829" t="s">
        <v>652</v>
      </c>
    </row>
    <row r="84" spans="1:22">
      <c r="A84" s="842" t="s">
        <v>647</v>
      </c>
      <c r="B84" s="842"/>
      <c r="C84" s="842"/>
      <c r="D84" s="842"/>
      <c r="E84" s="843"/>
      <c r="F84" s="844"/>
      <c r="G84" s="845">
        <f>SUM(G75:G83)</f>
        <v>1464.4399999999998</v>
      </c>
      <c r="H84" s="846">
        <f>SUM(H75:H83)</f>
        <v>1837</v>
      </c>
      <c r="I84" s="842"/>
      <c r="J84" s="976">
        <f>SUM(J75:J83)</f>
        <v>1837</v>
      </c>
      <c r="K84" s="842"/>
      <c r="L84" s="842"/>
      <c r="M84" s="842"/>
      <c r="N84" s="842"/>
      <c r="O84" s="842"/>
      <c r="P84" s="842"/>
      <c r="Q84" s="842"/>
      <c r="R84" s="842"/>
      <c r="S84" s="829"/>
      <c r="T84" s="829"/>
      <c r="U84" s="829"/>
      <c r="V84" s="829"/>
    </row>
    <row r="85" spans="1:22" outlineLevel="1">
      <c r="A85" s="847" t="s">
        <v>106</v>
      </c>
      <c r="B85" s="829" t="s">
        <v>1293</v>
      </c>
      <c r="C85" s="839">
        <v>42851</v>
      </c>
      <c r="D85" s="829" t="s">
        <v>1376</v>
      </c>
      <c r="E85" s="830" t="s">
        <v>1002</v>
      </c>
      <c r="F85" s="831">
        <v>67355</v>
      </c>
      <c r="G85" s="832">
        <v>576.52</v>
      </c>
      <c r="H85" s="829">
        <v>723.19</v>
      </c>
      <c r="I85" s="829" t="s">
        <v>322</v>
      </c>
      <c r="J85" s="975">
        <f t="shared" ref="J85:J92" si="4">H85</f>
        <v>723.19</v>
      </c>
      <c r="K85" s="840" t="s">
        <v>650</v>
      </c>
      <c r="L85" s="841" t="s">
        <v>661</v>
      </c>
      <c r="M85" s="841" t="s">
        <v>352</v>
      </c>
      <c r="N85" s="841" t="s">
        <v>1003</v>
      </c>
      <c r="O85" s="841"/>
      <c r="P85" s="841" t="s">
        <v>5</v>
      </c>
      <c r="Q85" s="841" t="s">
        <v>323</v>
      </c>
      <c r="R85" s="841" t="s">
        <v>652</v>
      </c>
      <c r="S85" s="829"/>
      <c r="T85" s="829" t="s">
        <v>5</v>
      </c>
      <c r="U85" s="829" t="s">
        <v>323</v>
      </c>
      <c r="V85" s="829" t="s">
        <v>652</v>
      </c>
    </row>
    <row r="86" spans="1:22" outlineLevel="1">
      <c r="A86" s="847" t="s">
        <v>106</v>
      </c>
      <c r="B86" s="829" t="s">
        <v>1293</v>
      </c>
      <c r="C86" s="839">
        <v>42851</v>
      </c>
      <c r="D86" s="829" t="s">
        <v>1377</v>
      </c>
      <c r="E86" s="830" t="s">
        <v>1005</v>
      </c>
      <c r="F86" s="831">
        <v>67355</v>
      </c>
      <c r="G86" s="832">
        <v>34.78</v>
      </c>
      <c r="H86" s="829">
        <v>43.63</v>
      </c>
      <c r="I86" s="829" t="s">
        <v>322</v>
      </c>
      <c r="J86" s="975">
        <f t="shared" si="4"/>
        <v>43.63</v>
      </c>
      <c r="K86" s="840" t="s">
        <v>656</v>
      </c>
      <c r="L86" s="841" t="s">
        <v>661</v>
      </c>
      <c r="M86" s="841" t="s">
        <v>352</v>
      </c>
      <c r="N86" s="841" t="s">
        <v>1003</v>
      </c>
      <c r="O86" s="841"/>
      <c r="P86" s="841" t="s">
        <v>5</v>
      </c>
      <c r="Q86" s="841" t="s">
        <v>323</v>
      </c>
      <c r="R86" s="841" t="s">
        <v>652</v>
      </c>
      <c r="S86" s="829"/>
      <c r="T86" s="829" t="s">
        <v>5</v>
      </c>
      <c r="U86" s="829" t="s">
        <v>323</v>
      </c>
      <c r="V86" s="829" t="s">
        <v>652</v>
      </c>
    </row>
    <row r="87" spans="1:22" outlineLevel="1">
      <c r="A87" s="847" t="s">
        <v>106</v>
      </c>
      <c r="B87" s="829" t="s">
        <v>1293</v>
      </c>
      <c r="C87" s="839">
        <v>42851</v>
      </c>
      <c r="D87" s="829" t="s">
        <v>1378</v>
      </c>
      <c r="E87" s="830" t="s">
        <v>1007</v>
      </c>
      <c r="F87" s="831">
        <v>67355</v>
      </c>
      <c r="G87" s="832">
        <v>12.28</v>
      </c>
      <c r="H87" s="829">
        <v>15.4</v>
      </c>
      <c r="I87" s="829" t="s">
        <v>322</v>
      </c>
      <c r="J87" s="975">
        <f t="shared" si="4"/>
        <v>15.4</v>
      </c>
      <c r="K87" s="840" t="s">
        <v>694</v>
      </c>
      <c r="L87" s="841" t="s">
        <v>661</v>
      </c>
      <c r="M87" s="841" t="s">
        <v>352</v>
      </c>
      <c r="N87" s="841" t="s">
        <v>1003</v>
      </c>
      <c r="O87" s="841"/>
      <c r="P87" s="841" t="s">
        <v>5</v>
      </c>
      <c r="Q87" s="841" t="s">
        <v>323</v>
      </c>
      <c r="R87" s="841" t="s">
        <v>652</v>
      </c>
      <c r="S87" s="829"/>
      <c r="T87" s="829" t="s">
        <v>5</v>
      </c>
      <c r="U87" s="829" t="s">
        <v>323</v>
      </c>
      <c r="V87" s="829" t="s">
        <v>652</v>
      </c>
    </row>
    <row r="88" spans="1:22" outlineLevel="1">
      <c r="A88" s="847" t="s">
        <v>106</v>
      </c>
      <c r="B88" s="829" t="s">
        <v>1293</v>
      </c>
      <c r="C88" s="839">
        <v>42853</v>
      </c>
      <c r="D88" s="829" t="s">
        <v>1332</v>
      </c>
      <c r="E88" s="830" t="s">
        <v>1008</v>
      </c>
      <c r="F88" s="831">
        <v>67355</v>
      </c>
      <c r="G88" s="832">
        <v>0.82</v>
      </c>
      <c r="H88" s="829">
        <v>1.03</v>
      </c>
      <c r="I88" s="829" t="s">
        <v>322</v>
      </c>
      <c r="J88" s="975">
        <f t="shared" si="4"/>
        <v>1.03</v>
      </c>
      <c r="K88" s="840" t="s">
        <v>694</v>
      </c>
      <c r="L88" s="841" t="s">
        <v>661</v>
      </c>
      <c r="M88" s="841" t="s">
        <v>352</v>
      </c>
      <c r="N88" s="841" t="s">
        <v>1003</v>
      </c>
      <c r="O88" s="841"/>
      <c r="P88" s="841" t="s">
        <v>5</v>
      </c>
      <c r="Q88" s="841" t="s">
        <v>323</v>
      </c>
      <c r="R88" s="841" t="s">
        <v>652</v>
      </c>
      <c r="S88" s="829"/>
      <c r="T88" s="829" t="s">
        <v>5</v>
      </c>
      <c r="U88" s="829" t="s">
        <v>323</v>
      </c>
      <c r="V88" s="829" t="s">
        <v>652</v>
      </c>
    </row>
    <row r="89" spans="1:22" outlineLevel="1">
      <c r="A89" s="847" t="s">
        <v>106</v>
      </c>
      <c r="B89" s="829" t="s">
        <v>1294</v>
      </c>
      <c r="C89" s="839">
        <v>42880</v>
      </c>
      <c r="D89" s="829" t="s">
        <v>1379</v>
      </c>
      <c r="E89" s="830" t="s">
        <v>1002</v>
      </c>
      <c r="F89" s="831">
        <v>67767</v>
      </c>
      <c r="G89" s="832">
        <v>558.04</v>
      </c>
      <c r="H89" s="829">
        <v>720.79</v>
      </c>
      <c r="I89" s="829" t="s">
        <v>322</v>
      </c>
      <c r="J89" s="975">
        <f t="shared" si="4"/>
        <v>720.79</v>
      </c>
      <c r="K89" s="840" t="s">
        <v>650</v>
      </c>
      <c r="L89" s="841" t="s">
        <v>661</v>
      </c>
      <c r="M89" s="841" t="s">
        <v>352</v>
      </c>
      <c r="N89" s="841" t="s">
        <v>1003</v>
      </c>
      <c r="O89" s="841"/>
      <c r="P89" s="841" t="s">
        <v>5</v>
      </c>
      <c r="Q89" s="841" t="s">
        <v>323</v>
      </c>
      <c r="R89" s="841" t="s">
        <v>652</v>
      </c>
      <c r="S89" s="829"/>
      <c r="T89" s="829" t="s">
        <v>5</v>
      </c>
      <c r="U89" s="829" t="s">
        <v>323</v>
      </c>
      <c r="V89" s="829" t="s">
        <v>652</v>
      </c>
    </row>
    <row r="90" spans="1:22" outlineLevel="1">
      <c r="A90" s="847" t="s">
        <v>106</v>
      </c>
      <c r="B90" s="829" t="s">
        <v>1294</v>
      </c>
      <c r="C90" s="839">
        <v>42880</v>
      </c>
      <c r="D90" s="829" t="s">
        <v>1380</v>
      </c>
      <c r="E90" s="830" t="s">
        <v>1005</v>
      </c>
      <c r="F90" s="831">
        <v>67767</v>
      </c>
      <c r="G90" s="832">
        <v>33.78</v>
      </c>
      <c r="H90" s="829">
        <v>43.63</v>
      </c>
      <c r="I90" s="829" t="s">
        <v>322</v>
      </c>
      <c r="J90" s="975">
        <f t="shared" si="4"/>
        <v>43.63</v>
      </c>
      <c r="K90" s="840" t="s">
        <v>656</v>
      </c>
      <c r="L90" s="841" t="s">
        <v>661</v>
      </c>
      <c r="M90" s="841" t="s">
        <v>352</v>
      </c>
      <c r="N90" s="841" t="s">
        <v>1003</v>
      </c>
      <c r="O90" s="841"/>
      <c r="P90" s="841" t="s">
        <v>5</v>
      </c>
      <c r="Q90" s="841" t="s">
        <v>323</v>
      </c>
      <c r="R90" s="841" t="s">
        <v>652</v>
      </c>
      <c r="S90" s="829"/>
      <c r="T90" s="829" t="s">
        <v>5</v>
      </c>
      <c r="U90" s="829" t="s">
        <v>323</v>
      </c>
      <c r="V90" s="829" t="s">
        <v>652</v>
      </c>
    </row>
    <row r="91" spans="1:22" outlineLevel="1">
      <c r="A91" s="847" t="s">
        <v>106</v>
      </c>
      <c r="B91" s="829" t="s">
        <v>1294</v>
      </c>
      <c r="C91" s="839">
        <v>42880</v>
      </c>
      <c r="D91" s="829" t="s">
        <v>1381</v>
      </c>
      <c r="E91" s="830" t="s">
        <v>1007</v>
      </c>
      <c r="F91" s="831">
        <v>67767</v>
      </c>
      <c r="G91" s="832">
        <v>11.92</v>
      </c>
      <c r="H91" s="829">
        <v>15.4</v>
      </c>
      <c r="I91" s="829" t="s">
        <v>322</v>
      </c>
      <c r="J91" s="975">
        <f t="shared" si="4"/>
        <v>15.4</v>
      </c>
      <c r="K91" s="840" t="s">
        <v>694</v>
      </c>
      <c r="L91" s="841" t="s">
        <v>661</v>
      </c>
      <c r="M91" s="841" t="s">
        <v>352</v>
      </c>
      <c r="N91" s="841" t="s">
        <v>1003</v>
      </c>
      <c r="O91" s="841"/>
      <c r="P91" s="841" t="s">
        <v>5</v>
      </c>
      <c r="Q91" s="841" t="s">
        <v>323</v>
      </c>
      <c r="R91" s="841" t="s">
        <v>652</v>
      </c>
      <c r="S91" s="829"/>
      <c r="T91" s="829" t="s">
        <v>5</v>
      </c>
      <c r="U91" s="829" t="s">
        <v>323</v>
      </c>
      <c r="V91" s="829" t="s">
        <v>652</v>
      </c>
    </row>
    <row r="92" spans="1:22" outlineLevel="1">
      <c r="A92" s="847" t="s">
        <v>106</v>
      </c>
      <c r="B92" s="829" t="s">
        <v>1294</v>
      </c>
      <c r="C92" s="839">
        <v>42881</v>
      </c>
      <c r="D92" s="829" t="s">
        <v>1382</v>
      </c>
      <c r="E92" s="830" t="s">
        <v>1008</v>
      </c>
      <c r="F92" s="831">
        <v>67767</v>
      </c>
      <c r="G92" s="832">
        <v>0.8</v>
      </c>
      <c r="H92" s="829">
        <v>1.03</v>
      </c>
      <c r="I92" s="829" t="s">
        <v>322</v>
      </c>
      <c r="J92" s="975">
        <f t="shared" si="4"/>
        <v>1.03</v>
      </c>
      <c r="K92" s="840" t="s">
        <v>694</v>
      </c>
      <c r="L92" s="841" t="s">
        <v>661</v>
      </c>
      <c r="M92" s="841" t="s">
        <v>352</v>
      </c>
      <c r="N92" s="841" t="s">
        <v>1003</v>
      </c>
      <c r="O92" s="841"/>
      <c r="P92" s="841" t="s">
        <v>5</v>
      </c>
      <c r="Q92" s="841" t="s">
        <v>323</v>
      </c>
      <c r="R92" s="841" t="s">
        <v>652</v>
      </c>
      <c r="S92" s="829"/>
      <c r="T92" s="829" t="s">
        <v>5</v>
      </c>
      <c r="U92" s="829" t="s">
        <v>323</v>
      </c>
      <c r="V92" s="829" t="s">
        <v>652</v>
      </c>
    </row>
    <row r="93" spans="1:22">
      <c r="A93" s="842" t="s">
        <v>647</v>
      </c>
      <c r="B93" s="842"/>
      <c r="C93" s="842"/>
      <c r="D93" s="842"/>
      <c r="E93" s="843"/>
      <c r="F93" s="844"/>
      <c r="G93" s="845">
        <f>SUM(G85:G92)</f>
        <v>1228.94</v>
      </c>
      <c r="H93" s="846">
        <f>SUM(H85:H92)</f>
        <v>1564.1000000000001</v>
      </c>
      <c r="I93" s="842"/>
      <c r="J93" s="976">
        <f>SUM(J85:J92)</f>
        <v>1564.1000000000001</v>
      </c>
      <c r="K93" s="842"/>
      <c r="L93" s="842"/>
      <c r="M93" s="842"/>
      <c r="N93" s="842"/>
      <c r="O93" s="842"/>
      <c r="P93" s="842"/>
      <c r="Q93" s="842"/>
      <c r="R93" s="842"/>
      <c r="S93" s="829"/>
      <c r="T93" s="829"/>
      <c r="U93" s="829"/>
      <c r="V93" s="829"/>
    </row>
    <row r="94" spans="1:22" outlineLevel="1">
      <c r="A94" s="847" t="s">
        <v>107</v>
      </c>
      <c r="B94" s="829" t="s">
        <v>1293</v>
      </c>
      <c r="C94" s="839">
        <v>42851</v>
      </c>
      <c r="D94" s="829" t="s">
        <v>1376</v>
      </c>
      <c r="E94" s="830" t="s">
        <v>685</v>
      </c>
      <c r="F94" s="831">
        <v>67355</v>
      </c>
      <c r="G94" s="832">
        <v>575.83000000000004</v>
      </c>
      <c r="H94" s="829">
        <v>722.32</v>
      </c>
      <c r="I94" s="829" t="s">
        <v>322</v>
      </c>
      <c r="J94" s="975">
        <f>H94</f>
        <v>722.32</v>
      </c>
      <c r="K94" s="840" t="s">
        <v>650</v>
      </c>
      <c r="L94" s="841" t="s">
        <v>661</v>
      </c>
      <c r="M94" s="841" t="s">
        <v>352</v>
      </c>
      <c r="N94" s="841" t="s">
        <v>686</v>
      </c>
      <c r="O94" s="841"/>
      <c r="P94" s="841" t="s">
        <v>5</v>
      </c>
      <c r="Q94" s="841" t="s">
        <v>323</v>
      </c>
      <c r="R94" s="841" t="s">
        <v>652</v>
      </c>
      <c r="S94" s="829"/>
      <c r="T94" s="829" t="s">
        <v>5</v>
      </c>
      <c r="U94" s="829" t="s">
        <v>323</v>
      </c>
      <c r="V94" s="829" t="s">
        <v>652</v>
      </c>
    </row>
    <row r="95" spans="1:22" outlineLevel="1">
      <c r="A95" s="847" t="s">
        <v>107</v>
      </c>
      <c r="B95" s="829" t="s">
        <v>1293</v>
      </c>
      <c r="C95" s="839">
        <v>42851</v>
      </c>
      <c r="D95" s="829" t="s">
        <v>1377</v>
      </c>
      <c r="E95" s="830" t="s">
        <v>688</v>
      </c>
      <c r="F95" s="831">
        <v>67355</v>
      </c>
      <c r="G95" s="832">
        <v>37.090000000000003</v>
      </c>
      <c r="H95" s="829">
        <v>46.53</v>
      </c>
      <c r="I95" s="829" t="s">
        <v>322</v>
      </c>
      <c r="J95" s="975">
        <f>H95</f>
        <v>46.53</v>
      </c>
      <c r="K95" s="840" t="s">
        <v>656</v>
      </c>
      <c r="L95" s="841" t="s">
        <v>661</v>
      </c>
      <c r="M95" s="841" t="s">
        <v>352</v>
      </c>
      <c r="N95" s="841" t="s">
        <v>686</v>
      </c>
      <c r="O95" s="841"/>
      <c r="P95" s="841" t="s">
        <v>5</v>
      </c>
      <c r="Q95" s="841" t="s">
        <v>323</v>
      </c>
      <c r="R95" s="841" t="s">
        <v>652</v>
      </c>
      <c r="S95" s="829"/>
      <c r="T95" s="829" t="s">
        <v>5</v>
      </c>
      <c r="U95" s="829" t="s">
        <v>323</v>
      </c>
      <c r="V95" s="829" t="s">
        <v>652</v>
      </c>
    </row>
    <row r="96" spans="1:22" outlineLevel="1">
      <c r="A96" s="847" t="s">
        <v>107</v>
      </c>
      <c r="B96" s="829" t="s">
        <v>1293</v>
      </c>
      <c r="C96" s="839">
        <v>42851</v>
      </c>
      <c r="D96" s="829" t="s">
        <v>1378</v>
      </c>
      <c r="E96" s="830" t="s">
        <v>696</v>
      </c>
      <c r="F96" s="831">
        <v>67355</v>
      </c>
      <c r="G96" s="832">
        <v>13.09</v>
      </c>
      <c r="H96" s="829">
        <v>16.420000000000002</v>
      </c>
      <c r="I96" s="829" t="s">
        <v>322</v>
      </c>
      <c r="J96" s="975">
        <f>H96</f>
        <v>16.420000000000002</v>
      </c>
      <c r="K96" s="840" t="s">
        <v>694</v>
      </c>
      <c r="L96" s="841" t="s">
        <v>661</v>
      </c>
      <c r="M96" s="841" t="s">
        <v>352</v>
      </c>
      <c r="N96" s="841" t="s">
        <v>686</v>
      </c>
      <c r="O96" s="841"/>
      <c r="P96" s="841" t="s">
        <v>5</v>
      </c>
      <c r="Q96" s="841" t="s">
        <v>323</v>
      </c>
      <c r="R96" s="841" t="s">
        <v>652</v>
      </c>
      <c r="S96" s="829"/>
      <c r="T96" s="829" t="s">
        <v>5</v>
      </c>
      <c r="U96" s="829" t="s">
        <v>323</v>
      </c>
      <c r="V96" s="829" t="s">
        <v>652</v>
      </c>
    </row>
    <row r="97" spans="1:22" outlineLevel="1">
      <c r="A97" s="847" t="s">
        <v>107</v>
      </c>
      <c r="B97" s="829" t="s">
        <v>1293</v>
      </c>
      <c r="C97" s="839">
        <v>42853</v>
      </c>
      <c r="D97" s="829" t="s">
        <v>1332</v>
      </c>
      <c r="E97" s="830" t="s">
        <v>704</v>
      </c>
      <c r="F97" s="831">
        <v>67355</v>
      </c>
      <c r="G97" s="832">
        <v>0.87</v>
      </c>
      <c r="H97" s="829">
        <v>1.0900000000000001</v>
      </c>
      <c r="I97" s="829" t="s">
        <v>322</v>
      </c>
      <c r="J97" s="975">
        <f>H97</f>
        <v>1.0900000000000001</v>
      </c>
      <c r="K97" s="840" t="s">
        <v>694</v>
      </c>
      <c r="L97" s="841" t="s">
        <v>661</v>
      </c>
      <c r="M97" s="841" t="s">
        <v>352</v>
      </c>
      <c r="N97" s="841" t="s">
        <v>686</v>
      </c>
      <c r="O97" s="841"/>
      <c r="P97" s="841" t="s">
        <v>5</v>
      </c>
      <c r="Q97" s="841" t="s">
        <v>323</v>
      </c>
      <c r="R97" s="841" t="s">
        <v>652</v>
      </c>
      <c r="S97" s="829"/>
      <c r="T97" s="829" t="s">
        <v>5</v>
      </c>
      <c r="U97" s="829" t="s">
        <v>323</v>
      </c>
      <c r="V97" s="829" t="s">
        <v>652</v>
      </c>
    </row>
    <row r="98" spans="1:22">
      <c r="A98" s="842" t="s">
        <v>647</v>
      </c>
      <c r="B98" s="842"/>
      <c r="C98" s="842"/>
      <c r="D98" s="842"/>
      <c r="E98" s="843"/>
      <c r="F98" s="844"/>
      <c r="G98" s="845">
        <f>SUM(G94:G97)</f>
        <v>626.88000000000011</v>
      </c>
      <c r="H98" s="846">
        <f>SUM(H94:H97)</f>
        <v>786.36</v>
      </c>
      <c r="I98" s="842"/>
      <c r="J98" s="976">
        <f>SUM(J94:J97)</f>
        <v>786.36</v>
      </c>
      <c r="K98" s="842"/>
      <c r="L98" s="842"/>
      <c r="M98" s="842"/>
      <c r="N98" s="842"/>
      <c r="O98" s="842"/>
      <c r="P98" s="842"/>
      <c r="Q98" s="842"/>
      <c r="R98" s="842"/>
      <c r="S98" s="829"/>
      <c r="T98" s="829"/>
      <c r="U98" s="829"/>
      <c r="V98" s="829"/>
    </row>
    <row r="99" spans="1:22" outlineLevel="1">
      <c r="A99" s="847" t="s">
        <v>108</v>
      </c>
      <c r="B99" s="829" t="s">
        <v>1293</v>
      </c>
      <c r="C99" s="839">
        <v>42851</v>
      </c>
      <c r="D99" s="829" t="s">
        <v>1376</v>
      </c>
      <c r="E99" s="830" t="s">
        <v>707</v>
      </c>
      <c r="F99" s="831">
        <v>67355</v>
      </c>
      <c r="G99" s="832">
        <v>1822.49</v>
      </c>
      <c r="H99" s="829">
        <v>2286.13</v>
      </c>
      <c r="I99" s="829" t="s">
        <v>322</v>
      </c>
      <c r="J99" s="975">
        <f t="shared" ref="J99:J106" si="5">H99</f>
        <v>2286.13</v>
      </c>
      <c r="K99" s="840" t="s">
        <v>650</v>
      </c>
      <c r="L99" s="841" t="s">
        <v>661</v>
      </c>
      <c r="M99" s="841" t="s">
        <v>352</v>
      </c>
      <c r="N99" s="841" t="s">
        <v>674</v>
      </c>
      <c r="O99" s="841"/>
      <c r="P99" s="841" t="s">
        <v>5</v>
      </c>
      <c r="Q99" s="841" t="s">
        <v>323</v>
      </c>
      <c r="R99" s="841" t="s">
        <v>652</v>
      </c>
      <c r="S99" s="829"/>
      <c r="T99" s="829" t="s">
        <v>5</v>
      </c>
      <c r="U99" s="829" t="s">
        <v>323</v>
      </c>
      <c r="V99" s="829" t="s">
        <v>652</v>
      </c>
    </row>
    <row r="100" spans="1:22" outlineLevel="1">
      <c r="A100" s="847" t="s">
        <v>108</v>
      </c>
      <c r="B100" s="829" t="s">
        <v>1293</v>
      </c>
      <c r="C100" s="839">
        <v>42851</v>
      </c>
      <c r="D100" s="829" t="s">
        <v>1377</v>
      </c>
      <c r="E100" s="830" t="s">
        <v>709</v>
      </c>
      <c r="F100" s="831">
        <v>67355</v>
      </c>
      <c r="G100" s="832">
        <v>116.29</v>
      </c>
      <c r="H100" s="829">
        <v>145.87</v>
      </c>
      <c r="I100" s="829" t="s">
        <v>322</v>
      </c>
      <c r="J100" s="975">
        <f t="shared" si="5"/>
        <v>145.87</v>
      </c>
      <c r="K100" s="840" t="s">
        <v>656</v>
      </c>
      <c r="L100" s="841" t="s">
        <v>661</v>
      </c>
      <c r="M100" s="841" t="s">
        <v>352</v>
      </c>
      <c r="N100" s="841" t="s">
        <v>674</v>
      </c>
      <c r="O100" s="841"/>
      <c r="P100" s="841" t="s">
        <v>5</v>
      </c>
      <c r="Q100" s="841" t="s">
        <v>323</v>
      </c>
      <c r="R100" s="841" t="s">
        <v>652</v>
      </c>
      <c r="S100" s="829"/>
      <c r="T100" s="829" t="s">
        <v>5</v>
      </c>
      <c r="U100" s="829" t="s">
        <v>323</v>
      </c>
      <c r="V100" s="829" t="s">
        <v>652</v>
      </c>
    </row>
    <row r="101" spans="1:22" outlineLevel="1">
      <c r="A101" s="847" t="s">
        <v>108</v>
      </c>
      <c r="B101" s="829" t="s">
        <v>1293</v>
      </c>
      <c r="C101" s="839">
        <v>42853</v>
      </c>
      <c r="D101" s="829" t="s">
        <v>1332</v>
      </c>
      <c r="E101" s="830" t="s">
        <v>711</v>
      </c>
      <c r="F101" s="831">
        <v>67355</v>
      </c>
      <c r="G101" s="832">
        <v>2.73</v>
      </c>
      <c r="H101" s="829">
        <v>3.43</v>
      </c>
      <c r="I101" s="829" t="s">
        <v>322</v>
      </c>
      <c r="J101" s="975">
        <f t="shared" si="5"/>
        <v>3.43</v>
      </c>
      <c r="K101" s="840" t="s">
        <v>694</v>
      </c>
      <c r="L101" s="841" t="s">
        <v>661</v>
      </c>
      <c r="M101" s="841" t="s">
        <v>352</v>
      </c>
      <c r="N101" s="841" t="s">
        <v>674</v>
      </c>
      <c r="O101" s="841"/>
      <c r="P101" s="841" t="s">
        <v>5</v>
      </c>
      <c r="Q101" s="841" t="s">
        <v>323</v>
      </c>
      <c r="R101" s="841" t="s">
        <v>652</v>
      </c>
      <c r="S101" s="829"/>
      <c r="T101" s="829" t="s">
        <v>5</v>
      </c>
      <c r="U101" s="829" t="s">
        <v>323</v>
      </c>
      <c r="V101" s="829" t="s">
        <v>652</v>
      </c>
    </row>
    <row r="102" spans="1:22" outlineLevel="1">
      <c r="A102" s="847" t="s">
        <v>108</v>
      </c>
      <c r="B102" s="829" t="s">
        <v>1293</v>
      </c>
      <c r="C102" s="839">
        <v>42851</v>
      </c>
      <c r="D102" s="829" t="s">
        <v>1378</v>
      </c>
      <c r="E102" s="830" t="s">
        <v>710</v>
      </c>
      <c r="F102" s="831">
        <v>67355</v>
      </c>
      <c r="G102" s="832">
        <v>41.04</v>
      </c>
      <c r="H102" s="829">
        <v>51.48</v>
      </c>
      <c r="I102" s="829" t="s">
        <v>322</v>
      </c>
      <c r="J102" s="975">
        <f t="shared" si="5"/>
        <v>51.48</v>
      </c>
      <c r="K102" s="840" t="s">
        <v>694</v>
      </c>
      <c r="L102" s="841" t="s">
        <v>661</v>
      </c>
      <c r="M102" s="841" t="s">
        <v>352</v>
      </c>
      <c r="N102" s="841" t="s">
        <v>674</v>
      </c>
      <c r="O102" s="841"/>
      <c r="P102" s="841" t="s">
        <v>5</v>
      </c>
      <c r="Q102" s="841" t="s">
        <v>323</v>
      </c>
      <c r="R102" s="841" t="s">
        <v>652</v>
      </c>
      <c r="S102" s="829"/>
      <c r="T102" s="829" t="s">
        <v>5</v>
      </c>
      <c r="U102" s="829" t="s">
        <v>323</v>
      </c>
      <c r="V102" s="829" t="s">
        <v>652</v>
      </c>
    </row>
    <row r="103" spans="1:22" outlineLevel="1">
      <c r="A103" s="847" t="s">
        <v>108</v>
      </c>
      <c r="B103" s="829" t="s">
        <v>1294</v>
      </c>
      <c r="C103" s="839">
        <v>42880</v>
      </c>
      <c r="D103" s="829" t="s">
        <v>1379</v>
      </c>
      <c r="E103" s="830" t="s">
        <v>707</v>
      </c>
      <c r="F103" s="831">
        <v>67767</v>
      </c>
      <c r="G103" s="832">
        <v>1745.17</v>
      </c>
      <c r="H103" s="829">
        <v>2254.13</v>
      </c>
      <c r="I103" s="829" t="s">
        <v>322</v>
      </c>
      <c r="J103" s="975">
        <f t="shared" si="5"/>
        <v>2254.13</v>
      </c>
      <c r="K103" s="840" t="s">
        <v>650</v>
      </c>
      <c r="L103" s="841" t="s">
        <v>661</v>
      </c>
      <c r="M103" s="841" t="s">
        <v>352</v>
      </c>
      <c r="N103" s="841" t="s">
        <v>674</v>
      </c>
      <c r="O103" s="841"/>
      <c r="P103" s="841" t="s">
        <v>5</v>
      </c>
      <c r="Q103" s="841" t="s">
        <v>323</v>
      </c>
      <c r="R103" s="841" t="s">
        <v>652</v>
      </c>
      <c r="S103" s="829"/>
      <c r="T103" s="829" t="s">
        <v>5</v>
      </c>
      <c r="U103" s="829" t="s">
        <v>323</v>
      </c>
      <c r="V103" s="829" t="s">
        <v>652</v>
      </c>
    </row>
    <row r="104" spans="1:22" outlineLevel="1">
      <c r="A104" s="847" t="s">
        <v>108</v>
      </c>
      <c r="B104" s="829" t="s">
        <v>1294</v>
      </c>
      <c r="C104" s="839">
        <v>42880</v>
      </c>
      <c r="D104" s="829" t="s">
        <v>1380</v>
      </c>
      <c r="E104" s="830" t="s">
        <v>709</v>
      </c>
      <c r="F104" s="831">
        <v>67767</v>
      </c>
      <c r="G104" s="832">
        <v>112.93</v>
      </c>
      <c r="H104" s="829">
        <v>145.87</v>
      </c>
      <c r="I104" s="829" t="s">
        <v>322</v>
      </c>
      <c r="J104" s="975">
        <f t="shared" si="5"/>
        <v>145.87</v>
      </c>
      <c r="K104" s="840" t="s">
        <v>656</v>
      </c>
      <c r="L104" s="841" t="s">
        <v>661</v>
      </c>
      <c r="M104" s="841" t="s">
        <v>352</v>
      </c>
      <c r="N104" s="841" t="s">
        <v>674</v>
      </c>
      <c r="O104" s="841"/>
      <c r="P104" s="841" t="s">
        <v>5</v>
      </c>
      <c r="Q104" s="841" t="s">
        <v>323</v>
      </c>
      <c r="R104" s="841" t="s">
        <v>652</v>
      </c>
      <c r="S104" s="829"/>
      <c r="T104" s="829" t="s">
        <v>5</v>
      </c>
      <c r="U104" s="829" t="s">
        <v>323</v>
      </c>
      <c r="V104" s="829" t="s">
        <v>652</v>
      </c>
    </row>
    <row r="105" spans="1:22" outlineLevel="1">
      <c r="A105" s="847" t="s">
        <v>108</v>
      </c>
      <c r="B105" s="829" t="s">
        <v>1294</v>
      </c>
      <c r="C105" s="839">
        <v>42880</v>
      </c>
      <c r="D105" s="829" t="s">
        <v>1381</v>
      </c>
      <c r="E105" s="830" t="s">
        <v>710</v>
      </c>
      <c r="F105" s="831">
        <v>67767</v>
      </c>
      <c r="G105" s="832">
        <v>39.86</v>
      </c>
      <c r="H105" s="829">
        <v>51.48</v>
      </c>
      <c r="I105" s="829" t="s">
        <v>322</v>
      </c>
      <c r="J105" s="975">
        <f t="shared" si="5"/>
        <v>51.48</v>
      </c>
      <c r="K105" s="840" t="s">
        <v>694</v>
      </c>
      <c r="L105" s="841" t="s">
        <v>661</v>
      </c>
      <c r="M105" s="841" t="s">
        <v>352</v>
      </c>
      <c r="N105" s="841" t="s">
        <v>674</v>
      </c>
      <c r="O105" s="841"/>
      <c r="P105" s="841" t="s">
        <v>5</v>
      </c>
      <c r="Q105" s="841" t="s">
        <v>323</v>
      </c>
      <c r="R105" s="841" t="s">
        <v>652</v>
      </c>
      <c r="S105" s="829"/>
      <c r="T105" s="829" t="s">
        <v>5</v>
      </c>
      <c r="U105" s="829" t="s">
        <v>323</v>
      </c>
      <c r="V105" s="829" t="s">
        <v>652</v>
      </c>
    </row>
    <row r="106" spans="1:22" outlineLevel="1">
      <c r="A106" s="847" t="s">
        <v>108</v>
      </c>
      <c r="B106" s="829" t="s">
        <v>1294</v>
      </c>
      <c r="C106" s="839">
        <v>42881</v>
      </c>
      <c r="D106" s="829" t="s">
        <v>1382</v>
      </c>
      <c r="E106" s="830" t="s">
        <v>711</v>
      </c>
      <c r="F106" s="831">
        <v>67767</v>
      </c>
      <c r="G106" s="832">
        <v>2.66</v>
      </c>
      <c r="H106" s="829">
        <v>3.43</v>
      </c>
      <c r="I106" s="829" t="s">
        <v>322</v>
      </c>
      <c r="J106" s="975">
        <f t="shared" si="5"/>
        <v>3.43</v>
      </c>
      <c r="K106" s="840" t="s">
        <v>694</v>
      </c>
      <c r="L106" s="841" t="s">
        <v>661</v>
      </c>
      <c r="M106" s="841" t="s">
        <v>352</v>
      </c>
      <c r="N106" s="841" t="s">
        <v>674</v>
      </c>
      <c r="O106" s="841"/>
      <c r="P106" s="841" t="s">
        <v>5</v>
      </c>
      <c r="Q106" s="841" t="s">
        <v>323</v>
      </c>
      <c r="R106" s="841" t="s">
        <v>652</v>
      </c>
      <c r="S106" s="829"/>
      <c r="T106" s="829" t="s">
        <v>5</v>
      </c>
      <c r="U106" s="829" t="s">
        <v>323</v>
      </c>
      <c r="V106" s="829" t="s">
        <v>652</v>
      </c>
    </row>
    <row r="107" spans="1:22">
      <c r="A107" s="842" t="s">
        <v>647</v>
      </c>
      <c r="B107" s="842"/>
      <c r="C107" s="842"/>
      <c r="D107" s="842"/>
      <c r="E107" s="843"/>
      <c r="F107" s="844"/>
      <c r="G107" s="845">
        <f>SUM(G99:G106)</f>
        <v>3883.17</v>
      </c>
      <c r="H107" s="846">
        <f>SUM(H99:H106)</f>
        <v>4941.82</v>
      </c>
      <c r="I107" s="842"/>
      <c r="J107" s="976">
        <f>SUM(J99:J106)</f>
        <v>4941.82</v>
      </c>
      <c r="K107" s="842"/>
      <c r="L107" s="842"/>
      <c r="M107" s="842"/>
      <c r="N107" s="842"/>
      <c r="O107" s="842"/>
      <c r="P107" s="842"/>
      <c r="Q107" s="842"/>
      <c r="R107" s="842"/>
      <c r="S107" s="829"/>
      <c r="T107" s="829"/>
      <c r="U107" s="829"/>
      <c r="V107" s="829"/>
    </row>
    <row r="108" spans="1:22" outlineLevel="1">
      <c r="A108" s="847" t="s">
        <v>109</v>
      </c>
      <c r="B108" s="829" t="s">
        <v>1293</v>
      </c>
      <c r="C108" s="839">
        <v>42851</v>
      </c>
      <c r="D108" s="829" t="s">
        <v>1376</v>
      </c>
      <c r="E108" s="830" t="s">
        <v>713</v>
      </c>
      <c r="F108" s="831">
        <v>67355</v>
      </c>
      <c r="G108" s="832">
        <v>1184.6199999999999</v>
      </c>
      <c r="H108" s="829">
        <v>1485.99</v>
      </c>
      <c r="I108" s="829" t="s">
        <v>322</v>
      </c>
      <c r="J108" s="975">
        <f t="shared" ref="J108:J115" si="6">H108</f>
        <v>1485.99</v>
      </c>
      <c r="K108" s="840" t="s">
        <v>650</v>
      </c>
      <c r="L108" s="841" t="s">
        <v>661</v>
      </c>
      <c r="M108" s="841" t="s">
        <v>352</v>
      </c>
      <c r="N108" s="841" t="s">
        <v>1021</v>
      </c>
      <c r="O108" s="841"/>
      <c r="P108" s="841" t="s">
        <v>5</v>
      </c>
      <c r="Q108" s="841" t="s">
        <v>323</v>
      </c>
      <c r="R108" s="841" t="s">
        <v>652</v>
      </c>
      <c r="S108" s="829"/>
      <c r="T108" s="829" t="s">
        <v>5</v>
      </c>
      <c r="U108" s="829" t="s">
        <v>323</v>
      </c>
      <c r="V108" s="829" t="s">
        <v>652</v>
      </c>
    </row>
    <row r="109" spans="1:22" outlineLevel="1">
      <c r="A109" s="847" t="s">
        <v>109</v>
      </c>
      <c r="B109" s="829" t="s">
        <v>1293</v>
      </c>
      <c r="C109" s="839">
        <v>42851</v>
      </c>
      <c r="D109" s="829" t="s">
        <v>1377</v>
      </c>
      <c r="E109" s="830" t="s">
        <v>716</v>
      </c>
      <c r="F109" s="831">
        <v>67355</v>
      </c>
      <c r="G109" s="832">
        <v>77.459999999999994</v>
      </c>
      <c r="H109" s="829">
        <v>97.16</v>
      </c>
      <c r="I109" s="829" t="s">
        <v>322</v>
      </c>
      <c r="J109" s="975">
        <f t="shared" si="6"/>
        <v>97.16</v>
      </c>
      <c r="K109" s="840" t="s">
        <v>656</v>
      </c>
      <c r="L109" s="841" t="s">
        <v>661</v>
      </c>
      <c r="M109" s="841" t="s">
        <v>352</v>
      </c>
      <c r="N109" s="841" t="s">
        <v>662</v>
      </c>
      <c r="O109" s="841"/>
      <c r="P109" s="841" t="s">
        <v>5</v>
      </c>
      <c r="Q109" s="841" t="s">
        <v>323</v>
      </c>
      <c r="R109" s="841" t="s">
        <v>652</v>
      </c>
      <c r="S109" s="829"/>
      <c r="T109" s="829" t="s">
        <v>5</v>
      </c>
      <c r="U109" s="829" t="s">
        <v>323</v>
      </c>
      <c r="V109" s="829" t="s">
        <v>652</v>
      </c>
    </row>
    <row r="110" spans="1:22" outlineLevel="1">
      <c r="A110" s="847" t="s">
        <v>109</v>
      </c>
      <c r="B110" s="829" t="s">
        <v>1293</v>
      </c>
      <c r="C110" s="839">
        <v>42853</v>
      </c>
      <c r="D110" s="829" t="s">
        <v>1332</v>
      </c>
      <c r="E110" s="830" t="s">
        <v>722</v>
      </c>
      <c r="F110" s="831">
        <v>67355</v>
      </c>
      <c r="G110" s="832">
        <v>1.83</v>
      </c>
      <c r="H110" s="829">
        <v>2.29</v>
      </c>
      <c r="I110" s="829" t="s">
        <v>322</v>
      </c>
      <c r="J110" s="975">
        <f t="shared" si="6"/>
        <v>2.29</v>
      </c>
      <c r="K110" s="840" t="s">
        <v>694</v>
      </c>
      <c r="L110" s="841" t="s">
        <v>661</v>
      </c>
      <c r="M110" s="841" t="s">
        <v>352</v>
      </c>
      <c r="N110" s="841" t="s">
        <v>662</v>
      </c>
      <c r="O110" s="841"/>
      <c r="P110" s="841" t="s">
        <v>5</v>
      </c>
      <c r="Q110" s="841" t="s">
        <v>323</v>
      </c>
      <c r="R110" s="841" t="s">
        <v>652</v>
      </c>
      <c r="S110" s="829"/>
      <c r="T110" s="829" t="s">
        <v>5</v>
      </c>
      <c r="U110" s="829" t="s">
        <v>323</v>
      </c>
      <c r="V110" s="829" t="s">
        <v>652</v>
      </c>
    </row>
    <row r="111" spans="1:22" outlineLevel="1">
      <c r="A111" s="847" t="s">
        <v>109</v>
      </c>
      <c r="B111" s="829" t="s">
        <v>1293</v>
      </c>
      <c r="C111" s="839">
        <v>42851</v>
      </c>
      <c r="D111" s="829" t="s">
        <v>1378</v>
      </c>
      <c r="E111" s="830" t="s">
        <v>719</v>
      </c>
      <c r="F111" s="831">
        <v>67355</v>
      </c>
      <c r="G111" s="832">
        <v>27.34</v>
      </c>
      <c r="H111" s="829">
        <v>34.29</v>
      </c>
      <c r="I111" s="829" t="s">
        <v>322</v>
      </c>
      <c r="J111" s="975">
        <f t="shared" si="6"/>
        <v>34.29</v>
      </c>
      <c r="K111" s="840" t="s">
        <v>694</v>
      </c>
      <c r="L111" s="841" t="s">
        <v>661</v>
      </c>
      <c r="M111" s="841" t="s">
        <v>352</v>
      </c>
      <c r="N111" s="841" t="s">
        <v>1021</v>
      </c>
      <c r="O111" s="841"/>
      <c r="P111" s="841" t="s">
        <v>5</v>
      </c>
      <c r="Q111" s="841" t="s">
        <v>323</v>
      </c>
      <c r="R111" s="841" t="s">
        <v>652</v>
      </c>
      <c r="S111" s="829"/>
      <c r="T111" s="829" t="s">
        <v>5</v>
      </c>
      <c r="U111" s="829" t="s">
        <v>323</v>
      </c>
      <c r="V111" s="829" t="s">
        <v>652</v>
      </c>
    </row>
    <row r="112" spans="1:22" outlineLevel="1">
      <c r="A112" s="847" t="s">
        <v>109</v>
      </c>
      <c r="B112" s="829" t="s">
        <v>1294</v>
      </c>
      <c r="C112" s="839">
        <v>42880</v>
      </c>
      <c r="D112" s="829" t="s">
        <v>1379</v>
      </c>
      <c r="E112" s="830" t="s">
        <v>713</v>
      </c>
      <c r="F112" s="831">
        <v>67767</v>
      </c>
      <c r="G112" s="832">
        <v>1141.18</v>
      </c>
      <c r="H112" s="829">
        <v>1473.99</v>
      </c>
      <c r="I112" s="829" t="s">
        <v>322</v>
      </c>
      <c r="J112" s="975">
        <f t="shared" si="6"/>
        <v>1473.99</v>
      </c>
      <c r="K112" s="840" t="s">
        <v>650</v>
      </c>
      <c r="L112" s="841" t="s">
        <v>661</v>
      </c>
      <c r="M112" s="841" t="s">
        <v>352</v>
      </c>
      <c r="N112" s="841" t="s">
        <v>662</v>
      </c>
      <c r="O112" s="841"/>
      <c r="P112" s="841" t="s">
        <v>5</v>
      </c>
      <c r="Q112" s="841" t="s">
        <v>323</v>
      </c>
      <c r="R112" s="841" t="s">
        <v>652</v>
      </c>
      <c r="S112" s="829"/>
      <c r="T112" s="829" t="s">
        <v>5</v>
      </c>
      <c r="U112" s="829" t="s">
        <v>323</v>
      </c>
      <c r="V112" s="829" t="s">
        <v>652</v>
      </c>
    </row>
    <row r="113" spans="1:22" outlineLevel="1">
      <c r="A113" s="847" t="s">
        <v>109</v>
      </c>
      <c r="B113" s="829" t="s">
        <v>1294</v>
      </c>
      <c r="C113" s="839">
        <v>42880</v>
      </c>
      <c r="D113" s="829" t="s">
        <v>1380</v>
      </c>
      <c r="E113" s="830" t="s">
        <v>716</v>
      </c>
      <c r="F113" s="831">
        <v>67767</v>
      </c>
      <c r="G113" s="832">
        <v>75.22</v>
      </c>
      <c r="H113" s="829">
        <v>97.16</v>
      </c>
      <c r="I113" s="829" t="s">
        <v>322</v>
      </c>
      <c r="J113" s="975">
        <f t="shared" si="6"/>
        <v>97.16</v>
      </c>
      <c r="K113" s="840" t="s">
        <v>656</v>
      </c>
      <c r="L113" s="841" t="s">
        <v>661</v>
      </c>
      <c r="M113" s="841" t="s">
        <v>352</v>
      </c>
      <c r="N113" s="841" t="s">
        <v>662</v>
      </c>
      <c r="O113" s="841"/>
      <c r="P113" s="841" t="s">
        <v>5</v>
      </c>
      <c r="Q113" s="841" t="s">
        <v>323</v>
      </c>
      <c r="R113" s="841" t="s">
        <v>652</v>
      </c>
      <c r="S113" s="829"/>
      <c r="T113" s="829" t="s">
        <v>5</v>
      </c>
      <c r="U113" s="829" t="s">
        <v>323</v>
      </c>
      <c r="V113" s="829" t="s">
        <v>652</v>
      </c>
    </row>
    <row r="114" spans="1:22" outlineLevel="1">
      <c r="A114" s="847" t="s">
        <v>109</v>
      </c>
      <c r="B114" s="829" t="s">
        <v>1294</v>
      </c>
      <c r="C114" s="839">
        <v>42880</v>
      </c>
      <c r="D114" s="829" t="s">
        <v>1381</v>
      </c>
      <c r="E114" s="830" t="s">
        <v>719</v>
      </c>
      <c r="F114" s="831">
        <v>67767</v>
      </c>
      <c r="G114" s="832">
        <v>26.55</v>
      </c>
      <c r="H114" s="829">
        <v>34.29</v>
      </c>
      <c r="I114" s="829" t="s">
        <v>322</v>
      </c>
      <c r="J114" s="975">
        <f t="shared" si="6"/>
        <v>34.29</v>
      </c>
      <c r="K114" s="840" t="s">
        <v>694</v>
      </c>
      <c r="L114" s="841" t="s">
        <v>661</v>
      </c>
      <c r="M114" s="841" t="s">
        <v>352</v>
      </c>
      <c r="N114" s="841" t="s">
        <v>662</v>
      </c>
      <c r="O114" s="841"/>
      <c r="P114" s="841" t="s">
        <v>5</v>
      </c>
      <c r="Q114" s="841" t="s">
        <v>323</v>
      </c>
      <c r="R114" s="841" t="s">
        <v>652</v>
      </c>
      <c r="S114" s="829"/>
      <c r="T114" s="829" t="s">
        <v>5</v>
      </c>
      <c r="U114" s="829" t="s">
        <v>323</v>
      </c>
      <c r="V114" s="829" t="s">
        <v>652</v>
      </c>
    </row>
    <row r="115" spans="1:22" outlineLevel="1">
      <c r="A115" s="847" t="s">
        <v>109</v>
      </c>
      <c r="B115" s="829" t="s">
        <v>1294</v>
      </c>
      <c r="C115" s="839">
        <v>42881</v>
      </c>
      <c r="D115" s="829" t="s">
        <v>1382</v>
      </c>
      <c r="E115" s="830" t="s">
        <v>722</v>
      </c>
      <c r="F115" s="831">
        <v>67767</v>
      </c>
      <c r="G115" s="832">
        <v>2.02</v>
      </c>
      <c r="H115" s="829">
        <v>2.61</v>
      </c>
      <c r="I115" s="829" t="s">
        <v>322</v>
      </c>
      <c r="J115" s="975">
        <f t="shared" si="6"/>
        <v>2.61</v>
      </c>
      <c r="K115" s="840" t="s">
        <v>694</v>
      </c>
      <c r="L115" s="841" t="s">
        <v>661</v>
      </c>
      <c r="M115" s="841" t="s">
        <v>352</v>
      </c>
      <c r="N115" s="841" t="s">
        <v>662</v>
      </c>
      <c r="O115" s="841"/>
      <c r="P115" s="841" t="s">
        <v>5</v>
      </c>
      <c r="Q115" s="841" t="s">
        <v>323</v>
      </c>
      <c r="R115" s="841" t="s">
        <v>652</v>
      </c>
      <c r="S115" s="829"/>
      <c r="T115" s="829" t="s">
        <v>5</v>
      </c>
      <c r="U115" s="829" t="s">
        <v>323</v>
      </c>
      <c r="V115" s="829" t="s">
        <v>652</v>
      </c>
    </row>
    <row r="116" spans="1:22">
      <c r="A116" s="842" t="s">
        <v>647</v>
      </c>
      <c r="B116" s="842"/>
      <c r="C116" s="842"/>
      <c r="D116" s="842"/>
      <c r="E116" s="843"/>
      <c r="F116" s="844"/>
      <c r="G116" s="845">
        <f>SUM(G108:G115)</f>
        <v>2536.2199999999998</v>
      </c>
      <c r="H116" s="846">
        <f>SUM(H108:H115)</f>
        <v>3227.78</v>
      </c>
      <c r="I116" s="842"/>
      <c r="J116" s="976">
        <f>SUM(J108:J115)</f>
        <v>3227.78</v>
      </c>
      <c r="K116" s="842"/>
      <c r="L116" s="842"/>
      <c r="M116" s="842"/>
      <c r="N116" s="842"/>
      <c r="O116" s="842"/>
      <c r="P116" s="842"/>
      <c r="Q116" s="842"/>
      <c r="R116" s="842"/>
      <c r="S116" s="829"/>
      <c r="T116" s="829"/>
      <c r="U116" s="829"/>
      <c r="V116" s="829"/>
    </row>
    <row r="117" spans="1:22" outlineLevel="1">
      <c r="A117" s="847" t="s">
        <v>110</v>
      </c>
      <c r="B117" s="829" t="s">
        <v>1293</v>
      </c>
      <c r="C117" s="839">
        <v>42851</v>
      </c>
      <c r="D117" s="829" t="s">
        <v>1376</v>
      </c>
      <c r="E117" s="830" t="s">
        <v>713</v>
      </c>
      <c r="F117" s="831">
        <v>67355</v>
      </c>
      <c r="G117" s="832">
        <v>1184.6199999999999</v>
      </c>
      <c r="H117" s="829">
        <v>1485.99</v>
      </c>
      <c r="I117" s="829" t="s">
        <v>322</v>
      </c>
      <c r="J117" s="975">
        <f t="shared" ref="J117:J124" si="7">H117</f>
        <v>1485.99</v>
      </c>
      <c r="K117" s="840" t="s">
        <v>650</v>
      </c>
      <c r="L117" s="841" t="s">
        <v>661</v>
      </c>
      <c r="M117" s="841" t="s">
        <v>352</v>
      </c>
      <c r="N117" s="841" t="s">
        <v>1021</v>
      </c>
      <c r="O117" s="841"/>
      <c r="P117" s="841" t="s">
        <v>5</v>
      </c>
      <c r="Q117" s="841" t="s">
        <v>323</v>
      </c>
      <c r="R117" s="841" t="s">
        <v>652</v>
      </c>
      <c r="S117" s="829"/>
      <c r="T117" s="829" t="s">
        <v>5</v>
      </c>
      <c r="U117" s="829" t="s">
        <v>323</v>
      </c>
      <c r="V117" s="829" t="s">
        <v>652</v>
      </c>
    </row>
    <row r="118" spans="1:22" outlineLevel="1">
      <c r="A118" s="847" t="s">
        <v>110</v>
      </c>
      <c r="B118" s="829" t="s">
        <v>1293</v>
      </c>
      <c r="C118" s="839">
        <v>42851</v>
      </c>
      <c r="D118" s="829" t="s">
        <v>1377</v>
      </c>
      <c r="E118" s="830" t="s">
        <v>716</v>
      </c>
      <c r="F118" s="831">
        <v>67355</v>
      </c>
      <c r="G118" s="832">
        <v>77.459999999999994</v>
      </c>
      <c r="H118" s="829">
        <v>97.16</v>
      </c>
      <c r="I118" s="829" t="s">
        <v>322</v>
      </c>
      <c r="J118" s="975">
        <f t="shared" si="7"/>
        <v>97.16</v>
      </c>
      <c r="K118" s="840" t="s">
        <v>656</v>
      </c>
      <c r="L118" s="841" t="s">
        <v>661</v>
      </c>
      <c r="M118" s="841" t="s">
        <v>352</v>
      </c>
      <c r="N118" s="841" t="s">
        <v>662</v>
      </c>
      <c r="O118" s="841"/>
      <c r="P118" s="841" t="s">
        <v>5</v>
      </c>
      <c r="Q118" s="841" t="s">
        <v>323</v>
      </c>
      <c r="R118" s="841" t="s">
        <v>652</v>
      </c>
      <c r="S118" s="829"/>
      <c r="T118" s="829" t="s">
        <v>5</v>
      </c>
      <c r="U118" s="829" t="s">
        <v>323</v>
      </c>
      <c r="V118" s="829" t="s">
        <v>652</v>
      </c>
    </row>
    <row r="119" spans="1:22" outlineLevel="1">
      <c r="A119" s="847" t="s">
        <v>110</v>
      </c>
      <c r="B119" s="829" t="s">
        <v>1293</v>
      </c>
      <c r="C119" s="839">
        <v>42851</v>
      </c>
      <c r="D119" s="829" t="s">
        <v>1378</v>
      </c>
      <c r="E119" s="830" t="s">
        <v>719</v>
      </c>
      <c r="F119" s="831">
        <v>67355</v>
      </c>
      <c r="G119" s="832">
        <v>27.34</v>
      </c>
      <c r="H119" s="829">
        <v>34.29</v>
      </c>
      <c r="I119" s="829" t="s">
        <v>322</v>
      </c>
      <c r="J119" s="975">
        <f t="shared" si="7"/>
        <v>34.29</v>
      </c>
      <c r="K119" s="840" t="s">
        <v>694</v>
      </c>
      <c r="L119" s="841" t="s">
        <v>661</v>
      </c>
      <c r="M119" s="841" t="s">
        <v>352</v>
      </c>
      <c r="N119" s="841" t="s">
        <v>1021</v>
      </c>
      <c r="O119" s="841"/>
      <c r="P119" s="841" t="s">
        <v>5</v>
      </c>
      <c r="Q119" s="841" t="s">
        <v>323</v>
      </c>
      <c r="R119" s="841" t="s">
        <v>652</v>
      </c>
      <c r="S119" s="829"/>
      <c r="T119" s="829" t="s">
        <v>5</v>
      </c>
      <c r="U119" s="829" t="s">
        <v>323</v>
      </c>
      <c r="V119" s="829" t="s">
        <v>652</v>
      </c>
    </row>
    <row r="120" spans="1:22" outlineLevel="1">
      <c r="A120" s="847" t="s">
        <v>110</v>
      </c>
      <c r="B120" s="829" t="s">
        <v>1293</v>
      </c>
      <c r="C120" s="839">
        <v>42853</v>
      </c>
      <c r="D120" s="829" t="s">
        <v>1332</v>
      </c>
      <c r="E120" s="830" t="s">
        <v>722</v>
      </c>
      <c r="F120" s="831">
        <v>67355</v>
      </c>
      <c r="G120" s="832">
        <v>1.83</v>
      </c>
      <c r="H120" s="829">
        <v>2.29</v>
      </c>
      <c r="I120" s="829" t="s">
        <v>322</v>
      </c>
      <c r="J120" s="975">
        <f t="shared" si="7"/>
        <v>2.29</v>
      </c>
      <c r="K120" s="840" t="s">
        <v>694</v>
      </c>
      <c r="L120" s="841" t="s">
        <v>661</v>
      </c>
      <c r="M120" s="841" t="s">
        <v>352</v>
      </c>
      <c r="N120" s="841" t="s">
        <v>662</v>
      </c>
      <c r="O120" s="841"/>
      <c r="P120" s="841" t="s">
        <v>5</v>
      </c>
      <c r="Q120" s="841" t="s">
        <v>323</v>
      </c>
      <c r="R120" s="841" t="s">
        <v>652</v>
      </c>
      <c r="S120" s="829"/>
      <c r="T120" s="829" t="s">
        <v>5</v>
      </c>
      <c r="U120" s="829" t="s">
        <v>323</v>
      </c>
      <c r="V120" s="829" t="s">
        <v>652</v>
      </c>
    </row>
    <row r="121" spans="1:22" outlineLevel="1">
      <c r="A121" s="847" t="s">
        <v>110</v>
      </c>
      <c r="B121" s="829" t="s">
        <v>1294</v>
      </c>
      <c r="C121" s="839">
        <v>42880</v>
      </c>
      <c r="D121" s="829" t="s">
        <v>1379</v>
      </c>
      <c r="E121" s="830" t="s">
        <v>713</v>
      </c>
      <c r="F121" s="831">
        <v>67767</v>
      </c>
      <c r="G121" s="832">
        <v>1141.18</v>
      </c>
      <c r="H121" s="829">
        <v>1473.99</v>
      </c>
      <c r="I121" s="829" t="s">
        <v>322</v>
      </c>
      <c r="J121" s="975">
        <f t="shared" si="7"/>
        <v>1473.99</v>
      </c>
      <c r="K121" s="840" t="s">
        <v>650</v>
      </c>
      <c r="L121" s="841" t="s">
        <v>661</v>
      </c>
      <c r="M121" s="841" t="s">
        <v>352</v>
      </c>
      <c r="N121" s="841" t="s">
        <v>662</v>
      </c>
      <c r="O121" s="841"/>
      <c r="P121" s="841" t="s">
        <v>5</v>
      </c>
      <c r="Q121" s="841" t="s">
        <v>323</v>
      </c>
      <c r="R121" s="841" t="s">
        <v>652</v>
      </c>
      <c r="S121" s="829"/>
      <c r="T121" s="829" t="s">
        <v>5</v>
      </c>
      <c r="U121" s="829" t="s">
        <v>323</v>
      </c>
      <c r="V121" s="829" t="s">
        <v>652</v>
      </c>
    </row>
    <row r="122" spans="1:22" outlineLevel="1">
      <c r="A122" s="847" t="s">
        <v>110</v>
      </c>
      <c r="B122" s="829" t="s">
        <v>1294</v>
      </c>
      <c r="C122" s="839">
        <v>42880</v>
      </c>
      <c r="D122" s="829" t="s">
        <v>1380</v>
      </c>
      <c r="E122" s="830" t="s">
        <v>716</v>
      </c>
      <c r="F122" s="831">
        <v>67767</v>
      </c>
      <c r="G122" s="832">
        <v>75.22</v>
      </c>
      <c r="H122" s="829">
        <v>97.16</v>
      </c>
      <c r="I122" s="829" t="s">
        <v>322</v>
      </c>
      <c r="J122" s="975">
        <f t="shared" si="7"/>
        <v>97.16</v>
      </c>
      <c r="K122" s="840" t="s">
        <v>656</v>
      </c>
      <c r="L122" s="841" t="s">
        <v>661</v>
      </c>
      <c r="M122" s="841" t="s">
        <v>352</v>
      </c>
      <c r="N122" s="841" t="s">
        <v>662</v>
      </c>
      <c r="O122" s="841"/>
      <c r="P122" s="841" t="s">
        <v>5</v>
      </c>
      <c r="Q122" s="841" t="s">
        <v>323</v>
      </c>
      <c r="R122" s="841" t="s">
        <v>652</v>
      </c>
      <c r="S122" s="829"/>
      <c r="T122" s="829" t="s">
        <v>5</v>
      </c>
      <c r="U122" s="829" t="s">
        <v>323</v>
      </c>
      <c r="V122" s="829" t="s">
        <v>652</v>
      </c>
    </row>
    <row r="123" spans="1:22" outlineLevel="1">
      <c r="A123" s="847" t="s">
        <v>110</v>
      </c>
      <c r="B123" s="829" t="s">
        <v>1294</v>
      </c>
      <c r="C123" s="839">
        <v>42881</v>
      </c>
      <c r="D123" s="829" t="s">
        <v>1382</v>
      </c>
      <c r="E123" s="830" t="s">
        <v>722</v>
      </c>
      <c r="F123" s="831">
        <v>67767</v>
      </c>
      <c r="G123" s="832">
        <v>2.02</v>
      </c>
      <c r="H123" s="829">
        <v>2.61</v>
      </c>
      <c r="I123" s="829" t="s">
        <v>322</v>
      </c>
      <c r="J123" s="975">
        <f t="shared" si="7"/>
        <v>2.61</v>
      </c>
      <c r="K123" s="840" t="s">
        <v>694</v>
      </c>
      <c r="L123" s="841" t="s">
        <v>661</v>
      </c>
      <c r="M123" s="841" t="s">
        <v>352</v>
      </c>
      <c r="N123" s="841" t="s">
        <v>662</v>
      </c>
      <c r="O123" s="841"/>
      <c r="P123" s="841" t="s">
        <v>5</v>
      </c>
      <c r="Q123" s="841" t="s">
        <v>323</v>
      </c>
      <c r="R123" s="841" t="s">
        <v>652</v>
      </c>
      <c r="S123" s="829"/>
      <c r="T123" s="829" t="s">
        <v>5</v>
      </c>
      <c r="U123" s="829" t="s">
        <v>323</v>
      </c>
      <c r="V123" s="829" t="s">
        <v>652</v>
      </c>
    </row>
    <row r="124" spans="1:22" outlineLevel="1">
      <c r="A124" s="847" t="s">
        <v>110</v>
      </c>
      <c r="B124" s="829" t="s">
        <v>1294</v>
      </c>
      <c r="C124" s="839">
        <v>42880</v>
      </c>
      <c r="D124" s="829" t="s">
        <v>1381</v>
      </c>
      <c r="E124" s="830" t="s">
        <v>719</v>
      </c>
      <c r="F124" s="831">
        <v>67767</v>
      </c>
      <c r="G124" s="832">
        <v>26.55</v>
      </c>
      <c r="H124" s="829">
        <v>34.29</v>
      </c>
      <c r="I124" s="829" t="s">
        <v>322</v>
      </c>
      <c r="J124" s="975">
        <f t="shared" si="7"/>
        <v>34.29</v>
      </c>
      <c r="K124" s="840" t="s">
        <v>694</v>
      </c>
      <c r="L124" s="841" t="s">
        <v>661</v>
      </c>
      <c r="M124" s="841" t="s">
        <v>352</v>
      </c>
      <c r="N124" s="841" t="s">
        <v>662</v>
      </c>
      <c r="O124" s="841"/>
      <c r="P124" s="841" t="s">
        <v>5</v>
      </c>
      <c r="Q124" s="841" t="s">
        <v>323</v>
      </c>
      <c r="R124" s="841" t="s">
        <v>652</v>
      </c>
      <c r="S124" s="829"/>
      <c r="T124" s="829" t="s">
        <v>5</v>
      </c>
      <c r="U124" s="829" t="s">
        <v>323</v>
      </c>
      <c r="V124" s="829" t="s">
        <v>652</v>
      </c>
    </row>
    <row r="125" spans="1:22">
      <c r="A125" s="842" t="s">
        <v>647</v>
      </c>
      <c r="B125" s="842"/>
      <c r="C125" s="842"/>
      <c r="D125" s="842"/>
      <c r="E125" s="843"/>
      <c r="F125" s="844"/>
      <c r="G125" s="845">
        <f>SUM(G117:G124)</f>
        <v>2536.2199999999998</v>
      </c>
      <c r="H125" s="846">
        <f>SUM(H117:H124)</f>
        <v>3227.78</v>
      </c>
      <c r="I125" s="842"/>
      <c r="J125" s="976">
        <f>SUM(J117:J124)</f>
        <v>3227.78</v>
      </c>
      <c r="K125" s="842"/>
      <c r="L125" s="842"/>
      <c r="M125" s="842"/>
      <c r="N125" s="842"/>
      <c r="O125" s="842"/>
      <c r="P125" s="842"/>
      <c r="Q125" s="842"/>
      <c r="R125" s="842"/>
      <c r="S125" s="829"/>
      <c r="T125" s="829"/>
      <c r="U125" s="829"/>
      <c r="V125" s="829"/>
    </row>
    <row r="126" spans="1:22" outlineLevel="1">
      <c r="A126" s="847" t="s">
        <v>111</v>
      </c>
      <c r="B126" s="829" t="s">
        <v>1293</v>
      </c>
      <c r="C126" s="839">
        <v>42851</v>
      </c>
      <c r="D126" s="829" t="s">
        <v>1376</v>
      </c>
      <c r="E126" s="830" t="s">
        <v>724</v>
      </c>
      <c r="F126" s="831">
        <v>67355</v>
      </c>
      <c r="G126" s="832">
        <v>235.35</v>
      </c>
      <c r="H126" s="829">
        <v>295.22000000000003</v>
      </c>
      <c r="I126" s="829" t="s">
        <v>322</v>
      </c>
      <c r="J126" s="975">
        <f t="shared" ref="J126:J133" si="8">H126</f>
        <v>295.22000000000003</v>
      </c>
      <c r="K126" s="840" t="s">
        <v>650</v>
      </c>
      <c r="L126" s="841" t="s">
        <v>661</v>
      </c>
      <c r="M126" s="841" t="s">
        <v>352</v>
      </c>
      <c r="N126" s="841" t="s">
        <v>725</v>
      </c>
      <c r="O126" s="841"/>
      <c r="P126" s="841" t="s">
        <v>5</v>
      </c>
      <c r="Q126" s="841" t="s">
        <v>323</v>
      </c>
      <c r="R126" s="841" t="s">
        <v>652</v>
      </c>
      <c r="S126" s="829"/>
      <c r="T126" s="829" t="s">
        <v>5</v>
      </c>
      <c r="U126" s="829" t="s">
        <v>323</v>
      </c>
      <c r="V126" s="829" t="s">
        <v>652</v>
      </c>
    </row>
    <row r="127" spans="1:22" outlineLevel="1">
      <c r="A127" s="847" t="s">
        <v>111</v>
      </c>
      <c r="B127" s="829" t="s">
        <v>1293</v>
      </c>
      <c r="C127" s="839">
        <v>42851</v>
      </c>
      <c r="D127" s="829" t="s">
        <v>1377</v>
      </c>
      <c r="E127" s="830" t="s">
        <v>727</v>
      </c>
      <c r="F127" s="831">
        <v>67355</v>
      </c>
      <c r="G127" s="832">
        <v>14.95</v>
      </c>
      <c r="H127" s="829">
        <v>18.75</v>
      </c>
      <c r="I127" s="829" t="s">
        <v>322</v>
      </c>
      <c r="J127" s="975">
        <f t="shared" si="8"/>
        <v>18.75</v>
      </c>
      <c r="K127" s="840" t="s">
        <v>656</v>
      </c>
      <c r="L127" s="841" t="s">
        <v>661</v>
      </c>
      <c r="M127" s="841" t="s">
        <v>352</v>
      </c>
      <c r="N127" s="841" t="s">
        <v>725</v>
      </c>
      <c r="O127" s="841"/>
      <c r="P127" s="841" t="s">
        <v>5</v>
      </c>
      <c r="Q127" s="841" t="s">
        <v>323</v>
      </c>
      <c r="R127" s="841" t="s">
        <v>652</v>
      </c>
      <c r="S127" s="829"/>
      <c r="T127" s="829" t="s">
        <v>5</v>
      </c>
      <c r="U127" s="829" t="s">
        <v>323</v>
      </c>
      <c r="V127" s="829" t="s">
        <v>652</v>
      </c>
    </row>
    <row r="128" spans="1:22" outlineLevel="1">
      <c r="A128" s="847" t="s">
        <v>111</v>
      </c>
      <c r="B128" s="829" t="s">
        <v>1293</v>
      </c>
      <c r="C128" s="839">
        <v>42851</v>
      </c>
      <c r="D128" s="829" t="s">
        <v>1378</v>
      </c>
      <c r="E128" s="830" t="s">
        <v>731</v>
      </c>
      <c r="F128" s="831">
        <v>67355</v>
      </c>
      <c r="G128" s="832">
        <v>5.28</v>
      </c>
      <c r="H128" s="829">
        <v>6.62</v>
      </c>
      <c r="I128" s="829" t="s">
        <v>322</v>
      </c>
      <c r="J128" s="975">
        <f t="shared" si="8"/>
        <v>6.62</v>
      </c>
      <c r="K128" s="840" t="s">
        <v>694</v>
      </c>
      <c r="L128" s="841" t="s">
        <v>661</v>
      </c>
      <c r="M128" s="841" t="s">
        <v>352</v>
      </c>
      <c r="N128" s="841" t="s">
        <v>725</v>
      </c>
      <c r="O128" s="841"/>
      <c r="P128" s="841" t="s">
        <v>5</v>
      </c>
      <c r="Q128" s="841" t="s">
        <v>323</v>
      </c>
      <c r="R128" s="841" t="s">
        <v>652</v>
      </c>
      <c r="S128" s="829"/>
      <c r="T128" s="829" t="s">
        <v>5</v>
      </c>
      <c r="U128" s="829" t="s">
        <v>323</v>
      </c>
      <c r="V128" s="829" t="s">
        <v>652</v>
      </c>
    </row>
    <row r="129" spans="1:22" outlineLevel="1">
      <c r="A129" s="847" t="s">
        <v>111</v>
      </c>
      <c r="B129" s="829" t="s">
        <v>1293</v>
      </c>
      <c r="C129" s="839">
        <v>42853</v>
      </c>
      <c r="D129" s="829" t="s">
        <v>1332</v>
      </c>
      <c r="E129" s="830" t="s">
        <v>736</v>
      </c>
      <c r="F129" s="831">
        <v>67355</v>
      </c>
      <c r="G129" s="832">
        <v>0.35</v>
      </c>
      <c r="H129" s="829">
        <v>0.44</v>
      </c>
      <c r="I129" s="829" t="s">
        <v>322</v>
      </c>
      <c r="J129" s="975">
        <f t="shared" si="8"/>
        <v>0.44</v>
      </c>
      <c r="K129" s="840" t="s">
        <v>694</v>
      </c>
      <c r="L129" s="841" t="s">
        <v>661</v>
      </c>
      <c r="M129" s="841" t="s">
        <v>352</v>
      </c>
      <c r="N129" s="841" t="s">
        <v>725</v>
      </c>
      <c r="O129" s="841"/>
      <c r="P129" s="841" t="s">
        <v>5</v>
      </c>
      <c r="Q129" s="841" t="s">
        <v>323</v>
      </c>
      <c r="R129" s="841" t="s">
        <v>652</v>
      </c>
      <c r="S129" s="829"/>
      <c r="T129" s="829" t="s">
        <v>5</v>
      </c>
      <c r="U129" s="829" t="s">
        <v>323</v>
      </c>
      <c r="V129" s="829" t="s">
        <v>652</v>
      </c>
    </row>
    <row r="130" spans="1:22" outlineLevel="1">
      <c r="A130" s="847" t="s">
        <v>111</v>
      </c>
      <c r="B130" s="829" t="s">
        <v>1294</v>
      </c>
      <c r="C130" s="839">
        <v>42880</v>
      </c>
      <c r="D130" s="829" t="s">
        <v>1379</v>
      </c>
      <c r="E130" s="830" t="s">
        <v>724</v>
      </c>
      <c r="F130" s="831">
        <v>67767</v>
      </c>
      <c r="G130" s="832">
        <v>228.1</v>
      </c>
      <c r="H130" s="829">
        <v>294.62</v>
      </c>
      <c r="I130" s="829" t="s">
        <v>322</v>
      </c>
      <c r="J130" s="975">
        <f t="shared" si="8"/>
        <v>294.62</v>
      </c>
      <c r="K130" s="840" t="s">
        <v>650</v>
      </c>
      <c r="L130" s="841" t="s">
        <v>661</v>
      </c>
      <c r="M130" s="841" t="s">
        <v>352</v>
      </c>
      <c r="N130" s="841" t="s">
        <v>725</v>
      </c>
      <c r="O130" s="841"/>
      <c r="P130" s="841" t="s">
        <v>5</v>
      </c>
      <c r="Q130" s="841" t="s">
        <v>323</v>
      </c>
      <c r="R130" s="841" t="s">
        <v>652</v>
      </c>
      <c r="S130" s="829"/>
      <c r="T130" s="829" t="s">
        <v>5</v>
      </c>
      <c r="U130" s="829" t="s">
        <v>323</v>
      </c>
      <c r="V130" s="829" t="s">
        <v>652</v>
      </c>
    </row>
    <row r="131" spans="1:22" outlineLevel="1">
      <c r="A131" s="847" t="s">
        <v>111</v>
      </c>
      <c r="B131" s="829" t="s">
        <v>1294</v>
      </c>
      <c r="C131" s="839">
        <v>42880</v>
      </c>
      <c r="D131" s="829" t="s">
        <v>1380</v>
      </c>
      <c r="E131" s="830" t="s">
        <v>727</v>
      </c>
      <c r="F131" s="831">
        <v>67767</v>
      </c>
      <c r="G131" s="832">
        <v>14.52</v>
      </c>
      <c r="H131" s="829">
        <v>18.75</v>
      </c>
      <c r="I131" s="829" t="s">
        <v>322</v>
      </c>
      <c r="J131" s="975">
        <f t="shared" si="8"/>
        <v>18.75</v>
      </c>
      <c r="K131" s="840" t="s">
        <v>656</v>
      </c>
      <c r="L131" s="841" t="s">
        <v>661</v>
      </c>
      <c r="M131" s="841" t="s">
        <v>352</v>
      </c>
      <c r="N131" s="841" t="s">
        <v>725</v>
      </c>
      <c r="O131" s="841"/>
      <c r="P131" s="841" t="s">
        <v>5</v>
      </c>
      <c r="Q131" s="841" t="s">
        <v>323</v>
      </c>
      <c r="R131" s="841" t="s">
        <v>652</v>
      </c>
      <c r="S131" s="829"/>
      <c r="T131" s="829" t="s">
        <v>5</v>
      </c>
      <c r="U131" s="829" t="s">
        <v>323</v>
      </c>
      <c r="V131" s="829" t="s">
        <v>652</v>
      </c>
    </row>
    <row r="132" spans="1:22" outlineLevel="1">
      <c r="A132" s="847" t="s">
        <v>111</v>
      </c>
      <c r="B132" s="829" t="s">
        <v>1294</v>
      </c>
      <c r="C132" s="839">
        <v>42880</v>
      </c>
      <c r="D132" s="829" t="s">
        <v>1381</v>
      </c>
      <c r="E132" s="830" t="s">
        <v>731</v>
      </c>
      <c r="F132" s="831">
        <v>67767</v>
      </c>
      <c r="G132" s="832">
        <v>5.13</v>
      </c>
      <c r="H132" s="829">
        <v>6.62</v>
      </c>
      <c r="I132" s="829" t="s">
        <v>322</v>
      </c>
      <c r="J132" s="975">
        <f t="shared" si="8"/>
        <v>6.62</v>
      </c>
      <c r="K132" s="840" t="s">
        <v>694</v>
      </c>
      <c r="L132" s="841" t="s">
        <v>661</v>
      </c>
      <c r="M132" s="841" t="s">
        <v>352</v>
      </c>
      <c r="N132" s="841" t="s">
        <v>725</v>
      </c>
      <c r="O132" s="841"/>
      <c r="P132" s="841" t="s">
        <v>5</v>
      </c>
      <c r="Q132" s="841" t="s">
        <v>323</v>
      </c>
      <c r="R132" s="841" t="s">
        <v>652</v>
      </c>
      <c r="S132" s="829"/>
      <c r="T132" s="829" t="s">
        <v>5</v>
      </c>
      <c r="U132" s="829" t="s">
        <v>323</v>
      </c>
      <c r="V132" s="829" t="s">
        <v>652</v>
      </c>
    </row>
    <row r="133" spans="1:22" outlineLevel="1">
      <c r="A133" s="847" t="s">
        <v>111</v>
      </c>
      <c r="B133" s="829" t="s">
        <v>1294</v>
      </c>
      <c r="C133" s="839">
        <v>42881</v>
      </c>
      <c r="D133" s="829" t="s">
        <v>1382</v>
      </c>
      <c r="E133" s="830" t="s">
        <v>736</v>
      </c>
      <c r="F133" s="831">
        <v>67767</v>
      </c>
      <c r="G133" s="832">
        <v>0.34</v>
      </c>
      <c r="H133" s="829">
        <v>0.44</v>
      </c>
      <c r="I133" s="829" t="s">
        <v>322</v>
      </c>
      <c r="J133" s="975">
        <f t="shared" si="8"/>
        <v>0.44</v>
      </c>
      <c r="K133" s="840" t="s">
        <v>694</v>
      </c>
      <c r="L133" s="841" t="s">
        <v>661</v>
      </c>
      <c r="M133" s="841" t="s">
        <v>352</v>
      </c>
      <c r="N133" s="841" t="s">
        <v>725</v>
      </c>
      <c r="O133" s="841"/>
      <c r="P133" s="841" t="s">
        <v>5</v>
      </c>
      <c r="Q133" s="841" t="s">
        <v>323</v>
      </c>
      <c r="R133" s="841" t="s">
        <v>652</v>
      </c>
      <c r="S133" s="829"/>
      <c r="T133" s="829" t="s">
        <v>5</v>
      </c>
      <c r="U133" s="829" t="s">
        <v>323</v>
      </c>
      <c r="V133" s="829" t="s">
        <v>652</v>
      </c>
    </row>
    <row r="134" spans="1:22">
      <c r="A134" s="842" t="s">
        <v>647</v>
      </c>
      <c r="B134" s="842"/>
      <c r="C134" s="842"/>
      <c r="D134" s="842"/>
      <c r="E134" s="843"/>
      <c r="F134" s="844"/>
      <c r="G134" s="845">
        <f>SUM(G126:G133)</f>
        <v>504.01999999999992</v>
      </c>
      <c r="H134" s="846">
        <f>SUM(H126:H133)</f>
        <v>641.46000000000015</v>
      </c>
      <c r="I134" s="842"/>
      <c r="J134" s="976">
        <f>SUM(J126:J133)</f>
        <v>641.46000000000015</v>
      </c>
      <c r="K134" s="842"/>
      <c r="L134" s="842"/>
      <c r="M134" s="842"/>
      <c r="N134" s="842"/>
      <c r="O134" s="842"/>
      <c r="P134" s="842"/>
      <c r="Q134" s="842"/>
      <c r="R134" s="842"/>
      <c r="S134" s="829"/>
      <c r="T134" s="829"/>
      <c r="U134" s="829"/>
      <c r="V134" s="829"/>
    </row>
    <row r="135" spans="1:22" outlineLevel="1">
      <c r="A135" s="847" t="s">
        <v>112</v>
      </c>
      <c r="B135" s="829" t="s">
        <v>1293</v>
      </c>
      <c r="C135" s="839">
        <v>42851</v>
      </c>
      <c r="D135" s="829" t="s">
        <v>1376</v>
      </c>
      <c r="E135" s="830" t="s">
        <v>737</v>
      </c>
      <c r="F135" s="831">
        <v>67355</v>
      </c>
      <c r="G135" s="832">
        <v>291.10000000000002</v>
      </c>
      <c r="H135" s="829">
        <v>365.15</v>
      </c>
      <c r="I135" s="829" t="s">
        <v>322</v>
      </c>
      <c r="J135" s="975">
        <f t="shared" ref="J135:J142" si="9">H135</f>
        <v>365.15</v>
      </c>
      <c r="K135" s="840" t="s">
        <v>650</v>
      </c>
      <c r="L135" s="841" t="s">
        <v>661</v>
      </c>
      <c r="M135" s="841" t="s">
        <v>352</v>
      </c>
      <c r="N135" s="841" t="s">
        <v>738</v>
      </c>
      <c r="O135" s="841"/>
      <c r="P135" s="841" t="s">
        <v>5</v>
      </c>
      <c r="Q135" s="841" t="s">
        <v>323</v>
      </c>
      <c r="R135" s="841" t="s">
        <v>652</v>
      </c>
      <c r="S135" s="829"/>
      <c r="T135" s="829" t="s">
        <v>5</v>
      </c>
      <c r="U135" s="829" t="s">
        <v>323</v>
      </c>
      <c r="V135" s="829" t="s">
        <v>652</v>
      </c>
    </row>
    <row r="136" spans="1:22" outlineLevel="1">
      <c r="A136" s="847" t="s">
        <v>112</v>
      </c>
      <c r="B136" s="829" t="s">
        <v>1293</v>
      </c>
      <c r="C136" s="839">
        <v>42851</v>
      </c>
      <c r="D136" s="829" t="s">
        <v>1377</v>
      </c>
      <c r="E136" s="830" t="s">
        <v>739</v>
      </c>
      <c r="F136" s="831">
        <v>67355</v>
      </c>
      <c r="G136" s="832">
        <v>18.579999999999998</v>
      </c>
      <c r="H136" s="829">
        <v>23.31</v>
      </c>
      <c r="I136" s="829" t="s">
        <v>322</v>
      </c>
      <c r="J136" s="975">
        <f t="shared" si="9"/>
        <v>23.31</v>
      </c>
      <c r="K136" s="840" t="s">
        <v>656</v>
      </c>
      <c r="L136" s="841" t="s">
        <v>661</v>
      </c>
      <c r="M136" s="841" t="s">
        <v>352</v>
      </c>
      <c r="N136" s="841" t="s">
        <v>738</v>
      </c>
      <c r="O136" s="841"/>
      <c r="P136" s="841" t="s">
        <v>5</v>
      </c>
      <c r="Q136" s="841" t="s">
        <v>323</v>
      </c>
      <c r="R136" s="841" t="s">
        <v>652</v>
      </c>
      <c r="S136" s="829"/>
      <c r="T136" s="829" t="s">
        <v>5</v>
      </c>
      <c r="U136" s="829" t="s">
        <v>323</v>
      </c>
      <c r="V136" s="829" t="s">
        <v>652</v>
      </c>
    </row>
    <row r="137" spans="1:22" outlineLevel="1">
      <c r="A137" s="847" t="s">
        <v>112</v>
      </c>
      <c r="B137" s="829" t="s">
        <v>1293</v>
      </c>
      <c r="C137" s="839">
        <v>42853</v>
      </c>
      <c r="D137" s="829" t="s">
        <v>1332</v>
      </c>
      <c r="E137" s="830" t="s">
        <v>744</v>
      </c>
      <c r="F137" s="831">
        <v>67355</v>
      </c>
      <c r="G137" s="832">
        <v>0.44</v>
      </c>
      <c r="H137" s="829">
        <v>0.55000000000000004</v>
      </c>
      <c r="I137" s="829" t="s">
        <v>322</v>
      </c>
      <c r="J137" s="975">
        <f t="shared" si="9"/>
        <v>0.55000000000000004</v>
      </c>
      <c r="K137" s="840" t="s">
        <v>694</v>
      </c>
      <c r="L137" s="841" t="s">
        <v>661</v>
      </c>
      <c r="M137" s="841" t="s">
        <v>352</v>
      </c>
      <c r="N137" s="841" t="s">
        <v>738</v>
      </c>
      <c r="O137" s="841"/>
      <c r="P137" s="841" t="s">
        <v>5</v>
      </c>
      <c r="Q137" s="841" t="s">
        <v>323</v>
      </c>
      <c r="R137" s="841" t="s">
        <v>652</v>
      </c>
      <c r="S137" s="829"/>
      <c r="T137" s="829" t="s">
        <v>5</v>
      </c>
      <c r="U137" s="829" t="s">
        <v>323</v>
      </c>
      <c r="V137" s="829" t="s">
        <v>652</v>
      </c>
    </row>
    <row r="138" spans="1:22" outlineLevel="1">
      <c r="A138" s="847" t="s">
        <v>112</v>
      </c>
      <c r="B138" s="829" t="s">
        <v>1293</v>
      </c>
      <c r="C138" s="839">
        <v>42851</v>
      </c>
      <c r="D138" s="829" t="s">
        <v>1378</v>
      </c>
      <c r="E138" s="830" t="s">
        <v>741</v>
      </c>
      <c r="F138" s="831">
        <v>67355</v>
      </c>
      <c r="G138" s="832">
        <v>6.56</v>
      </c>
      <c r="H138" s="829">
        <v>8.23</v>
      </c>
      <c r="I138" s="829" t="s">
        <v>322</v>
      </c>
      <c r="J138" s="975">
        <f t="shared" si="9"/>
        <v>8.23</v>
      </c>
      <c r="K138" s="840" t="s">
        <v>694</v>
      </c>
      <c r="L138" s="841" t="s">
        <v>661</v>
      </c>
      <c r="M138" s="841" t="s">
        <v>352</v>
      </c>
      <c r="N138" s="841" t="s">
        <v>738</v>
      </c>
      <c r="O138" s="841"/>
      <c r="P138" s="841" t="s">
        <v>5</v>
      </c>
      <c r="Q138" s="841" t="s">
        <v>323</v>
      </c>
      <c r="R138" s="841" t="s">
        <v>652</v>
      </c>
      <c r="S138" s="829"/>
      <c r="T138" s="829" t="s">
        <v>5</v>
      </c>
      <c r="U138" s="829" t="s">
        <v>323</v>
      </c>
      <c r="V138" s="829" t="s">
        <v>652</v>
      </c>
    </row>
    <row r="139" spans="1:22" outlineLevel="1">
      <c r="A139" s="847" t="s">
        <v>112</v>
      </c>
      <c r="B139" s="829" t="s">
        <v>1294</v>
      </c>
      <c r="C139" s="839">
        <v>42880</v>
      </c>
      <c r="D139" s="829" t="s">
        <v>1379</v>
      </c>
      <c r="E139" s="830" t="s">
        <v>737</v>
      </c>
      <c r="F139" s="831">
        <v>67767</v>
      </c>
      <c r="G139" s="832">
        <v>248.98</v>
      </c>
      <c r="H139" s="829">
        <v>321.58999999999997</v>
      </c>
      <c r="I139" s="829" t="s">
        <v>322</v>
      </c>
      <c r="J139" s="975">
        <f t="shared" si="9"/>
        <v>321.58999999999997</v>
      </c>
      <c r="K139" s="840" t="s">
        <v>650</v>
      </c>
      <c r="L139" s="841" t="s">
        <v>661</v>
      </c>
      <c r="M139" s="841" t="s">
        <v>352</v>
      </c>
      <c r="N139" s="841" t="s">
        <v>738</v>
      </c>
      <c r="O139" s="841"/>
      <c r="P139" s="841" t="s">
        <v>5</v>
      </c>
      <c r="Q139" s="841" t="s">
        <v>323</v>
      </c>
      <c r="R139" s="841" t="s">
        <v>652</v>
      </c>
      <c r="S139" s="829"/>
      <c r="T139" s="829" t="s">
        <v>5</v>
      </c>
      <c r="U139" s="829" t="s">
        <v>323</v>
      </c>
      <c r="V139" s="829" t="s">
        <v>652</v>
      </c>
    </row>
    <row r="140" spans="1:22" outlineLevel="1">
      <c r="A140" s="847" t="s">
        <v>112</v>
      </c>
      <c r="B140" s="829" t="s">
        <v>1294</v>
      </c>
      <c r="C140" s="839">
        <v>42880</v>
      </c>
      <c r="D140" s="829" t="s">
        <v>1380</v>
      </c>
      <c r="E140" s="830" t="s">
        <v>739</v>
      </c>
      <c r="F140" s="831">
        <v>67767</v>
      </c>
      <c r="G140" s="832">
        <v>15.93</v>
      </c>
      <c r="H140" s="829">
        <v>20.57</v>
      </c>
      <c r="I140" s="829" t="s">
        <v>322</v>
      </c>
      <c r="J140" s="975">
        <f t="shared" si="9"/>
        <v>20.57</v>
      </c>
      <c r="K140" s="840" t="s">
        <v>656</v>
      </c>
      <c r="L140" s="841" t="s">
        <v>661</v>
      </c>
      <c r="M140" s="841" t="s">
        <v>352</v>
      </c>
      <c r="N140" s="841" t="s">
        <v>738</v>
      </c>
      <c r="O140" s="841"/>
      <c r="P140" s="841" t="s">
        <v>5</v>
      </c>
      <c r="Q140" s="841" t="s">
        <v>323</v>
      </c>
      <c r="R140" s="841" t="s">
        <v>652</v>
      </c>
      <c r="S140" s="829"/>
      <c r="T140" s="829" t="s">
        <v>5</v>
      </c>
      <c r="U140" s="829" t="s">
        <v>323</v>
      </c>
      <c r="V140" s="829" t="s">
        <v>652</v>
      </c>
    </row>
    <row r="141" spans="1:22" outlineLevel="1">
      <c r="A141" s="847" t="s">
        <v>112</v>
      </c>
      <c r="B141" s="829" t="s">
        <v>1294</v>
      </c>
      <c r="C141" s="839">
        <v>42880</v>
      </c>
      <c r="D141" s="829" t="s">
        <v>1381</v>
      </c>
      <c r="E141" s="830" t="s">
        <v>741</v>
      </c>
      <c r="F141" s="831">
        <v>67767</v>
      </c>
      <c r="G141" s="832">
        <v>5.62</v>
      </c>
      <c r="H141" s="829">
        <v>7.26</v>
      </c>
      <c r="I141" s="829" t="s">
        <v>322</v>
      </c>
      <c r="J141" s="975">
        <f t="shared" si="9"/>
        <v>7.26</v>
      </c>
      <c r="K141" s="840" t="s">
        <v>694</v>
      </c>
      <c r="L141" s="841" t="s">
        <v>661</v>
      </c>
      <c r="M141" s="841" t="s">
        <v>352</v>
      </c>
      <c r="N141" s="841" t="s">
        <v>738</v>
      </c>
      <c r="O141" s="841"/>
      <c r="P141" s="841" t="s">
        <v>5</v>
      </c>
      <c r="Q141" s="841" t="s">
        <v>323</v>
      </c>
      <c r="R141" s="841" t="s">
        <v>652</v>
      </c>
      <c r="S141" s="829"/>
      <c r="T141" s="829" t="s">
        <v>5</v>
      </c>
      <c r="U141" s="829" t="s">
        <v>323</v>
      </c>
      <c r="V141" s="829" t="s">
        <v>652</v>
      </c>
    </row>
    <row r="142" spans="1:22" outlineLevel="1">
      <c r="A142" s="847" t="s">
        <v>112</v>
      </c>
      <c r="B142" s="829" t="s">
        <v>1294</v>
      </c>
      <c r="C142" s="839">
        <v>42881</v>
      </c>
      <c r="D142" s="829" t="s">
        <v>1382</v>
      </c>
      <c r="E142" s="830" t="s">
        <v>744</v>
      </c>
      <c r="F142" s="831">
        <v>67767</v>
      </c>
      <c r="G142" s="832">
        <v>0.37</v>
      </c>
      <c r="H142" s="829">
        <v>0.48</v>
      </c>
      <c r="I142" s="829" t="s">
        <v>322</v>
      </c>
      <c r="J142" s="975">
        <f t="shared" si="9"/>
        <v>0.48</v>
      </c>
      <c r="K142" s="840" t="s">
        <v>694</v>
      </c>
      <c r="L142" s="841" t="s">
        <v>661</v>
      </c>
      <c r="M142" s="841" t="s">
        <v>352</v>
      </c>
      <c r="N142" s="841" t="s">
        <v>738</v>
      </c>
      <c r="O142" s="841"/>
      <c r="P142" s="841" t="s">
        <v>5</v>
      </c>
      <c r="Q142" s="841" t="s">
        <v>323</v>
      </c>
      <c r="R142" s="841" t="s">
        <v>652</v>
      </c>
      <c r="S142" s="829"/>
      <c r="T142" s="829" t="s">
        <v>5</v>
      </c>
      <c r="U142" s="829" t="s">
        <v>323</v>
      </c>
      <c r="V142" s="829" t="s">
        <v>652</v>
      </c>
    </row>
    <row r="143" spans="1:22">
      <c r="A143" s="842" t="s">
        <v>647</v>
      </c>
      <c r="B143" s="842"/>
      <c r="C143" s="842"/>
      <c r="D143" s="842"/>
      <c r="E143" s="843"/>
      <c r="F143" s="844"/>
      <c r="G143" s="845">
        <f>SUM(G135:G142)</f>
        <v>587.57999999999993</v>
      </c>
      <c r="H143" s="846">
        <f>SUM(H135:H142)</f>
        <v>747.14</v>
      </c>
      <c r="I143" s="842"/>
      <c r="J143" s="976">
        <f>SUM(J135:J142)</f>
        <v>747.14</v>
      </c>
      <c r="K143" s="842"/>
      <c r="L143" s="842"/>
      <c r="M143" s="842"/>
      <c r="N143" s="842"/>
      <c r="O143" s="842"/>
      <c r="P143" s="842"/>
      <c r="Q143" s="842"/>
      <c r="R143" s="842"/>
      <c r="S143" s="829"/>
      <c r="T143" s="829"/>
      <c r="U143" s="829"/>
      <c r="V143" s="829"/>
    </row>
    <row r="144" spans="1:22" outlineLevel="1">
      <c r="A144" s="847" t="s">
        <v>113</v>
      </c>
      <c r="B144" s="829" t="s">
        <v>1293</v>
      </c>
      <c r="C144" s="839">
        <v>42851</v>
      </c>
      <c r="D144" s="829" t="s">
        <v>1376</v>
      </c>
      <c r="E144" s="830" t="s">
        <v>745</v>
      </c>
      <c r="F144" s="831">
        <v>67355</v>
      </c>
      <c r="G144" s="832">
        <v>164.35</v>
      </c>
      <c r="H144" s="829">
        <v>206.16</v>
      </c>
      <c r="I144" s="829" t="s">
        <v>322</v>
      </c>
      <c r="J144" s="975">
        <f t="shared" ref="J144:J151" si="10">H144</f>
        <v>206.16</v>
      </c>
      <c r="K144" s="840" t="s">
        <v>650</v>
      </c>
      <c r="L144" s="841" t="s">
        <v>661</v>
      </c>
      <c r="M144" s="841" t="s">
        <v>352</v>
      </c>
      <c r="N144" s="841" t="s">
        <v>746</v>
      </c>
      <c r="O144" s="841"/>
      <c r="P144" s="841" t="s">
        <v>5</v>
      </c>
      <c r="Q144" s="841" t="s">
        <v>323</v>
      </c>
      <c r="R144" s="841" t="s">
        <v>652</v>
      </c>
      <c r="S144" s="829"/>
      <c r="T144" s="829" t="s">
        <v>5</v>
      </c>
      <c r="U144" s="829" t="s">
        <v>323</v>
      </c>
      <c r="V144" s="829" t="s">
        <v>652</v>
      </c>
    </row>
    <row r="145" spans="1:22" outlineLevel="1">
      <c r="A145" s="847" t="s">
        <v>113</v>
      </c>
      <c r="B145" s="829" t="s">
        <v>1293</v>
      </c>
      <c r="C145" s="839">
        <v>42851</v>
      </c>
      <c r="D145" s="829" t="s">
        <v>1377</v>
      </c>
      <c r="E145" s="830" t="s">
        <v>747</v>
      </c>
      <c r="F145" s="831">
        <v>67355</v>
      </c>
      <c r="G145" s="832">
        <v>9.85</v>
      </c>
      <c r="H145" s="829">
        <v>12.36</v>
      </c>
      <c r="I145" s="829" t="s">
        <v>322</v>
      </c>
      <c r="J145" s="975">
        <f t="shared" si="10"/>
        <v>12.36</v>
      </c>
      <c r="K145" s="840" t="s">
        <v>656</v>
      </c>
      <c r="L145" s="841" t="s">
        <v>661</v>
      </c>
      <c r="M145" s="841" t="s">
        <v>352</v>
      </c>
      <c r="N145" s="841" t="s">
        <v>746</v>
      </c>
      <c r="O145" s="841"/>
      <c r="P145" s="841" t="s">
        <v>5</v>
      </c>
      <c r="Q145" s="841" t="s">
        <v>323</v>
      </c>
      <c r="R145" s="841" t="s">
        <v>652</v>
      </c>
      <c r="S145" s="829"/>
      <c r="T145" s="829" t="s">
        <v>5</v>
      </c>
      <c r="U145" s="829" t="s">
        <v>323</v>
      </c>
      <c r="V145" s="829" t="s">
        <v>652</v>
      </c>
    </row>
    <row r="146" spans="1:22" outlineLevel="1">
      <c r="A146" s="847" t="s">
        <v>113</v>
      </c>
      <c r="B146" s="829" t="s">
        <v>1293</v>
      </c>
      <c r="C146" s="839">
        <v>42853</v>
      </c>
      <c r="D146" s="829" t="s">
        <v>1332</v>
      </c>
      <c r="E146" s="830" t="s">
        <v>754</v>
      </c>
      <c r="F146" s="831">
        <v>67355</v>
      </c>
      <c r="G146" s="832">
        <v>0.23</v>
      </c>
      <c r="H146" s="829">
        <v>0.28999999999999998</v>
      </c>
      <c r="I146" s="829" t="s">
        <v>322</v>
      </c>
      <c r="J146" s="975">
        <f t="shared" si="10"/>
        <v>0.28999999999999998</v>
      </c>
      <c r="K146" s="840" t="s">
        <v>694</v>
      </c>
      <c r="L146" s="841" t="s">
        <v>661</v>
      </c>
      <c r="M146" s="841" t="s">
        <v>352</v>
      </c>
      <c r="N146" s="841" t="s">
        <v>746</v>
      </c>
      <c r="O146" s="841"/>
      <c r="P146" s="841" t="s">
        <v>5</v>
      </c>
      <c r="Q146" s="841" t="s">
        <v>323</v>
      </c>
      <c r="R146" s="841" t="s">
        <v>652</v>
      </c>
      <c r="S146" s="829"/>
      <c r="T146" s="829" t="s">
        <v>5</v>
      </c>
      <c r="U146" s="829" t="s">
        <v>323</v>
      </c>
      <c r="V146" s="829" t="s">
        <v>652</v>
      </c>
    </row>
    <row r="147" spans="1:22" outlineLevel="1">
      <c r="A147" s="847" t="s">
        <v>113</v>
      </c>
      <c r="B147" s="829" t="s">
        <v>1293</v>
      </c>
      <c r="C147" s="839">
        <v>42851</v>
      </c>
      <c r="D147" s="829" t="s">
        <v>1378</v>
      </c>
      <c r="E147" s="830" t="s">
        <v>748</v>
      </c>
      <c r="F147" s="831">
        <v>67355</v>
      </c>
      <c r="G147" s="832">
        <v>3.48</v>
      </c>
      <c r="H147" s="829">
        <v>4.3600000000000003</v>
      </c>
      <c r="I147" s="829" t="s">
        <v>322</v>
      </c>
      <c r="J147" s="975">
        <f t="shared" si="10"/>
        <v>4.3600000000000003</v>
      </c>
      <c r="K147" s="840" t="s">
        <v>694</v>
      </c>
      <c r="L147" s="841" t="s">
        <v>661</v>
      </c>
      <c r="M147" s="841" t="s">
        <v>352</v>
      </c>
      <c r="N147" s="841" t="s">
        <v>746</v>
      </c>
      <c r="O147" s="841"/>
      <c r="P147" s="841" t="s">
        <v>5</v>
      </c>
      <c r="Q147" s="841" t="s">
        <v>323</v>
      </c>
      <c r="R147" s="841" t="s">
        <v>652</v>
      </c>
      <c r="S147" s="829"/>
      <c r="T147" s="829" t="s">
        <v>5</v>
      </c>
      <c r="U147" s="829" t="s">
        <v>323</v>
      </c>
      <c r="V147" s="829" t="s">
        <v>652</v>
      </c>
    </row>
    <row r="148" spans="1:22" outlineLevel="1">
      <c r="A148" s="847" t="s">
        <v>113</v>
      </c>
      <c r="B148" s="829" t="s">
        <v>1294</v>
      </c>
      <c r="C148" s="839">
        <v>42880</v>
      </c>
      <c r="D148" s="829" t="s">
        <v>1379</v>
      </c>
      <c r="E148" s="830" t="s">
        <v>745</v>
      </c>
      <c r="F148" s="831">
        <v>67767</v>
      </c>
      <c r="G148" s="832">
        <v>141.30000000000001</v>
      </c>
      <c r="H148" s="829">
        <v>182.51</v>
      </c>
      <c r="I148" s="829" t="s">
        <v>322</v>
      </c>
      <c r="J148" s="975">
        <f t="shared" si="10"/>
        <v>182.51</v>
      </c>
      <c r="K148" s="840" t="s">
        <v>650</v>
      </c>
      <c r="L148" s="841" t="s">
        <v>661</v>
      </c>
      <c r="M148" s="841" t="s">
        <v>352</v>
      </c>
      <c r="N148" s="841" t="s">
        <v>746</v>
      </c>
      <c r="O148" s="841"/>
      <c r="P148" s="841" t="s">
        <v>5</v>
      </c>
      <c r="Q148" s="841" t="s">
        <v>323</v>
      </c>
      <c r="R148" s="841" t="s">
        <v>652</v>
      </c>
      <c r="S148" s="829"/>
      <c r="T148" s="829" t="s">
        <v>5</v>
      </c>
      <c r="U148" s="829" t="s">
        <v>323</v>
      </c>
      <c r="V148" s="829" t="s">
        <v>652</v>
      </c>
    </row>
    <row r="149" spans="1:22" outlineLevel="1">
      <c r="A149" s="847" t="s">
        <v>113</v>
      </c>
      <c r="B149" s="829" t="s">
        <v>1294</v>
      </c>
      <c r="C149" s="839">
        <v>42880</v>
      </c>
      <c r="D149" s="829" t="s">
        <v>1380</v>
      </c>
      <c r="E149" s="830" t="s">
        <v>747</v>
      </c>
      <c r="F149" s="831">
        <v>67767</v>
      </c>
      <c r="G149" s="832">
        <v>8.4499999999999993</v>
      </c>
      <c r="H149" s="829">
        <v>10.91</v>
      </c>
      <c r="I149" s="829" t="s">
        <v>322</v>
      </c>
      <c r="J149" s="975">
        <f t="shared" si="10"/>
        <v>10.91</v>
      </c>
      <c r="K149" s="840" t="s">
        <v>656</v>
      </c>
      <c r="L149" s="841" t="s">
        <v>661</v>
      </c>
      <c r="M149" s="841" t="s">
        <v>352</v>
      </c>
      <c r="N149" s="841" t="s">
        <v>746</v>
      </c>
      <c r="O149" s="841"/>
      <c r="P149" s="841" t="s">
        <v>5</v>
      </c>
      <c r="Q149" s="841" t="s">
        <v>323</v>
      </c>
      <c r="R149" s="841" t="s">
        <v>652</v>
      </c>
      <c r="S149" s="829"/>
      <c r="T149" s="829" t="s">
        <v>5</v>
      </c>
      <c r="U149" s="829" t="s">
        <v>323</v>
      </c>
      <c r="V149" s="829" t="s">
        <v>652</v>
      </c>
    </row>
    <row r="150" spans="1:22" outlineLevel="1">
      <c r="A150" s="847" t="s">
        <v>113</v>
      </c>
      <c r="B150" s="829" t="s">
        <v>1294</v>
      </c>
      <c r="C150" s="839">
        <v>42880</v>
      </c>
      <c r="D150" s="829" t="s">
        <v>1381</v>
      </c>
      <c r="E150" s="830" t="s">
        <v>748</v>
      </c>
      <c r="F150" s="831">
        <v>67767</v>
      </c>
      <c r="G150" s="832">
        <v>2.98</v>
      </c>
      <c r="H150" s="829">
        <v>3.85</v>
      </c>
      <c r="I150" s="829" t="s">
        <v>322</v>
      </c>
      <c r="J150" s="975">
        <f t="shared" si="10"/>
        <v>3.85</v>
      </c>
      <c r="K150" s="840" t="s">
        <v>694</v>
      </c>
      <c r="L150" s="841" t="s">
        <v>661</v>
      </c>
      <c r="M150" s="841" t="s">
        <v>352</v>
      </c>
      <c r="N150" s="841" t="s">
        <v>746</v>
      </c>
      <c r="O150" s="841"/>
      <c r="P150" s="841" t="s">
        <v>5</v>
      </c>
      <c r="Q150" s="841" t="s">
        <v>323</v>
      </c>
      <c r="R150" s="841" t="s">
        <v>652</v>
      </c>
      <c r="S150" s="829"/>
      <c r="T150" s="829" t="s">
        <v>5</v>
      </c>
      <c r="U150" s="829" t="s">
        <v>323</v>
      </c>
      <c r="V150" s="829" t="s">
        <v>652</v>
      </c>
    </row>
    <row r="151" spans="1:22" outlineLevel="1">
      <c r="A151" s="847" t="s">
        <v>113</v>
      </c>
      <c r="B151" s="829" t="s">
        <v>1294</v>
      </c>
      <c r="C151" s="839">
        <v>42881</v>
      </c>
      <c r="D151" s="829" t="s">
        <v>1382</v>
      </c>
      <c r="E151" s="830" t="s">
        <v>754</v>
      </c>
      <c r="F151" s="831">
        <v>67767</v>
      </c>
      <c r="G151" s="832">
        <v>0.2</v>
      </c>
      <c r="H151" s="829">
        <v>0.26</v>
      </c>
      <c r="I151" s="829" t="s">
        <v>322</v>
      </c>
      <c r="J151" s="975">
        <f t="shared" si="10"/>
        <v>0.26</v>
      </c>
      <c r="K151" s="840" t="s">
        <v>694</v>
      </c>
      <c r="L151" s="841" t="s">
        <v>661</v>
      </c>
      <c r="M151" s="841" t="s">
        <v>352</v>
      </c>
      <c r="N151" s="841" t="s">
        <v>746</v>
      </c>
      <c r="O151" s="841"/>
      <c r="P151" s="841" t="s">
        <v>5</v>
      </c>
      <c r="Q151" s="841" t="s">
        <v>323</v>
      </c>
      <c r="R151" s="841" t="s">
        <v>652</v>
      </c>
      <c r="S151" s="829"/>
      <c r="T151" s="829" t="s">
        <v>5</v>
      </c>
      <c r="U151" s="829" t="s">
        <v>323</v>
      </c>
      <c r="V151" s="829" t="s">
        <v>652</v>
      </c>
    </row>
    <row r="152" spans="1:22">
      <c r="A152" s="842" t="s">
        <v>647</v>
      </c>
      <c r="B152" s="842"/>
      <c r="C152" s="842"/>
      <c r="D152" s="842"/>
      <c r="E152" s="843"/>
      <c r="F152" s="844"/>
      <c r="G152" s="845">
        <f>SUM(G144:G151)</f>
        <v>330.84</v>
      </c>
      <c r="H152" s="846">
        <f>SUM(H144:H151)</f>
        <v>420.7</v>
      </c>
      <c r="I152" s="842"/>
      <c r="J152" s="976">
        <f>SUM(J144:J151)</f>
        <v>420.7</v>
      </c>
      <c r="K152" s="842"/>
      <c r="L152" s="842"/>
      <c r="M152" s="842"/>
      <c r="N152" s="842"/>
      <c r="O152" s="842"/>
      <c r="P152" s="842"/>
      <c r="Q152" s="842"/>
      <c r="R152" s="842"/>
      <c r="S152" s="829"/>
      <c r="T152" s="829"/>
      <c r="U152" s="829"/>
      <c r="V152" s="829"/>
    </row>
    <row r="153" spans="1:22" outlineLevel="1">
      <c r="A153" s="847" t="s">
        <v>114</v>
      </c>
      <c r="B153" s="829" t="s">
        <v>1293</v>
      </c>
      <c r="C153" s="839">
        <v>42851</v>
      </c>
      <c r="D153" s="829" t="s">
        <v>1376</v>
      </c>
      <c r="E153" s="830" t="s">
        <v>798</v>
      </c>
      <c r="F153" s="831">
        <v>67355</v>
      </c>
      <c r="G153" s="832">
        <v>110.16</v>
      </c>
      <c r="H153" s="829">
        <v>138.18</v>
      </c>
      <c r="I153" s="829" t="s">
        <v>322</v>
      </c>
      <c r="J153" s="975">
        <f t="shared" ref="J153:J160" si="11">H153</f>
        <v>138.18</v>
      </c>
      <c r="K153" s="840" t="s">
        <v>650</v>
      </c>
      <c r="L153" s="841" t="s">
        <v>661</v>
      </c>
      <c r="M153" s="841" t="s">
        <v>352</v>
      </c>
      <c r="N153" s="841" t="s">
        <v>799</v>
      </c>
      <c r="O153" s="841"/>
      <c r="P153" s="841" t="s">
        <v>5</v>
      </c>
      <c r="Q153" s="841" t="s">
        <v>323</v>
      </c>
      <c r="R153" s="841" t="s">
        <v>652</v>
      </c>
      <c r="S153" s="829"/>
      <c r="T153" s="829" t="s">
        <v>5</v>
      </c>
      <c r="U153" s="829" t="s">
        <v>323</v>
      </c>
      <c r="V153" s="829" t="s">
        <v>652</v>
      </c>
    </row>
    <row r="154" spans="1:22" outlineLevel="1">
      <c r="A154" s="847" t="s">
        <v>114</v>
      </c>
      <c r="B154" s="829" t="s">
        <v>1293</v>
      </c>
      <c r="C154" s="839">
        <v>42851</v>
      </c>
      <c r="D154" s="829" t="s">
        <v>1377</v>
      </c>
      <c r="E154" s="830" t="s">
        <v>800</v>
      </c>
      <c r="F154" s="831">
        <v>67355</v>
      </c>
      <c r="G154" s="832">
        <v>6.64</v>
      </c>
      <c r="H154" s="829">
        <v>8.33</v>
      </c>
      <c r="I154" s="829" t="s">
        <v>322</v>
      </c>
      <c r="J154" s="975">
        <f t="shared" si="11"/>
        <v>8.33</v>
      </c>
      <c r="K154" s="840" t="s">
        <v>656</v>
      </c>
      <c r="L154" s="841" t="s">
        <v>661</v>
      </c>
      <c r="M154" s="841" t="s">
        <v>352</v>
      </c>
      <c r="N154" s="841" t="s">
        <v>799</v>
      </c>
      <c r="O154" s="841"/>
      <c r="P154" s="841" t="s">
        <v>5</v>
      </c>
      <c r="Q154" s="841" t="s">
        <v>323</v>
      </c>
      <c r="R154" s="841" t="s">
        <v>652</v>
      </c>
      <c r="S154" s="829"/>
      <c r="T154" s="829" t="s">
        <v>5</v>
      </c>
      <c r="U154" s="829" t="s">
        <v>323</v>
      </c>
      <c r="V154" s="829" t="s">
        <v>652</v>
      </c>
    </row>
    <row r="155" spans="1:22" outlineLevel="1">
      <c r="A155" s="847" t="s">
        <v>114</v>
      </c>
      <c r="B155" s="829" t="s">
        <v>1293</v>
      </c>
      <c r="C155" s="839">
        <v>42853</v>
      </c>
      <c r="D155" s="829" t="s">
        <v>1332</v>
      </c>
      <c r="E155" s="830" t="s">
        <v>804</v>
      </c>
      <c r="F155" s="831">
        <v>67355</v>
      </c>
      <c r="G155" s="832">
        <v>0.16</v>
      </c>
      <c r="H155" s="829">
        <v>0.2</v>
      </c>
      <c r="I155" s="829" t="s">
        <v>322</v>
      </c>
      <c r="J155" s="975">
        <f t="shared" si="11"/>
        <v>0.2</v>
      </c>
      <c r="K155" s="840" t="s">
        <v>694</v>
      </c>
      <c r="L155" s="841" t="s">
        <v>661</v>
      </c>
      <c r="M155" s="841" t="s">
        <v>352</v>
      </c>
      <c r="N155" s="841" t="s">
        <v>799</v>
      </c>
      <c r="O155" s="841"/>
      <c r="P155" s="841" t="s">
        <v>5</v>
      </c>
      <c r="Q155" s="841" t="s">
        <v>323</v>
      </c>
      <c r="R155" s="841" t="s">
        <v>652</v>
      </c>
      <c r="S155" s="829"/>
      <c r="T155" s="829" t="s">
        <v>5</v>
      </c>
      <c r="U155" s="829" t="s">
        <v>323</v>
      </c>
      <c r="V155" s="829" t="s">
        <v>652</v>
      </c>
    </row>
    <row r="156" spans="1:22" outlineLevel="1">
      <c r="A156" s="847" t="s">
        <v>114</v>
      </c>
      <c r="B156" s="829" t="s">
        <v>1293</v>
      </c>
      <c r="C156" s="839">
        <v>42851</v>
      </c>
      <c r="D156" s="829" t="s">
        <v>1378</v>
      </c>
      <c r="E156" s="830" t="s">
        <v>801</v>
      </c>
      <c r="F156" s="831">
        <v>67355</v>
      </c>
      <c r="G156" s="832">
        <v>2.34</v>
      </c>
      <c r="H156" s="829">
        <v>2.94</v>
      </c>
      <c r="I156" s="829" t="s">
        <v>322</v>
      </c>
      <c r="J156" s="975">
        <f t="shared" si="11"/>
        <v>2.94</v>
      </c>
      <c r="K156" s="840" t="s">
        <v>694</v>
      </c>
      <c r="L156" s="841" t="s">
        <v>661</v>
      </c>
      <c r="M156" s="841" t="s">
        <v>352</v>
      </c>
      <c r="N156" s="841" t="s">
        <v>799</v>
      </c>
      <c r="O156" s="841"/>
      <c r="P156" s="841" t="s">
        <v>5</v>
      </c>
      <c r="Q156" s="841" t="s">
        <v>323</v>
      </c>
      <c r="R156" s="841" t="s">
        <v>652</v>
      </c>
      <c r="S156" s="829"/>
      <c r="T156" s="829" t="s">
        <v>5</v>
      </c>
      <c r="U156" s="829" t="s">
        <v>323</v>
      </c>
      <c r="V156" s="829" t="s">
        <v>652</v>
      </c>
    </row>
    <row r="157" spans="1:22" outlineLevel="1">
      <c r="A157" s="847" t="s">
        <v>114</v>
      </c>
      <c r="B157" s="829" t="s">
        <v>1294</v>
      </c>
      <c r="C157" s="839">
        <v>42880</v>
      </c>
      <c r="D157" s="829" t="s">
        <v>1379</v>
      </c>
      <c r="E157" s="830" t="s">
        <v>798</v>
      </c>
      <c r="F157" s="831">
        <v>67767</v>
      </c>
      <c r="G157" s="832">
        <v>91.61</v>
      </c>
      <c r="H157" s="829">
        <v>118.33</v>
      </c>
      <c r="I157" s="829" t="s">
        <v>322</v>
      </c>
      <c r="J157" s="975">
        <f t="shared" si="11"/>
        <v>118.33</v>
      </c>
      <c r="K157" s="840" t="s">
        <v>650</v>
      </c>
      <c r="L157" s="841" t="s">
        <v>661</v>
      </c>
      <c r="M157" s="841" t="s">
        <v>352</v>
      </c>
      <c r="N157" s="841" t="s">
        <v>799</v>
      </c>
      <c r="O157" s="841"/>
      <c r="P157" s="841" t="s">
        <v>5</v>
      </c>
      <c r="Q157" s="841" t="s">
        <v>323</v>
      </c>
      <c r="R157" s="841" t="s">
        <v>652</v>
      </c>
      <c r="S157" s="829"/>
      <c r="T157" s="829" t="s">
        <v>5</v>
      </c>
      <c r="U157" s="829" t="s">
        <v>323</v>
      </c>
      <c r="V157" s="829" t="s">
        <v>652</v>
      </c>
    </row>
    <row r="158" spans="1:22" outlineLevel="1">
      <c r="A158" s="847" t="s">
        <v>114</v>
      </c>
      <c r="B158" s="829" t="s">
        <v>1294</v>
      </c>
      <c r="C158" s="839">
        <v>42880</v>
      </c>
      <c r="D158" s="829" t="s">
        <v>1380</v>
      </c>
      <c r="E158" s="830" t="s">
        <v>800</v>
      </c>
      <c r="F158" s="831">
        <v>67767</v>
      </c>
      <c r="G158" s="832">
        <v>5.69</v>
      </c>
      <c r="H158" s="829">
        <v>7.35</v>
      </c>
      <c r="I158" s="829" t="s">
        <v>322</v>
      </c>
      <c r="J158" s="975">
        <f t="shared" si="11"/>
        <v>7.35</v>
      </c>
      <c r="K158" s="840" t="s">
        <v>656</v>
      </c>
      <c r="L158" s="841" t="s">
        <v>661</v>
      </c>
      <c r="M158" s="841" t="s">
        <v>352</v>
      </c>
      <c r="N158" s="841" t="s">
        <v>799</v>
      </c>
      <c r="O158" s="841"/>
      <c r="P158" s="841" t="s">
        <v>5</v>
      </c>
      <c r="Q158" s="841" t="s">
        <v>323</v>
      </c>
      <c r="R158" s="841" t="s">
        <v>652</v>
      </c>
      <c r="S158" s="829"/>
      <c r="T158" s="829" t="s">
        <v>5</v>
      </c>
      <c r="U158" s="829" t="s">
        <v>323</v>
      </c>
      <c r="V158" s="829" t="s">
        <v>652</v>
      </c>
    </row>
    <row r="159" spans="1:22" outlineLevel="1">
      <c r="A159" s="847" t="s">
        <v>114</v>
      </c>
      <c r="B159" s="829" t="s">
        <v>1294</v>
      </c>
      <c r="C159" s="839">
        <v>42880</v>
      </c>
      <c r="D159" s="829" t="s">
        <v>1381</v>
      </c>
      <c r="E159" s="830" t="s">
        <v>801</v>
      </c>
      <c r="F159" s="831">
        <v>67767</v>
      </c>
      <c r="G159" s="832">
        <v>2.0099999999999998</v>
      </c>
      <c r="H159" s="829">
        <v>2.59</v>
      </c>
      <c r="I159" s="829" t="s">
        <v>322</v>
      </c>
      <c r="J159" s="975">
        <f t="shared" si="11"/>
        <v>2.59</v>
      </c>
      <c r="K159" s="840" t="s">
        <v>694</v>
      </c>
      <c r="L159" s="841" t="s">
        <v>661</v>
      </c>
      <c r="M159" s="841" t="s">
        <v>352</v>
      </c>
      <c r="N159" s="841" t="s">
        <v>799</v>
      </c>
      <c r="O159" s="841"/>
      <c r="P159" s="841" t="s">
        <v>5</v>
      </c>
      <c r="Q159" s="841" t="s">
        <v>323</v>
      </c>
      <c r="R159" s="841" t="s">
        <v>652</v>
      </c>
      <c r="S159" s="829"/>
      <c r="T159" s="829" t="s">
        <v>5</v>
      </c>
      <c r="U159" s="829" t="s">
        <v>323</v>
      </c>
      <c r="V159" s="829" t="s">
        <v>652</v>
      </c>
    </row>
    <row r="160" spans="1:22" outlineLevel="1">
      <c r="A160" s="847" t="s">
        <v>114</v>
      </c>
      <c r="B160" s="829" t="s">
        <v>1294</v>
      </c>
      <c r="C160" s="839">
        <v>42881</v>
      </c>
      <c r="D160" s="829" t="s">
        <v>1382</v>
      </c>
      <c r="E160" s="830" t="s">
        <v>804</v>
      </c>
      <c r="F160" s="831">
        <v>67767</v>
      </c>
      <c r="G160" s="832">
        <v>0.13</v>
      </c>
      <c r="H160" s="829">
        <v>0.17</v>
      </c>
      <c r="I160" s="829" t="s">
        <v>322</v>
      </c>
      <c r="J160" s="975">
        <f t="shared" si="11"/>
        <v>0.17</v>
      </c>
      <c r="K160" s="840" t="s">
        <v>694</v>
      </c>
      <c r="L160" s="841" t="s">
        <v>661</v>
      </c>
      <c r="M160" s="841" t="s">
        <v>352</v>
      </c>
      <c r="N160" s="841" t="s">
        <v>799</v>
      </c>
      <c r="O160" s="841"/>
      <c r="P160" s="841" t="s">
        <v>5</v>
      </c>
      <c r="Q160" s="841" t="s">
        <v>323</v>
      </c>
      <c r="R160" s="841" t="s">
        <v>652</v>
      </c>
      <c r="S160" s="829"/>
      <c r="T160" s="829" t="s">
        <v>5</v>
      </c>
      <c r="U160" s="829" t="s">
        <v>323</v>
      </c>
      <c r="V160" s="829" t="s">
        <v>652</v>
      </c>
    </row>
    <row r="161" spans="1:22">
      <c r="A161" s="842" t="s">
        <v>647</v>
      </c>
      <c r="B161" s="842"/>
      <c r="C161" s="842"/>
      <c r="D161" s="842"/>
      <c r="E161" s="843"/>
      <c r="F161" s="844"/>
      <c r="G161" s="845">
        <f>SUM(G153:G160)</f>
        <v>218.73999999999998</v>
      </c>
      <c r="H161" s="846">
        <f>SUM(H153:H160)</f>
        <v>278.09000000000003</v>
      </c>
      <c r="I161" s="842"/>
      <c r="J161" s="976">
        <f>SUM(J153:J160)</f>
        <v>278.09000000000003</v>
      </c>
      <c r="K161" s="842"/>
      <c r="L161" s="842"/>
      <c r="M161" s="842"/>
      <c r="N161" s="842"/>
      <c r="O161" s="842"/>
      <c r="P161" s="842"/>
      <c r="Q161" s="842"/>
      <c r="R161" s="842"/>
      <c r="S161" s="829"/>
      <c r="T161" s="829"/>
      <c r="U161" s="829"/>
      <c r="V161" s="829"/>
    </row>
    <row r="162" spans="1:22" outlineLevel="1">
      <c r="A162" s="847" t="s">
        <v>115</v>
      </c>
      <c r="B162" s="829" t="s">
        <v>1293</v>
      </c>
      <c r="C162" s="839">
        <v>42851</v>
      </c>
      <c r="D162" s="829" t="s">
        <v>1376</v>
      </c>
      <c r="E162" s="830" t="s">
        <v>757</v>
      </c>
      <c r="F162" s="831">
        <v>67355</v>
      </c>
      <c r="G162" s="832">
        <v>206.82</v>
      </c>
      <c r="H162" s="829">
        <v>259.43</v>
      </c>
      <c r="I162" s="829" t="s">
        <v>322</v>
      </c>
      <c r="J162" s="975">
        <f t="shared" ref="J162:J177" si="12">H162</f>
        <v>259.43</v>
      </c>
      <c r="K162" s="840" t="s">
        <v>650</v>
      </c>
      <c r="L162" s="841" t="s">
        <v>661</v>
      </c>
      <c r="M162" s="841" t="s">
        <v>352</v>
      </c>
      <c r="N162" s="841" t="s">
        <v>758</v>
      </c>
      <c r="O162" s="841"/>
      <c r="P162" s="841" t="s">
        <v>5</v>
      </c>
      <c r="Q162" s="841" t="s">
        <v>323</v>
      </c>
      <c r="R162" s="841" t="s">
        <v>652</v>
      </c>
      <c r="S162" s="829"/>
      <c r="T162" s="829" t="s">
        <v>5</v>
      </c>
      <c r="U162" s="829" t="s">
        <v>323</v>
      </c>
      <c r="V162" s="829" t="s">
        <v>652</v>
      </c>
    </row>
    <row r="163" spans="1:22" outlineLevel="1">
      <c r="A163" s="847" t="s">
        <v>115</v>
      </c>
      <c r="B163" s="829" t="s">
        <v>1293</v>
      </c>
      <c r="C163" s="839">
        <v>42851</v>
      </c>
      <c r="D163" s="829" t="s">
        <v>1376</v>
      </c>
      <c r="E163" s="830" t="s">
        <v>759</v>
      </c>
      <c r="F163" s="831">
        <v>67355</v>
      </c>
      <c r="G163" s="832">
        <v>217.02</v>
      </c>
      <c r="H163" s="829">
        <v>272.23</v>
      </c>
      <c r="I163" s="829" t="s">
        <v>322</v>
      </c>
      <c r="J163" s="975">
        <f t="shared" si="12"/>
        <v>272.23</v>
      </c>
      <c r="K163" s="840" t="s">
        <v>650</v>
      </c>
      <c r="L163" s="841" t="s">
        <v>661</v>
      </c>
      <c r="M163" s="841" t="s">
        <v>352</v>
      </c>
      <c r="N163" s="841" t="s">
        <v>760</v>
      </c>
      <c r="O163" s="841"/>
      <c r="P163" s="841" t="s">
        <v>5</v>
      </c>
      <c r="Q163" s="841" t="s">
        <v>323</v>
      </c>
      <c r="R163" s="841" t="s">
        <v>652</v>
      </c>
      <c r="S163" s="829"/>
      <c r="T163" s="829" t="s">
        <v>5</v>
      </c>
      <c r="U163" s="829" t="s">
        <v>323</v>
      </c>
      <c r="V163" s="829" t="s">
        <v>652</v>
      </c>
    </row>
    <row r="164" spans="1:22" outlineLevel="1">
      <c r="A164" s="847" t="s">
        <v>115</v>
      </c>
      <c r="B164" s="829" t="s">
        <v>1293</v>
      </c>
      <c r="C164" s="839">
        <v>42851</v>
      </c>
      <c r="D164" s="829" t="s">
        <v>1377</v>
      </c>
      <c r="E164" s="830" t="s">
        <v>762</v>
      </c>
      <c r="F164" s="831">
        <v>67355</v>
      </c>
      <c r="G164" s="832">
        <v>12.12</v>
      </c>
      <c r="H164" s="829">
        <v>15.2</v>
      </c>
      <c r="I164" s="829" t="s">
        <v>322</v>
      </c>
      <c r="J164" s="975">
        <f t="shared" si="12"/>
        <v>15.2</v>
      </c>
      <c r="K164" s="840" t="s">
        <v>656</v>
      </c>
      <c r="L164" s="841" t="s">
        <v>661</v>
      </c>
      <c r="M164" s="841" t="s">
        <v>352</v>
      </c>
      <c r="N164" s="841" t="s">
        <v>758</v>
      </c>
      <c r="O164" s="841"/>
      <c r="P164" s="841" t="s">
        <v>5</v>
      </c>
      <c r="Q164" s="841" t="s">
        <v>323</v>
      </c>
      <c r="R164" s="841" t="s">
        <v>652</v>
      </c>
      <c r="S164" s="829"/>
      <c r="T164" s="829" t="s">
        <v>5</v>
      </c>
      <c r="U164" s="829" t="s">
        <v>323</v>
      </c>
      <c r="V164" s="829" t="s">
        <v>652</v>
      </c>
    </row>
    <row r="165" spans="1:22" outlineLevel="1">
      <c r="A165" s="847" t="s">
        <v>115</v>
      </c>
      <c r="B165" s="829" t="s">
        <v>1293</v>
      </c>
      <c r="C165" s="839">
        <v>42851</v>
      </c>
      <c r="D165" s="829" t="s">
        <v>1377</v>
      </c>
      <c r="E165" s="830" t="s">
        <v>761</v>
      </c>
      <c r="F165" s="831">
        <v>67355</v>
      </c>
      <c r="G165" s="832">
        <v>12.12</v>
      </c>
      <c r="H165" s="829">
        <v>15.2</v>
      </c>
      <c r="I165" s="829" t="s">
        <v>322</v>
      </c>
      <c r="J165" s="975">
        <f t="shared" si="12"/>
        <v>15.2</v>
      </c>
      <c r="K165" s="840" t="s">
        <v>656</v>
      </c>
      <c r="L165" s="841" t="s">
        <v>661</v>
      </c>
      <c r="M165" s="841" t="s">
        <v>352</v>
      </c>
      <c r="N165" s="841" t="s">
        <v>760</v>
      </c>
      <c r="O165" s="841"/>
      <c r="P165" s="841" t="s">
        <v>5</v>
      </c>
      <c r="Q165" s="841" t="s">
        <v>323</v>
      </c>
      <c r="R165" s="841" t="s">
        <v>652</v>
      </c>
      <c r="S165" s="829"/>
      <c r="T165" s="829" t="s">
        <v>5</v>
      </c>
      <c r="U165" s="829" t="s">
        <v>323</v>
      </c>
      <c r="V165" s="829" t="s">
        <v>652</v>
      </c>
    </row>
    <row r="166" spans="1:22" outlineLevel="1">
      <c r="A166" s="847" t="s">
        <v>115</v>
      </c>
      <c r="B166" s="829" t="s">
        <v>1293</v>
      </c>
      <c r="C166" s="839">
        <v>42851</v>
      </c>
      <c r="D166" s="829" t="s">
        <v>1378</v>
      </c>
      <c r="E166" s="830" t="s">
        <v>764</v>
      </c>
      <c r="F166" s="831">
        <v>67355</v>
      </c>
      <c r="G166" s="832">
        <v>4.2699999999999996</v>
      </c>
      <c r="H166" s="829">
        <v>5.36</v>
      </c>
      <c r="I166" s="829" t="s">
        <v>322</v>
      </c>
      <c r="J166" s="975">
        <f t="shared" si="12"/>
        <v>5.36</v>
      </c>
      <c r="K166" s="840" t="s">
        <v>694</v>
      </c>
      <c r="L166" s="841" t="s">
        <v>661</v>
      </c>
      <c r="M166" s="841" t="s">
        <v>352</v>
      </c>
      <c r="N166" s="841" t="s">
        <v>758</v>
      </c>
      <c r="O166" s="841"/>
      <c r="P166" s="841" t="s">
        <v>5</v>
      </c>
      <c r="Q166" s="841" t="s">
        <v>323</v>
      </c>
      <c r="R166" s="841" t="s">
        <v>652</v>
      </c>
      <c r="S166" s="829"/>
      <c r="T166" s="829" t="s">
        <v>5</v>
      </c>
      <c r="U166" s="829" t="s">
        <v>323</v>
      </c>
      <c r="V166" s="829" t="s">
        <v>652</v>
      </c>
    </row>
    <row r="167" spans="1:22" outlineLevel="1">
      <c r="A167" s="847" t="s">
        <v>115</v>
      </c>
      <c r="B167" s="829" t="s">
        <v>1293</v>
      </c>
      <c r="C167" s="839">
        <v>42853</v>
      </c>
      <c r="D167" s="829" t="s">
        <v>1332</v>
      </c>
      <c r="E167" s="830" t="s">
        <v>771</v>
      </c>
      <c r="F167" s="831">
        <v>67355</v>
      </c>
      <c r="G167" s="832">
        <v>0.28999999999999998</v>
      </c>
      <c r="H167" s="829">
        <v>0.36</v>
      </c>
      <c r="I167" s="829" t="s">
        <v>322</v>
      </c>
      <c r="J167" s="975">
        <f t="shared" si="12"/>
        <v>0.36</v>
      </c>
      <c r="K167" s="840" t="s">
        <v>694</v>
      </c>
      <c r="L167" s="841" t="s">
        <v>661</v>
      </c>
      <c r="M167" s="841" t="s">
        <v>352</v>
      </c>
      <c r="N167" s="841" t="s">
        <v>760</v>
      </c>
      <c r="O167" s="841"/>
      <c r="P167" s="841" t="s">
        <v>5</v>
      </c>
      <c r="Q167" s="841" t="s">
        <v>323</v>
      </c>
      <c r="R167" s="841" t="s">
        <v>652</v>
      </c>
      <c r="S167" s="829"/>
      <c r="T167" s="829" t="s">
        <v>5</v>
      </c>
      <c r="U167" s="829" t="s">
        <v>323</v>
      </c>
      <c r="V167" s="829" t="s">
        <v>652</v>
      </c>
    </row>
    <row r="168" spans="1:22" outlineLevel="1">
      <c r="A168" s="847" t="s">
        <v>115</v>
      </c>
      <c r="B168" s="829" t="s">
        <v>1293</v>
      </c>
      <c r="C168" s="839">
        <v>42853</v>
      </c>
      <c r="D168" s="829" t="s">
        <v>1332</v>
      </c>
      <c r="E168" s="830" t="s">
        <v>772</v>
      </c>
      <c r="F168" s="831">
        <v>67355</v>
      </c>
      <c r="G168" s="832">
        <v>0.28999999999999998</v>
      </c>
      <c r="H168" s="829">
        <v>0.36</v>
      </c>
      <c r="I168" s="829" t="s">
        <v>322</v>
      </c>
      <c r="J168" s="975">
        <f t="shared" si="12"/>
        <v>0.36</v>
      </c>
      <c r="K168" s="840" t="s">
        <v>694</v>
      </c>
      <c r="L168" s="841" t="s">
        <v>661</v>
      </c>
      <c r="M168" s="841" t="s">
        <v>352</v>
      </c>
      <c r="N168" s="841" t="s">
        <v>758</v>
      </c>
      <c r="O168" s="841"/>
      <c r="P168" s="841" t="s">
        <v>5</v>
      </c>
      <c r="Q168" s="841" t="s">
        <v>323</v>
      </c>
      <c r="R168" s="841" t="s">
        <v>652</v>
      </c>
      <c r="S168" s="829"/>
      <c r="T168" s="829" t="s">
        <v>5</v>
      </c>
      <c r="U168" s="829" t="s">
        <v>323</v>
      </c>
      <c r="V168" s="829" t="s">
        <v>652</v>
      </c>
    </row>
    <row r="169" spans="1:22" outlineLevel="1">
      <c r="A169" s="847" t="s">
        <v>115</v>
      </c>
      <c r="B169" s="829" t="s">
        <v>1293</v>
      </c>
      <c r="C169" s="839">
        <v>42851</v>
      </c>
      <c r="D169" s="829" t="s">
        <v>1378</v>
      </c>
      <c r="E169" s="830" t="s">
        <v>763</v>
      </c>
      <c r="F169" s="831">
        <v>67355</v>
      </c>
      <c r="G169" s="832">
        <v>4.2699999999999996</v>
      </c>
      <c r="H169" s="829">
        <v>5.36</v>
      </c>
      <c r="I169" s="829" t="s">
        <v>322</v>
      </c>
      <c r="J169" s="975">
        <f t="shared" si="12"/>
        <v>5.36</v>
      </c>
      <c r="K169" s="840" t="s">
        <v>694</v>
      </c>
      <c r="L169" s="841" t="s">
        <v>661</v>
      </c>
      <c r="M169" s="841" t="s">
        <v>352</v>
      </c>
      <c r="N169" s="841" t="s">
        <v>760</v>
      </c>
      <c r="O169" s="841"/>
      <c r="P169" s="841" t="s">
        <v>5</v>
      </c>
      <c r="Q169" s="841" t="s">
        <v>323</v>
      </c>
      <c r="R169" s="841" t="s">
        <v>652</v>
      </c>
      <c r="S169" s="829"/>
      <c r="T169" s="829" t="s">
        <v>5</v>
      </c>
      <c r="U169" s="829" t="s">
        <v>323</v>
      </c>
      <c r="V169" s="829" t="s">
        <v>652</v>
      </c>
    </row>
    <row r="170" spans="1:22" outlineLevel="1">
      <c r="A170" s="847" t="s">
        <v>115</v>
      </c>
      <c r="B170" s="829" t="s">
        <v>1294</v>
      </c>
      <c r="C170" s="839">
        <v>42880</v>
      </c>
      <c r="D170" s="829" t="s">
        <v>1379</v>
      </c>
      <c r="E170" s="830" t="s">
        <v>757</v>
      </c>
      <c r="F170" s="831">
        <v>67767</v>
      </c>
      <c r="G170" s="832">
        <v>209.52</v>
      </c>
      <c r="H170" s="829">
        <v>270.63</v>
      </c>
      <c r="I170" s="829" t="s">
        <v>322</v>
      </c>
      <c r="J170" s="975">
        <f t="shared" si="12"/>
        <v>270.63</v>
      </c>
      <c r="K170" s="840" t="s">
        <v>650</v>
      </c>
      <c r="L170" s="841" t="s">
        <v>661</v>
      </c>
      <c r="M170" s="841" t="s">
        <v>352</v>
      </c>
      <c r="N170" s="841" t="s">
        <v>758</v>
      </c>
      <c r="O170" s="841"/>
      <c r="P170" s="841" t="s">
        <v>5</v>
      </c>
      <c r="Q170" s="841" t="s">
        <v>323</v>
      </c>
      <c r="R170" s="841" t="s">
        <v>652</v>
      </c>
      <c r="S170" s="829"/>
      <c r="T170" s="829" t="s">
        <v>5</v>
      </c>
      <c r="U170" s="829" t="s">
        <v>323</v>
      </c>
      <c r="V170" s="829" t="s">
        <v>652</v>
      </c>
    </row>
    <row r="171" spans="1:22" outlineLevel="1">
      <c r="A171" s="847" t="s">
        <v>115</v>
      </c>
      <c r="B171" s="829" t="s">
        <v>1294</v>
      </c>
      <c r="C171" s="839">
        <v>42880</v>
      </c>
      <c r="D171" s="829" t="s">
        <v>1379</v>
      </c>
      <c r="E171" s="830" t="s">
        <v>759</v>
      </c>
      <c r="F171" s="831">
        <v>67767</v>
      </c>
      <c r="G171" s="832">
        <v>203.33</v>
      </c>
      <c r="H171" s="829">
        <v>262.63</v>
      </c>
      <c r="I171" s="829" t="s">
        <v>322</v>
      </c>
      <c r="J171" s="975">
        <f t="shared" si="12"/>
        <v>262.63</v>
      </c>
      <c r="K171" s="840" t="s">
        <v>650</v>
      </c>
      <c r="L171" s="841" t="s">
        <v>661</v>
      </c>
      <c r="M171" s="841" t="s">
        <v>352</v>
      </c>
      <c r="N171" s="841" t="s">
        <v>760</v>
      </c>
      <c r="O171" s="841"/>
      <c r="P171" s="841" t="s">
        <v>5</v>
      </c>
      <c r="Q171" s="841" t="s">
        <v>323</v>
      </c>
      <c r="R171" s="841" t="s">
        <v>652</v>
      </c>
      <c r="S171" s="829"/>
      <c r="T171" s="829" t="s">
        <v>5</v>
      </c>
      <c r="U171" s="829" t="s">
        <v>323</v>
      </c>
      <c r="V171" s="829" t="s">
        <v>652</v>
      </c>
    </row>
    <row r="172" spans="1:22" outlineLevel="1">
      <c r="A172" s="847" t="s">
        <v>115</v>
      </c>
      <c r="B172" s="829" t="s">
        <v>1294</v>
      </c>
      <c r="C172" s="839">
        <v>42880</v>
      </c>
      <c r="D172" s="829" t="s">
        <v>1380</v>
      </c>
      <c r="E172" s="830" t="s">
        <v>762</v>
      </c>
      <c r="F172" s="831">
        <v>67767</v>
      </c>
      <c r="G172" s="832">
        <v>11.77</v>
      </c>
      <c r="H172" s="829">
        <v>15.2</v>
      </c>
      <c r="I172" s="829" t="s">
        <v>322</v>
      </c>
      <c r="J172" s="975">
        <f t="shared" si="12"/>
        <v>15.2</v>
      </c>
      <c r="K172" s="840" t="s">
        <v>656</v>
      </c>
      <c r="L172" s="841" t="s">
        <v>661</v>
      </c>
      <c r="M172" s="841" t="s">
        <v>352</v>
      </c>
      <c r="N172" s="841" t="s">
        <v>758</v>
      </c>
      <c r="O172" s="841"/>
      <c r="P172" s="841" t="s">
        <v>5</v>
      </c>
      <c r="Q172" s="841" t="s">
        <v>323</v>
      </c>
      <c r="R172" s="841" t="s">
        <v>652</v>
      </c>
      <c r="S172" s="829"/>
      <c r="T172" s="829" t="s">
        <v>5</v>
      </c>
      <c r="U172" s="829" t="s">
        <v>323</v>
      </c>
      <c r="V172" s="829" t="s">
        <v>652</v>
      </c>
    </row>
    <row r="173" spans="1:22" outlineLevel="1">
      <c r="A173" s="847" t="s">
        <v>115</v>
      </c>
      <c r="B173" s="829" t="s">
        <v>1294</v>
      </c>
      <c r="C173" s="839">
        <v>42880</v>
      </c>
      <c r="D173" s="829" t="s">
        <v>1380</v>
      </c>
      <c r="E173" s="830" t="s">
        <v>761</v>
      </c>
      <c r="F173" s="831">
        <v>67767</v>
      </c>
      <c r="G173" s="832">
        <v>11.77</v>
      </c>
      <c r="H173" s="829">
        <v>15.2</v>
      </c>
      <c r="I173" s="829" t="s">
        <v>322</v>
      </c>
      <c r="J173" s="975">
        <f t="shared" si="12"/>
        <v>15.2</v>
      </c>
      <c r="K173" s="840" t="s">
        <v>656</v>
      </c>
      <c r="L173" s="841" t="s">
        <v>661</v>
      </c>
      <c r="M173" s="841" t="s">
        <v>352</v>
      </c>
      <c r="N173" s="841" t="s">
        <v>760</v>
      </c>
      <c r="O173" s="841"/>
      <c r="P173" s="841" t="s">
        <v>5</v>
      </c>
      <c r="Q173" s="841" t="s">
        <v>323</v>
      </c>
      <c r="R173" s="841" t="s">
        <v>652</v>
      </c>
      <c r="S173" s="829"/>
      <c r="T173" s="829" t="s">
        <v>5</v>
      </c>
      <c r="U173" s="829" t="s">
        <v>323</v>
      </c>
      <c r="V173" s="829" t="s">
        <v>652</v>
      </c>
    </row>
    <row r="174" spans="1:22" outlineLevel="1">
      <c r="A174" s="847" t="s">
        <v>115</v>
      </c>
      <c r="B174" s="829" t="s">
        <v>1294</v>
      </c>
      <c r="C174" s="839">
        <v>42880</v>
      </c>
      <c r="D174" s="829" t="s">
        <v>1381</v>
      </c>
      <c r="E174" s="830" t="s">
        <v>764</v>
      </c>
      <c r="F174" s="831">
        <v>67767</v>
      </c>
      <c r="G174" s="832">
        <v>4.1500000000000004</v>
      </c>
      <c r="H174" s="829">
        <v>5.36</v>
      </c>
      <c r="I174" s="829" t="s">
        <v>322</v>
      </c>
      <c r="J174" s="975">
        <f t="shared" si="12"/>
        <v>5.36</v>
      </c>
      <c r="K174" s="840" t="s">
        <v>694</v>
      </c>
      <c r="L174" s="841" t="s">
        <v>661</v>
      </c>
      <c r="M174" s="841" t="s">
        <v>352</v>
      </c>
      <c r="N174" s="841" t="s">
        <v>758</v>
      </c>
      <c r="O174" s="841"/>
      <c r="P174" s="841" t="s">
        <v>5</v>
      </c>
      <c r="Q174" s="841" t="s">
        <v>323</v>
      </c>
      <c r="R174" s="841" t="s">
        <v>652</v>
      </c>
      <c r="S174" s="829"/>
      <c r="T174" s="829" t="s">
        <v>5</v>
      </c>
      <c r="U174" s="829" t="s">
        <v>323</v>
      </c>
      <c r="V174" s="829" t="s">
        <v>652</v>
      </c>
    </row>
    <row r="175" spans="1:22" outlineLevel="1">
      <c r="A175" s="847" t="s">
        <v>115</v>
      </c>
      <c r="B175" s="829" t="s">
        <v>1294</v>
      </c>
      <c r="C175" s="839">
        <v>42880</v>
      </c>
      <c r="D175" s="829" t="s">
        <v>1381</v>
      </c>
      <c r="E175" s="830" t="s">
        <v>763</v>
      </c>
      <c r="F175" s="831">
        <v>67767</v>
      </c>
      <c r="G175" s="832">
        <v>4.1500000000000004</v>
      </c>
      <c r="H175" s="829">
        <v>5.36</v>
      </c>
      <c r="I175" s="829" t="s">
        <v>322</v>
      </c>
      <c r="J175" s="975">
        <f t="shared" si="12"/>
        <v>5.36</v>
      </c>
      <c r="K175" s="840" t="s">
        <v>694</v>
      </c>
      <c r="L175" s="841" t="s">
        <v>661</v>
      </c>
      <c r="M175" s="841" t="s">
        <v>352</v>
      </c>
      <c r="N175" s="841" t="s">
        <v>760</v>
      </c>
      <c r="O175" s="841"/>
      <c r="P175" s="841" t="s">
        <v>5</v>
      </c>
      <c r="Q175" s="841" t="s">
        <v>323</v>
      </c>
      <c r="R175" s="841" t="s">
        <v>652</v>
      </c>
      <c r="S175" s="829"/>
      <c r="T175" s="829" t="s">
        <v>5</v>
      </c>
      <c r="U175" s="829" t="s">
        <v>323</v>
      </c>
      <c r="V175" s="829" t="s">
        <v>652</v>
      </c>
    </row>
    <row r="176" spans="1:22" outlineLevel="1">
      <c r="A176" s="847" t="s">
        <v>115</v>
      </c>
      <c r="B176" s="829" t="s">
        <v>1294</v>
      </c>
      <c r="C176" s="839">
        <v>42881</v>
      </c>
      <c r="D176" s="829" t="s">
        <v>1382</v>
      </c>
      <c r="E176" s="830" t="s">
        <v>772</v>
      </c>
      <c r="F176" s="831">
        <v>67767</v>
      </c>
      <c r="G176" s="832">
        <v>0.28000000000000003</v>
      </c>
      <c r="H176" s="829">
        <v>0.36</v>
      </c>
      <c r="I176" s="829" t="s">
        <v>322</v>
      </c>
      <c r="J176" s="975">
        <f t="shared" si="12"/>
        <v>0.36</v>
      </c>
      <c r="K176" s="840" t="s">
        <v>694</v>
      </c>
      <c r="L176" s="841" t="s">
        <v>661</v>
      </c>
      <c r="M176" s="841" t="s">
        <v>352</v>
      </c>
      <c r="N176" s="841" t="s">
        <v>758</v>
      </c>
      <c r="O176" s="841"/>
      <c r="P176" s="841" t="s">
        <v>5</v>
      </c>
      <c r="Q176" s="841" t="s">
        <v>323</v>
      </c>
      <c r="R176" s="841" t="s">
        <v>652</v>
      </c>
      <c r="S176" s="829"/>
      <c r="T176" s="829" t="s">
        <v>5</v>
      </c>
      <c r="U176" s="829" t="s">
        <v>323</v>
      </c>
      <c r="V176" s="829" t="s">
        <v>652</v>
      </c>
    </row>
    <row r="177" spans="1:22" outlineLevel="1">
      <c r="A177" s="847" t="s">
        <v>115</v>
      </c>
      <c r="B177" s="829" t="s">
        <v>1294</v>
      </c>
      <c r="C177" s="839">
        <v>42881</v>
      </c>
      <c r="D177" s="829" t="s">
        <v>1382</v>
      </c>
      <c r="E177" s="830" t="s">
        <v>771</v>
      </c>
      <c r="F177" s="831">
        <v>67767</v>
      </c>
      <c r="G177" s="832">
        <v>0.28000000000000003</v>
      </c>
      <c r="H177" s="829">
        <v>0.36</v>
      </c>
      <c r="I177" s="829" t="s">
        <v>322</v>
      </c>
      <c r="J177" s="975">
        <f t="shared" si="12"/>
        <v>0.36</v>
      </c>
      <c r="K177" s="840" t="s">
        <v>694</v>
      </c>
      <c r="L177" s="841" t="s">
        <v>661</v>
      </c>
      <c r="M177" s="841" t="s">
        <v>352</v>
      </c>
      <c r="N177" s="841" t="s">
        <v>760</v>
      </c>
      <c r="O177" s="841"/>
      <c r="P177" s="841" t="s">
        <v>5</v>
      </c>
      <c r="Q177" s="841" t="s">
        <v>323</v>
      </c>
      <c r="R177" s="841" t="s">
        <v>652</v>
      </c>
      <c r="S177" s="829"/>
      <c r="T177" s="829" t="s">
        <v>5</v>
      </c>
      <c r="U177" s="829" t="s">
        <v>323</v>
      </c>
      <c r="V177" s="829" t="s">
        <v>652</v>
      </c>
    </row>
    <row r="178" spans="1:22">
      <c r="A178" s="842" t="s">
        <v>647</v>
      </c>
      <c r="B178" s="842"/>
      <c r="C178" s="842"/>
      <c r="D178" s="842"/>
      <c r="E178" s="843"/>
      <c r="F178" s="844"/>
      <c r="G178" s="845">
        <f>SUM(G162:G177)</f>
        <v>902.44999999999993</v>
      </c>
      <c r="H178" s="846">
        <f>SUM(H162:H177)</f>
        <v>1148.5999999999999</v>
      </c>
      <c r="I178" s="842"/>
      <c r="J178" s="976">
        <f>SUM(J162:J177)</f>
        <v>1148.5999999999999</v>
      </c>
      <c r="K178" s="842"/>
      <c r="L178" s="842"/>
      <c r="M178" s="842"/>
      <c r="N178" s="842"/>
      <c r="O178" s="842"/>
      <c r="P178" s="842"/>
      <c r="Q178" s="842"/>
      <c r="R178" s="842"/>
      <c r="S178" s="829"/>
      <c r="T178" s="829"/>
      <c r="U178" s="829"/>
      <c r="V178" s="829"/>
    </row>
    <row r="179" spans="1:22" outlineLevel="1">
      <c r="A179" s="847" t="s">
        <v>274</v>
      </c>
      <c r="B179" s="829" t="s">
        <v>1293</v>
      </c>
      <c r="C179" s="839">
        <v>42851</v>
      </c>
      <c r="D179" s="829" t="s">
        <v>1376</v>
      </c>
      <c r="E179" s="830" t="s">
        <v>774</v>
      </c>
      <c r="F179" s="831">
        <v>67355</v>
      </c>
      <c r="G179" s="832">
        <v>60.19</v>
      </c>
      <c r="H179" s="829">
        <v>75.5</v>
      </c>
      <c r="I179" s="829" t="s">
        <v>322</v>
      </c>
      <c r="J179" s="975">
        <f t="shared" ref="J179:J186" si="13">H179</f>
        <v>75.5</v>
      </c>
      <c r="K179" s="840" t="s">
        <v>650</v>
      </c>
      <c r="L179" s="841" t="s">
        <v>661</v>
      </c>
      <c r="M179" s="841" t="s">
        <v>352</v>
      </c>
      <c r="N179" s="841" t="s">
        <v>775</v>
      </c>
      <c r="O179" s="841"/>
      <c r="P179" s="841" t="s">
        <v>5</v>
      </c>
      <c r="Q179" s="841" t="s">
        <v>323</v>
      </c>
      <c r="R179" s="841" t="s">
        <v>652</v>
      </c>
      <c r="S179" s="829"/>
      <c r="T179" s="829" t="s">
        <v>5</v>
      </c>
      <c r="U179" s="829" t="s">
        <v>323</v>
      </c>
      <c r="V179" s="829" t="s">
        <v>652</v>
      </c>
    </row>
    <row r="180" spans="1:22" outlineLevel="1">
      <c r="A180" s="847" t="s">
        <v>274</v>
      </c>
      <c r="B180" s="829" t="s">
        <v>1293</v>
      </c>
      <c r="C180" s="839">
        <v>42851</v>
      </c>
      <c r="D180" s="829" t="s">
        <v>1377</v>
      </c>
      <c r="E180" s="830" t="s">
        <v>776</v>
      </c>
      <c r="F180" s="831">
        <v>67355</v>
      </c>
      <c r="G180" s="832">
        <v>3.14</v>
      </c>
      <c r="H180" s="829">
        <v>3.94</v>
      </c>
      <c r="I180" s="829" t="s">
        <v>322</v>
      </c>
      <c r="J180" s="975">
        <f t="shared" si="13"/>
        <v>3.94</v>
      </c>
      <c r="K180" s="840" t="s">
        <v>656</v>
      </c>
      <c r="L180" s="841" t="s">
        <v>661</v>
      </c>
      <c r="M180" s="841" t="s">
        <v>352</v>
      </c>
      <c r="N180" s="841" t="s">
        <v>775</v>
      </c>
      <c r="O180" s="841"/>
      <c r="P180" s="841" t="s">
        <v>5</v>
      </c>
      <c r="Q180" s="841" t="s">
        <v>323</v>
      </c>
      <c r="R180" s="841" t="s">
        <v>652</v>
      </c>
      <c r="S180" s="829"/>
      <c r="T180" s="829" t="s">
        <v>5</v>
      </c>
      <c r="U180" s="829" t="s">
        <v>323</v>
      </c>
      <c r="V180" s="829" t="s">
        <v>652</v>
      </c>
    </row>
    <row r="181" spans="1:22" outlineLevel="1">
      <c r="A181" s="847" t="s">
        <v>274</v>
      </c>
      <c r="B181" s="829" t="s">
        <v>1293</v>
      </c>
      <c r="C181" s="839">
        <v>42853</v>
      </c>
      <c r="D181" s="829" t="s">
        <v>1332</v>
      </c>
      <c r="E181" s="830" t="s">
        <v>781</v>
      </c>
      <c r="F181" s="831">
        <v>67355</v>
      </c>
      <c r="G181" s="832">
        <v>7.0000000000000007E-2</v>
      </c>
      <c r="H181" s="829">
        <v>0.09</v>
      </c>
      <c r="I181" s="829" t="s">
        <v>322</v>
      </c>
      <c r="J181" s="975">
        <f t="shared" si="13"/>
        <v>0.09</v>
      </c>
      <c r="K181" s="840" t="s">
        <v>694</v>
      </c>
      <c r="L181" s="841" t="s">
        <v>661</v>
      </c>
      <c r="M181" s="841" t="s">
        <v>352</v>
      </c>
      <c r="N181" s="841" t="s">
        <v>775</v>
      </c>
      <c r="O181" s="841"/>
      <c r="P181" s="841" t="s">
        <v>5</v>
      </c>
      <c r="Q181" s="841" t="s">
        <v>323</v>
      </c>
      <c r="R181" s="841" t="s">
        <v>652</v>
      </c>
      <c r="S181" s="829"/>
      <c r="T181" s="829" t="s">
        <v>5</v>
      </c>
      <c r="U181" s="829" t="s">
        <v>323</v>
      </c>
      <c r="V181" s="829" t="s">
        <v>652</v>
      </c>
    </row>
    <row r="182" spans="1:22" outlineLevel="1">
      <c r="A182" s="847" t="s">
        <v>274</v>
      </c>
      <c r="B182" s="829" t="s">
        <v>1293</v>
      </c>
      <c r="C182" s="839">
        <v>42851</v>
      </c>
      <c r="D182" s="829" t="s">
        <v>1378</v>
      </c>
      <c r="E182" s="830" t="s">
        <v>778</v>
      </c>
      <c r="F182" s="831">
        <v>67355</v>
      </c>
      <c r="G182" s="832">
        <v>1.1100000000000001</v>
      </c>
      <c r="H182" s="829">
        <v>1.39</v>
      </c>
      <c r="I182" s="829" t="s">
        <v>322</v>
      </c>
      <c r="J182" s="975">
        <f t="shared" si="13"/>
        <v>1.39</v>
      </c>
      <c r="K182" s="840" t="s">
        <v>694</v>
      </c>
      <c r="L182" s="841" t="s">
        <v>661</v>
      </c>
      <c r="M182" s="841" t="s">
        <v>352</v>
      </c>
      <c r="N182" s="841" t="s">
        <v>775</v>
      </c>
      <c r="O182" s="841"/>
      <c r="P182" s="841" t="s">
        <v>5</v>
      </c>
      <c r="Q182" s="841" t="s">
        <v>323</v>
      </c>
      <c r="R182" s="841" t="s">
        <v>652</v>
      </c>
      <c r="S182" s="829"/>
      <c r="T182" s="829" t="s">
        <v>5</v>
      </c>
      <c r="U182" s="829" t="s">
        <v>323</v>
      </c>
      <c r="V182" s="829" t="s">
        <v>652</v>
      </c>
    </row>
    <row r="183" spans="1:22" outlineLevel="1">
      <c r="A183" s="847" t="s">
        <v>274</v>
      </c>
      <c r="B183" s="829" t="s">
        <v>1294</v>
      </c>
      <c r="C183" s="839">
        <v>42880</v>
      </c>
      <c r="D183" s="829" t="s">
        <v>1379</v>
      </c>
      <c r="E183" s="830" t="s">
        <v>774</v>
      </c>
      <c r="F183" s="831">
        <v>67767</v>
      </c>
      <c r="G183" s="832">
        <v>51.11</v>
      </c>
      <c r="H183" s="829">
        <v>66.02</v>
      </c>
      <c r="I183" s="829" t="s">
        <v>322</v>
      </c>
      <c r="J183" s="975">
        <f t="shared" si="13"/>
        <v>66.02</v>
      </c>
      <c r="K183" s="840" t="s">
        <v>650</v>
      </c>
      <c r="L183" s="841" t="s">
        <v>661</v>
      </c>
      <c r="M183" s="841" t="s">
        <v>352</v>
      </c>
      <c r="N183" s="841" t="s">
        <v>775</v>
      </c>
      <c r="O183" s="841"/>
      <c r="P183" s="841" t="s">
        <v>5</v>
      </c>
      <c r="Q183" s="841" t="s">
        <v>323</v>
      </c>
      <c r="R183" s="841" t="s">
        <v>652</v>
      </c>
      <c r="S183" s="829"/>
      <c r="T183" s="829" t="s">
        <v>5</v>
      </c>
      <c r="U183" s="829" t="s">
        <v>323</v>
      </c>
      <c r="V183" s="829" t="s">
        <v>652</v>
      </c>
    </row>
    <row r="184" spans="1:22" outlineLevel="1">
      <c r="A184" s="847" t="s">
        <v>274</v>
      </c>
      <c r="B184" s="829" t="s">
        <v>1294</v>
      </c>
      <c r="C184" s="839">
        <v>42880</v>
      </c>
      <c r="D184" s="829" t="s">
        <v>1380</v>
      </c>
      <c r="E184" s="830" t="s">
        <v>776</v>
      </c>
      <c r="F184" s="831">
        <v>67767</v>
      </c>
      <c r="G184" s="832">
        <v>2.69</v>
      </c>
      <c r="H184" s="829">
        <v>3.47</v>
      </c>
      <c r="I184" s="829" t="s">
        <v>322</v>
      </c>
      <c r="J184" s="975">
        <f t="shared" si="13"/>
        <v>3.47</v>
      </c>
      <c r="K184" s="840" t="s">
        <v>656</v>
      </c>
      <c r="L184" s="841" t="s">
        <v>661</v>
      </c>
      <c r="M184" s="841" t="s">
        <v>352</v>
      </c>
      <c r="N184" s="841" t="s">
        <v>775</v>
      </c>
      <c r="O184" s="841"/>
      <c r="P184" s="841" t="s">
        <v>5</v>
      </c>
      <c r="Q184" s="841" t="s">
        <v>323</v>
      </c>
      <c r="R184" s="841" t="s">
        <v>652</v>
      </c>
      <c r="S184" s="829"/>
      <c r="T184" s="829" t="s">
        <v>5</v>
      </c>
      <c r="U184" s="829" t="s">
        <v>323</v>
      </c>
      <c r="V184" s="829" t="s">
        <v>652</v>
      </c>
    </row>
    <row r="185" spans="1:22" outlineLevel="1">
      <c r="A185" s="847" t="s">
        <v>274</v>
      </c>
      <c r="B185" s="829" t="s">
        <v>1294</v>
      </c>
      <c r="C185" s="839">
        <v>42880</v>
      </c>
      <c r="D185" s="829" t="s">
        <v>1381</v>
      </c>
      <c r="E185" s="830" t="s">
        <v>778</v>
      </c>
      <c r="F185" s="831">
        <v>67767</v>
      </c>
      <c r="G185" s="832">
        <v>0.95</v>
      </c>
      <c r="H185" s="829">
        <v>1.23</v>
      </c>
      <c r="I185" s="829" t="s">
        <v>322</v>
      </c>
      <c r="J185" s="975">
        <f t="shared" si="13"/>
        <v>1.23</v>
      </c>
      <c r="K185" s="840" t="s">
        <v>694</v>
      </c>
      <c r="L185" s="841" t="s">
        <v>661</v>
      </c>
      <c r="M185" s="841" t="s">
        <v>352</v>
      </c>
      <c r="N185" s="841" t="s">
        <v>775</v>
      </c>
      <c r="O185" s="841"/>
      <c r="P185" s="841" t="s">
        <v>5</v>
      </c>
      <c r="Q185" s="841" t="s">
        <v>323</v>
      </c>
      <c r="R185" s="841" t="s">
        <v>652</v>
      </c>
      <c r="S185" s="829"/>
      <c r="T185" s="829" t="s">
        <v>5</v>
      </c>
      <c r="U185" s="829" t="s">
        <v>323</v>
      </c>
      <c r="V185" s="829" t="s">
        <v>652</v>
      </c>
    </row>
    <row r="186" spans="1:22" outlineLevel="1">
      <c r="A186" s="847" t="s">
        <v>274</v>
      </c>
      <c r="B186" s="829" t="s">
        <v>1294</v>
      </c>
      <c r="C186" s="839">
        <v>42881</v>
      </c>
      <c r="D186" s="829" t="s">
        <v>1382</v>
      </c>
      <c r="E186" s="830" t="s">
        <v>781</v>
      </c>
      <c r="F186" s="831">
        <v>67767</v>
      </c>
      <c r="G186" s="832">
        <v>0.06</v>
      </c>
      <c r="H186" s="829">
        <v>0.08</v>
      </c>
      <c r="I186" s="829" t="s">
        <v>322</v>
      </c>
      <c r="J186" s="975">
        <f t="shared" si="13"/>
        <v>0.08</v>
      </c>
      <c r="K186" s="840" t="s">
        <v>694</v>
      </c>
      <c r="L186" s="841" t="s">
        <v>661</v>
      </c>
      <c r="M186" s="841" t="s">
        <v>352</v>
      </c>
      <c r="N186" s="841" t="s">
        <v>775</v>
      </c>
      <c r="O186" s="841"/>
      <c r="P186" s="841" t="s">
        <v>5</v>
      </c>
      <c r="Q186" s="841" t="s">
        <v>323</v>
      </c>
      <c r="R186" s="841" t="s">
        <v>652</v>
      </c>
      <c r="S186" s="829"/>
      <c r="T186" s="829" t="s">
        <v>5</v>
      </c>
      <c r="U186" s="829" t="s">
        <v>323</v>
      </c>
      <c r="V186" s="829" t="s">
        <v>652</v>
      </c>
    </row>
    <row r="187" spans="1:22">
      <c r="A187" s="842" t="s">
        <v>647</v>
      </c>
      <c r="B187" s="842"/>
      <c r="C187" s="842"/>
      <c r="D187" s="842"/>
      <c r="E187" s="843"/>
      <c r="F187" s="844"/>
      <c r="G187" s="845">
        <f>SUM(G179:G186)</f>
        <v>119.32000000000001</v>
      </c>
      <c r="H187" s="846">
        <f>SUM(H179:H186)</f>
        <v>151.72</v>
      </c>
      <c r="I187" s="842"/>
      <c r="J187" s="976">
        <f>SUM(J179:J186)</f>
        <v>151.72</v>
      </c>
      <c r="K187" s="842"/>
      <c r="L187" s="842"/>
      <c r="M187" s="842"/>
      <c r="N187" s="842"/>
      <c r="O187" s="842"/>
      <c r="P187" s="842"/>
      <c r="Q187" s="842"/>
      <c r="R187" s="842"/>
      <c r="S187" s="829"/>
      <c r="T187" s="829"/>
      <c r="U187" s="829"/>
      <c r="V187" s="829"/>
    </row>
    <row r="188" spans="1:22" outlineLevel="1">
      <c r="A188" s="847" t="s">
        <v>276</v>
      </c>
      <c r="B188" s="829" t="s">
        <v>1293</v>
      </c>
      <c r="C188" s="839">
        <v>42851</v>
      </c>
      <c r="D188" s="829" t="s">
        <v>1376</v>
      </c>
      <c r="E188" s="830" t="s">
        <v>790</v>
      </c>
      <c r="F188" s="831">
        <v>67355</v>
      </c>
      <c r="G188" s="832">
        <v>162.87</v>
      </c>
      <c r="H188" s="829">
        <v>204.31</v>
      </c>
      <c r="I188" s="829" t="s">
        <v>322</v>
      </c>
      <c r="J188" s="975">
        <f t="shared" ref="J188:J195" si="14">H188</f>
        <v>204.31</v>
      </c>
      <c r="K188" s="840" t="s">
        <v>650</v>
      </c>
      <c r="L188" s="841" t="s">
        <v>661</v>
      </c>
      <c r="M188" s="841" t="s">
        <v>352</v>
      </c>
      <c r="N188" s="841" t="s">
        <v>791</v>
      </c>
      <c r="O188" s="841"/>
      <c r="P188" s="841" t="s">
        <v>5</v>
      </c>
      <c r="Q188" s="841" t="s">
        <v>323</v>
      </c>
      <c r="R188" s="841" t="s">
        <v>652</v>
      </c>
      <c r="S188" s="829"/>
      <c r="T188" s="829" t="s">
        <v>5</v>
      </c>
      <c r="U188" s="829" t="s">
        <v>323</v>
      </c>
      <c r="V188" s="829" t="s">
        <v>652</v>
      </c>
    </row>
    <row r="189" spans="1:22" outlineLevel="1">
      <c r="A189" s="847" t="s">
        <v>276</v>
      </c>
      <c r="B189" s="829" t="s">
        <v>1293</v>
      </c>
      <c r="C189" s="839">
        <v>42851</v>
      </c>
      <c r="D189" s="829" t="s">
        <v>1377</v>
      </c>
      <c r="E189" s="830" t="s">
        <v>792</v>
      </c>
      <c r="F189" s="831">
        <v>67355</v>
      </c>
      <c r="G189" s="832">
        <v>6.65</v>
      </c>
      <c r="H189" s="829">
        <v>8.34</v>
      </c>
      <c r="I189" s="829" t="s">
        <v>322</v>
      </c>
      <c r="J189" s="975">
        <f t="shared" si="14"/>
        <v>8.34</v>
      </c>
      <c r="K189" s="840" t="s">
        <v>656</v>
      </c>
      <c r="L189" s="841" t="s">
        <v>661</v>
      </c>
      <c r="M189" s="841" t="s">
        <v>352</v>
      </c>
      <c r="N189" s="841" t="s">
        <v>791</v>
      </c>
      <c r="O189" s="841"/>
      <c r="P189" s="841" t="s">
        <v>5</v>
      </c>
      <c r="Q189" s="841" t="s">
        <v>323</v>
      </c>
      <c r="R189" s="841" t="s">
        <v>652</v>
      </c>
      <c r="S189" s="829"/>
      <c r="T189" s="829" t="s">
        <v>5</v>
      </c>
      <c r="U189" s="829" t="s">
        <v>323</v>
      </c>
      <c r="V189" s="829" t="s">
        <v>652</v>
      </c>
    </row>
    <row r="190" spans="1:22" outlineLevel="1">
      <c r="A190" s="847" t="s">
        <v>276</v>
      </c>
      <c r="B190" s="829" t="s">
        <v>1293</v>
      </c>
      <c r="C190" s="839">
        <v>42853</v>
      </c>
      <c r="D190" s="829" t="s">
        <v>1332</v>
      </c>
      <c r="E190" s="830" t="s">
        <v>797</v>
      </c>
      <c r="F190" s="831">
        <v>67355</v>
      </c>
      <c r="G190" s="832">
        <v>0.16</v>
      </c>
      <c r="H190" s="829">
        <v>0.2</v>
      </c>
      <c r="I190" s="829" t="s">
        <v>322</v>
      </c>
      <c r="J190" s="975">
        <f t="shared" si="14"/>
        <v>0.2</v>
      </c>
      <c r="K190" s="840" t="s">
        <v>694</v>
      </c>
      <c r="L190" s="841" t="s">
        <v>661</v>
      </c>
      <c r="M190" s="841" t="s">
        <v>352</v>
      </c>
      <c r="N190" s="841" t="s">
        <v>791</v>
      </c>
      <c r="O190" s="841"/>
      <c r="P190" s="841" t="s">
        <v>5</v>
      </c>
      <c r="Q190" s="841" t="s">
        <v>323</v>
      </c>
      <c r="R190" s="841" t="s">
        <v>652</v>
      </c>
      <c r="S190" s="829"/>
      <c r="T190" s="829" t="s">
        <v>5</v>
      </c>
      <c r="U190" s="829" t="s">
        <v>323</v>
      </c>
      <c r="V190" s="829" t="s">
        <v>652</v>
      </c>
    </row>
    <row r="191" spans="1:22" outlineLevel="1">
      <c r="A191" s="847" t="s">
        <v>276</v>
      </c>
      <c r="B191" s="829" t="s">
        <v>1293</v>
      </c>
      <c r="C191" s="839">
        <v>42851</v>
      </c>
      <c r="D191" s="829" t="s">
        <v>1378</v>
      </c>
      <c r="E191" s="830" t="s">
        <v>794</v>
      </c>
      <c r="F191" s="831">
        <v>67355</v>
      </c>
      <c r="G191" s="832">
        <v>2.34</v>
      </c>
      <c r="H191" s="829">
        <v>2.94</v>
      </c>
      <c r="I191" s="829" t="s">
        <v>322</v>
      </c>
      <c r="J191" s="975">
        <f t="shared" si="14"/>
        <v>2.94</v>
      </c>
      <c r="K191" s="840" t="s">
        <v>694</v>
      </c>
      <c r="L191" s="841" t="s">
        <v>661</v>
      </c>
      <c r="M191" s="841" t="s">
        <v>352</v>
      </c>
      <c r="N191" s="841" t="s">
        <v>791</v>
      </c>
      <c r="O191" s="841"/>
      <c r="P191" s="841" t="s">
        <v>5</v>
      </c>
      <c r="Q191" s="841" t="s">
        <v>323</v>
      </c>
      <c r="R191" s="841" t="s">
        <v>652</v>
      </c>
      <c r="S191" s="829"/>
      <c r="T191" s="829" t="s">
        <v>5</v>
      </c>
      <c r="U191" s="829" t="s">
        <v>323</v>
      </c>
      <c r="V191" s="829" t="s">
        <v>652</v>
      </c>
    </row>
    <row r="192" spans="1:22" outlineLevel="1">
      <c r="A192" s="847" t="s">
        <v>276</v>
      </c>
      <c r="B192" s="829" t="s">
        <v>1294</v>
      </c>
      <c r="C192" s="839">
        <v>42880</v>
      </c>
      <c r="D192" s="829" t="s">
        <v>1379</v>
      </c>
      <c r="E192" s="830" t="s">
        <v>790</v>
      </c>
      <c r="F192" s="831">
        <v>67767</v>
      </c>
      <c r="G192" s="832">
        <v>158.18</v>
      </c>
      <c r="H192" s="829">
        <v>204.31</v>
      </c>
      <c r="I192" s="829" t="s">
        <v>322</v>
      </c>
      <c r="J192" s="975">
        <f t="shared" si="14"/>
        <v>204.31</v>
      </c>
      <c r="K192" s="840" t="s">
        <v>650</v>
      </c>
      <c r="L192" s="841" t="s">
        <v>661</v>
      </c>
      <c r="M192" s="841" t="s">
        <v>352</v>
      </c>
      <c r="N192" s="841" t="s">
        <v>791</v>
      </c>
      <c r="O192" s="841"/>
      <c r="P192" s="841" t="s">
        <v>5</v>
      </c>
      <c r="Q192" s="841" t="s">
        <v>323</v>
      </c>
      <c r="R192" s="841" t="s">
        <v>652</v>
      </c>
      <c r="S192" s="829"/>
      <c r="T192" s="829" t="s">
        <v>5</v>
      </c>
      <c r="U192" s="829" t="s">
        <v>323</v>
      </c>
      <c r="V192" s="829" t="s">
        <v>652</v>
      </c>
    </row>
    <row r="193" spans="1:22" outlineLevel="1">
      <c r="A193" s="847" t="s">
        <v>276</v>
      </c>
      <c r="B193" s="829" t="s">
        <v>1294</v>
      </c>
      <c r="C193" s="839">
        <v>42880</v>
      </c>
      <c r="D193" s="829" t="s">
        <v>1380</v>
      </c>
      <c r="E193" s="830" t="s">
        <v>792</v>
      </c>
      <c r="F193" s="831">
        <v>67767</v>
      </c>
      <c r="G193" s="832">
        <v>6.46</v>
      </c>
      <c r="H193" s="829">
        <v>8.34</v>
      </c>
      <c r="I193" s="829" t="s">
        <v>322</v>
      </c>
      <c r="J193" s="975">
        <f t="shared" si="14"/>
        <v>8.34</v>
      </c>
      <c r="K193" s="840" t="s">
        <v>656</v>
      </c>
      <c r="L193" s="841" t="s">
        <v>661</v>
      </c>
      <c r="M193" s="841" t="s">
        <v>352</v>
      </c>
      <c r="N193" s="841" t="s">
        <v>791</v>
      </c>
      <c r="O193" s="841"/>
      <c r="P193" s="841" t="s">
        <v>5</v>
      </c>
      <c r="Q193" s="841" t="s">
        <v>323</v>
      </c>
      <c r="R193" s="841" t="s">
        <v>652</v>
      </c>
      <c r="S193" s="829"/>
      <c r="T193" s="829" t="s">
        <v>5</v>
      </c>
      <c r="U193" s="829" t="s">
        <v>323</v>
      </c>
      <c r="V193" s="829" t="s">
        <v>652</v>
      </c>
    </row>
    <row r="194" spans="1:22" outlineLevel="1">
      <c r="A194" s="847" t="s">
        <v>276</v>
      </c>
      <c r="B194" s="829" t="s">
        <v>1294</v>
      </c>
      <c r="C194" s="839">
        <v>42880</v>
      </c>
      <c r="D194" s="829" t="s">
        <v>1381</v>
      </c>
      <c r="E194" s="830" t="s">
        <v>794</v>
      </c>
      <c r="F194" s="831">
        <v>67767</v>
      </c>
      <c r="G194" s="832">
        <v>2.2799999999999998</v>
      </c>
      <c r="H194" s="829">
        <v>2.94</v>
      </c>
      <c r="I194" s="829" t="s">
        <v>322</v>
      </c>
      <c r="J194" s="975">
        <f t="shared" si="14"/>
        <v>2.94</v>
      </c>
      <c r="K194" s="840" t="s">
        <v>694</v>
      </c>
      <c r="L194" s="841" t="s">
        <v>661</v>
      </c>
      <c r="M194" s="841" t="s">
        <v>352</v>
      </c>
      <c r="N194" s="841" t="s">
        <v>791</v>
      </c>
      <c r="O194" s="841"/>
      <c r="P194" s="841" t="s">
        <v>5</v>
      </c>
      <c r="Q194" s="841" t="s">
        <v>323</v>
      </c>
      <c r="R194" s="841" t="s">
        <v>652</v>
      </c>
      <c r="S194" s="829"/>
      <c r="T194" s="829" t="s">
        <v>5</v>
      </c>
      <c r="U194" s="829" t="s">
        <v>323</v>
      </c>
      <c r="V194" s="829" t="s">
        <v>652</v>
      </c>
    </row>
    <row r="195" spans="1:22" outlineLevel="1">
      <c r="A195" s="847" t="s">
        <v>276</v>
      </c>
      <c r="B195" s="829" t="s">
        <v>1294</v>
      </c>
      <c r="C195" s="839">
        <v>42881</v>
      </c>
      <c r="D195" s="829" t="s">
        <v>1382</v>
      </c>
      <c r="E195" s="830" t="s">
        <v>797</v>
      </c>
      <c r="F195" s="831">
        <v>67767</v>
      </c>
      <c r="G195" s="832">
        <v>0.15</v>
      </c>
      <c r="H195" s="829">
        <v>0.2</v>
      </c>
      <c r="I195" s="829" t="s">
        <v>322</v>
      </c>
      <c r="J195" s="975">
        <f t="shared" si="14"/>
        <v>0.2</v>
      </c>
      <c r="K195" s="840" t="s">
        <v>694</v>
      </c>
      <c r="L195" s="841" t="s">
        <v>661</v>
      </c>
      <c r="M195" s="841" t="s">
        <v>352</v>
      </c>
      <c r="N195" s="841" t="s">
        <v>791</v>
      </c>
      <c r="O195" s="841"/>
      <c r="P195" s="841" t="s">
        <v>5</v>
      </c>
      <c r="Q195" s="841" t="s">
        <v>323</v>
      </c>
      <c r="R195" s="841" t="s">
        <v>652</v>
      </c>
      <c r="S195" s="829"/>
      <c r="T195" s="829" t="s">
        <v>5</v>
      </c>
      <c r="U195" s="829" t="s">
        <v>323</v>
      </c>
      <c r="V195" s="829" t="s">
        <v>652</v>
      </c>
    </row>
    <row r="196" spans="1:22">
      <c r="A196" s="842" t="s">
        <v>647</v>
      </c>
      <c r="B196" s="842"/>
      <c r="C196" s="842"/>
      <c r="D196" s="842"/>
      <c r="E196" s="843"/>
      <c r="F196" s="844"/>
      <c r="G196" s="845">
        <f>SUM(G188:G195)</f>
        <v>339.09</v>
      </c>
      <c r="H196" s="846">
        <f>SUM(H188:H195)</f>
        <v>431.58</v>
      </c>
      <c r="I196" s="842"/>
      <c r="J196" s="976">
        <f>SUM(J188:J195)</f>
        <v>431.58</v>
      </c>
      <c r="K196" s="842"/>
      <c r="L196" s="842"/>
      <c r="M196" s="842"/>
      <c r="N196" s="842"/>
      <c r="O196" s="842"/>
      <c r="P196" s="842"/>
      <c r="Q196" s="842"/>
      <c r="R196" s="842"/>
      <c r="S196" s="829"/>
      <c r="T196" s="829"/>
      <c r="U196" s="829"/>
      <c r="V196" s="829"/>
    </row>
    <row r="197" spans="1:22" outlineLevel="1">
      <c r="A197" s="847" t="s">
        <v>277</v>
      </c>
      <c r="B197" s="829" t="s">
        <v>1293</v>
      </c>
      <c r="C197" s="839">
        <v>42855</v>
      </c>
      <c r="D197" s="829" t="s">
        <v>1383</v>
      </c>
      <c r="E197" s="830" t="s">
        <v>1038</v>
      </c>
      <c r="F197" s="831">
        <v>67306</v>
      </c>
      <c r="G197" s="832">
        <v>42.23</v>
      </c>
      <c r="H197" s="829">
        <v>42.23</v>
      </c>
      <c r="I197" s="829" t="s">
        <v>60</v>
      </c>
      <c r="J197" s="975">
        <v>52.97</v>
      </c>
      <c r="K197" s="840" t="s">
        <v>650</v>
      </c>
      <c r="L197" s="841" t="s">
        <v>645</v>
      </c>
      <c r="M197" s="841" t="s">
        <v>352</v>
      </c>
      <c r="N197" s="841" t="s">
        <v>651</v>
      </c>
      <c r="O197" s="841"/>
      <c r="P197" s="841" t="s">
        <v>655</v>
      </c>
      <c r="Q197" s="841" t="s">
        <v>323</v>
      </c>
      <c r="R197" s="841" t="s">
        <v>652</v>
      </c>
      <c r="S197" s="829"/>
      <c r="T197" s="829" t="s">
        <v>655</v>
      </c>
      <c r="U197" s="829" t="s">
        <v>323</v>
      </c>
      <c r="V197" s="829" t="s">
        <v>652</v>
      </c>
    </row>
    <row r="198" spans="1:22" outlineLevel="1">
      <c r="A198" s="847" t="s">
        <v>277</v>
      </c>
      <c r="B198" s="829" t="s">
        <v>1293</v>
      </c>
      <c r="C198" s="839">
        <v>42855</v>
      </c>
      <c r="D198" s="829" t="s">
        <v>1383</v>
      </c>
      <c r="E198" s="830" t="s">
        <v>651</v>
      </c>
      <c r="F198" s="831">
        <v>67304</v>
      </c>
      <c r="G198" s="832">
        <v>844.54</v>
      </c>
      <c r="H198" s="829">
        <v>844.54</v>
      </c>
      <c r="I198" s="829" t="s">
        <v>60</v>
      </c>
      <c r="J198" s="975">
        <v>1059.3900000000001</v>
      </c>
      <c r="K198" s="840" t="s">
        <v>650</v>
      </c>
      <c r="L198" s="841" t="s">
        <v>645</v>
      </c>
      <c r="M198" s="841" t="s">
        <v>352</v>
      </c>
      <c r="N198" s="841" t="s">
        <v>651</v>
      </c>
      <c r="O198" s="841"/>
      <c r="P198" s="841" t="s">
        <v>5</v>
      </c>
      <c r="Q198" s="841" t="s">
        <v>323</v>
      </c>
      <c r="R198" s="841" t="s">
        <v>652</v>
      </c>
      <c r="S198" s="829"/>
      <c r="T198" s="829" t="s">
        <v>5</v>
      </c>
      <c r="U198" s="829" t="s">
        <v>323</v>
      </c>
      <c r="V198" s="829" t="s">
        <v>652</v>
      </c>
    </row>
    <row r="199" spans="1:22" outlineLevel="1">
      <c r="A199" s="847" t="s">
        <v>277</v>
      </c>
      <c r="B199" s="829" t="s">
        <v>1293</v>
      </c>
      <c r="C199" s="839">
        <v>42855</v>
      </c>
      <c r="D199" s="829" t="s">
        <v>1383</v>
      </c>
      <c r="E199" s="830" t="s">
        <v>1039</v>
      </c>
      <c r="F199" s="831">
        <v>67305</v>
      </c>
      <c r="G199" s="832">
        <v>12.67</v>
      </c>
      <c r="H199" s="829">
        <v>12.67</v>
      </c>
      <c r="I199" s="829" t="s">
        <v>60</v>
      </c>
      <c r="J199" s="975">
        <v>15.89</v>
      </c>
      <c r="K199" s="840" t="s">
        <v>650</v>
      </c>
      <c r="L199" s="841" t="s">
        <v>645</v>
      </c>
      <c r="M199" s="841" t="s">
        <v>352</v>
      </c>
      <c r="N199" s="841" t="s">
        <v>651</v>
      </c>
      <c r="O199" s="841"/>
      <c r="P199" s="841" t="s">
        <v>4</v>
      </c>
      <c r="Q199" s="841" t="s">
        <v>323</v>
      </c>
      <c r="R199" s="841" t="s">
        <v>652</v>
      </c>
      <c r="S199" s="829"/>
      <c r="T199" s="829" t="s">
        <v>4</v>
      </c>
      <c r="U199" s="829" t="s">
        <v>323</v>
      </c>
      <c r="V199" s="829" t="s">
        <v>652</v>
      </c>
    </row>
    <row r="200" spans="1:22" outlineLevel="1">
      <c r="A200" s="847" t="s">
        <v>277</v>
      </c>
      <c r="B200" s="829" t="s">
        <v>1293</v>
      </c>
      <c r="C200" s="839">
        <v>42855</v>
      </c>
      <c r="D200" s="829" t="s">
        <v>1383</v>
      </c>
      <c r="E200" s="830" t="s">
        <v>651</v>
      </c>
      <c r="F200" s="831">
        <v>67304</v>
      </c>
      <c r="G200" s="832">
        <v>84.45</v>
      </c>
      <c r="H200" s="829">
        <v>84.45</v>
      </c>
      <c r="I200" s="829" t="s">
        <v>60</v>
      </c>
      <c r="J200" s="975">
        <v>105.93</v>
      </c>
      <c r="K200" s="840" t="s">
        <v>656</v>
      </c>
      <c r="L200" s="841" t="s">
        <v>645</v>
      </c>
      <c r="M200" s="841" t="s">
        <v>352</v>
      </c>
      <c r="N200" s="841" t="s">
        <v>651</v>
      </c>
      <c r="O200" s="841"/>
      <c r="P200" s="841" t="s">
        <v>5</v>
      </c>
      <c r="Q200" s="841" t="s">
        <v>323</v>
      </c>
      <c r="R200" s="841" t="s">
        <v>652</v>
      </c>
      <c r="S200" s="829"/>
      <c r="T200" s="829" t="s">
        <v>5</v>
      </c>
      <c r="U200" s="829" t="s">
        <v>323</v>
      </c>
      <c r="V200" s="829" t="s">
        <v>652</v>
      </c>
    </row>
    <row r="201" spans="1:22" outlineLevel="1">
      <c r="A201" s="847" t="s">
        <v>277</v>
      </c>
      <c r="B201" s="829" t="s">
        <v>1293</v>
      </c>
      <c r="C201" s="839">
        <v>42851</v>
      </c>
      <c r="D201" s="829" t="s">
        <v>1332</v>
      </c>
      <c r="E201" s="830" t="s">
        <v>1384</v>
      </c>
      <c r="F201" s="831">
        <v>67355</v>
      </c>
      <c r="G201" s="832">
        <v>31.89</v>
      </c>
      <c r="H201" s="829">
        <v>40</v>
      </c>
      <c r="I201" s="829" t="s">
        <v>322</v>
      </c>
      <c r="J201" s="975">
        <f>H201</f>
        <v>40</v>
      </c>
      <c r="K201" s="840" t="s">
        <v>691</v>
      </c>
      <c r="L201" s="841" t="s">
        <v>661</v>
      </c>
      <c r="M201" s="841" t="s">
        <v>352</v>
      </c>
      <c r="N201" s="841" t="s">
        <v>1385</v>
      </c>
      <c r="O201" s="841"/>
      <c r="P201" s="841" t="s">
        <v>5</v>
      </c>
      <c r="Q201" s="841" t="s">
        <v>323</v>
      </c>
      <c r="R201" s="841" t="s">
        <v>652</v>
      </c>
      <c r="S201" s="829"/>
      <c r="T201" s="829" t="s">
        <v>5</v>
      </c>
      <c r="U201" s="829" t="s">
        <v>323</v>
      </c>
      <c r="V201" s="829" t="s">
        <v>652</v>
      </c>
    </row>
    <row r="202" spans="1:22" outlineLevel="1">
      <c r="A202" s="847" t="s">
        <v>277</v>
      </c>
      <c r="B202" s="829" t="s">
        <v>1293</v>
      </c>
      <c r="C202" s="839">
        <v>42849</v>
      </c>
      <c r="D202" s="829" t="s">
        <v>1332</v>
      </c>
      <c r="E202" s="830" t="s">
        <v>1386</v>
      </c>
      <c r="F202" s="831">
        <v>67355</v>
      </c>
      <c r="G202" s="832">
        <v>55.8</v>
      </c>
      <c r="H202" s="829">
        <v>70</v>
      </c>
      <c r="I202" s="829" t="s">
        <v>322</v>
      </c>
      <c r="J202" s="975">
        <f>H202</f>
        <v>70</v>
      </c>
      <c r="K202" s="840" t="s">
        <v>850</v>
      </c>
      <c r="L202" s="841" t="s">
        <v>661</v>
      </c>
      <c r="M202" s="841" t="s">
        <v>352</v>
      </c>
      <c r="N202" s="841" t="s">
        <v>1385</v>
      </c>
      <c r="O202" s="841"/>
      <c r="P202" s="841" t="s">
        <v>5</v>
      </c>
      <c r="Q202" s="841" t="s">
        <v>323</v>
      </c>
      <c r="R202" s="841" t="s">
        <v>652</v>
      </c>
      <c r="S202" s="829"/>
      <c r="T202" s="829" t="s">
        <v>5</v>
      </c>
      <c r="U202" s="829" t="s">
        <v>323</v>
      </c>
      <c r="V202" s="829" t="s">
        <v>652</v>
      </c>
    </row>
    <row r="203" spans="1:22" outlineLevel="1">
      <c r="A203" s="847" t="s">
        <v>277</v>
      </c>
      <c r="B203" s="829" t="s">
        <v>1293</v>
      </c>
      <c r="C203" s="839">
        <v>42851</v>
      </c>
      <c r="D203" s="829" t="s">
        <v>1332</v>
      </c>
      <c r="E203" s="830" t="s">
        <v>1387</v>
      </c>
      <c r="F203" s="831">
        <v>67355</v>
      </c>
      <c r="G203" s="832">
        <v>12.76</v>
      </c>
      <c r="H203" s="829">
        <v>16</v>
      </c>
      <c r="I203" s="829" t="s">
        <v>322</v>
      </c>
      <c r="J203" s="975">
        <f>H203</f>
        <v>16</v>
      </c>
      <c r="K203" s="840" t="s">
        <v>680</v>
      </c>
      <c r="L203" s="841" t="s">
        <v>661</v>
      </c>
      <c r="M203" s="841" t="s">
        <v>352</v>
      </c>
      <c r="N203" s="841" t="s">
        <v>1385</v>
      </c>
      <c r="O203" s="841"/>
      <c r="P203" s="841" t="s">
        <v>5</v>
      </c>
      <c r="Q203" s="841" t="s">
        <v>323</v>
      </c>
      <c r="R203" s="841" t="s">
        <v>652</v>
      </c>
      <c r="S203" s="829"/>
      <c r="T203" s="829" t="s">
        <v>5</v>
      </c>
      <c r="U203" s="829" t="s">
        <v>323</v>
      </c>
      <c r="V203" s="829" t="s">
        <v>652</v>
      </c>
    </row>
    <row r="204" spans="1:22" outlineLevel="1">
      <c r="A204" s="847" t="s">
        <v>277</v>
      </c>
      <c r="B204" s="829" t="s">
        <v>1294</v>
      </c>
      <c r="C204" s="839">
        <v>42886</v>
      </c>
      <c r="D204" s="829" t="s">
        <v>1388</v>
      </c>
      <c r="E204" s="830" t="s">
        <v>1389</v>
      </c>
      <c r="F204" s="831">
        <v>67706</v>
      </c>
      <c r="G204" s="832">
        <v>10.72</v>
      </c>
      <c r="H204" s="829">
        <v>10.72</v>
      </c>
      <c r="I204" s="829" t="s">
        <v>60</v>
      </c>
      <c r="J204" s="975">
        <v>13.85</v>
      </c>
      <c r="K204" s="840" t="s">
        <v>650</v>
      </c>
      <c r="L204" s="841" t="s">
        <v>645</v>
      </c>
      <c r="M204" s="841" t="s">
        <v>352</v>
      </c>
      <c r="N204" s="841" t="s">
        <v>1390</v>
      </c>
      <c r="O204" s="841"/>
      <c r="P204" s="841" t="s">
        <v>4</v>
      </c>
      <c r="Q204" s="841" t="s">
        <v>323</v>
      </c>
      <c r="R204" s="841" t="s">
        <v>652</v>
      </c>
      <c r="S204" s="829"/>
      <c r="T204" s="829" t="s">
        <v>4</v>
      </c>
      <c r="U204" s="829" t="s">
        <v>323</v>
      </c>
      <c r="V204" s="829" t="s">
        <v>652</v>
      </c>
    </row>
    <row r="205" spans="1:22" outlineLevel="1">
      <c r="A205" s="847" t="s">
        <v>277</v>
      </c>
      <c r="B205" s="829" t="s">
        <v>1294</v>
      </c>
      <c r="C205" s="839">
        <v>42886</v>
      </c>
      <c r="D205" s="829" t="s">
        <v>1388</v>
      </c>
      <c r="E205" s="830" t="s">
        <v>1391</v>
      </c>
      <c r="F205" s="831">
        <v>67705</v>
      </c>
      <c r="G205" s="832">
        <v>35.729999999999997</v>
      </c>
      <c r="H205" s="829">
        <v>35.729999999999997</v>
      </c>
      <c r="I205" s="829" t="s">
        <v>60</v>
      </c>
      <c r="J205" s="975">
        <v>46.15</v>
      </c>
      <c r="K205" s="840" t="s">
        <v>650</v>
      </c>
      <c r="L205" s="841" t="s">
        <v>645</v>
      </c>
      <c r="M205" s="841" t="s">
        <v>352</v>
      </c>
      <c r="N205" s="841" t="s">
        <v>1390</v>
      </c>
      <c r="O205" s="841"/>
      <c r="P205" s="841" t="s">
        <v>655</v>
      </c>
      <c r="Q205" s="841" t="s">
        <v>323</v>
      </c>
      <c r="R205" s="841" t="s">
        <v>652</v>
      </c>
      <c r="S205" s="829"/>
      <c r="T205" s="829" t="s">
        <v>655</v>
      </c>
      <c r="U205" s="829" t="s">
        <v>323</v>
      </c>
      <c r="V205" s="829" t="s">
        <v>652</v>
      </c>
    </row>
    <row r="206" spans="1:22" outlineLevel="1">
      <c r="A206" s="847" t="s">
        <v>277</v>
      </c>
      <c r="B206" s="829" t="s">
        <v>1294</v>
      </c>
      <c r="C206" s="839">
        <v>42886</v>
      </c>
      <c r="D206" s="829" t="s">
        <v>1388</v>
      </c>
      <c r="E206" s="830" t="s">
        <v>1390</v>
      </c>
      <c r="F206" s="831">
        <v>67704</v>
      </c>
      <c r="G206" s="832">
        <v>714.69</v>
      </c>
      <c r="H206" s="829">
        <v>714.69</v>
      </c>
      <c r="I206" s="829" t="s">
        <v>60</v>
      </c>
      <c r="J206" s="975">
        <v>923.12</v>
      </c>
      <c r="K206" s="840" t="s">
        <v>650</v>
      </c>
      <c r="L206" s="841" t="s">
        <v>645</v>
      </c>
      <c r="M206" s="841" t="s">
        <v>352</v>
      </c>
      <c r="N206" s="841" t="s">
        <v>1390</v>
      </c>
      <c r="O206" s="841"/>
      <c r="P206" s="841" t="s">
        <v>5</v>
      </c>
      <c r="Q206" s="841" t="s">
        <v>323</v>
      </c>
      <c r="R206" s="841" t="s">
        <v>652</v>
      </c>
      <c r="S206" s="829"/>
      <c r="T206" s="829" t="s">
        <v>5</v>
      </c>
      <c r="U206" s="829" t="s">
        <v>323</v>
      </c>
      <c r="V206" s="829" t="s">
        <v>652</v>
      </c>
    </row>
    <row r="207" spans="1:22" outlineLevel="1">
      <c r="A207" s="847" t="s">
        <v>277</v>
      </c>
      <c r="B207" s="829" t="s">
        <v>1294</v>
      </c>
      <c r="C207" s="839">
        <v>42886</v>
      </c>
      <c r="D207" s="829" t="s">
        <v>1388</v>
      </c>
      <c r="E207" s="830" t="s">
        <v>1390</v>
      </c>
      <c r="F207" s="831">
        <v>67704</v>
      </c>
      <c r="G207" s="832">
        <v>71.47</v>
      </c>
      <c r="H207" s="829">
        <v>71.47</v>
      </c>
      <c r="I207" s="829" t="s">
        <v>60</v>
      </c>
      <c r="J207" s="975">
        <v>92.31</v>
      </c>
      <c r="K207" s="840" t="s">
        <v>656</v>
      </c>
      <c r="L207" s="841" t="s">
        <v>645</v>
      </c>
      <c r="M207" s="841" t="s">
        <v>352</v>
      </c>
      <c r="N207" s="841" t="s">
        <v>1390</v>
      </c>
      <c r="O207" s="841"/>
      <c r="P207" s="841" t="s">
        <v>5</v>
      </c>
      <c r="Q207" s="841" t="s">
        <v>323</v>
      </c>
      <c r="R207" s="841" t="s">
        <v>652</v>
      </c>
      <c r="S207" s="829"/>
      <c r="T207" s="829" t="s">
        <v>5</v>
      </c>
      <c r="U207" s="829" t="s">
        <v>323</v>
      </c>
      <c r="V207" s="829" t="s">
        <v>652</v>
      </c>
    </row>
    <row r="208" spans="1:22" outlineLevel="1">
      <c r="A208" s="847" t="s">
        <v>277</v>
      </c>
      <c r="B208" s="829" t="s">
        <v>1294</v>
      </c>
      <c r="C208" s="839">
        <v>42880</v>
      </c>
      <c r="D208" s="829" t="s">
        <v>1392</v>
      </c>
      <c r="E208" s="830" t="s">
        <v>1393</v>
      </c>
      <c r="F208" s="831">
        <v>67663</v>
      </c>
      <c r="G208" s="832">
        <v>10.25</v>
      </c>
      <c r="H208" s="829">
        <v>10.25</v>
      </c>
      <c r="I208" s="829" t="s">
        <v>60</v>
      </c>
      <c r="J208" s="975">
        <v>13.24</v>
      </c>
      <c r="K208" s="840" t="s">
        <v>818</v>
      </c>
      <c r="L208" s="841" t="s">
        <v>645</v>
      </c>
      <c r="M208" s="841" t="s">
        <v>352</v>
      </c>
      <c r="N208" s="841"/>
      <c r="O208" s="841"/>
      <c r="P208" s="841" t="s">
        <v>5</v>
      </c>
      <c r="Q208" s="841" t="s">
        <v>323</v>
      </c>
      <c r="R208" s="841" t="s">
        <v>652</v>
      </c>
      <c r="S208" s="829"/>
      <c r="T208" s="829" t="s">
        <v>5</v>
      </c>
      <c r="U208" s="829" t="s">
        <v>323</v>
      </c>
      <c r="V208" s="829" t="s">
        <v>652</v>
      </c>
    </row>
    <row r="209" spans="1:22">
      <c r="A209" s="842" t="s">
        <v>647</v>
      </c>
      <c r="B209" s="842"/>
      <c r="C209" s="842"/>
      <c r="D209" s="842"/>
      <c r="E209" s="843"/>
      <c r="F209" s="844"/>
      <c r="G209" s="845">
        <f>SUM(G197:G208)</f>
        <v>1927.2</v>
      </c>
      <c r="H209" s="846">
        <f>SUM(H197:H208)</f>
        <v>1952.75</v>
      </c>
      <c r="I209" s="842"/>
      <c r="J209" s="976">
        <f>SUM(J197:J208)</f>
        <v>2448.85</v>
      </c>
      <c r="K209" s="842"/>
      <c r="L209" s="842"/>
      <c r="M209" s="842"/>
      <c r="N209" s="842"/>
      <c r="O209" s="842"/>
      <c r="P209" s="842"/>
      <c r="Q209" s="842"/>
      <c r="R209" s="842"/>
      <c r="S209" s="829"/>
      <c r="T209" s="829"/>
      <c r="U209" s="829"/>
      <c r="V209" s="829"/>
    </row>
    <row r="210" spans="1:22" outlineLevel="1">
      <c r="A210" s="847" t="s">
        <v>278</v>
      </c>
      <c r="B210" s="829" t="s">
        <v>1293</v>
      </c>
      <c r="C210" s="839">
        <v>42855</v>
      </c>
      <c r="D210" s="829" t="s">
        <v>1383</v>
      </c>
      <c r="E210" s="830" t="s">
        <v>1038</v>
      </c>
      <c r="F210" s="831">
        <v>67306</v>
      </c>
      <c r="G210" s="832">
        <v>5.75</v>
      </c>
      <c r="H210" s="829">
        <v>5.75</v>
      </c>
      <c r="I210" s="829" t="s">
        <v>60</v>
      </c>
      <c r="J210" s="975">
        <v>7.21</v>
      </c>
      <c r="K210" s="840" t="s">
        <v>650</v>
      </c>
      <c r="L210" s="841" t="s">
        <v>645</v>
      </c>
      <c r="M210" s="841" t="s">
        <v>352</v>
      </c>
      <c r="N210" s="841" t="s">
        <v>1044</v>
      </c>
      <c r="O210" s="841"/>
      <c r="P210" s="841" t="s">
        <v>655</v>
      </c>
      <c r="Q210" s="841" t="s">
        <v>323</v>
      </c>
      <c r="R210" s="841" t="s">
        <v>652</v>
      </c>
      <c r="S210" s="829"/>
      <c r="T210" s="829" t="s">
        <v>655</v>
      </c>
      <c r="U210" s="829" t="s">
        <v>323</v>
      </c>
      <c r="V210" s="829" t="s">
        <v>652</v>
      </c>
    </row>
    <row r="211" spans="1:22" outlineLevel="1">
      <c r="A211" s="847" t="s">
        <v>278</v>
      </c>
      <c r="B211" s="829" t="s">
        <v>1293</v>
      </c>
      <c r="C211" s="839">
        <v>42855</v>
      </c>
      <c r="D211" s="829" t="s">
        <v>1383</v>
      </c>
      <c r="E211" s="830" t="s">
        <v>1039</v>
      </c>
      <c r="F211" s="831">
        <v>67305</v>
      </c>
      <c r="G211" s="832">
        <v>1.73</v>
      </c>
      <c r="H211" s="829">
        <v>1.73</v>
      </c>
      <c r="I211" s="829" t="s">
        <v>60</v>
      </c>
      <c r="J211" s="975">
        <v>2.17</v>
      </c>
      <c r="K211" s="840" t="s">
        <v>650</v>
      </c>
      <c r="L211" s="841" t="s">
        <v>645</v>
      </c>
      <c r="M211" s="841" t="s">
        <v>352</v>
      </c>
      <c r="N211" s="841" t="s">
        <v>1044</v>
      </c>
      <c r="O211" s="841"/>
      <c r="P211" s="841" t="s">
        <v>4</v>
      </c>
      <c r="Q211" s="841" t="s">
        <v>323</v>
      </c>
      <c r="R211" s="841" t="s">
        <v>652</v>
      </c>
      <c r="S211" s="829"/>
      <c r="T211" s="829" t="s">
        <v>4</v>
      </c>
      <c r="U211" s="829" t="s">
        <v>323</v>
      </c>
      <c r="V211" s="829" t="s">
        <v>652</v>
      </c>
    </row>
    <row r="212" spans="1:22" outlineLevel="1">
      <c r="A212" s="847" t="s">
        <v>278</v>
      </c>
      <c r="B212" s="829" t="s">
        <v>1293</v>
      </c>
      <c r="C212" s="839">
        <v>42855</v>
      </c>
      <c r="D212" s="829" t="s">
        <v>1383</v>
      </c>
      <c r="E212" s="830" t="s">
        <v>1044</v>
      </c>
      <c r="F212" s="831">
        <v>67304</v>
      </c>
      <c r="G212" s="832">
        <v>115.09</v>
      </c>
      <c r="H212" s="829">
        <v>115.09</v>
      </c>
      <c r="I212" s="829" t="s">
        <v>60</v>
      </c>
      <c r="J212" s="975">
        <v>144.37</v>
      </c>
      <c r="K212" s="840" t="s">
        <v>650</v>
      </c>
      <c r="L212" s="841" t="s">
        <v>645</v>
      </c>
      <c r="M212" s="841" t="s">
        <v>352</v>
      </c>
      <c r="N212" s="841" t="s">
        <v>1044</v>
      </c>
      <c r="O212" s="841"/>
      <c r="P212" s="841" t="s">
        <v>5</v>
      </c>
      <c r="Q212" s="841" t="s">
        <v>323</v>
      </c>
      <c r="R212" s="841" t="s">
        <v>652</v>
      </c>
      <c r="S212" s="829"/>
      <c r="T212" s="829" t="s">
        <v>5</v>
      </c>
      <c r="U212" s="829" t="s">
        <v>323</v>
      </c>
      <c r="V212" s="829" t="s">
        <v>652</v>
      </c>
    </row>
    <row r="213" spans="1:22" outlineLevel="1">
      <c r="A213" s="847" t="s">
        <v>278</v>
      </c>
      <c r="B213" s="829" t="s">
        <v>1293</v>
      </c>
      <c r="C213" s="839">
        <v>42855</v>
      </c>
      <c r="D213" s="829" t="s">
        <v>1383</v>
      </c>
      <c r="E213" s="830" t="s">
        <v>1044</v>
      </c>
      <c r="F213" s="831">
        <v>67304</v>
      </c>
      <c r="G213" s="832">
        <v>11.51</v>
      </c>
      <c r="H213" s="829">
        <v>11.51</v>
      </c>
      <c r="I213" s="829" t="s">
        <v>60</v>
      </c>
      <c r="J213" s="975">
        <v>14.44</v>
      </c>
      <c r="K213" s="840" t="s">
        <v>656</v>
      </c>
      <c r="L213" s="841" t="s">
        <v>645</v>
      </c>
      <c r="M213" s="841" t="s">
        <v>352</v>
      </c>
      <c r="N213" s="841" t="s">
        <v>1044</v>
      </c>
      <c r="O213" s="841"/>
      <c r="P213" s="841" t="s">
        <v>5</v>
      </c>
      <c r="Q213" s="841" t="s">
        <v>323</v>
      </c>
      <c r="R213" s="841" t="s">
        <v>652</v>
      </c>
      <c r="S213" s="829"/>
      <c r="T213" s="829" t="s">
        <v>5</v>
      </c>
      <c r="U213" s="829" t="s">
        <v>323</v>
      </c>
      <c r="V213" s="829" t="s">
        <v>652</v>
      </c>
    </row>
    <row r="214" spans="1:22" outlineLevel="1">
      <c r="A214" s="847" t="s">
        <v>278</v>
      </c>
      <c r="B214" s="829" t="s">
        <v>1293</v>
      </c>
      <c r="C214" s="839">
        <v>42851</v>
      </c>
      <c r="D214" s="829" t="s">
        <v>1394</v>
      </c>
      <c r="E214" s="830" t="s">
        <v>1395</v>
      </c>
      <c r="F214" s="831">
        <v>67355</v>
      </c>
      <c r="G214" s="832">
        <v>554.85</v>
      </c>
      <c r="H214" s="829">
        <v>696</v>
      </c>
      <c r="I214" s="829" t="s">
        <v>322</v>
      </c>
      <c r="J214" s="975">
        <f>H214</f>
        <v>696</v>
      </c>
      <c r="K214" s="840" t="s">
        <v>850</v>
      </c>
      <c r="L214" s="841" t="s">
        <v>661</v>
      </c>
      <c r="M214" s="841" t="s">
        <v>352</v>
      </c>
      <c r="N214" s="841" t="s">
        <v>1044</v>
      </c>
      <c r="O214" s="841"/>
      <c r="P214" s="841" t="s">
        <v>5</v>
      </c>
      <c r="Q214" s="841" t="s">
        <v>323</v>
      </c>
      <c r="R214" s="841" t="s">
        <v>652</v>
      </c>
      <c r="S214" s="829"/>
      <c r="T214" s="829" t="s">
        <v>5</v>
      </c>
      <c r="U214" s="829" t="s">
        <v>323</v>
      </c>
      <c r="V214" s="829" t="s">
        <v>652</v>
      </c>
    </row>
    <row r="215" spans="1:22" outlineLevel="1">
      <c r="A215" s="847" t="s">
        <v>278</v>
      </c>
      <c r="B215" s="829" t="s">
        <v>1293</v>
      </c>
      <c r="C215" s="839">
        <v>42851</v>
      </c>
      <c r="D215" s="829" t="s">
        <v>1394</v>
      </c>
      <c r="E215" s="830" t="s">
        <v>1396</v>
      </c>
      <c r="F215" s="831">
        <v>67355</v>
      </c>
      <c r="G215" s="832">
        <v>608.66</v>
      </c>
      <c r="H215" s="829">
        <v>763.5</v>
      </c>
      <c r="I215" s="829" t="s">
        <v>322</v>
      </c>
      <c r="J215" s="975">
        <f>H215</f>
        <v>763.5</v>
      </c>
      <c r="K215" s="840" t="s">
        <v>850</v>
      </c>
      <c r="L215" s="841" t="s">
        <v>661</v>
      </c>
      <c r="M215" s="841" t="s">
        <v>352</v>
      </c>
      <c r="N215" s="841" t="s">
        <v>1044</v>
      </c>
      <c r="O215" s="841"/>
      <c r="P215" s="841" t="s">
        <v>5</v>
      </c>
      <c r="Q215" s="841" t="s">
        <v>323</v>
      </c>
      <c r="R215" s="841" t="s">
        <v>652</v>
      </c>
      <c r="S215" s="829"/>
      <c r="T215" s="829" t="s">
        <v>5</v>
      </c>
      <c r="U215" s="829" t="s">
        <v>323</v>
      </c>
      <c r="V215" s="829" t="s">
        <v>652</v>
      </c>
    </row>
    <row r="216" spans="1:22" outlineLevel="1">
      <c r="A216" s="847" t="s">
        <v>278</v>
      </c>
      <c r="B216" s="829" t="s">
        <v>1293</v>
      </c>
      <c r="C216" s="839">
        <v>42855</v>
      </c>
      <c r="D216" s="829" t="s">
        <v>1397</v>
      </c>
      <c r="E216" s="830" t="s">
        <v>1398</v>
      </c>
      <c r="F216" s="831">
        <v>67292</v>
      </c>
      <c r="G216" s="832">
        <v>-835.2</v>
      </c>
      <c r="H216" s="829">
        <v>-835.2</v>
      </c>
      <c r="I216" s="829" t="s">
        <v>60</v>
      </c>
      <c r="J216" s="975">
        <v>-1047.67</v>
      </c>
      <c r="K216" s="840" t="s">
        <v>1399</v>
      </c>
      <c r="L216" s="841" t="s">
        <v>645</v>
      </c>
      <c r="M216" s="841" t="s">
        <v>352</v>
      </c>
      <c r="N216" s="841"/>
      <c r="O216" s="841"/>
      <c r="P216" s="841" t="s">
        <v>5</v>
      </c>
      <c r="Q216" s="841" t="s">
        <v>323</v>
      </c>
      <c r="R216" s="841" t="s">
        <v>652</v>
      </c>
      <c r="S216" s="829"/>
      <c r="T216" s="829" t="s">
        <v>5</v>
      </c>
      <c r="U216" s="829" t="s">
        <v>323</v>
      </c>
      <c r="V216" s="829" t="s">
        <v>652</v>
      </c>
    </row>
    <row r="217" spans="1:22" outlineLevel="1">
      <c r="A217" s="847" t="s">
        <v>278</v>
      </c>
      <c r="B217" s="829" t="s">
        <v>1293</v>
      </c>
      <c r="C217" s="839">
        <v>42855</v>
      </c>
      <c r="D217" s="829" t="s">
        <v>1397</v>
      </c>
      <c r="E217" s="830" t="s">
        <v>1398</v>
      </c>
      <c r="F217" s="831">
        <v>67292</v>
      </c>
      <c r="G217" s="832">
        <v>-23.98</v>
      </c>
      <c r="H217" s="829">
        <v>-23.98</v>
      </c>
      <c r="I217" s="829" t="s">
        <v>60</v>
      </c>
      <c r="J217" s="975">
        <v>-30.08</v>
      </c>
      <c r="K217" s="840" t="s">
        <v>1399</v>
      </c>
      <c r="L217" s="841" t="s">
        <v>645</v>
      </c>
      <c r="M217" s="841" t="s">
        <v>352</v>
      </c>
      <c r="N217" s="841"/>
      <c r="O217" s="841"/>
      <c r="P217" s="841" t="s">
        <v>5</v>
      </c>
      <c r="Q217" s="841" t="s">
        <v>323</v>
      </c>
      <c r="R217" s="841" t="s">
        <v>652</v>
      </c>
      <c r="S217" s="829"/>
      <c r="T217" s="829" t="s">
        <v>5</v>
      </c>
      <c r="U217" s="829" t="s">
        <v>323</v>
      </c>
      <c r="V217" s="829" t="s">
        <v>652</v>
      </c>
    </row>
    <row r="218" spans="1:22" outlineLevel="1">
      <c r="A218" s="847" t="s">
        <v>278</v>
      </c>
      <c r="B218" s="829" t="s">
        <v>1294</v>
      </c>
      <c r="C218" s="839">
        <v>42886</v>
      </c>
      <c r="D218" s="829" t="s">
        <v>1388</v>
      </c>
      <c r="E218" s="830" t="s">
        <v>651</v>
      </c>
      <c r="F218" s="831">
        <v>67704</v>
      </c>
      <c r="G218" s="832">
        <v>640.89</v>
      </c>
      <c r="H218" s="829">
        <v>640.89</v>
      </c>
      <c r="I218" s="829" t="s">
        <v>60</v>
      </c>
      <c r="J218" s="975">
        <v>827.8</v>
      </c>
      <c r="K218" s="840" t="s">
        <v>650</v>
      </c>
      <c r="L218" s="841" t="s">
        <v>645</v>
      </c>
      <c r="M218" s="841" t="s">
        <v>352</v>
      </c>
      <c r="N218" s="841" t="s">
        <v>651</v>
      </c>
      <c r="O218" s="841"/>
      <c r="P218" s="841" t="s">
        <v>5</v>
      </c>
      <c r="Q218" s="841" t="s">
        <v>323</v>
      </c>
      <c r="R218" s="841" t="s">
        <v>652</v>
      </c>
      <c r="S218" s="829"/>
      <c r="T218" s="829" t="s">
        <v>5</v>
      </c>
      <c r="U218" s="829" t="s">
        <v>323</v>
      </c>
      <c r="V218" s="829" t="s">
        <v>652</v>
      </c>
    </row>
    <row r="219" spans="1:22" outlineLevel="1">
      <c r="A219" s="847" t="s">
        <v>278</v>
      </c>
      <c r="B219" s="829" t="s">
        <v>1294</v>
      </c>
      <c r="C219" s="839">
        <v>42886</v>
      </c>
      <c r="D219" s="829" t="s">
        <v>1388</v>
      </c>
      <c r="E219" s="830" t="s">
        <v>1391</v>
      </c>
      <c r="F219" s="831">
        <v>67705</v>
      </c>
      <c r="G219" s="832">
        <v>32.04</v>
      </c>
      <c r="H219" s="829">
        <v>32.04</v>
      </c>
      <c r="I219" s="829" t="s">
        <v>60</v>
      </c>
      <c r="J219" s="975">
        <v>41.38</v>
      </c>
      <c r="K219" s="840" t="s">
        <v>650</v>
      </c>
      <c r="L219" s="841" t="s">
        <v>645</v>
      </c>
      <c r="M219" s="841" t="s">
        <v>352</v>
      </c>
      <c r="N219" s="841" t="s">
        <v>651</v>
      </c>
      <c r="O219" s="841"/>
      <c r="P219" s="841" t="s">
        <v>655</v>
      </c>
      <c r="Q219" s="841" t="s">
        <v>323</v>
      </c>
      <c r="R219" s="841" t="s">
        <v>652</v>
      </c>
      <c r="S219" s="829"/>
      <c r="T219" s="829" t="s">
        <v>655</v>
      </c>
      <c r="U219" s="829" t="s">
        <v>323</v>
      </c>
      <c r="V219" s="829" t="s">
        <v>652</v>
      </c>
    </row>
    <row r="220" spans="1:22" outlineLevel="1">
      <c r="A220" s="847" t="s">
        <v>278</v>
      </c>
      <c r="B220" s="829" t="s">
        <v>1294</v>
      </c>
      <c r="C220" s="839">
        <v>42886</v>
      </c>
      <c r="D220" s="829" t="s">
        <v>1388</v>
      </c>
      <c r="E220" s="830" t="s">
        <v>1389</v>
      </c>
      <c r="F220" s="831">
        <v>67706</v>
      </c>
      <c r="G220" s="832">
        <v>9.61</v>
      </c>
      <c r="H220" s="829">
        <v>9.61</v>
      </c>
      <c r="I220" s="829" t="s">
        <v>60</v>
      </c>
      <c r="J220" s="975">
        <v>12.41</v>
      </c>
      <c r="K220" s="840" t="s">
        <v>650</v>
      </c>
      <c r="L220" s="841" t="s">
        <v>645</v>
      </c>
      <c r="M220" s="841" t="s">
        <v>352</v>
      </c>
      <c r="N220" s="841" t="s">
        <v>651</v>
      </c>
      <c r="O220" s="841"/>
      <c r="P220" s="841" t="s">
        <v>4</v>
      </c>
      <c r="Q220" s="841" t="s">
        <v>323</v>
      </c>
      <c r="R220" s="841" t="s">
        <v>652</v>
      </c>
      <c r="S220" s="829"/>
      <c r="T220" s="829" t="s">
        <v>4</v>
      </c>
      <c r="U220" s="829" t="s">
        <v>323</v>
      </c>
      <c r="V220" s="829" t="s">
        <v>652</v>
      </c>
    </row>
    <row r="221" spans="1:22" outlineLevel="1">
      <c r="A221" s="847" t="s">
        <v>278</v>
      </c>
      <c r="B221" s="829" t="s">
        <v>1294</v>
      </c>
      <c r="C221" s="839">
        <v>42886</v>
      </c>
      <c r="D221" s="829" t="s">
        <v>1388</v>
      </c>
      <c r="E221" s="830" t="s">
        <v>651</v>
      </c>
      <c r="F221" s="831">
        <v>67704</v>
      </c>
      <c r="G221" s="832">
        <v>64.09</v>
      </c>
      <c r="H221" s="829">
        <v>64.09</v>
      </c>
      <c r="I221" s="829" t="s">
        <v>60</v>
      </c>
      <c r="J221" s="975">
        <v>82.78</v>
      </c>
      <c r="K221" s="840" t="s">
        <v>656</v>
      </c>
      <c r="L221" s="841" t="s">
        <v>645</v>
      </c>
      <c r="M221" s="841" t="s">
        <v>352</v>
      </c>
      <c r="N221" s="841" t="s">
        <v>651</v>
      </c>
      <c r="O221" s="841"/>
      <c r="P221" s="841" t="s">
        <v>5</v>
      </c>
      <c r="Q221" s="841" t="s">
        <v>323</v>
      </c>
      <c r="R221" s="841" t="s">
        <v>652</v>
      </c>
      <c r="S221" s="829"/>
      <c r="T221" s="829" t="s">
        <v>5</v>
      </c>
      <c r="U221" s="829" t="s">
        <v>323</v>
      </c>
      <c r="V221" s="829" t="s">
        <v>652</v>
      </c>
    </row>
    <row r="222" spans="1:22">
      <c r="A222" s="842" t="s">
        <v>647</v>
      </c>
      <c r="B222" s="842"/>
      <c r="C222" s="842"/>
      <c r="D222" s="842"/>
      <c r="E222" s="843"/>
      <c r="F222" s="844"/>
      <c r="G222" s="845">
        <f>SUM(G210:G221)</f>
        <v>1185.04</v>
      </c>
      <c r="H222" s="846">
        <f>SUM(H210:H221)</f>
        <v>1481.0299999999997</v>
      </c>
      <c r="I222" s="842"/>
      <c r="J222" s="976">
        <f>SUM(J210:J221)</f>
        <v>1514.31</v>
      </c>
      <c r="K222" s="842"/>
      <c r="L222" s="842"/>
      <c r="M222" s="842"/>
      <c r="N222" s="842"/>
      <c r="O222" s="842"/>
      <c r="P222" s="842"/>
      <c r="Q222" s="842"/>
      <c r="R222" s="842"/>
      <c r="S222" s="829"/>
      <c r="T222" s="829"/>
      <c r="U222" s="829"/>
      <c r="V222" s="829"/>
    </row>
    <row r="223" spans="1:22" outlineLevel="1">
      <c r="A223" s="847" t="s">
        <v>279</v>
      </c>
      <c r="B223" s="829" t="s">
        <v>1293</v>
      </c>
      <c r="C223" s="839">
        <v>42855</v>
      </c>
      <c r="D223" s="829" t="s">
        <v>1383</v>
      </c>
      <c r="E223" s="830" t="s">
        <v>815</v>
      </c>
      <c r="F223" s="831">
        <v>67304</v>
      </c>
      <c r="G223" s="832">
        <v>537.1</v>
      </c>
      <c r="H223" s="829">
        <v>537.1</v>
      </c>
      <c r="I223" s="829" t="s">
        <v>60</v>
      </c>
      <c r="J223" s="975">
        <v>673.74</v>
      </c>
      <c r="K223" s="840" t="s">
        <v>650</v>
      </c>
      <c r="L223" s="841" t="s">
        <v>645</v>
      </c>
      <c r="M223" s="841" t="s">
        <v>352</v>
      </c>
      <c r="N223" s="841" t="s">
        <v>815</v>
      </c>
      <c r="O223" s="841"/>
      <c r="P223" s="841" t="s">
        <v>5</v>
      </c>
      <c r="Q223" s="841" t="s">
        <v>323</v>
      </c>
      <c r="R223" s="841" t="s">
        <v>652</v>
      </c>
      <c r="S223" s="829"/>
      <c r="T223" s="829" t="s">
        <v>5</v>
      </c>
      <c r="U223" s="829" t="s">
        <v>323</v>
      </c>
      <c r="V223" s="829" t="s">
        <v>652</v>
      </c>
    </row>
    <row r="224" spans="1:22" outlineLevel="1">
      <c r="A224" s="847" t="s">
        <v>279</v>
      </c>
      <c r="B224" s="829" t="s">
        <v>1293</v>
      </c>
      <c r="C224" s="839">
        <v>42855</v>
      </c>
      <c r="D224" s="829" t="s">
        <v>1383</v>
      </c>
      <c r="E224" s="830" t="s">
        <v>1039</v>
      </c>
      <c r="F224" s="831">
        <v>67305</v>
      </c>
      <c r="G224" s="832">
        <v>8.06</v>
      </c>
      <c r="H224" s="829">
        <v>8.06</v>
      </c>
      <c r="I224" s="829" t="s">
        <v>60</v>
      </c>
      <c r="J224" s="975">
        <v>10.11</v>
      </c>
      <c r="K224" s="840" t="s">
        <v>650</v>
      </c>
      <c r="L224" s="841" t="s">
        <v>645</v>
      </c>
      <c r="M224" s="841" t="s">
        <v>352</v>
      </c>
      <c r="N224" s="841" t="s">
        <v>815</v>
      </c>
      <c r="O224" s="841"/>
      <c r="P224" s="841" t="s">
        <v>4</v>
      </c>
      <c r="Q224" s="841" t="s">
        <v>323</v>
      </c>
      <c r="R224" s="841" t="s">
        <v>652</v>
      </c>
      <c r="S224" s="829"/>
      <c r="T224" s="829" t="s">
        <v>4</v>
      </c>
      <c r="U224" s="829" t="s">
        <v>323</v>
      </c>
      <c r="V224" s="829" t="s">
        <v>652</v>
      </c>
    </row>
    <row r="225" spans="1:22" outlineLevel="1">
      <c r="A225" s="847" t="s">
        <v>279</v>
      </c>
      <c r="B225" s="829" t="s">
        <v>1293</v>
      </c>
      <c r="C225" s="839">
        <v>42855</v>
      </c>
      <c r="D225" s="829" t="s">
        <v>1383</v>
      </c>
      <c r="E225" s="830" t="s">
        <v>1038</v>
      </c>
      <c r="F225" s="831">
        <v>67306</v>
      </c>
      <c r="G225" s="832">
        <v>26.86</v>
      </c>
      <c r="H225" s="829">
        <v>26.86</v>
      </c>
      <c r="I225" s="829" t="s">
        <v>60</v>
      </c>
      <c r="J225" s="975">
        <v>33.69</v>
      </c>
      <c r="K225" s="840" t="s">
        <v>650</v>
      </c>
      <c r="L225" s="841" t="s">
        <v>645</v>
      </c>
      <c r="M225" s="841" t="s">
        <v>352</v>
      </c>
      <c r="N225" s="841" t="s">
        <v>815</v>
      </c>
      <c r="O225" s="841"/>
      <c r="P225" s="841" t="s">
        <v>655</v>
      </c>
      <c r="Q225" s="841" t="s">
        <v>323</v>
      </c>
      <c r="R225" s="841" t="s">
        <v>652</v>
      </c>
      <c r="S225" s="829"/>
      <c r="T225" s="829" t="s">
        <v>655</v>
      </c>
      <c r="U225" s="829" t="s">
        <v>323</v>
      </c>
      <c r="V225" s="829" t="s">
        <v>652</v>
      </c>
    </row>
    <row r="226" spans="1:22" outlineLevel="1">
      <c r="A226" s="847" t="s">
        <v>279</v>
      </c>
      <c r="B226" s="829" t="s">
        <v>1293</v>
      </c>
      <c r="C226" s="839">
        <v>42855</v>
      </c>
      <c r="D226" s="829" t="s">
        <v>1383</v>
      </c>
      <c r="E226" s="830" t="s">
        <v>815</v>
      </c>
      <c r="F226" s="831">
        <v>67304</v>
      </c>
      <c r="G226" s="832">
        <v>53.71</v>
      </c>
      <c r="H226" s="829">
        <v>53.71</v>
      </c>
      <c r="I226" s="829" t="s">
        <v>60</v>
      </c>
      <c r="J226" s="975">
        <v>67.37</v>
      </c>
      <c r="K226" s="840" t="s">
        <v>656</v>
      </c>
      <c r="L226" s="841" t="s">
        <v>645</v>
      </c>
      <c r="M226" s="841" t="s">
        <v>352</v>
      </c>
      <c r="N226" s="841" t="s">
        <v>815</v>
      </c>
      <c r="O226" s="841"/>
      <c r="P226" s="841" t="s">
        <v>5</v>
      </c>
      <c r="Q226" s="841" t="s">
        <v>323</v>
      </c>
      <c r="R226" s="841" t="s">
        <v>652</v>
      </c>
      <c r="S226" s="829"/>
      <c r="T226" s="829" t="s">
        <v>5</v>
      </c>
      <c r="U226" s="829" t="s">
        <v>323</v>
      </c>
      <c r="V226" s="829" t="s">
        <v>652</v>
      </c>
    </row>
    <row r="227" spans="1:22" outlineLevel="1">
      <c r="A227" s="847" t="s">
        <v>279</v>
      </c>
      <c r="B227" s="829" t="s">
        <v>1294</v>
      </c>
      <c r="C227" s="839">
        <v>42886</v>
      </c>
      <c r="D227" s="829" t="s">
        <v>1388</v>
      </c>
      <c r="E227" s="830" t="s">
        <v>1389</v>
      </c>
      <c r="F227" s="831">
        <v>67706</v>
      </c>
      <c r="G227" s="832">
        <v>6.91</v>
      </c>
      <c r="H227" s="829">
        <v>6.91</v>
      </c>
      <c r="I227" s="829" t="s">
        <v>60</v>
      </c>
      <c r="J227" s="975">
        <v>8.93</v>
      </c>
      <c r="K227" s="840" t="s">
        <v>650</v>
      </c>
      <c r="L227" s="841" t="s">
        <v>645</v>
      </c>
      <c r="M227" s="841" t="s">
        <v>352</v>
      </c>
      <c r="N227" s="841" t="s">
        <v>815</v>
      </c>
      <c r="O227" s="841"/>
      <c r="P227" s="841" t="s">
        <v>4</v>
      </c>
      <c r="Q227" s="841" t="s">
        <v>323</v>
      </c>
      <c r="R227" s="841" t="s">
        <v>652</v>
      </c>
      <c r="S227" s="829"/>
      <c r="T227" s="829" t="s">
        <v>4</v>
      </c>
      <c r="U227" s="829" t="s">
        <v>323</v>
      </c>
      <c r="V227" s="829" t="s">
        <v>652</v>
      </c>
    </row>
    <row r="228" spans="1:22" outlineLevel="1">
      <c r="A228" s="847" t="s">
        <v>279</v>
      </c>
      <c r="B228" s="829" t="s">
        <v>1294</v>
      </c>
      <c r="C228" s="839">
        <v>42886</v>
      </c>
      <c r="D228" s="829" t="s">
        <v>1388</v>
      </c>
      <c r="E228" s="830" t="s">
        <v>1391</v>
      </c>
      <c r="F228" s="831">
        <v>67705</v>
      </c>
      <c r="G228" s="832">
        <v>23.02</v>
      </c>
      <c r="H228" s="829">
        <v>23.02</v>
      </c>
      <c r="I228" s="829" t="s">
        <v>60</v>
      </c>
      <c r="J228" s="975">
        <v>29.73</v>
      </c>
      <c r="K228" s="840" t="s">
        <v>650</v>
      </c>
      <c r="L228" s="841" t="s">
        <v>645</v>
      </c>
      <c r="M228" s="841" t="s">
        <v>352</v>
      </c>
      <c r="N228" s="841" t="s">
        <v>815</v>
      </c>
      <c r="O228" s="841"/>
      <c r="P228" s="841" t="s">
        <v>655</v>
      </c>
      <c r="Q228" s="841" t="s">
        <v>323</v>
      </c>
      <c r="R228" s="841" t="s">
        <v>652</v>
      </c>
      <c r="S228" s="829"/>
      <c r="T228" s="829" t="s">
        <v>655</v>
      </c>
      <c r="U228" s="829" t="s">
        <v>323</v>
      </c>
      <c r="V228" s="829" t="s">
        <v>652</v>
      </c>
    </row>
    <row r="229" spans="1:22" outlineLevel="1">
      <c r="A229" s="847" t="s">
        <v>279</v>
      </c>
      <c r="B229" s="829" t="s">
        <v>1294</v>
      </c>
      <c r="C229" s="839">
        <v>42886</v>
      </c>
      <c r="D229" s="829" t="s">
        <v>1388</v>
      </c>
      <c r="E229" s="830" t="s">
        <v>815</v>
      </c>
      <c r="F229" s="831">
        <v>67704</v>
      </c>
      <c r="G229" s="832">
        <v>460.37</v>
      </c>
      <c r="H229" s="829">
        <v>460.37</v>
      </c>
      <c r="I229" s="829" t="s">
        <v>60</v>
      </c>
      <c r="J229" s="975">
        <v>594.63</v>
      </c>
      <c r="K229" s="840" t="s">
        <v>650</v>
      </c>
      <c r="L229" s="841" t="s">
        <v>645</v>
      </c>
      <c r="M229" s="841" t="s">
        <v>352</v>
      </c>
      <c r="N229" s="841" t="s">
        <v>815</v>
      </c>
      <c r="O229" s="841"/>
      <c r="P229" s="841" t="s">
        <v>5</v>
      </c>
      <c r="Q229" s="841" t="s">
        <v>323</v>
      </c>
      <c r="R229" s="841" t="s">
        <v>652</v>
      </c>
      <c r="S229" s="829"/>
      <c r="T229" s="829" t="s">
        <v>5</v>
      </c>
      <c r="U229" s="829" t="s">
        <v>323</v>
      </c>
      <c r="V229" s="829" t="s">
        <v>652</v>
      </c>
    </row>
    <row r="230" spans="1:22" outlineLevel="1">
      <c r="A230" s="847" t="s">
        <v>279</v>
      </c>
      <c r="B230" s="829" t="s">
        <v>1294</v>
      </c>
      <c r="C230" s="839">
        <v>42886</v>
      </c>
      <c r="D230" s="829" t="s">
        <v>1388</v>
      </c>
      <c r="E230" s="830" t="s">
        <v>815</v>
      </c>
      <c r="F230" s="831">
        <v>67704</v>
      </c>
      <c r="G230" s="832">
        <v>46.04</v>
      </c>
      <c r="H230" s="829">
        <v>46.04</v>
      </c>
      <c r="I230" s="829" t="s">
        <v>60</v>
      </c>
      <c r="J230" s="975">
        <v>59.47</v>
      </c>
      <c r="K230" s="840" t="s">
        <v>656</v>
      </c>
      <c r="L230" s="841" t="s">
        <v>645</v>
      </c>
      <c r="M230" s="841" t="s">
        <v>352</v>
      </c>
      <c r="N230" s="841" t="s">
        <v>815</v>
      </c>
      <c r="O230" s="841"/>
      <c r="P230" s="841" t="s">
        <v>5</v>
      </c>
      <c r="Q230" s="841" t="s">
        <v>323</v>
      </c>
      <c r="R230" s="841" t="s">
        <v>652</v>
      </c>
      <c r="S230" s="829"/>
      <c r="T230" s="829" t="s">
        <v>5</v>
      </c>
      <c r="U230" s="829" t="s">
        <v>323</v>
      </c>
      <c r="V230" s="829" t="s">
        <v>652</v>
      </c>
    </row>
    <row r="231" spans="1:22">
      <c r="A231" s="842" t="s">
        <v>647</v>
      </c>
      <c r="B231" s="842"/>
      <c r="C231" s="842"/>
      <c r="D231" s="842"/>
      <c r="E231" s="843"/>
      <c r="F231" s="844"/>
      <c r="G231" s="845">
        <f>SUM(G223:G230)</f>
        <v>1162.07</v>
      </c>
      <c r="H231" s="846">
        <f>SUM(H223:H230)</f>
        <v>1162.07</v>
      </c>
      <c r="I231" s="842"/>
      <c r="J231" s="976">
        <f>SUM(J223:J230)</f>
        <v>1477.6699999999998</v>
      </c>
      <c r="K231" s="842"/>
      <c r="L231" s="842"/>
      <c r="M231" s="842"/>
      <c r="N231" s="842"/>
      <c r="O231" s="842"/>
      <c r="P231" s="842"/>
      <c r="Q231" s="842"/>
      <c r="R231" s="842"/>
      <c r="S231" s="829"/>
      <c r="T231" s="829"/>
      <c r="U231" s="829"/>
      <c r="V231" s="829"/>
    </row>
    <row r="232" spans="1:22" outlineLevel="1">
      <c r="A232" s="847" t="s">
        <v>280</v>
      </c>
      <c r="B232" s="829" t="s">
        <v>1293</v>
      </c>
      <c r="C232" s="839">
        <v>42794</v>
      </c>
      <c r="D232" s="829" t="s">
        <v>1400</v>
      </c>
      <c r="E232" s="830" t="s">
        <v>1401</v>
      </c>
      <c r="F232" s="831">
        <v>67168</v>
      </c>
      <c r="G232" s="832">
        <v>8.99</v>
      </c>
      <c r="H232" s="829">
        <v>8.99</v>
      </c>
      <c r="I232" s="829" t="s">
        <v>60</v>
      </c>
      <c r="J232" s="975">
        <v>11.28</v>
      </c>
      <c r="K232" s="840" t="s">
        <v>1056</v>
      </c>
      <c r="L232" s="841" t="s">
        <v>645</v>
      </c>
      <c r="M232" s="841" t="s">
        <v>352</v>
      </c>
      <c r="N232" s="841"/>
      <c r="O232" s="841"/>
      <c r="P232" s="841" t="s">
        <v>5</v>
      </c>
      <c r="Q232" s="841" t="s">
        <v>323</v>
      </c>
      <c r="R232" s="841" t="s">
        <v>652</v>
      </c>
      <c r="S232" s="829"/>
      <c r="T232" s="829" t="s">
        <v>5</v>
      </c>
      <c r="U232" s="829" t="s">
        <v>323</v>
      </c>
      <c r="V232" s="829" t="s">
        <v>652</v>
      </c>
    </row>
    <row r="233" spans="1:22" outlineLevel="1">
      <c r="A233" s="847" t="s">
        <v>280</v>
      </c>
      <c r="B233" s="829" t="s">
        <v>1293</v>
      </c>
      <c r="C233" s="839">
        <v>42794</v>
      </c>
      <c r="D233" s="829" t="s">
        <v>1400</v>
      </c>
      <c r="E233" s="830" t="s">
        <v>1402</v>
      </c>
      <c r="F233" s="831">
        <v>67168</v>
      </c>
      <c r="G233" s="832">
        <v>776.88</v>
      </c>
      <c r="H233" s="829">
        <v>776.88</v>
      </c>
      <c r="I233" s="829" t="s">
        <v>60</v>
      </c>
      <c r="J233" s="975">
        <v>974.52</v>
      </c>
      <c r="K233" s="840" t="s">
        <v>1056</v>
      </c>
      <c r="L233" s="841" t="s">
        <v>645</v>
      </c>
      <c r="M233" s="841" t="s">
        <v>352</v>
      </c>
      <c r="N233" s="841"/>
      <c r="O233" s="841"/>
      <c r="P233" s="841" t="s">
        <v>5</v>
      </c>
      <c r="Q233" s="841" t="s">
        <v>323</v>
      </c>
      <c r="R233" s="841" t="s">
        <v>652</v>
      </c>
      <c r="S233" s="829"/>
      <c r="T233" s="829" t="s">
        <v>5</v>
      </c>
      <c r="U233" s="829" t="s">
        <v>323</v>
      </c>
      <c r="V233" s="829" t="s">
        <v>652</v>
      </c>
    </row>
    <row r="234" spans="1:22">
      <c r="A234" s="842" t="s">
        <v>647</v>
      </c>
      <c r="B234" s="842"/>
      <c r="C234" s="842"/>
      <c r="D234" s="842"/>
      <c r="E234" s="843"/>
      <c r="F234" s="844"/>
      <c r="G234" s="845">
        <f>SUM(G232:G233)</f>
        <v>785.87</v>
      </c>
      <c r="H234" s="846">
        <f>SUM(H232:H233)</f>
        <v>785.87</v>
      </c>
      <c r="I234" s="842"/>
      <c r="J234" s="976">
        <f>SUM(J232:J233)</f>
        <v>985.8</v>
      </c>
      <c r="K234" s="842"/>
      <c r="L234" s="842"/>
      <c r="M234" s="842"/>
      <c r="N234" s="842"/>
      <c r="O234" s="842"/>
      <c r="P234" s="842"/>
      <c r="Q234" s="842"/>
      <c r="R234" s="842"/>
      <c r="S234" s="829"/>
      <c r="T234" s="829"/>
      <c r="U234" s="829"/>
      <c r="V234" s="829"/>
    </row>
    <row r="235" spans="1:22" outlineLevel="1">
      <c r="A235" s="847" t="s">
        <v>281</v>
      </c>
      <c r="B235" s="829" t="s">
        <v>1293</v>
      </c>
      <c r="C235" s="839">
        <v>42853</v>
      </c>
      <c r="D235" s="829" t="s">
        <v>1403</v>
      </c>
      <c r="E235" s="830" t="s">
        <v>1404</v>
      </c>
      <c r="F235" s="831">
        <v>67370</v>
      </c>
      <c r="G235" s="832">
        <v>1.59</v>
      </c>
      <c r="H235" s="829">
        <v>2</v>
      </c>
      <c r="I235" s="829" t="s">
        <v>322</v>
      </c>
      <c r="J235" s="975">
        <f t="shared" ref="J235:J242" si="15">H235</f>
        <v>2</v>
      </c>
      <c r="K235" s="840" t="s">
        <v>660</v>
      </c>
      <c r="L235" s="841" t="s">
        <v>665</v>
      </c>
      <c r="M235" s="841" t="s">
        <v>352</v>
      </c>
      <c r="N235" s="841" t="s">
        <v>815</v>
      </c>
      <c r="O235" s="841"/>
      <c r="P235" s="841" t="s">
        <v>5</v>
      </c>
      <c r="Q235" s="841" t="s">
        <v>323</v>
      </c>
      <c r="R235" s="841" t="s">
        <v>652</v>
      </c>
      <c r="S235" s="829"/>
      <c r="T235" s="829" t="s">
        <v>5</v>
      </c>
      <c r="U235" s="829" t="s">
        <v>323</v>
      </c>
      <c r="V235" s="829" t="s">
        <v>652</v>
      </c>
    </row>
    <row r="236" spans="1:22" outlineLevel="1">
      <c r="A236" s="847" t="s">
        <v>281</v>
      </c>
      <c r="B236" s="829" t="s">
        <v>1293</v>
      </c>
      <c r="C236" s="839">
        <v>42853</v>
      </c>
      <c r="D236" s="829" t="s">
        <v>1405</v>
      </c>
      <c r="E236" s="830" t="s">
        <v>1406</v>
      </c>
      <c r="F236" s="831">
        <v>67370</v>
      </c>
      <c r="G236" s="832">
        <v>1.59</v>
      </c>
      <c r="H236" s="829">
        <v>2</v>
      </c>
      <c r="I236" s="829" t="s">
        <v>322</v>
      </c>
      <c r="J236" s="975">
        <f t="shared" si="15"/>
        <v>2</v>
      </c>
      <c r="K236" s="840" t="s">
        <v>660</v>
      </c>
      <c r="L236" s="841" t="s">
        <v>665</v>
      </c>
      <c r="M236" s="841" t="s">
        <v>352</v>
      </c>
      <c r="N236" s="841" t="s">
        <v>651</v>
      </c>
      <c r="O236" s="841"/>
      <c r="P236" s="841" t="s">
        <v>5</v>
      </c>
      <c r="Q236" s="841" t="s">
        <v>323</v>
      </c>
      <c r="R236" s="841" t="s">
        <v>652</v>
      </c>
      <c r="S236" s="829"/>
      <c r="T236" s="829" t="s">
        <v>5</v>
      </c>
      <c r="U236" s="829" t="s">
        <v>323</v>
      </c>
      <c r="V236" s="829" t="s">
        <v>652</v>
      </c>
    </row>
    <row r="237" spans="1:22" outlineLevel="1">
      <c r="A237" s="847" t="s">
        <v>281</v>
      </c>
      <c r="B237" s="829" t="s">
        <v>1293</v>
      </c>
      <c r="C237" s="839">
        <v>42851</v>
      </c>
      <c r="D237" s="829" t="s">
        <v>1332</v>
      </c>
      <c r="E237" s="830" t="s">
        <v>1407</v>
      </c>
      <c r="F237" s="831">
        <v>67355</v>
      </c>
      <c r="G237" s="832">
        <v>131.54</v>
      </c>
      <c r="H237" s="829">
        <v>165</v>
      </c>
      <c r="I237" s="829" t="s">
        <v>322</v>
      </c>
      <c r="J237" s="975">
        <f t="shared" si="15"/>
        <v>165</v>
      </c>
      <c r="K237" s="840" t="s">
        <v>670</v>
      </c>
      <c r="L237" s="841" t="s">
        <v>661</v>
      </c>
      <c r="M237" s="841" t="s">
        <v>352</v>
      </c>
      <c r="N237" s="841" t="s">
        <v>651</v>
      </c>
      <c r="O237" s="841"/>
      <c r="P237" s="841" t="s">
        <v>5</v>
      </c>
      <c r="Q237" s="841" t="s">
        <v>323</v>
      </c>
      <c r="R237" s="841" t="s">
        <v>652</v>
      </c>
      <c r="S237" s="829"/>
      <c r="T237" s="829" t="s">
        <v>5</v>
      </c>
      <c r="U237" s="829" t="s">
        <v>323</v>
      </c>
      <c r="V237" s="829" t="s">
        <v>652</v>
      </c>
    </row>
    <row r="238" spans="1:22" outlineLevel="1">
      <c r="A238" s="847" t="s">
        <v>281</v>
      </c>
      <c r="B238" s="829" t="s">
        <v>1293</v>
      </c>
      <c r="C238" s="839">
        <v>42853</v>
      </c>
      <c r="D238" s="829" t="s">
        <v>1403</v>
      </c>
      <c r="E238" s="830" t="s">
        <v>1408</v>
      </c>
      <c r="F238" s="831">
        <v>67370</v>
      </c>
      <c r="G238" s="832">
        <v>27.9</v>
      </c>
      <c r="H238" s="829">
        <v>35</v>
      </c>
      <c r="I238" s="829" t="s">
        <v>322</v>
      </c>
      <c r="J238" s="975">
        <f t="shared" si="15"/>
        <v>35</v>
      </c>
      <c r="K238" s="840" t="s">
        <v>667</v>
      </c>
      <c r="L238" s="841" t="s">
        <v>665</v>
      </c>
      <c r="M238" s="841" t="s">
        <v>352</v>
      </c>
      <c r="N238" s="841" t="s">
        <v>815</v>
      </c>
      <c r="O238" s="841"/>
      <c r="P238" s="841" t="s">
        <v>5</v>
      </c>
      <c r="Q238" s="841" t="s">
        <v>323</v>
      </c>
      <c r="R238" s="841" t="s">
        <v>652</v>
      </c>
      <c r="S238" s="829"/>
      <c r="T238" s="829" t="s">
        <v>5</v>
      </c>
      <c r="U238" s="829" t="s">
        <v>323</v>
      </c>
      <c r="V238" s="829" t="s">
        <v>652</v>
      </c>
    </row>
    <row r="239" spans="1:22" outlineLevel="1">
      <c r="A239" s="847" t="s">
        <v>281</v>
      </c>
      <c r="B239" s="829" t="s">
        <v>1293</v>
      </c>
      <c r="C239" s="839">
        <v>42853</v>
      </c>
      <c r="D239" s="829" t="s">
        <v>1405</v>
      </c>
      <c r="E239" s="830" t="s">
        <v>1409</v>
      </c>
      <c r="F239" s="831">
        <v>67370</v>
      </c>
      <c r="G239" s="832">
        <v>78.13</v>
      </c>
      <c r="H239" s="829">
        <v>98</v>
      </c>
      <c r="I239" s="829" t="s">
        <v>322</v>
      </c>
      <c r="J239" s="975">
        <f t="shared" si="15"/>
        <v>98</v>
      </c>
      <c r="K239" s="840" t="s">
        <v>667</v>
      </c>
      <c r="L239" s="841" t="s">
        <v>665</v>
      </c>
      <c r="M239" s="841" t="s">
        <v>352</v>
      </c>
      <c r="N239" s="841" t="s">
        <v>651</v>
      </c>
      <c r="O239" s="841"/>
      <c r="P239" s="841" t="s">
        <v>5</v>
      </c>
      <c r="Q239" s="841" t="s">
        <v>323</v>
      </c>
      <c r="R239" s="841" t="s">
        <v>652</v>
      </c>
      <c r="S239" s="829"/>
      <c r="T239" s="829" t="s">
        <v>5</v>
      </c>
      <c r="U239" s="829" t="s">
        <v>323</v>
      </c>
      <c r="V239" s="829" t="s">
        <v>652</v>
      </c>
    </row>
    <row r="240" spans="1:22" outlineLevel="1">
      <c r="A240" s="847" t="s">
        <v>281</v>
      </c>
      <c r="B240" s="829" t="s">
        <v>1294</v>
      </c>
      <c r="C240" s="839">
        <v>42859</v>
      </c>
      <c r="D240" s="829" t="s">
        <v>1410</v>
      </c>
      <c r="E240" s="830" t="s">
        <v>1411</v>
      </c>
      <c r="F240" s="831">
        <v>67765</v>
      </c>
      <c r="G240" s="832">
        <v>39.479999999999997</v>
      </c>
      <c r="H240" s="829">
        <v>51</v>
      </c>
      <c r="I240" s="829" t="s">
        <v>322</v>
      </c>
      <c r="J240" s="975">
        <f t="shared" si="15"/>
        <v>51</v>
      </c>
      <c r="K240" s="840" t="s">
        <v>660</v>
      </c>
      <c r="L240" s="841" t="s">
        <v>665</v>
      </c>
      <c r="M240" s="841" t="s">
        <v>352</v>
      </c>
      <c r="N240" s="841" t="s">
        <v>651</v>
      </c>
      <c r="O240" s="841"/>
      <c r="P240" s="841" t="s">
        <v>5</v>
      </c>
      <c r="Q240" s="841" t="s">
        <v>323</v>
      </c>
      <c r="R240" s="841" t="s">
        <v>652</v>
      </c>
      <c r="S240" s="829"/>
      <c r="T240" s="829" t="s">
        <v>5</v>
      </c>
      <c r="U240" s="829" t="s">
        <v>323</v>
      </c>
      <c r="V240" s="829" t="s">
        <v>652</v>
      </c>
    </row>
    <row r="241" spans="1:22" outlineLevel="1">
      <c r="A241" s="847" t="s">
        <v>281</v>
      </c>
      <c r="B241" s="829" t="s">
        <v>1294</v>
      </c>
      <c r="C241" s="839">
        <v>42867</v>
      </c>
      <c r="D241" s="829" t="s">
        <v>1412</v>
      </c>
      <c r="E241" s="830" t="s">
        <v>1413</v>
      </c>
      <c r="F241" s="831">
        <v>67765</v>
      </c>
      <c r="G241" s="832">
        <v>38.71</v>
      </c>
      <c r="H241" s="829">
        <v>50</v>
      </c>
      <c r="I241" s="829" t="s">
        <v>322</v>
      </c>
      <c r="J241" s="975">
        <f t="shared" si="15"/>
        <v>50</v>
      </c>
      <c r="K241" s="840" t="s">
        <v>660</v>
      </c>
      <c r="L241" s="841" t="s">
        <v>665</v>
      </c>
      <c r="M241" s="841" t="s">
        <v>352</v>
      </c>
      <c r="N241" s="841" t="s">
        <v>651</v>
      </c>
      <c r="O241" s="841"/>
      <c r="P241" s="841" t="s">
        <v>5</v>
      </c>
      <c r="Q241" s="841" t="s">
        <v>323</v>
      </c>
      <c r="R241" s="841" t="s">
        <v>652</v>
      </c>
      <c r="S241" s="829"/>
      <c r="T241" s="829" t="s">
        <v>5</v>
      </c>
      <c r="U241" s="829" t="s">
        <v>323</v>
      </c>
      <c r="V241" s="829" t="s">
        <v>652</v>
      </c>
    </row>
    <row r="242" spans="1:22" outlineLevel="1">
      <c r="A242" s="847" t="s">
        <v>281</v>
      </c>
      <c r="B242" s="829" t="s">
        <v>1294</v>
      </c>
      <c r="C242" s="839">
        <v>42880</v>
      </c>
      <c r="D242" s="829" t="s">
        <v>1414</v>
      </c>
      <c r="E242" s="830" t="s">
        <v>1415</v>
      </c>
      <c r="F242" s="831">
        <v>67767</v>
      </c>
      <c r="G242" s="832">
        <v>85.16</v>
      </c>
      <c r="H242" s="829">
        <v>110</v>
      </c>
      <c r="I242" s="829" t="s">
        <v>322</v>
      </c>
      <c r="J242" s="975">
        <f t="shared" si="15"/>
        <v>110</v>
      </c>
      <c r="K242" s="840" t="s">
        <v>670</v>
      </c>
      <c r="L242" s="841" t="s">
        <v>661</v>
      </c>
      <c r="M242" s="841" t="s">
        <v>352</v>
      </c>
      <c r="N242" s="841" t="s">
        <v>815</v>
      </c>
      <c r="O242" s="841"/>
      <c r="P242" s="841" t="s">
        <v>5</v>
      </c>
      <c r="Q242" s="841" t="s">
        <v>323</v>
      </c>
      <c r="R242" s="841" t="s">
        <v>652</v>
      </c>
      <c r="S242" s="829"/>
      <c r="T242" s="829" t="s">
        <v>5</v>
      </c>
      <c r="U242" s="829" t="s">
        <v>323</v>
      </c>
      <c r="V242" s="829" t="s">
        <v>652</v>
      </c>
    </row>
    <row r="243" spans="1:22">
      <c r="A243" s="842" t="s">
        <v>647</v>
      </c>
      <c r="B243" s="842"/>
      <c r="C243" s="842"/>
      <c r="D243" s="842"/>
      <c r="E243" s="843"/>
      <c r="F243" s="844"/>
      <c r="G243" s="845">
        <f>SUM(G235:G242)</f>
        <v>404.1</v>
      </c>
      <c r="H243" s="846">
        <f>SUM(H235:H242)</f>
        <v>513</v>
      </c>
      <c r="I243" s="842"/>
      <c r="J243" s="976">
        <f>SUM(J235:J242)</f>
        <v>513</v>
      </c>
      <c r="K243" s="842"/>
      <c r="L243" s="842"/>
      <c r="M243" s="842"/>
      <c r="N243" s="842"/>
      <c r="O243" s="842"/>
      <c r="P243" s="842"/>
      <c r="Q243" s="842"/>
      <c r="R243" s="842"/>
      <c r="S243" s="829"/>
      <c r="T243" s="829"/>
      <c r="U243" s="829"/>
      <c r="V243" s="829"/>
    </row>
    <row r="244" spans="1:22" outlineLevel="1">
      <c r="A244" s="847" t="s">
        <v>282</v>
      </c>
      <c r="B244" s="829" t="s">
        <v>1294</v>
      </c>
      <c r="C244" s="839">
        <v>42880</v>
      </c>
      <c r="D244" s="829" t="s">
        <v>1336</v>
      </c>
      <c r="E244" s="830" t="s">
        <v>1416</v>
      </c>
      <c r="F244" s="831">
        <v>67767</v>
      </c>
      <c r="G244" s="832">
        <v>1.48</v>
      </c>
      <c r="H244" s="829">
        <v>1.91</v>
      </c>
      <c r="I244" s="829" t="s">
        <v>322</v>
      </c>
      <c r="J244" s="975">
        <f>H244</f>
        <v>1.91</v>
      </c>
      <c r="K244" s="840" t="s">
        <v>818</v>
      </c>
      <c r="L244" s="841" t="s">
        <v>661</v>
      </c>
      <c r="M244" s="841" t="s">
        <v>352</v>
      </c>
      <c r="N244" s="841"/>
      <c r="O244" s="841"/>
      <c r="P244" s="841" t="s">
        <v>5</v>
      </c>
      <c r="Q244" s="841" t="s">
        <v>323</v>
      </c>
      <c r="R244" s="841" t="s">
        <v>652</v>
      </c>
      <c r="S244" s="829"/>
      <c r="T244" s="829" t="s">
        <v>5</v>
      </c>
      <c r="U244" s="829" t="s">
        <v>323</v>
      </c>
      <c r="V244" s="829" t="s">
        <v>652</v>
      </c>
    </row>
    <row r="245" spans="1:22">
      <c r="A245" s="842" t="s">
        <v>647</v>
      </c>
      <c r="B245" s="842"/>
      <c r="C245" s="842"/>
      <c r="D245" s="842"/>
      <c r="E245" s="843"/>
      <c r="F245" s="844"/>
      <c r="G245" s="845">
        <f>SUM(G244:G244)</f>
        <v>1.48</v>
      </c>
      <c r="H245" s="846">
        <f>SUM(H244:H244)</f>
        <v>1.91</v>
      </c>
      <c r="I245" s="842"/>
      <c r="J245" s="976">
        <f>SUM(J244:J244)</f>
        <v>1.91</v>
      </c>
      <c r="K245" s="842"/>
      <c r="L245" s="842"/>
      <c r="M245" s="842"/>
      <c r="N245" s="842"/>
      <c r="O245" s="842"/>
      <c r="P245" s="842"/>
      <c r="Q245" s="842"/>
      <c r="R245" s="842"/>
      <c r="S245" s="829"/>
      <c r="T245" s="829"/>
      <c r="U245" s="829"/>
      <c r="V245" s="829"/>
    </row>
    <row r="246" spans="1:22" outlineLevel="1">
      <c r="A246" s="847" t="s">
        <v>283</v>
      </c>
      <c r="B246" s="829" t="s">
        <v>1294</v>
      </c>
      <c r="C246" s="839">
        <v>42886</v>
      </c>
      <c r="D246" s="829" t="s">
        <v>1295</v>
      </c>
      <c r="E246" s="830" t="s">
        <v>1296</v>
      </c>
      <c r="F246" s="831">
        <v>67768</v>
      </c>
      <c r="G246" s="832">
        <v>26102.720000000001</v>
      </c>
      <c r="H246" s="829">
        <v>32201.1</v>
      </c>
      <c r="I246" s="829" t="s">
        <v>322</v>
      </c>
      <c r="J246" s="975">
        <f>H246</f>
        <v>32201.1</v>
      </c>
      <c r="K246" s="840" t="s">
        <v>1417</v>
      </c>
      <c r="L246" s="841" t="s">
        <v>661</v>
      </c>
      <c r="M246" s="841" t="s">
        <v>352</v>
      </c>
      <c r="N246" s="841"/>
      <c r="O246" s="841" t="s">
        <v>381</v>
      </c>
      <c r="P246" s="841" t="s">
        <v>5</v>
      </c>
      <c r="Q246" s="841" t="s">
        <v>323</v>
      </c>
      <c r="R246" s="841" t="s">
        <v>652</v>
      </c>
      <c r="S246" s="829" t="s">
        <v>381</v>
      </c>
      <c r="T246" s="829" t="s">
        <v>5</v>
      </c>
      <c r="U246" s="829" t="s">
        <v>323</v>
      </c>
      <c r="V246" s="829" t="s">
        <v>652</v>
      </c>
    </row>
    <row r="247" spans="1:22">
      <c r="A247" s="842" t="s">
        <v>647</v>
      </c>
      <c r="B247" s="842"/>
      <c r="C247" s="842"/>
      <c r="D247" s="842"/>
      <c r="E247" s="843"/>
      <c r="F247" s="844"/>
      <c r="G247" s="845">
        <f>SUM(G246:G246)</f>
        <v>26102.720000000001</v>
      </c>
      <c r="H247" s="846">
        <f>SUM(H246:H246)</f>
        <v>32201.1</v>
      </c>
      <c r="I247" s="842"/>
      <c r="J247" s="976">
        <f>SUM(J246:J246)</f>
        <v>32201.1</v>
      </c>
      <c r="K247" s="842"/>
      <c r="L247" s="842"/>
      <c r="M247" s="842"/>
      <c r="N247" s="842"/>
      <c r="O247" s="842"/>
      <c r="P247" s="842"/>
      <c r="Q247" s="842"/>
      <c r="R247" s="842"/>
      <c r="S247" s="829"/>
      <c r="T247" s="829"/>
      <c r="U247" s="829"/>
      <c r="V247" s="829"/>
    </row>
    <row r="248" spans="1:22" outlineLevel="1">
      <c r="A248" s="847" t="s">
        <v>285</v>
      </c>
      <c r="B248" s="829" t="s">
        <v>1293</v>
      </c>
      <c r="C248" s="839">
        <v>42837</v>
      </c>
      <c r="D248" s="829" t="s">
        <v>1418</v>
      </c>
      <c r="E248" s="830" t="s">
        <v>1092</v>
      </c>
      <c r="F248" s="831">
        <v>67282</v>
      </c>
      <c r="G248" s="832">
        <v>20.71</v>
      </c>
      <c r="H248" s="829">
        <v>25.98</v>
      </c>
      <c r="I248" s="829" t="s">
        <v>322</v>
      </c>
      <c r="J248" s="975">
        <f t="shared" ref="J248:J296" si="16">H248</f>
        <v>25.98</v>
      </c>
      <c r="K248" s="840" t="s">
        <v>818</v>
      </c>
      <c r="L248" s="841" t="s">
        <v>645</v>
      </c>
      <c r="M248" s="841" t="s">
        <v>352</v>
      </c>
      <c r="N248" s="841"/>
      <c r="O248" s="841"/>
      <c r="P248" s="841" t="s">
        <v>5</v>
      </c>
      <c r="Q248" s="841" t="s">
        <v>323</v>
      </c>
      <c r="R248" s="841" t="s">
        <v>652</v>
      </c>
      <c r="S248" s="829"/>
      <c r="T248" s="829" t="s">
        <v>5</v>
      </c>
      <c r="U248" s="829" t="s">
        <v>323</v>
      </c>
      <c r="V248" s="829" t="s">
        <v>652</v>
      </c>
    </row>
    <row r="249" spans="1:22" outlineLevel="1">
      <c r="A249" s="847" t="s">
        <v>285</v>
      </c>
      <c r="B249" s="829" t="s">
        <v>1293</v>
      </c>
      <c r="C249" s="839">
        <v>42851</v>
      </c>
      <c r="D249" s="829" t="s">
        <v>1376</v>
      </c>
      <c r="E249" s="830" t="s">
        <v>1419</v>
      </c>
      <c r="F249" s="831">
        <v>67355</v>
      </c>
      <c r="G249" s="832">
        <v>-145.26</v>
      </c>
      <c r="H249" s="829">
        <v>-182.22</v>
      </c>
      <c r="I249" s="829" t="s">
        <v>322</v>
      </c>
      <c r="J249" s="975">
        <f t="shared" si="16"/>
        <v>-182.22</v>
      </c>
      <c r="K249" s="840" t="s">
        <v>818</v>
      </c>
      <c r="L249" s="841" t="s">
        <v>661</v>
      </c>
      <c r="M249" s="841" t="s">
        <v>352</v>
      </c>
      <c r="N249" s="841"/>
      <c r="O249" s="841"/>
      <c r="P249" s="841" t="s">
        <v>5</v>
      </c>
      <c r="Q249" s="841" t="s">
        <v>323</v>
      </c>
      <c r="R249" s="841" t="s">
        <v>652</v>
      </c>
      <c r="S249" s="829"/>
      <c r="T249" s="829" t="s">
        <v>5</v>
      </c>
      <c r="U249" s="829" t="s">
        <v>323</v>
      </c>
      <c r="V249" s="829" t="s">
        <v>652</v>
      </c>
    </row>
    <row r="250" spans="1:22" outlineLevel="1">
      <c r="A250" s="847" t="s">
        <v>285</v>
      </c>
      <c r="B250" s="829" t="s">
        <v>1293</v>
      </c>
      <c r="C250" s="839">
        <v>42853</v>
      </c>
      <c r="D250" s="829" t="s">
        <v>1420</v>
      </c>
      <c r="E250" s="830" t="s">
        <v>824</v>
      </c>
      <c r="F250" s="831">
        <v>67370</v>
      </c>
      <c r="G250" s="832">
        <v>2.75</v>
      </c>
      <c r="H250" s="829">
        <v>3.45</v>
      </c>
      <c r="I250" s="829" t="s">
        <v>322</v>
      </c>
      <c r="J250" s="975">
        <f t="shared" si="16"/>
        <v>3.45</v>
      </c>
      <c r="K250" s="840" t="s">
        <v>818</v>
      </c>
      <c r="L250" s="841" t="s">
        <v>665</v>
      </c>
      <c r="M250" s="841" t="s">
        <v>352</v>
      </c>
      <c r="N250" s="841"/>
      <c r="O250" s="841"/>
      <c r="P250" s="841" t="s">
        <v>5</v>
      </c>
      <c r="Q250" s="841" t="s">
        <v>323</v>
      </c>
      <c r="R250" s="841" t="s">
        <v>652</v>
      </c>
      <c r="S250" s="829"/>
      <c r="T250" s="829" t="s">
        <v>5</v>
      </c>
      <c r="U250" s="829" t="s">
        <v>323</v>
      </c>
      <c r="V250" s="829" t="s">
        <v>652</v>
      </c>
    </row>
    <row r="251" spans="1:22" outlineLevel="1">
      <c r="A251" s="847" t="s">
        <v>285</v>
      </c>
      <c r="B251" s="829" t="s">
        <v>1293</v>
      </c>
      <c r="C251" s="839">
        <v>42853</v>
      </c>
      <c r="D251" s="829" t="s">
        <v>1420</v>
      </c>
      <c r="E251" s="830" t="s">
        <v>825</v>
      </c>
      <c r="F251" s="831">
        <v>67370</v>
      </c>
      <c r="G251" s="832">
        <v>0.44</v>
      </c>
      <c r="H251" s="829">
        <v>0.55000000000000004</v>
      </c>
      <c r="I251" s="829" t="s">
        <v>322</v>
      </c>
      <c r="J251" s="975">
        <f t="shared" si="16"/>
        <v>0.55000000000000004</v>
      </c>
      <c r="K251" s="840" t="s">
        <v>818</v>
      </c>
      <c r="L251" s="841" t="s">
        <v>665</v>
      </c>
      <c r="M251" s="841" t="s">
        <v>352</v>
      </c>
      <c r="N251" s="841"/>
      <c r="O251" s="841"/>
      <c r="P251" s="841" t="s">
        <v>5</v>
      </c>
      <c r="Q251" s="841" t="s">
        <v>323</v>
      </c>
      <c r="R251" s="841" t="s">
        <v>652</v>
      </c>
      <c r="S251" s="829"/>
      <c r="T251" s="829" t="s">
        <v>5</v>
      </c>
      <c r="U251" s="829" t="s">
        <v>323</v>
      </c>
      <c r="V251" s="829" t="s">
        <v>652</v>
      </c>
    </row>
    <row r="252" spans="1:22" outlineLevel="1">
      <c r="A252" s="847" t="s">
        <v>285</v>
      </c>
      <c r="B252" s="829" t="s">
        <v>1293</v>
      </c>
      <c r="C252" s="839">
        <v>42853</v>
      </c>
      <c r="D252" s="829" t="s">
        <v>1420</v>
      </c>
      <c r="E252" s="830" t="s">
        <v>1083</v>
      </c>
      <c r="F252" s="831">
        <v>67370</v>
      </c>
      <c r="G252" s="832">
        <v>0.52</v>
      </c>
      <c r="H252" s="829">
        <v>0.65</v>
      </c>
      <c r="I252" s="829" t="s">
        <v>322</v>
      </c>
      <c r="J252" s="975">
        <f t="shared" si="16"/>
        <v>0.65</v>
      </c>
      <c r="K252" s="840" t="s">
        <v>818</v>
      </c>
      <c r="L252" s="841" t="s">
        <v>665</v>
      </c>
      <c r="M252" s="841" t="s">
        <v>352</v>
      </c>
      <c r="N252" s="841"/>
      <c r="O252" s="841"/>
      <c r="P252" s="841" t="s">
        <v>5</v>
      </c>
      <c r="Q252" s="841" t="s">
        <v>323</v>
      </c>
      <c r="R252" s="841" t="s">
        <v>652</v>
      </c>
      <c r="S252" s="829"/>
      <c r="T252" s="829" t="s">
        <v>5</v>
      </c>
      <c r="U252" s="829" t="s">
        <v>323</v>
      </c>
      <c r="V252" s="829" t="s">
        <v>652</v>
      </c>
    </row>
    <row r="253" spans="1:22" outlineLevel="1">
      <c r="A253" s="847" t="s">
        <v>285</v>
      </c>
      <c r="B253" s="829" t="s">
        <v>1293</v>
      </c>
      <c r="C253" s="839">
        <v>42855</v>
      </c>
      <c r="D253" s="829" t="s">
        <v>1421</v>
      </c>
      <c r="E253" s="830" t="s">
        <v>1422</v>
      </c>
      <c r="F253" s="831">
        <v>67355</v>
      </c>
      <c r="G253" s="832">
        <v>10.08</v>
      </c>
      <c r="H253" s="829">
        <v>12.64</v>
      </c>
      <c r="I253" s="829" t="s">
        <v>322</v>
      </c>
      <c r="J253" s="975">
        <f t="shared" si="16"/>
        <v>12.64</v>
      </c>
      <c r="K253" s="840" t="s">
        <v>818</v>
      </c>
      <c r="L253" s="841" t="s">
        <v>661</v>
      </c>
      <c r="M253" s="841" t="s">
        <v>352</v>
      </c>
      <c r="N253" s="841"/>
      <c r="O253" s="841"/>
      <c r="P253" s="841" t="s">
        <v>5</v>
      </c>
      <c r="Q253" s="841" t="s">
        <v>323</v>
      </c>
      <c r="R253" s="841" t="s">
        <v>652</v>
      </c>
      <c r="S253" s="829"/>
      <c r="T253" s="829" t="s">
        <v>5</v>
      </c>
      <c r="U253" s="829" t="s">
        <v>323</v>
      </c>
      <c r="V253" s="829" t="s">
        <v>652</v>
      </c>
    </row>
    <row r="254" spans="1:22" outlineLevel="1">
      <c r="A254" s="847" t="s">
        <v>285</v>
      </c>
      <c r="B254" s="829" t="s">
        <v>1293</v>
      </c>
      <c r="C254" s="839">
        <v>42855</v>
      </c>
      <c r="D254" s="829" t="s">
        <v>1421</v>
      </c>
      <c r="E254" s="830" t="s">
        <v>1423</v>
      </c>
      <c r="F254" s="831">
        <v>67355</v>
      </c>
      <c r="G254" s="832">
        <v>15.42</v>
      </c>
      <c r="H254" s="829">
        <v>19.34</v>
      </c>
      <c r="I254" s="829" t="s">
        <v>322</v>
      </c>
      <c r="J254" s="975">
        <f t="shared" si="16"/>
        <v>19.34</v>
      </c>
      <c r="K254" s="840" t="s">
        <v>818</v>
      </c>
      <c r="L254" s="841" t="s">
        <v>661</v>
      </c>
      <c r="M254" s="841" t="s">
        <v>352</v>
      </c>
      <c r="N254" s="841"/>
      <c r="O254" s="841"/>
      <c r="P254" s="841" t="s">
        <v>5</v>
      </c>
      <c r="Q254" s="841" t="s">
        <v>323</v>
      </c>
      <c r="R254" s="841" t="s">
        <v>652</v>
      </c>
      <c r="S254" s="829"/>
      <c r="T254" s="829" t="s">
        <v>5</v>
      </c>
      <c r="U254" s="829" t="s">
        <v>323</v>
      </c>
      <c r="V254" s="829" t="s">
        <v>652</v>
      </c>
    </row>
    <row r="255" spans="1:22" outlineLevel="1">
      <c r="A255" s="847" t="s">
        <v>285</v>
      </c>
      <c r="B255" s="829" t="s">
        <v>1293</v>
      </c>
      <c r="C255" s="839">
        <v>42855</v>
      </c>
      <c r="D255" s="829" t="s">
        <v>1421</v>
      </c>
      <c r="E255" s="830" t="s">
        <v>1424</v>
      </c>
      <c r="F255" s="831">
        <v>67355</v>
      </c>
      <c r="G255" s="832">
        <v>0.92</v>
      </c>
      <c r="H255" s="829">
        <v>1.1499999999999999</v>
      </c>
      <c r="I255" s="829" t="s">
        <v>322</v>
      </c>
      <c r="J255" s="975">
        <f t="shared" si="16"/>
        <v>1.1499999999999999</v>
      </c>
      <c r="K255" s="840" t="s">
        <v>818</v>
      </c>
      <c r="L255" s="841" t="s">
        <v>661</v>
      </c>
      <c r="M255" s="841" t="s">
        <v>352</v>
      </c>
      <c r="N255" s="841"/>
      <c r="O255" s="841"/>
      <c r="P255" s="841" t="s">
        <v>5</v>
      </c>
      <c r="Q255" s="841" t="s">
        <v>323</v>
      </c>
      <c r="R255" s="841" t="s">
        <v>652</v>
      </c>
      <c r="S255" s="829"/>
      <c r="T255" s="829" t="s">
        <v>5</v>
      </c>
      <c r="U255" s="829" t="s">
        <v>323</v>
      </c>
      <c r="V255" s="829" t="s">
        <v>652</v>
      </c>
    </row>
    <row r="256" spans="1:22" outlineLevel="1">
      <c r="A256" s="847" t="s">
        <v>285</v>
      </c>
      <c r="B256" s="829" t="s">
        <v>1293</v>
      </c>
      <c r="C256" s="839">
        <v>42855</v>
      </c>
      <c r="D256" s="829" t="s">
        <v>1421</v>
      </c>
      <c r="E256" s="830" t="s">
        <v>1425</v>
      </c>
      <c r="F256" s="831">
        <v>67355</v>
      </c>
      <c r="G256" s="832">
        <v>16.5</v>
      </c>
      <c r="H256" s="829">
        <v>20.7</v>
      </c>
      <c r="I256" s="829" t="s">
        <v>322</v>
      </c>
      <c r="J256" s="975">
        <f t="shared" si="16"/>
        <v>20.7</v>
      </c>
      <c r="K256" s="840" t="s">
        <v>818</v>
      </c>
      <c r="L256" s="841" t="s">
        <v>661</v>
      </c>
      <c r="M256" s="841" t="s">
        <v>352</v>
      </c>
      <c r="N256" s="841"/>
      <c r="O256" s="841"/>
      <c r="P256" s="841" t="s">
        <v>5</v>
      </c>
      <c r="Q256" s="841" t="s">
        <v>323</v>
      </c>
      <c r="R256" s="841" t="s">
        <v>652</v>
      </c>
      <c r="S256" s="829"/>
      <c r="T256" s="829" t="s">
        <v>5</v>
      </c>
      <c r="U256" s="829" t="s">
        <v>323</v>
      </c>
      <c r="V256" s="829" t="s">
        <v>652</v>
      </c>
    </row>
    <row r="257" spans="1:22" outlineLevel="1">
      <c r="A257" s="847" t="s">
        <v>285</v>
      </c>
      <c r="B257" s="829" t="s">
        <v>1293</v>
      </c>
      <c r="C257" s="839">
        <v>42855</v>
      </c>
      <c r="D257" s="829" t="s">
        <v>1421</v>
      </c>
      <c r="E257" s="830" t="s">
        <v>1426</v>
      </c>
      <c r="F257" s="831">
        <v>67355</v>
      </c>
      <c r="G257" s="832">
        <v>2.63</v>
      </c>
      <c r="H257" s="829">
        <v>3.3</v>
      </c>
      <c r="I257" s="829" t="s">
        <v>322</v>
      </c>
      <c r="J257" s="975">
        <f t="shared" si="16"/>
        <v>3.3</v>
      </c>
      <c r="K257" s="840" t="s">
        <v>818</v>
      </c>
      <c r="L257" s="841" t="s">
        <v>661</v>
      </c>
      <c r="M257" s="841" t="s">
        <v>352</v>
      </c>
      <c r="N257" s="841"/>
      <c r="O257" s="841"/>
      <c r="P257" s="841" t="s">
        <v>5</v>
      </c>
      <c r="Q257" s="841" t="s">
        <v>323</v>
      </c>
      <c r="R257" s="841" t="s">
        <v>652</v>
      </c>
      <c r="S257" s="829"/>
      <c r="T257" s="829" t="s">
        <v>5</v>
      </c>
      <c r="U257" s="829" t="s">
        <v>323</v>
      </c>
      <c r="V257" s="829" t="s">
        <v>652</v>
      </c>
    </row>
    <row r="258" spans="1:22" outlineLevel="1">
      <c r="A258" s="847" t="s">
        <v>285</v>
      </c>
      <c r="B258" s="829" t="s">
        <v>1293</v>
      </c>
      <c r="C258" s="839">
        <v>42855</v>
      </c>
      <c r="D258" s="829" t="s">
        <v>1421</v>
      </c>
      <c r="E258" s="830" t="s">
        <v>1426</v>
      </c>
      <c r="F258" s="831">
        <v>67355</v>
      </c>
      <c r="G258" s="832">
        <v>0.14000000000000001</v>
      </c>
      <c r="H258" s="829">
        <v>0.18</v>
      </c>
      <c r="I258" s="829" t="s">
        <v>322</v>
      </c>
      <c r="J258" s="975">
        <f t="shared" si="16"/>
        <v>0.18</v>
      </c>
      <c r="K258" s="840" t="s">
        <v>818</v>
      </c>
      <c r="L258" s="841" t="s">
        <v>661</v>
      </c>
      <c r="M258" s="841" t="s">
        <v>352</v>
      </c>
      <c r="N258" s="841"/>
      <c r="O258" s="841"/>
      <c r="P258" s="841" t="s">
        <v>5</v>
      </c>
      <c r="Q258" s="841" t="s">
        <v>323</v>
      </c>
      <c r="R258" s="841" t="s">
        <v>652</v>
      </c>
      <c r="S258" s="829"/>
      <c r="T258" s="829" t="s">
        <v>5</v>
      </c>
      <c r="U258" s="829" t="s">
        <v>323</v>
      </c>
      <c r="V258" s="829" t="s">
        <v>652</v>
      </c>
    </row>
    <row r="259" spans="1:22" outlineLevel="1">
      <c r="A259" s="847" t="s">
        <v>285</v>
      </c>
      <c r="B259" s="829" t="s">
        <v>1293</v>
      </c>
      <c r="C259" s="839">
        <v>42855</v>
      </c>
      <c r="D259" s="829" t="s">
        <v>1421</v>
      </c>
      <c r="E259" s="830" t="s">
        <v>1427</v>
      </c>
      <c r="F259" s="831">
        <v>67355</v>
      </c>
      <c r="G259" s="832">
        <v>58.29</v>
      </c>
      <c r="H259" s="829">
        <v>73.12</v>
      </c>
      <c r="I259" s="829" t="s">
        <v>322</v>
      </c>
      <c r="J259" s="975">
        <f t="shared" si="16"/>
        <v>73.12</v>
      </c>
      <c r="K259" s="840" t="s">
        <v>818</v>
      </c>
      <c r="L259" s="841" t="s">
        <v>661</v>
      </c>
      <c r="M259" s="841" t="s">
        <v>352</v>
      </c>
      <c r="N259" s="841"/>
      <c r="O259" s="841"/>
      <c r="P259" s="841" t="s">
        <v>5</v>
      </c>
      <c r="Q259" s="841" t="s">
        <v>323</v>
      </c>
      <c r="R259" s="841" t="s">
        <v>652</v>
      </c>
      <c r="S259" s="829"/>
      <c r="T259" s="829" t="s">
        <v>5</v>
      </c>
      <c r="U259" s="829" t="s">
        <v>323</v>
      </c>
      <c r="V259" s="829" t="s">
        <v>652</v>
      </c>
    </row>
    <row r="260" spans="1:22" outlineLevel="1">
      <c r="A260" s="847" t="s">
        <v>285</v>
      </c>
      <c r="B260" s="829" t="s">
        <v>1293</v>
      </c>
      <c r="C260" s="839">
        <v>42855</v>
      </c>
      <c r="D260" s="829" t="s">
        <v>1421</v>
      </c>
      <c r="E260" s="830" t="s">
        <v>1428</v>
      </c>
      <c r="F260" s="831">
        <v>67355</v>
      </c>
      <c r="G260" s="832">
        <v>2.38</v>
      </c>
      <c r="H260" s="829">
        <v>2.98</v>
      </c>
      <c r="I260" s="829" t="s">
        <v>322</v>
      </c>
      <c r="J260" s="975">
        <f t="shared" si="16"/>
        <v>2.98</v>
      </c>
      <c r="K260" s="840" t="s">
        <v>818</v>
      </c>
      <c r="L260" s="841" t="s">
        <v>661</v>
      </c>
      <c r="M260" s="841" t="s">
        <v>352</v>
      </c>
      <c r="N260" s="841"/>
      <c r="O260" s="841"/>
      <c r="P260" s="841" t="s">
        <v>5</v>
      </c>
      <c r="Q260" s="841" t="s">
        <v>323</v>
      </c>
      <c r="R260" s="841" t="s">
        <v>652</v>
      </c>
      <c r="S260" s="829"/>
      <c r="T260" s="829" t="s">
        <v>5</v>
      </c>
      <c r="U260" s="829" t="s">
        <v>323</v>
      </c>
      <c r="V260" s="829" t="s">
        <v>652</v>
      </c>
    </row>
    <row r="261" spans="1:22" outlineLevel="1">
      <c r="A261" s="847" t="s">
        <v>285</v>
      </c>
      <c r="B261" s="829" t="s">
        <v>1293</v>
      </c>
      <c r="C261" s="839">
        <v>42855</v>
      </c>
      <c r="D261" s="829" t="s">
        <v>1421</v>
      </c>
      <c r="E261" s="830" t="s">
        <v>1429</v>
      </c>
      <c r="F261" s="831">
        <v>67355</v>
      </c>
      <c r="G261" s="832">
        <v>16.920000000000002</v>
      </c>
      <c r="H261" s="829">
        <v>21.23</v>
      </c>
      <c r="I261" s="829" t="s">
        <v>322</v>
      </c>
      <c r="J261" s="975">
        <f t="shared" si="16"/>
        <v>21.23</v>
      </c>
      <c r="K261" s="840" t="s">
        <v>818</v>
      </c>
      <c r="L261" s="841" t="s">
        <v>661</v>
      </c>
      <c r="M261" s="841" t="s">
        <v>352</v>
      </c>
      <c r="N261" s="841"/>
      <c r="O261" s="841"/>
      <c r="P261" s="841" t="s">
        <v>5</v>
      </c>
      <c r="Q261" s="841" t="s">
        <v>323</v>
      </c>
      <c r="R261" s="841" t="s">
        <v>652</v>
      </c>
      <c r="S261" s="829"/>
      <c r="T261" s="829" t="s">
        <v>5</v>
      </c>
      <c r="U261" s="829" t="s">
        <v>323</v>
      </c>
      <c r="V261" s="829" t="s">
        <v>652</v>
      </c>
    </row>
    <row r="262" spans="1:22" outlineLevel="1">
      <c r="A262" s="847" t="s">
        <v>285</v>
      </c>
      <c r="B262" s="829" t="s">
        <v>1293</v>
      </c>
      <c r="C262" s="839">
        <v>42855</v>
      </c>
      <c r="D262" s="829" t="s">
        <v>1421</v>
      </c>
      <c r="E262" s="830" t="s">
        <v>1430</v>
      </c>
      <c r="F262" s="831">
        <v>67355</v>
      </c>
      <c r="G262" s="832">
        <v>2.65</v>
      </c>
      <c r="H262" s="829">
        <v>3.33</v>
      </c>
      <c r="I262" s="829" t="s">
        <v>322</v>
      </c>
      <c r="J262" s="975">
        <f t="shared" si="16"/>
        <v>3.33</v>
      </c>
      <c r="K262" s="840" t="s">
        <v>818</v>
      </c>
      <c r="L262" s="841" t="s">
        <v>661</v>
      </c>
      <c r="M262" s="841" t="s">
        <v>352</v>
      </c>
      <c r="N262" s="841"/>
      <c r="O262" s="841"/>
      <c r="P262" s="841" t="s">
        <v>5</v>
      </c>
      <c r="Q262" s="841" t="s">
        <v>323</v>
      </c>
      <c r="R262" s="841" t="s">
        <v>652</v>
      </c>
      <c r="S262" s="829"/>
      <c r="T262" s="829" t="s">
        <v>5</v>
      </c>
      <c r="U262" s="829" t="s">
        <v>323</v>
      </c>
      <c r="V262" s="829" t="s">
        <v>652</v>
      </c>
    </row>
    <row r="263" spans="1:22" outlineLevel="1">
      <c r="A263" s="847" t="s">
        <v>285</v>
      </c>
      <c r="B263" s="829" t="s">
        <v>1293</v>
      </c>
      <c r="C263" s="839">
        <v>42855</v>
      </c>
      <c r="D263" s="829" t="s">
        <v>1421</v>
      </c>
      <c r="E263" s="830" t="s">
        <v>1430</v>
      </c>
      <c r="F263" s="831">
        <v>67355</v>
      </c>
      <c r="G263" s="832">
        <v>0.43</v>
      </c>
      <c r="H263" s="829">
        <v>0.54</v>
      </c>
      <c r="I263" s="829" t="s">
        <v>322</v>
      </c>
      <c r="J263" s="975">
        <f t="shared" si="16"/>
        <v>0.54</v>
      </c>
      <c r="K263" s="840" t="s">
        <v>818</v>
      </c>
      <c r="L263" s="841" t="s">
        <v>661</v>
      </c>
      <c r="M263" s="841" t="s">
        <v>352</v>
      </c>
      <c r="N263" s="841"/>
      <c r="O263" s="841"/>
      <c r="P263" s="841" t="s">
        <v>5</v>
      </c>
      <c r="Q263" s="841" t="s">
        <v>323</v>
      </c>
      <c r="R263" s="841" t="s">
        <v>652</v>
      </c>
      <c r="S263" s="829"/>
      <c r="T263" s="829" t="s">
        <v>5</v>
      </c>
      <c r="U263" s="829" t="s">
        <v>323</v>
      </c>
      <c r="V263" s="829" t="s">
        <v>652</v>
      </c>
    </row>
    <row r="264" spans="1:22" outlineLevel="1">
      <c r="A264" s="847" t="s">
        <v>285</v>
      </c>
      <c r="B264" s="829" t="s">
        <v>1293</v>
      </c>
      <c r="C264" s="839">
        <v>42855</v>
      </c>
      <c r="D264" s="829" t="s">
        <v>1421</v>
      </c>
      <c r="E264" s="830" t="s">
        <v>1431</v>
      </c>
      <c r="F264" s="831">
        <v>67355</v>
      </c>
      <c r="G264" s="832">
        <v>4.38</v>
      </c>
      <c r="H264" s="829">
        <v>5.5</v>
      </c>
      <c r="I264" s="829" t="s">
        <v>322</v>
      </c>
      <c r="J264" s="975">
        <f t="shared" si="16"/>
        <v>5.5</v>
      </c>
      <c r="K264" s="840" t="s">
        <v>818</v>
      </c>
      <c r="L264" s="841" t="s">
        <v>661</v>
      </c>
      <c r="M264" s="841" t="s">
        <v>352</v>
      </c>
      <c r="N264" s="841"/>
      <c r="O264" s="841"/>
      <c r="P264" s="841" t="s">
        <v>5</v>
      </c>
      <c r="Q264" s="841" t="s">
        <v>323</v>
      </c>
      <c r="R264" s="841" t="s">
        <v>652</v>
      </c>
      <c r="S264" s="829"/>
      <c r="T264" s="829" t="s">
        <v>5</v>
      </c>
      <c r="U264" s="829" t="s">
        <v>323</v>
      </c>
      <c r="V264" s="829" t="s">
        <v>652</v>
      </c>
    </row>
    <row r="265" spans="1:22" outlineLevel="1">
      <c r="A265" s="847" t="s">
        <v>285</v>
      </c>
      <c r="B265" s="829" t="s">
        <v>1293</v>
      </c>
      <c r="C265" s="839">
        <v>42855</v>
      </c>
      <c r="D265" s="829" t="s">
        <v>1421</v>
      </c>
      <c r="E265" s="830" t="s">
        <v>1432</v>
      </c>
      <c r="F265" s="831">
        <v>67355</v>
      </c>
      <c r="G265" s="832">
        <v>3.09</v>
      </c>
      <c r="H265" s="829">
        <v>3.87</v>
      </c>
      <c r="I265" s="829" t="s">
        <v>322</v>
      </c>
      <c r="J265" s="975">
        <f t="shared" si="16"/>
        <v>3.87</v>
      </c>
      <c r="K265" s="840" t="s">
        <v>818</v>
      </c>
      <c r="L265" s="841" t="s">
        <v>661</v>
      </c>
      <c r="M265" s="841" t="s">
        <v>352</v>
      </c>
      <c r="N265" s="841"/>
      <c r="O265" s="841"/>
      <c r="P265" s="841" t="s">
        <v>5</v>
      </c>
      <c r="Q265" s="841" t="s">
        <v>323</v>
      </c>
      <c r="R265" s="841" t="s">
        <v>652</v>
      </c>
      <c r="S265" s="829"/>
      <c r="T265" s="829" t="s">
        <v>5</v>
      </c>
      <c r="U265" s="829" t="s">
        <v>323</v>
      </c>
      <c r="V265" s="829" t="s">
        <v>652</v>
      </c>
    </row>
    <row r="266" spans="1:22" outlineLevel="1">
      <c r="A266" s="847" t="s">
        <v>285</v>
      </c>
      <c r="B266" s="829" t="s">
        <v>1293</v>
      </c>
      <c r="C266" s="839">
        <v>42855</v>
      </c>
      <c r="D266" s="829" t="s">
        <v>1421</v>
      </c>
      <c r="E266" s="830" t="s">
        <v>1433</v>
      </c>
      <c r="F266" s="831">
        <v>67355</v>
      </c>
      <c r="G266" s="832">
        <v>1.88</v>
      </c>
      <c r="H266" s="829">
        <v>2.36</v>
      </c>
      <c r="I266" s="829" t="s">
        <v>322</v>
      </c>
      <c r="J266" s="975">
        <f t="shared" si="16"/>
        <v>2.36</v>
      </c>
      <c r="K266" s="840" t="s">
        <v>818</v>
      </c>
      <c r="L266" s="841" t="s">
        <v>661</v>
      </c>
      <c r="M266" s="841" t="s">
        <v>352</v>
      </c>
      <c r="N266" s="841"/>
      <c r="O266" s="841"/>
      <c r="P266" s="841" t="s">
        <v>5</v>
      </c>
      <c r="Q266" s="841" t="s">
        <v>323</v>
      </c>
      <c r="R266" s="841" t="s">
        <v>652</v>
      </c>
      <c r="S266" s="829"/>
      <c r="T266" s="829" t="s">
        <v>5</v>
      </c>
      <c r="U266" s="829" t="s">
        <v>323</v>
      </c>
      <c r="V266" s="829" t="s">
        <v>652</v>
      </c>
    </row>
    <row r="267" spans="1:22" outlineLevel="1">
      <c r="A267" s="847" t="s">
        <v>285</v>
      </c>
      <c r="B267" s="829" t="s">
        <v>1293</v>
      </c>
      <c r="C267" s="839">
        <v>42855</v>
      </c>
      <c r="D267" s="829" t="s">
        <v>1421</v>
      </c>
      <c r="E267" s="830" t="s">
        <v>1434</v>
      </c>
      <c r="F267" s="831">
        <v>67355</v>
      </c>
      <c r="G267" s="832">
        <v>2.96</v>
      </c>
      <c r="H267" s="829">
        <v>3.71</v>
      </c>
      <c r="I267" s="829" t="s">
        <v>322</v>
      </c>
      <c r="J267" s="975">
        <f t="shared" si="16"/>
        <v>3.71</v>
      </c>
      <c r="K267" s="840" t="s">
        <v>818</v>
      </c>
      <c r="L267" s="841" t="s">
        <v>661</v>
      </c>
      <c r="M267" s="841" t="s">
        <v>352</v>
      </c>
      <c r="N267" s="841"/>
      <c r="O267" s="841"/>
      <c r="P267" s="841" t="s">
        <v>5</v>
      </c>
      <c r="Q267" s="841" t="s">
        <v>323</v>
      </c>
      <c r="R267" s="841" t="s">
        <v>652</v>
      </c>
      <c r="S267" s="829"/>
      <c r="T267" s="829" t="s">
        <v>5</v>
      </c>
      <c r="U267" s="829" t="s">
        <v>323</v>
      </c>
      <c r="V267" s="829" t="s">
        <v>652</v>
      </c>
    </row>
    <row r="268" spans="1:22" outlineLevel="1">
      <c r="A268" s="847" t="s">
        <v>285</v>
      </c>
      <c r="B268" s="829" t="s">
        <v>1293</v>
      </c>
      <c r="C268" s="839">
        <v>42855</v>
      </c>
      <c r="D268" s="829" t="s">
        <v>1421</v>
      </c>
      <c r="E268" s="830" t="s">
        <v>1435</v>
      </c>
      <c r="F268" s="831">
        <v>67355</v>
      </c>
      <c r="G268" s="832">
        <v>3.91</v>
      </c>
      <c r="H268" s="829">
        <v>4.91</v>
      </c>
      <c r="I268" s="829" t="s">
        <v>322</v>
      </c>
      <c r="J268" s="975">
        <f t="shared" si="16"/>
        <v>4.91</v>
      </c>
      <c r="K268" s="840" t="s">
        <v>818</v>
      </c>
      <c r="L268" s="841" t="s">
        <v>661</v>
      </c>
      <c r="M268" s="841" t="s">
        <v>352</v>
      </c>
      <c r="N268" s="841"/>
      <c r="O268" s="841"/>
      <c r="P268" s="841" t="s">
        <v>5</v>
      </c>
      <c r="Q268" s="841" t="s">
        <v>323</v>
      </c>
      <c r="R268" s="841" t="s">
        <v>652</v>
      </c>
      <c r="S268" s="829"/>
      <c r="T268" s="829" t="s">
        <v>5</v>
      </c>
      <c r="U268" s="829" t="s">
        <v>323</v>
      </c>
      <c r="V268" s="829" t="s">
        <v>652</v>
      </c>
    </row>
    <row r="269" spans="1:22" outlineLevel="1">
      <c r="A269" s="847" t="s">
        <v>285</v>
      </c>
      <c r="B269" s="829" t="s">
        <v>1293</v>
      </c>
      <c r="C269" s="839">
        <v>42855</v>
      </c>
      <c r="D269" s="829" t="s">
        <v>1421</v>
      </c>
      <c r="E269" s="830" t="s">
        <v>1436</v>
      </c>
      <c r="F269" s="831">
        <v>67355</v>
      </c>
      <c r="G269" s="832">
        <v>2.42</v>
      </c>
      <c r="H269" s="829">
        <v>3.04</v>
      </c>
      <c r="I269" s="829" t="s">
        <v>322</v>
      </c>
      <c r="J269" s="975">
        <f t="shared" si="16"/>
        <v>3.04</v>
      </c>
      <c r="K269" s="840" t="s">
        <v>818</v>
      </c>
      <c r="L269" s="841" t="s">
        <v>661</v>
      </c>
      <c r="M269" s="841" t="s">
        <v>352</v>
      </c>
      <c r="N269" s="841"/>
      <c r="O269" s="841"/>
      <c r="P269" s="841" t="s">
        <v>5</v>
      </c>
      <c r="Q269" s="841" t="s">
        <v>323</v>
      </c>
      <c r="R269" s="841" t="s">
        <v>652</v>
      </c>
      <c r="S269" s="829"/>
      <c r="T269" s="829" t="s">
        <v>5</v>
      </c>
      <c r="U269" s="829" t="s">
        <v>323</v>
      </c>
      <c r="V269" s="829" t="s">
        <v>652</v>
      </c>
    </row>
    <row r="270" spans="1:22" outlineLevel="1">
      <c r="A270" s="847" t="s">
        <v>285</v>
      </c>
      <c r="B270" s="829" t="s">
        <v>1293</v>
      </c>
      <c r="C270" s="839">
        <v>42855</v>
      </c>
      <c r="D270" s="829" t="s">
        <v>1421</v>
      </c>
      <c r="E270" s="830" t="s">
        <v>1437</v>
      </c>
      <c r="F270" s="831">
        <v>67355</v>
      </c>
      <c r="G270" s="832">
        <v>7.97</v>
      </c>
      <c r="H270" s="829">
        <v>10</v>
      </c>
      <c r="I270" s="829" t="s">
        <v>322</v>
      </c>
      <c r="J270" s="975">
        <f t="shared" si="16"/>
        <v>10</v>
      </c>
      <c r="K270" s="840" t="s">
        <v>818</v>
      </c>
      <c r="L270" s="841" t="s">
        <v>661</v>
      </c>
      <c r="M270" s="841" t="s">
        <v>352</v>
      </c>
      <c r="N270" s="841"/>
      <c r="O270" s="841"/>
      <c r="P270" s="841" t="s">
        <v>5</v>
      </c>
      <c r="Q270" s="841" t="s">
        <v>323</v>
      </c>
      <c r="R270" s="841" t="s">
        <v>652</v>
      </c>
      <c r="S270" s="829"/>
      <c r="T270" s="829" t="s">
        <v>5</v>
      </c>
      <c r="U270" s="829" t="s">
        <v>323</v>
      </c>
      <c r="V270" s="829" t="s">
        <v>652</v>
      </c>
    </row>
    <row r="271" spans="1:22" outlineLevel="1">
      <c r="A271" s="847" t="s">
        <v>285</v>
      </c>
      <c r="B271" s="829" t="s">
        <v>1293</v>
      </c>
      <c r="C271" s="839">
        <v>42855</v>
      </c>
      <c r="D271" s="829" t="s">
        <v>1421</v>
      </c>
      <c r="E271" s="830" t="s">
        <v>1438</v>
      </c>
      <c r="F271" s="831">
        <v>67355</v>
      </c>
      <c r="G271" s="832">
        <v>7.97</v>
      </c>
      <c r="H271" s="829">
        <v>10</v>
      </c>
      <c r="I271" s="829" t="s">
        <v>322</v>
      </c>
      <c r="J271" s="975">
        <f t="shared" si="16"/>
        <v>10</v>
      </c>
      <c r="K271" s="840" t="s">
        <v>818</v>
      </c>
      <c r="L271" s="841" t="s">
        <v>661</v>
      </c>
      <c r="M271" s="841" t="s">
        <v>352</v>
      </c>
      <c r="N271" s="841"/>
      <c r="O271" s="841"/>
      <c r="P271" s="841" t="s">
        <v>5</v>
      </c>
      <c r="Q271" s="841" t="s">
        <v>323</v>
      </c>
      <c r="R271" s="841" t="s">
        <v>652</v>
      </c>
      <c r="S271" s="829"/>
      <c r="T271" s="829" t="s">
        <v>5</v>
      </c>
      <c r="U271" s="829" t="s">
        <v>323</v>
      </c>
      <c r="V271" s="829" t="s">
        <v>652</v>
      </c>
    </row>
    <row r="272" spans="1:22" outlineLevel="1">
      <c r="A272" s="847" t="s">
        <v>285</v>
      </c>
      <c r="B272" s="829" t="s">
        <v>1293</v>
      </c>
      <c r="C272" s="839">
        <v>42855</v>
      </c>
      <c r="D272" s="829" t="s">
        <v>1421</v>
      </c>
      <c r="E272" s="830" t="s">
        <v>1439</v>
      </c>
      <c r="F272" s="831">
        <v>67355</v>
      </c>
      <c r="G272" s="832">
        <v>67.849999999999994</v>
      </c>
      <c r="H272" s="829">
        <v>85.11</v>
      </c>
      <c r="I272" s="829" t="s">
        <v>322</v>
      </c>
      <c r="J272" s="975">
        <f t="shared" si="16"/>
        <v>85.11</v>
      </c>
      <c r="K272" s="840" t="s">
        <v>818</v>
      </c>
      <c r="L272" s="841" t="s">
        <v>661</v>
      </c>
      <c r="M272" s="841" t="s">
        <v>352</v>
      </c>
      <c r="N272" s="841"/>
      <c r="O272" s="841"/>
      <c r="P272" s="841" t="s">
        <v>5</v>
      </c>
      <c r="Q272" s="841" t="s">
        <v>323</v>
      </c>
      <c r="R272" s="841" t="s">
        <v>652</v>
      </c>
      <c r="S272" s="829"/>
      <c r="T272" s="829" t="s">
        <v>5</v>
      </c>
      <c r="U272" s="829" t="s">
        <v>323</v>
      </c>
      <c r="V272" s="829" t="s">
        <v>652</v>
      </c>
    </row>
    <row r="273" spans="1:22" outlineLevel="1">
      <c r="A273" s="847" t="s">
        <v>285</v>
      </c>
      <c r="B273" s="829" t="s">
        <v>1293</v>
      </c>
      <c r="C273" s="839">
        <v>42855</v>
      </c>
      <c r="D273" s="829" t="s">
        <v>1421</v>
      </c>
      <c r="E273" s="830" t="s">
        <v>1439</v>
      </c>
      <c r="F273" s="831">
        <v>67355</v>
      </c>
      <c r="G273" s="832">
        <v>10.86</v>
      </c>
      <c r="H273" s="829">
        <v>13.62</v>
      </c>
      <c r="I273" s="829" t="s">
        <v>322</v>
      </c>
      <c r="J273" s="975">
        <f t="shared" si="16"/>
        <v>13.62</v>
      </c>
      <c r="K273" s="840" t="s">
        <v>818</v>
      </c>
      <c r="L273" s="841" t="s">
        <v>661</v>
      </c>
      <c r="M273" s="841" t="s">
        <v>352</v>
      </c>
      <c r="N273" s="841"/>
      <c r="O273" s="841"/>
      <c r="P273" s="841" t="s">
        <v>5</v>
      </c>
      <c r="Q273" s="841" t="s">
        <v>323</v>
      </c>
      <c r="R273" s="841" t="s">
        <v>652</v>
      </c>
      <c r="S273" s="829"/>
      <c r="T273" s="829" t="s">
        <v>5</v>
      </c>
      <c r="U273" s="829" t="s">
        <v>323</v>
      </c>
      <c r="V273" s="829" t="s">
        <v>652</v>
      </c>
    </row>
    <row r="274" spans="1:22" outlineLevel="1">
      <c r="A274" s="847" t="s">
        <v>285</v>
      </c>
      <c r="B274" s="829" t="s">
        <v>1293</v>
      </c>
      <c r="C274" s="839">
        <v>42855</v>
      </c>
      <c r="D274" s="829" t="s">
        <v>1421</v>
      </c>
      <c r="E274" s="830" t="s">
        <v>1440</v>
      </c>
      <c r="F274" s="831">
        <v>67355</v>
      </c>
      <c r="G274" s="832">
        <v>13.5</v>
      </c>
      <c r="H274" s="829">
        <v>16.93</v>
      </c>
      <c r="I274" s="829" t="s">
        <v>322</v>
      </c>
      <c r="J274" s="975">
        <f t="shared" si="16"/>
        <v>16.93</v>
      </c>
      <c r="K274" s="840" t="s">
        <v>818</v>
      </c>
      <c r="L274" s="841" t="s">
        <v>661</v>
      </c>
      <c r="M274" s="841" t="s">
        <v>352</v>
      </c>
      <c r="N274" s="841"/>
      <c r="O274" s="841"/>
      <c r="P274" s="841" t="s">
        <v>5</v>
      </c>
      <c r="Q274" s="841" t="s">
        <v>323</v>
      </c>
      <c r="R274" s="841" t="s">
        <v>652</v>
      </c>
      <c r="S274" s="829"/>
      <c r="T274" s="829" t="s">
        <v>5</v>
      </c>
      <c r="U274" s="829" t="s">
        <v>323</v>
      </c>
      <c r="V274" s="829" t="s">
        <v>652</v>
      </c>
    </row>
    <row r="275" spans="1:22" outlineLevel="1">
      <c r="A275" s="847" t="s">
        <v>285</v>
      </c>
      <c r="B275" s="829" t="s">
        <v>1293</v>
      </c>
      <c r="C275" s="839">
        <v>42855</v>
      </c>
      <c r="D275" s="829" t="s">
        <v>1421</v>
      </c>
      <c r="E275" s="830" t="s">
        <v>1441</v>
      </c>
      <c r="F275" s="831">
        <v>67355</v>
      </c>
      <c r="G275" s="832">
        <v>11.28</v>
      </c>
      <c r="H275" s="829">
        <v>14.15</v>
      </c>
      <c r="I275" s="829" t="s">
        <v>322</v>
      </c>
      <c r="J275" s="975">
        <f t="shared" si="16"/>
        <v>14.15</v>
      </c>
      <c r="K275" s="840" t="s">
        <v>818</v>
      </c>
      <c r="L275" s="841" t="s">
        <v>661</v>
      </c>
      <c r="M275" s="841" t="s">
        <v>352</v>
      </c>
      <c r="N275" s="841"/>
      <c r="O275" s="841"/>
      <c r="P275" s="841" t="s">
        <v>5</v>
      </c>
      <c r="Q275" s="841" t="s">
        <v>323</v>
      </c>
      <c r="R275" s="841" t="s">
        <v>652</v>
      </c>
      <c r="S275" s="829"/>
      <c r="T275" s="829" t="s">
        <v>5</v>
      </c>
      <c r="U275" s="829" t="s">
        <v>323</v>
      </c>
      <c r="V275" s="829" t="s">
        <v>652</v>
      </c>
    </row>
    <row r="276" spans="1:22" outlineLevel="1">
      <c r="A276" s="847" t="s">
        <v>285</v>
      </c>
      <c r="B276" s="829" t="s">
        <v>1293</v>
      </c>
      <c r="C276" s="839">
        <v>42855</v>
      </c>
      <c r="D276" s="829" t="s">
        <v>1421</v>
      </c>
      <c r="E276" s="830" t="s">
        <v>1442</v>
      </c>
      <c r="F276" s="831">
        <v>67355</v>
      </c>
      <c r="G276" s="832">
        <v>11.77</v>
      </c>
      <c r="H276" s="829">
        <v>14.76</v>
      </c>
      <c r="I276" s="829" t="s">
        <v>322</v>
      </c>
      <c r="J276" s="975">
        <f t="shared" si="16"/>
        <v>14.76</v>
      </c>
      <c r="K276" s="840" t="s">
        <v>818</v>
      </c>
      <c r="L276" s="841" t="s">
        <v>661</v>
      </c>
      <c r="M276" s="841" t="s">
        <v>352</v>
      </c>
      <c r="N276" s="841"/>
      <c r="O276" s="841"/>
      <c r="P276" s="841" t="s">
        <v>5</v>
      </c>
      <c r="Q276" s="841" t="s">
        <v>323</v>
      </c>
      <c r="R276" s="841" t="s">
        <v>652</v>
      </c>
      <c r="S276" s="829"/>
      <c r="T276" s="829" t="s">
        <v>5</v>
      </c>
      <c r="U276" s="829" t="s">
        <v>323</v>
      </c>
      <c r="V276" s="829" t="s">
        <v>652</v>
      </c>
    </row>
    <row r="277" spans="1:22" outlineLevel="1">
      <c r="A277" s="847" t="s">
        <v>285</v>
      </c>
      <c r="B277" s="829" t="s">
        <v>1293</v>
      </c>
      <c r="C277" s="839">
        <v>42855</v>
      </c>
      <c r="D277" s="829" t="s">
        <v>1421</v>
      </c>
      <c r="E277" s="830" t="s">
        <v>1443</v>
      </c>
      <c r="F277" s="831">
        <v>67355</v>
      </c>
      <c r="G277" s="832">
        <v>10.63</v>
      </c>
      <c r="H277" s="829">
        <v>13.34</v>
      </c>
      <c r="I277" s="829" t="s">
        <v>322</v>
      </c>
      <c r="J277" s="975">
        <f t="shared" si="16"/>
        <v>13.34</v>
      </c>
      <c r="K277" s="840" t="s">
        <v>818</v>
      </c>
      <c r="L277" s="841" t="s">
        <v>661</v>
      </c>
      <c r="M277" s="841" t="s">
        <v>352</v>
      </c>
      <c r="N277" s="841"/>
      <c r="O277" s="841"/>
      <c r="P277" s="841" t="s">
        <v>5</v>
      </c>
      <c r="Q277" s="841" t="s">
        <v>323</v>
      </c>
      <c r="R277" s="841" t="s">
        <v>652</v>
      </c>
      <c r="S277" s="829"/>
      <c r="T277" s="829" t="s">
        <v>5</v>
      </c>
      <c r="U277" s="829" t="s">
        <v>323</v>
      </c>
      <c r="V277" s="829" t="s">
        <v>652</v>
      </c>
    </row>
    <row r="278" spans="1:22" outlineLevel="1">
      <c r="A278" s="847" t="s">
        <v>285</v>
      </c>
      <c r="B278" s="829" t="s">
        <v>1293</v>
      </c>
      <c r="C278" s="839">
        <v>42855</v>
      </c>
      <c r="D278" s="829" t="s">
        <v>1444</v>
      </c>
      <c r="E278" s="830" t="s">
        <v>1445</v>
      </c>
      <c r="F278" s="831">
        <v>67355</v>
      </c>
      <c r="G278" s="832">
        <v>0.64</v>
      </c>
      <c r="H278" s="829">
        <v>0.8</v>
      </c>
      <c r="I278" s="829" t="s">
        <v>322</v>
      </c>
      <c r="J278" s="975">
        <f t="shared" si="16"/>
        <v>0.8</v>
      </c>
      <c r="K278" s="840" t="s">
        <v>818</v>
      </c>
      <c r="L278" s="841" t="s">
        <v>661</v>
      </c>
      <c r="M278" s="841" t="s">
        <v>352</v>
      </c>
      <c r="N278" s="841"/>
      <c r="O278" s="841"/>
      <c r="P278" s="841" t="s">
        <v>5</v>
      </c>
      <c r="Q278" s="841" t="s">
        <v>323</v>
      </c>
      <c r="R278" s="841" t="s">
        <v>652</v>
      </c>
      <c r="S278" s="829"/>
      <c r="T278" s="829" t="s">
        <v>5</v>
      </c>
      <c r="U278" s="829" t="s">
        <v>323</v>
      </c>
      <c r="V278" s="829" t="s">
        <v>652</v>
      </c>
    </row>
    <row r="279" spans="1:22" outlineLevel="1">
      <c r="A279" s="847" t="s">
        <v>285</v>
      </c>
      <c r="B279" s="829" t="s">
        <v>1293</v>
      </c>
      <c r="C279" s="839">
        <v>42855</v>
      </c>
      <c r="D279" s="829" t="s">
        <v>1444</v>
      </c>
      <c r="E279" s="830" t="s">
        <v>1446</v>
      </c>
      <c r="F279" s="831">
        <v>67355</v>
      </c>
      <c r="G279" s="832">
        <v>0.46</v>
      </c>
      <c r="H279" s="829">
        <v>0.57999999999999996</v>
      </c>
      <c r="I279" s="829" t="s">
        <v>322</v>
      </c>
      <c r="J279" s="975">
        <f t="shared" si="16"/>
        <v>0.57999999999999996</v>
      </c>
      <c r="K279" s="840" t="s">
        <v>818</v>
      </c>
      <c r="L279" s="841" t="s">
        <v>661</v>
      </c>
      <c r="M279" s="841" t="s">
        <v>352</v>
      </c>
      <c r="N279" s="841"/>
      <c r="O279" s="841"/>
      <c r="P279" s="841" t="s">
        <v>5</v>
      </c>
      <c r="Q279" s="841" t="s">
        <v>323</v>
      </c>
      <c r="R279" s="841" t="s">
        <v>652</v>
      </c>
      <c r="S279" s="829"/>
      <c r="T279" s="829" t="s">
        <v>5</v>
      </c>
      <c r="U279" s="829" t="s">
        <v>323</v>
      </c>
      <c r="V279" s="829" t="s">
        <v>652</v>
      </c>
    </row>
    <row r="280" spans="1:22" outlineLevel="1">
      <c r="A280" s="847" t="s">
        <v>285</v>
      </c>
      <c r="B280" s="829" t="s">
        <v>1294</v>
      </c>
      <c r="C280" s="839">
        <v>42867</v>
      </c>
      <c r="D280" s="829" t="s">
        <v>1392</v>
      </c>
      <c r="E280" s="830" t="s">
        <v>1092</v>
      </c>
      <c r="F280" s="831">
        <v>67663</v>
      </c>
      <c r="G280" s="832">
        <v>21.04</v>
      </c>
      <c r="H280" s="829">
        <v>27.18</v>
      </c>
      <c r="I280" s="829" t="s">
        <v>322</v>
      </c>
      <c r="J280" s="975">
        <f t="shared" si="16"/>
        <v>27.18</v>
      </c>
      <c r="K280" s="840" t="s">
        <v>818</v>
      </c>
      <c r="L280" s="841" t="s">
        <v>645</v>
      </c>
      <c r="M280" s="841" t="s">
        <v>352</v>
      </c>
      <c r="N280" s="841"/>
      <c r="O280" s="841"/>
      <c r="P280" s="841" t="s">
        <v>5</v>
      </c>
      <c r="Q280" s="841" t="s">
        <v>323</v>
      </c>
      <c r="R280" s="841" t="s">
        <v>652</v>
      </c>
      <c r="S280" s="829"/>
      <c r="T280" s="829" t="s">
        <v>5</v>
      </c>
      <c r="U280" s="829" t="s">
        <v>323</v>
      </c>
      <c r="V280" s="829" t="s">
        <v>652</v>
      </c>
    </row>
    <row r="281" spans="1:22" outlineLevel="1">
      <c r="A281" s="847" t="s">
        <v>285</v>
      </c>
      <c r="B281" s="829" t="s">
        <v>1294</v>
      </c>
      <c r="C281" s="839">
        <v>42880</v>
      </c>
      <c r="D281" s="829" t="s">
        <v>1447</v>
      </c>
      <c r="E281" s="830" t="s">
        <v>1448</v>
      </c>
      <c r="F281" s="831">
        <v>67767</v>
      </c>
      <c r="G281" s="832">
        <v>9.83</v>
      </c>
      <c r="H281" s="829">
        <v>12.7</v>
      </c>
      <c r="I281" s="829" t="s">
        <v>322</v>
      </c>
      <c r="J281" s="975">
        <f t="shared" si="16"/>
        <v>12.7</v>
      </c>
      <c r="K281" s="840" t="s">
        <v>818</v>
      </c>
      <c r="L281" s="841" t="s">
        <v>661</v>
      </c>
      <c r="M281" s="841" t="s">
        <v>352</v>
      </c>
      <c r="N281" s="841"/>
      <c r="O281" s="841"/>
      <c r="P281" s="841" t="s">
        <v>5</v>
      </c>
      <c r="Q281" s="841" t="s">
        <v>323</v>
      </c>
      <c r="R281" s="841" t="s">
        <v>652</v>
      </c>
      <c r="S281" s="829"/>
      <c r="T281" s="829" t="s">
        <v>5</v>
      </c>
      <c r="U281" s="829" t="s">
        <v>323</v>
      </c>
      <c r="V281" s="829" t="s">
        <v>652</v>
      </c>
    </row>
    <row r="282" spans="1:22" outlineLevel="1">
      <c r="A282" s="847" t="s">
        <v>285</v>
      </c>
      <c r="B282" s="829" t="s">
        <v>1294</v>
      </c>
      <c r="C282" s="839">
        <v>42880</v>
      </c>
      <c r="D282" s="829" t="s">
        <v>1447</v>
      </c>
      <c r="E282" s="830" t="s">
        <v>1448</v>
      </c>
      <c r="F282" s="831">
        <v>67767</v>
      </c>
      <c r="G282" s="832">
        <v>13.53</v>
      </c>
      <c r="H282" s="829">
        <v>17.48</v>
      </c>
      <c r="I282" s="829" t="s">
        <v>322</v>
      </c>
      <c r="J282" s="975">
        <f t="shared" si="16"/>
        <v>17.48</v>
      </c>
      <c r="K282" s="840" t="s">
        <v>818</v>
      </c>
      <c r="L282" s="841" t="s">
        <v>661</v>
      </c>
      <c r="M282" s="841" t="s">
        <v>352</v>
      </c>
      <c r="N282" s="841"/>
      <c r="O282" s="841"/>
      <c r="P282" s="841" t="s">
        <v>5</v>
      </c>
      <c r="Q282" s="841" t="s">
        <v>323</v>
      </c>
      <c r="R282" s="841" t="s">
        <v>652</v>
      </c>
      <c r="S282" s="829"/>
      <c r="T282" s="829" t="s">
        <v>5</v>
      </c>
      <c r="U282" s="829" t="s">
        <v>323</v>
      </c>
      <c r="V282" s="829" t="s">
        <v>652</v>
      </c>
    </row>
    <row r="283" spans="1:22" outlineLevel="1">
      <c r="A283" s="847" t="s">
        <v>285</v>
      </c>
      <c r="B283" s="829" t="s">
        <v>1294</v>
      </c>
      <c r="C283" s="839">
        <v>42880</v>
      </c>
      <c r="D283" s="829" t="s">
        <v>1447</v>
      </c>
      <c r="E283" s="830" t="s">
        <v>1448</v>
      </c>
      <c r="F283" s="831">
        <v>67767</v>
      </c>
      <c r="G283" s="832">
        <v>3.77</v>
      </c>
      <c r="H283" s="829">
        <v>4.87</v>
      </c>
      <c r="I283" s="829" t="s">
        <v>322</v>
      </c>
      <c r="J283" s="975">
        <f t="shared" si="16"/>
        <v>4.87</v>
      </c>
      <c r="K283" s="840" t="s">
        <v>818</v>
      </c>
      <c r="L283" s="841" t="s">
        <v>661</v>
      </c>
      <c r="M283" s="841" t="s">
        <v>352</v>
      </c>
      <c r="N283" s="841"/>
      <c r="O283" s="841"/>
      <c r="P283" s="841" t="s">
        <v>5</v>
      </c>
      <c r="Q283" s="841" t="s">
        <v>323</v>
      </c>
      <c r="R283" s="841" t="s">
        <v>652</v>
      </c>
      <c r="S283" s="829"/>
      <c r="T283" s="829" t="s">
        <v>5</v>
      </c>
      <c r="U283" s="829" t="s">
        <v>323</v>
      </c>
      <c r="V283" s="829" t="s">
        <v>652</v>
      </c>
    </row>
    <row r="284" spans="1:22" outlineLevel="1">
      <c r="A284" s="847" t="s">
        <v>285</v>
      </c>
      <c r="B284" s="829" t="s">
        <v>1294</v>
      </c>
      <c r="C284" s="839">
        <v>42880</v>
      </c>
      <c r="D284" s="829" t="s">
        <v>1447</v>
      </c>
      <c r="E284" s="830" t="s">
        <v>1448</v>
      </c>
      <c r="F284" s="831">
        <v>67767</v>
      </c>
      <c r="G284" s="832">
        <v>41.31</v>
      </c>
      <c r="H284" s="829">
        <v>53.36</v>
      </c>
      <c r="I284" s="829" t="s">
        <v>322</v>
      </c>
      <c r="J284" s="975">
        <f t="shared" si="16"/>
        <v>53.36</v>
      </c>
      <c r="K284" s="840" t="s">
        <v>818</v>
      </c>
      <c r="L284" s="841" t="s">
        <v>661</v>
      </c>
      <c r="M284" s="841" t="s">
        <v>352</v>
      </c>
      <c r="N284" s="841"/>
      <c r="O284" s="841"/>
      <c r="P284" s="841" t="s">
        <v>5</v>
      </c>
      <c r="Q284" s="841" t="s">
        <v>323</v>
      </c>
      <c r="R284" s="841" t="s">
        <v>652</v>
      </c>
      <c r="S284" s="829"/>
      <c r="T284" s="829" t="s">
        <v>5</v>
      </c>
      <c r="U284" s="829" t="s">
        <v>323</v>
      </c>
      <c r="V284" s="829" t="s">
        <v>652</v>
      </c>
    </row>
    <row r="285" spans="1:22" outlineLevel="1">
      <c r="A285" s="847" t="s">
        <v>285</v>
      </c>
      <c r="B285" s="829" t="s">
        <v>1294</v>
      </c>
      <c r="C285" s="839">
        <v>42880</v>
      </c>
      <c r="D285" s="829" t="s">
        <v>1447</v>
      </c>
      <c r="E285" s="830" t="s">
        <v>1448</v>
      </c>
      <c r="F285" s="831">
        <v>67767</v>
      </c>
      <c r="G285" s="832">
        <v>5.86</v>
      </c>
      <c r="H285" s="829">
        <v>7.57</v>
      </c>
      <c r="I285" s="829" t="s">
        <v>322</v>
      </c>
      <c r="J285" s="975">
        <f t="shared" si="16"/>
        <v>7.57</v>
      </c>
      <c r="K285" s="840" t="s">
        <v>818</v>
      </c>
      <c r="L285" s="841" t="s">
        <v>661</v>
      </c>
      <c r="M285" s="841" t="s">
        <v>352</v>
      </c>
      <c r="N285" s="841"/>
      <c r="O285" s="841"/>
      <c r="P285" s="841" t="s">
        <v>5</v>
      </c>
      <c r="Q285" s="841" t="s">
        <v>323</v>
      </c>
      <c r="R285" s="841" t="s">
        <v>652</v>
      </c>
      <c r="S285" s="829"/>
      <c r="T285" s="829" t="s">
        <v>5</v>
      </c>
      <c r="U285" s="829" t="s">
        <v>323</v>
      </c>
      <c r="V285" s="829" t="s">
        <v>652</v>
      </c>
    </row>
    <row r="286" spans="1:22" outlineLevel="1">
      <c r="A286" s="847" t="s">
        <v>285</v>
      </c>
      <c r="B286" s="829" t="s">
        <v>1294</v>
      </c>
      <c r="C286" s="839">
        <v>42880</v>
      </c>
      <c r="D286" s="829" t="s">
        <v>1447</v>
      </c>
      <c r="E286" s="830" t="s">
        <v>1449</v>
      </c>
      <c r="F286" s="831">
        <v>67767</v>
      </c>
      <c r="G286" s="832">
        <v>6.94</v>
      </c>
      <c r="H286" s="829">
        <v>8.9700000000000006</v>
      </c>
      <c r="I286" s="829" t="s">
        <v>322</v>
      </c>
      <c r="J286" s="975">
        <f t="shared" si="16"/>
        <v>8.9700000000000006</v>
      </c>
      <c r="K286" s="840" t="s">
        <v>818</v>
      </c>
      <c r="L286" s="841" t="s">
        <v>661</v>
      </c>
      <c r="M286" s="841" t="s">
        <v>352</v>
      </c>
      <c r="N286" s="841"/>
      <c r="O286" s="841"/>
      <c r="P286" s="841" t="s">
        <v>5</v>
      </c>
      <c r="Q286" s="841" t="s">
        <v>323</v>
      </c>
      <c r="R286" s="841" t="s">
        <v>652</v>
      </c>
      <c r="S286" s="829"/>
      <c r="T286" s="829" t="s">
        <v>5</v>
      </c>
      <c r="U286" s="829" t="s">
        <v>323</v>
      </c>
      <c r="V286" s="829" t="s">
        <v>652</v>
      </c>
    </row>
    <row r="287" spans="1:22" outlineLevel="1">
      <c r="A287" s="847" t="s">
        <v>285</v>
      </c>
      <c r="B287" s="829" t="s">
        <v>1294</v>
      </c>
      <c r="C287" s="839">
        <v>42880</v>
      </c>
      <c r="D287" s="829" t="s">
        <v>1447</v>
      </c>
      <c r="E287" s="830" t="s">
        <v>1450</v>
      </c>
      <c r="F287" s="831">
        <v>67767</v>
      </c>
      <c r="G287" s="832">
        <v>36.67</v>
      </c>
      <c r="H287" s="829">
        <v>47.37</v>
      </c>
      <c r="I287" s="829" t="s">
        <v>322</v>
      </c>
      <c r="J287" s="975">
        <f t="shared" si="16"/>
        <v>47.37</v>
      </c>
      <c r="K287" s="840" t="s">
        <v>818</v>
      </c>
      <c r="L287" s="841" t="s">
        <v>661</v>
      </c>
      <c r="M287" s="841" t="s">
        <v>352</v>
      </c>
      <c r="N287" s="841"/>
      <c r="O287" s="841"/>
      <c r="P287" s="841" t="s">
        <v>5</v>
      </c>
      <c r="Q287" s="841" t="s">
        <v>323</v>
      </c>
      <c r="R287" s="841" t="s">
        <v>652</v>
      </c>
      <c r="S287" s="829"/>
      <c r="T287" s="829" t="s">
        <v>5</v>
      </c>
      <c r="U287" s="829" t="s">
        <v>323</v>
      </c>
      <c r="V287" s="829" t="s">
        <v>652</v>
      </c>
    </row>
    <row r="288" spans="1:22" outlineLevel="1">
      <c r="A288" s="847" t="s">
        <v>285</v>
      </c>
      <c r="B288" s="829" t="s">
        <v>1294</v>
      </c>
      <c r="C288" s="839">
        <v>42880</v>
      </c>
      <c r="D288" s="829" t="s">
        <v>1447</v>
      </c>
      <c r="E288" s="830" t="s">
        <v>1451</v>
      </c>
      <c r="F288" s="831">
        <v>67767</v>
      </c>
      <c r="G288" s="832">
        <v>11.98</v>
      </c>
      <c r="H288" s="829">
        <v>15.47</v>
      </c>
      <c r="I288" s="829" t="s">
        <v>322</v>
      </c>
      <c r="J288" s="975">
        <f t="shared" si="16"/>
        <v>15.47</v>
      </c>
      <c r="K288" s="840" t="s">
        <v>818</v>
      </c>
      <c r="L288" s="841" t="s">
        <v>661</v>
      </c>
      <c r="M288" s="841" t="s">
        <v>352</v>
      </c>
      <c r="N288" s="841"/>
      <c r="O288" s="841"/>
      <c r="P288" s="841" t="s">
        <v>5</v>
      </c>
      <c r="Q288" s="841" t="s">
        <v>323</v>
      </c>
      <c r="R288" s="841" t="s">
        <v>652</v>
      </c>
      <c r="S288" s="829"/>
      <c r="T288" s="829" t="s">
        <v>5</v>
      </c>
      <c r="U288" s="829" t="s">
        <v>323</v>
      </c>
      <c r="V288" s="829" t="s">
        <v>652</v>
      </c>
    </row>
    <row r="289" spans="1:22" outlineLevel="1">
      <c r="A289" s="847" t="s">
        <v>285</v>
      </c>
      <c r="B289" s="829" t="s">
        <v>1294</v>
      </c>
      <c r="C289" s="839">
        <v>42880</v>
      </c>
      <c r="D289" s="829" t="s">
        <v>1447</v>
      </c>
      <c r="E289" s="830" t="s">
        <v>1452</v>
      </c>
      <c r="F289" s="831">
        <v>67767</v>
      </c>
      <c r="G289" s="832">
        <v>11.98</v>
      </c>
      <c r="H289" s="829">
        <v>15.47</v>
      </c>
      <c r="I289" s="829" t="s">
        <v>322</v>
      </c>
      <c r="J289" s="975">
        <f t="shared" si="16"/>
        <v>15.47</v>
      </c>
      <c r="K289" s="840" t="s">
        <v>818</v>
      </c>
      <c r="L289" s="841" t="s">
        <v>661</v>
      </c>
      <c r="M289" s="841" t="s">
        <v>352</v>
      </c>
      <c r="N289" s="841"/>
      <c r="O289" s="841"/>
      <c r="P289" s="841" t="s">
        <v>5</v>
      </c>
      <c r="Q289" s="841" t="s">
        <v>323</v>
      </c>
      <c r="R289" s="841" t="s">
        <v>652</v>
      </c>
      <c r="S289" s="829"/>
      <c r="T289" s="829" t="s">
        <v>5</v>
      </c>
      <c r="U289" s="829" t="s">
        <v>323</v>
      </c>
      <c r="V289" s="829" t="s">
        <v>652</v>
      </c>
    </row>
    <row r="290" spans="1:22" outlineLevel="1">
      <c r="A290" s="847" t="s">
        <v>285</v>
      </c>
      <c r="B290" s="829" t="s">
        <v>1294</v>
      </c>
      <c r="C290" s="839">
        <v>42880</v>
      </c>
      <c r="D290" s="829" t="s">
        <v>1447</v>
      </c>
      <c r="E290" s="830" t="s">
        <v>1448</v>
      </c>
      <c r="F290" s="831">
        <v>67767</v>
      </c>
      <c r="G290" s="832">
        <v>3.29</v>
      </c>
      <c r="H290" s="829">
        <v>4.25</v>
      </c>
      <c r="I290" s="829" t="s">
        <v>322</v>
      </c>
      <c r="J290" s="975">
        <f t="shared" si="16"/>
        <v>4.25</v>
      </c>
      <c r="K290" s="840" t="s">
        <v>818</v>
      </c>
      <c r="L290" s="841" t="s">
        <v>661</v>
      </c>
      <c r="M290" s="841" t="s">
        <v>352</v>
      </c>
      <c r="N290" s="841"/>
      <c r="O290" s="841"/>
      <c r="P290" s="841" t="s">
        <v>5</v>
      </c>
      <c r="Q290" s="841" t="s">
        <v>323</v>
      </c>
      <c r="R290" s="841" t="s">
        <v>652</v>
      </c>
      <c r="S290" s="829"/>
      <c r="T290" s="829" t="s">
        <v>5</v>
      </c>
      <c r="U290" s="829" t="s">
        <v>323</v>
      </c>
      <c r="V290" s="829" t="s">
        <v>652</v>
      </c>
    </row>
    <row r="291" spans="1:22" outlineLevel="1">
      <c r="A291" s="847" t="s">
        <v>285</v>
      </c>
      <c r="B291" s="829" t="s">
        <v>1294</v>
      </c>
      <c r="C291" s="839">
        <v>42880</v>
      </c>
      <c r="D291" s="829" t="s">
        <v>1447</v>
      </c>
      <c r="E291" s="830" t="s">
        <v>1448</v>
      </c>
      <c r="F291" s="831">
        <v>67767</v>
      </c>
      <c r="G291" s="832">
        <v>7.01</v>
      </c>
      <c r="H291" s="829">
        <v>9.0500000000000007</v>
      </c>
      <c r="I291" s="829" t="s">
        <v>322</v>
      </c>
      <c r="J291" s="975">
        <f t="shared" si="16"/>
        <v>9.0500000000000007</v>
      </c>
      <c r="K291" s="840" t="s">
        <v>818</v>
      </c>
      <c r="L291" s="841" t="s">
        <v>661</v>
      </c>
      <c r="M291" s="841" t="s">
        <v>352</v>
      </c>
      <c r="N291" s="841"/>
      <c r="O291" s="841"/>
      <c r="P291" s="841" t="s">
        <v>5</v>
      </c>
      <c r="Q291" s="841" t="s">
        <v>323</v>
      </c>
      <c r="R291" s="841" t="s">
        <v>652</v>
      </c>
      <c r="S291" s="829"/>
      <c r="T291" s="829" t="s">
        <v>5</v>
      </c>
      <c r="U291" s="829" t="s">
        <v>323</v>
      </c>
      <c r="V291" s="829" t="s">
        <v>652</v>
      </c>
    </row>
    <row r="292" spans="1:22" outlineLevel="1">
      <c r="A292" s="847" t="s">
        <v>285</v>
      </c>
      <c r="B292" s="829" t="s">
        <v>1294</v>
      </c>
      <c r="C292" s="839">
        <v>42880</v>
      </c>
      <c r="D292" s="829" t="s">
        <v>1447</v>
      </c>
      <c r="E292" s="830" t="s">
        <v>1453</v>
      </c>
      <c r="F292" s="831">
        <v>67767</v>
      </c>
      <c r="G292" s="832">
        <v>18.579999999999998</v>
      </c>
      <c r="H292" s="829">
        <v>24</v>
      </c>
      <c r="I292" s="829" t="s">
        <v>322</v>
      </c>
      <c r="J292" s="975">
        <f t="shared" si="16"/>
        <v>24</v>
      </c>
      <c r="K292" s="840" t="s">
        <v>818</v>
      </c>
      <c r="L292" s="841" t="s">
        <v>661</v>
      </c>
      <c r="M292" s="841" t="s">
        <v>352</v>
      </c>
      <c r="N292" s="841"/>
      <c r="O292" s="841"/>
      <c r="P292" s="841" t="s">
        <v>5</v>
      </c>
      <c r="Q292" s="841" t="s">
        <v>323</v>
      </c>
      <c r="R292" s="841" t="s">
        <v>652</v>
      </c>
      <c r="S292" s="829"/>
      <c r="T292" s="829" t="s">
        <v>5</v>
      </c>
      <c r="U292" s="829" t="s">
        <v>323</v>
      </c>
      <c r="V292" s="829" t="s">
        <v>652</v>
      </c>
    </row>
    <row r="293" spans="1:22" outlineLevel="1">
      <c r="A293" s="847" t="s">
        <v>285</v>
      </c>
      <c r="B293" s="829" t="s">
        <v>1294</v>
      </c>
      <c r="C293" s="839">
        <v>42880</v>
      </c>
      <c r="D293" s="829" t="s">
        <v>1447</v>
      </c>
      <c r="E293" s="830" t="s">
        <v>1100</v>
      </c>
      <c r="F293" s="831">
        <v>67767</v>
      </c>
      <c r="G293" s="832">
        <v>108.99</v>
      </c>
      <c r="H293" s="829">
        <v>140.77000000000001</v>
      </c>
      <c r="I293" s="829" t="s">
        <v>322</v>
      </c>
      <c r="J293" s="975">
        <f t="shared" si="16"/>
        <v>140.77000000000001</v>
      </c>
      <c r="K293" s="840" t="s">
        <v>818</v>
      </c>
      <c r="L293" s="841" t="s">
        <v>661</v>
      </c>
      <c r="M293" s="841" t="s">
        <v>352</v>
      </c>
      <c r="N293" s="841"/>
      <c r="O293" s="841"/>
      <c r="P293" s="841" t="s">
        <v>5</v>
      </c>
      <c r="Q293" s="841" t="s">
        <v>323</v>
      </c>
      <c r="R293" s="841" t="s">
        <v>652</v>
      </c>
      <c r="S293" s="829"/>
      <c r="T293" s="829" t="s">
        <v>5</v>
      </c>
      <c r="U293" s="829" t="s">
        <v>323</v>
      </c>
      <c r="V293" s="829" t="s">
        <v>652</v>
      </c>
    </row>
    <row r="294" spans="1:22" outlineLevel="1">
      <c r="A294" s="847" t="s">
        <v>285</v>
      </c>
      <c r="B294" s="829" t="s">
        <v>1294</v>
      </c>
      <c r="C294" s="839">
        <v>42880</v>
      </c>
      <c r="D294" s="829" t="s">
        <v>1447</v>
      </c>
      <c r="E294" s="830" t="s">
        <v>1454</v>
      </c>
      <c r="F294" s="831">
        <v>67767</v>
      </c>
      <c r="G294" s="832">
        <v>70.41</v>
      </c>
      <c r="H294" s="829">
        <v>90.95</v>
      </c>
      <c r="I294" s="829" t="s">
        <v>322</v>
      </c>
      <c r="J294" s="975">
        <f t="shared" si="16"/>
        <v>90.95</v>
      </c>
      <c r="K294" s="840" t="s">
        <v>818</v>
      </c>
      <c r="L294" s="841" t="s">
        <v>661</v>
      </c>
      <c r="M294" s="841" t="s">
        <v>352</v>
      </c>
      <c r="N294" s="841"/>
      <c r="O294" s="841"/>
      <c r="P294" s="841" t="s">
        <v>5</v>
      </c>
      <c r="Q294" s="841" t="s">
        <v>323</v>
      </c>
      <c r="R294" s="841" t="s">
        <v>652</v>
      </c>
      <c r="S294" s="829"/>
      <c r="T294" s="829" t="s">
        <v>5</v>
      </c>
      <c r="U294" s="829" t="s">
        <v>323</v>
      </c>
      <c r="V294" s="829" t="s">
        <v>652</v>
      </c>
    </row>
    <row r="295" spans="1:22" outlineLevel="1">
      <c r="A295" s="847" t="s">
        <v>285</v>
      </c>
      <c r="B295" s="829" t="s">
        <v>1294</v>
      </c>
      <c r="C295" s="839">
        <v>42886</v>
      </c>
      <c r="D295" s="829" t="s">
        <v>1455</v>
      </c>
      <c r="E295" s="830" t="s">
        <v>824</v>
      </c>
      <c r="F295" s="831">
        <v>67765</v>
      </c>
      <c r="G295" s="832">
        <v>2.67</v>
      </c>
      <c r="H295" s="829">
        <v>3.45</v>
      </c>
      <c r="I295" s="829" t="s">
        <v>322</v>
      </c>
      <c r="J295" s="975">
        <f t="shared" si="16"/>
        <v>3.45</v>
      </c>
      <c r="K295" s="840" t="s">
        <v>818</v>
      </c>
      <c r="L295" s="841" t="s">
        <v>665</v>
      </c>
      <c r="M295" s="841" t="s">
        <v>352</v>
      </c>
      <c r="N295" s="841"/>
      <c r="O295" s="841"/>
      <c r="P295" s="841" t="s">
        <v>5</v>
      </c>
      <c r="Q295" s="841" t="s">
        <v>323</v>
      </c>
      <c r="R295" s="841" t="s">
        <v>652</v>
      </c>
      <c r="S295" s="829"/>
      <c r="T295" s="829" t="s">
        <v>5</v>
      </c>
      <c r="U295" s="829" t="s">
        <v>323</v>
      </c>
      <c r="V295" s="829" t="s">
        <v>652</v>
      </c>
    </row>
    <row r="296" spans="1:22" outlineLevel="1">
      <c r="A296" s="847" t="s">
        <v>285</v>
      </c>
      <c r="B296" s="829" t="s">
        <v>1294</v>
      </c>
      <c r="C296" s="839">
        <v>42886</v>
      </c>
      <c r="D296" s="829" t="s">
        <v>1455</v>
      </c>
      <c r="E296" s="830" t="s">
        <v>825</v>
      </c>
      <c r="F296" s="831">
        <v>67765</v>
      </c>
      <c r="G296" s="832">
        <v>0.43</v>
      </c>
      <c r="H296" s="829">
        <v>0.55000000000000004</v>
      </c>
      <c r="I296" s="829" t="s">
        <v>322</v>
      </c>
      <c r="J296" s="975">
        <f t="shared" si="16"/>
        <v>0.55000000000000004</v>
      </c>
      <c r="K296" s="840" t="s">
        <v>818</v>
      </c>
      <c r="L296" s="841" t="s">
        <v>665</v>
      </c>
      <c r="M296" s="841" t="s">
        <v>352</v>
      </c>
      <c r="N296" s="841"/>
      <c r="O296" s="841"/>
      <c r="P296" s="841" t="s">
        <v>5</v>
      </c>
      <c r="Q296" s="841" t="s">
        <v>323</v>
      </c>
      <c r="R296" s="841" t="s">
        <v>652</v>
      </c>
      <c r="S296" s="829"/>
      <c r="T296" s="829" t="s">
        <v>5</v>
      </c>
      <c r="U296" s="829" t="s">
        <v>323</v>
      </c>
      <c r="V296" s="829" t="s">
        <v>652</v>
      </c>
    </row>
    <row r="297" spans="1:22">
      <c r="A297" s="842" t="s">
        <v>647</v>
      </c>
      <c r="B297" s="842"/>
      <c r="C297" s="842"/>
      <c r="D297" s="842"/>
      <c r="E297" s="843"/>
      <c r="F297" s="844"/>
      <c r="G297" s="845">
        <f>SUM(G248:G296)</f>
        <v>541.38</v>
      </c>
      <c r="H297" s="846">
        <f>SUM(H248:H296)</f>
        <v>693.06000000000017</v>
      </c>
      <c r="I297" s="842"/>
      <c r="J297" s="976">
        <f>SUM(J248:J296)</f>
        <v>693.06000000000017</v>
      </c>
      <c r="K297" s="842"/>
      <c r="L297" s="842"/>
      <c r="M297" s="842"/>
      <c r="N297" s="842"/>
      <c r="O297" s="842"/>
      <c r="P297" s="842"/>
      <c r="Q297" s="842"/>
      <c r="R297" s="842"/>
      <c r="S297" s="829"/>
      <c r="T297" s="829"/>
      <c r="U297" s="829"/>
      <c r="V297" s="829"/>
    </row>
    <row r="298" spans="1:22" outlineLevel="1">
      <c r="A298" s="847" t="s">
        <v>286</v>
      </c>
      <c r="B298" s="829" t="s">
        <v>1293</v>
      </c>
      <c r="C298" s="839">
        <v>42851</v>
      </c>
      <c r="D298" s="829" t="s">
        <v>1456</v>
      </c>
      <c r="E298" s="830" t="s">
        <v>1457</v>
      </c>
      <c r="F298" s="831">
        <v>67355</v>
      </c>
      <c r="G298" s="832">
        <v>187.98</v>
      </c>
      <c r="H298" s="829">
        <v>235.8</v>
      </c>
      <c r="I298" s="829" t="s">
        <v>322</v>
      </c>
      <c r="J298" s="975">
        <f>H298</f>
        <v>235.8</v>
      </c>
      <c r="K298" s="840" t="s">
        <v>752</v>
      </c>
      <c r="L298" s="841" t="s">
        <v>661</v>
      </c>
      <c r="M298" s="841" t="s">
        <v>352</v>
      </c>
      <c r="N298" s="841"/>
      <c r="O298" s="841"/>
      <c r="P298" s="841" t="s">
        <v>5</v>
      </c>
      <c r="Q298" s="841" t="s">
        <v>323</v>
      </c>
      <c r="R298" s="841" t="s">
        <v>652</v>
      </c>
      <c r="S298" s="829"/>
      <c r="T298" s="829" t="s">
        <v>5</v>
      </c>
      <c r="U298" s="829" t="s">
        <v>323</v>
      </c>
      <c r="V298" s="829" t="s">
        <v>652</v>
      </c>
    </row>
    <row r="299" spans="1:22" outlineLevel="1">
      <c r="A299" s="847" t="s">
        <v>286</v>
      </c>
      <c r="B299" s="829" t="s">
        <v>1294</v>
      </c>
      <c r="C299" s="839">
        <v>42880</v>
      </c>
      <c r="D299" s="829" t="s">
        <v>1458</v>
      </c>
      <c r="E299" s="830" t="s">
        <v>1459</v>
      </c>
      <c r="F299" s="831">
        <v>67767</v>
      </c>
      <c r="G299" s="832">
        <v>27.89</v>
      </c>
      <c r="H299" s="829">
        <v>36.020000000000003</v>
      </c>
      <c r="I299" s="829" t="s">
        <v>322</v>
      </c>
      <c r="J299" s="975">
        <f>H299</f>
        <v>36.020000000000003</v>
      </c>
      <c r="K299" s="840" t="s">
        <v>752</v>
      </c>
      <c r="L299" s="841" t="s">
        <v>661</v>
      </c>
      <c r="M299" s="841" t="s">
        <v>352</v>
      </c>
      <c r="N299" s="841"/>
      <c r="O299" s="841"/>
      <c r="P299" s="841" t="s">
        <v>5</v>
      </c>
      <c r="Q299" s="841" t="s">
        <v>323</v>
      </c>
      <c r="R299" s="841" t="s">
        <v>652</v>
      </c>
      <c r="S299" s="829"/>
      <c r="T299" s="829" t="s">
        <v>5</v>
      </c>
      <c r="U299" s="829" t="s">
        <v>323</v>
      </c>
      <c r="V299" s="829" t="s">
        <v>652</v>
      </c>
    </row>
    <row r="300" spans="1:22" outlineLevel="1">
      <c r="A300" s="847" t="s">
        <v>286</v>
      </c>
      <c r="B300" s="829" t="s">
        <v>1294</v>
      </c>
      <c r="C300" s="839">
        <v>42880</v>
      </c>
      <c r="D300" s="829" t="s">
        <v>1458</v>
      </c>
      <c r="E300" s="830" t="s">
        <v>1460</v>
      </c>
      <c r="F300" s="831">
        <v>67767</v>
      </c>
      <c r="G300" s="832">
        <v>20.07</v>
      </c>
      <c r="H300" s="829">
        <v>25.92</v>
      </c>
      <c r="I300" s="829" t="s">
        <v>322</v>
      </c>
      <c r="J300" s="975">
        <f>H300</f>
        <v>25.92</v>
      </c>
      <c r="K300" s="840" t="s">
        <v>752</v>
      </c>
      <c r="L300" s="841" t="s">
        <v>661</v>
      </c>
      <c r="M300" s="841" t="s">
        <v>352</v>
      </c>
      <c r="N300" s="841"/>
      <c r="O300" s="841"/>
      <c r="P300" s="841" t="s">
        <v>5</v>
      </c>
      <c r="Q300" s="841" t="s">
        <v>323</v>
      </c>
      <c r="R300" s="841" t="s">
        <v>652</v>
      </c>
      <c r="S300" s="829"/>
      <c r="T300" s="829" t="s">
        <v>5</v>
      </c>
      <c r="U300" s="829" t="s">
        <v>323</v>
      </c>
      <c r="V300" s="829" t="s">
        <v>652</v>
      </c>
    </row>
    <row r="301" spans="1:22" outlineLevel="1">
      <c r="A301" s="847" t="s">
        <v>286</v>
      </c>
      <c r="B301" s="829" t="s">
        <v>1294</v>
      </c>
      <c r="C301" s="839">
        <v>42880</v>
      </c>
      <c r="D301" s="829" t="s">
        <v>1458</v>
      </c>
      <c r="E301" s="830" t="s">
        <v>1461</v>
      </c>
      <c r="F301" s="831">
        <v>67767</v>
      </c>
      <c r="G301" s="832">
        <v>151.9</v>
      </c>
      <c r="H301" s="829">
        <v>196.2</v>
      </c>
      <c r="I301" s="829" t="s">
        <v>322</v>
      </c>
      <c r="J301" s="975">
        <f>H301</f>
        <v>196.2</v>
      </c>
      <c r="K301" s="840" t="s">
        <v>752</v>
      </c>
      <c r="L301" s="841" t="s">
        <v>661</v>
      </c>
      <c r="M301" s="841" t="s">
        <v>352</v>
      </c>
      <c r="N301" s="841"/>
      <c r="O301" s="841"/>
      <c r="P301" s="841" t="s">
        <v>5</v>
      </c>
      <c r="Q301" s="841" t="s">
        <v>323</v>
      </c>
      <c r="R301" s="841" t="s">
        <v>652</v>
      </c>
      <c r="S301" s="829"/>
      <c r="T301" s="829" t="s">
        <v>5</v>
      </c>
      <c r="U301" s="829" t="s">
        <v>323</v>
      </c>
      <c r="V301" s="829" t="s">
        <v>652</v>
      </c>
    </row>
    <row r="302" spans="1:22" outlineLevel="1">
      <c r="A302" s="847" t="s">
        <v>286</v>
      </c>
      <c r="B302" s="829" t="s">
        <v>1294</v>
      </c>
      <c r="C302" s="839">
        <v>42867</v>
      </c>
      <c r="D302" s="829" t="s">
        <v>1301</v>
      </c>
      <c r="E302" s="830" t="s">
        <v>1462</v>
      </c>
      <c r="F302" s="831">
        <v>67767</v>
      </c>
      <c r="G302" s="832">
        <v>19.36</v>
      </c>
      <c r="H302" s="829">
        <v>25</v>
      </c>
      <c r="I302" s="829" t="s">
        <v>322</v>
      </c>
      <c r="J302" s="975">
        <f>H302</f>
        <v>25</v>
      </c>
      <c r="K302" s="840" t="s">
        <v>835</v>
      </c>
      <c r="L302" s="841" t="s">
        <v>661</v>
      </c>
      <c r="M302" s="841" t="s">
        <v>352</v>
      </c>
      <c r="N302" s="841"/>
      <c r="O302" s="841"/>
      <c r="P302" s="841" t="s">
        <v>5</v>
      </c>
      <c r="Q302" s="841" t="s">
        <v>323</v>
      </c>
      <c r="R302" s="841" t="s">
        <v>652</v>
      </c>
      <c r="S302" s="829"/>
      <c r="T302" s="829" t="s">
        <v>5</v>
      </c>
      <c r="U302" s="829" t="s">
        <v>323</v>
      </c>
      <c r="V302" s="829" t="s">
        <v>652</v>
      </c>
    </row>
    <row r="303" spans="1:22">
      <c r="A303" s="842" t="s">
        <v>647</v>
      </c>
      <c r="B303" s="842"/>
      <c r="C303" s="842"/>
      <c r="D303" s="842"/>
      <c r="E303" s="843"/>
      <c r="F303" s="844"/>
      <c r="G303" s="845">
        <f>SUM(G298:G302)</f>
        <v>407.20000000000005</v>
      </c>
      <c r="H303" s="846">
        <f>SUM(H298:H302)</f>
        <v>518.94000000000005</v>
      </c>
      <c r="I303" s="842"/>
      <c r="J303" s="976">
        <f>SUM(J298:J302)</f>
        <v>518.94000000000005</v>
      </c>
      <c r="K303" s="842"/>
      <c r="L303" s="842"/>
      <c r="M303" s="842"/>
      <c r="N303" s="842"/>
      <c r="O303" s="842"/>
      <c r="P303" s="842"/>
      <c r="Q303" s="842"/>
      <c r="R303" s="842"/>
      <c r="S303" s="829"/>
      <c r="T303" s="829"/>
      <c r="U303" s="829"/>
      <c r="V303" s="829"/>
    </row>
    <row r="304" spans="1:22" outlineLevel="1">
      <c r="A304" s="847" t="s">
        <v>287</v>
      </c>
      <c r="B304" s="829" t="s">
        <v>1293</v>
      </c>
      <c r="C304" s="839">
        <v>42853</v>
      </c>
      <c r="D304" s="829" t="s">
        <v>1332</v>
      </c>
      <c r="E304" s="830" t="s">
        <v>1463</v>
      </c>
      <c r="F304" s="831">
        <v>67355</v>
      </c>
      <c r="G304" s="832">
        <v>7.97</v>
      </c>
      <c r="H304" s="829">
        <v>10</v>
      </c>
      <c r="I304" s="829" t="s">
        <v>322</v>
      </c>
      <c r="J304" s="975">
        <f t="shared" ref="J304:J311" si="17">H304</f>
        <v>10</v>
      </c>
      <c r="K304" s="840" t="s">
        <v>835</v>
      </c>
      <c r="L304" s="841" t="s">
        <v>661</v>
      </c>
      <c r="M304" s="841" t="s">
        <v>352</v>
      </c>
      <c r="N304" s="841"/>
      <c r="O304" s="841"/>
      <c r="P304" s="841" t="s">
        <v>5</v>
      </c>
      <c r="Q304" s="841" t="s">
        <v>323</v>
      </c>
      <c r="R304" s="841" t="s">
        <v>652</v>
      </c>
      <c r="S304" s="829"/>
      <c r="T304" s="829" t="s">
        <v>5</v>
      </c>
      <c r="U304" s="829" t="s">
        <v>323</v>
      </c>
      <c r="V304" s="829" t="s">
        <v>652</v>
      </c>
    </row>
    <row r="305" spans="1:22" outlineLevel="1">
      <c r="A305" s="847" t="s">
        <v>287</v>
      </c>
      <c r="B305" s="829" t="s">
        <v>1294</v>
      </c>
      <c r="C305" s="839">
        <v>42870</v>
      </c>
      <c r="D305" s="829" t="s">
        <v>1298</v>
      </c>
      <c r="E305" s="830" t="s">
        <v>1464</v>
      </c>
      <c r="F305" s="831">
        <v>67767</v>
      </c>
      <c r="G305" s="832">
        <v>11.61</v>
      </c>
      <c r="H305" s="829">
        <v>15</v>
      </c>
      <c r="I305" s="829" t="s">
        <v>322</v>
      </c>
      <c r="J305" s="975">
        <f t="shared" si="17"/>
        <v>15</v>
      </c>
      <c r="K305" s="840" t="s">
        <v>1465</v>
      </c>
      <c r="L305" s="841" t="s">
        <v>661</v>
      </c>
      <c r="M305" s="841" t="s">
        <v>352</v>
      </c>
      <c r="N305" s="841"/>
      <c r="O305" s="841"/>
      <c r="P305" s="841" t="s">
        <v>5</v>
      </c>
      <c r="Q305" s="841" t="s">
        <v>323</v>
      </c>
      <c r="R305" s="841" t="s">
        <v>652</v>
      </c>
      <c r="S305" s="829"/>
      <c r="T305" s="829" t="s">
        <v>5</v>
      </c>
      <c r="U305" s="829" t="s">
        <v>323</v>
      </c>
      <c r="V305" s="829" t="s">
        <v>652</v>
      </c>
    </row>
    <row r="306" spans="1:22" outlineLevel="1">
      <c r="A306" s="847" t="s">
        <v>287</v>
      </c>
      <c r="B306" s="829" t="s">
        <v>1294</v>
      </c>
      <c r="C306" s="839">
        <v>42857</v>
      </c>
      <c r="D306" s="829" t="s">
        <v>1353</v>
      </c>
      <c r="E306" s="830" t="s">
        <v>1466</v>
      </c>
      <c r="F306" s="831">
        <v>67767</v>
      </c>
      <c r="G306" s="832">
        <v>1.94</v>
      </c>
      <c r="H306" s="829">
        <v>2.5</v>
      </c>
      <c r="I306" s="829" t="s">
        <v>322</v>
      </c>
      <c r="J306" s="975">
        <f t="shared" si="17"/>
        <v>2.5</v>
      </c>
      <c r="K306" s="840" t="s">
        <v>835</v>
      </c>
      <c r="L306" s="841" t="s">
        <v>661</v>
      </c>
      <c r="M306" s="841" t="s">
        <v>352</v>
      </c>
      <c r="N306" s="841"/>
      <c r="O306" s="841"/>
      <c r="P306" s="841" t="s">
        <v>5</v>
      </c>
      <c r="Q306" s="841" t="s">
        <v>323</v>
      </c>
      <c r="R306" s="841" t="s">
        <v>652</v>
      </c>
      <c r="S306" s="829"/>
      <c r="T306" s="829" t="s">
        <v>5</v>
      </c>
      <c r="U306" s="829" t="s">
        <v>323</v>
      </c>
      <c r="V306" s="829" t="s">
        <v>652</v>
      </c>
    </row>
    <row r="307" spans="1:22" outlineLevel="1">
      <c r="A307" s="847" t="s">
        <v>287</v>
      </c>
      <c r="B307" s="829" t="s">
        <v>1294</v>
      </c>
      <c r="C307" s="839">
        <v>42863</v>
      </c>
      <c r="D307" s="829" t="s">
        <v>1353</v>
      </c>
      <c r="E307" s="830" t="s">
        <v>1467</v>
      </c>
      <c r="F307" s="831">
        <v>67767</v>
      </c>
      <c r="G307" s="832">
        <v>7.74</v>
      </c>
      <c r="H307" s="829">
        <v>10</v>
      </c>
      <c r="I307" s="829" t="s">
        <v>322</v>
      </c>
      <c r="J307" s="975">
        <f t="shared" si="17"/>
        <v>10</v>
      </c>
      <c r="K307" s="840" t="s">
        <v>835</v>
      </c>
      <c r="L307" s="841" t="s">
        <v>661</v>
      </c>
      <c r="M307" s="841" t="s">
        <v>352</v>
      </c>
      <c r="N307" s="841"/>
      <c r="O307" s="841"/>
      <c r="P307" s="841" t="s">
        <v>5</v>
      </c>
      <c r="Q307" s="841" t="s">
        <v>323</v>
      </c>
      <c r="R307" s="841" t="s">
        <v>652</v>
      </c>
      <c r="S307" s="829"/>
      <c r="T307" s="829" t="s">
        <v>5</v>
      </c>
      <c r="U307" s="829" t="s">
        <v>323</v>
      </c>
      <c r="V307" s="829" t="s">
        <v>652</v>
      </c>
    </row>
    <row r="308" spans="1:22" outlineLevel="1">
      <c r="A308" s="847" t="s">
        <v>287</v>
      </c>
      <c r="B308" s="829" t="s">
        <v>1294</v>
      </c>
      <c r="C308" s="839">
        <v>42877</v>
      </c>
      <c r="D308" s="829" t="s">
        <v>1301</v>
      </c>
      <c r="E308" s="830" t="s">
        <v>1468</v>
      </c>
      <c r="F308" s="831">
        <v>67767</v>
      </c>
      <c r="G308" s="832">
        <v>161.81</v>
      </c>
      <c r="H308" s="829">
        <v>209</v>
      </c>
      <c r="I308" s="829" t="s">
        <v>322</v>
      </c>
      <c r="J308" s="975">
        <f t="shared" si="17"/>
        <v>209</v>
      </c>
      <c r="K308" s="840" t="s">
        <v>835</v>
      </c>
      <c r="L308" s="841" t="s">
        <v>661</v>
      </c>
      <c r="M308" s="841" t="s">
        <v>352</v>
      </c>
      <c r="N308" s="841"/>
      <c r="O308" s="841"/>
      <c r="P308" s="841" t="s">
        <v>5</v>
      </c>
      <c r="Q308" s="841" t="s">
        <v>323</v>
      </c>
      <c r="R308" s="841" t="s">
        <v>652</v>
      </c>
      <c r="S308" s="829"/>
      <c r="T308" s="829" t="s">
        <v>5</v>
      </c>
      <c r="U308" s="829" t="s">
        <v>323</v>
      </c>
      <c r="V308" s="829" t="s">
        <v>652</v>
      </c>
    </row>
    <row r="309" spans="1:22" outlineLevel="1">
      <c r="A309" s="847" t="s">
        <v>287</v>
      </c>
      <c r="B309" s="829" t="s">
        <v>1294</v>
      </c>
      <c r="C309" s="839">
        <v>42878</v>
      </c>
      <c r="D309" s="829" t="s">
        <v>1301</v>
      </c>
      <c r="E309" s="830" t="s">
        <v>1463</v>
      </c>
      <c r="F309" s="831">
        <v>67767</v>
      </c>
      <c r="G309" s="832">
        <v>7.74</v>
      </c>
      <c r="H309" s="829">
        <v>10</v>
      </c>
      <c r="I309" s="829" t="s">
        <v>322</v>
      </c>
      <c r="J309" s="975">
        <f t="shared" si="17"/>
        <v>10</v>
      </c>
      <c r="K309" s="840" t="s">
        <v>835</v>
      </c>
      <c r="L309" s="841" t="s">
        <v>661</v>
      </c>
      <c r="M309" s="841" t="s">
        <v>352</v>
      </c>
      <c r="N309" s="841"/>
      <c r="O309" s="841"/>
      <c r="P309" s="841" t="s">
        <v>5</v>
      </c>
      <c r="Q309" s="841" t="s">
        <v>323</v>
      </c>
      <c r="R309" s="841" t="s">
        <v>652</v>
      </c>
      <c r="S309" s="829"/>
      <c r="T309" s="829" t="s">
        <v>5</v>
      </c>
      <c r="U309" s="829" t="s">
        <v>323</v>
      </c>
      <c r="V309" s="829" t="s">
        <v>652</v>
      </c>
    </row>
    <row r="310" spans="1:22" outlineLevel="1">
      <c r="A310" s="847" t="s">
        <v>287</v>
      </c>
      <c r="B310" s="829" t="s">
        <v>1294</v>
      </c>
      <c r="C310" s="839">
        <v>42879</v>
      </c>
      <c r="D310" s="829" t="s">
        <v>1382</v>
      </c>
      <c r="E310" s="830" t="s">
        <v>1469</v>
      </c>
      <c r="F310" s="831">
        <v>67767</v>
      </c>
      <c r="G310" s="832">
        <v>137.81</v>
      </c>
      <c r="H310" s="829">
        <v>178</v>
      </c>
      <c r="I310" s="829" t="s">
        <v>322</v>
      </c>
      <c r="J310" s="975">
        <f t="shared" si="17"/>
        <v>178</v>
      </c>
      <c r="K310" s="840" t="s">
        <v>835</v>
      </c>
      <c r="L310" s="841" t="s">
        <v>661</v>
      </c>
      <c r="M310" s="841" t="s">
        <v>352</v>
      </c>
      <c r="N310" s="841"/>
      <c r="O310" s="841"/>
      <c r="P310" s="841" t="s">
        <v>5</v>
      </c>
      <c r="Q310" s="841" t="s">
        <v>323</v>
      </c>
      <c r="R310" s="841" t="s">
        <v>652</v>
      </c>
      <c r="S310" s="829"/>
      <c r="T310" s="829" t="s">
        <v>5</v>
      </c>
      <c r="U310" s="829" t="s">
        <v>323</v>
      </c>
      <c r="V310" s="829" t="s">
        <v>652</v>
      </c>
    </row>
    <row r="311" spans="1:22" outlineLevel="1">
      <c r="A311" s="847" t="s">
        <v>287</v>
      </c>
      <c r="B311" s="829" t="s">
        <v>1294</v>
      </c>
      <c r="C311" s="839">
        <v>42884</v>
      </c>
      <c r="D311" s="829" t="s">
        <v>1382</v>
      </c>
      <c r="E311" s="830" t="s">
        <v>1470</v>
      </c>
      <c r="F311" s="831">
        <v>67767</v>
      </c>
      <c r="G311" s="832">
        <v>7.74</v>
      </c>
      <c r="H311" s="829">
        <v>10</v>
      </c>
      <c r="I311" s="829" t="s">
        <v>322</v>
      </c>
      <c r="J311" s="975">
        <f t="shared" si="17"/>
        <v>10</v>
      </c>
      <c r="K311" s="840" t="s">
        <v>835</v>
      </c>
      <c r="L311" s="841" t="s">
        <v>661</v>
      </c>
      <c r="M311" s="841" t="s">
        <v>352</v>
      </c>
      <c r="N311" s="841"/>
      <c r="O311" s="841"/>
      <c r="P311" s="841" t="s">
        <v>5</v>
      </c>
      <c r="Q311" s="841" t="s">
        <v>323</v>
      </c>
      <c r="R311" s="841" t="s">
        <v>652</v>
      </c>
      <c r="S311" s="829"/>
      <c r="T311" s="829" t="s">
        <v>5</v>
      </c>
      <c r="U311" s="829" t="s">
        <v>323</v>
      </c>
      <c r="V311" s="829" t="s">
        <v>652</v>
      </c>
    </row>
    <row r="312" spans="1:22">
      <c r="A312" s="842" t="s">
        <v>647</v>
      </c>
      <c r="B312" s="842"/>
      <c r="C312" s="842"/>
      <c r="D312" s="842"/>
      <c r="E312" s="843"/>
      <c r="F312" s="844"/>
      <c r="G312" s="845">
        <f>SUM(G304:G311)</f>
        <v>344.36</v>
      </c>
      <c r="H312" s="846">
        <f>SUM(H304:H311)</f>
        <v>444.5</v>
      </c>
      <c r="I312" s="842"/>
      <c r="J312" s="976">
        <f>SUM(J304:J311)</f>
        <v>444.5</v>
      </c>
      <c r="K312" s="842"/>
      <c r="L312" s="842"/>
      <c r="M312" s="842"/>
      <c r="N312" s="842"/>
      <c r="O312" s="842"/>
      <c r="P312" s="842"/>
      <c r="Q312" s="842"/>
      <c r="R312" s="842"/>
      <c r="S312" s="829"/>
      <c r="T312" s="829"/>
      <c r="U312" s="829"/>
      <c r="V312" s="829"/>
    </row>
    <row r="313" spans="1:22" outlineLevel="1">
      <c r="A313" s="847" t="s">
        <v>288</v>
      </c>
      <c r="B313" s="829" t="s">
        <v>1293</v>
      </c>
      <c r="C313" s="839">
        <v>42793</v>
      </c>
      <c r="D313" s="829" t="s">
        <v>1471</v>
      </c>
      <c r="E313" s="830" t="s">
        <v>1126</v>
      </c>
      <c r="F313" s="831">
        <v>67375</v>
      </c>
      <c r="G313" s="832">
        <v>-334.65</v>
      </c>
      <c r="H313" s="829">
        <v>-421.95</v>
      </c>
      <c r="I313" s="829" t="s">
        <v>322</v>
      </c>
      <c r="J313" s="975">
        <f>H313</f>
        <v>-421.95</v>
      </c>
      <c r="K313" s="840" t="s">
        <v>844</v>
      </c>
      <c r="L313" s="841" t="s">
        <v>661</v>
      </c>
      <c r="M313" s="841" t="s">
        <v>352</v>
      </c>
      <c r="N313" s="841"/>
      <c r="O313" s="841"/>
      <c r="P313" s="841" t="s">
        <v>5</v>
      </c>
      <c r="Q313" s="841" t="s">
        <v>323</v>
      </c>
      <c r="R313" s="841" t="s">
        <v>652</v>
      </c>
      <c r="S313" s="829"/>
      <c r="T313" s="829" t="s">
        <v>5</v>
      </c>
      <c r="U313" s="829" t="s">
        <v>323</v>
      </c>
      <c r="V313" s="829" t="s">
        <v>652</v>
      </c>
    </row>
    <row r="314" spans="1:22" outlineLevel="1">
      <c r="A314" s="847" t="s">
        <v>288</v>
      </c>
      <c r="B314" s="829" t="s">
        <v>1293</v>
      </c>
      <c r="C314" s="839">
        <v>42720</v>
      </c>
      <c r="D314" s="829" t="s">
        <v>1472</v>
      </c>
      <c r="E314" s="830" t="s">
        <v>843</v>
      </c>
      <c r="F314" s="831">
        <v>67375</v>
      </c>
      <c r="G314" s="832">
        <v>-1389.5</v>
      </c>
      <c r="H314" s="829">
        <v>-1734.24</v>
      </c>
      <c r="I314" s="829" t="s">
        <v>322</v>
      </c>
      <c r="J314" s="975">
        <f>H314</f>
        <v>-1734.24</v>
      </c>
      <c r="K314" s="840" t="s">
        <v>844</v>
      </c>
      <c r="L314" s="841" t="s">
        <v>661</v>
      </c>
      <c r="M314" s="841" t="s">
        <v>352</v>
      </c>
      <c r="N314" s="841"/>
      <c r="O314" s="841"/>
      <c r="P314" s="841" t="s">
        <v>5</v>
      </c>
      <c r="Q314" s="841" t="s">
        <v>323</v>
      </c>
      <c r="R314" s="841" t="s">
        <v>652</v>
      </c>
      <c r="S314" s="829"/>
      <c r="T314" s="829" t="s">
        <v>5</v>
      </c>
      <c r="U314" s="829" t="s">
        <v>323</v>
      </c>
      <c r="V314" s="829" t="s">
        <v>652</v>
      </c>
    </row>
    <row r="315" spans="1:22" outlineLevel="1">
      <c r="A315" s="847" t="s">
        <v>288</v>
      </c>
      <c r="B315" s="829" t="s">
        <v>1293</v>
      </c>
      <c r="C315" s="839">
        <v>42839</v>
      </c>
      <c r="D315" s="829" t="s">
        <v>1330</v>
      </c>
      <c r="E315" s="830" t="s">
        <v>1473</v>
      </c>
      <c r="F315" s="831">
        <v>67355</v>
      </c>
      <c r="G315" s="832">
        <v>23.52</v>
      </c>
      <c r="H315" s="829">
        <v>29.5</v>
      </c>
      <c r="I315" s="829" t="s">
        <v>322</v>
      </c>
      <c r="J315" s="975">
        <f>H315</f>
        <v>29.5</v>
      </c>
      <c r="K315" s="840" t="s">
        <v>835</v>
      </c>
      <c r="L315" s="841" t="s">
        <v>661</v>
      </c>
      <c r="M315" s="841" t="s">
        <v>352</v>
      </c>
      <c r="N315" s="841"/>
      <c r="O315" s="841"/>
      <c r="P315" s="841" t="s">
        <v>5</v>
      </c>
      <c r="Q315" s="841" t="s">
        <v>323</v>
      </c>
      <c r="R315" s="841" t="s">
        <v>652</v>
      </c>
      <c r="S315" s="829"/>
      <c r="T315" s="829" t="s">
        <v>5</v>
      </c>
      <c r="U315" s="829" t="s">
        <v>323</v>
      </c>
      <c r="V315" s="829" t="s">
        <v>652</v>
      </c>
    </row>
    <row r="316" spans="1:22" outlineLevel="1">
      <c r="A316" s="847" t="s">
        <v>288</v>
      </c>
      <c r="B316" s="829" t="s">
        <v>1294</v>
      </c>
      <c r="C316" s="839">
        <v>42875</v>
      </c>
      <c r="D316" s="829" t="s">
        <v>1474</v>
      </c>
      <c r="E316" s="830" t="s">
        <v>1475</v>
      </c>
      <c r="F316" s="831">
        <v>67765</v>
      </c>
      <c r="G316" s="832">
        <v>139.36000000000001</v>
      </c>
      <c r="H316" s="829">
        <v>180</v>
      </c>
      <c r="I316" s="829" t="s">
        <v>322</v>
      </c>
      <c r="J316" s="975">
        <f>H316</f>
        <v>180</v>
      </c>
      <c r="K316" s="840" t="s">
        <v>1476</v>
      </c>
      <c r="L316" s="841" t="s">
        <v>665</v>
      </c>
      <c r="M316" s="841" t="s">
        <v>352</v>
      </c>
      <c r="N316" s="841"/>
      <c r="O316" s="841"/>
      <c r="P316" s="841" t="s">
        <v>5</v>
      </c>
      <c r="Q316" s="841" t="s">
        <v>323</v>
      </c>
      <c r="R316" s="841" t="s">
        <v>652</v>
      </c>
      <c r="S316" s="829"/>
      <c r="T316" s="829" t="s">
        <v>5</v>
      </c>
      <c r="U316" s="829" t="s">
        <v>323</v>
      </c>
      <c r="V316" s="829" t="s">
        <v>652</v>
      </c>
    </row>
    <row r="317" spans="1:22">
      <c r="A317" s="842" t="s">
        <v>647</v>
      </c>
      <c r="B317" s="842"/>
      <c r="C317" s="842"/>
      <c r="D317" s="842"/>
      <c r="E317" s="843"/>
      <c r="F317" s="844"/>
      <c r="G317" s="845">
        <f>SUM(G313:G316)</f>
        <v>-1561.27</v>
      </c>
      <c r="H317" s="846">
        <f>SUM(H313:H316)</f>
        <v>-1946.69</v>
      </c>
      <c r="I317" s="842"/>
      <c r="J317" s="976">
        <f>SUM(J313:J316)</f>
        <v>-1946.69</v>
      </c>
      <c r="K317" s="842"/>
      <c r="L317" s="842"/>
      <c r="M317" s="842"/>
      <c r="N317" s="842"/>
      <c r="O317" s="842"/>
      <c r="P317" s="842"/>
      <c r="Q317" s="842"/>
      <c r="R317" s="842"/>
      <c r="S317" s="829"/>
      <c r="T317" s="829"/>
      <c r="U317" s="829"/>
      <c r="V317" s="829"/>
    </row>
    <row r="318" spans="1:22" outlineLevel="1">
      <c r="A318" s="847" t="s">
        <v>289</v>
      </c>
      <c r="B318" s="829" t="s">
        <v>1293</v>
      </c>
      <c r="C318" s="839">
        <v>42852</v>
      </c>
      <c r="D318" s="829" t="s">
        <v>1403</v>
      </c>
      <c r="E318" s="830" t="s">
        <v>1477</v>
      </c>
      <c r="F318" s="831">
        <v>67370</v>
      </c>
      <c r="G318" s="832">
        <v>39.86</v>
      </c>
      <c r="H318" s="829">
        <v>50</v>
      </c>
      <c r="I318" s="829" t="s">
        <v>322</v>
      </c>
      <c r="J318" s="975">
        <f t="shared" ref="J318:J331" si="18">H318</f>
        <v>50</v>
      </c>
      <c r="K318" s="840" t="s">
        <v>691</v>
      </c>
      <c r="L318" s="841" t="s">
        <v>665</v>
      </c>
      <c r="M318" s="841" t="s">
        <v>352</v>
      </c>
      <c r="N318" s="841" t="s">
        <v>783</v>
      </c>
      <c r="O318" s="841"/>
      <c r="P318" s="841" t="s">
        <v>5</v>
      </c>
      <c r="Q318" s="841" t="s">
        <v>323</v>
      </c>
      <c r="R318" s="841" t="s">
        <v>652</v>
      </c>
      <c r="S318" s="829"/>
      <c r="T318" s="829" t="s">
        <v>5</v>
      </c>
      <c r="U318" s="829" t="s">
        <v>323</v>
      </c>
      <c r="V318" s="829" t="s">
        <v>652</v>
      </c>
    </row>
    <row r="319" spans="1:22" outlineLevel="1">
      <c r="A319" s="847" t="s">
        <v>289</v>
      </c>
      <c r="B319" s="829" t="s">
        <v>1293</v>
      </c>
      <c r="C319" s="839">
        <v>42836</v>
      </c>
      <c r="D319" s="829" t="s">
        <v>1478</v>
      </c>
      <c r="E319" s="830" t="s">
        <v>1479</v>
      </c>
      <c r="F319" s="831">
        <v>67370</v>
      </c>
      <c r="G319" s="832">
        <v>19.28</v>
      </c>
      <c r="H319" s="829">
        <v>24.18</v>
      </c>
      <c r="I319" s="829" t="s">
        <v>322</v>
      </c>
      <c r="J319" s="975">
        <f t="shared" si="18"/>
        <v>24.18</v>
      </c>
      <c r="K319" s="840" t="s">
        <v>691</v>
      </c>
      <c r="L319" s="841" t="s">
        <v>665</v>
      </c>
      <c r="M319" s="841" t="s">
        <v>352</v>
      </c>
      <c r="N319" s="841" t="s">
        <v>783</v>
      </c>
      <c r="O319" s="841"/>
      <c r="P319" s="841" t="s">
        <v>5</v>
      </c>
      <c r="Q319" s="841" t="s">
        <v>323</v>
      </c>
      <c r="R319" s="841" t="s">
        <v>652</v>
      </c>
      <c r="S319" s="829"/>
      <c r="T319" s="829" t="s">
        <v>5</v>
      </c>
      <c r="U319" s="829" t="s">
        <v>323</v>
      </c>
      <c r="V319" s="829" t="s">
        <v>652</v>
      </c>
    </row>
    <row r="320" spans="1:22" outlineLevel="1">
      <c r="A320" s="847" t="s">
        <v>289</v>
      </c>
      <c r="B320" s="829" t="s">
        <v>1293</v>
      </c>
      <c r="C320" s="839">
        <v>42849</v>
      </c>
      <c r="D320" s="829" t="s">
        <v>1480</v>
      </c>
      <c r="E320" s="830" t="s">
        <v>1481</v>
      </c>
      <c r="F320" s="831">
        <v>67370</v>
      </c>
      <c r="G320" s="832">
        <v>35.9</v>
      </c>
      <c r="H320" s="829">
        <v>45.03</v>
      </c>
      <c r="I320" s="829" t="s">
        <v>322</v>
      </c>
      <c r="J320" s="975">
        <f t="shared" si="18"/>
        <v>45.03</v>
      </c>
      <c r="K320" s="840" t="s">
        <v>691</v>
      </c>
      <c r="L320" s="841" t="s">
        <v>665</v>
      </c>
      <c r="M320" s="841" t="s">
        <v>352</v>
      </c>
      <c r="N320" s="841" t="s">
        <v>783</v>
      </c>
      <c r="O320" s="841"/>
      <c r="P320" s="841" t="s">
        <v>5</v>
      </c>
      <c r="Q320" s="841" t="s">
        <v>323</v>
      </c>
      <c r="R320" s="841" t="s">
        <v>652</v>
      </c>
      <c r="S320" s="829"/>
      <c r="T320" s="829" t="s">
        <v>5</v>
      </c>
      <c r="U320" s="829" t="s">
        <v>323</v>
      </c>
      <c r="V320" s="829" t="s">
        <v>652</v>
      </c>
    </row>
    <row r="321" spans="1:22" outlineLevel="1">
      <c r="A321" s="847" t="s">
        <v>289</v>
      </c>
      <c r="B321" s="829" t="s">
        <v>1293</v>
      </c>
      <c r="C321" s="839">
        <v>42851</v>
      </c>
      <c r="D321" s="829" t="s">
        <v>1482</v>
      </c>
      <c r="E321" s="830" t="s">
        <v>1483</v>
      </c>
      <c r="F321" s="831">
        <v>67355</v>
      </c>
      <c r="G321" s="832">
        <v>6.94</v>
      </c>
      <c r="H321" s="829">
        <v>8.6999999999999993</v>
      </c>
      <c r="I321" s="829" t="s">
        <v>322</v>
      </c>
      <c r="J321" s="975">
        <f t="shared" si="18"/>
        <v>8.6999999999999993</v>
      </c>
      <c r="K321" s="840" t="s">
        <v>691</v>
      </c>
      <c r="L321" s="841" t="s">
        <v>661</v>
      </c>
      <c r="M321" s="841" t="s">
        <v>352</v>
      </c>
      <c r="N321" s="841" t="s">
        <v>725</v>
      </c>
      <c r="O321" s="841"/>
      <c r="P321" s="841" t="s">
        <v>5</v>
      </c>
      <c r="Q321" s="841" t="s">
        <v>323</v>
      </c>
      <c r="R321" s="841" t="s">
        <v>652</v>
      </c>
      <c r="S321" s="829"/>
      <c r="T321" s="829" t="s">
        <v>5</v>
      </c>
      <c r="U321" s="829" t="s">
        <v>323</v>
      </c>
      <c r="V321" s="829" t="s">
        <v>652</v>
      </c>
    </row>
    <row r="322" spans="1:22" outlineLevel="1">
      <c r="A322" s="847" t="s">
        <v>289</v>
      </c>
      <c r="B322" s="829" t="s">
        <v>1293</v>
      </c>
      <c r="C322" s="839">
        <v>42851</v>
      </c>
      <c r="D322" s="829" t="s">
        <v>1482</v>
      </c>
      <c r="E322" s="830" t="s">
        <v>1484</v>
      </c>
      <c r="F322" s="831">
        <v>67355</v>
      </c>
      <c r="G322" s="832">
        <v>4.78</v>
      </c>
      <c r="H322" s="829">
        <v>6</v>
      </c>
      <c r="I322" s="829" t="s">
        <v>322</v>
      </c>
      <c r="J322" s="975">
        <f t="shared" si="18"/>
        <v>6</v>
      </c>
      <c r="K322" s="840" t="s">
        <v>691</v>
      </c>
      <c r="L322" s="841" t="s">
        <v>661</v>
      </c>
      <c r="M322" s="841" t="s">
        <v>352</v>
      </c>
      <c r="N322" s="841" t="s">
        <v>791</v>
      </c>
      <c r="O322" s="841"/>
      <c r="P322" s="841" t="s">
        <v>5</v>
      </c>
      <c r="Q322" s="841" t="s">
        <v>323</v>
      </c>
      <c r="R322" s="841" t="s">
        <v>652</v>
      </c>
      <c r="S322" s="829"/>
      <c r="T322" s="829" t="s">
        <v>5</v>
      </c>
      <c r="U322" s="829" t="s">
        <v>323</v>
      </c>
      <c r="V322" s="829" t="s">
        <v>652</v>
      </c>
    </row>
    <row r="323" spans="1:22" outlineLevel="1">
      <c r="A323" s="847" t="s">
        <v>289</v>
      </c>
      <c r="B323" s="829" t="s">
        <v>1293</v>
      </c>
      <c r="C323" s="839">
        <v>42851</v>
      </c>
      <c r="D323" s="829" t="s">
        <v>1482</v>
      </c>
      <c r="E323" s="830" t="s">
        <v>1485</v>
      </c>
      <c r="F323" s="831">
        <v>67355</v>
      </c>
      <c r="G323" s="832">
        <v>12.66</v>
      </c>
      <c r="H323" s="829">
        <v>15.88</v>
      </c>
      <c r="I323" s="829" t="s">
        <v>322</v>
      </c>
      <c r="J323" s="975">
        <f t="shared" si="18"/>
        <v>15.88</v>
      </c>
      <c r="K323" s="840" t="s">
        <v>691</v>
      </c>
      <c r="L323" s="841" t="s">
        <v>661</v>
      </c>
      <c r="M323" s="841" t="s">
        <v>352</v>
      </c>
      <c r="N323" s="841" t="s">
        <v>775</v>
      </c>
      <c r="O323" s="841"/>
      <c r="P323" s="841" t="s">
        <v>5</v>
      </c>
      <c r="Q323" s="841" t="s">
        <v>323</v>
      </c>
      <c r="R323" s="841" t="s">
        <v>652</v>
      </c>
      <c r="S323" s="829"/>
      <c r="T323" s="829" t="s">
        <v>5</v>
      </c>
      <c r="U323" s="829" t="s">
        <v>323</v>
      </c>
      <c r="V323" s="829" t="s">
        <v>652</v>
      </c>
    </row>
    <row r="324" spans="1:22" outlineLevel="1">
      <c r="A324" s="847" t="s">
        <v>289</v>
      </c>
      <c r="B324" s="829" t="s">
        <v>1293</v>
      </c>
      <c r="C324" s="839">
        <v>42851</v>
      </c>
      <c r="D324" s="829" t="s">
        <v>1482</v>
      </c>
      <c r="E324" s="830" t="s">
        <v>1486</v>
      </c>
      <c r="F324" s="831">
        <v>67355</v>
      </c>
      <c r="G324" s="832">
        <v>92.55</v>
      </c>
      <c r="H324" s="829">
        <v>116.1</v>
      </c>
      <c r="I324" s="829" t="s">
        <v>322</v>
      </c>
      <c r="J324" s="975">
        <f t="shared" si="18"/>
        <v>116.1</v>
      </c>
      <c r="K324" s="840" t="s">
        <v>691</v>
      </c>
      <c r="L324" s="841" t="s">
        <v>661</v>
      </c>
      <c r="M324" s="841" t="s">
        <v>352</v>
      </c>
      <c r="N324" s="841" t="s">
        <v>1003</v>
      </c>
      <c r="O324" s="841"/>
      <c r="P324" s="841" t="s">
        <v>5</v>
      </c>
      <c r="Q324" s="841" t="s">
        <v>323</v>
      </c>
      <c r="R324" s="841" t="s">
        <v>652</v>
      </c>
      <c r="S324" s="829"/>
      <c r="T324" s="829" t="s">
        <v>5</v>
      </c>
      <c r="U324" s="829" t="s">
        <v>323</v>
      </c>
      <c r="V324" s="829" t="s">
        <v>652</v>
      </c>
    </row>
    <row r="325" spans="1:22" outlineLevel="1">
      <c r="A325" s="847" t="s">
        <v>289</v>
      </c>
      <c r="B325" s="829" t="s">
        <v>1293</v>
      </c>
      <c r="C325" s="839">
        <v>42851</v>
      </c>
      <c r="D325" s="829" t="s">
        <v>1482</v>
      </c>
      <c r="E325" s="830" t="s">
        <v>1487</v>
      </c>
      <c r="F325" s="831">
        <v>67355</v>
      </c>
      <c r="G325" s="832">
        <v>135.52000000000001</v>
      </c>
      <c r="H325" s="829">
        <v>170</v>
      </c>
      <c r="I325" s="829" t="s">
        <v>322</v>
      </c>
      <c r="J325" s="975">
        <f t="shared" si="18"/>
        <v>170</v>
      </c>
      <c r="K325" s="840" t="s">
        <v>691</v>
      </c>
      <c r="L325" s="841" t="s">
        <v>661</v>
      </c>
      <c r="M325" s="841" t="s">
        <v>352</v>
      </c>
      <c r="N325" s="841" t="s">
        <v>760</v>
      </c>
      <c r="O325" s="841"/>
      <c r="P325" s="841" t="s">
        <v>5</v>
      </c>
      <c r="Q325" s="841" t="s">
        <v>323</v>
      </c>
      <c r="R325" s="841" t="s">
        <v>652</v>
      </c>
      <c r="S325" s="829"/>
      <c r="T325" s="829" t="s">
        <v>5</v>
      </c>
      <c r="U325" s="829" t="s">
        <v>323</v>
      </c>
      <c r="V325" s="829" t="s">
        <v>652</v>
      </c>
    </row>
    <row r="326" spans="1:22" outlineLevel="1">
      <c r="A326" s="847" t="s">
        <v>289</v>
      </c>
      <c r="B326" s="829" t="s">
        <v>1293</v>
      </c>
      <c r="C326" s="839">
        <v>42851</v>
      </c>
      <c r="D326" s="829" t="s">
        <v>1482</v>
      </c>
      <c r="E326" s="830" t="s">
        <v>1488</v>
      </c>
      <c r="F326" s="831">
        <v>67355</v>
      </c>
      <c r="G326" s="832">
        <v>1.1200000000000001</v>
      </c>
      <c r="H326" s="829">
        <v>1.4</v>
      </c>
      <c r="I326" s="829" t="s">
        <v>322</v>
      </c>
      <c r="J326" s="975">
        <f t="shared" si="18"/>
        <v>1.4</v>
      </c>
      <c r="K326" s="840" t="s">
        <v>691</v>
      </c>
      <c r="L326" s="841" t="s">
        <v>661</v>
      </c>
      <c r="M326" s="841" t="s">
        <v>352</v>
      </c>
      <c r="N326" s="841" t="s">
        <v>738</v>
      </c>
      <c r="O326" s="841"/>
      <c r="P326" s="841" t="s">
        <v>5</v>
      </c>
      <c r="Q326" s="841" t="s">
        <v>323</v>
      </c>
      <c r="R326" s="841" t="s">
        <v>652</v>
      </c>
      <c r="S326" s="829"/>
      <c r="T326" s="829" t="s">
        <v>5</v>
      </c>
      <c r="U326" s="829" t="s">
        <v>323</v>
      </c>
      <c r="V326" s="829" t="s">
        <v>652</v>
      </c>
    </row>
    <row r="327" spans="1:22" outlineLevel="1">
      <c r="A327" s="847" t="s">
        <v>289</v>
      </c>
      <c r="B327" s="829" t="s">
        <v>1294</v>
      </c>
      <c r="C327" s="839">
        <v>42880</v>
      </c>
      <c r="D327" s="829" t="s">
        <v>1489</v>
      </c>
      <c r="E327" s="830" t="s">
        <v>1490</v>
      </c>
      <c r="F327" s="831">
        <v>67767</v>
      </c>
      <c r="G327" s="832">
        <v>155.24</v>
      </c>
      <c r="H327" s="829">
        <v>200.52</v>
      </c>
      <c r="I327" s="829" t="s">
        <v>322</v>
      </c>
      <c r="J327" s="975">
        <f t="shared" si="18"/>
        <v>200.52</v>
      </c>
      <c r="K327" s="840" t="s">
        <v>691</v>
      </c>
      <c r="L327" s="841" t="s">
        <v>661</v>
      </c>
      <c r="M327" s="841" t="s">
        <v>352</v>
      </c>
      <c r="N327" s="841" t="s">
        <v>674</v>
      </c>
      <c r="O327" s="841"/>
      <c r="P327" s="841" t="s">
        <v>5</v>
      </c>
      <c r="Q327" s="841" t="s">
        <v>323</v>
      </c>
      <c r="R327" s="841" t="s">
        <v>652</v>
      </c>
      <c r="S327" s="829"/>
      <c r="T327" s="829" t="s">
        <v>5</v>
      </c>
      <c r="U327" s="829" t="s">
        <v>323</v>
      </c>
      <c r="V327" s="829" t="s">
        <v>652</v>
      </c>
    </row>
    <row r="328" spans="1:22" outlineLevel="1">
      <c r="A328" s="847" t="s">
        <v>289</v>
      </c>
      <c r="B328" s="829" t="s">
        <v>1294</v>
      </c>
      <c r="C328" s="839">
        <v>42880</v>
      </c>
      <c r="D328" s="829" t="s">
        <v>1489</v>
      </c>
      <c r="E328" s="830" t="s">
        <v>1491</v>
      </c>
      <c r="F328" s="831">
        <v>67767</v>
      </c>
      <c r="G328" s="832">
        <v>86.46</v>
      </c>
      <c r="H328" s="829">
        <v>111.68</v>
      </c>
      <c r="I328" s="829" t="s">
        <v>322</v>
      </c>
      <c r="J328" s="975">
        <f t="shared" si="18"/>
        <v>111.68</v>
      </c>
      <c r="K328" s="840" t="s">
        <v>691</v>
      </c>
      <c r="L328" s="841" t="s">
        <v>661</v>
      </c>
      <c r="M328" s="841" t="s">
        <v>352</v>
      </c>
      <c r="N328" s="841" t="s">
        <v>686</v>
      </c>
      <c r="O328" s="841"/>
      <c r="P328" s="841" t="s">
        <v>5</v>
      </c>
      <c r="Q328" s="841" t="s">
        <v>323</v>
      </c>
      <c r="R328" s="841" t="s">
        <v>652</v>
      </c>
      <c r="S328" s="829"/>
      <c r="T328" s="829" t="s">
        <v>5</v>
      </c>
      <c r="U328" s="829" t="s">
        <v>323</v>
      </c>
      <c r="V328" s="829" t="s">
        <v>652</v>
      </c>
    </row>
    <row r="329" spans="1:22" outlineLevel="1">
      <c r="A329" s="847" t="s">
        <v>289</v>
      </c>
      <c r="B329" s="829" t="s">
        <v>1294</v>
      </c>
      <c r="C329" s="839">
        <v>42880</v>
      </c>
      <c r="D329" s="829" t="s">
        <v>1492</v>
      </c>
      <c r="E329" s="830" t="s">
        <v>1493</v>
      </c>
      <c r="F329" s="831">
        <v>67767</v>
      </c>
      <c r="G329" s="832">
        <v>16.66</v>
      </c>
      <c r="H329" s="829">
        <v>21.53</v>
      </c>
      <c r="I329" s="829" t="s">
        <v>322</v>
      </c>
      <c r="J329" s="975">
        <f t="shared" si="18"/>
        <v>21.53</v>
      </c>
      <c r="K329" s="840" t="s">
        <v>691</v>
      </c>
      <c r="L329" s="841" t="s">
        <v>661</v>
      </c>
      <c r="M329" s="841" t="s">
        <v>352</v>
      </c>
      <c r="N329" s="841" t="s">
        <v>746</v>
      </c>
      <c r="O329" s="841"/>
      <c r="P329" s="841" t="s">
        <v>5</v>
      </c>
      <c r="Q329" s="841" t="s">
        <v>323</v>
      </c>
      <c r="R329" s="841" t="s">
        <v>652</v>
      </c>
      <c r="S329" s="829"/>
      <c r="T329" s="829" t="s">
        <v>5</v>
      </c>
      <c r="U329" s="829" t="s">
        <v>323</v>
      </c>
      <c r="V329" s="829" t="s">
        <v>652</v>
      </c>
    </row>
    <row r="330" spans="1:22" outlineLevel="1">
      <c r="A330" s="847" t="s">
        <v>289</v>
      </c>
      <c r="B330" s="829" t="s">
        <v>1294</v>
      </c>
      <c r="C330" s="839">
        <v>42880</v>
      </c>
      <c r="D330" s="829" t="s">
        <v>1492</v>
      </c>
      <c r="E330" s="830" t="s">
        <v>1494</v>
      </c>
      <c r="F330" s="831">
        <v>67767</v>
      </c>
      <c r="G330" s="832">
        <v>131.01</v>
      </c>
      <c r="H330" s="829">
        <v>169.22</v>
      </c>
      <c r="I330" s="829" t="s">
        <v>322</v>
      </c>
      <c r="J330" s="975">
        <f t="shared" si="18"/>
        <v>169.22</v>
      </c>
      <c r="K330" s="840" t="s">
        <v>691</v>
      </c>
      <c r="L330" s="841" t="s">
        <v>661</v>
      </c>
      <c r="M330" s="841" t="s">
        <v>352</v>
      </c>
      <c r="N330" s="841" t="s">
        <v>674</v>
      </c>
      <c r="O330" s="841"/>
      <c r="P330" s="841" t="s">
        <v>5</v>
      </c>
      <c r="Q330" s="841" t="s">
        <v>323</v>
      </c>
      <c r="R330" s="841" t="s">
        <v>652</v>
      </c>
      <c r="S330" s="829"/>
      <c r="T330" s="829" t="s">
        <v>5</v>
      </c>
      <c r="U330" s="829" t="s">
        <v>323</v>
      </c>
      <c r="V330" s="829" t="s">
        <v>652</v>
      </c>
    </row>
    <row r="331" spans="1:22" outlineLevel="1">
      <c r="A331" s="847" t="s">
        <v>289</v>
      </c>
      <c r="B331" s="829" t="s">
        <v>1294</v>
      </c>
      <c r="C331" s="839">
        <v>42881</v>
      </c>
      <c r="D331" s="829" t="s">
        <v>1495</v>
      </c>
      <c r="E331" s="830" t="s">
        <v>1496</v>
      </c>
      <c r="F331" s="831">
        <v>67766</v>
      </c>
      <c r="G331" s="832">
        <v>78.97</v>
      </c>
      <c r="H331" s="829">
        <v>102</v>
      </c>
      <c r="I331" s="829" t="s">
        <v>322</v>
      </c>
      <c r="J331" s="975">
        <f t="shared" si="18"/>
        <v>102</v>
      </c>
      <c r="K331" s="840" t="s">
        <v>691</v>
      </c>
      <c r="L331" s="841" t="s">
        <v>917</v>
      </c>
      <c r="M331" s="841" t="s">
        <v>352</v>
      </c>
      <c r="N331" s="841" t="s">
        <v>1497</v>
      </c>
      <c r="O331" s="841"/>
      <c r="P331" s="841" t="s">
        <v>5</v>
      </c>
      <c r="Q331" s="841" t="s">
        <v>323</v>
      </c>
      <c r="R331" s="841" t="s">
        <v>652</v>
      </c>
      <c r="S331" s="829"/>
      <c r="T331" s="829" t="s">
        <v>5</v>
      </c>
      <c r="U331" s="829" t="s">
        <v>323</v>
      </c>
      <c r="V331" s="829" t="s">
        <v>652</v>
      </c>
    </row>
    <row r="332" spans="1:22">
      <c r="A332" s="842" t="s">
        <v>647</v>
      </c>
      <c r="B332" s="842"/>
      <c r="C332" s="842"/>
      <c r="D332" s="842"/>
      <c r="E332" s="843"/>
      <c r="F332" s="844"/>
      <c r="G332" s="845">
        <f>SUM(G318:G331)</f>
        <v>816.95</v>
      </c>
      <c r="H332" s="846">
        <f>SUM(H318:H331)</f>
        <v>1042.24</v>
      </c>
      <c r="I332" s="842"/>
      <c r="J332" s="976">
        <f>SUM(J318:J331)</f>
        <v>1042.24</v>
      </c>
      <c r="K332" s="842"/>
      <c r="L332" s="842"/>
      <c r="M332" s="842"/>
      <c r="N332" s="842"/>
      <c r="O332" s="842"/>
      <c r="P332" s="842"/>
      <c r="Q332" s="842"/>
      <c r="R332" s="842"/>
      <c r="S332" s="829"/>
      <c r="T332" s="829"/>
      <c r="U332" s="829"/>
      <c r="V332" s="829"/>
    </row>
    <row r="333" spans="1:22" outlineLevel="1">
      <c r="A333" s="847" t="s">
        <v>292</v>
      </c>
      <c r="B333" s="829" t="s">
        <v>1293</v>
      </c>
      <c r="C333" s="839">
        <v>42830</v>
      </c>
      <c r="D333" s="829" t="s">
        <v>1498</v>
      </c>
      <c r="E333" s="830" t="s">
        <v>1499</v>
      </c>
      <c r="F333" s="831">
        <v>67355</v>
      </c>
      <c r="G333" s="832">
        <v>1315.37</v>
      </c>
      <c r="H333" s="829">
        <v>1650</v>
      </c>
      <c r="I333" s="829" t="s">
        <v>322</v>
      </c>
      <c r="J333" s="975">
        <f t="shared" ref="J333:J347" si="19">H333</f>
        <v>1650</v>
      </c>
      <c r="K333" s="840" t="s">
        <v>865</v>
      </c>
      <c r="L333" s="841" t="s">
        <v>661</v>
      </c>
      <c r="M333" s="841" t="s">
        <v>352</v>
      </c>
      <c r="N333" s="841" t="s">
        <v>1385</v>
      </c>
      <c r="O333" s="841"/>
      <c r="P333" s="841" t="s">
        <v>5</v>
      </c>
      <c r="Q333" s="841" t="s">
        <v>323</v>
      </c>
      <c r="R333" s="841" t="s">
        <v>652</v>
      </c>
      <c r="S333" s="829"/>
      <c r="T333" s="829" t="s">
        <v>5</v>
      </c>
      <c r="U333" s="829" t="s">
        <v>323</v>
      </c>
      <c r="V333" s="829" t="s">
        <v>652</v>
      </c>
    </row>
    <row r="334" spans="1:22" outlineLevel="1">
      <c r="A334" s="847" t="s">
        <v>292</v>
      </c>
      <c r="B334" s="829" t="s">
        <v>1293</v>
      </c>
      <c r="C334" s="839">
        <v>42830</v>
      </c>
      <c r="D334" s="829" t="s">
        <v>1498</v>
      </c>
      <c r="E334" s="830" t="s">
        <v>1500</v>
      </c>
      <c r="F334" s="831">
        <v>67355</v>
      </c>
      <c r="G334" s="832">
        <v>257.89999999999998</v>
      </c>
      <c r="H334" s="829">
        <v>323.51</v>
      </c>
      <c r="I334" s="829" t="s">
        <v>322</v>
      </c>
      <c r="J334" s="975">
        <f t="shared" si="19"/>
        <v>323.51</v>
      </c>
      <c r="K334" s="840" t="s">
        <v>865</v>
      </c>
      <c r="L334" s="841" t="s">
        <v>661</v>
      </c>
      <c r="M334" s="841" t="s">
        <v>352</v>
      </c>
      <c r="N334" s="841" t="s">
        <v>1385</v>
      </c>
      <c r="O334" s="841"/>
      <c r="P334" s="841" t="s">
        <v>5</v>
      </c>
      <c r="Q334" s="841" t="s">
        <v>323</v>
      </c>
      <c r="R334" s="841" t="s">
        <v>652</v>
      </c>
      <c r="S334" s="829"/>
      <c r="T334" s="829" t="s">
        <v>5</v>
      </c>
      <c r="U334" s="829" t="s">
        <v>323</v>
      </c>
      <c r="V334" s="829" t="s">
        <v>652</v>
      </c>
    </row>
    <row r="335" spans="1:22" outlineLevel="1">
      <c r="A335" s="847" t="s">
        <v>292</v>
      </c>
      <c r="B335" s="829" t="s">
        <v>1293</v>
      </c>
      <c r="C335" s="839">
        <v>42835</v>
      </c>
      <c r="D335" s="829" t="s">
        <v>1501</v>
      </c>
      <c r="E335" s="830" t="s">
        <v>1502</v>
      </c>
      <c r="F335" s="831">
        <v>67370</v>
      </c>
      <c r="G335" s="832">
        <v>236.77</v>
      </c>
      <c r="H335" s="829">
        <v>297</v>
      </c>
      <c r="I335" s="829" t="s">
        <v>322</v>
      </c>
      <c r="J335" s="975">
        <f t="shared" si="19"/>
        <v>297</v>
      </c>
      <c r="K335" s="840" t="s">
        <v>865</v>
      </c>
      <c r="L335" s="841" t="s">
        <v>665</v>
      </c>
      <c r="M335" s="841" t="s">
        <v>352</v>
      </c>
      <c r="N335" s="841" t="s">
        <v>815</v>
      </c>
      <c r="O335" s="841"/>
      <c r="P335" s="841" t="s">
        <v>5</v>
      </c>
      <c r="Q335" s="841" t="s">
        <v>323</v>
      </c>
      <c r="R335" s="841" t="s">
        <v>652</v>
      </c>
      <c r="S335" s="829"/>
      <c r="T335" s="829" t="s">
        <v>5</v>
      </c>
      <c r="U335" s="829" t="s">
        <v>323</v>
      </c>
      <c r="V335" s="829" t="s">
        <v>652</v>
      </c>
    </row>
    <row r="336" spans="1:22" outlineLevel="1">
      <c r="A336" s="847" t="s">
        <v>292</v>
      </c>
      <c r="B336" s="829" t="s">
        <v>1293</v>
      </c>
      <c r="C336" s="839">
        <v>42839</v>
      </c>
      <c r="D336" s="829" t="s">
        <v>1503</v>
      </c>
      <c r="E336" s="830" t="s">
        <v>1504</v>
      </c>
      <c r="F336" s="831">
        <v>67370</v>
      </c>
      <c r="G336" s="832">
        <v>59.19</v>
      </c>
      <c r="H336" s="829">
        <v>74.25</v>
      </c>
      <c r="I336" s="829" t="s">
        <v>322</v>
      </c>
      <c r="J336" s="975">
        <f t="shared" si="19"/>
        <v>74.25</v>
      </c>
      <c r="K336" s="840" t="s">
        <v>865</v>
      </c>
      <c r="L336" s="841" t="s">
        <v>665</v>
      </c>
      <c r="M336" s="841" t="s">
        <v>352</v>
      </c>
      <c r="N336" s="841" t="s">
        <v>815</v>
      </c>
      <c r="O336" s="841"/>
      <c r="P336" s="841" t="s">
        <v>5</v>
      </c>
      <c r="Q336" s="841" t="s">
        <v>323</v>
      </c>
      <c r="R336" s="841" t="s">
        <v>652</v>
      </c>
      <c r="S336" s="829"/>
      <c r="T336" s="829" t="s">
        <v>5</v>
      </c>
      <c r="U336" s="829" t="s">
        <v>323</v>
      </c>
      <c r="V336" s="829" t="s">
        <v>652</v>
      </c>
    </row>
    <row r="337" spans="1:22" outlineLevel="1">
      <c r="A337" s="847" t="s">
        <v>292</v>
      </c>
      <c r="B337" s="829" t="s">
        <v>1293</v>
      </c>
      <c r="C337" s="839">
        <v>42844</v>
      </c>
      <c r="D337" s="829" t="s">
        <v>1505</v>
      </c>
      <c r="E337" s="830" t="s">
        <v>1506</v>
      </c>
      <c r="F337" s="831">
        <v>67370</v>
      </c>
      <c r="G337" s="832">
        <v>174.33</v>
      </c>
      <c r="H337" s="829">
        <v>218.68</v>
      </c>
      <c r="I337" s="829" t="s">
        <v>322</v>
      </c>
      <c r="J337" s="975">
        <f t="shared" si="19"/>
        <v>218.68</v>
      </c>
      <c r="K337" s="840" t="s">
        <v>865</v>
      </c>
      <c r="L337" s="841" t="s">
        <v>665</v>
      </c>
      <c r="M337" s="841" t="s">
        <v>352</v>
      </c>
      <c r="N337" s="841" t="s">
        <v>651</v>
      </c>
      <c r="O337" s="841"/>
      <c r="P337" s="841" t="s">
        <v>5</v>
      </c>
      <c r="Q337" s="841" t="s">
        <v>323</v>
      </c>
      <c r="R337" s="841" t="s">
        <v>652</v>
      </c>
      <c r="S337" s="829"/>
      <c r="T337" s="829" t="s">
        <v>5</v>
      </c>
      <c r="U337" s="829" t="s">
        <v>323</v>
      </c>
      <c r="V337" s="829" t="s">
        <v>652</v>
      </c>
    </row>
    <row r="338" spans="1:22" outlineLevel="1">
      <c r="A338" s="847" t="s">
        <v>292</v>
      </c>
      <c r="B338" s="829" t="s">
        <v>1293</v>
      </c>
      <c r="C338" s="839">
        <v>42845</v>
      </c>
      <c r="D338" s="829" t="s">
        <v>1507</v>
      </c>
      <c r="E338" s="830" t="s">
        <v>1508</v>
      </c>
      <c r="F338" s="831">
        <v>67355</v>
      </c>
      <c r="G338" s="832">
        <v>232.12</v>
      </c>
      <c r="H338" s="829">
        <v>291.17</v>
      </c>
      <c r="I338" s="829" t="s">
        <v>322</v>
      </c>
      <c r="J338" s="975">
        <f t="shared" si="19"/>
        <v>291.17</v>
      </c>
      <c r="K338" s="840" t="s">
        <v>865</v>
      </c>
      <c r="L338" s="841" t="s">
        <v>661</v>
      </c>
      <c r="M338" s="841" t="s">
        <v>352</v>
      </c>
      <c r="N338" s="841" t="s">
        <v>1385</v>
      </c>
      <c r="O338" s="841"/>
      <c r="P338" s="841" t="s">
        <v>5</v>
      </c>
      <c r="Q338" s="841" t="s">
        <v>323</v>
      </c>
      <c r="R338" s="841" t="s">
        <v>652</v>
      </c>
      <c r="S338" s="829"/>
      <c r="T338" s="829" t="s">
        <v>5</v>
      </c>
      <c r="U338" s="829" t="s">
        <v>323</v>
      </c>
      <c r="V338" s="829" t="s">
        <v>652</v>
      </c>
    </row>
    <row r="339" spans="1:22" outlineLevel="1">
      <c r="A339" s="847" t="s">
        <v>292</v>
      </c>
      <c r="B339" s="829" t="s">
        <v>1293</v>
      </c>
      <c r="C339" s="839">
        <v>42846</v>
      </c>
      <c r="D339" s="829" t="s">
        <v>1509</v>
      </c>
      <c r="E339" s="830" t="s">
        <v>1510</v>
      </c>
      <c r="F339" s="831">
        <v>67370</v>
      </c>
      <c r="G339" s="832">
        <v>8.24</v>
      </c>
      <c r="H339" s="829">
        <v>10.34</v>
      </c>
      <c r="I339" s="829" t="s">
        <v>322</v>
      </c>
      <c r="J339" s="975">
        <f t="shared" si="19"/>
        <v>10.34</v>
      </c>
      <c r="K339" s="840" t="s">
        <v>865</v>
      </c>
      <c r="L339" s="841" t="s">
        <v>665</v>
      </c>
      <c r="M339" s="841" t="s">
        <v>352</v>
      </c>
      <c r="N339" s="841" t="s">
        <v>651</v>
      </c>
      <c r="O339" s="841"/>
      <c r="P339" s="841" t="s">
        <v>5</v>
      </c>
      <c r="Q339" s="841" t="s">
        <v>323</v>
      </c>
      <c r="R339" s="841" t="s">
        <v>652</v>
      </c>
      <c r="S339" s="829"/>
      <c r="T339" s="829" t="s">
        <v>5</v>
      </c>
      <c r="U339" s="829" t="s">
        <v>323</v>
      </c>
      <c r="V339" s="829" t="s">
        <v>652</v>
      </c>
    </row>
    <row r="340" spans="1:22" outlineLevel="1">
      <c r="A340" s="847" t="s">
        <v>292</v>
      </c>
      <c r="B340" s="829" t="s">
        <v>1293</v>
      </c>
      <c r="C340" s="839">
        <v>42846</v>
      </c>
      <c r="D340" s="829" t="s">
        <v>1509</v>
      </c>
      <c r="E340" s="830" t="s">
        <v>1511</v>
      </c>
      <c r="F340" s="831">
        <v>67370</v>
      </c>
      <c r="G340" s="832">
        <v>3.24</v>
      </c>
      <c r="H340" s="829">
        <v>4.07</v>
      </c>
      <c r="I340" s="829" t="s">
        <v>322</v>
      </c>
      <c r="J340" s="975">
        <f t="shared" si="19"/>
        <v>4.07</v>
      </c>
      <c r="K340" s="840" t="s">
        <v>865</v>
      </c>
      <c r="L340" s="841" t="s">
        <v>665</v>
      </c>
      <c r="M340" s="841" t="s">
        <v>352</v>
      </c>
      <c r="N340" s="841" t="s">
        <v>815</v>
      </c>
      <c r="O340" s="841"/>
      <c r="P340" s="841" t="s">
        <v>5</v>
      </c>
      <c r="Q340" s="841" t="s">
        <v>323</v>
      </c>
      <c r="R340" s="841" t="s">
        <v>652</v>
      </c>
      <c r="S340" s="829"/>
      <c r="T340" s="829" t="s">
        <v>5</v>
      </c>
      <c r="U340" s="829" t="s">
        <v>323</v>
      </c>
      <c r="V340" s="829" t="s">
        <v>652</v>
      </c>
    </row>
    <row r="341" spans="1:22" outlineLevel="1">
      <c r="A341" s="847" t="s">
        <v>292</v>
      </c>
      <c r="B341" s="829" t="s">
        <v>1293</v>
      </c>
      <c r="C341" s="839">
        <v>42846</v>
      </c>
      <c r="D341" s="829" t="s">
        <v>1509</v>
      </c>
      <c r="E341" s="830" t="s">
        <v>1512</v>
      </c>
      <c r="F341" s="831">
        <v>67370</v>
      </c>
      <c r="G341" s="832">
        <v>4.5599999999999996</v>
      </c>
      <c r="H341" s="829">
        <v>5.72</v>
      </c>
      <c r="I341" s="829" t="s">
        <v>322</v>
      </c>
      <c r="J341" s="975">
        <f t="shared" si="19"/>
        <v>5.72</v>
      </c>
      <c r="K341" s="840" t="s">
        <v>865</v>
      </c>
      <c r="L341" s="841" t="s">
        <v>665</v>
      </c>
      <c r="M341" s="841" t="s">
        <v>352</v>
      </c>
      <c r="N341" s="841" t="s">
        <v>651</v>
      </c>
      <c r="O341" s="841"/>
      <c r="P341" s="841" t="s">
        <v>5</v>
      </c>
      <c r="Q341" s="841" t="s">
        <v>323</v>
      </c>
      <c r="R341" s="841" t="s">
        <v>652</v>
      </c>
      <c r="S341" s="829"/>
      <c r="T341" s="829" t="s">
        <v>5</v>
      </c>
      <c r="U341" s="829" t="s">
        <v>323</v>
      </c>
      <c r="V341" s="829" t="s">
        <v>652</v>
      </c>
    </row>
    <row r="342" spans="1:22" outlineLevel="1">
      <c r="A342" s="847" t="s">
        <v>292</v>
      </c>
      <c r="B342" s="829" t="s">
        <v>1294</v>
      </c>
      <c r="C342" s="839">
        <v>42860</v>
      </c>
      <c r="D342" s="829" t="s">
        <v>1513</v>
      </c>
      <c r="E342" s="830" t="s">
        <v>1514</v>
      </c>
      <c r="F342" s="831">
        <v>67767</v>
      </c>
      <c r="G342" s="832">
        <v>34.07</v>
      </c>
      <c r="H342" s="829">
        <v>44</v>
      </c>
      <c r="I342" s="829" t="s">
        <v>322</v>
      </c>
      <c r="J342" s="975">
        <f t="shared" si="19"/>
        <v>44</v>
      </c>
      <c r="K342" s="840" t="s">
        <v>865</v>
      </c>
      <c r="L342" s="841" t="s">
        <v>661</v>
      </c>
      <c r="M342" s="841" t="s">
        <v>352</v>
      </c>
      <c r="N342" s="841" t="s">
        <v>1044</v>
      </c>
      <c r="O342" s="841"/>
      <c r="P342" s="841" t="s">
        <v>5</v>
      </c>
      <c r="Q342" s="841" t="s">
        <v>323</v>
      </c>
      <c r="R342" s="841" t="s">
        <v>652</v>
      </c>
      <c r="S342" s="829"/>
      <c r="T342" s="829" t="s">
        <v>5</v>
      </c>
      <c r="U342" s="829" t="s">
        <v>323</v>
      </c>
      <c r="V342" s="829" t="s">
        <v>652</v>
      </c>
    </row>
    <row r="343" spans="1:22" outlineLevel="1">
      <c r="A343" s="847" t="s">
        <v>292</v>
      </c>
      <c r="B343" s="829" t="s">
        <v>1294</v>
      </c>
      <c r="C343" s="839">
        <v>42873</v>
      </c>
      <c r="D343" s="829" t="s">
        <v>1301</v>
      </c>
      <c r="E343" s="830" t="s">
        <v>1515</v>
      </c>
      <c r="F343" s="831">
        <v>67767</v>
      </c>
      <c r="G343" s="832">
        <v>5.1100000000000003</v>
      </c>
      <c r="H343" s="829">
        <v>6.6</v>
      </c>
      <c r="I343" s="829" t="s">
        <v>322</v>
      </c>
      <c r="J343" s="975">
        <f t="shared" si="19"/>
        <v>6.6</v>
      </c>
      <c r="K343" s="840" t="s">
        <v>865</v>
      </c>
      <c r="L343" s="841" t="s">
        <v>661</v>
      </c>
      <c r="M343" s="841" t="s">
        <v>352</v>
      </c>
      <c r="N343" s="841" t="s">
        <v>1385</v>
      </c>
      <c r="O343" s="841"/>
      <c r="P343" s="841" t="s">
        <v>5</v>
      </c>
      <c r="Q343" s="841" t="s">
        <v>323</v>
      </c>
      <c r="R343" s="841" t="s">
        <v>652</v>
      </c>
      <c r="S343" s="829"/>
      <c r="T343" s="829" t="s">
        <v>5</v>
      </c>
      <c r="U343" s="829" t="s">
        <v>323</v>
      </c>
      <c r="V343" s="829" t="s">
        <v>652</v>
      </c>
    </row>
    <row r="344" spans="1:22" outlineLevel="1">
      <c r="A344" s="847" t="s">
        <v>292</v>
      </c>
      <c r="B344" s="829" t="s">
        <v>1294</v>
      </c>
      <c r="C344" s="839">
        <v>42874</v>
      </c>
      <c r="D344" s="829" t="s">
        <v>1474</v>
      </c>
      <c r="E344" s="830" t="s">
        <v>1516</v>
      </c>
      <c r="F344" s="831">
        <v>67765</v>
      </c>
      <c r="G344" s="832">
        <v>11.23</v>
      </c>
      <c r="H344" s="829">
        <v>14.5</v>
      </c>
      <c r="I344" s="829" t="s">
        <v>322</v>
      </c>
      <c r="J344" s="975">
        <f t="shared" si="19"/>
        <v>14.5</v>
      </c>
      <c r="K344" s="840" t="s">
        <v>865</v>
      </c>
      <c r="L344" s="841" t="s">
        <v>665</v>
      </c>
      <c r="M344" s="841" t="s">
        <v>352</v>
      </c>
      <c r="N344" s="841" t="s">
        <v>651</v>
      </c>
      <c r="O344" s="841"/>
      <c r="P344" s="841" t="s">
        <v>5</v>
      </c>
      <c r="Q344" s="841" t="s">
        <v>323</v>
      </c>
      <c r="R344" s="841" t="s">
        <v>652</v>
      </c>
      <c r="S344" s="829"/>
      <c r="T344" s="829" t="s">
        <v>5</v>
      </c>
      <c r="U344" s="829" t="s">
        <v>323</v>
      </c>
      <c r="V344" s="829" t="s">
        <v>652</v>
      </c>
    </row>
    <row r="345" spans="1:22" outlineLevel="1">
      <c r="A345" s="847" t="s">
        <v>292</v>
      </c>
      <c r="B345" s="829" t="s">
        <v>1294</v>
      </c>
      <c r="C345" s="839">
        <v>42874</v>
      </c>
      <c r="D345" s="829" t="s">
        <v>1474</v>
      </c>
      <c r="E345" s="830" t="s">
        <v>1517</v>
      </c>
      <c r="F345" s="831">
        <v>67765</v>
      </c>
      <c r="G345" s="832">
        <v>11.23</v>
      </c>
      <c r="H345" s="829">
        <v>14.5</v>
      </c>
      <c r="I345" s="829" t="s">
        <v>322</v>
      </c>
      <c r="J345" s="975">
        <f t="shared" si="19"/>
        <v>14.5</v>
      </c>
      <c r="K345" s="840" t="s">
        <v>865</v>
      </c>
      <c r="L345" s="841" t="s">
        <v>665</v>
      </c>
      <c r="M345" s="841" t="s">
        <v>352</v>
      </c>
      <c r="N345" s="841" t="s">
        <v>815</v>
      </c>
      <c r="O345" s="841"/>
      <c r="P345" s="841" t="s">
        <v>5</v>
      </c>
      <c r="Q345" s="841" t="s">
        <v>323</v>
      </c>
      <c r="R345" s="841" t="s">
        <v>652</v>
      </c>
      <c r="S345" s="829"/>
      <c r="T345" s="829" t="s">
        <v>5</v>
      </c>
      <c r="U345" s="829" t="s">
        <v>323</v>
      </c>
      <c r="V345" s="829" t="s">
        <v>652</v>
      </c>
    </row>
    <row r="346" spans="1:22" outlineLevel="1">
      <c r="A346" s="847" t="s">
        <v>292</v>
      </c>
      <c r="B346" s="829" t="s">
        <v>1294</v>
      </c>
      <c r="C346" s="839">
        <v>42878</v>
      </c>
      <c r="D346" s="829" t="s">
        <v>1301</v>
      </c>
      <c r="E346" s="830" t="s">
        <v>1518</v>
      </c>
      <c r="F346" s="831">
        <v>67767</v>
      </c>
      <c r="G346" s="832">
        <v>4.26</v>
      </c>
      <c r="H346" s="829">
        <v>5.5</v>
      </c>
      <c r="I346" s="829" t="s">
        <v>322</v>
      </c>
      <c r="J346" s="975">
        <f t="shared" si="19"/>
        <v>5.5</v>
      </c>
      <c r="K346" s="840" t="s">
        <v>865</v>
      </c>
      <c r="L346" s="841" t="s">
        <v>661</v>
      </c>
      <c r="M346" s="841" t="s">
        <v>352</v>
      </c>
      <c r="N346" s="841" t="s">
        <v>1385</v>
      </c>
      <c r="O346" s="841"/>
      <c r="P346" s="841" t="s">
        <v>5</v>
      </c>
      <c r="Q346" s="841" t="s">
        <v>323</v>
      </c>
      <c r="R346" s="841" t="s">
        <v>652</v>
      </c>
      <c r="S346" s="829"/>
      <c r="T346" s="829" t="s">
        <v>5</v>
      </c>
      <c r="U346" s="829" t="s">
        <v>323</v>
      </c>
      <c r="V346" s="829" t="s">
        <v>652</v>
      </c>
    </row>
    <row r="347" spans="1:22" outlineLevel="1">
      <c r="A347" s="847" t="s">
        <v>292</v>
      </c>
      <c r="B347" s="829" t="s">
        <v>1294</v>
      </c>
      <c r="C347" s="839">
        <v>42881</v>
      </c>
      <c r="D347" s="829" t="s">
        <v>1519</v>
      </c>
      <c r="E347" s="830" t="s">
        <v>1520</v>
      </c>
      <c r="F347" s="831">
        <v>67765</v>
      </c>
      <c r="G347" s="832">
        <v>95.81</v>
      </c>
      <c r="H347" s="829">
        <v>123.75</v>
      </c>
      <c r="I347" s="829" t="s">
        <v>322</v>
      </c>
      <c r="J347" s="975">
        <f t="shared" si="19"/>
        <v>123.75</v>
      </c>
      <c r="K347" s="840" t="s">
        <v>865</v>
      </c>
      <c r="L347" s="841" t="s">
        <v>665</v>
      </c>
      <c r="M347" s="841" t="s">
        <v>352</v>
      </c>
      <c r="N347" s="841" t="s">
        <v>651</v>
      </c>
      <c r="O347" s="841"/>
      <c r="P347" s="841" t="s">
        <v>5</v>
      </c>
      <c r="Q347" s="841" t="s">
        <v>323</v>
      </c>
      <c r="R347" s="841" t="s">
        <v>652</v>
      </c>
      <c r="S347" s="829"/>
      <c r="T347" s="829" t="s">
        <v>5</v>
      </c>
      <c r="U347" s="829" t="s">
        <v>323</v>
      </c>
      <c r="V347" s="829" t="s">
        <v>652</v>
      </c>
    </row>
    <row r="348" spans="1:22">
      <c r="A348" s="842" t="s">
        <v>647</v>
      </c>
      <c r="B348" s="842"/>
      <c r="C348" s="842"/>
      <c r="D348" s="842"/>
      <c r="E348" s="843"/>
      <c r="F348" s="844"/>
      <c r="G348" s="845">
        <f>SUM(G333:G347)</f>
        <v>2453.4299999999998</v>
      </c>
      <c r="H348" s="846">
        <f>SUM(H333:H347)</f>
        <v>3083.59</v>
      </c>
      <c r="I348" s="842"/>
      <c r="J348" s="976">
        <f>SUM(J333:J347)</f>
        <v>3083.59</v>
      </c>
      <c r="K348" s="842"/>
      <c r="L348" s="842"/>
      <c r="M348" s="842"/>
      <c r="N348" s="842"/>
      <c r="O348" s="842"/>
      <c r="P348" s="842"/>
      <c r="Q348" s="842"/>
      <c r="R348" s="842"/>
      <c r="S348" s="829"/>
      <c r="T348" s="829"/>
      <c r="U348" s="829"/>
      <c r="V348" s="829"/>
    </row>
    <row r="349" spans="1:22" outlineLevel="1">
      <c r="A349" s="847" t="s">
        <v>293</v>
      </c>
      <c r="B349" s="829" t="s">
        <v>1293</v>
      </c>
      <c r="C349" s="839">
        <v>42846</v>
      </c>
      <c r="D349" s="829" t="s">
        <v>1330</v>
      </c>
      <c r="E349" s="830" t="s">
        <v>1521</v>
      </c>
      <c r="F349" s="831">
        <v>67355</v>
      </c>
      <c r="G349" s="832">
        <v>39.86</v>
      </c>
      <c r="H349" s="829">
        <v>50</v>
      </c>
      <c r="I349" s="829" t="s">
        <v>322</v>
      </c>
      <c r="J349" s="975">
        <f t="shared" ref="J349:J355" si="20">H349</f>
        <v>50</v>
      </c>
      <c r="K349" s="840" t="s">
        <v>691</v>
      </c>
      <c r="L349" s="841" t="s">
        <v>661</v>
      </c>
      <c r="M349" s="841" t="s">
        <v>352</v>
      </c>
      <c r="N349" s="841" t="s">
        <v>815</v>
      </c>
      <c r="O349" s="841"/>
      <c r="P349" s="841" t="s">
        <v>5</v>
      </c>
      <c r="Q349" s="841" t="s">
        <v>323</v>
      </c>
      <c r="R349" s="841" t="s">
        <v>652</v>
      </c>
      <c r="S349" s="829"/>
      <c r="T349" s="829" t="s">
        <v>5</v>
      </c>
      <c r="U349" s="829" t="s">
        <v>323</v>
      </c>
      <c r="V349" s="829" t="s">
        <v>652</v>
      </c>
    </row>
    <row r="350" spans="1:22" outlineLevel="1">
      <c r="A350" s="947" t="s">
        <v>293</v>
      </c>
      <c r="B350" s="948" t="s">
        <v>1293</v>
      </c>
      <c r="C350" s="949">
        <v>42853</v>
      </c>
      <c r="D350" s="948" t="s">
        <v>1522</v>
      </c>
      <c r="E350" s="950" t="s">
        <v>1523</v>
      </c>
      <c r="F350" s="951">
        <v>67370</v>
      </c>
      <c r="G350" s="952">
        <v>192.04</v>
      </c>
      <c r="H350" s="948">
        <v>240.9</v>
      </c>
      <c r="I350" s="948" t="s">
        <v>322</v>
      </c>
      <c r="J350" s="977">
        <f t="shared" si="20"/>
        <v>240.9</v>
      </c>
      <c r="K350" s="953" t="s">
        <v>660</v>
      </c>
      <c r="L350" s="841" t="s">
        <v>665</v>
      </c>
      <c r="M350" s="841" t="s">
        <v>352</v>
      </c>
      <c r="N350" s="841" t="s">
        <v>815</v>
      </c>
      <c r="O350" s="841"/>
      <c r="P350" s="841" t="s">
        <v>5</v>
      </c>
      <c r="Q350" s="841" t="s">
        <v>323</v>
      </c>
      <c r="R350" s="841" t="s">
        <v>652</v>
      </c>
      <c r="S350" s="829"/>
      <c r="T350" s="829" t="s">
        <v>5</v>
      </c>
      <c r="U350" s="829" t="s">
        <v>323</v>
      </c>
      <c r="V350" s="829" t="s">
        <v>652</v>
      </c>
    </row>
    <row r="351" spans="1:22" outlineLevel="1">
      <c r="A351" s="847" t="s">
        <v>293</v>
      </c>
      <c r="B351" s="829" t="s">
        <v>1293</v>
      </c>
      <c r="C351" s="839">
        <v>42853</v>
      </c>
      <c r="D351" s="829" t="s">
        <v>1524</v>
      </c>
      <c r="E351" s="830" t="s">
        <v>1525</v>
      </c>
      <c r="F351" s="831">
        <v>67359</v>
      </c>
      <c r="G351" s="832">
        <v>119.58</v>
      </c>
      <c r="H351" s="829">
        <v>150</v>
      </c>
      <c r="I351" s="829" t="s">
        <v>322</v>
      </c>
      <c r="J351" s="975">
        <f t="shared" si="20"/>
        <v>150</v>
      </c>
      <c r="K351" s="840" t="s">
        <v>680</v>
      </c>
      <c r="L351" s="841" t="s">
        <v>917</v>
      </c>
      <c r="M351" s="841" t="s">
        <v>352</v>
      </c>
      <c r="N351" s="841" t="s">
        <v>815</v>
      </c>
      <c r="O351" s="841"/>
      <c r="P351" s="841" t="s">
        <v>5</v>
      </c>
      <c r="Q351" s="841" t="s">
        <v>323</v>
      </c>
      <c r="R351" s="841" t="s">
        <v>652</v>
      </c>
      <c r="S351" s="829"/>
      <c r="T351" s="829" t="s">
        <v>5</v>
      </c>
      <c r="U351" s="829" t="s">
        <v>323</v>
      </c>
      <c r="V351" s="829" t="s">
        <v>652</v>
      </c>
    </row>
    <row r="352" spans="1:22" outlineLevel="1">
      <c r="A352" s="847" t="s">
        <v>293</v>
      </c>
      <c r="B352" s="829" t="s">
        <v>1294</v>
      </c>
      <c r="C352" s="839">
        <v>42857</v>
      </c>
      <c r="D352" s="829" t="s">
        <v>1495</v>
      </c>
      <c r="E352" s="830" t="s">
        <v>1526</v>
      </c>
      <c r="F352" s="831">
        <v>67766</v>
      </c>
      <c r="G352" s="832">
        <v>21.29</v>
      </c>
      <c r="H352" s="829">
        <v>27.5</v>
      </c>
      <c r="I352" s="829" t="s">
        <v>322</v>
      </c>
      <c r="J352" s="975">
        <f t="shared" si="20"/>
        <v>27.5</v>
      </c>
      <c r="K352" s="840" t="s">
        <v>680</v>
      </c>
      <c r="L352" s="841" t="s">
        <v>917</v>
      </c>
      <c r="M352" s="841" t="s">
        <v>352</v>
      </c>
      <c r="N352" s="841" t="s">
        <v>1385</v>
      </c>
      <c r="O352" s="841"/>
      <c r="P352" s="841" t="s">
        <v>5</v>
      </c>
      <c r="Q352" s="841" t="s">
        <v>323</v>
      </c>
      <c r="R352" s="841" t="s">
        <v>652</v>
      </c>
      <c r="S352" s="829"/>
      <c r="T352" s="829" t="s">
        <v>5</v>
      </c>
      <c r="U352" s="829" t="s">
        <v>323</v>
      </c>
      <c r="V352" s="829" t="s">
        <v>652</v>
      </c>
    </row>
    <row r="353" spans="1:22" outlineLevel="1">
      <c r="A353" s="847" t="s">
        <v>293</v>
      </c>
      <c r="B353" s="829" t="s">
        <v>1294</v>
      </c>
      <c r="C353" s="839">
        <v>42857</v>
      </c>
      <c r="D353" s="829" t="s">
        <v>1495</v>
      </c>
      <c r="E353" s="830" t="s">
        <v>1527</v>
      </c>
      <c r="F353" s="831">
        <v>67766</v>
      </c>
      <c r="G353" s="832">
        <v>21.29</v>
      </c>
      <c r="H353" s="829">
        <v>27.5</v>
      </c>
      <c r="I353" s="829" t="s">
        <v>322</v>
      </c>
      <c r="J353" s="975">
        <f t="shared" si="20"/>
        <v>27.5</v>
      </c>
      <c r="K353" s="840" t="s">
        <v>680</v>
      </c>
      <c r="L353" s="841" t="s">
        <v>917</v>
      </c>
      <c r="M353" s="841" t="s">
        <v>352</v>
      </c>
      <c r="N353" s="841" t="s">
        <v>1385</v>
      </c>
      <c r="O353" s="841"/>
      <c r="P353" s="841" t="s">
        <v>5</v>
      </c>
      <c r="Q353" s="841" t="s">
        <v>323</v>
      </c>
      <c r="R353" s="841" t="s">
        <v>652</v>
      </c>
      <c r="S353" s="829"/>
      <c r="T353" s="829" t="s">
        <v>5</v>
      </c>
      <c r="U353" s="829" t="s">
        <v>323</v>
      </c>
      <c r="V353" s="829" t="s">
        <v>652</v>
      </c>
    </row>
    <row r="354" spans="1:22" outlineLevel="1">
      <c r="A354" s="847" t="s">
        <v>293</v>
      </c>
      <c r="B354" s="829" t="s">
        <v>1294</v>
      </c>
      <c r="C354" s="839">
        <v>42877</v>
      </c>
      <c r="D354" s="829" t="s">
        <v>1495</v>
      </c>
      <c r="E354" s="830" t="s">
        <v>1528</v>
      </c>
      <c r="F354" s="831">
        <v>67766</v>
      </c>
      <c r="G354" s="832">
        <v>60.97</v>
      </c>
      <c r="H354" s="829">
        <v>78.75</v>
      </c>
      <c r="I354" s="829" t="s">
        <v>322</v>
      </c>
      <c r="J354" s="975">
        <f t="shared" si="20"/>
        <v>78.75</v>
      </c>
      <c r="K354" s="840" t="s">
        <v>680</v>
      </c>
      <c r="L354" s="841" t="s">
        <v>917</v>
      </c>
      <c r="M354" s="841" t="s">
        <v>352</v>
      </c>
      <c r="N354" s="841" t="s">
        <v>815</v>
      </c>
      <c r="O354" s="841"/>
      <c r="P354" s="841" t="s">
        <v>5</v>
      </c>
      <c r="Q354" s="841" t="s">
        <v>323</v>
      </c>
      <c r="R354" s="841" t="s">
        <v>652</v>
      </c>
      <c r="S354" s="829"/>
      <c r="T354" s="829" t="s">
        <v>5</v>
      </c>
      <c r="U354" s="829" t="s">
        <v>323</v>
      </c>
      <c r="V354" s="829" t="s">
        <v>652</v>
      </c>
    </row>
    <row r="355" spans="1:22" outlineLevel="1">
      <c r="A355" s="947" t="s">
        <v>293</v>
      </c>
      <c r="B355" s="948" t="s">
        <v>1294</v>
      </c>
      <c r="C355" s="949">
        <v>42864</v>
      </c>
      <c r="D355" s="948" t="s">
        <v>1495</v>
      </c>
      <c r="E355" s="950" t="s">
        <v>1529</v>
      </c>
      <c r="F355" s="951">
        <v>67766</v>
      </c>
      <c r="G355" s="952">
        <v>15.48</v>
      </c>
      <c r="H355" s="948">
        <v>20</v>
      </c>
      <c r="I355" s="948" t="s">
        <v>322</v>
      </c>
      <c r="J355" s="977">
        <f t="shared" si="20"/>
        <v>20</v>
      </c>
      <c r="K355" s="953" t="s">
        <v>880</v>
      </c>
      <c r="L355" s="841" t="s">
        <v>917</v>
      </c>
      <c r="M355" s="841" t="s">
        <v>352</v>
      </c>
      <c r="N355" s="841"/>
      <c r="O355" s="841"/>
      <c r="P355" s="841" t="s">
        <v>5</v>
      </c>
      <c r="Q355" s="841" t="s">
        <v>323</v>
      </c>
      <c r="R355" s="841" t="s">
        <v>652</v>
      </c>
      <c r="S355" s="829"/>
      <c r="T355" s="829" t="s">
        <v>5</v>
      </c>
      <c r="U355" s="829" t="s">
        <v>323</v>
      </c>
      <c r="V355" s="829" t="s">
        <v>652</v>
      </c>
    </row>
    <row r="356" spans="1:22" outlineLevel="1">
      <c r="A356" s="847" t="s">
        <v>293</v>
      </c>
      <c r="B356" s="829" t="s">
        <v>1294</v>
      </c>
      <c r="C356" s="839">
        <v>42864</v>
      </c>
      <c r="D356" s="829" t="s">
        <v>1530</v>
      </c>
      <c r="E356" s="830" t="s">
        <v>1531</v>
      </c>
      <c r="F356" s="831">
        <v>67589</v>
      </c>
      <c r="G356" s="832">
        <v>-155.31</v>
      </c>
      <c r="H356" s="829">
        <v>-155.31</v>
      </c>
      <c r="I356" s="829" t="s">
        <v>60</v>
      </c>
      <c r="J356" s="975">
        <v>-200.6</v>
      </c>
      <c r="K356" s="840" t="s">
        <v>1532</v>
      </c>
      <c r="L356" s="841" t="s">
        <v>645</v>
      </c>
      <c r="M356" s="841" t="s">
        <v>352</v>
      </c>
      <c r="N356" s="841"/>
      <c r="O356" s="841"/>
      <c r="P356" s="841" t="s">
        <v>5</v>
      </c>
      <c r="Q356" s="841" t="s">
        <v>323</v>
      </c>
      <c r="R356" s="841" t="s">
        <v>652</v>
      </c>
      <c r="S356" s="829"/>
      <c r="T356" s="829" t="s">
        <v>5</v>
      </c>
      <c r="U356" s="829" t="s">
        <v>323</v>
      </c>
      <c r="V356" s="829" t="s">
        <v>652</v>
      </c>
    </row>
    <row r="357" spans="1:22">
      <c r="A357" s="842" t="s">
        <v>647</v>
      </c>
      <c r="B357" s="842"/>
      <c r="C357" s="842"/>
      <c r="D357" s="842"/>
      <c r="E357" s="843"/>
      <c r="F357" s="844"/>
      <c r="G357" s="845">
        <f>SUM(G349:G356)</f>
        <v>315.2</v>
      </c>
      <c r="H357" s="846">
        <f>SUM(H349:H356)</f>
        <v>439.34</v>
      </c>
      <c r="I357" s="842"/>
      <c r="J357" s="976">
        <f>SUM(J349:J356)</f>
        <v>394.04999999999995</v>
      </c>
      <c r="K357" s="842"/>
      <c r="L357" s="842"/>
      <c r="M357" s="842"/>
      <c r="N357" s="842"/>
      <c r="O357" s="842"/>
      <c r="P357" s="842"/>
      <c r="Q357" s="842"/>
      <c r="R357" s="842"/>
      <c r="S357" s="829"/>
      <c r="T357" s="829"/>
      <c r="U357" s="829"/>
      <c r="V357" s="829"/>
    </row>
    <row r="358" spans="1:22" outlineLevel="1">
      <c r="A358" s="847" t="s">
        <v>294</v>
      </c>
      <c r="B358" s="829" t="s">
        <v>1293</v>
      </c>
      <c r="C358" s="839">
        <v>42853</v>
      </c>
      <c r="D358" s="829" t="s">
        <v>1332</v>
      </c>
      <c r="E358" s="830" t="s">
        <v>1533</v>
      </c>
      <c r="F358" s="831">
        <v>67355</v>
      </c>
      <c r="G358" s="832">
        <v>63.38</v>
      </c>
      <c r="H358" s="829">
        <v>79.5</v>
      </c>
      <c r="I358" s="829" t="s">
        <v>322</v>
      </c>
      <c r="J358" s="975">
        <f>H358</f>
        <v>79.5</v>
      </c>
      <c r="K358" s="840" t="s">
        <v>880</v>
      </c>
      <c r="L358" s="841" t="s">
        <v>661</v>
      </c>
      <c r="M358" s="841" t="s">
        <v>352</v>
      </c>
      <c r="N358" s="841"/>
      <c r="O358" s="841"/>
      <c r="P358" s="841" t="s">
        <v>5</v>
      </c>
      <c r="Q358" s="841" t="s">
        <v>323</v>
      </c>
      <c r="R358" s="841" t="s">
        <v>652</v>
      </c>
      <c r="S358" s="829"/>
      <c r="T358" s="829" t="s">
        <v>5</v>
      </c>
      <c r="U358" s="829" t="s">
        <v>323</v>
      </c>
      <c r="V358" s="829" t="s">
        <v>652</v>
      </c>
    </row>
    <row r="359" spans="1:22" outlineLevel="1">
      <c r="A359" s="847" t="s">
        <v>294</v>
      </c>
      <c r="B359" s="829" t="s">
        <v>1293</v>
      </c>
      <c r="C359" s="839">
        <v>42829</v>
      </c>
      <c r="D359" s="829" t="s">
        <v>1534</v>
      </c>
      <c r="E359" s="830" t="s">
        <v>1535</v>
      </c>
      <c r="F359" s="831">
        <v>67355</v>
      </c>
      <c r="G359" s="832">
        <v>11.96</v>
      </c>
      <c r="H359" s="829">
        <v>15</v>
      </c>
      <c r="I359" s="829" t="s">
        <v>322</v>
      </c>
      <c r="J359" s="975">
        <f>H359</f>
        <v>15</v>
      </c>
      <c r="K359" s="840" t="s">
        <v>880</v>
      </c>
      <c r="L359" s="841" t="s">
        <v>661</v>
      </c>
      <c r="M359" s="841" t="s">
        <v>352</v>
      </c>
      <c r="N359" s="841"/>
      <c r="O359" s="841"/>
      <c r="P359" s="841" t="s">
        <v>5</v>
      </c>
      <c r="Q359" s="841" t="s">
        <v>323</v>
      </c>
      <c r="R359" s="841" t="s">
        <v>652</v>
      </c>
      <c r="S359" s="829"/>
      <c r="T359" s="829" t="s">
        <v>5</v>
      </c>
      <c r="U359" s="829" t="s">
        <v>323</v>
      </c>
      <c r="V359" s="829" t="s">
        <v>652</v>
      </c>
    </row>
    <row r="360" spans="1:22">
      <c r="A360" s="842" t="s">
        <v>647</v>
      </c>
      <c r="B360" s="842"/>
      <c r="C360" s="842"/>
      <c r="D360" s="842"/>
      <c r="E360" s="843"/>
      <c r="F360" s="844"/>
      <c r="G360" s="845">
        <f>SUM(G358:G359)</f>
        <v>75.34</v>
      </c>
      <c r="H360" s="846">
        <f>SUM(H358:H359)</f>
        <v>94.5</v>
      </c>
      <c r="I360" s="842"/>
      <c r="J360" s="976">
        <f>SUM(J358:J359)</f>
        <v>94.5</v>
      </c>
      <c r="K360" s="842"/>
      <c r="L360" s="842"/>
      <c r="M360" s="842"/>
      <c r="N360" s="842"/>
      <c r="O360" s="842"/>
      <c r="P360" s="842"/>
      <c r="Q360" s="842"/>
      <c r="R360" s="842"/>
      <c r="S360" s="829"/>
      <c r="T360" s="829"/>
      <c r="U360" s="829"/>
      <c r="V360" s="829"/>
    </row>
    <row r="361" spans="1:22" outlineLevel="1">
      <c r="A361" s="847" t="s">
        <v>295</v>
      </c>
      <c r="B361" s="829" t="s">
        <v>1293</v>
      </c>
      <c r="C361" s="839">
        <v>42829</v>
      </c>
      <c r="D361" s="829" t="s">
        <v>1534</v>
      </c>
      <c r="E361" s="830" t="s">
        <v>1536</v>
      </c>
      <c r="F361" s="831">
        <v>67355</v>
      </c>
      <c r="G361" s="832">
        <v>12.76</v>
      </c>
      <c r="H361" s="829">
        <v>16</v>
      </c>
      <c r="I361" s="829" t="s">
        <v>322</v>
      </c>
      <c r="J361" s="975">
        <f t="shared" ref="J361:J371" si="21">H361</f>
        <v>16</v>
      </c>
      <c r="K361" s="840" t="s">
        <v>880</v>
      </c>
      <c r="L361" s="841" t="s">
        <v>661</v>
      </c>
      <c r="M361" s="841" t="s">
        <v>352</v>
      </c>
      <c r="N361" s="841"/>
      <c r="O361" s="841"/>
      <c r="P361" s="841" t="s">
        <v>5</v>
      </c>
      <c r="Q361" s="841" t="s">
        <v>323</v>
      </c>
      <c r="R361" s="841" t="s">
        <v>652</v>
      </c>
      <c r="S361" s="829"/>
      <c r="T361" s="829" t="s">
        <v>5</v>
      </c>
      <c r="U361" s="829" t="s">
        <v>323</v>
      </c>
      <c r="V361" s="829" t="s">
        <v>652</v>
      </c>
    </row>
    <row r="362" spans="1:22" outlineLevel="1">
      <c r="A362" s="847" t="s">
        <v>295</v>
      </c>
      <c r="B362" s="829" t="s">
        <v>1293</v>
      </c>
      <c r="C362" s="839">
        <v>42831</v>
      </c>
      <c r="D362" s="829" t="s">
        <v>1534</v>
      </c>
      <c r="E362" s="830" t="s">
        <v>1537</v>
      </c>
      <c r="F362" s="831">
        <v>67355</v>
      </c>
      <c r="G362" s="832">
        <v>30.37</v>
      </c>
      <c r="H362" s="829">
        <v>38.1</v>
      </c>
      <c r="I362" s="829" t="s">
        <v>322</v>
      </c>
      <c r="J362" s="975">
        <f t="shared" si="21"/>
        <v>38.1</v>
      </c>
      <c r="K362" s="840" t="s">
        <v>880</v>
      </c>
      <c r="L362" s="841" t="s">
        <v>661</v>
      </c>
      <c r="M362" s="841" t="s">
        <v>352</v>
      </c>
      <c r="N362" s="841"/>
      <c r="O362" s="841"/>
      <c r="P362" s="841" t="s">
        <v>5</v>
      </c>
      <c r="Q362" s="841" t="s">
        <v>323</v>
      </c>
      <c r="R362" s="841" t="s">
        <v>652</v>
      </c>
      <c r="S362" s="829"/>
      <c r="T362" s="829" t="s">
        <v>5</v>
      </c>
      <c r="U362" s="829" t="s">
        <v>323</v>
      </c>
      <c r="V362" s="829" t="s">
        <v>652</v>
      </c>
    </row>
    <row r="363" spans="1:22" outlineLevel="1">
      <c r="A363" s="847" t="s">
        <v>295</v>
      </c>
      <c r="B363" s="829" t="s">
        <v>1293</v>
      </c>
      <c r="C363" s="839">
        <v>42839</v>
      </c>
      <c r="D363" s="829" t="s">
        <v>1330</v>
      </c>
      <c r="E363" s="830" t="s">
        <v>1538</v>
      </c>
      <c r="F363" s="831">
        <v>67355</v>
      </c>
      <c r="G363" s="832">
        <v>7.65</v>
      </c>
      <c r="H363" s="829">
        <v>9.6</v>
      </c>
      <c r="I363" s="829" t="s">
        <v>322</v>
      </c>
      <c r="J363" s="975">
        <f t="shared" si="21"/>
        <v>9.6</v>
      </c>
      <c r="K363" s="840" t="s">
        <v>880</v>
      </c>
      <c r="L363" s="841" t="s">
        <v>661</v>
      </c>
      <c r="M363" s="841" t="s">
        <v>352</v>
      </c>
      <c r="N363" s="841"/>
      <c r="O363" s="841"/>
      <c r="P363" s="841" t="s">
        <v>5</v>
      </c>
      <c r="Q363" s="841" t="s">
        <v>323</v>
      </c>
      <c r="R363" s="841" t="s">
        <v>652</v>
      </c>
      <c r="S363" s="829"/>
      <c r="T363" s="829" t="s">
        <v>5</v>
      </c>
      <c r="U363" s="829" t="s">
        <v>323</v>
      </c>
      <c r="V363" s="829" t="s">
        <v>652</v>
      </c>
    </row>
    <row r="364" spans="1:22" outlineLevel="1">
      <c r="A364" s="947" t="s">
        <v>295</v>
      </c>
      <c r="B364" s="948" t="s">
        <v>1293</v>
      </c>
      <c r="C364" s="949">
        <v>42853</v>
      </c>
      <c r="D364" s="948" t="s">
        <v>1332</v>
      </c>
      <c r="E364" s="950" t="s">
        <v>1539</v>
      </c>
      <c r="F364" s="951">
        <v>67355</v>
      </c>
      <c r="G364" s="952">
        <v>27.98</v>
      </c>
      <c r="H364" s="948">
        <v>35.1</v>
      </c>
      <c r="I364" s="948" t="s">
        <v>322</v>
      </c>
      <c r="J364" s="977">
        <f t="shared" si="21"/>
        <v>35.1</v>
      </c>
      <c r="K364" s="953" t="s">
        <v>880</v>
      </c>
      <c r="L364" s="841" t="s">
        <v>661</v>
      </c>
      <c r="M364" s="841" t="s">
        <v>352</v>
      </c>
      <c r="N364" s="841"/>
      <c r="O364" s="841"/>
      <c r="P364" s="841" t="s">
        <v>5</v>
      </c>
      <c r="Q364" s="841" t="s">
        <v>323</v>
      </c>
      <c r="R364" s="841" t="s">
        <v>652</v>
      </c>
      <c r="S364" s="829"/>
      <c r="T364" s="829" t="s">
        <v>5</v>
      </c>
      <c r="U364" s="829" t="s">
        <v>323</v>
      </c>
      <c r="V364" s="829" t="s">
        <v>652</v>
      </c>
    </row>
    <row r="365" spans="1:22" outlineLevel="1">
      <c r="A365" s="847" t="s">
        <v>295</v>
      </c>
      <c r="B365" s="829" t="s">
        <v>1293</v>
      </c>
      <c r="C365" s="839">
        <v>42850</v>
      </c>
      <c r="D365" s="829" t="s">
        <v>1332</v>
      </c>
      <c r="E365" s="830" t="s">
        <v>1540</v>
      </c>
      <c r="F365" s="831">
        <v>67355</v>
      </c>
      <c r="G365" s="832">
        <v>4.54</v>
      </c>
      <c r="H365" s="829">
        <v>5.7</v>
      </c>
      <c r="I365" s="829" t="s">
        <v>322</v>
      </c>
      <c r="J365" s="975">
        <f t="shared" si="21"/>
        <v>5.7</v>
      </c>
      <c r="K365" s="840" t="s">
        <v>886</v>
      </c>
      <c r="L365" s="841" t="s">
        <v>661</v>
      </c>
      <c r="M365" s="841" t="s">
        <v>352</v>
      </c>
      <c r="N365" s="841"/>
      <c r="O365" s="841"/>
      <c r="P365" s="841" t="s">
        <v>5</v>
      </c>
      <c r="Q365" s="841" t="s">
        <v>323</v>
      </c>
      <c r="R365" s="841" t="s">
        <v>652</v>
      </c>
      <c r="S365" s="829"/>
      <c r="T365" s="829" t="s">
        <v>5</v>
      </c>
      <c r="U365" s="829" t="s">
        <v>323</v>
      </c>
      <c r="V365" s="829" t="s">
        <v>652</v>
      </c>
    </row>
    <row r="366" spans="1:22" outlineLevel="1">
      <c r="A366" s="847" t="s">
        <v>295</v>
      </c>
      <c r="B366" s="829" t="s">
        <v>1294</v>
      </c>
      <c r="C366" s="839">
        <v>42864</v>
      </c>
      <c r="D366" s="829" t="s">
        <v>1353</v>
      </c>
      <c r="E366" s="830" t="s">
        <v>1541</v>
      </c>
      <c r="F366" s="831">
        <v>67767</v>
      </c>
      <c r="G366" s="832">
        <v>32.520000000000003</v>
      </c>
      <c r="H366" s="829">
        <v>42</v>
      </c>
      <c r="I366" s="829" t="s">
        <v>322</v>
      </c>
      <c r="J366" s="975">
        <f t="shared" si="21"/>
        <v>42</v>
      </c>
      <c r="K366" s="840" t="s">
        <v>880</v>
      </c>
      <c r="L366" s="841" t="s">
        <v>661</v>
      </c>
      <c r="M366" s="841" t="s">
        <v>352</v>
      </c>
      <c r="N366" s="841"/>
      <c r="O366" s="841"/>
      <c r="P366" s="841" t="s">
        <v>5</v>
      </c>
      <c r="Q366" s="841" t="s">
        <v>323</v>
      </c>
      <c r="R366" s="841" t="s">
        <v>652</v>
      </c>
      <c r="S366" s="829"/>
      <c r="T366" s="829" t="s">
        <v>5</v>
      </c>
      <c r="U366" s="829" t="s">
        <v>323</v>
      </c>
      <c r="V366" s="829" t="s">
        <v>652</v>
      </c>
    </row>
    <row r="367" spans="1:22" outlineLevel="1">
      <c r="A367" s="847" t="s">
        <v>295</v>
      </c>
      <c r="B367" s="829" t="s">
        <v>1294</v>
      </c>
      <c r="C367" s="839">
        <v>42867</v>
      </c>
      <c r="D367" s="829" t="s">
        <v>1301</v>
      </c>
      <c r="E367" s="830" t="s">
        <v>1542</v>
      </c>
      <c r="F367" s="831">
        <v>67767</v>
      </c>
      <c r="G367" s="832">
        <v>11.15</v>
      </c>
      <c r="H367" s="829">
        <v>14.4</v>
      </c>
      <c r="I367" s="829" t="s">
        <v>322</v>
      </c>
      <c r="J367" s="975">
        <f t="shared" si="21"/>
        <v>14.4</v>
      </c>
      <c r="K367" s="840" t="s">
        <v>880</v>
      </c>
      <c r="L367" s="841" t="s">
        <v>661</v>
      </c>
      <c r="M367" s="841" t="s">
        <v>352</v>
      </c>
      <c r="N367" s="841"/>
      <c r="O367" s="841"/>
      <c r="P367" s="841" t="s">
        <v>5</v>
      </c>
      <c r="Q367" s="841" t="s">
        <v>323</v>
      </c>
      <c r="R367" s="841" t="s">
        <v>652</v>
      </c>
      <c r="S367" s="829"/>
      <c r="T367" s="829" t="s">
        <v>5</v>
      </c>
      <c r="U367" s="829" t="s">
        <v>323</v>
      </c>
      <c r="V367" s="829" t="s">
        <v>652</v>
      </c>
    </row>
    <row r="368" spans="1:22" outlineLevel="1">
      <c r="A368" s="847" t="s">
        <v>295</v>
      </c>
      <c r="B368" s="829" t="s">
        <v>1294</v>
      </c>
      <c r="C368" s="839">
        <v>42886</v>
      </c>
      <c r="D368" s="829" t="s">
        <v>1382</v>
      </c>
      <c r="E368" s="830" t="s">
        <v>1543</v>
      </c>
      <c r="F368" s="831">
        <v>67767</v>
      </c>
      <c r="G368" s="832">
        <v>7.43</v>
      </c>
      <c r="H368" s="829">
        <v>9.6</v>
      </c>
      <c r="I368" s="829" t="s">
        <v>322</v>
      </c>
      <c r="J368" s="975">
        <f t="shared" si="21"/>
        <v>9.6</v>
      </c>
      <c r="K368" s="840" t="s">
        <v>880</v>
      </c>
      <c r="L368" s="841" t="s">
        <v>661</v>
      </c>
      <c r="M368" s="841" t="s">
        <v>352</v>
      </c>
      <c r="N368" s="841"/>
      <c r="O368" s="841"/>
      <c r="P368" s="841" t="s">
        <v>5</v>
      </c>
      <c r="Q368" s="841" t="s">
        <v>323</v>
      </c>
      <c r="R368" s="841" t="s">
        <v>652</v>
      </c>
      <c r="S368" s="829"/>
      <c r="T368" s="829" t="s">
        <v>5</v>
      </c>
      <c r="U368" s="829" t="s">
        <v>323</v>
      </c>
      <c r="V368" s="829" t="s">
        <v>652</v>
      </c>
    </row>
    <row r="369" spans="1:22" outlineLevel="1">
      <c r="A369" s="847" t="s">
        <v>295</v>
      </c>
      <c r="B369" s="948" t="s">
        <v>1294</v>
      </c>
      <c r="C369" s="949">
        <v>42886</v>
      </c>
      <c r="D369" s="948" t="s">
        <v>1382</v>
      </c>
      <c r="E369" s="950" t="s">
        <v>1544</v>
      </c>
      <c r="F369" s="951">
        <v>67767</v>
      </c>
      <c r="G369" s="952">
        <v>35.65</v>
      </c>
      <c r="H369" s="948">
        <v>46.05</v>
      </c>
      <c r="I369" s="948" t="s">
        <v>322</v>
      </c>
      <c r="J369" s="977">
        <f t="shared" si="21"/>
        <v>46.05</v>
      </c>
      <c r="K369" s="953" t="s">
        <v>880</v>
      </c>
      <c r="L369" s="841" t="s">
        <v>661</v>
      </c>
      <c r="M369" s="841" t="s">
        <v>352</v>
      </c>
      <c r="N369" s="841"/>
      <c r="O369" s="841"/>
      <c r="P369" s="841" t="s">
        <v>5</v>
      </c>
      <c r="Q369" s="841" t="s">
        <v>323</v>
      </c>
      <c r="R369" s="841" t="s">
        <v>652</v>
      </c>
      <c r="S369" s="829"/>
      <c r="T369" s="829" t="s">
        <v>5</v>
      </c>
      <c r="U369" s="829" t="s">
        <v>323</v>
      </c>
      <c r="V369" s="829" t="s">
        <v>652</v>
      </c>
    </row>
    <row r="370" spans="1:22" outlineLevel="1">
      <c r="A370" s="847" t="s">
        <v>295</v>
      </c>
      <c r="B370" s="829" t="s">
        <v>1294</v>
      </c>
      <c r="C370" s="839">
        <v>42874</v>
      </c>
      <c r="D370" s="829" t="s">
        <v>1301</v>
      </c>
      <c r="E370" s="830" t="s">
        <v>1545</v>
      </c>
      <c r="F370" s="831">
        <v>67767</v>
      </c>
      <c r="G370" s="832">
        <v>13.24</v>
      </c>
      <c r="H370" s="829">
        <v>17.100000000000001</v>
      </c>
      <c r="I370" s="829" t="s">
        <v>322</v>
      </c>
      <c r="J370" s="975">
        <f t="shared" si="21"/>
        <v>17.100000000000001</v>
      </c>
      <c r="K370" s="840" t="s">
        <v>891</v>
      </c>
      <c r="L370" s="841" t="s">
        <v>661</v>
      </c>
      <c r="M370" s="841" t="s">
        <v>352</v>
      </c>
      <c r="N370" s="841"/>
      <c r="O370" s="841"/>
      <c r="P370" s="841" t="s">
        <v>5</v>
      </c>
      <c r="Q370" s="841" t="s">
        <v>323</v>
      </c>
      <c r="R370" s="841" t="s">
        <v>652</v>
      </c>
      <c r="S370" s="829"/>
      <c r="T370" s="829" t="s">
        <v>5</v>
      </c>
      <c r="U370" s="829" t="s">
        <v>323</v>
      </c>
      <c r="V370" s="829" t="s">
        <v>652</v>
      </c>
    </row>
    <row r="371" spans="1:22" outlineLevel="1">
      <c r="A371" s="847" t="s">
        <v>295</v>
      </c>
      <c r="B371" s="829" t="s">
        <v>1294</v>
      </c>
      <c r="C371" s="839">
        <v>42858</v>
      </c>
      <c r="D371" s="829" t="s">
        <v>1353</v>
      </c>
      <c r="E371" s="830" t="s">
        <v>1546</v>
      </c>
      <c r="F371" s="831">
        <v>67767</v>
      </c>
      <c r="G371" s="832">
        <v>9.2899999999999991</v>
      </c>
      <c r="H371" s="829">
        <v>12</v>
      </c>
      <c r="I371" s="829" t="s">
        <v>322</v>
      </c>
      <c r="J371" s="975">
        <f t="shared" si="21"/>
        <v>12</v>
      </c>
      <c r="K371" s="840" t="s">
        <v>1219</v>
      </c>
      <c r="L371" s="841" t="s">
        <v>661</v>
      </c>
      <c r="M371" s="841" t="s">
        <v>352</v>
      </c>
      <c r="N371" s="841"/>
      <c r="O371" s="841"/>
      <c r="P371" s="841" t="s">
        <v>5</v>
      </c>
      <c r="Q371" s="841" t="s">
        <v>323</v>
      </c>
      <c r="R371" s="841" t="s">
        <v>652</v>
      </c>
      <c r="S371" s="829"/>
      <c r="T371" s="829" t="s">
        <v>5</v>
      </c>
      <c r="U371" s="829" t="s">
        <v>323</v>
      </c>
      <c r="V371" s="829" t="s">
        <v>652</v>
      </c>
    </row>
    <row r="372" spans="1:22">
      <c r="A372" s="842" t="s">
        <v>647</v>
      </c>
      <c r="B372" s="842"/>
      <c r="C372" s="842"/>
      <c r="D372" s="842"/>
      <c r="E372" s="843"/>
      <c r="F372" s="844"/>
      <c r="G372" s="845">
        <f>SUM(G361:G371)</f>
        <v>192.58000000000004</v>
      </c>
      <c r="H372" s="846">
        <f>SUM(H361:H371)</f>
        <v>245.65</v>
      </c>
      <c r="I372" s="842"/>
      <c r="J372" s="976">
        <f>SUM(J361:J371)</f>
        <v>245.65</v>
      </c>
      <c r="K372" s="842"/>
      <c r="L372" s="842"/>
      <c r="M372" s="842"/>
      <c r="N372" s="842"/>
      <c r="O372" s="842"/>
      <c r="P372" s="842"/>
      <c r="Q372" s="842"/>
      <c r="R372" s="842"/>
      <c r="S372" s="829"/>
      <c r="T372" s="829"/>
      <c r="U372" s="829"/>
      <c r="V372" s="829"/>
    </row>
    <row r="373" spans="1:22" outlineLevel="1">
      <c r="A373" s="847" t="s">
        <v>296</v>
      </c>
      <c r="B373" s="829" t="s">
        <v>1293</v>
      </c>
      <c r="C373" s="839">
        <v>42793</v>
      </c>
      <c r="D373" s="829" t="s">
        <v>1471</v>
      </c>
      <c r="E373" s="830" t="s">
        <v>1126</v>
      </c>
      <c r="F373" s="831">
        <v>67375</v>
      </c>
      <c r="G373" s="832">
        <v>334.65</v>
      </c>
      <c r="H373" s="829">
        <v>421.95</v>
      </c>
      <c r="I373" s="829" t="s">
        <v>322</v>
      </c>
      <c r="J373" s="975">
        <f>H373</f>
        <v>421.95</v>
      </c>
      <c r="K373" s="840" t="s">
        <v>844</v>
      </c>
      <c r="L373" s="841" t="s">
        <v>661</v>
      </c>
      <c r="M373" s="841" t="s">
        <v>352</v>
      </c>
      <c r="N373" s="841"/>
      <c r="O373" s="841"/>
      <c r="P373" s="841" t="s">
        <v>5</v>
      </c>
      <c r="Q373" s="841" t="s">
        <v>323</v>
      </c>
      <c r="R373" s="841" t="s">
        <v>652</v>
      </c>
      <c r="S373" s="829"/>
      <c r="T373" s="829" t="s">
        <v>5</v>
      </c>
      <c r="U373" s="829" t="s">
        <v>323</v>
      </c>
      <c r="V373" s="829" t="s">
        <v>652</v>
      </c>
    </row>
    <row r="374" spans="1:22" outlineLevel="1">
      <c r="A374" s="847" t="s">
        <v>296</v>
      </c>
      <c r="B374" s="829" t="s">
        <v>1293</v>
      </c>
      <c r="C374" s="839">
        <v>42720</v>
      </c>
      <c r="D374" s="829" t="s">
        <v>1472</v>
      </c>
      <c r="E374" s="830" t="s">
        <v>843</v>
      </c>
      <c r="F374" s="831">
        <v>67375</v>
      </c>
      <c r="G374" s="832">
        <v>1389.5</v>
      </c>
      <c r="H374" s="829">
        <v>1734.24</v>
      </c>
      <c r="I374" s="829" t="s">
        <v>322</v>
      </c>
      <c r="J374" s="975">
        <f>H374</f>
        <v>1734.24</v>
      </c>
      <c r="K374" s="840" t="s">
        <v>844</v>
      </c>
      <c r="L374" s="841" t="s">
        <v>661</v>
      </c>
      <c r="M374" s="841" t="s">
        <v>352</v>
      </c>
      <c r="N374" s="841"/>
      <c r="O374" s="841"/>
      <c r="P374" s="841" t="s">
        <v>5</v>
      </c>
      <c r="Q374" s="841" t="s">
        <v>323</v>
      </c>
      <c r="R374" s="841" t="s">
        <v>652</v>
      </c>
      <c r="S374" s="829"/>
      <c r="T374" s="829" t="s">
        <v>5</v>
      </c>
      <c r="U374" s="829" t="s">
        <v>323</v>
      </c>
      <c r="V374" s="829" t="s">
        <v>652</v>
      </c>
    </row>
    <row r="375" spans="1:22" outlineLevel="1">
      <c r="A375" s="947" t="s">
        <v>296</v>
      </c>
      <c r="B375" s="948" t="s">
        <v>1294</v>
      </c>
      <c r="C375" s="949">
        <v>42880</v>
      </c>
      <c r="D375" s="948" t="s">
        <v>1547</v>
      </c>
      <c r="E375" s="950" t="s">
        <v>1548</v>
      </c>
      <c r="F375" s="951">
        <v>67767</v>
      </c>
      <c r="G375" s="952">
        <v>1850.84</v>
      </c>
      <c r="H375" s="948">
        <v>2390.62</v>
      </c>
      <c r="I375" s="948" t="s">
        <v>322</v>
      </c>
      <c r="J375" s="977">
        <f>H375</f>
        <v>2390.62</v>
      </c>
      <c r="K375" s="953" t="s">
        <v>844</v>
      </c>
      <c r="L375" s="841" t="s">
        <v>661</v>
      </c>
      <c r="M375" s="841" t="s">
        <v>352</v>
      </c>
      <c r="N375" s="841"/>
      <c r="O375" s="841"/>
      <c r="P375" s="841" t="s">
        <v>5</v>
      </c>
      <c r="Q375" s="841" t="s">
        <v>323</v>
      </c>
      <c r="R375" s="841" t="s">
        <v>652</v>
      </c>
      <c r="S375" s="829"/>
      <c r="T375" s="829" t="s">
        <v>5</v>
      </c>
      <c r="U375" s="829" t="s">
        <v>323</v>
      </c>
      <c r="V375" s="829" t="s">
        <v>652</v>
      </c>
    </row>
    <row r="376" spans="1:22" outlineLevel="1">
      <c r="A376" s="947" t="s">
        <v>296</v>
      </c>
      <c r="B376" s="948" t="s">
        <v>1294</v>
      </c>
      <c r="C376" s="949">
        <v>42880</v>
      </c>
      <c r="D376" s="948" t="s">
        <v>1549</v>
      </c>
      <c r="E376" s="950" t="s">
        <v>1550</v>
      </c>
      <c r="F376" s="951">
        <v>67767</v>
      </c>
      <c r="G376" s="952">
        <v>326.62</v>
      </c>
      <c r="H376" s="948">
        <v>421.87</v>
      </c>
      <c r="I376" s="948" t="s">
        <v>322</v>
      </c>
      <c r="J376" s="977">
        <f>H376</f>
        <v>421.87</v>
      </c>
      <c r="K376" s="953" t="s">
        <v>844</v>
      </c>
      <c r="L376" s="841" t="s">
        <v>661</v>
      </c>
      <c r="M376" s="841" t="s">
        <v>352</v>
      </c>
      <c r="N376" s="841"/>
      <c r="O376" s="841"/>
      <c r="P376" s="841" t="s">
        <v>5</v>
      </c>
      <c r="Q376" s="841" t="s">
        <v>323</v>
      </c>
      <c r="R376" s="841" t="s">
        <v>652</v>
      </c>
      <c r="S376" s="829"/>
      <c r="T376" s="829" t="s">
        <v>5</v>
      </c>
      <c r="U376" s="829" t="s">
        <v>323</v>
      </c>
      <c r="V376" s="829" t="s">
        <v>652</v>
      </c>
    </row>
    <row r="377" spans="1:22">
      <c r="A377" s="842" t="s">
        <v>647</v>
      </c>
      <c r="B377" s="842"/>
      <c r="C377" s="842"/>
      <c r="D377" s="842"/>
      <c r="E377" s="843"/>
      <c r="F377" s="844"/>
      <c r="G377" s="845">
        <f>SUM(G373:G376)</f>
        <v>3901.6099999999997</v>
      </c>
      <c r="H377" s="846">
        <f>SUM(H373:H376)</f>
        <v>4968.6799999999994</v>
      </c>
      <c r="I377" s="842"/>
      <c r="J377" s="976">
        <f>SUM(J373:J376)</f>
        <v>4968.6799999999994</v>
      </c>
      <c r="K377" s="842"/>
      <c r="L377" s="842"/>
      <c r="M377" s="842"/>
      <c r="N377" s="842"/>
      <c r="O377" s="842"/>
      <c r="P377" s="842"/>
      <c r="Q377" s="842"/>
      <c r="R377" s="842"/>
      <c r="S377" s="829"/>
      <c r="T377" s="829"/>
      <c r="U377" s="829"/>
      <c r="V377" s="829"/>
    </row>
    <row r="378" spans="1:22" outlineLevel="1">
      <c r="A378" s="847" t="s">
        <v>329</v>
      </c>
      <c r="B378" s="829" t="s">
        <v>1293</v>
      </c>
      <c r="C378" s="839">
        <v>42844</v>
      </c>
      <c r="D378" s="829" t="s">
        <v>1330</v>
      </c>
      <c r="E378" s="830" t="s">
        <v>1551</v>
      </c>
      <c r="F378" s="831">
        <v>67355</v>
      </c>
      <c r="G378" s="832">
        <v>15.31</v>
      </c>
      <c r="H378" s="829">
        <v>19.2</v>
      </c>
      <c r="I378" s="829" t="s">
        <v>322</v>
      </c>
      <c r="J378" s="975">
        <f>H378</f>
        <v>19.2</v>
      </c>
      <c r="K378" s="840" t="s">
        <v>880</v>
      </c>
      <c r="L378" s="841" t="s">
        <v>661</v>
      </c>
      <c r="M378" s="841" t="s">
        <v>352</v>
      </c>
      <c r="N378" s="841"/>
      <c r="O378" s="841"/>
      <c r="P378" s="841" t="s">
        <v>5</v>
      </c>
      <c r="Q378" s="841" t="s">
        <v>323</v>
      </c>
      <c r="R378" s="841" t="s">
        <v>652</v>
      </c>
      <c r="S378" s="829"/>
      <c r="T378" s="829" t="s">
        <v>5</v>
      </c>
      <c r="U378" s="829" t="s">
        <v>323</v>
      </c>
      <c r="V378" s="829" t="s">
        <v>652</v>
      </c>
    </row>
    <row r="379" spans="1:22">
      <c r="A379" s="842" t="s">
        <v>647</v>
      </c>
      <c r="B379" s="842"/>
      <c r="C379" s="842"/>
      <c r="D379" s="842"/>
      <c r="E379" s="843"/>
      <c r="F379" s="844"/>
      <c r="G379" s="845">
        <f>SUM(G378:G378)</f>
        <v>15.31</v>
      </c>
      <c r="H379" s="846">
        <f>SUM(H378:H378)</f>
        <v>19.2</v>
      </c>
      <c r="I379" s="842"/>
      <c r="J379" s="976">
        <f>SUM(J378:J378)</f>
        <v>19.2</v>
      </c>
      <c r="K379" s="842"/>
      <c r="L379" s="842"/>
      <c r="M379" s="842"/>
      <c r="N379" s="842"/>
      <c r="O379" s="842"/>
      <c r="P379" s="842"/>
      <c r="Q379" s="842"/>
      <c r="R379" s="842"/>
      <c r="S379" s="829"/>
      <c r="T379" s="829"/>
      <c r="U379" s="829"/>
      <c r="V379" s="829"/>
    </row>
    <row r="380" spans="1:22" outlineLevel="1">
      <c r="A380" s="847" t="s">
        <v>330</v>
      </c>
      <c r="B380" s="829" t="s">
        <v>1293</v>
      </c>
      <c r="C380" s="839">
        <v>42837</v>
      </c>
      <c r="D380" s="829" t="s">
        <v>1330</v>
      </c>
      <c r="E380" s="830" t="s">
        <v>1552</v>
      </c>
      <c r="F380" s="831">
        <v>67355</v>
      </c>
      <c r="G380" s="832">
        <v>25.83</v>
      </c>
      <c r="H380" s="829">
        <v>32.4</v>
      </c>
      <c r="I380" s="829" t="s">
        <v>322</v>
      </c>
      <c r="J380" s="975">
        <f t="shared" ref="J380:J400" si="22">H380</f>
        <v>32.4</v>
      </c>
      <c r="K380" s="840" t="s">
        <v>895</v>
      </c>
      <c r="L380" s="841" t="s">
        <v>661</v>
      </c>
      <c r="M380" s="841" t="s">
        <v>352</v>
      </c>
      <c r="N380" s="841"/>
      <c r="O380" s="841"/>
      <c r="P380" s="841" t="s">
        <v>5</v>
      </c>
      <c r="Q380" s="841" t="s">
        <v>323</v>
      </c>
      <c r="R380" s="841" t="s">
        <v>652</v>
      </c>
      <c r="S380" s="829"/>
      <c r="T380" s="829" t="s">
        <v>5</v>
      </c>
      <c r="U380" s="829" t="s">
        <v>323</v>
      </c>
      <c r="V380" s="829" t="s">
        <v>652</v>
      </c>
    </row>
    <row r="381" spans="1:22" outlineLevel="1">
      <c r="A381" s="847" t="s">
        <v>330</v>
      </c>
      <c r="B381" s="829" t="s">
        <v>1294</v>
      </c>
      <c r="C381" s="839">
        <v>42859</v>
      </c>
      <c r="D381" s="829" t="s">
        <v>1553</v>
      </c>
      <c r="E381" s="830" t="s">
        <v>1554</v>
      </c>
      <c r="F381" s="831">
        <v>67767</v>
      </c>
      <c r="G381" s="832">
        <v>38.71</v>
      </c>
      <c r="H381" s="829">
        <v>50</v>
      </c>
      <c r="I381" s="829" t="s">
        <v>322</v>
      </c>
      <c r="J381" s="975">
        <f t="shared" si="22"/>
        <v>50</v>
      </c>
      <c r="K381" s="840" t="s">
        <v>972</v>
      </c>
      <c r="L381" s="841" t="s">
        <v>661</v>
      </c>
      <c r="M381" s="841" t="s">
        <v>352</v>
      </c>
      <c r="N381" s="841"/>
      <c r="O381" s="841"/>
      <c r="P381" s="841" t="s">
        <v>5</v>
      </c>
      <c r="Q381" s="841" t="s">
        <v>323</v>
      </c>
      <c r="R381" s="841" t="s">
        <v>652</v>
      </c>
      <c r="S381" s="829"/>
      <c r="T381" s="829" t="s">
        <v>5</v>
      </c>
      <c r="U381" s="829" t="s">
        <v>323</v>
      </c>
      <c r="V381" s="829" t="s">
        <v>652</v>
      </c>
    </row>
    <row r="382" spans="1:22" outlineLevel="1">
      <c r="A382" s="847" t="s">
        <v>330</v>
      </c>
      <c r="B382" s="829" t="s">
        <v>1294</v>
      </c>
      <c r="C382" s="839">
        <v>42859</v>
      </c>
      <c r="D382" s="829" t="s">
        <v>1553</v>
      </c>
      <c r="E382" s="830" t="s">
        <v>1555</v>
      </c>
      <c r="F382" s="831">
        <v>67767</v>
      </c>
      <c r="G382" s="832">
        <v>34.840000000000003</v>
      </c>
      <c r="H382" s="829">
        <v>45</v>
      </c>
      <c r="I382" s="829" t="s">
        <v>322</v>
      </c>
      <c r="J382" s="975">
        <f t="shared" si="22"/>
        <v>45</v>
      </c>
      <c r="K382" s="840" t="s">
        <v>972</v>
      </c>
      <c r="L382" s="841" t="s">
        <v>661</v>
      </c>
      <c r="M382" s="841" t="s">
        <v>352</v>
      </c>
      <c r="N382" s="841"/>
      <c r="O382" s="841"/>
      <c r="P382" s="841" t="s">
        <v>5</v>
      </c>
      <c r="Q382" s="841" t="s">
        <v>323</v>
      </c>
      <c r="R382" s="841" t="s">
        <v>652</v>
      </c>
      <c r="S382" s="829"/>
      <c r="T382" s="829" t="s">
        <v>5</v>
      </c>
      <c r="U382" s="829" t="s">
        <v>323</v>
      </c>
      <c r="V382" s="829" t="s">
        <v>652</v>
      </c>
    </row>
    <row r="383" spans="1:22" outlineLevel="1">
      <c r="A383" s="847" t="s">
        <v>330</v>
      </c>
      <c r="B383" s="829" t="s">
        <v>1294</v>
      </c>
      <c r="C383" s="839">
        <v>42859</v>
      </c>
      <c r="D383" s="829" t="s">
        <v>1553</v>
      </c>
      <c r="E383" s="830" t="s">
        <v>1556</v>
      </c>
      <c r="F383" s="831">
        <v>67767</v>
      </c>
      <c r="G383" s="832">
        <v>23.23</v>
      </c>
      <c r="H383" s="829">
        <v>30</v>
      </c>
      <c r="I383" s="829" t="s">
        <v>322</v>
      </c>
      <c r="J383" s="975">
        <f t="shared" si="22"/>
        <v>30</v>
      </c>
      <c r="K383" s="840" t="s">
        <v>972</v>
      </c>
      <c r="L383" s="841" t="s">
        <v>661</v>
      </c>
      <c r="M383" s="841" t="s">
        <v>352</v>
      </c>
      <c r="N383" s="841"/>
      <c r="O383" s="841"/>
      <c r="P383" s="841" t="s">
        <v>5</v>
      </c>
      <c r="Q383" s="841" t="s">
        <v>323</v>
      </c>
      <c r="R383" s="841" t="s">
        <v>652</v>
      </c>
      <c r="S383" s="829"/>
      <c r="T383" s="829" t="s">
        <v>5</v>
      </c>
      <c r="U383" s="829" t="s">
        <v>323</v>
      </c>
      <c r="V383" s="829" t="s">
        <v>652</v>
      </c>
    </row>
    <row r="384" spans="1:22" outlineLevel="1">
      <c r="A384" s="847" t="s">
        <v>330</v>
      </c>
      <c r="B384" s="829" t="s">
        <v>1294</v>
      </c>
      <c r="C384" s="839">
        <v>42859</v>
      </c>
      <c r="D384" s="829" t="s">
        <v>1553</v>
      </c>
      <c r="E384" s="830" t="s">
        <v>1557</v>
      </c>
      <c r="F384" s="831">
        <v>67767</v>
      </c>
      <c r="G384" s="832">
        <v>46.45</v>
      </c>
      <c r="H384" s="829">
        <v>60</v>
      </c>
      <c r="I384" s="829" t="s">
        <v>322</v>
      </c>
      <c r="J384" s="975">
        <f t="shared" si="22"/>
        <v>60</v>
      </c>
      <c r="K384" s="840" t="s">
        <v>972</v>
      </c>
      <c r="L384" s="841" t="s">
        <v>661</v>
      </c>
      <c r="M384" s="841" t="s">
        <v>352</v>
      </c>
      <c r="N384" s="841"/>
      <c r="O384" s="841"/>
      <c r="P384" s="841" t="s">
        <v>5</v>
      </c>
      <c r="Q384" s="841" t="s">
        <v>323</v>
      </c>
      <c r="R384" s="841" t="s">
        <v>652</v>
      </c>
      <c r="S384" s="829"/>
      <c r="T384" s="829" t="s">
        <v>5</v>
      </c>
      <c r="U384" s="829" t="s">
        <v>323</v>
      </c>
      <c r="V384" s="829" t="s">
        <v>652</v>
      </c>
    </row>
    <row r="385" spans="1:22" outlineLevel="1">
      <c r="A385" s="847" t="s">
        <v>330</v>
      </c>
      <c r="B385" s="829" t="s">
        <v>1294</v>
      </c>
      <c r="C385" s="839">
        <v>42859</v>
      </c>
      <c r="D385" s="829" t="s">
        <v>1553</v>
      </c>
      <c r="E385" s="830" t="s">
        <v>1558</v>
      </c>
      <c r="F385" s="831">
        <v>67767</v>
      </c>
      <c r="G385" s="832">
        <v>7.74</v>
      </c>
      <c r="H385" s="829">
        <v>10</v>
      </c>
      <c r="I385" s="829" t="s">
        <v>322</v>
      </c>
      <c r="J385" s="975">
        <f t="shared" si="22"/>
        <v>10</v>
      </c>
      <c r="K385" s="840" t="s">
        <v>972</v>
      </c>
      <c r="L385" s="841" t="s">
        <v>661</v>
      </c>
      <c r="M385" s="841" t="s">
        <v>352</v>
      </c>
      <c r="N385" s="841"/>
      <c r="O385" s="841"/>
      <c r="P385" s="841" t="s">
        <v>5</v>
      </c>
      <c r="Q385" s="841" t="s">
        <v>323</v>
      </c>
      <c r="R385" s="841" t="s">
        <v>652</v>
      </c>
      <c r="S385" s="829"/>
      <c r="T385" s="829" t="s">
        <v>5</v>
      </c>
      <c r="U385" s="829" t="s">
        <v>323</v>
      </c>
      <c r="V385" s="829" t="s">
        <v>652</v>
      </c>
    </row>
    <row r="386" spans="1:22" outlineLevel="1">
      <c r="A386" s="847" t="s">
        <v>330</v>
      </c>
      <c r="B386" s="829" t="s">
        <v>1294</v>
      </c>
      <c r="C386" s="839">
        <v>42859</v>
      </c>
      <c r="D386" s="829" t="s">
        <v>1553</v>
      </c>
      <c r="E386" s="830" t="s">
        <v>1559</v>
      </c>
      <c r="F386" s="831">
        <v>67767</v>
      </c>
      <c r="G386" s="832">
        <v>7.74</v>
      </c>
      <c r="H386" s="829">
        <v>10</v>
      </c>
      <c r="I386" s="829" t="s">
        <v>322</v>
      </c>
      <c r="J386" s="975">
        <f t="shared" si="22"/>
        <v>10</v>
      </c>
      <c r="K386" s="840" t="s">
        <v>972</v>
      </c>
      <c r="L386" s="841" t="s">
        <v>661</v>
      </c>
      <c r="M386" s="841" t="s">
        <v>352</v>
      </c>
      <c r="N386" s="841"/>
      <c r="O386" s="841"/>
      <c r="P386" s="841" t="s">
        <v>5</v>
      </c>
      <c r="Q386" s="841" t="s">
        <v>323</v>
      </c>
      <c r="R386" s="841" t="s">
        <v>652</v>
      </c>
      <c r="S386" s="829"/>
      <c r="T386" s="829" t="s">
        <v>5</v>
      </c>
      <c r="U386" s="829" t="s">
        <v>323</v>
      </c>
      <c r="V386" s="829" t="s">
        <v>652</v>
      </c>
    </row>
    <row r="387" spans="1:22" outlineLevel="1">
      <c r="A387" s="847" t="s">
        <v>330</v>
      </c>
      <c r="B387" s="829" t="s">
        <v>1294</v>
      </c>
      <c r="C387" s="839">
        <v>42859</v>
      </c>
      <c r="D387" s="829" t="s">
        <v>1553</v>
      </c>
      <c r="E387" s="830" t="s">
        <v>1560</v>
      </c>
      <c r="F387" s="831">
        <v>67767</v>
      </c>
      <c r="G387" s="832">
        <v>23.23</v>
      </c>
      <c r="H387" s="829">
        <v>30</v>
      </c>
      <c r="I387" s="829" t="s">
        <v>322</v>
      </c>
      <c r="J387" s="975">
        <f t="shared" si="22"/>
        <v>30</v>
      </c>
      <c r="K387" s="840" t="s">
        <v>972</v>
      </c>
      <c r="L387" s="841" t="s">
        <v>661</v>
      </c>
      <c r="M387" s="841" t="s">
        <v>352</v>
      </c>
      <c r="N387" s="841"/>
      <c r="O387" s="841"/>
      <c r="P387" s="841" t="s">
        <v>5</v>
      </c>
      <c r="Q387" s="841" t="s">
        <v>323</v>
      </c>
      <c r="R387" s="841" t="s">
        <v>652</v>
      </c>
      <c r="S387" s="829"/>
      <c r="T387" s="829" t="s">
        <v>5</v>
      </c>
      <c r="U387" s="829" t="s">
        <v>323</v>
      </c>
      <c r="V387" s="829" t="s">
        <v>652</v>
      </c>
    </row>
    <row r="388" spans="1:22" outlineLevel="1">
      <c r="A388" s="847" t="s">
        <v>330</v>
      </c>
      <c r="B388" s="829" t="s">
        <v>1294</v>
      </c>
      <c r="C388" s="839">
        <v>42859</v>
      </c>
      <c r="D388" s="829" t="s">
        <v>1553</v>
      </c>
      <c r="E388" s="830" t="s">
        <v>1561</v>
      </c>
      <c r="F388" s="831">
        <v>67767</v>
      </c>
      <c r="G388" s="832">
        <v>7.74</v>
      </c>
      <c r="H388" s="829">
        <v>10</v>
      </c>
      <c r="I388" s="829" t="s">
        <v>322</v>
      </c>
      <c r="J388" s="975">
        <f t="shared" si="22"/>
        <v>10</v>
      </c>
      <c r="K388" s="840" t="s">
        <v>972</v>
      </c>
      <c r="L388" s="841" t="s">
        <v>661</v>
      </c>
      <c r="M388" s="841" t="s">
        <v>352</v>
      </c>
      <c r="N388" s="841"/>
      <c r="O388" s="841"/>
      <c r="P388" s="841" t="s">
        <v>5</v>
      </c>
      <c r="Q388" s="841" t="s">
        <v>323</v>
      </c>
      <c r="R388" s="841" t="s">
        <v>652</v>
      </c>
      <c r="S388" s="829"/>
      <c r="T388" s="829" t="s">
        <v>5</v>
      </c>
      <c r="U388" s="829" t="s">
        <v>323</v>
      </c>
      <c r="V388" s="829" t="s">
        <v>652</v>
      </c>
    </row>
    <row r="389" spans="1:22" outlineLevel="1">
      <c r="A389" s="847" t="s">
        <v>330</v>
      </c>
      <c r="B389" s="829" t="s">
        <v>1294</v>
      </c>
      <c r="C389" s="839">
        <v>42859</v>
      </c>
      <c r="D389" s="829" t="s">
        <v>1553</v>
      </c>
      <c r="E389" s="830" t="s">
        <v>1562</v>
      </c>
      <c r="F389" s="831">
        <v>67767</v>
      </c>
      <c r="G389" s="832">
        <v>102.03</v>
      </c>
      <c r="H389" s="829">
        <v>131.79</v>
      </c>
      <c r="I389" s="829" t="s">
        <v>322</v>
      </c>
      <c r="J389" s="975">
        <f t="shared" si="22"/>
        <v>131.79</v>
      </c>
      <c r="K389" s="840" t="s">
        <v>972</v>
      </c>
      <c r="L389" s="841" t="s">
        <v>661</v>
      </c>
      <c r="M389" s="841" t="s">
        <v>352</v>
      </c>
      <c r="N389" s="841"/>
      <c r="O389" s="841"/>
      <c r="P389" s="841" t="s">
        <v>5</v>
      </c>
      <c r="Q389" s="841" t="s">
        <v>323</v>
      </c>
      <c r="R389" s="841" t="s">
        <v>652</v>
      </c>
      <c r="S389" s="829"/>
      <c r="T389" s="829" t="s">
        <v>5</v>
      </c>
      <c r="U389" s="829" t="s">
        <v>323</v>
      </c>
      <c r="V389" s="829" t="s">
        <v>652</v>
      </c>
    </row>
    <row r="390" spans="1:22" outlineLevel="1">
      <c r="A390" s="847" t="s">
        <v>330</v>
      </c>
      <c r="B390" s="829" t="s">
        <v>1294</v>
      </c>
      <c r="C390" s="839">
        <v>42859</v>
      </c>
      <c r="D390" s="829" t="s">
        <v>1553</v>
      </c>
      <c r="E390" s="830" t="s">
        <v>1563</v>
      </c>
      <c r="F390" s="831">
        <v>67767</v>
      </c>
      <c r="G390" s="832">
        <v>46.45</v>
      </c>
      <c r="H390" s="829">
        <v>60</v>
      </c>
      <c r="I390" s="829" t="s">
        <v>322</v>
      </c>
      <c r="J390" s="975">
        <f t="shared" si="22"/>
        <v>60</v>
      </c>
      <c r="K390" s="840" t="s">
        <v>972</v>
      </c>
      <c r="L390" s="841" t="s">
        <v>661</v>
      </c>
      <c r="M390" s="841" t="s">
        <v>352</v>
      </c>
      <c r="N390" s="841"/>
      <c r="O390" s="841"/>
      <c r="P390" s="841" t="s">
        <v>5</v>
      </c>
      <c r="Q390" s="841" t="s">
        <v>323</v>
      </c>
      <c r="R390" s="841" t="s">
        <v>652</v>
      </c>
      <c r="S390" s="829"/>
      <c r="T390" s="829" t="s">
        <v>5</v>
      </c>
      <c r="U390" s="829" t="s">
        <v>323</v>
      </c>
      <c r="V390" s="829" t="s">
        <v>652</v>
      </c>
    </row>
    <row r="391" spans="1:22" outlineLevel="1">
      <c r="A391" s="847" t="s">
        <v>330</v>
      </c>
      <c r="B391" s="829" t="s">
        <v>1294</v>
      </c>
      <c r="C391" s="839">
        <v>42859</v>
      </c>
      <c r="D391" s="829" t="s">
        <v>1553</v>
      </c>
      <c r="E391" s="830" t="s">
        <v>1564</v>
      </c>
      <c r="F391" s="831">
        <v>67767</v>
      </c>
      <c r="G391" s="832">
        <v>38.71</v>
      </c>
      <c r="H391" s="829">
        <v>50</v>
      </c>
      <c r="I391" s="829" t="s">
        <v>322</v>
      </c>
      <c r="J391" s="975">
        <f t="shared" si="22"/>
        <v>50</v>
      </c>
      <c r="K391" s="840" t="s">
        <v>972</v>
      </c>
      <c r="L391" s="841" t="s">
        <v>661</v>
      </c>
      <c r="M391" s="841" t="s">
        <v>352</v>
      </c>
      <c r="N391" s="841"/>
      <c r="O391" s="841"/>
      <c r="P391" s="841" t="s">
        <v>5</v>
      </c>
      <c r="Q391" s="841" t="s">
        <v>323</v>
      </c>
      <c r="R391" s="841" t="s">
        <v>652</v>
      </c>
      <c r="S391" s="829"/>
      <c r="T391" s="829" t="s">
        <v>5</v>
      </c>
      <c r="U391" s="829" t="s">
        <v>323</v>
      </c>
      <c r="V391" s="829" t="s">
        <v>652</v>
      </c>
    </row>
    <row r="392" spans="1:22" outlineLevel="1">
      <c r="A392" s="847" t="s">
        <v>330</v>
      </c>
      <c r="B392" s="829" t="s">
        <v>1294</v>
      </c>
      <c r="C392" s="839">
        <v>42859</v>
      </c>
      <c r="D392" s="829" t="s">
        <v>1553</v>
      </c>
      <c r="E392" s="830" t="s">
        <v>1565</v>
      </c>
      <c r="F392" s="831">
        <v>67767</v>
      </c>
      <c r="G392" s="832">
        <v>34.840000000000003</v>
      </c>
      <c r="H392" s="829">
        <v>45</v>
      </c>
      <c r="I392" s="829" t="s">
        <v>322</v>
      </c>
      <c r="J392" s="975">
        <f t="shared" si="22"/>
        <v>45</v>
      </c>
      <c r="K392" s="840" t="s">
        <v>972</v>
      </c>
      <c r="L392" s="841" t="s">
        <v>661</v>
      </c>
      <c r="M392" s="841" t="s">
        <v>352</v>
      </c>
      <c r="N392" s="841"/>
      <c r="O392" s="841"/>
      <c r="P392" s="841" t="s">
        <v>5</v>
      </c>
      <c r="Q392" s="841" t="s">
        <v>323</v>
      </c>
      <c r="R392" s="841" t="s">
        <v>652</v>
      </c>
      <c r="S392" s="829"/>
      <c r="T392" s="829" t="s">
        <v>5</v>
      </c>
      <c r="U392" s="829" t="s">
        <v>323</v>
      </c>
      <c r="V392" s="829" t="s">
        <v>652</v>
      </c>
    </row>
    <row r="393" spans="1:22" outlineLevel="1">
      <c r="A393" s="847" t="s">
        <v>330</v>
      </c>
      <c r="B393" s="829" t="s">
        <v>1294</v>
      </c>
      <c r="C393" s="839">
        <v>42859</v>
      </c>
      <c r="D393" s="829" t="s">
        <v>1553</v>
      </c>
      <c r="E393" s="830" t="s">
        <v>1566</v>
      </c>
      <c r="F393" s="831">
        <v>67767</v>
      </c>
      <c r="G393" s="832">
        <v>23.23</v>
      </c>
      <c r="H393" s="829">
        <v>30</v>
      </c>
      <c r="I393" s="829" t="s">
        <v>322</v>
      </c>
      <c r="J393" s="975">
        <f t="shared" si="22"/>
        <v>30</v>
      </c>
      <c r="K393" s="840" t="s">
        <v>972</v>
      </c>
      <c r="L393" s="841" t="s">
        <v>661</v>
      </c>
      <c r="M393" s="841" t="s">
        <v>352</v>
      </c>
      <c r="N393" s="841"/>
      <c r="O393" s="841"/>
      <c r="P393" s="841" t="s">
        <v>5</v>
      </c>
      <c r="Q393" s="841" t="s">
        <v>323</v>
      </c>
      <c r="R393" s="841" t="s">
        <v>652</v>
      </c>
      <c r="S393" s="829"/>
      <c r="T393" s="829" t="s">
        <v>5</v>
      </c>
      <c r="U393" s="829" t="s">
        <v>323</v>
      </c>
      <c r="V393" s="829" t="s">
        <v>652</v>
      </c>
    </row>
    <row r="394" spans="1:22" outlineLevel="1">
      <c r="A394" s="847" t="s">
        <v>330</v>
      </c>
      <c r="B394" s="829" t="s">
        <v>1294</v>
      </c>
      <c r="C394" s="839">
        <v>42859</v>
      </c>
      <c r="D394" s="829" t="s">
        <v>1553</v>
      </c>
      <c r="E394" s="830" t="s">
        <v>1567</v>
      </c>
      <c r="F394" s="831">
        <v>67767</v>
      </c>
      <c r="G394" s="832">
        <v>46.45</v>
      </c>
      <c r="H394" s="829">
        <v>60</v>
      </c>
      <c r="I394" s="829" t="s">
        <v>322</v>
      </c>
      <c r="J394" s="975">
        <f t="shared" si="22"/>
        <v>60</v>
      </c>
      <c r="K394" s="840" t="s">
        <v>972</v>
      </c>
      <c r="L394" s="841" t="s">
        <v>661</v>
      </c>
      <c r="M394" s="841" t="s">
        <v>352</v>
      </c>
      <c r="N394" s="841"/>
      <c r="O394" s="841"/>
      <c r="P394" s="841" t="s">
        <v>5</v>
      </c>
      <c r="Q394" s="841" t="s">
        <v>323</v>
      </c>
      <c r="R394" s="841" t="s">
        <v>652</v>
      </c>
      <c r="S394" s="829"/>
      <c r="T394" s="829" t="s">
        <v>5</v>
      </c>
      <c r="U394" s="829" t="s">
        <v>323</v>
      </c>
      <c r="V394" s="829" t="s">
        <v>652</v>
      </c>
    </row>
    <row r="395" spans="1:22" outlineLevel="1">
      <c r="A395" s="847" t="s">
        <v>330</v>
      </c>
      <c r="B395" s="829" t="s">
        <v>1294</v>
      </c>
      <c r="C395" s="839">
        <v>42859</v>
      </c>
      <c r="D395" s="829" t="s">
        <v>1553</v>
      </c>
      <c r="E395" s="830" t="s">
        <v>1568</v>
      </c>
      <c r="F395" s="831">
        <v>67767</v>
      </c>
      <c r="G395" s="832">
        <v>7.74</v>
      </c>
      <c r="H395" s="829">
        <v>10</v>
      </c>
      <c r="I395" s="829" t="s">
        <v>322</v>
      </c>
      <c r="J395" s="975">
        <f t="shared" si="22"/>
        <v>10</v>
      </c>
      <c r="K395" s="840" t="s">
        <v>972</v>
      </c>
      <c r="L395" s="841" t="s">
        <v>661</v>
      </c>
      <c r="M395" s="841" t="s">
        <v>352</v>
      </c>
      <c r="N395" s="841"/>
      <c r="O395" s="841"/>
      <c r="P395" s="841" t="s">
        <v>5</v>
      </c>
      <c r="Q395" s="841" t="s">
        <v>323</v>
      </c>
      <c r="R395" s="841" t="s">
        <v>652</v>
      </c>
      <c r="S395" s="829"/>
      <c r="T395" s="829" t="s">
        <v>5</v>
      </c>
      <c r="U395" s="829" t="s">
        <v>323</v>
      </c>
      <c r="V395" s="829" t="s">
        <v>652</v>
      </c>
    </row>
    <row r="396" spans="1:22" outlineLevel="1">
      <c r="A396" s="847" t="s">
        <v>330</v>
      </c>
      <c r="B396" s="829" t="s">
        <v>1294</v>
      </c>
      <c r="C396" s="839">
        <v>42859</v>
      </c>
      <c r="D396" s="829" t="s">
        <v>1553</v>
      </c>
      <c r="E396" s="830" t="s">
        <v>1569</v>
      </c>
      <c r="F396" s="831">
        <v>67767</v>
      </c>
      <c r="G396" s="832">
        <v>7.74</v>
      </c>
      <c r="H396" s="829">
        <v>10</v>
      </c>
      <c r="I396" s="829" t="s">
        <v>322</v>
      </c>
      <c r="J396" s="975">
        <f t="shared" si="22"/>
        <v>10</v>
      </c>
      <c r="K396" s="840" t="s">
        <v>972</v>
      </c>
      <c r="L396" s="841" t="s">
        <v>661</v>
      </c>
      <c r="M396" s="841" t="s">
        <v>352</v>
      </c>
      <c r="N396" s="841"/>
      <c r="O396" s="841"/>
      <c r="P396" s="841" t="s">
        <v>5</v>
      </c>
      <c r="Q396" s="841" t="s">
        <v>323</v>
      </c>
      <c r="R396" s="841" t="s">
        <v>652</v>
      </c>
      <c r="S396" s="829"/>
      <c r="T396" s="829" t="s">
        <v>5</v>
      </c>
      <c r="U396" s="829" t="s">
        <v>323</v>
      </c>
      <c r="V396" s="829" t="s">
        <v>652</v>
      </c>
    </row>
    <row r="397" spans="1:22" outlineLevel="1">
      <c r="A397" s="847" t="s">
        <v>330</v>
      </c>
      <c r="B397" s="829" t="s">
        <v>1294</v>
      </c>
      <c r="C397" s="839">
        <v>42859</v>
      </c>
      <c r="D397" s="829" t="s">
        <v>1553</v>
      </c>
      <c r="E397" s="830" t="s">
        <v>1570</v>
      </c>
      <c r="F397" s="831">
        <v>67767</v>
      </c>
      <c r="G397" s="832">
        <v>23.23</v>
      </c>
      <c r="H397" s="829">
        <v>30</v>
      </c>
      <c r="I397" s="829" t="s">
        <v>322</v>
      </c>
      <c r="J397" s="975">
        <f t="shared" si="22"/>
        <v>30</v>
      </c>
      <c r="K397" s="840" t="s">
        <v>972</v>
      </c>
      <c r="L397" s="841" t="s">
        <v>661</v>
      </c>
      <c r="M397" s="841" t="s">
        <v>352</v>
      </c>
      <c r="N397" s="841"/>
      <c r="O397" s="841"/>
      <c r="P397" s="841" t="s">
        <v>5</v>
      </c>
      <c r="Q397" s="841" t="s">
        <v>323</v>
      </c>
      <c r="R397" s="841" t="s">
        <v>652</v>
      </c>
      <c r="S397" s="829"/>
      <c r="T397" s="829" t="s">
        <v>5</v>
      </c>
      <c r="U397" s="829" t="s">
        <v>323</v>
      </c>
      <c r="V397" s="829" t="s">
        <v>652</v>
      </c>
    </row>
    <row r="398" spans="1:22" outlineLevel="1">
      <c r="A398" s="847" t="s">
        <v>330</v>
      </c>
      <c r="B398" s="829" t="s">
        <v>1294</v>
      </c>
      <c r="C398" s="839">
        <v>42859</v>
      </c>
      <c r="D398" s="829" t="s">
        <v>1553</v>
      </c>
      <c r="E398" s="830" t="s">
        <v>1571</v>
      </c>
      <c r="F398" s="831">
        <v>67767</v>
      </c>
      <c r="G398" s="832">
        <v>7.74</v>
      </c>
      <c r="H398" s="829">
        <v>10</v>
      </c>
      <c r="I398" s="829" t="s">
        <v>322</v>
      </c>
      <c r="J398" s="975">
        <f t="shared" si="22"/>
        <v>10</v>
      </c>
      <c r="K398" s="840" t="s">
        <v>972</v>
      </c>
      <c r="L398" s="841" t="s">
        <v>661</v>
      </c>
      <c r="M398" s="841" t="s">
        <v>352</v>
      </c>
      <c r="N398" s="841"/>
      <c r="O398" s="841"/>
      <c r="P398" s="841" t="s">
        <v>5</v>
      </c>
      <c r="Q398" s="841" t="s">
        <v>323</v>
      </c>
      <c r="R398" s="841" t="s">
        <v>652</v>
      </c>
      <c r="S398" s="829"/>
      <c r="T398" s="829" t="s">
        <v>5</v>
      </c>
      <c r="U398" s="829" t="s">
        <v>323</v>
      </c>
      <c r="V398" s="829" t="s">
        <v>652</v>
      </c>
    </row>
    <row r="399" spans="1:22" outlineLevel="1">
      <c r="A399" s="847" t="s">
        <v>330</v>
      </c>
      <c r="B399" s="829" t="s">
        <v>1294</v>
      </c>
      <c r="C399" s="839">
        <v>42859</v>
      </c>
      <c r="D399" s="829" t="s">
        <v>1553</v>
      </c>
      <c r="E399" s="830" t="s">
        <v>1572</v>
      </c>
      <c r="F399" s="831">
        <v>67767</v>
      </c>
      <c r="G399" s="832">
        <v>77.52</v>
      </c>
      <c r="H399" s="829">
        <v>100.13</v>
      </c>
      <c r="I399" s="829" t="s">
        <v>322</v>
      </c>
      <c r="J399" s="975">
        <f t="shared" si="22"/>
        <v>100.13</v>
      </c>
      <c r="K399" s="840" t="s">
        <v>972</v>
      </c>
      <c r="L399" s="841" t="s">
        <v>661</v>
      </c>
      <c r="M399" s="841" t="s">
        <v>352</v>
      </c>
      <c r="N399" s="841"/>
      <c r="O399" s="841"/>
      <c r="P399" s="841" t="s">
        <v>5</v>
      </c>
      <c r="Q399" s="841" t="s">
        <v>323</v>
      </c>
      <c r="R399" s="841" t="s">
        <v>652</v>
      </c>
      <c r="S399" s="829"/>
      <c r="T399" s="829" t="s">
        <v>5</v>
      </c>
      <c r="U399" s="829" t="s">
        <v>323</v>
      </c>
      <c r="V399" s="829" t="s">
        <v>652</v>
      </c>
    </row>
    <row r="400" spans="1:22" outlineLevel="1">
      <c r="A400" s="847" t="s">
        <v>330</v>
      </c>
      <c r="B400" s="829" t="s">
        <v>1294</v>
      </c>
      <c r="C400" s="839">
        <v>42859</v>
      </c>
      <c r="D400" s="829" t="s">
        <v>1353</v>
      </c>
      <c r="E400" s="830" t="s">
        <v>1573</v>
      </c>
      <c r="F400" s="831">
        <v>67767</v>
      </c>
      <c r="G400" s="832">
        <v>25.08</v>
      </c>
      <c r="H400" s="829">
        <v>32.4</v>
      </c>
      <c r="I400" s="829" t="s">
        <v>322</v>
      </c>
      <c r="J400" s="975">
        <f t="shared" si="22"/>
        <v>32.4</v>
      </c>
      <c r="K400" s="840" t="s">
        <v>895</v>
      </c>
      <c r="L400" s="841" t="s">
        <v>661</v>
      </c>
      <c r="M400" s="841" t="s">
        <v>352</v>
      </c>
      <c r="N400" s="841"/>
      <c r="O400" s="841"/>
      <c r="P400" s="841" t="s">
        <v>5</v>
      </c>
      <c r="Q400" s="841" t="s">
        <v>323</v>
      </c>
      <c r="R400" s="841" t="s">
        <v>652</v>
      </c>
      <c r="S400" s="829"/>
      <c r="T400" s="829" t="s">
        <v>5</v>
      </c>
      <c r="U400" s="829" t="s">
        <v>323</v>
      </c>
      <c r="V400" s="829" t="s">
        <v>652</v>
      </c>
    </row>
    <row r="401" spans="1:22">
      <c r="A401" s="842" t="s">
        <v>647</v>
      </c>
      <c r="B401" s="842"/>
      <c r="C401" s="842"/>
      <c r="D401" s="842"/>
      <c r="E401" s="843"/>
      <c r="F401" s="844"/>
      <c r="G401" s="845">
        <f>SUM(G380:G400)</f>
        <v>656.27</v>
      </c>
      <c r="H401" s="846">
        <f>SUM(H380:H400)</f>
        <v>846.71999999999991</v>
      </c>
      <c r="I401" s="842"/>
      <c r="J401" s="976">
        <f>SUM(J380:J400)</f>
        <v>846.71999999999991</v>
      </c>
      <c r="K401" s="842"/>
      <c r="L401" s="842"/>
      <c r="M401" s="842"/>
      <c r="N401" s="842"/>
      <c r="O401" s="842"/>
      <c r="P401" s="842"/>
      <c r="Q401" s="842"/>
      <c r="R401" s="842"/>
      <c r="S401" s="829"/>
      <c r="T401" s="829"/>
      <c r="U401" s="829"/>
      <c r="V401" s="829"/>
    </row>
    <row r="402" spans="1:22" outlineLevel="1">
      <c r="A402" s="847" t="s">
        <v>297</v>
      </c>
      <c r="B402" s="829" t="s">
        <v>1293</v>
      </c>
      <c r="C402" s="839">
        <v>42851</v>
      </c>
      <c r="D402" s="829" t="s">
        <v>1574</v>
      </c>
      <c r="E402" s="830" t="s">
        <v>1575</v>
      </c>
      <c r="F402" s="831">
        <v>67355</v>
      </c>
      <c r="G402" s="832">
        <v>116.71</v>
      </c>
      <c r="H402" s="829">
        <v>146.4</v>
      </c>
      <c r="I402" s="829" t="s">
        <v>322</v>
      </c>
      <c r="J402" s="975">
        <f t="shared" ref="J402:J412" si="23">H402</f>
        <v>146.4</v>
      </c>
      <c r="K402" s="840" t="s">
        <v>865</v>
      </c>
      <c r="L402" s="841" t="s">
        <v>661</v>
      </c>
      <c r="M402" s="841" t="s">
        <v>352</v>
      </c>
      <c r="N402" s="841" t="s">
        <v>1044</v>
      </c>
      <c r="O402" s="841"/>
      <c r="P402" s="841" t="s">
        <v>5</v>
      </c>
      <c r="Q402" s="841" t="s">
        <v>323</v>
      </c>
      <c r="R402" s="841" t="s">
        <v>652</v>
      </c>
      <c r="S402" s="829"/>
      <c r="T402" s="829" t="s">
        <v>5</v>
      </c>
      <c r="U402" s="829" t="s">
        <v>323</v>
      </c>
      <c r="V402" s="829" t="s">
        <v>652</v>
      </c>
    </row>
    <row r="403" spans="1:22" outlineLevel="1">
      <c r="A403" s="847" t="s">
        <v>297</v>
      </c>
      <c r="B403" s="829" t="s">
        <v>1293</v>
      </c>
      <c r="C403" s="839">
        <v>42851</v>
      </c>
      <c r="D403" s="829" t="s">
        <v>1576</v>
      </c>
      <c r="E403" s="830" t="s">
        <v>1577</v>
      </c>
      <c r="F403" s="831">
        <v>67355</v>
      </c>
      <c r="G403" s="832">
        <v>116.71</v>
      </c>
      <c r="H403" s="829">
        <v>146.4</v>
      </c>
      <c r="I403" s="829" t="s">
        <v>322</v>
      </c>
      <c r="J403" s="975">
        <f t="shared" si="23"/>
        <v>146.4</v>
      </c>
      <c r="K403" s="840" t="s">
        <v>865</v>
      </c>
      <c r="L403" s="841" t="s">
        <v>661</v>
      </c>
      <c r="M403" s="841" t="s">
        <v>352</v>
      </c>
      <c r="N403" s="841" t="s">
        <v>1044</v>
      </c>
      <c r="O403" s="841"/>
      <c r="P403" s="841" t="s">
        <v>5</v>
      </c>
      <c r="Q403" s="841" t="s">
        <v>323</v>
      </c>
      <c r="R403" s="841" t="s">
        <v>652</v>
      </c>
      <c r="S403" s="829"/>
      <c r="T403" s="829" t="s">
        <v>5</v>
      </c>
      <c r="U403" s="829" t="s">
        <v>323</v>
      </c>
      <c r="V403" s="829" t="s">
        <v>652</v>
      </c>
    </row>
    <row r="404" spans="1:22" outlineLevel="1">
      <c r="A404" s="847" t="s">
        <v>297</v>
      </c>
      <c r="B404" s="829" t="s">
        <v>1293</v>
      </c>
      <c r="C404" s="839">
        <v>42845</v>
      </c>
      <c r="D404" s="829" t="s">
        <v>1578</v>
      </c>
      <c r="E404" s="830" t="s">
        <v>1579</v>
      </c>
      <c r="F404" s="831">
        <v>67370</v>
      </c>
      <c r="G404" s="832">
        <v>81.31</v>
      </c>
      <c r="H404" s="829">
        <v>102</v>
      </c>
      <c r="I404" s="829" t="s">
        <v>322</v>
      </c>
      <c r="J404" s="975">
        <f t="shared" si="23"/>
        <v>102</v>
      </c>
      <c r="K404" s="840" t="s">
        <v>865</v>
      </c>
      <c r="L404" s="841" t="s">
        <v>665</v>
      </c>
      <c r="M404" s="841" t="s">
        <v>352</v>
      </c>
      <c r="N404" s="841" t="s">
        <v>651</v>
      </c>
      <c r="O404" s="841"/>
      <c r="P404" s="841" t="s">
        <v>5</v>
      </c>
      <c r="Q404" s="841" t="s">
        <v>323</v>
      </c>
      <c r="R404" s="841" t="s">
        <v>652</v>
      </c>
      <c r="S404" s="829"/>
      <c r="T404" s="829" t="s">
        <v>5</v>
      </c>
      <c r="U404" s="829" t="s">
        <v>323</v>
      </c>
      <c r="V404" s="829" t="s">
        <v>652</v>
      </c>
    </row>
    <row r="405" spans="1:22" outlineLevel="1">
      <c r="A405" s="847" t="s">
        <v>297</v>
      </c>
      <c r="B405" s="829" t="s">
        <v>1293</v>
      </c>
      <c r="C405" s="839">
        <v>42845</v>
      </c>
      <c r="D405" s="829" t="s">
        <v>1578</v>
      </c>
      <c r="E405" s="830" t="s">
        <v>1580</v>
      </c>
      <c r="F405" s="831">
        <v>67370</v>
      </c>
      <c r="G405" s="832">
        <v>81.31</v>
      </c>
      <c r="H405" s="829">
        <v>102</v>
      </c>
      <c r="I405" s="829" t="s">
        <v>322</v>
      </c>
      <c r="J405" s="975">
        <f t="shared" si="23"/>
        <v>102</v>
      </c>
      <c r="K405" s="840" t="s">
        <v>865</v>
      </c>
      <c r="L405" s="841" t="s">
        <v>665</v>
      </c>
      <c r="M405" s="841" t="s">
        <v>352</v>
      </c>
      <c r="N405" s="841" t="s">
        <v>815</v>
      </c>
      <c r="O405" s="841"/>
      <c r="P405" s="841" t="s">
        <v>5</v>
      </c>
      <c r="Q405" s="841" t="s">
        <v>323</v>
      </c>
      <c r="R405" s="841" t="s">
        <v>652</v>
      </c>
      <c r="S405" s="829"/>
      <c r="T405" s="829" t="s">
        <v>5</v>
      </c>
      <c r="U405" s="829" t="s">
        <v>323</v>
      </c>
      <c r="V405" s="829" t="s">
        <v>652</v>
      </c>
    </row>
    <row r="406" spans="1:22" outlineLevel="1">
      <c r="A406" s="847" t="s">
        <v>297</v>
      </c>
      <c r="B406" s="829" t="s">
        <v>1293</v>
      </c>
      <c r="C406" s="839">
        <v>42851</v>
      </c>
      <c r="D406" s="829" t="s">
        <v>1574</v>
      </c>
      <c r="E406" s="830" t="s">
        <v>1581</v>
      </c>
      <c r="F406" s="831">
        <v>67355</v>
      </c>
      <c r="G406" s="832">
        <v>116.71</v>
      </c>
      <c r="H406" s="829">
        <v>146.4</v>
      </c>
      <c r="I406" s="829" t="s">
        <v>322</v>
      </c>
      <c r="J406" s="975">
        <f t="shared" si="23"/>
        <v>146.4</v>
      </c>
      <c r="K406" s="840" t="s">
        <v>901</v>
      </c>
      <c r="L406" s="841" t="s">
        <v>661</v>
      </c>
      <c r="M406" s="841" t="s">
        <v>352</v>
      </c>
      <c r="N406" s="841"/>
      <c r="O406" s="841"/>
      <c r="P406" s="841" t="s">
        <v>5</v>
      </c>
      <c r="Q406" s="841" t="s">
        <v>323</v>
      </c>
      <c r="R406" s="841" t="s">
        <v>652</v>
      </c>
      <c r="S406" s="829"/>
      <c r="T406" s="829" t="s">
        <v>5</v>
      </c>
      <c r="U406" s="829" t="s">
        <v>323</v>
      </c>
      <c r="V406" s="829" t="s">
        <v>652</v>
      </c>
    </row>
    <row r="407" spans="1:22" outlineLevel="1">
      <c r="A407" s="847" t="s">
        <v>297</v>
      </c>
      <c r="B407" s="829" t="s">
        <v>1293</v>
      </c>
      <c r="C407" s="839">
        <v>42851</v>
      </c>
      <c r="D407" s="829" t="s">
        <v>1576</v>
      </c>
      <c r="E407" s="830" t="s">
        <v>1582</v>
      </c>
      <c r="F407" s="831">
        <v>67355</v>
      </c>
      <c r="G407" s="832">
        <v>213.97</v>
      </c>
      <c r="H407" s="829">
        <v>268.39999999999998</v>
      </c>
      <c r="I407" s="829" t="s">
        <v>322</v>
      </c>
      <c r="J407" s="975">
        <f t="shared" si="23"/>
        <v>268.39999999999998</v>
      </c>
      <c r="K407" s="840" t="s">
        <v>901</v>
      </c>
      <c r="L407" s="841" t="s">
        <v>661</v>
      </c>
      <c r="M407" s="841" t="s">
        <v>352</v>
      </c>
      <c r="N407" s="841"/>
      <c r="O407" s="841"/>
      <c r="P407" s="841" t="s">
        <v>5</v>
      </c>
      <c r="Q407" s="841" t="s">
        <v>323</v>
      </c>
      <c r="R407" s="841" t="s">
        <v>652</v>
      </c>
      <c r="S407" s="829"/>
      <c r="T407" s="829" t="s">
        <v>5</v>
      </c>
      <c r="U407" s="829" t="s">
        <v>323</v>
      </c>
      <c r="V407" s="829" t="s">
        <v>652</v>
      </c>
    </row>
    <row r="408" spans="1:22" outlineLevel="1">
      <c r="A408" s="847" t="s">
        <v>297</v>
      </c>
      <c r="B408" s="829" t="s">
        <v>1294</v>
      </c>
      <c r="C408" s="839">
        <v>42880</v>
      </c>
      <c r="D408" s="829" t="s">
        <v>1583</v>
      </c>
      <c r="E408" s="830" t="s">
        <v>1584</v>
      </c>
      <c r="F408" s="831">
        <v>67767</v>
      </c>
      <c r="G408" s="832">
        <v>69.680000000000007</v>
      </c>
      <c r="H408" s="829">
        <v>90</v>
      </c>
      <c r="I408" s="829" t="s">
        <v>322</v>
      </c>
      <c r="J408" s="975">
        <f t="shared" si="23"/>
        <v>90</v>
      </c>
      <c r="K408" s="840" t="s">
        <v>865</v>
      </c>
      <c r="L408" s="841" t="s">
        <v>661</v>
      </c>
      <c r="M408" s="841" t="s">
        <v>352</v>
      </c>
      <c r="N408" s="841" t="s">
        <v>1385</v>
      </c>
      <c r="O408" s="841"/>
      <c r="P408" s="841" t="s">
        <v>5</v>
      </c>
      <c r="Q408" s="841" t="s">
        <v>323</v>
      </c>
      <c r="R408" s="841" t="s">
        <v>652</v>
      </c>
      <c r="S408" s="829"/>
      <c r="T408" s="829" t="s">
        <v>5</v>
      </c>
      <c r="U408" s="829" t="s">
        <v>323</v>
      </c>
      <c r="V408" s="829" t="s">
        <v>652</v>
      </c>
    </row>
    <row r="409" spans="1:22" outlineLevel="1">
      <c r="A409" s="847" t="s">
        <v>297</v>
      </c>
      <c r="B409" s="829" t="s">
        <v>1294</v>
      </c>
      <c r="C409" s="839">
        <v>42885</v>
      </c>
      <c r="D409" s="829" t="s">
        <v>1585</v>
      </c>
      <c r="E409" s="830" t="s">
        <v>1586</v>
      </c>
      <c r="F409" s="831">
        <v>67765</v>
      </c>
      <c r="G409" s="832">
        <v>78.97</v>
      </c>
      <c r="H409" s="829">
        <v>102</v>
      </c>
      <c r="I409" s="829" t="s">
        <v>322</v>
      </c>
      <c r="J409" s="975">
        <f t="shared" si="23"/>
        <v>102</v>
      </c>
      <c r="K409" s="840" t="s">
        <v>865</v>
      </c>
      <c r="L409" s="841" t="s">
        <v>665</v>
      </c>
      <c r="M409" s="841" t="s">
        <v>352</v>
      </c>
      <c r="N409" s="841" t="s">
        <v>651</v>
      </c>
      <c r="O409" s="841"/>
      <c r="P409" s="841" t="s">
        <v>5</v>
      </c>
      <c r="Q409" s="841" t="s">
        <v>323</v>
      </c>
      <c r="R409" s="841" t="s">
        <v>652</v>
      </c>
      <c r="S409" s="829"/>
      <c r="T409" s="829" t="s">
        <v>5</v>
      </c>
      <c r="U409" s="829" t="s">
        <v>323</v>
      </c>
      <c r="V409" s="829" t="s">
        <v>652</v>
      </c>
    </row>
    <row r="410" spans="1:22" outlineLevel="1">
      <c r="A410" s="847" t="s">
        <v>297</v>
      </c>
      <c r="B410" s="829" t="s">
        <v>1294</v>
      </c>
      <c r="C410" s="839">
        <v>42885</v>
      </c>
      <c r="D410" s="829" t="s">
        <v>1585</v>
      </c>
      <c r="E410" s="830" t="s">
        <v>1587</v>
      </c>
      <c r="F410" s="831">
        <v>67765</v>
      </c>
      <c r="G410" s="832">
        <v>78.97</v>
      </c>
      <c r="H410" s="829">
        <v>102</v>
      </c>
      <c r="I410" s="829" t="s">
        <v>322</v>
      </c>
      <c r="J410" s="975">
        <f t="shared" si="23"/>
        <v>102</v>
      </c>
      <c r="K410" s="840" t="s">
        <v>865</v>
      </c>
      <c r="L410" s="841" t="s">
        <v>665</v>
      </c>
      <c r="M410" s="841" t="s">
        <v>352</v>
      </c>
      <c r="N410" s="841" t="s">
        <v>815</v>
      </c>
      <c r="O410" s="841"/>
      <c r="P410" s="841" t="s">
        <v>5</v>
      </c>
      <c r="Q410" s="841" t="s">
        <v>323</v>
      </c>
      <c r="R410" s="841" t="s">
        <v>652</v>
      </c>
      <c r="S410" s="829"/>
      <c r="T410" s="829" t="s">
        <v>5</v>
      </c>
      <c r="U410" s="829" t="s">
        <v>323</v>
      </c>
      <c r="V410" s="829" t="s">
        <v>652</v>
      </c>
    </row>
    <row r="411" spans="1:22" outlineLevel="1">
      <c r="A411" s="947" t="s">
        <v>297</v>
      </c>
      <c r="B411" s="948" t="s">
        <v>1294</v>
      </c>
      <c r="C411" s="949">
        <v>42880</v>
      </c>
      <c r="D411" s="948" t="s">
        <v>1588</v>
      </c>
      <c r="E411" s="950" t="s">
        <v>1589</v>
      </c>
      <c r="F411" s="951">
        <v>67767</v>
      </c>
      <c r="G411" s="952">
        <v>83.61</v>
      </c>
      <c r="H411" s="948">
        <v>108</v>
      </c>
      <c r="I411" s="948" t="s">
        <v>322</v>
      </c>
      <c r="J411" s="977">
        <f t="shared" si="23"/>
        <v>108</v>
      </c>
      <c r="K411" s="840" t="s">
        <v>901</v>
      </c>
      <c r="L411" s="841" t="s">
        <v>661</v>
      </c>
      <c r="M411" s="841" t="s">
        <v>352</v>
      </c>
      <c r="N411" s="841"/>
      <c r="O411" s="841"/>
      <c r="P411" s="841" t="s">
        <v>5</v>
      </c>
      <c r="Q411" s="841" t="s">
        <v>323</v>
      </c>
      <c r="R411" s="841" t="s">
        <v>652</v>
      </c>
      <c r="S411" s="829"/>
      <c r="T411" s="829" t="s">
        <v>5</v>
      </c>
      <c r="U411" s="829" t="s">
        <v>323</v>
      </c>
      <c r="V411" s="829" t="s">
        <v>652</v>
      </c>
    </row>
    <row r="412" spans="1:22" outlineLevel="1">
      <c r="A412" s="847" t="s">
        <v>297</v>
      </c>
      <c r="B412" s="829" t="s">
        <v>1294</v>
      </c>
      <c r="C412" s="839">
        <v>42880</v>
      </c>
      <c r="D412" s="829" t="s">
        <v>1583</v>
      </c>
      <c r="E412" s="830" t="s">
        <v>1590</v>
      </c>
      <c r="F412" s="831">
        <v>67767</v>
      </c>
      <c r="G412" s="832">
        <v>69.680000000000007</v>
      </c>
      <c r="H412" s="829">
        <v>90</v>
      </c>
      <c r="I412" s="829" t="s">
        <v>322</v>
      </c>
      <c r="J412" s="975">
        <f t="shared" si="23"/>
        <v>90</v>
      </c>
      <c r="K412" s="840" t="s">
        <v>901</v>
      </c>
      <c r="L412" s="841" t="s">
        <v>661</v>
      </c>
      <c r="M412" s="841" t="s">
        <v>352</v>
      </c>
      <c r="N412" s="841"/>
      <c r="O412" s="841"/>
      <c r="P412" s="841" t="s">
        <v>5</v>
      </c>
      <c r="Q412" s="841" t="s">
        <v>323</v>
      </c>
      <c r="R412" s="841" t="s">
        <v>652</v>
      </c>
      <c r="S412" s="829"/>
      <c r="T412" s="829" t="s">
        <v>5</v>
      </c>
      <c r="U412" s="829" t="s">
        <v>323</v>
      </c>
      <c r="V412" s="829" t="s">
        <v>652</v>
      </c>
    </row>
    <row r="413" spans="1:22">
      <c r="A413" s="842" t="s">
        <v>647</v>
      </c>
      <c r="B413" s="842"/>
      <c r="C413" s="842"/>
      <c r="D413" s="842"/>
      <c r="E413" s="843"/>
      <c r="F413" s="844"/>
      <c r="G413" s="845">
        <f>SUM(G402:G412)</f>
        <v>1107.6300000000001</v>
      </c>
      <c r="H413" s="846">
        <f>SUM(H402:H412)</f>
        <v>1403.6</v>
      </c>
      <c r="I413" s="842"/>
      <c r="J413" s="976">
        <f>SUM(J402:J412)</f>
        <v>1403.6</v>
      </c>
      <c r="K413" s="842"/>
      <c r="L413" s="842"/>
      <c r="M413" s="842"/>
      <c r="N413" s="842"/>
      <c r="O413" s="842"/>
      <c r="P413" s="842"/>
      <c r="Q413" s="842"/>
      <c r="R413" s="842"/>
      <c r="S413" s="829"/>
      <c r="T413" s="829"/>
      <c r="U413" s="829"/>
      <c r="V413" s="829"/>
    </row>
    <row r="414" spans="1:22" outlineLevel="1">
      <c r="A414" s="847" t="s">
        <v>331</v>
      </c>
      <c r="B414" s="829" t="s">
        <v>1293</v>
      </c>
      <c r="C414" s="839">
        <v>42845</v>
      </c>
      <c r="D414" s="829" t="s">
        <v>1591</v>
      </c>
      <c r="E414" s="830" t="s">
        <v>1592</v>
      </c>
      <c r="F414" s="831">
        <v>67355</v>
      </c>
      <c r="G414" s="832">
        <v>398.6</v>
      </c>
      <c r="H414" s="829">
        <v>500</v>
      </c>
      <c r="I414" s="829" t="s">
        <v>322</v>
      </c>
      <c r="J414" s="975">
        <f>H414</f>
        <v>500</v>
      </c>
      <c r="K414" s="840" t="s">
        <v>756</v>
      </c>
      <c r="L414" s="841" t="s">
        <v>661</v>
      </c>
      <c r="M414" s="841" t="s">
        <v>352</v>
      </c>
      <c r="N414" s="841"/>
      <c r="O414" s="841"/>
      <c r="P414" s="841" t="s">
        <v>5</v>
      </c>
      <c r="Q414" s="841" t="s">
        <v>323</v>
      </c>
      <c r="R414" s="841" t="s">
        <v>652</v>
      </c>
      <c r="S414" s="829"/>
      <c r="T414" s="829" t="s">
        <v>5</v>
      </c>
      <c r="U414" s="829" t="s">
        <v>323</v>
      </c>
      <c r="V414" s="829" t="s">
        <v>652</v>
      </c>
    </row>
    <row r="415" spans="1:22" outlineLevel="1">
      <c r="A415" s="847" t="s">
        <v>331</v>
      </c>
      <c r="B415" s="829" t="s">
        <v>1294</v>
      </c>
      <c r="C415" s="839">
        <v>42880</v>
      </c>
      <c r="D415" s="829" t="s">
        <v>1593</v>
      </c>
      <c r="E415" s="830" t="s">
        <v>1594</v>
      </c>
      <c r="F415" s="831">
        <v>67767</v>
      </c>
      <c r="G415" s="832">
        <v>116.13</v>
      </c>
      <c r="H415" s="829">
        <v>150</v>
      </c>
      <c r="I415" s="829" t="s">
        <v>322</v>
      </c>
      <c r="J415" s="975">
        <f>H415</f>
        <v>150</v>
      </c>
      <c r="K415" s="840" t="s">
        <v>756</v>
      </c>
      <c r="L415" s="841" t="s">
        <v>661</v>
      </c>
      <c r="M415" s="841" t="s">
        <v>352</v>
      </c>
      <c r="N415" s="841"/>
      <c r="O415" s="841"/>
      <c r="P415" s="841" t="s">
        <v>5</v>
      </c>
      <c r="Q415" s="841" t="s">
        <v>323</v>
      </c>
      <c r="R415" s="841" t="s">
        <v>652</v>
      </c>
      <c r="S415" s="829"/>
      <c r="T415" s="829" t="s">
        <v>5</v>
      </c>
      <c r="U415" s="829" t="s">
        <v>323</v>
      </c>
      <c r="V415" s="829" t="s">
        <v>652</v>
      </c>
    </row>
    <row r="416" spans="1:22" outlineLevel="1">
      <c r="A416" s="847" t="s">
        <v>331</v>
      </c>
      <c r="B416" s="829" t="s">
        <v>1294</v>
      </c>
      <c r="C416" s="839">
        <v>42866</v>
      </c>
      <c r="D416" s="829" t="s">
        <v>1301</v>
      </c>
      <c r="E416" s="830" t="s">
        <v>1595</v>
      </c>
      <c r="F416" s="831">
        <v>67767</v>
      </c>
      <c r="G416" s="832">
        <v>40.65</v>
      </c>
      <c r="H416" s="829">
        <v>52.5</v>
      </c>
      <c r="I416" s="829" t="s">
        <v>322</v>
      </c>
      <c r="J416" s="975">
        <f>H416</f>
        <v>52.5</v>
      </c>
      <c r="K416" s="840" t="s">
        <v>1596</v>
      </c>
      <c r="L416" s="841" t="s">
        <v>661</v>
      </c>
      <c r="M416" s="841" t="s">
        <v>352</v>
      </c>
      <c r="N416" s="841"/>
      <c r="O416" s="841"/>
      <c r="P416" s="841" t="s">
        <v>5</v>
      </c>
      <c r="Q416" s="841" t="s">
        <v>323</v>
      </c>
      <c r="R416" s="841" t="s">
        <v>652</v>
      </c>
      <c r="S416" s="829"/>
      <c r="T416" s="829" t="s">
        <v>5</v>
      </c>
      <c r="U416" s="829" t="s">
        <v>323</v>
      </c>
      <c r="V416" s="829" t="s">
        <v>652</v>
      </c>
    </row>
    <row r="417" spans="1:22">
      <c r="A417" s="842" t="s">
        <v>647</v>
      </c>
      <c r="B417" s="842"/>
      <c r="C417" s="842"/>
      <c r="D417" s="842"/>
      <c r="E417" s="843"/>
      <c r="F417" s="844"/>
      <c r="G417" s="845">
        <f>SUM(G414:G416)</f>
        <v>555.38</v>
      </c>
      <c r="H417" s="846">
        <f>SUM(H414:H416)</f>
        <v>702.5</v>
      </c>
      <c r="I417" s="842"/>
      <c r="J417" s="976">
        <f>SUM(J414:J416)</f>
        <v>702.5</v>
      </c>
      <c r="K417" s="842"/>
      <c r="L417" s="842"/>
      <c r="M417" s="842"/>
      <c r="N417" s="842"/>
      <c r="O417" s="842"/>
      <c r="P417" s="842"/>
      <c r="Q417" s="842"/>
      <c r="R417" s="842"/>
      <c r="S417" s="829"/>
      <c r="T417" s="829"/>
      <c r="U417" s="829"/>
      <c r="V417" s="829"/>
    </row>
    <row r="418" spans="1:22" outlineLevel="1">
      <c r="A418" s="847" t="s">
        <v>332</v>
      </c>
      <c r="B418" s="829" t="s">
        <v>1293</v>
      </c>
      <c r="C418" s="839">
        <v>42855</v>
      </c>
      <c r="D418" s="829" t="s">
        <v>1597</v>
      </c>
      <c r="E418" s="830" t="s">
        <v>1598</v>
      </c>
      <c r="F418" s="831">
        <v>67401</v>
      </c>
      <c r="G418" s="832">
        <v>1383.91</v>
      </c>
      <c r="H418" s="829">
        <v>1383.91</v>
      </c>
      <c r="I418" s="829" t="s">
        <v>60</v>
      </c>
      <c r="J418" s="975">
        <v>1735.98</v>
      </c>
      <c r="K418" s="840" t="s">
        <v>922</v>
      </c>
      <c r="L418" s="841" t="s">
        <v>645</v>
      </c>
      <c r="M418" s="841" t="s">
        <v>352</v>
      </c>
      <c r="N418" s="841"/>
      <c r="O418" s="841"/>
      <c r="P418" s="841" t="s">
        <v>22</v>
      </c>
      <c r="Q418" s="841" t="s">
        <v>323</v>
      </c>
      <c r="R418" s="841" t="s">
        <v>652</v>
      </c>
      <c r="S418" s="829"/>
      <c r="T418" s="829" t="s">
        <v>22</v>
      </c>
      <c r="U418" s="829" t="s">
        <v>323</v>
      </c>
      <c r="V418" s="829" t="s">
        <v>652</v>
      </c>
    </row>
    <row r="419" spans="1:22" outlineLevel="1">
      <c r="A419" s="847" t="s">
        <v>332</v>
      </c>
      <c r="B419" s="829" t="s">
        <v>1294</v>
      </c>
      <c r="C419" s="839">
        <v>42886</v>
      </c>
      <c r="D419" s="829" t="s">
        <v>1599</v>
      </c>
      <c r="E419" s="830" t="s">
        <v>1600</v>
      </c>
      <c r="F419" s="831">
        <v>67788</v>
      </c>
      <c r="G419" s="832">
        <v>4567.76</v>
      </c>
      <c r="H419" s="829">
        <v>4567.76</v>
      </c>
      <c r="I419" s="829" t="s">
        <v>60</v>
      </c>
      <c r="J419" s="975">
        <v>5899.9</v>
      </c>
      <c r="K419" s="840" t="s">
        <v>922</v>
      </c>
      <c r="L419" s="841" t="s">
        <v>645</v>
      </c>
      <c r="M419" s="841" t="s">
        <v>352</v>
      </c>
      <c r="N419" s="841"/>
      <c r="O419" s="841"/>
      <c r="P419" s="841" t="s">
        <v>22</v>
      </c>
      <c r="Q419" s="841" t="s">
        <v>323</v>
      </c>
      <c r="R419" s="841" t="s">
        <v>652</v>
      </c>
      <c r="S419" s="829"/>
      <c r="T419" s="829" t="s">
        <v>22</v>
      </c>
      <c r="U419" s="829" t="s">
        <v>323</v>
      </c>
      <c r="V419" s="829" t="s">
        <v>652</v>
      </c>
    </row>
    <row r="420" spans="1:22">
      <c r="A420" s="842" t="s">
        <v>647</v>
      </c>
      <c r="B420" s="842"/>
      <c r="C420" s="842"/>
      <c r="D420" s="842"/>
      <c r="E420" s="843"/>
      <c r="F420" s="844"/>
      <c r="G420" s="845">
        <f>SUM(G418:G419)</f>
        <v>5951.67</v>
      </c>
      <c r="H420" s="846">
        <f>SUM(H418:H419)</f>
        <v>5951.67</v>
      </c>
      <c r="I420" s="842"/>
      <c r="J420" s="976">
        <f>SUM(J418:J419)</f>
        <v>7635.8799999999992</v>
      </c>
      <c r="K420" s="842"/>
      <c r="L420" s="842"/>
      <c r="M420" s="842"/>
      <c r="N420" s="842"/>
      <c r="O420" s="842"/>
      <c r="P420" s="842"/>
      <c r="Q420" s="842"/>
      <c r="R420" s="842"/>
      <c r="S420" s="829"/>
      <c r="T420" s="829"/>
      <c r="U420" s="829"/>
      <c r="V420" s="829"/>
    </row>
    <row r="421" spans="1:22" outlineLevel="1">
      <c r="A421" s="947" t="s">
        <v>1287</v>
      </c>
      <c r="B421" s="948" t="s">
        <v>1294</v>
      </c>
      <c r="C421" s="949">
        <v>42886</v>
      </c>
      <c r="D421" s="948" t="s">
        <v>1295</v>
      </c>
      <c r="E421" s="950" t="s">
        <v>1296</v>
      </c>
      <c r="F421" s="951">
        <v>67768</v>
      </c>
      <c r="G421" s="952">
        <v>-45274.59</v>
      </c>
      <c r="H421" s="948">
        <v>-55852.1</v>
      </c>
      <c r="I421" s="948" t="s">
        <v>322</v>
      </c>
      <c r="J421" s="977">
        <f>H421</f>
        <v>-55852.1</v>
      </c>
      <c r="K421" s="840" t="s">
        <v>1290</v>
      </c>
      <c r="L421" s="841" t="s">
        <v>661</v>
      </c>
      <c r="M421" s="841" t="s">
        <v>352</v>
      </c>
      <c r="N421" s="841"/>
      <c r="O421" s="841" t="s">
        <v>381</v>
      </c>
      <c r="P421" s="841" t="s">
        <v>5</v>
      </c>
      <c r="Q421" s="841" t="s">
        <v>323</v>
      </c>
      <c r="R421" s="841" t="s">
        <v>652</v>
      </c>
      <c r="S421" s="829" t="s">
        <v>381</v>
      </c>
      <c r="T421" s="829" t="s">
        <v>5</v>
      </c>
      <c r="U421" s="829" t="s">
        <v>323</v>
      </c>
      <c r="V421" s="829" t="s">
        <v>652</v>
      </c>
    </row>
    <row r="422" spans="1:22">
      <c r="A422" s="842" t="s">
        <v>647</v>
      </c>
      <c r="B422" s="842"/>
      <c r="C422" s="842"/>
      <c r="D422" s="842"/>
      <c r="E422" s="843"/>
      <c r="F422" s="844"/>
      <c r="G422" s="845">
        <f>SUM(G421:G421)</f>
        <v>-45274.59</v>
      </c>
      <c r="H422" s="846">
        <f>SUM(H421:H421)</f>
        <v>-55852.1</v>
      </c>
      <c r="I422" s="842"/>
      <c r="J422" s="976">
        <f>SUM(J421:J421)</f>
        <v>-55852.1</v>
      </c>
      <c r="K422" s="842"/>
      <c r="L422" s="842"/>
      <c r="M422" s="842"/>
      <c r="N422" s="842"/>
      <c r="O422" s="842"/>
      <c r="P422" s="842"/>
      <c r="Q422" s="842"/>
      <c r="R422" s="842"/>
      <c r="S422" s="829"/>
      <c r="T422" s="829"/>
      <c r="U422" s="829"/>
      <c r="V422" s="829"/>
    </row>
    <row r="423" spans="1:22">
      <c r="A423" s="829" t="s">
        <v>0</v>
      </c>
      <c r="B423" s="829"/>
      <c r="C423" s="829"/>
      <c r="D423" s="829"/>
      <c r="E423" s="830"/>
      <c r="F423" s="831"/>
      <c r="G423" s="832"/>
      <c r="H423" s="829"/>
      <c r="I423" s="829"/>
      <c r="J423" s="975"/>
      <c r="K423" s="829"/>
      <c r="L423" s="829"/>
      <c r="M423" s="829"/>
      <c r="N423" s="829"/>
      <c r="O423" s="829"/>
      <c r="P423" s="829"/>
      <c r="Q423" s="829"/>
      <c r="R423" s="829"/>
      <c r="S423" s="829"/>
      <c r="T423" s="829"/>
      <c r="U423" s="829"/>
      <c r="V423" s="829"/>
    </row>
    <row r="424" spans="1:22">
      <c r="A424" s="829"/>
      <c r="B424" s="829"/>
      <c r="C424" s="829"/>
      <c r="D424" s="829"/>
      <c r="E424" s="830"/>
      <c r="F424" s="831"/>
      <c r="G424" s="832">
        <f>+G13+G15+G23+G25+G48+G71+G74+G84+G93+G98+G107+G116+G125+G134+G143+G152+G161+G178+G187+G196+G209+G222+G231+G234+G243+G245+G247+G297+G303+G312+G317+G332+G348+G357+G360+G372+G377+G379+G401+G413+G417+G420+G422</f>
        <v>45701.049999999988</v>
      </c>
      <c r="H424" s="849">
        <f>+H13+H15+H23+H25+H48+H71+H74+H84+H93+H98+H107+H116+H125+H134+H143+H152+H161+H178+H187+H196+H209+H222+H231+H234+H243+H245+H247+H297+H303+H312+H317+H332+H348+H357+H360+H372+H377+H379+H401+H413+H417+H420+H422</f>
        <v>55550.279999999992</v>
      </c>
      <c r="I424" s="829"/>
      <c r="J424" s="975">
        <f>+J13+J15+J23+J25+J48+J71+J74+J84+J93+J98+J107+J116+J125+J134+J143+J152+J161+J178+J187+J196+J209+J222+J231+J234+J243+J245+J247+J297+J303+J312+J317+J332+J348+J357+J360+J372+J377+J379+J401+J413+J417+J420+J422</f>
        <v>58234.109999999993</v>
      </c>
      <c r="K424" s="829"/>
      <c r="L424" s="829"/>
      <c r="M424" s="829"/>
      <c r="N424" s="829"/>
      <c r="O424" s="829"/>
      <c r="P424" s="829"/>
      <c r="Q424" s="829"/>
      <c r="R424" s="829"/>
      <c r="S424" s="829"/>
      <c r="T424" s="829"/>
      <c r="U424" s="829"/>
      <c r="V424" s="829"/>
    </row>
    <row r="425" spans="1:22">
      <c r="F425"/>
      <c r="J425" s="978"/>
    </row>
    <row r="426" spans="1:22">
      <c r="F426"/>
      <c r="J426" s="978"/>
    </row>
    <row r="427" spans="1:22" ht="13">
      <c r="F427"/>
      <c r="I427" s="910" t="s">
        <v>1601</v>
      </c>
      <c r="J427" s="979">
        <f>J424-J422</f>
        <v>114086.20999999999</v>
      </c>
    </row>
    <row r="428" spans="1:22">
      <c r="F428"/>
    </row>
    <row r="429" spans="1:22">
      <c r="F429"/>
    </row>
    <row r="430" spans="1:22">
      <c r="F430"/>
    </row>
    <row r="431" spans="1:22">
      <c r="F431"/>
    </row>
    <row r="432" spans="1:22">
      <c r="F432"/>
    </row>
    <row r="433" spans="6:6">
      <c r="F433"/>
    </row>
    <row r="434" spans="6:6">
      <c r="F434"/>
    </row>
    <row r="435" spans="6:6">
      <c r="F435"/>
    </row>
    <row r="436" spans="6:6">
      <c r="F436"/>
    </row>
    <row r="437" spans="6:6">
      <c r="F437"/>
    </row>
    <row r="438" spans="6:6">
      <c r="F438"/>
    </row>
    <row r="439" spans="6:6">
      <c r="F439"/>
    </row>
    <row r="440" spans="6:6">
      <c r="F440"/>
    </row>
    <row r="441" spans="6:6">
      <c r="F441"/>
    </row>
    <row r="442" spans="6:6">
      <c r="F442"/>
    </row>
    <row r="443" spans="6:6">
      <c r="F443"/>
    </row>
    <row r="444" spans="6:6">
      <c r="F444"/>
    </row>
    <row r="445" spans="6:6">
      <c r="F445"/>
    </row>
    <row r="446" spans="6:6">
      <c r="F446"/>
    </row>
    <row r="447" spans="6:6">
      <c r="F447"/>
    </row>
    <row r="448" spans="6:6">
      <c r="F448"/>
    </row>
    <row r="449" spans="6:6">
      <c r="F449"/>
    </row>
    <row r="450" spans="6:6">
      <c r="F450"/>
    </row>
    <row r="451" spans="6:6">
      <c r="F451"/>
    </row>
    <row r="452" spans="6:6">
      <c r="F452"/>
    </row>
    <row r="453" spans="6:6">
      <c r="F453"/>
    </row>
    <row r="454" spans="6:6">
      <c r="F454"/>
    </row>
    <row r="455" spans="6:6">
      <c r="F455"/>
    </row>
    <row r="456" spans="6:6">
      <c r="F456"/>
    </row>
    <row r="457" spans="6:6">
      <c r="F457"/>
    </row>
    <row r="458" spans="6:6">
      <c r="F458"/>
    </row>
    <row r="459" spans="6:6">
      <c r="F459"/>
    </row>
    <row r="460" spans="6:6">
      <c r="F460"/>
    </row>
    <row r="461" spans="6:6">
      <c r="F461"/>
    </row>
    <row r="462" spans="6:6">
      <c r="F462"/>
    </row>
    <row r="463" spans="6:6">
      <c r="F463"/>
    </row>
    <row r="464" spans="6:6">
      <c r="F464"/>
    </row>
    <row r="465" spans="6:6">
      <c r="F465"/>
    </row>
    <row r="466" spans="6:6">
      <c r="F466"/>
    </row>
    <row r="467" spans="6:6">
      <c r="F467"/>
    </row>
    <row r="468" spans="6:6">
      <c r="F468"/>
    </row>
    <row r="469" spans="6:6">
      <c r="F469"/>
    </row>
    <row r="470" spans="6:6">
      <c r="F470"/>
    </row>
    <row r="471" spans="6:6">
      <c r="F471"/>
    </row>
    <row r="472" spans="6:6">
      <c r="F472"/>
    </row>
    <row r="473" spans="6:6">
      <c r="F473"/>
    </row>
    <row r="474" spans="6:6">
      <c r="F474"/>
    </row>
    <row r="475" spans="6:6">
      <c r="F475"/>
    </row>
    <row r="476" spans="6:6">
      <c r="F476"/>
    </row>
    <row r="477" spans="6:6">
      <c r="F477"/>
    </row>
    <row r="478" spans="6:6">
      <c r="F478"/>
    </row>
    <row r="479" spans="6:6">
      <c r="F479"/>
    </row>
    <row r="480" spans="6:6">
      <c r="F480"/>
    </row>
    <row r="481" spans="6:6">
      <c r="F481"/>
    </row>
    <row r="482" spans="6:6">
      <c r="F482"/>
    </row>
    <row r="483" spans="6:6">
      <c r="F483"/>
    </row>
    <row r="484" spans="6:6">
      <c r="F484"/>
    </row>
    <row r="485" spans="6:6">
      <c r="F485"/>
    </row>
    <row r="486" spans="6:6">
      <c r="F486"/>
    </row>
    <row r="487" spans="6:6">
      <c r="F487"/>
    </row>
    <row r="488" spans="6:6">
      <c r="F488"/>
    </row>
    <row r="489" spans="6:6">
      <c r="F489"/>
    </row>
    <row r="490" spans="6:6">
      <c r="F490"/>
    </row>
    <row r="491" spans="6:6">
      <c r="F491"/>
    </row>
    <row r="492" spans="6:6">
      <c r="F492"/>
    </row>
    <row r="493" spans="6:6">
      <c r="F493"/>
    </row>
    <row r="494" spans="6:6">
      <c r="F494"/>
    </row>
    <row r="495" spans="6:6">
      <c r="F495"/>
    </row>
    <row r="496" spans="6:6">
      <c r="F496"/>
    </row>
    <row r="497" spans="6:6">
      <c r="F497"/>
    </row>
    <row r="498" spans="6:6">
      <c r="F498"/>
    </row>
    <row r="499" spans="6:6">
      <c r="F499"/>
    </row>
    <row r="500" spans="6:6">
      <c r="F500"/>
    </row>
    <row r="501" spans="6:6">
      <c r="F501"/>
    </row>
    <row r="502" spans="6:6">
      <c r="F502"/>
    </row>
    <row r="503" spans="6:6">
      <c r="F503"/>
    </row>
    <row r="504" spans="6:6">
      <c r="F504"/>
    </row>
    <row r="505" spans="6:6">
      <c r="F505"/>
    </row>
    <row r="506" spans="6:6">
      <c r="F506"/>
    </row>
    <row r="507" spans="6:6">
      <c r="F507"/>
    </row>
    <row r="508" spans="6:6">
      <c r="F508"/>
    </row>
    <row r="509" spans="6:6">
      <c r="F509"/>
    </row>
    <row r="510" spans="6:6">
      <c r="F510"/>
    </row>
    <row r="511" spans="6:6">
      <c r="F511"/>
    </row>
    <row r="512" spans="6:6">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outlineLevel="1">
      <c r="F522"/>
    </row>
    <row r="523" spans="6:6" outlineLevel="1">
      <c r="F523"/>
    </row>
    <row r="524" spans="6:6" outlineLevel="1">
      <c r="F524"/>
    </row>
    <row r="525" spans="6:6" outlineLevel="1">
      <c r="F525"/>
    </row>
    <row r="526" spans="6:6">
      <c r="F526"/>
    </row>
    <row r="527" spans="6:6" outlineLevel="1">
      <c r="F527"/>
    </row>
    <row r="528" spans="6:6" outlineLevel="1">
      <c r="F528"/>
    </row>
    <row r="529" spans="6:6" outlineLevel="1">
      <c r="F529"/>
    </row>
    <row r="530" spans="6:6" outlineLevel="1">
      <c r="F530"/>
    </row>
    <row r="531" spans="6:6" outlineLevel="1">
      <c r="F531"/>
    </row>
    <row r="532" spans="6:6" outlineLevel="1">
      <c r="F532"/>
    </row>
    <row r="533" spans="6:6" outlineLevel="1">
      <c r="F533"/>
    </row>
    <row r="534" spans="6:6">
      <c r="F534"/>
    </row>
    <row r="535" spans="6:6" outlineLevel="1">
      <c r="F535"/>
    </row>
    <row r="536" spans="6:6" outlineLevel="1">
      <c r="F536"/>
    </row>
    <row r="537" spans="6:6" outlineLevel="1">
      <c r="F537"/>
    </row>
    <row r="538" spans="6:6" outlineLevel="1">
      <c r="F538"/>
    </row>
    <row r="539" spans="6:6" outlineLevel="1">
      <c r="F539"/>
    </row>
    <row r="540" spans="6:6" outlineLevel="1">
      <c r="F540"/>
    </row>
    <row r="541" spans="6:6" outlineLevel="1">
      <c r="F541"/>
    </row>
    <row r="542" spans="6:6">
      <c r="F542"/>
    </row>
    <row r="543" spans="6:6" outlineLevel="1">
      <c r="F543"/>
    </row>
    <row r="544" spans="6:6" outlineLevel="1">
      <c r="F544"/>
    </row>
    <row r="545" spans="6:6" outlineLevel="1">
      <c r="F545"/>
    </row>
    <row r="546" spans="6:6" outlineLevel="1">
      <c r="F546"/>
    </row>
    <row r="547" spans="6:6" outlineLevel="1">
      <c r="F547"/>
    </row>
    <row r="548" spans="6:6" outlineLevel="1">
      <c r="F548"/>
    </row>
    <row r="549" spans="6:6" outlineLevel="1">
      <c r="F549"/>
    </row>
    <row r="550" spans="6:6" outlineLevel="1">
      <c r="F550"/>
    </row>
    <row r="551" spans="6:6">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c r="F572"/>
    </row>
    <row r="573" spans="6:6" outlineLevel="1">
      <c r="F573"/>
    </row>
    <row r="574" spans="6:6" outlineLevel="1">
      <c r="F574"/>
    </row>
    <row r="575" spans="6:6" outlineLevel="1">
      <c r="F575"/>
    </row>
    <row r="576" spans="6:6" outlineLevel="1">
      <c r="F576"/>
    </row>
    <row r="577" spans="6:6" outlineLevel="1">
      <c r="F577"/>
    </row>
    <row r="578" spans="6:6" outlineLevel="1">
      <c r="F578"/>
    </row>
    <row r="579" spans="6:6">
      <c r="F579"/>
    </row>
    <row r="580" spans="6:6" outlineLevel="1">
      <c r="F580"/>
    </row>
    <row r="581" spans="6:6" outlineLevel="1">
      <c r="F581"/>
    </row>
    <row r="582" spans="6:6">
      <c r="F582"/>
    </row>
    <row r="583" spans="6:6" outlineLevel="1">
      <c r="F583"/>
    </row>
    <row r="584" spans="6:6" outlineLevel="1">
      <c r="F584"/>
    </row>
    <row r="585" spans="6:6" outlineLevel="1">
      <c r="F585"/>
    </row>
    <row r="586" spans="6:6" outlineLevel="1">
      <c r="F586"/>
    </row>
    <row r="587" spans="6:6" outlineLevel="1">
      <c r="F587"/>
    </row>
    <row r="588" spans="6:6" outlineLevel="1">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c r="F1090"/>
    </row>
    <row r="1091" spans="6:6" outlineLevel="1">
      <c r="F1091"/>
    </row>
    <row r="1092" spans="6:6" outlineLevel="1">
      <c r="F1092"/>
    </row>
    <row r="1093" spans="6:6" outlineLevel="1">
      <c r="F1093"/>
    </row>
    <row r="1094" spans="6:6" outlineLevel="1">
      <c r="F1094"/>
    </row>
    <row r="1095" spans="6:6">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c r="F1158"/>
    </row>
    <row r="1159" spans="6:6" outlineLevel="1">
      <c r="F1159"/>
    </row>
    <row r="1160" spans="6:6" outlineLevel="1">
      <c r="F1160"/>
    </row>
    <row r="1161" spans="6:6">
      <c r="F1161"/>
    </row>
    <row r="1162" spans="6:6" outlineLevel="1">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outlineLevel="1">
      <c r="F1185"/>
    </row>
    <row r="1186" spans="6:6" outlineLevel="1">
      <c r="F1186"/>
    </row>
    <row r="1187" spans="6:6">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c r="F1368"/>
    </row>
    <row r="1369" spans="6:6" outlineLevel="1">
      <c r="F1369"/>
    </row>
    <row r="1370" spans="6:6" outlineLevel="1">
      <c r="F1370"/>
    </row>
    <row r="1371" spans="6:6" outlineLevel="1">
      <c r="F1371"/>
    </row>
    <row r="1372" spans="6:6" outlineLevel="1">
      <c r="F1372"/>
    </row>
    <row r="1373" spans="6:6">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sheetData>
  <dataValidations count="1">
    <dataValidation type="textLength" errorStyle="information" allowBlank="1" showInputMessage="1" showErrorMessage="1" error="XLBVal:8=_x000d__x000a_XLBRowCount:3=415_x000d__x000a_XLBColCount:3=22_x000d__x000a_Style:2=2_x000d__x000a_" sqref="A10" xr:uid="{00000000-0002-0000-1600-000000000000}">
      <formula1>0</formula1>
      <formula2>300</formula2>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5684"/>
  <sheetViews>
    <sheetView topLeftCell="A229" workbookViewId="0">
      <selection activeCell="J242" sqref="J242"/>
    </sheetView>
  </sheetViews>
  <sheetFormatPr baseColWidth="10" defaultColWidth="11.453125" defaultRowHeight="12.5" outlineLevelRow="1"/>
  <cols>
    <col min="1" max="1" width="16.7265625" bestFit="1" customWidth="1"/>
    <col min="2" max="2" width="18.26953125" bestFit="1" customWidth="1"/>
    <col min="3" max="3" width="17" bestFit="1" customWidth="1"/>
    <col min="4" max="4" width="29.7265625" bestFit="1" customWidth="1"/>
    <col min="5" max="5" width="45.453125" bestFit="1" customWidth="1"/>
    <col min="6" max="6" width="11.26953125" style="820" bestFit="1" customWidth="1"/>
    <col min="7" max="7" width="19.26953125" bestFit="1" customWidth="1"/>
    <col min="8" max="8" width="20" bestFit="1" customWidth="1"/>
    <col min="9" max="9" width="14.7265625" bestFit="1" customWidth="1"/>
    <col min="10" max="10" width="21.453125" style="982" bestFit="1" customWidth="1"/>
    <col min="11" max="11" width="14" bestFit="1" customWidth="1"/>
    <col min="12" max="12" width="19.7265625" bestFit="1" customWidth="1"/>
    <col min="13" max="13" width="19.54296875" bestFit="1" customWidth="1"/>
    <col min="14" max="14" width="13.7265625" bestFit="1" customWidth="1"/>
    <col min="15" max="15" width="13.453125" bestFit="1" customWidth="1"/>
    <col min="16" max="16" width="10.26953125" bestFit="1" customWidth="1"/>
    <col min="17" max="17" width="12.7265625" bestFit="1" customWidth="1"/>
    <col min="18" max="18" width="18.26953125" bestFit="1" customWidth="1"/>
    <col min="19" max="19" width="5.4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1623</v>
      </c>
      <c r="D3" s="824"/>
    </row>
    <row r="4" spans="1:22" ht="15" thickBot="1">
      <c r="A4" s="821"/>
      <c r="B4" s="822" t="s">
        <v>621</v>
      </c>
      <c r="C4" s="823" t="s">
        <v>1623</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980"/>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983" t="s">
        <v>1789</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47" t="s">
        <v>80</v>
      </c>
      <c r="B12" s="829" t="s">
        <v>1623</v>
      </c>
      <c r="C12" s="839">
        <v>42905</v>
      </c>
      <c r="D12" s="829" t="s">
        <v>1624</v>
      </c>
      <c r="E12" s="830" t="s">
        <v>1625</v>
      </c>
      <c r="F12" s="831">
        <v>68113</v>
      </c>
      <c r="G12" s="832">
        <v>178.42</v>
      </c>
      <c r="H12" s="829">
        <v>230</v>
      </c>
      <c r="I12" s="829" t="s">
        <v>322</v>
      </c>
      <c r="J12" s="981">
        <f t="shared" ref="J12:J18" si="0">H12</f>
        <v>230</v>
      </c>
      <c r="K12" s="840" t="s">
        <v>683</v>
      </c>
      <c r="L12" s="841" t="s">
        <v>661</v>
      </c>
      <c r="M12" s="841" t="s">
        <v>352</v>
      </c>
      <c r="N12" s="841"/>
      <c r="O12" s="841"/>
      <c r="P12" s="841" t="s">
        <v>5</v>
      </c>
      <c r="Q12" s="841" t="s">
        <v>323</v>
      </c>
      <c r="R12" s="841" t="s">
        <v>652</v>
      </c>
      <c r="S12" s="829"/>
      <c r="T12" s="829" t="s">
        <v>5</v>
      </c>
      <c r="U12" s="829" t="s">
        <v>323</v>
      </c>
      <c r="V12" s="829" t="s">
        <v>652</v>
      </c>
    </row>
    <row r="13" spans="1:22" outlineLevel="1">
      <c r="A13" s="847" t="s">
        <v>80</v>
      </c>
      <c r="B13" s="829" t="s">
        <v>1623</v>
      </c>
      <c r="C13" s="839">
        <v>42893</v>
      </c>
      <c r="D13" s="829" t="s">
        <v>1626</v>
      </c>
      <c r="E13" s="830" t="s">
        <v>1627</v>
      </c>
      <c r="F13" s="831">
        <v>68113</v>
      </c>
      <c r="G13" s="832">
        <v>27.15</v>
      </c>
      <c r="H13" s="829">
        <v>35</v>
      </c>
      <c r="I13" s="829" t="s">
        <v>322</v>
      </c>
      <c r="J13" s="981">
        <f t="shared" si="0"/>
        <v>35</v>
      </c>
      <c r="K13" s="840" t="s">
        <v>996</v>
      </c>
      <c r="L13" s="841" t="s">
        <v>661</v>
      </c>
      <c r="M13" s="841" t="s">
        <v>352</v>
      </c>
      <c r="N13" s="841"/>
      <c r="O13" s="841"/>
      <c r="P13" s="841" t="s">
        <v>5</v>
      </c>
      <c r="Q13" s="841" t="s">
        <v>323</v>
      </c>
      <c r="R13" s="841" t="s">
        <v>652</v>
      </c>
      <c r="S13" s="829"/>
      <c r="T13" s="829" t="s">
        <v>5</v>
      </c>
      <c r="U13" s="829" t="s">
        <v>323</v>
      </c>
      <c r="V13" s="829" t="s">
        <v>652</v>
      </c>
    </row>
    <row r="14" spans="1:22" outlineLevel="1">
      <c r="A14" s="847" t="s">
        <v>80</v>
      </c>
      <c r="B14" s="829" t="s">
        <v>1623</v>
      </c>
      <c r="C14" s="839">
        <v>42894</v>
      </c>
      <c r="D14" s="829" t="s">
        <v>1626</v>
      </c>
      <c r="E14" s="830" t="s">
        <v>1628</v>
      </c>
      <c r="F14" s="831">
        <v>68113</v>
      </c>
      <c r="G14" s="832">
        <v>46.54</v>
      </c>
      <c r="H14" s="829">
        <v>60</v>
      </c>
      <c r="I14" s="829" t="s">
        <v>322</v>
      </c>
      <c r="J14" s="981">
        <f t="shared" si="0"/>
        <v>60</v>
      </c>
      <c r="K14" s="840" t="s">
        <v>996</v>
      </c>
      <c r="L14" s="841" t="s">
        <v>661</v>
      </c>
      <c r="M14" s="841" t="s">
        <v>352</v>
      </c>
      <c r="N14" s="841"/>
      <c r="O14" s="841"/>
      <c r="P14" s="841" t="s">
        <v>5</v>
      </c>
      <c r="Q14" s="841" t="s">
        <v>323</v>
      </c>
      <c r="R14" s="841" t="s">
        <v>652</v>
      </c>
      <c r="S14" s="829"/>
      <c r="T14" s="829" t="s">
        <v>5</v>
      </c>
      <c r="U14" s="829" t="s">
        <v>323</v>
      </c>
      <c r="V14" s="829" t="s">
        <v>652</v>
      </c>
    </row>
    <row r="15" spans="1:22" outlineLevel="1">
      <c r="A15" s="847" t="s">
        <v>80</v>
      </c>
      <c r="B15" s="829" t="s">
        <v>1623</v>
      </c>
      <c r="C15" s="839">
        <v>42893</v>
      </c>
      <c r="D15" s="829" t="s">
        <v>1626</v>
      </c>
      <c r="E15" s="830" t="s">
        <v>1629</v>
      </c>
      <c r="F15" s="831">
        <v>68113</v>
      </c>
      <c r="G15" s="832">
        <v>204.8</v>
      </c>
      <c r="H15" s="829">
        <v>264</v>
      </c>
      <c r="I15" s="829" t="s">
        <v>322</v>
      </c>
      <c r="J15" s="981">
        <f t="shared" si="0"/>
        <v>264</v>
      </c>
      <c r="K15" s="840" t="s">
        <v>998</v>
      </c>
      <c r="L15" s="841" t="s">
        <v>661</v>
      </c>
      <c r="M15" s="841" t="s">
        <v>352</v>
      </c>
      <c r="N15" s="841"/>
      <c r="O15" s="841"/>
      <c r="P15" s="841" t="s">
        <v>5</v>
      </c>
      <c r="Q15" s="841" t="s">
        <v>323</v>
      </c>
      <c r="R15" s="841" t="s">
        <v>652</v>
      </c>
      <c r="S15" s="829"/>
      <c r="T15" s="829" t="s">
        <v>5</v>
      </c>
      <c r="U15" s="829" t="s">
        <v>323</v>
      </c>
      <c r="V15" s="829" t="s">
        <v>652</v>
      </c>
    </row>
    <row r="16" spans="1:22" outlineLevel="1">
      <c r="A16" s="847" t="s">
        <v>80</v>
      </c>
      <c r="B16" s="829" t="s">
        <v>1623</v>
      </c>
      <c r="C16" s="839">
        <v>42905</v>
      </c>
      <c r="D16" s="829" t="s">
        <v>1624</v>
      </c>
      <c r="E16" s="830" t="s">
        <v>1630</v>
      </c>
      <c r="F16" s="831">
        <v>68113</v>
      </c>
      <c r="G16" s="832">
        <v>224.97</v>
      </c>
      <c r="H16" s="829">
        <v>290</v>
      </c>
      <c r="I16" s="829" t="s">
        <v>322</v>
      </c>
      <c r="J16" s="981">
        <f t="shared" si="0"/>
        <v>290</v>
      </c>
      <c r="K16" s="840" t="s">
        <v>998</v>
      </c>
      <c r="L16" s="841" t="s">
        <v>661</v>
      </c>
      <c r="M16" s="841" t="s">
        <v>352</v>
      </c>
      <c r="N16" s="841"/>
      <c r="O16" s="841"/>
      <c r="P16" s="841" t="s">
        <v>5</v>
      </c>
      <c r="Q16" s="841" t="s">
        <v>323</v>
      </c>
      <c r="R16" s="841" t="s">
        <v>652</v>
      </c>
      <c r="S16" s="829"/>
      <c r="T16" s="829" t="s">
        <v>5</v>
      </c>
      <c r="U16" s="829" t="s">
        <v>323</v>
      </c>
      <c r="V16" s="829" t="s">
        <v>652</v>
      </c>
    </row>
    <row r="17" spans="1:22" outlineLevel="1">
      <c r="A17" s="847" t="s">
        <v>80</v>
      </c>
      <c r="B17" s="829" t="s">
        <v>1623</v>
      </c>
      <c r="C17" s="839">
        <v>42905</v>
      </c>
      <c r="D17" s="829" t="s">
        <v>1624</v>
      </c>
      <c r="E17" s="830" t="s">
        <v>1631</v>
      </c>
      <c r="F17" s="831">
        <v>68113</v>
      </c>
      <c r="G17" s="832">
        <v>1.55</v>
      </c>
      <c r="H17" s="829">
        <v>2</v>
      </c>
      <c r="I17" s="829" t="s">
        <v>322</v>
      </c>
      <c r="J17" s="981">
        <f t="shared" si="0"/>
        <v>2</v>
      </c>
      <c r="K17" s="840" t="s">
        <v>878</v>
      </c>
      <c r="L17" s="841" t="s">
        <v>661</v>
      </c>
      <c r="M17" s="841" t="s">
        <v>352</v>
      </c>
      <c r="N17" s="841"/>
      <c r="O17" s="841"/>
      <c r="P17" s="841" t="s">
        <v>5</v>
      </c>
      <c r="Q17" s="841" t="s">
        <v>323</v>
      </c>
      <c r="R17" s="841" t="s">
        <v>652</v>
      </c>
      <c r="S17" s="829"/>
      <c r="T17" s="829" t="s">
        <v>5</v>
      </c>
      <c r="U17" s="829" t="s">
        <v>323</v>
      </c>
      <c r="V17" s="829" t="s">
        <v>652</v>
      </c>
    </row>
    <row r="18" spans="1:22" outlineLevel="1">
      <c r="A18" s="847" t="s">
        <v>80</v>
      </c>
      <c r="B18" s="829" t="s">
        <v>1623</v>
      </c>
      <c r="C18" s="839">
        <v>42893</v>
      </c>
      <c r="D18" s="829" t="s">
        <v>1626</v>
      </c>
      <c r="E18" s="830" t="s">
        <v>1632</v>
      </c>
      <c r="F18" s="831">
        <v>68113</v>
      </c>
      <c r="G18" s="832">
        <v>38.79</v>
      </c>
      <c r="H18" s="829">
        <v>50</v>
      </c>
      <c r="I18" s="829" t="s">
        <v>322</v>
      </c>
      <c r="J18" s="981">
        <f t="shared" si="0"/>
        <v>50</v>
      </c>
      <c r="K18" s="840" t="s">
        <v>1000</v>
      </c>
      <c r="L18" s="841" t="s">
        <v>661</v>
      </c>
      <c r="M18" s="841" t="s">
        <v>352</v>
      </c>
      <c r="N18" s="841"/>
      <c r="O18" s="841"/>
      <c r="P18" s="841" t="s">
        <v>5</v>
      </c>
      <c r="Q18" s="841" t="s">
        <v>323</v>
      </c>
      <c r="R18" s="841" t="s">
        <v>652</v>
      </c>
      <c r="S18" s="829"/>
      <c r="T18" s="829" t="s">
        <v>5</v>
      </c>
      <c r="U18" s="829" t="s">
        <v>323</v>
      </c>
      <c r="V18" s="829" t="s">
        <v>652</v>
      </c>
    </row>
    <row r="19" spans="1:22">
      <c r="A19" s="842" t="s">
        <v>647</v>
      </c>
      <c r="B19" s="842"/>
      <c r="C19" s="842"/>
      <c r="D19" s="842"/>
      <c r="E19" s="843"/>
      <c r="F19" s="844"/>
      <c r="G19" s="845">
        <f>SUM(G12:G18)</f>
        <v>722.21999999999991</v>
      </c>
      <c r="H19" s="846">
        <f>SUM(H12:H18)</f>
        <v>931</v>
      </c>
      <c r="I19" s="842"/>
      <c r="J19" s="984">
        <f>SUM(J12:J18)</f>
        <v>931</v>
      </c>
      <c r="K19" s="842"/>
      <c r="L19" s="842"/>
      <c r="M19" s="842"/>
      <c r="N19" s="842"/>
      <c r="O19" s="842"/>
      <c r="P19" s="842"/>
      <c r="Q19" s="842"/>
      <c r="R19" s="842"/>
      <c r="S19" s="829"/>
      <c r="T19" s="829"/>
      <c r="U19" s="829"/>
      <c r="V19" s="829"/>
    </row>
    <row r="20" spans="1:22" outlineLevel="1">
      <c r="A20" s="847" t="s">
        <v>95</v>
      </c>
      <c r="B20" s="829" t="s">
        <v>1623</v>
      </c>
      <c r="C20" s="839">
        <v>42893</v>
      </c>
      <c r="D20" s="847" t="s">
        <v>1633</v>
      </c>
      <c r="E20" s="830" t="s">
        <v>1634</v>
      </c>
      <c r="F20" s="831">
        <v>67825</v>
      </c>
      <c r="G20" s="832">
        <v>358.28</v>
      </c>
      <c r="H20" s="829">
        <v>358.28</v>
      </c>
      <c r="I20" s="829" t="s">
        <v>60</v>
      </c>
      <c r="J20" s="981">
        <v>461.85</v>
      </c>
      <c r="K20" s="840" t="s">
        <v>850</v>
      </c>
      <c r="L20" s="841" t="s">
        <v>645</v>
      </c>
      <c r="M20" s="841" t="s">
        <v>352</v>
      </c>
      <c r="N20" s="841" t="s">
        <v>651</v>
      </c>
      <c r="O20" s="841"/>
      <c r="P20" s="841" t="s">
        <v>5</v>
      </c>
      <c r="Q20" s="841" t="s">
        <v>323</v>
      </c>
      <c r="R20" s="841" t="s">
        <v>652</v>
      </c>
      <c r="S20" s="829"/>
      <c r="T20" s="829" t="s">
        <v>5</v>
      </c>
      <c r="U20" s="829" t="s">
        <v>323</v>
      </c>
      <c r="V20" s="829" t="s">
        <v>652</v>
      </c>
    </row>
    <row r="21" spans="1:22">
      <c r="A21" s="842" t="s">
        <v>647</v>
      </c>
      <c r="B21" s="842"/>
      <c r="C21" s="842"/>
      <c r="D21" s="842"/>
      <c r="E21" s="843"/>
      <c r="F21" s="844"/>
      <c r="G21" s="845">
        <f>SUM(G20:G20)</f>
        <v>358.28</v>
      </c>
      <c r="H21" s="846">
        <f>SUM(H20:H20)</f>
        <v>358.28</v>
      </c>
      <c r="I21" s="842"/>
      <c r="J21" s="984">
        <f>SUM(J20:J20)</f>
        <v>461.85</v>
      </c>
      <c r="K21" s="842"/>
      <c r="L21" s="842"/>
      <c r="M21" s="842"/>
      <c r="N21" s="842"/>
      <c r="O21" s="842"/>
      <c r="P21" s="842"/>
      <c r="Q21" s="842"/>
      <c r="R21" s="842"/>
      <c r="S21" s="829"/>
      <c r="T21" s="829"/>
      <c r="U21" s="829"/>
      <c r="V21" s="829"/>
    </row>
    <row r="22" spans="1:22" outlineLevel="1">
      <c r="A22" s="847" t="s">
        <v>102</v>
      </c>
      <c r="B22" s="829" t="s">
        <v>1623</v>
      </c>
      <c r="C22" s="839">
        <v>42893</v>
      </c>
      <c r="D22" s="847" t="s">
        <v>1626</v>
      </c>
      <c r="E22" s="830" t="s">
        <v>1635</v>
      </c>
      <c r="F22" s="831">
        <v>68113</v>
      </c>
      <c r="G22" s="832">
        <v>10.86</v>
      </c>
      <c r="H22" s="829">
        <v>14</v>
      </c>
      <c r="I22" s="829" t="s">
        <v>322</v>
      </c>
      <c r="J22" s="981">
        <f t="shared" ref="J22:J41" si="1">H22</f>
        <v>14</v>
      </c>
      <c r="K22" s="840" t="s">
        <v>670</v>
      </c>
      <c r="L22" s="841" t="s">
        <v>661</v>
      </c>
      <c r="M22" s="841" t="s">
        <v>352</v>
      </c>
      <c r="N22" s="841" t="s">
        <v>662</v>
      </c>
      <c r="O22" s="841"/>
      <c r="P22" s="841" t="s">
        <v>5</v>
      </c>
      <c r="Q22" s="841" t="s">
        <v>323</v>
      </c>
      <c r="R22" s="841" t="s">
        <v>652</v>
      </c>
      <c r="S22" s="829"/>
      <c r="T22" s="829" t="s">
        <v>5</v>
      </c>
      <c r="U22" s="829" t="s">
        <v>323</v>
      </c>
      <c r="V22" s="829" t="s">
        <v>652</v>
      </c>
    </row>
    <row r="23" spans="1:22" outlineLevel="1">
      <c r="A23" s="847" t="s">
        <v>102</v>
      </c>
      <c r="B23" s="829" t="s">
        <v>1623</v>
      </c>
      <c r="C23" s="839">
        <v>42893</v>
      </c>
      <c r="D23" s="847" t="s">
        <v>1626</v>
      </c>
      <c r="E23" s="830" t="s">
        <v>1636</v>
      </c>
      <c r="F23" s="831">
        <v>68113</v>
      </c>
      <c r="G23" s="832">
        <v>10.86</v>
      </c>
      <c r="H23" s="829">
        <v>14</v>
      </c>
      <c r="I23" s="829" t="s">
        <v>322</v>
      </c>
      <c r="J23" s="981">
        <f t="shared" si="1"/>
        <v>14</v>
      </c>
      <c r="K23" s="840" t="s">
        <v>670</v>
      </c>
      <c r="L23" s="841" t="s">
        <v>661</v>
      </c>
      <c r="M23" s="841" t="s">
        <v>352</v>
      </c>
      <c r="N23" s="841" t="s">
        <v>758</v>
      </c>
      <c r="O23" s="841"/>
      <c r="P23" s="841" t="s">
        <v>5</v>
      </c>
      <c r="Q23" s="841" t="s">
        <v>323</v>
      </c>
      <c r="R23" s="841" t="s">
        <v>652</v>
      </c>
      <c r="S23" s="829"/>
      <c r="T23" s="829" t="s">
        <v>5</v>
      </c>
      <c r="U23" s="829" t="s">
        <v>323</v>
      </c>
      <c r="V23" s="829" t="s">
        <v>652</v>
      </c>
    </row>
    <row r="24" spans="1:22" outlineLevel="1">
      <c r="A24" s="847" t="s">
        <v>102</v>
      </c>
      <c r="B24" s="829" t="s">
        <v>1623</v>
      </c>
      <c r="C24" s="839">
        <v>42894</v>
      </c>
      <c r="D24" s="847" t="s">
        <v>1626</v>
      </c>
      <c r="E24" s="830" t="s">
        <v>1637</v>
      </c>
      <c r="F24" s="831">
        <v>68113</v>
      </c>
      <c r="G24" s="832">
        <v>3.88</v>
      </c>
      <c r="H24" s="829">
        <v>5</v>
      </c>
      <c r="I24" s="829" t="s">
        <v>322</v>
      </c>
      <c r="J24" s="981">
        <f t="shared" si="1"/>
        <v>5</v>
      </c>
      <c r="K24" s="840" t="s">
        <v>670</v>
      </c>
      <c r="L24" s="841" t="s">
        <v>661</v>
      </c>
      <c r="M24" s="841" t="s">
        <v>352</v>
      </c>
      <c r="N24" s="841" t="s">
        <v>662</v>
      </c>
      <c r="O24" s="841"/>
      <c r="P24" s="841" t="s">
        <v>5</v>
      </c>
      <c r="Q24" s="841" t="s">
        <v>323</v>
      </c>
      <c r="R24" s="841" t="s">
        <v>652</v>
      </c>
      <c r="S24" s="829"/>
      <c r="T24" s="829" t="s">
        <v>5</v>
      </c>
      <c r="U24" s="829" t="s">
        <v>323</v>
      </c>
      <c r="V24" s="829" t="s">
        <v>652</v>
      </c>
    </row>
    <row r="25" spans="1:22" outlineLevel="1">
      <c r="A25" s="847" t="s">
        <v>102</v>
      </c>
      <c r="B25" s="829" t="s">
        <v>1623</v>
      </c>
      <c r="C25" s="839">
        <v>42894</v>
      </c>
      <c r="D25" s="847" t="s">
        <v>1626</v>
      </c>
      <c r="E25" s="830" t="s">
        <v>1638</v>
      </c>
      <c r="F25" s="831">
        <v>68113</v>
      </c>
      <c r="G25" s="832">
        <v>3.88</v>
      </c>
      <c r="H25" s="829">
        <v>5</v>
      </c>
      <c r="I25" s="829" t="s">
        <v>322</v>
      </c>
      <c r="J25" s="981">
        <f t="shared" si="1"/>
        <v>5</v>
      </c>
      <c r="K25" s="840" t="s">
        <v>670</v>
      </c>
      <c r="L25" s="841" t="s">
        <v>661</v>
      </c>
      <c r="M25" s="841" t="s">
        <v>352</v>
      </c>
      <c r="N25" s="841" t="s">
        <v>758</v>
      </c>
      <c r="O25" s="841"/>
      <c r="P25" s="841" t="s">
        <v>5</v>
      </c>
      <c r="Q25" s="841" t="s">
        <v>323</v>
      </c>
      <c r="R25" s="841" t="s">
        <v>652</v>
      </c>
      <c r="S25" s="829"/>
      <c r="T25" s="829" t="s">
        <v>5</v>
      </c>
      <c r="U25" s="829" t="s">
        <v>323</v>
      </c>
      <c r="V25" s="829" t="s">
        <v>652</v>
      </c>
    </row>
    <row r="26" spans="1:22" outlineLevel="1">
      <c r="A26" s="847" t="s">
        <v>102</v>
      </c>
      <c r="B26" s="829" t="s">
        <v>1623</v>
      </c>
      <c r="C26" s="839">
        <v>42908</v>
      </c>
      <c r="D26" s="847" t="s">
        <v>1639</v>
      </c>
      <c r="E26" s="830" t="s">
        <v>1640</v>
      </c>
      <c r="F26" s="831">
        <v>68152</v>
      </c>
      <c r="G26" s="832">
        <v>104.73</v>
      </c>
      <c r="H26" s="829">
        <v>135</v>
      </c>
      <c r="I26" s="829" t="s">
        <v>322</v>
      </c>
      <c r="J26" s="981">
        <f t="shared" si="1"/>
        <v>135</v>
      </c>
      <c r="K26" s="840" t="s">
        <v>670</v>
      </c>
      <c r="L26" s="841" t="s">
        <v>665</v>
      </c>
      <c r="M26" s="841" t="s">
        <v>352</v>
      </c>
      <c r="N26" s="841" t="s">
        <v>1641</v>
      </c>
      <c r="O26" s="841"/>
      <c r="P26" s="841" t="s">
        <v>5</v>
      </c>
      <c r="Q26" s="841" t="s">
        <v>323</v>
      </c>
      <c r="R26" s="841" t="s">
        <v>652</v>
      </c>
      <c r="S26" s="829"/>
      <c r="T26" s="829" t="s">
        <v>5</v>
      </c>
      <c r="U26" s="829" t="s">
        <v>323</v>
      </c>
      <c r="V26" s="829" t="s">
        <v>652</v>
      </c>
    </row>
    <row r="27" spans="1:22" outlineLevel="1">
      <c r="A27" s="847" t="s">
        <v>102</v>
      </c>
      <c r="B27" s="829" t="s">
        <v>1623</v>
      </c>
      <c r="C27" s="839">
        <v>42912</v>
      </c>
      <c r="D27" s="847" t="s">
        <v>1642</v>
      </c>
      <c r="E27" s="830" t="s">
        <v>1643</v>
      </c>
      <c r="F27" s="831">
        <v>68113</v>
      </c>
      <c r="G27" s="832">
        <v>10.86</v>
      </c>
      <c r="H27" s="829">
        <v>14</v>
      </c>
      <c r="I27" s="829" t="s">
        <v>322</v>
      </c>
      <c r="J27" s="981">
        <f t="shared" si="1"/>
        <v>14</v>
      </c>
      <c r="K27" s="840" t="s">
        <v>670</v>
      </c>
      <c r="L27" s="841" t="s">
        <v>661</v>
      </c>
      <c r="M27" s="841" t="s">
        <v>352</v>
      </c>
      <c r="N27" s="841" t="s">
        <v>662</v>
      </c>
      <c r="O27" s="841"/>
      <c r="P27" s="841" t="s">
        <v>5</v>
      </c>
      <c r="Q27" s="841" t="s">
        <v>323</v>
      </c>
      <c r="R27" s="841" t="s">
        <v>652</v>
      </c>
      <c r="S27" s="829"/>
      <c r="T27" s="829" t="s">
        <v>5</v>
      </c>
      <c r="U27" s="829" t="s">
        <v>323</v>
      </c>
      <c r="V27" s="829" t="s">
        <v>652</v>
      </c>
    </row>
    <row r="28" spans="1:22" outlineLevel="1">
      <c r="A28" s="847" t="s">
        <v>102</v>
      </c>
      <c r="B28" s="829" t="s">
        <v>1623</v>
      </c>
      <c r="C28" s="839">
        <v>42912</v>
      </c>
      <c r="D28" s="847" t="s">
        <v>1642</v>
      </c>
      <c r="E28" s="830" t="s">
        <v>1644</v>
      </c>
      <c r="F28" s="831">
        <v>68113</v>
      </c>
      <c r="G28" s="832">
        <v>10.86</v>
      </c>
      <c r="H28" s="829">
        <v>14</v>
      </c>
      <c r="I28" s="829" t="s">
        <v>322</v>
      </c>
      <c r="J28" s="981">
        <f t="shared" si="1"/>
        <v>14</v>
      </c>
      <c r="K28" s="840" t="s">
        <v>670</v>
      </c>
      <c r="L28" s="841" t="s">
        <v>661</v>
      </c>
      <c r="M28" s="841" t="s">
        <v>352</v>
      </c>
      <c r="N28" s="841" t="s">
        <v>1385</v>
      </c>
      <c r="O28" s="841"/>
      <c r="P28" s="841" t="s">
        <v>5</v>
      </c>
      <c r="Q28" s="841" t="s">
        <v>323</v>
      </c>
      <c r="R28" s="841" t="s">
        <v>652</v>
      </c>
      <c r="S28" s="829"/>
      <c r="T28" s="829" t="s">
        <v>5</v>
      </c>
      <c r="U28" s="829" t="s">
        <v>323</v>
      </c>
      <c r="V28" s="829" t="s">
        <v>652</v>
      </c>
    </row>
    <row r="29" spans="1:22" outlineLevel="1">
      <c r="A29" s="847" t="s">
        <v>102</v>
      </c>
      <c r="B29" s="829" t="s">
        <v>1623</v>
      </c>
      <c r="C29" s="839">
        <v>42912</v>
      </c>
      <c r="D29" s="847" t="s">
        <v>1642</v>
      </c>
      <c r="E29" s="830" t="s">
        <v>1645</v>
      </c>
      <c r="F29" s="831">
        <v>68113</v>
      </c>
      <c r="G29" s="832">
        <v>10.86</v>
      </c>
      <c r="H29" s="829">
        <v>14</v>
      </c>
      <c r="I29" s="829" t="s">
        <v>322</v>
      </c>
      <c r="J29" s="981">
        <f t="shared" si="1"/>
        <v>14</v>
      </c>
      <c r="K29" s="840" t="s">
        <v>670</v>
      </c>
      <c r="L29" s="841" t="s">
        <v>661</v>
      </c>
      <c r="M29" s="841" t="s">
        <v>352</v>
      </c>
      <c r="N29" s="841" t="s">
        <v>674</v>
      </c>
      <c r="O29" s="841"/>
      <c r="P29" s="841" t="s">
        <v>5</v>
      </c>
      <c r="Q29" s="841" t="s">
        <v>323</v>
      </c>
      <c r="R29" s="841" t="s">
        <v>652</v>
      </c>
      <c r="S29" s="829"/>
      <c r="T29" s="829" t="s">
        <v>5</v>
      </c>
      <c r="U29" s="829" t="s">
        <v>323</v>
      </c>
      <c r="V29" s="829" t="s">
        <v>652</v>
      </c>
    </row>
    <row r="30" spans="1:22" outlineLevel="1">
      <c r="A30" s="847" t="s">
        <v>102</v>
      </c>
      <c r="B30" s="829" t="s">
        <v>1623</v>
      </c>
      <c r="C30" s="839">
        <v>42912</v>
      </c>
      <c r="D30" s="847" t="s">
        <v>1642</v>
      </c>
      <c r="E30" s="830" t="s">
        <v>1646</v>
      </c>
      <c r="F30" s="831">
        <v>68113</v>
      </c>
      <c r="G30" s="832">
        <v>10.86</v>
      </c>
      <c r="H30" s="829">
        <v>14</v>
      </c>
      <c r="I30" s="829" t="s">
        <v>322</v>
      </c>
      <c r="J30" s="981">
        <f t="shared" si="1"/>
        <v>14</v>
      </c>
      <c r="K30" s="840" t="s">
        <v>670</v>
      </c>
      <c r="L30" s="841" t="s">
        <v>661</v>
      </c>
      <c r="M30" s="841" t="s">
        <v>352</v>
      </c>
      <c r="N30" s="841" t="s">
        <v>760</v>
      </c>
      <c r="O30" s="841"/>
      <c r="P30" s="841" t="s">
        <v>5</v>
      </c>
      <c r="Q30" s="841" t="s">
        <v>323</v>
      </c>
      <c r="R30" s="841" t="s">
        <v>652</v>
      </c>
      <c r="S30" s="829"/>
      <c r="T30" s="829" t="s">
        <v>5</v>
      </c>
      <c r="U30" s="829" t="s">
        <v>323</v>
      </c>
      <c r="V30" s="829" t="s">
        <v>652</v>
      </c>
    </row>
    <row r="31" spans="1:22" outlineLevel="1">
      <c r="A31" s="847" t="s">
        <v>102</v>
      </c>
      <c r="B31" s="829" t="s">
        <v>1623</v>
      </c>
      <c r="C31" s="839">
        <v>42912</v>
      </c>
      <c r="D31" s="847" t="s">
        <v>1642</v>
      </c>
      <c r="E31" s="830" t="s">
        <v>1647</v>
      </c>
      <c r="F31" s="831">
        <v>68113</v>
      </c>
      <c r="G31" s="832">
        <v>10.86</v>
      </c>
      <c r="H31" s="829">
        <v>14</v>
      </c>
      <c r="I31" s="829" t="s">
        <v>322</v>
      </c>
      <c r="J31" s="981">
        <f t="shared" si="1"/>
        <v>14</v>
      </c>
      <c r="K31" s="840" t="s">
        <v>670</v>
      </c>
      <c r="L31" s="841" t="s">
        <v>661</v>
      </c>
      <c r="M31" s="841" t="s">
        <v>352</v>
      </c>
      <c r="N31" s="841" t="s">
        <v>758</v>
      </c>
      <c r="O31" s="841"/>
      <c r="P31" s="841" t="s">
        <v>5</v>
      </c>
      <c r="Q31" s="841" t="s">
        <v>323</v>
      </c>
      <c r="R31" s="841" t="s">
        <v>652</v>
      </c>
      <c r="S31" s="829"/>
      <c r="T31" s="829" t="s">
        <v>5</v>
      </c>
      <c r="U31" s="829" t="s">
        <v>323</v>
      </c>
      <c r="V31" s="829" t="s">
        <v>652</v>
      </c>
    </row>
    <row r="32" spans="1:22" outlineLevel="1">
      <c r="A32" s="847" t="s">
        <v>102</v>
      </c>
      <c r="B32" s="829" t="s">
        <v>1623</v>
      </c>
      <c r="C32" s="839">
        <v>42905</v>
      </c>
      <c r="D32" s="847" t="s">
        <v>1624</v>
      </c>
      <c r="E32" s="830" t="s">
        <v>1648</v>
      </c>
      <c r="F32" s="831">
        <v>68113</v>
      </c>
      <c r="G32" s="832">
        <v>69.819999999999993</v>
      </c>
      <c r="H32" s="829">
        <v>90</v>
      </c>
      <c r="I32" s="829" t="s">
        <v>322</v>
      </c>
      <c r="J32" s="981">
        <f t="shared" si="1"/>
        <v>90</v>
      </c>
      <c r="K32" s="840" t="s">
        <v>667</v>
      </c>
      <c r="L32" s="841" t="s">
        <v>661</v>
      </c>
      <c r="M32" s="841" t="s">
        <v>352</v>
      </c>
      <c r="N32" s="841" t="s">
        <v>662</v>
      </c>
      <c r="O32" s="841"/>
      <c r="P32" s="841" t="s">
        <v>5</v>
      </c>
      <c r="Q32" s="841" t="s">
        <v>323</v>
      </c>
      <c r="R32" s="841" t="s">
        <v>652</v>
      </c>
      <c r="S32" s="829"/>
      <c r="T32" s="829" t="s">
        <v>5</v>
      </c>
      <c r="U32" s="829" t="s">
        <v>323</v>
      </c>
      <c r="V32" s="829" t="s">
        <v>652</v>
      </c>
    </row>
    <row r="33" spans="1:22" outlineLevel="1">
      <c r="A33" s="847" t="s">
        <v>102</v>
      </c>
      <c r="B33" s="829" t="s">
        <v>1623</v>
      </c>
      <c r="C33" s="839">
        <v>42905</v>
      </c>
      <c r="D33" s="847" t="s">
        <v>1624</v>
      </c>
      <c r="E33" s="830" t="s">
        <v>1649</v>
      </c>
      <c r="F33" s="831">
        <v>68113</v>
      </c>
      <c r="G33" s="832">
        <v>69.819999999999993</v>
      </c>
      <c r="H33" s="829">
        <v>90</v>
      </c>
      <c r="I33" s="829" t="s">
        <v>322</v>
      </c>
      <c r="J33" s="981">
        <f t="shared" si="1"/>
        <v>90</v>
      </c>
      <c r="K33" s="840" t="s">
        <v>667</v>
      </c>
      <c r="L33" s="841" t="s">
        <v>661</v>
      </c>
      <c r="M33" s="841" t="s">
        <v>352</v>
      </c>
      <c r="N33" s="841" t="s">
        <v>662</v>
      </c>
      <c r="O33" s="841"/>
      <c r="P33" s="841" t="s">
        <v>5</v>
      </c>
      <c r="Q33" s="841" t="s">
        <v>323</v>
      </c>
      <c r="R33" s="841" t="s">
        <v>652</v>
      </c>
      <c r="S33" s="829"/>
      <c r="T33" s="829" t="s">
        <v>5</v>
      </c>
      <c r="U33" s="829" t="s">
        <v>323</v>
      </c>
      <c r="V33" s="829" t="s">
        <v>652</v>
      </c>
    </row>
    <row r="34" spans="1:22" outlineLevel="1">
      <c r="A34" s="847" t="s">
        <v>102</v>
      </c>
      <c r="B34" s="829" t="s">
        <v>1623</v>
      </c>
      <c r="C34" s="839">
        <v>42906</v>
      </c>
      <c r="D34" s="847" t="s">
        <v>1650</v>
      </c>
      <c r="E34" s="830" t="s">
        <v>1651</v>
      </c>
      <c r="F34" s="831">
        <v>68113</v>
      </c>
      <c r="G34" s="832">
        <v>54.3</v>
      </c>
      <c r="H34" s="829">
        <v>70</v>
      </c>
      <c r="I34" s="829" t="s">
        <v>322</v>
      </c>
      <c r="J34" s="981">
        <f t="shared" si="1"/>
        <v>70</v>
      </c>
      <c r="K34" s="840" t="s">
        <v>667</v>
      </c>
      <c r="L34" s="841" t="s">
        <v>661</v>
      </c>
      <c r="M34" s="841" t="s">
        <v>352</v>
      </c>
      <c r="N34" s="841" t="s">
        <v>674</v>
      </c>
      <c r="O34" s="841"/>
      <c r="P34" s="841" t="s">
        <v>5</v>
      </c>
      <c r="Q34" s="841" t="s">
        <v>323</v>
      </c>
      <c r="R34" s="841" t="s">
        <v>652</v>
      </c>
      <c r="S34" s="829"/>
      <c r="T34" s="829" t="s">
        <v>5</v>
      </c>
      <c r="U34" s="829" t="s">
        <v>323</v>
      </c>
      <c r="V34" s="829" t="s">
        <v>652</v>
      </c>
    </row>
    <row r="35" spans="1:22" outlineLevel="1">
      <c r="A35" s="847" t="s">
        <v>102</v>
      </c>
      <c r="B35" s="829" t="s">
        <v>1623</v>
      </c>
      <c r="C35" s="839">
        <v>42906</v>
      </c>
      <c r="D35" s="847" t="s">
        <v>1650</v>
      </c>
      <c r="E35" s="830" t="s">
        <v>1652</v>
      </c>
      <c r="F35" s="831">
        <v>68113</v>
      </c>
      <c r="G35" s="832">
        <v>54.3</v>
      </c>
      <c r="H35" s="829">
        <v>70</v>
      </c>
      <c r="I35" s="829" t="s">
        <v>322</v>
      </c>
      <c r="J35" s="981">
        <f t="shared" si="1"/>
        <v>70</v>
      </c>
      <c r="K35" s="840" t="s">
        <v>667</v>
      </c>
      <c r="L35" s="841" t="s">
        <v>661</v>
      </c>
      <c r="M35" s="841" t="s">
        <v>352</v>
      </c>
      <c r="N35" s="841" t="s">
        <v>674</v>
      </c>
      <c r="O35" s="841"/>
      <c r="P35" s="841" t="s">
        <v>5</v>
      </c>
      <c r="Q35" s="841" t="s">
        <v>323</v>
      </c>
      <c r="R35" s="841" t="s">
        <v>652</v>
      </c>
      <c r="S35" s="829"/>
      <c r="T35" s="829" t="s">
        <v>5</v>
      </c>
      <c r="U35" s="829" t="s">
        <v>323</v>
      </c>
      <c r="V35" s="829" t="s">
        <v>652</v>
      </c>
    </row>
    <row r="36" spans="1:22" outlineLevel="1">
      <c r="A36" s="847" t="s">
        <v>102</v>
      </c>
      <c r="B36" s="829" t="s">
        <v>1623</v>
      </c>
      <c r="C36" s="839">
        <v>42906</v>
      </c>
      <c r="D36" s="847" t="s">
        <v>1650</v>
      </c>
      <c r="E36" s="830" t="s">
        <v>1653</v>
      </c>
      <c r="F36" s="831">
        <v>68113</v>
      </c>
      <c r="G36" s="832">
        <v>54.3</v>
      </c>
      <c r="H36" s="829">
        <v>70</v>
      </c>
      <c r="I36" s="829" t="s">
        <v>322</v>
      </c>
      <c r="J36" s="981">
        <f t="shared" si="1"/>
        <v>70</v>
      </c>
      <c r="K36" s="840" t="s">
        <v>667</v>
      </c>
      <c r="L36" s="841" t="s">
        <v>661</v>
      </c>
      <c r="M36" s="841" t="s">
        <v>352</v>
      </c>
      <c r="N36" s="841" t="s">
        <v>674</v>
      </c>
      <c r="O36" s="841"/>
      <c r="P36" s="841" t="s">
        <v>5</v>
      </c>
      <c r="Q36" s="841" t="s">
        <v>323</v>
      </c>
      <c r="R36" s="841" t="s">
        <v>652</v>
      </c>
      <c r="S36" s="829"/>
      <c r="T36" s="829" t="s">
        <v>5</v>
      </c>
      <c r="U36" s="829" t="s">
        <v>323</v>
      </c>
      <c r="V36" s="829" t="s">
        <v>652</v>
      </c>
    </row>
    <row r="37" spans="1:22" outlineLevel="1">
      <c r="A37" s="847" t="s">
        <v>102</v>
      </c>
      <c r="B37" s="829" t="s">
        <v>1623</v>
      </c>
      <c r="C37" s="839">
        <v>42906</v>
      </c>
      <c r="D37" s="847" t="s">
        <v>1650</v>
      </c>
      <c r="E37" s="830" t="s">
        <v>1654</v>
      </c>
      <c r="F37" s="831">
        <v>68113</v>
      </c>
      <c r="G37" s="832">
        <v>54.3</v>
      </c>
      <c r="H37" s="829">
        <v>70</v>
      </c>
      <c r="I37" s="829" t="s">
        <v>322</v>
      </c>
      <c r="J37" s="981">
        <f t="shared" si="1"/>
        <v>70</v>
      </c>
      <c r="K37" s="840" t="s">
        <v>667</v>
      </c>
      <c r="L37" s="841" t="s">
        <v>661</v>
      </c>
      <c r="M37" s="841" t="s">
        <v>352</v>
      </c>
      <c r="N37" s="841" t="s">
        <v>674</v>
      </c>
      <c r="O37" s="841"/>
      <c r="P37" s="841" t="s">
        <v>5</v>
      </c>
      <c r="Q37" s="841" t="s">
        <v>323</v>
      </c>
      <c r="R37" s="841" t="s">
        <v>652</v>
      </c>
      <c r="S37" s="829"/>
      <c r="T37" s="829" t="s">
        <v>5</v>
      </c>
      <c r="U37" s="829" t="s">
        <v>323</v>
      </c>
      <c r="V37" s="829" t="s">
        <v>652</v>
      </c>
    </row>
    <row r="38" spans="1:22" outlineLevel="1">
      <c r="A38" s="847" t="s">
        <v>102</v>
      </c>
      <c r="B38" s="829" t="s">
        <v>1623</v>
      </c>
      <c r="C38" s="839">
        <v>42906</v>
      </c>
      <c r="D38" s="847" t="s">
        <v>1650</v>
      </c>
      <c r="E38" s="830" t="s">
        <v>1655</v>
      </c>
      <c r="F38" s="831">
        <v>68113</v>
      </c>
      <c r="G38" s="832">
        <v>54.3</v>
      </c>
      <c r="H38" s="829">
        <v>70</v>
      </c>
      <c r="I38" s="829" t="s">
        <v>322</v>
      </c>
      <c r="J38" s="981">
        <f t="shared" si="1"/>
        <v>70</v>
      </c>
      <c r="K38" s="840" t="s">
        <v>667</v>
      </c>
      <c r="L38" s="841" t="s">
        <v>661</v>
      </c>
      <c r="M38" s="841" t="s">
        <v>352</v>
      </c>
      <c r="N38" s="841" t="s">
        <v>674</v>
      </c>
      <c r="O38" s="841"/>
      <c r="P38" s="841" t="s">
        <v>5</v>
      </c>
      <c r="Q38" s="841" t="s">
        <v>323</v>
      </c>
      <c r="R38" s="841" t="s">
        <v>652</v>
      </c>
      <c r="S38" s="829"/>
      <c r="T38" s="829" t="s">
        <v>5</v>
      </c>
      <c r="U38" s="829" t="s">
        <v>323</v>
      </c>
      <c r="V38" s="829" t="s">
        <v>652</v>
      </c>
    </row>
    <row r="39" spans="1:22" outlineLevel="1">
      <c r="A39" s="847" t="s">
        <v>102</v>
      </c>
      <c r="B39" s="829" t="s">
        <v>1623</v>
      </c>
      <c r="C39" s="839">
        <v>42906</v>
      </c>
      <c r="D39" s="847" t="s">
        <v>1650</v>
      </c>
      <c r="E39" s="830" t="s">
        <v>1654</v>
      </c>
      <c r="F39" s="831">
        <v>68113</v>
      </c>
      <c r="G39" s="832">
        <v>12.41</v>
      </c>
      <c r="H39" s="829">
        <v>16</v>
      </c>
      <c r="I39" s="829" t="s">
        <v>322</v>
      </c>
      <c r="J39" s="981">
        <f t="shared" si="1"/>
        <v>16</v>
      </c>
      <c r="K39" s="840" t="s">
        <v>667</v>
      </c>
      <c r="L39" s="841" t="s">
        <v>661</v>
      </c>
      <c r="M39" s="841" t="s">
        <v>352</v>
      </c>
      <c r="N39" s="841" t="s">
        <v>674</v>
      </c>
      <c r="O39" s="841"/>
      <c r="P39" s="841" t="s">
        <v>5</v>
      </c>
      <c r="Q39" s="841" t="s">
        <v>323</v>
      </c>
      <c r="R39" s="841" t="s">
        <v>652</v>
      </c>
      <c r="S39" s="829"/>
      <c r="T39" s="829" t="s">
        <v>5</v>
      </c>
      <c r="U39" s="829" t="s">
        <v>323</v>
      </c>
      <c r="V39" s="829" t="s">
        <v>652</v>
      </c>
    </row>
    <row r="40" spans="1:22" outlineLevel="1">
      <c r="A40" s="847" t="s">
        <v>102</v>
      </c>
      <c r="B40" s="829" t="s">
        <v>1623</v>
      </c>
      <c r="C40" s="839">
        <v>42912</v>
      </c>
      <c r="D40" s="847" t="s">
        <v>1642</v>
      </c>
      <c r="E40" s="830" t="s">
        <v>1656</v>
      </c>
      <c r="F40" s="831">
        <v>68113</v>
      </c>
      <c r="G40" s="832">
        <v>10.86</v>
      </c>
      <c r="H40" s="829">
        <v>14</v>
      </c>
      <c r="I40" s="829" t="s">
        <v>322</v>
      </c>
      <c r="J40" s="981">
        <f t="shared" si="1"/>
        <v>14</v>
      </c>
      <c r="K40" s="840" t="s">
        <v>996</v>
      </c>
      <c r="L40" s="841" t="s">
        <v>661</v>
      </c>
      <c r="M40" s="841" t="s">
        <v>352</v>
      </c>
      <c r="N40" s="841"/>
      <c r="O40" s="841"/>
      <c r="P40" s="841" t="s">
        <v>5</v>
      </c>
      <c r="Q40" s="841" t="s">
        <v>323</v>
      </c>
      <c r="R40" s="841" t="s">
        <v>652</v>
      </c>
      <c r="S40" s="829"/>
      <c r="T40" s="829" t="s">
        <v>5</v>
      </c>
      <c r="U40" s="829" t="s">
        <v>323</v>
      </c>
      <c r="V40" s="829" t="s">
        <v>652</v>
      </c>
    </row>
    <row r="41" spans="1:22" outlineLevel="1">
      <c r="A41" s="847" t="s">
        <v>102</v>
      </c>
      <c r="B41" s="829" t="s">
        <v>1623</v>
      </c>
      <c r="C41" s="839">
        <v>42906</v>
      </c>
      <c r="D41" s="847" t="s">
        <v>1650</v>
      </c>
      <c r="E41" s="830" t="s">
        <v>1657</v>
      </c>
      <c r="F41" s="831">
        <v>68113</v>
      </c>
      <c r="G41" s="832">
        <v>54.3</v>
      </c>
      <c r="H41" s="829">
        <v>70</v>
      </c>
      <c r="I41" s="829" t="s">
        <v>322</v>
      </c>
      <c r="J41" s="981">
        <f t="shared" si="1"/>
        <v>70</v>
      </c>
      <c r="K41" s="840" t="s">
        <v>998</v>
      </c>
      <c r="L41" s="841" t="s">
        <v>661</v>
      </c>
      <c r="M41" s="841" t="s">
        <v>352</v>
      </c>
      <c r="N41" s="841"/>
      <c r="O41" s="841"/>
      <c r="P41" s="841" t="s">
        <v>5</v>
      </c>
      <c r="Q41" s="841" t="s">
        <v>323</v>
      </c>
      <c r="R41" s="841" t="s">
        <v>652</v>
      </c>
      <c r="S41" s="829"/>
      <c r="T41" s="829" t="s">
        <v>5</v>
      </c>
      <c r="U41" s="829" t="s">
        <v>323</v>
      </c>
      <c r="V41" s="829" t="s">
        <v>652</v>
      </c>
    </row>
    <row r="42" spans="1:22">
      <c r="A42" s="842" t="s">
        <v>647</v>
      </c>
      <c r="B42" s="842"/>
      <c r="C42" s="842"/>
      <c r="D42" s="842"/>
      <c r="E42" s="843"/>
      <c r="F42" s="844"/>
      <c r="G42" s="845">
        <f>SUM(G22:G41)</f>
        <v>677.21999999999991</v>
      </c>
      <c r="H42" s="846">
        <f>SUM(H22:H41)</f>
        <v>873</v>
      </c>
      <c r="I42" s="842"/>
      <c r="J42" s="984">
        <f>SUM(J22:J41)</f>
        <v>873</v>
      </c>
      <c r="K42" s="842"/>
      <c r="L42" s="842"/>
      <c r="M42" s="842"/>
      <c r="N42" s="842"/>
      <c r="O42" s="842"/>
      <c r="P42" s="842"/>
      <c r="Q42" s="842"/>
      <c r="R42" s="842"/>
      <c r="S42" s="829"/>
      <c r="T42" s="829"/>
      <c r="U42" s="829"/>
      <c r="V42" s="829"/>
    </row>
    <row r="43" spans="1:22" outlineLevel="1">
      <c r="A43" s="847" t="s">
        <v>103</v>
      </c>
      <c r="B43" s="829" t="s">
        <v>1623</v>
      </c>
      <c r="C43" s="839">
        <v>42893</v>
      </c>
      <c r="D43" s="847" t="s">
        <v>1626</v>
      </c>
      <c r="E43" s="830" t="s">
        <v>1658</v>
      </c>
      <c r="F43" s="831">
        <v>68113</v>
      </c>
      <c r="G43" s="832">
        <v>19.39</v>
      </c>
      <c r="H43" s="829">
        <v>25</v>
      </c>
      <c r="I43" s="829" t="s">
        <v>322</v>
      </c>
      <c r="J43" s="981">
        <f>H43</f>
        <v>25</v>
      </c>
      <c r="K43" s="840" t="s">
        <v>875</v>
      </c>
      <c r="L43" s="841" t="s">
        <v>661</v>
      </c>
      <c r="M43" s="841" t="s">
        <v>352</v>
      </c>
      <c r="N43" s="841"/>
      <c r="O43" s="841"/>
      <c r="P43" s="841" t="s">
        <v>5</v>
      </c>
      <c r="Q43" s="841" t="s">
        <v>323</v>
      </c>
      <c r="R43" s="841" t="s">
        <v>652</v>
      </c>
      <c r="S43" s="829"/>
      <c r="T43" s="829" t="s">
        <v>5</v>
      </c>
      <c r="U43" s="829" t="s">
        <v>323</v>
      </c>
      <c r="V43" s="829" t="s">
        <v>652</v>
      </c>
    </row>
    <row r="44" spans="1:22">
      <c r="A44" s="842" t="s">
        <v>647</v>
      </c>
      <c r="B44" s="842"/>
      <c r="C44" s="842"/>
      <c r="D44" s="842"/>
      <c r="E44" s="843"/>
      <c r="F44" s="844"/>
      <c r="G44" s="845">
        <f>SUM(G43:G43)</f>
        <v>19.39</v>
      </c>
      <c r="H44" s="846">
        <f>SUM(H43:H43)</f>
        <v>25</v>
      </c>
      <c r="I44" s="842"/>
      <c r="J44" s="984">
        <f>SUM(J43:J43)</f>
        <v>25</v>
      </c>
      <c r="K44" s="842"/>
      <c r="L44" s="842"/>
      <c r="M44" s="842"/>
      <c r="N44" s="842"/>
      <c r="O44" s="842"/>
      <c r="P44" s="842"/>
      <c r="Q44" s="842"/>
      <c r="R44" s="842"/>
      <c r="S44" s="829"/>
      <c r="T44" s="829"/>
      <c r="U44" s="829"/>
      <c r="V44" s="829"/>
    </row>
    <row r="45" spans="1:22" outlineLevel="1">
      <c r="A45" s="847" t="s">
        <v>106</v>
      </c>
      <c r="B45" s="829" t="s">
        <v>1623</v>
      </c>
      <c r="C45" s="839">
        <v>42911</v>
      </c>
      <c r="D45" s="847" t="s">
        <v>1659</v>
      </c>
      <c r="E45" s="830" t="s">
        <v>1660</v>
      </c>
      <c r="F45" s="831">
        <v>68113</v>
      </c>
      <c r="G45" s="832">
        <v>551.70000000000005</v>
      </c>
      <c r="H45" s="829">
        <v>711.19</v>
      </c>
      <c r="I45" s="829" t="s">
        <v>322</v>
      </c>
      <c r="J45" s="981">
        <f>H45</f>
        <v>711.19</v>
      </c>
      <c r="K45" s="840" t="s">
        <v>650</v>
      </c>
      <c r="L45" s="841" t="s">
        <v>661</v>
      </c>
      <c r="M45" s="841" t="s">
        <v>352</v>
      </c>
      <c r="N45" s="841" t="s">
        <v>1003</v>
      </c>
      <c r="O45" s="841"/>
      <c r="P45" s="841" t="s">
        <v>5</v>
      </c>
      <c r="Q45" s="841" t="s">
        <v>323</v>
      </c>
      <c r="R45" s="841" t="s">
        <v>652</v>
      </c>
      <c r="S45" s="829"/>
      <c r="T45" s="829" t="s">
        <v>5</v>
      </c>
      <c r="U45" s="829" t="s">
        <v>323</v>
      </c>
      <c r="V45" s="829" t="s">
        <v>652</v>
      </c>
    </row>
    <row r="46" spans="1:22" outlineLevel="1">
      <c r="A46" s="847" t="s">
        <v>106</v>
      </c>
      <c r="B46" s="829" t="s">
        <v>1623</v>
      </c>
      <c r="C46" s="839">
        <v>42913</v>
      </c>
      <c r="D46" s="847" t="s">
        <v>1661</v>
      </c>
      <c r="E46" s="830" t="s">
        <v>1005</v>
      </c>
      <c r="F46" s="831">
        <v>68113</v>
      </c>
      <c r="G46" s="832">
        <v>33.85</v>
      </c>
      <c r="H46" s="829">
        <v>43.63</v>
      </c>
      <c r="I46" s="829" t="s">
        <v>322</v>
      </c>
      <c r="J46" s="981">
        <f>H46</f>
        <v>43.63</v>
      </c>
      <c r="K46" s="840" t="s">
        <v>656</v>
      </c>
      <c r="L46" s="841" t="s">
        <v>661</v>
      </c>
      <c r="M46" s="841" t="s">
        <v>352</v>
      </c>
      <c r="N46" s="841" t="s">
        <v>1003</v>
      </c>
      <c r="O46" s="841"/>
      <c r="P46" s="841" t="s">
        <v>5</v>
      </c>
      <c r="Q46" s="841" t="s">
        <v>323</v>
      </c>
      <c r="R46" s="841" t="s">
        <v>652</v>
      </c>
      <c r="S46" s="829"/>
      <c r="T46" s="829" t="s">
        <v>5</v>
      </c>
      <c r="U46" s="829" t="s">
        <v>323</v>
      </c>
      <c r="V46" s="829" t="s">
        <v>652</v>
      </c>
    </row>
    <row r="47" spans="1:22" outlineLevel="1">
      <c r="A47" s="847" t="s">
        <v>106</v>
      </c>
      <c r="B47" s="829" t="s">
        <v>1623</v>
      </c>
      <c r="C47" s="839">
        <v>42909</v>
      </c>
      <c r="D47" s="847" t="s">
        <v>1662</v>
      </c>
      <c r="E47" s="830" t="s">
        <v>1008</v>
      </c>
      <c r="F47" s="831">
        <v>68113</v>
      </c>
      <c r="G47" s="832">
        <v>0.8</v>
      </c>
      <c r="H47" s="829">
        <v>1.03</v>
      </c>
      <c r="I47" s="829" t="s">
        <v>322</v>
      </c>
      <c r="J47" s="981">
        <f>H47</f>
        <v>1.03</v>
      </c>
      <c r="K47" s="840" t="s">
        <v>694</v>
      </c>
      <c r="L47" s="841" t="s">
        <v>661</v>
      </c>
      <c r="M47" s="841" t="s">
        <v>352</v>
      </c>
      <c r="N47" s="841" t="s">
        <v>1003</v>
      </c>
      <c r="O47" s="841"/>
      <c r="P47" s="841" t="s">
        <v>5</v>
      </c>
      <c r="Q47" s="841" t="s">
        <v>323</v>
      </c>
      <c r="R47" s="841" t="s">
        <v>652</v>
      </c>
      <c r="S47" s="829"/>
      <c r="T47" s="829" t="s">
        <v>5</v>
      </c>
      <c r="U47" s="829" t="s">
        <v>323</v>
      </c>
      <c r="V47" s="829" t="s">
        <v>652</v>
      </c>
    </row>
    <row r="48" spans="1:22" outlineLevel="1">
      <c r="A48" s="847" t="s">
        <v>106</v>
      </c>
      <c r="B48" s="829" t="s">
        <v>1623</v>
      </c>
      <c r="C48" s="839">
        <v>42913</v>
      </c>
      <c r="D48" s="847" t="s">
        <v>1663</v>
      </c>
      <c r="E48" s="830" t="s">
        <v>1664</v>
      </c>
      <c r="F48" s="831">
        <v>68113</v>
      </c>
      <c r="G48" s="832">
        <v>11.95</v>
      </c>
      <c r="H48" s="829">
        <v>15.4</v>
      </c>
      <c r="I48" s="829" t="s">
        <v>322</v>
      </c>
      <c r="J48" s="981">
        <f>H48</f>
        <v>15.4</v>
      </c>
      <c r="K48" s="840" t="s">
        <v>694</v>
      </c>
      <c r="L48" s="841" t="s">
        <v>661</v>
      </c>
      <c r="M48" s="841" t="s">
        <v>352</v>
      </c>
      <c r="N48" s="841" t="s">
        <v>1003</v>
      </c>
      <c r="O48" s="841"/>
      <c r="P48" s="841" t="s">
        <v>5</v>
      </c>
      <c r="Q48" s="841" t="s">
        <v>323</v>
      </c>
      <c r="R48" s="841" t="s">
        <v>652</v>
      </c>
      <c r="S48" s="829"/>
      <c r="T48" s="829" t="s">
        <v>5</v>
      </c>
      <c r="U48" s="829" t="s">
        <v>323</v>
      </c>
      <c r="V48" s="829" t="s">
        <v>652</v>
      </c>
    </row>
    <row r="49" spans="1:22">
      <c r="A49" s="842" t="s">
        <v>647</v>
      </c>
      <c r="B49" s="842"/>
      <c r="C49" s="842"/>
      <c r="D49" s="842"/>
      <c r="E49" s="843"/>
      <c r="F49" s="844"/>
      <c r="G49" s="845">
        <f>SUM(G45:G48)</f>
        <v>598.30000000000007</v>
      </c>
      <c r="H49" s="846">
        <f>SUM(H45:H48)</f>
        <v>771.25</v>
      </c>
      <c r="I49" s="842"/>
      <c r="J49" s="984">
        <f>SUM(J45:J48)</f>
        <v>771.25</v>
      </c>
      <c r="K49" s="842"/>
      <c r="L49" s="842"/>
      <c r="M49" s="842"/>
      <c r="N49" s="842"/>
      <c r="O49" s="842"/>
      <c r="P49" s="842"/>
      <c r="Q49" s="842"/>
      <c r="R49" s="842"/>
      <c r="S49" s="829"/>
      <c r="T49" s="829"/>
      <c r="U49" s="829"/>
      <c r="V49" s="829"/>
    </row>
    <row r="50" spans="1:22" outlineLevel="1">
      <c r="A50" s="847" t="s">
        <v>108</v>
      </c>
      <c r="B50" s="829" t="s">
        <v>1623</v>
      </c>
      <c r="C50" s="839">
        <v>42911</v>
      </c>
      <c r="D50" s="847" t="s">
        <v>1659</v>
      </c>
      <c r="E50" s="830" t="s">
        <v>707</v>
      </c>
      <c r="F50" s="831">
        <v>68113</v>
      </c>
      <c r="G50" s="832">
        <v>1773.46</v>
      </c>
      <c r="H50" s="829">
        <v>2286.13</v>
      </c>
      <c r="I50" s="829" t="s">
        <v>322</v>
      </c>
      <c r="J50" s="981">
        <f>H50</f>
        <v>2286.13</v>
      </c>
      <c r="K50" s="840" t="s">
        <v>650</v>
      </c>
      <c r="L50" s="841" t="s">
        <v>661</v>
      </c>
      <c r="M50" s="841" t="s">
        <v>352</v>
      </c>
      <c r="N50" s="841" t="s">
        <v>674</v>
      </c>
      <c r="O50" s="841"/>
      <c r="P50" s="841" t="s">
        <v>5</v>
      </c>
      <c r="Q50" s="841" t="s">
        <v>323</v>
      </c>
      <c r="R50" s="841" t="s">
        <v>652</v>
      </c>
      <c r="S50" s="829"/>
      <c r="T50" s="829" t="s">
        <v>5</v>
      </c>
      <c r="U50" s="829" t="s">
        <v>323</v>
      </c>
      <c r="V50" s="829" t="s">
        <v>652</v>
      </c>
    </row>
    <row r="51" spans="1:22" outlineLevel="1">
      <c r="A51" s="847" t="s">
        <v>108</v>
      </c>
      <c r="B51" s="829" t="s">
        <v>1623</v>
      </c>
      <c r="C51" s="839">
        <v>42913</v>
      </c>
      <c r="D51" s="847" t="s">
        <v>1661</v>
      </c>
      <c r="E51" s="830" t="s">
        <v>709</v>
      </c>
      <c r="F51" s="831">
        <v>68113</v>
      </c>
      <c r="G51" s="832">
        <v>113.16</v>
      </c>
      <c r="H51" s="829">
        <v>145.87</v>
      </c>
      <c r="I51" s="829" t="s">
        <v>322</v>
      </c>
      <c r="J51" s="981">
        <f>H51</f>
        <v>145.87</v>
      </c>
      <c r="K51" s="840" t="s">
        <v>656</v>
      </c>
      <c r="L51" s="841" t="s">
        <v>661</v>
      </c>
      <c r="M51" s="841" t="s">
        <v>352</v>
      </c>
      <c r="N51" s="841" t="s">
        <v>674</v>
      </c>
      <c r="O51" s="841"/>
      <c r="P51" s="841" t="s">
        <v>5</v>
      </c>
      <c r="Q51" s="841" t="s">
        <v>323</v>
      </c>
      <c r="R51" s="841" t="s">
        <v>652</v>
      </c>
      <c r="S51" s="829"/>
      <c r="T51" s="829" t="s">
        <v>5</v>
      </c>
      <c r="U51" s="829" t="s">
        <v>323</v>
      </c>
      <c r="V51" s="829" t="s">
        <v>652</v>
      </c>
    </row>
    <row r="52" spans="1:22" outlineLevel="1">
      <c r="A52" s="847" t="s">
        <v>108</v>
      </c>
      <c r="B52" s="829" t="s">
        <v>1623</v>
      </c>
      <c r="C52" s="839">
        <v>42909</v>
      </c>
      <c r="D52" s="847" t="s">
        <v>1662</v>
      </c>
      <c r="E52" s="830" t="s">
        <v>711</v>
      </c>
      <c r="F52" s="831">
        <v>68113</v>
      </c>
      <c r="G52" s="832">
        <v>2.66</v>
      </c>
      <c r="H52" s="829">
        <v>3.43</v>
      </c>
      <c r="I52" s="829" t="s">
        <v>322</v>
      </c>
      <c r="J52" s="981">
        <f>H52</f>
        <v>3.43</v>
      </c>
      <c r="K52" s="840" t="s">
        <v>694</v>
      </c>
      <c r="L52" s="841" t="s">
        <v>661</v>
      </c>
      <c r="M52" s="841" t="s">
        <v>352</v>
      </c>
      <c r="N52" s="841" t="s">
        <v>674</v>
      </c>
      <c r="O52" s="841"/>
      <c r="P52" s="841" t="s">
        <v>5</v>
      </c>
      <c r="Q52" s="841" t="s">
        <v>323</v>
      </c>
      <c r="R52" s="841" t="s">
        <v>652</v>
      </c>
      <c r="S52" s="829"/>
      <c r="T52" s="829" t="s">
        <v>5</v>
      </c>
      <c r="U52" s="829" t="s">
        <v>323</v>
      </c>
      <c r="V52" s="829" t="s">
        <v>652</v>
      </c>
    </row>
    <row r="53" spans="1:22" outlineLevel="1">
      <c r="A53" s="847" t="s">
        <v>108</v>
      </c>
      <c r="B53" s="829" t="s">
        <v>1623</v>
      </c>
      <c r="C53" s="839">
        <v>42913</v>
      </c>
      <c r="D53" s="847" t="s">
        <v>1663</v>
      </c>
      <c r="E53" s="830" t="s">
        <v>1665</v>
      </c>
      <c r="F53" s="831">
        <v>68113</v>
      </c>
      <c r="G53" s="832">
        <v>39.94</v>
      </c>
      <c r="H53" s="829">
        <v>51.48</v>
      </c>
      <c r="I53" s="829" t="s">
        <v>322</v>
      </c>
      <c r="J53" s="981">
        <f>H53</f>
        <v>51.48</v>
      </c>
      <c r="K53" s="840" t="s">
        <v>694</v>
      </c>
      <c r="L53" s="841" t="s">
        <v>661</v>
      </c>
      <c r="M53" s="841" t="s">
        <v>352</v>
      </c>
      <c r="N53" s="841" t="s">
        <v>674</v>
      </c>
      <c r="O53" s="841"/>
      <c r="P53" s="841" t="s">
        <v>5</v>
      </c>
      <c r="Q53" s="841" t="s">
        <v>323</v>
      </c>
      <c r="R53" s="841" t="s">
        <v>652</v>
      </c>
      <c r="S53" s="829"/>
      <c r="T53" s="829" t="s">
        <v>5</v>
      </c>
      <c r="U53" s="829" t="s">
        <v>323</v>
      </c>
      <c r="V53" s="829" t="s">
        <v>652</v>
      </c>
    </row>
    <row r="54" spans="1:22">
      <c r="A54" s="842" t="s">
        <v>647</v>
      </c>
      <c r="B54" s="842"/>
      <c r="C54" s="842"/>
      <c r="D54" s="842"/>
      <c r="E54" s="843"/>
      <c r="F54" s="844"/>
      <c r="G54" s="845">
        <f>SUM(G50:G53)</f>
        <v>1929.2200000000003</v>
      </c>
      <c r="H54" s="846">
        <f>SUM(H50:H53)</f>
        <v>2486.91</v>
      </c>
      <c r="I54" s="842"/>
      <c r="J54" s="984">
        <f>SUM(J50:J53)</f>
        <v>2486.91</v>
      </c>
      <c r="K54" s="842"/>
      <c r="L54" s="842"/>
      <c r="M54" s="842"/>
      <c r="N54" s="842"/>
      <c r="O54" s="842"/>
      <c r="P54" s="842"/>
      <c r="Q54" s="842"/>
      <c r="R54" s="842"/>
      <c r="S54" s="829"/>
      <c r="T54" s="829"/>
      <c r="U54" s="829"/>
      <c r="V54" s="829"/>
    </row>
    <row r="55" spans="1:22" outlineLevel="1">
      <c r="A55" s="847" t="s">
        <v>109</v>
      </c>
      <c r="B55" s="829" t="s">
        <v>1623</v>
      </c>
      <c r="C55" s="839">
        <v>42911</v>
      </c>
      <c r="D55" s="847" t="s">
        <v>1659</v>
      </c>
      <c r="E55" s="830" t="s">
        <v>713</v>
      </c>
      <c r="F55" s="831">
        <v>68113</v>
      </c>
      <c r="G55" s="832">
        <v>1154.3</v>
      </c>
      <c r="H55" s="829">
        <v>1487.99</v>
      </c>
      <c r="I55" s="829" t="s">
        <v>322</v>
      </c>
      <c r="J55" s="981">
        <f>H55</f>
        <v>1487.99</v>
      </c>
      <c r="K55" s="840" t="s">
        <v>650</v>
      </c>
      <c r="L55" s="841" t="s">
        <v>661</v>
      </c>
      <c r="M55" s="841" t="s">
        <v>352</v>
      </c>
      <c r="N55" s="841" t="s">
        <v>1021</v>
      </c>
      <c r="O55" s="841"/>
      <c r="P55" s="841" t="s">
        <v>5</v>
      </c>
      <c r="Q55" s="841" t="s">
        <v>323</v>
      </c>
      <c r="R55" s="841" t="s">
        <v>652</v>
      </c>
      <c r="S55" s="829"/>
      <c r="T55" s="829" t="s">
        <v>5</v>
      </c>
      <c r="U55" s="829" t="s">
        <v>323</v>
      </c>
      <c r="V55" s="829" t="s">
        <v>652</v>
      </c>
    </row>
    <row r="56" spans="1:22" outlineLevel="1">
      <c r="A56" s="847" t="s">
        <v>109</v>
      </c>
      <c r="B56" s="829" t="s">
        <v>1623</v>
      </c>
      <c r="C56" s="839">
        <v>42913</v>
      </c>
      <c r="D56" s="847" t="s">
        <v>1661</v>
      </c>
      <c r="E56" s="830" t="s">
        <v>716</v>
      </c>
      <c r="F56" s="831">
        <v>68113</v>
      </c>
      <c r="G56" s="832">
        <v>75.37</v>
      </c>
      <c r="H56" s="829">
        <v>97.16</v>
      </c>
      <c r="I56" s="829" t="s">
        <v>322</v>
      </c>
      <c r="J56" s="981">
        <f>H56</f>
        <v>97.16</v>
      </c>
      <c r="K56" s="840" t="s">
        <v>656</v>
      </c>
      <c r="L56" s="841" t="s">
        <v>661</v>
      </c>
      <c r="M56" s="841" t="s">
        <v>352</v>
      </c>
      <c r="N56" s="841" t="s">
        <v>662</v>
      </c>
      <c r="O56" s="841"/>
      <c r="P56" s="841" t="s">
        <v>5</v>
      </c>
      <c r="Q56" s="841" t="s">
        <v>323</v>
      </c>
      <c r="R56" s="841" t="s">
        <v>652</v>
      </c>
      <c r="S56" s="829"/>
      <c r="T56" s="829" t="s">
        <v>5</v>
      </c>
      <c r="U56" s="829" t="s">
        <v>323</v>
      </c>
      <c r="V56" s="829" t="s">
        <v>652</v>
      </c>
    </row>
    <row r="57" spans="1:22" outlineLevel="1">
      <c r="A57" s="847" t="s">
        <v>109</v>
      </c>
      <c r="B57" s="829" t="s">
        <v>1623</v>
      </c>
      <c r="C57" s="839">
        <v>42909</v>
      </c>
      <c r="D57" s="847" t="s">
        <v>1662</v>
      </c>
      <c r="E57" s="830" t="s">
        <v>722</v>
      </c>
      <c r="F57" s="831">
        <v>68113</v>
      </c>
      <c r="G57" s="832">
        <v>2.0099999999999998</v>
      </c>
      <c r="H57" s="829">
        <v>2.59</v>
      </c>
      <c r="I57" s="829" t="s">
        <v>322</v>
      </c>
      <c r="J57" s="981">
        <f>H57</f>
        <v>2.59</v>
      </c>
      <c r="K57" s="840" t="s">
        <v>694</v>
      </c>
      <c r="L57" s="841" t="s">
        <v>661</v>
      </c>
      <c r="M57" s="841" t="s">
        <v>352</v>
      </c>
      <c r="N57" s="841" t="s">
        <v>662</v>
      </c>
      <c r="O57" s="841"/>
      <c r="P57" s="841" t="s">
        <v>5</v>
      </c>
      <c r="Q57" s="841" t="s">
        <v>323</v>
      </c>
      <c r="R57" s="841" t="s">
        <v>652</v>
      </c>
      <c r="S57" s="829"/>
      <c r="T57" s="829" t="s">
        <v>5</v>
      </c>
      <c r="U57" s="829" t="s">
        <v>323</v>
      </c>
      <c r="V57" s="829" t="s">
        <v>652</v>
      </c>
    </row>
    <row r="58" spans="1:22" outlineLevel="1">
      <c r="A58" s="847" t="s">
        <v>109</v>
      </c>
      <c r="B58" s="829" t="s">
        <v>1623</v>
      </c>
      <c r="C58" s="839">
        <v>42913</v>
      </c>
      <c r="D58" s="847" t="s">
        <v>1663</v>
      </c>
      <c r="E58" s="830" t="s">
        <v>719</v>
      </c>
      <c r="F58" s="831">
        <v>68113</v>
      </c>
      <c r="G58" s="832">
        <v>26.6</v>
      </c>
      <c r="H58" s="829">
        <v>34.29</v>
      </c>
      <c r="I58" s="829" t="s">
        <v>322</v>
      </c>
      <c r="J58" s="981">
        <f>H58</f>
        <v>34.29</v>
      </c>
      <c r="K58" s="840" t="s">
        <v>694</v>
      </c>
      <c r="L58" s="841" t="s">
        <v>661</v>
      </c>
      <c r="M58" s="841" t="s">
        <v>352</v>
      </c>
      <c r="N58" s="841" t="s">
        <v>1021</v>
      </c>
      <c r="O58" s="841"/>
      <c r="P58" s="841" t="s">
        <v>5</v>
      </c>
      <c r="Q58" s="841" t="s">
        <v>323</v>
      </c>
      <c r="R58" s="841" t="s">
        <v>652</v>
      </c>
      <c r="S58" s="829"/>
      <c r="T58" s="829" t="s">
        <v>5</v>
      </c>
      <c r="U58" s="829" t="s">
        <v>323</v>
      </c>
      <c r="V58" s="829" t="s">
        <v>652</v>
      </c>
    </row>
    <row r="59" spans="1:22">
      <c r="A59" s="842" t="s">
        <v>647</v>
      </c>
      <c r="B59" s="842"/>
      <c r="C59" s="842"/>
      <c r="D59" s="842"/>
      <c r="E59" s="843"/>
      <c r="F59" s="844"/>
      <c r="G59" s="845">
        <f>SUM(G55:G58)</f>
        <v>1258.28</v>
      </c>
      <c r="H59" s="846">
        <f>SUM(H55:H58)</f>
        <v>1622.03</v>
      </c>
      <c r="I59" s="842"/>
      <c r="J59" s="984">
        <f>SUM(J55:J58)</f>
        <v>1622.03</v>
      </c>
      <c r="K59" s="842"/>
      <c r="L59" s="842"/>
      <c r="M59" s="842"/>
      <c r="N59" s="842"/>
      <c r="O59" s="842"/>
      <c r="P59" s="842"/>
      <c r="Q59" s="842"/>
      <c r="R59" s="842"/>
      <c r="S59" s="829"/>
      <c r="T59" s="829"/>
      <c r="U59" s="829"/>
      <c r="V59" s="829"/>
    </row>
    <row r="60" spans="1:22" outlineLevel="1">
      <c r="A60" s="847" t="s">
        <v>110</v>
      </c>
      <c r="B60" s="829" t="s">
        <v>1623</v>
      </c>
      <c r="C60" s="839">
        <v>42911</v>
      </c>
      <c r="D60" s="847" t="s">
        <v>1659</v>
      </c>
      <c r="E60" s="830" t="s">
        <v>713</v>
      </c>
      <c r="F60" s="831">
        <v>68113</v>
      </c>
      <c r="G60" s="832">
        <v>1154.3</v>
      </c>
      <c r="H60" s="829">
        <v>1487.99</v>
      </c>
      <c r="I60" s="829" t="s">
        <v>322</v>
      </c>
      <c r="J60" s="981">
        <f>H60</f>
        <v>1487.99</v>
      </c>
      <c r="K60" s="840" t="s">
        <v>650</v>
      </c>
      <c r="L60" s="841" t="s">
        <v>661</v>
      </c>
      <c r="M60" s="841" t="s">
        <v>352</v>
      </c>
      <c r="N60" s="841" t="s">
        <v>1021</v>
      </c>
      <c r="O60" s="841"/>
      <c r="P60" s="841" t="s">
        <v>5</v>
      </c>
      <c r="Q60" s="841" t="s">
        <v>323</v>
      </c>
      <c r="R60" s="841" t="s">
        <v>652</v>
      </c>
      <c r="S60" s="829"/>
      <c r="T60" s="829" t="s">
        <v>5</v>
      </c>
      <c r="U60" s="829" t="s">
        <v>323</v>
      </c>
      <c r="V60" s="829" t="s">
        <v>652</v>
      </c>
    </row>
    <row r="61" spans="1:22" outlineLevel="1">
      <c r="A61" s="847" t="s">
        <v>110</v>
      </c>
      <c r="B61" s="829" t="s">
        <v>1623</v>
      </c>
      <c r="C61" s="839">
        <v>42913</v>
      </c>
      <c r="D61" s="847" t="s">
        <v>1661</v>
      </c>
      <c r="E61" s="830" t="s">
        <v>716</v>
      </c>
      <c r="F61" s="831">
        <v>68113</v>
      </c>
      <c r="G61" s="832">
        <v>75.37</v>
      </c>
      <c r="H61" s="829">
        <v>97.16</v>
      </c>
      <c r="I61" s="829" t="s">
        <v>322</v>
      </c>
      <c r="J61" s="981">
        <f>H61</f>
        <v>97.16</v>
      </c>
      <c r="K61" s="840" t="s">
        <v>656</v>
      </c>
      <c r="L61" s="841" t="s">
        <v>661</v>
      </c>
      <c r="M61" s="841" t="s">
        <v>352</v>
      </c>
      <c r="N61" s="841" t="s">
        <v>662</v>
      </c>
      <c r="O61" s="841"/>
      <c r="P61" s="841" t="s">
        <v>5</v>
      </c>
      <c r="Q61" s="841" t="s">
        <v>323</v>
      </c>
      <c r="R61" s="841" t="s">
        <v>652</v>
      </c>
      <c r="S61" s="829"/>
      <c r="T61" s="829" t="s">
        <v>5</v>
      </c>
      <c r="U61" s="829" t="s">
        <v>323</v>
      </c>
      <c r="V61" s="829" t="s">
        <v>652</v>
      </c>
    </row>
    <row r="62" spans="1:22" outlineLevel="1">
      <c r="A62" s="847" t="s">
        <v>110</v>
      </c>
      <c r="B62" s="829" t="s">
        <v>1623</v>
      </c>
      <c r="C62" s="839">
        <v>42913</v>
      </c>
      <c r="D62" s="847" t="s">
        <v>1663</v>
      </c>
      <c r="E62" s="830" t="s">
        <v>719</v>
      </c>
      <c r="F62" s="831">
        <v>68113</v>
      </c>
      <c r="G62" s="832">
        <v>26.6</v>
      </c>
      <c r="H62" s="829">
        <v>34.29</v>
      </c>
      <c r="I62" s="829" t="s">
        <v>322</v>
      </c>
      <c r="J62" s="981">
        <f>H62</f>
        <v>34.29</v>
      </c>
      <c r="K62" s="840" t="s">
        <v>694</v>
      </c>
      <c r="L62" s="841" t="s">
        <v>661</v>
      </c>
      <c r="M62" s="841" t="s">
        <v>352</v>
      </c>
      <c r="N62" s="841" t="s">
        <v>1021</v>
      </c>
      <c r="O62" s="841"/>
      <c r="P62" s="841" t="s">
        <v>5</v>
      </c>
      <c r="Q62" s="841" t="s">
        <v>323</v>
      </c>
      <c r="R62" s="841" t="s">
        <v>652</v>
      </c>
      <c r="S62" s="829"/>
      <c r="T62" s="829" t="s">
        <v>5</v>
      </c>
      <c r="U62" s="829" t="s">
        <v>323</v>
      </c>
      <c r="V62" s="829" t="s">
        <v>652</v>
      </c>
    </row>
    <row r="63" spans="1:22" outlineLevel="1">
      <c r="A63" s="847" t="s">
        <v>110</v>
      </c>
      <c r="B63" s="829" t="s">
        <v>1623</v>
      </c>
      <c r="C63" s="839">
        <v>42909</v>
      </c>
      <c r="D63" s="847" t="s">
        <v>1662</v>
      </c>
      <c r="E63" s="830" t="s">
        <v>722</v>
      </c>
      <c r="F63" s="831">
        <v>68113</v>
      </c>
      <c r="G63" s="832">
        <v>2.0099999999999998</v>
      </c>
      <c r="H63" s="829">
        <v>2.59</v>
      </c>
      <c r="I63" s="829" t="s">
        <v>322</v>
      </c>
      <c r="J63" s="981">
        <f>H63</f>
        <v>2.59</v>
      </c>
      <c r="K63" s="840" t="s">
        <v>694</v>
      </c>
      <c r="L63" s="841" t="s">
        <v>661</v>
      </c>
      <c r="M63" s="841" t="s">
        <v>352</v>
      </c>
      <c r="N63" s="841" t="s">
        <v>662</v>
      </c>
      <c r="O63" s="841"/>
      <c r="P63" s="841" t="s">
        <v>5</v>
      </c>
      <c r="Q63" s="841" t="s">
        <v>323</v>
      </c>
      <c r="R63" s="841" t="s">
        <v>652</v>
      </c>
      <c r="S63" s="829"/>
      <c r="T63" s="829" t="s">
        <v>5</v>
      </c>
      <c r="U63" s="829" t="s">
        <v>323</v>
      </c>
      <c r="V63" s="829" t="s">
        <v>652</v>
      </c>
    </row>
    <row r="64" spans="1:22">
      <c r="A64" s="842" t="s">
        <v>647</v>
      </c>
      <c r="B64" s="842"/>
      <c r="C64" s="842"/>
      <c r="D64" s="842"/>
      <c r="E64" s="843"/>
      <c r="F64" s="844"/>
      <c r="G64" s="845">
        <f>SUM(G60:G63)</f>
        <v>1258.28</v>
      </c>
      <c r="H64" s="846">
        <f>SUM(H60:H63)</f>
        <v>1622.03</v>
      </c>
      <c r="I64" s="842"/>
      <c r="J64" s="984">
        <f>SUM(J60:J63)</f>
        <v>1622.03</v>
      </c>
      <c r="K64" s="842"/>
      <c r="L64" s="842"/>
      <c r="M64" s="842"/>
      <c r="N64" s="842"/>
      <c r="O64" s="842"/>
      <c r="P64" s="842"/>
      <c r="Q64" s="842"/>
      <c r="R64" s="842"/>
      <c r="S64" s="829"/>
      <c r="T64" s="829"/>
      <c r="U64" s="829"/>
      <c r="V64" s="829"/>
    </row>
    <row r="65" spans="1:22" outlineLevel="1">
      <c r="A65" s="847" t="s">
        <v>111</v>
      </c>
      <c r="B65" s="829" t="s">
        <v>1623</v>
      </c>
      <c r="C65" s="839">
        <v>42911</v>
      </c>
      <c r="D65" s="847" t="s">
        <v>1659</v>
      </c>
      <c r="E65" s="830" t="s">
        <v>724</v>
      </c>
      <c r="F65" s="831">
        <v>68113</v>
      </c>
      <c r="G65" s="832">
        <v>229.02</v>
      </c>
      <c r="H65" s="829">
        <v>295.22000000000003</v>
      </c>
      <c r="I65" s="829" t="s">
        <v>322</v>
      </c>
      <c r="J65" s="981">
        <f>H65</f>
        <v>295.22000000000003</v>
      </c>
      <c r="K65" s="840" t="s">
        <v>650</v>
      </c>
      <c r="L65" s="841" t="s">
        <v>661</v>
      </c>
      <c r="M65" s="841" t="s">
        <v>352</v>
      </c>
      <c r="N65" s="841" t="s">
        <v>725</v>
      </c>
      <c r="O65" s="841"/>
      <c r="P65" s="841" t="s">
        <v>5</v>
      </c>
      <c r="Q65" s="841" t="s">
        <v>323</v>
      </c>
      <c r="R65" s="841" t="s">
        <v>652</v>
      </c>
      <c r="S65" s="829"/>
      <c r="T65" s="829" t="s">
        <v>5</v>
      </c>
      <c r="U65" s="829" t="s">
        <v>323</v>
      </c>
      <c r="V65" s="829" t="s">
        <v>652</v>
      </c>
    </row>
    <row r="66" spans="1:22" outlineLevel="1">
      <c r="A66" s="847" t="s">
        <v>111</v>
      </c>
      <c r="B66" s="829" t="s">
        <v>1623</v>
      </c>
      <c r="C66" s="839">
        <v>42913</v>
      </c>
      <c r="D66" s="847" t="s">
        <v>1661</v>
      </c>
      <c r="E66" s="830" t="s">
        <v>727</v>
      </c>
      <c r="F66" s="831">
        <v>68113</v>
      </c>
      <c r="G66" s="832">
        <v>14.55</v>
      </c>
      <c r="H66" s="829">
        <v>18.75</v>
      </c>
      <c r="I66" s="829" t="s">
        <v>322</v>
      </c>
      <c r="J66" s="981">
        <f>H66</f>
        <v>18.75</v>
      </c>
      <c r="K66" s="840" t="s">
        <v>656</v>
      </c>
      <c r="L66" s="841" t="s">
        <v>661</v>
      </c>
      <c r="M66" s="841" t="s">
        <v>352</v>
      </c>
      <c r="N66" s="841" t="s">
        <v>725</v>
      </c>
      <c r="O66" s="841"/>
      <c r="P66" s="841" t="s">
        <v>5</v>
      </c>
      <c r="Q66" s="841" t="s">
        <v>323</v>
      </c>
      <c r="R66" s="841" t="s">
        <v>652</v>
      </c>
      <c r="S66" s="829"/>
      <c r="T66" s="829" t="s">
        <v>5</v>
      </c>
      <c r="U66" s="829" t="s">
        <v>323</v>
      </c>
      <c r="V66" s="829" t="s">
        <v>652</v>
      </c>
    </row>
    <row r="67" spans="1:22" outlineLevel="1">
      <c r="A67" s="847" t="s">
        <v>111</v>
      </c>
      <c r="B67" s="829" t="s">
        <v>1623</v>
      </c>
      <c r="C67" s="839">
        <v>42909</v>
      </c>
      <c r="D67" s="847" t="s">
        <v>1662</v>
      </c>
      <c r="E67" s="830" t="s">
        <v>736</v>
      </c>
      <c r="F67" s="831">
        <v>68113</v>
      </c>
      <c r="G67" s="832">
        <v>0.34</v>
      </c>
      <c r="H67" s="829">
        <v>0.44</v>
      </c>
      <c r="I67" s="829" t="s">
        <v>322</v>
      </c>
      <c r="J67" s="981">
        <f>H67</f>
        <v>0.44</v>
      </c>
      <c r="K67" s="840" t="s">
        <v>694</v>
      </c>
      <c r="L67" s="841" t="s">
        <v>661</v>
      </c>
      <c r="M67" s="841" t="s">
        <v>352</v>
      </c>
      <c r="N67" s="841" t="s">
        <v>725</v>
      </c>
      <c r="O67" s="841"/>
      <c r="P67" s="841" t="s">
        <v>5</v>
      </c>
      <c r="Q67" s="841" t="s">
        <v>323</v>
      </c>
      <c r="R67" s="841" t="s">
        <v>652</v>
      </c>
      <c r="S67" s="829"/>
      <c r="T67" s="829" t="s">
        <v>5</v>
      </c>
      <c r="U67" s="829" t="s">
        <v>323</v>
      </c>
      <c r="V67" s="829" t="s">
        <v>652</v>
      </c>
    </row>
    <row r="68" spans="1:22" outlineLevel="1">
      <c r="A68" s="847" t="s">
        <v>111</v>
      </c>
      <c r="B68" s="829" t="s">
        <v>1623</v>
      </c>
      <c r="C68" s="839">
        <v>42913</v>
      </c>
      <c r="D68" s="847" t="s">
        <v>1663</v>
      </c>
      <c r="E68" s="830" t="s">
        <v>731</v>
      </c>
      <c r="F68" s="831">
        <v>68113</v>
      </c>
      <c r="G68" s="832">
        <v>5.14</v>
      </c>
      <c r="H68" s="829">
        <v>6.62</v>
      </c>
      <c r="I68" s="829" t="s">
        <v>322</v>
      </c>
      <c r="J68" s="981">
        <f>H68</f>
        <v>6.62</v>
      </c>
      <c r="K68" s="840" t="s">
        <v>694</v>
      </c>
      <c r="L68" s="841" t="s">
        <v>661</v>
      </c>
      <c r="M68" s="841" t="s">
        <v>352</v>
      </c>
      <c r="N68" s="841" t="s">
        <v>725</v>
      </c>
      <c r="O68" s="841"/>
      <c r="P68" s="841" t="s">
        <v>5</v>
      </c>
      <c r="Q68" s="841" t="s">
        <v>323</v>
      </c>
      <c r="R68" s="841" t="s">
        <v>652</v>
      </c>
      <c r="S68" s="829"/>
      <c r="T68" s="829" t="s">
        <v>5</v>
      </c>
      <c r="U68" s="829" t="s">
        <v>323</v>
      </c>
      <c r="V68" s="829" t="s">
        <v>652</v>
      </c>
    </row>
    <row r="69" spans="1:22">
      <c r="A69" s="842" t="s">
        <v>647</v>
      </c>
      <c r="B69" s="842"/>
      <c r="C69" s="842"/>
      <c r="D69" s="842"/>
      <c r="E69" s="843"/>
      <c r="F69" s="844"/>
      <c r="G69" s="845">
        <f>SUM(G65:G68)</f>
        <v>249.05</v>
      </c>
      <c r="H69" s="846">
        <f>SUM(H65:H68)</f>
        <v>321.03000000000003</v>
      </c>
      <c r="I69" s="842"/>
      <c r="J69" s="984">
        <f>SUM(J65:J68)</f>
        <v>321.03000000000003</v>
      </c>
      <c r="K69" s="842"/>
      <c r="L69" s="842"/>
      <c r="M69" s="842"/>
      <c r="N69" s="842"/>
      <c r="O69" s="842"/>
      <c r="P69" s="842"/>
      <c r="Q69" s="842"/>
      <c r="R69" s="842"/>
      <c r="S69" s="829"/>
      <c r="T69" s="829"/>
      <c r="U69" s="829"/>
      <c r="V69" s="829"/>
    </row>
    <row r="70" spans="1:22" outlineLevel="1">
      <c r="A70" s="847" t="s">
        <v>112</v>
      </c>
      <c r="B70" s="829" t="s">
        <v>1623</v>
      </c>
      <c r="C70" s="839">
        <v>42911</v>
      </c>
      <c r="D70" s="847" t="s">
        <v>1659</v>
      </c>
      <c r="E70" s="830" t="s">
        <v>737</v>
      </c>
      <c r="F70" s="831">
        <v>68113</v>
      </c>
      <c r="G70" s="832">
        <v>249.94</v>
      </c>
      <c r="H70" s="829">
        <v>322.19</v>
      </c>
      <c r="I70" s="829" t="s">
        <v>322</v>
      </c>
      <c r="J70" s="981">
        <f>H70</f>
        <v>322.19</v>
      </c>
      <c r="K70" s="840" t="s">
        <v>650</v>
      </c>
      <c r="L70" s="841" t="s">
        <v>661</v>
      </c>
      <c r="M70" s="841" t="s">
        <v>352</v>
      </c>
      <c r="N70" s="841" t="s">
        <v>738</v>
      </c>
      <c r="O70" s="841"/>
      <c r="P70" s="841" t="s">
        <v>5</v>
      </c>
      <c r="Q70" s="841" t="s">
        <v>323</v>
      </c>
      <c r="R70" s="841" t="s">
        <v>652</v>
      </c>
      <c r="S70" s="829"/>
      <c r="T70" s="829" t="s">
        <v>5</v>
      </c>
      <c r="U70" s="829" t="s">
        <v>323</v>
      </c>
      <c r="V70" s="829" t="s">
        <v>652</v>
      </c>
    </row>
    <row r="71" spans="1:22" outlineLevel="1">
      <c r="A71" s="847" t="s">
        <v>112</v>
      </c>
      <c r="B71" s="829" t="s">
        <v>1623</v>
      </c>
      <c r="C71" s="839">
        <v>42913</v>
      </c>
      <c r="D71" s="847" t="s">
        <v>1661</v>
      </c>
      <c r="E71" s="830" t="s">
        <v>739</v>
      </c>
      <c r="F71" s="831">
        <v>68113</v>
      </c>
      <c r="G71" s="832">
        <v>15.96</v>
      </c>
      <c r="H71" s="829">
        <v>20.57</v>
      </c>
      <c r="I71" s="829" t="s">
        <v>322</v>
      </c>
      <c r="J71" s="981">
        <f>H71</f>
        <v>20.57</v>
      </c>
      <c r="K71" s="840" t="s">
        <v>656</v>
      </c>
      <c r="L71" s="841" t="s">
        <v>661</v>
      </c>
      <c r="M71" s="841" t="s">
        <v>352</v>
      </c>
      <c r="N71" s="841" t="s">
        <v>738</v>
      </c>
      <c r="O71" s="841"/>
      <c r="P71" s="841" t="s">
        <v>5</v>
      </c>
      <c r="Q71" s="841" t="s">
        <v>323</v>
      </c>
      <c r="R71" s="841" t="s">
        <v>652</v>
      </c>
      <c r="S71" s="829"/>
      <c r="T71" s="829" t="s">
        <v>5</v>
      </c>
      <c r="U71" s="829" t="s">
        <v>323</v>
      </c>
      <c r="V71" s="829" t="s">
        <v>652</v>
      </c>
    </row>
    <row r="72" spans="1:22" outlineLevel="1">
      <c r="A72" s="847" t="s">
        <v>112</v>
      </c>
      <c r="B72" s="829" t="s">
        <v>1623</v>
      </c>
      <c r="C72" s="839">
        <v>42909</v>
      </c>
      <c r="D72" s="847" t="s">
        <v>1662</v>
      </c>
      <c r="E72" s="830" t="s">
        <v>744</v>
      </c>
      <c r="F72" s="831">
        <v>68113</v>
      </c>
      <c r="G72" s="832">
        <v>0.38</v>
      </c>
      <c r="H72" s="829">
        <v>0.48</v>
      </c>
      <c r="I72" s="829" t="s">
        <v>322</v>
      </c>
      <c r="J72" s="981">
        <f>H72</f>
        <v>0.48</v>
      </c>
      <c r="K72" s="840" t="s">
        <v>694</v>
      </c>
      <c r="L72" s="841" t="s">
        <v>661</v>
      </c>
      <c r="M72" s="841" t="s">
        <v>352</v>
      </c>
      <c r="N72" s="841" t="s">
        <v>738</v>
      </c>
      <c r="O72" s="841"/>
      <c r="P72" s="841" t="s">
        <v>5</v>
      </c>
      <c r="Q72" s="841" t="s">
        <v>323</v>
      </c>
      <c r="R72" s="841" t="s">
        <v>652</v>
      </c>
      <c r="S72" s="829"/>
      <c r="T72" s="829" t="s">
        <v>5</v>
      </c>
      <c r="U72" s="829" t="s">
        <v>323</v>
      </c>
      <c r="V72" s="829" t="s">
        <v>652</v>
      </c>
    </row>
    <row r="73" spans="1:22" outlineLevel="1">
      <c r="A73" s="847" t="s">
        <v>112</v>
      </c>
      <c r="B73" s="829" t="s">
        <v>1623</v>
      </c>
      <c r="C73" s="839">
        <v>42913</v>
      </c>
      <c r="D73" s="847" t="s">
        <v>1663</v>
      </c>
      <c r="E73" s="830" t="s">
        <v>741</v>
      </c>
      <c r="F73" s="831">
        <v>68113</v>
      </c>
      <c r="G73" s="832">
        <v>5.63</v>
      </c>
      <c r="H73" s="829">
        <v>7.26</v>
      </c>
      <c r="I73" s="829" t="s">
        <v>322</v>
      </c>
      <c r="J73" s="981">
        <f>H73</f>
        <v>7.26</v>
      </c>
      <c r="K73" s="840" t="s">
        <v>694</v>
      </c>
      <c r="L73" s="841" t="s">
        <v>661</v>
      </c>
      <c r="M73" s="841" t="s">
        <v>352</v>
      </c>
      <c r="N73" s="841" t="s">
        <v>738</v>
      </c>
      <c r="O73" s="841"/>
      <c r="P73" s="841" t="s">
        <v>5</v>
      </c>
      <c r="Q73" s="841" t="s">
        <v>323</v>
      </c>
      <c r="R73" s="841" t="s">
        <v>652</v>
      </c>
      <c r="S73" s="829"/>
      <c r="T73" s="829" t="s">
        <v>5</v>
      </c>
      <c r="U73" s="829" t="s">
        <v>323</v>
      </c>
      <c r="V73" s="829" t="s">
        <v>652</v>
      </c>
    </row>
    <row r="74" spans="1:22">
      <c r="A74" s="842" t="s">
        <v>647</v>
      </c>
      <c r="B74" s="842"/>
      <c r="C74" s="842"/>
      <c r="D74" s="842"/>
      <c r="E74" s="843"/>
      <c r="F74" s="844"/>
      <c r="G74" s="845">
        <f>SUM(G70:G73)</f>
        <v>271.90999999999997</v>
      </c>
      <c r="H74" s="846">
        <f>SUM(H70:H73)</f>
        <v>350.5</v>
      </c>
      <c r="I74" s="842"/>
      <c r="J74" s="984">
        <f>SUM(J70:J73)</f>
        <v>350.5</v>
      </c>
      <c r="K74" s="842"/>
      <c r="L74" s="842"/>
      <c r="M74" s="842"/>
      <c r="N74" s="842"/>
      <c r="O74" s="842"/>
      <c r="P74" s="842"/>
      <c r="Q74" s="842"/>
      <c r="R74" s="842"/>
      <c r="S74" s="829"/>
      <c r="T74" s="829"/>
      <c r="U74" s="829"/>
      <c r="V74" s="829"/>
    </row>
    <row r="75" spans="1:22" outlineLevel="1">
      <c r="A75" s="847" t="s">
        <v>113</v>
      </c>
      <c r="B75" s="829" t="s">
        <v>1623</v>
      </c>
      <c r="C75" s="839">
        <v>42911</v>
      </c>
      <c r="D75" s="847" t="s">
        <v>1659</v>
      </c>
      <c r="E75" s="830" t="s">
        <v>745</v>
      </c>
      <c r="F75" s="831">
        <v>68113</v>
      </c>
      <c r="G75" s="832">
        <v>142.97999999999999</v>
      </c>
      <c r="H75" s="829">
        <v>184.31</v>
      </c>
      <c r="I75" s="829" t="s">
        <v>322</v>
      </c>
      <c r="J75" s="981">
        <f>H75</f>
        <v>184.31</v>
      </c>
      <c r="K75" s="840" t="s">
        <v>650</v>
      </c>
      <c r="L75" s="841" t="s">
        <v>661</v>
      </c>
      <c r="M75" s="841" t="s">
        <v>352</v>
      </c>
      <c r="N75" s="841" t="s">
        <v>746</v>
      </c>
      <c r="O75" s="841"/>
      <c r="P75" s="841" t="s">
        <v>5</v>
      </c>
      <c r="Q75" s="841" t="s">
        <v>323</v>
      </c>
      <c r="R75" s="841" t="s">
        <v>652</v>
      </c>
      <c r="S75" s="829"/>
      <c r="T75" s="829" t="s">
        <v>5</v>
      </c>
      <c r="U75" s="829" t="s">
        <v>323</v>
      </c>
      <c r="V75" s="829" t="s">
        <v>652</v>
      </c>
    </row>
    <row r="76" spans="1:22" outlineLevel="1">
      <c r="A76" s="847" t="s">
        <v>113</v>
      </c>
      <c r="B76" s="829" t="s">
        <v>1623</v>
      </c>
      <c r="C76" s="839">
        <v>42913</v>
      </c>
      <c r="D76" s="847" t="s">
        <v>1661</v>
      </c>
      <c r="E76" s="830" t="s">
        <v>747</v>
      </c>
      <c r="F76" s="831">
        <v>68113</v>
      </c>
      <c r="G76" s="832">
        <v>8.4600000000000009</v>
      </c>
      <c r="H76" s="829">
        <v>10.91</v>
      </c>
      <c r="I76" s="829" t="s">
        <v>322</v>
      </c>
      <c r="J76" s="981">
        <f>H76</f>
        <v>10.91</v>
      </c>
      <c r="K76" s="840" t="s">
        <v>656</v>
      </c>
      <c r="L76" s="841" t="s">
        <v>661</v>
      </c>
      <c r="M76" s="841" t="s">
        <v>352</v>
      </c>
      <c r="N76" s="841" t="s">
        <v>746</v>
      </c>
      <c r="O76" s="841"/>
      <c r="P76" s="841" t="s">
        <v>5</v>
      </c>
      <c r="Q76" s="841" t="s">
        <v>323</v>
      </c>
      <c r="R76" s="841" t="s">
        <v>652</v>
      </c>
      <c r="S76" s="829"/>
      <c r="T76" s="829" t="s">
        <v>5</v>
      </c>
      <c r="U76" s="829" t="s">
        <v>323</v>
      </c>
      <c r="V76" s="829" t="s">
        <v>652</v>
      </c>
    </row>
    <row r="77" spans="1:22" outlineLevel="1">
      <c r="A77" s="847" t="s">
        <v>113</v>
      </c>
      <c r="B77" s="829" t="s">
        <v>1623</v>
      </c>
      <c r="C77" s="839">
        <v>42909</v>
      </c>
      <c r="D77" s="847" t="s">
        <v>1662</v>
      </c>
      <c r="E77" s="830" t="s">
        <v>754</v>
      </c>
      <c r="F77" s="831">
        <v>68113</v>
      </c>
      <c r="G77" s="832">
        <v>0.2</v>
      </c>
      <c r="H77" s="829">
        <v>0.26</v>
      </c>
      <c r="I77" s="829" t="s">
        <v>322</v>
      </c>
      <c r="J77" s="981">
        <f>H77</f>
        <v>0.26</v>
      </c>
      <c r="K77" s="840" t="s">
        <v>694</v>
      </c>
      <c r="L77" s="841" t="s">
        <v>661</v>
      </c>
      <c r="M77" s="841" t="s">
        <v>352</v>
      </c>
      <c r="N77" s="841" t="s">
        <v>746</v>
      </c>
      <c r="O77" s="841"/>
      <c r="P77" s="841" t="s">
        <v>5</v>
      </c>
      <c r="Q77" s="841" t="s">
        <v>323</v>
      </c>
      <c r="R77" s="841" t="s">
        <v>652</v>
      </c>
      <c r="S77" s="829"/>
      <c r="T77" s="829" t="s">
        <v>5</v>
      </c>
      <c r="U77" s="829" t="s">
        <v>323</v>
      </c>
      <c r="V77" s="829" t="s">
        <v>652</v>
      </c>
    </row>
    <row r="78" spans="1:22" outlineLevel="1">
      <c r="A78" s="847" t="s">
        <v>113</v>
      </c>
      <c r="B78" s="829" t="s">
        <v>1623</v>
      </c>
      <c r="C78" s="839">
        <v>42913</v>
      </c>
      <c r="D78" s="847" t="s">
        <v>1663</v>
      </c>
      <c r="E78" s="830" t="s">
        <v>1666</v>
      </c>
      <c r="F78" s="831">
        <v>68113</v>
      </c>
      <c r="G78" s="832">
        <v>2.99</v>
      </c>
      <c r="H78" s="829">
        <v>3.85</v>
      </c>
      <c r="I78" s="829" t="s">
        <v>322</v>
      </c>
      <c r="J78" s="981">
        <f>H78</f>
        <v>3.85</v>
      </c>
      <c r="K78" s="840" t="s">
        <v>694</v>
      </c>
      <c r="L78" s="841" t="s">
        <v>661</v>
      </c>
      <c r="M78" s="841" t="s">
        <v>352</v>
      </c>
      <c r="N78" s="841" t="s">
        <v>746</v>
      </c>
      <c r="O78" s="841"/>
      <c r="P78" s="841" t="s">
        <v>5</v>
      </c>
      <c r="Q78" s="841" t="s">
        <v>323</v>
      </c>
      <c r="R78" s="841" t="s">
        <v>652</v>
      </c>
      <c r="S78" s="829"/>
      <c r="T78" s="829" t="s">
        <v>5</v>
      </c>
      <c r="U78" s="829" t="s">
        <v>323</v>
      </c>
      <c r="V78" s="829" t="s">
        <v>652</v>
      </c>
    </row>
    <row r="79" spans="1:22" outlineLevel="1">
      <c r="A79" s="847" t="s">
        <v>113</v>
      </c>
      <c r="B79" s="829" t="s">
        <v>1623</v>
      </c>
      <c r="C79" s="839">
        <v>42913</v>
      </c>
      <c r="D79" s="847" t="s">
        <v>1667</v>
      </c>
      <c r="E79" s="830" t="s">
        <v>1668</v>
      </c>
      <c r="F79" s="831">
        <v>68113</v>
      </c>
      <c r="G79" s="832">
        <v>2.68</v>
      </c>
      <c r="H79" s="829">
        <v>3.45</v>
      </c>
      <c r="I79" s="829" t="s">
        <v>322</v>
      </c>
      <c r="J79" s="981">
        <f>H79</f>
        <v>3.45</v>
      </c>
      <c r="K79" s="840" t="s">
        <v>818</v>
      </c>
      <c r="L79" s="841" t="s">
        <v>661</v>
      </c>
      <c r="M79" s="841" t="s">
        <v>352</v>
      </c>
      <c r="N79" s="841"/>
      <c r="O79" s="841"/>
      <c r="P79" s="841" t="s">
        <v>5</v>
      </c>
      <c r="Q79" s="841" t="s">
        <v>323</v>
      </c>
      <c r="R79" s="841" t="s">
        <v>652</v>
      </c>
      <c r="S79" s="829"/>
      <c r="T79" s="829" t="s">
        <v>5</v>
      </c>
      <c r="U79" s="829" t="s">
        <v>323</v>
      </c>
      <c r="V79" s="829" t="s">
        <v>652</v>
      </c>
    </row>
    <row r="80" spans="1:22">
      <c r="A80" s="842" t="s">
        <v>647</v>
      </c>
      <c r="B80" s="842"/>
      <c r="C80" s="842"/>
      <c r="D80" s="842"/>
      <c r="E80" s="843"/>
      <c r="F80" s="844"/>
      <c r="G80" s="845">
        <f>SUM(G75:G79)</f>
        <v>157.31</v>
      </c>
      <c r="H80" s="846">
        <f>SUM(H75:H79)</f>
        <v>202.77999999999997</v>
      </c>
      <c r="I80" s="842"/>
      <c r="J80" s="984">
        <f>SUM(J75:J79)</f>
        <v>202.77999999999997</v>
      </c>
      <c r="K80" s="842"/>
      <c r="L80" s="842"/>
      <c r="M80" s="842"/>
      <c r="N80" s="842"/>
      <c r="O80" s="842"/>
      <c r="P80" s="842"/>
      <c r="Q80" s="842"/>
      <c r="R80" s="842"/>
      <c r="S80" s="829"/>
      <c r="T80" s="829"/>
      <c r="U80" s="829"/>
      <c r="V80" s="829"/>
    </row>
    <row r="81" spans="1:22" outlineLevel="1">
      <c r="A81" s="847" t="s">
        <v>114</v>
      </c>
      <c r="B81" s="829" t="s">
        <v>1623</v>
      </c>
      <c r="C81" s="839">
        <v>42911</v>
      </c>
      <c r="D81" s="847" t="s">
        <v>1659</v>
      </c>
      <c r="E81" s="830" t="s">
        <v>798</v>
      </c>
      <c r="F81" s="831">
        <v>68113</v>
      </c>
      <c r="G81" s="832">
        <v>93.66</v>
      </c>
      <c r="H81" s="829">
        <v>120.73</v>
      </c>
      <c r="I81" s="829" t="s">
        <v>322</v>
      </c>
      <c r="J81" s="981">
        <f>H81</f>
        <v>120.73</v>
      </c>
      <c r="K81" s="840" t="s">
        <v>650</v>
      </c>
      <c r="L81" s="841" t="s">
        <v>661</v>
      </c>
      <c r="M81" s="841" t="s">
        <v>352</v>
      </c>
      <c r="N81" s="841" t="s">
        <v>799</v>
      </c>
      <c r="O81" s="841"/>
      <c r="P81" s="841" t="s">
        <v>5</v>
      </c>
      <c r="Q81" s="841" t="s">
        <v>323</v>
      </c>
      <c r="R81" s="841" t="s">
        <v>652</v>
      </c>
      <c r="S81" s="829"/>
      <c r="T81" s="829" t="s">
        <v>5</v>
      </c>
      <c r="U81" s="829" t="s">
        <v>323</v>
      </c>
      <c r="V81" s="829" t="s">
        <v>652</v>
      </c>
    </row>
    <row r="82" spans="1:22" outlineLevel="1">
      <c r="A82" s="847" t="s">
        <v>114</v>
      </c>
      <c r="B82" s="829" t="s">
        <v>1623</v>
      </c>
      <c r="C82" s="839">
        <v>42913</v>
      </c>
      <c r="D82" s="847" t="s">
        <v>1661</v>
      </c>
      <c r="E82" s="830" t="s">
        <v>800</v>
      </c>
      <c r="F82" s="831">
        <v>68113</v>
      </c>
      <c r="G82" s="832">
        <v>5.7</v>
      </c>
      <c r="H82" s="829">
        <v>7.35</v>
      </c>
      <c r="I82" s="829" t="s">
        <v>322</v>
      </c>
      <c r="J82" s="981">
        <f>H82</f>
        <v>7.35</v>
      </c>
      <c r="K82" s="840" t="s">
        <v>656</v>
      </c>
      <c r="L82" s="841" t="s">
        <v>661</v>
      </c>
      <c r="M82" s="841" t="s">
        <v>352</v>
      </c>
      <c r="N82" s="841" t="s">
        <v>799</v>
      </c>
      <c r="O82" s="841"/>
      <c r="P82" s="841" t="s">
        <v>5</v>
      </c>
      <c r="Q82" s="841" t="s">
        <v>323</v>
      </c>
      <c r="R82" s="841" t="s">
        <v>652</v>
      </c>
      <c r="S82" s="829"/>
      <c r="T82" s="829" t="s">
        <v>5</v>
      </c>
      <c r="U82" s="829" t="s">
        <v>323</v>
      </c>
      <c r="V82" s="829" t="s">
        <v>652</v>
      </c>
    </row>
    <row r="83" spans="1:22" outlineLevel="1">
      <c r="A83" s="847" t="s">
        <v>114</v>
      </c>
      <c r="B83" s="829" t="s">
        <v>1623</v>
      </c>
      <c r="C83" s="839">
        <v>42909</v>
      </c>
      <c r="D83" s="847" t="s">
        <v>1662</v>
      </c>
      <c r="E83" s="830" t="s">
        <v>804</v>
      </c>
      <c r="F83" s="831">
        <v>68113</v>
      </c>
      <c r="G83" s="832">
        <v>0.13</v>
      </c>
      <c r="H83" s="829">
        <v>0.17</v>
      </c>
      <c r="I83" s="829" t="s">
        <v>322</v>
      </c>
      <c r="J83" s="981">
        <f>H83</f>
        <v>0.17</v>
      </c>
      <c r="K83" s="840" t="s">
        <v>694</v>
      </c>
      <c r="L83" s="841" t="s">
        <v>661</v>
      </c>
      <c r="M83" s="841" t="s">
        <v>352</v>
      </c>
      <c r="N83" s="841" t="s">
        <v>799</v>
      </c>
      <c r="O83" s="841"/>
      <c r="P83" s="841" t="s">
        <v>5</v>
      </c>
      <c r="Q83" s="841" t="s">
        <v>323</v>
      </c>
      <c r="R83" s="841" t="s">
        <v>652</v>
      </c>
      <c r="S83" s="829"/>
      <c r="T83" s="829" t="s">
        <v>5</v>
      </c>
      <c r="U83" s="829" t="s">
        <v>323</v>
      </c>
      <c r="V83" s="829" t="s">
        <v>652</v>
      </c>
    </row>
    <row r="84" spans="1:22" outlineLevel="1">
      <c r="A84" s="847" t="s">
        <v>114</v>
      </c>
      <c r="B84" s="829" t="s">
        <v>1623</v>
      </c>
      <c r="C84" s="839">
        <v>42913</v>
      </c>
      <c r="D84" s="847" t="s">
        <v>1663</v>
      </c>
      <c r="E84" s="830" t="s">
        <v>801</v>
      </c>
      <c r="F84" s="831">
        <v>68113</v>
      </c>
      <c r="G84" s="832">
        <v>2.0099999999999998</v>
      </c>
      <c r="H84" s="829">
        <v>2.59</v>
      </c>
      <c r="I84" s="829" t="s">
        <v>322</v>
      </c>
      <c r="J84" s="981">
        <f>H84</f>
        <v>2.59</v>
      </c>
      <c r="K84" s="840" t="s">
        <v>694</v>
      </c>
      <c r="L84" s="841" t="s">
        <v>661</v>
      </c>
      <c r="M84" s="841" t="s">
        <v>352</v>
      </c>
      <c r="N84" s="841" t="s">
        <v>799</v>
      </c>
      <c r="O84" s="841"/>
      <c r="P84" s="841" t="s">
        <v>5</v>
      </c>
      <c r="Q84" s="841" t="s">
        <v>323</v>
      </c>
      <c r="R84" s="841" t="s">
        <v>652</v>
      </c>
      <c r="S84" s="829"/>
      <c r="T84" s="829" t="s">
        <v>5</v>
      </c>
      <c r="U84" s="829" t="s">
        <v>323</v>
      </c>
      <c r="V84" s="829" t="s">
        <v>652</v>
      </c>
    </row>
    <row r="85" spans="1:22">
      <c r="A85" s="842" t="s">
        <v>647</v>
      </c>
      <c r="B85" s="842"/>
      <c r="C85" s="842"/>
      <c r="D85" s="842"/>
      <c r="E85" s="843"/>
      <c r="F85" s="844"/>
      <c r="G85" s="845">
        <f>SUM(G81:G84)</f>
        <v>101.5</v>
      </c>
      <c r="H85" s="846">
        <f>SUM(H81:H84)</f>
        <v>130.84</v>
      </c>
      <c r="I85" s="842"/>
      <c r="J85" s="984">
        <f>SUM(J81:J84)</f>
        <v>130.84</v>
      </c>
      <c r="K85" s="842"/>
      <c r="L85" s="842"/>
      <c r="M85" s="842"/>
      <c r="N85" s="842"/>
      <c r="O85" s="842"/>
      <c r="P85" s="842"/>
      <c r="Q85" s="842"/>
      <c r="R85" s="842"/>
      <c r="S85" s="829"/>
      <c r="T85" s="829"/>
      <c r="U85" s="829"/>
      <c r="V85" s="829"/>
    </row>
    <row r="86" spans="1:22" outlineLevel="1">
      <c r="A86" s="847" t="s">
        <v>115</v>
      </c>
      <c r="B86" s="829" t="s">
        <v>1623</v>
      </c>
      <c r="C86" s="839">
        <v>42911</v>
      </c>
      <c r="D86" s="847" t="s">
        <v>1659</v>
      </c>
      <c r="E86" s="830" t="s">
        <v>757</v>
      </c>
      <c r="F86" s="831">
        <v>68113</v>
      </c>
      <c r="G86" s="832">
        <v>211.18</v>
      </c>
      <c r="H86" s="829">
        <v>272.23</v>
      </c>
      <c r="I86" s="829" t="s">
        <v>322</v>
      </c>
      <c r="J86" s="981">
        <f t="shared" ref="J86:J95" si="2">H86</f>
        <v>272.23</v>
      </c>
      <c r="K86" s="840" t="s">
        <v>650</v>
      </c>
      <c r="L86" s="841" t="s">
        <v>661</v>
      </c>
      <c r="M86" s="841" t="s">
        <v>352</v>
      </c>
      <c r="N86" s="841" t="s">
        <v>758</v>
      </c>
      <c r="O86" s="841"/>
      <c r="P86" s="841" t="s">
        <v>5</v>
      </c>
      <c r="Q86" s="841" t="s">
        <v>323</v>
      </c>
      <c r="R86" s="841" t="s">
        <v>652</v>
      </c>
      <c r="S86" s="829"/>
      <c r="T86" s="829" t="s">
        <v>5</v>
      </c>
      <c r="U86" s="829" t="s">
        <v>323</v>
      </c>
      <c r="V86" s="829" t="s">
        <v>652</v>
      </c>
    </row>
    <row r="87" spans="1:22" outlineLevel="1">
      <c r="A87" s="847" t="s">
        <v>115</v>
      </c>
      <c r="B87" s="829" t="s">
        <v>1623</v>
      </c>
      <c r="C87" s="839">
        <v>42911</v>
      </c>
      <c r="D87" s="847" t="s">
        <v>1659</v>
      </c>
      <c r="E87" s="830" t="s">
        <v>759</v>
      </c>
      <c r="F87" s="831">
        <v>68113</v>
      </c>
      <c r="G87" s="832">
        <v>211.18</v>
      </c>
      <c r="H87" s="829">
        <v>272.23</v>
      </c>
      <c r="I87" s="829" t="s">
        <v>322</v>
      </c>
      <c r="J87" s="981">
        <f t="shared" si="2"/>
        <v>272.23</v>
      </c>
      <c r="K87" s="840" t="s">
        <v>650</v>
      </c>
      <c r="L87" s="841" t="s">
        <v>661</v>
      </c>
      <c r="M87" s="841" t="s">
        <v>352</v>
      </c>
      <c r="N87" s="841" t="s">
        <v>760</v>
      </c>
      <c r="O87" s="841"/>
      <c r="P87" s="841" t="s">
        <v>5</v>
      </c>
      <c r="Q87" s="841" t="s">
        <v>323</v>
      </c>
      <c r="R87" s="841" t="s">
        <v>652</v>
      </c>
      <c r="S87" s="829"/>
      <c r="T87" s="829" t="s">
        <v>5</v>
      </c>
      <c r="U87" s="829" t="s">
        <v>323</v>
      </c>
      <c r="V87" s="829" t="s">
        <v>652</v>
      </c>
    </row>
    <row r="88" spans="1:22" outlineLevel="1">
      <c r="A88" s="847" t="s">
        <v>115</v>
      </c>
      <c r="B88" s="829" t="s">
        <v>1623</v>
      </c>
      <c r="C88" s="839">
        <v>42913</v>
      </c>
      <c r="D88" s="847" t="s">
        <v>1661</v>
      </c>
      <c r="E88" s="830" t="s">
        <v>761</v>
      </c>
      <c r="F88" s="831">
        <v>68113</v>
      </c>
      <c r="G88" s="832">
        <v>11.79</v>
      </c>
      <c r="H88" s="829">
        <v>15.2</v>
      </c>
      <c r="I88" s="829" t="s">
        <v>322</v>
      </c>
      <c r="J88" s="981">
        <f t="shared" si="2"/>
        <v>15.2</v>
      </c>
      <c r="K88" s="840" t="s">
        <v>656</v>
      </c>
      <c r="L88" s="841" t="s">
        <v>661</v>
      </c>
      <c r="M88" s="841" t="s">
        <v>352</v>
      </c>
      <c r="N88" s="841" t="s">
        <v>760</v>
      </c>
      <c r="O88" s="841"/>
      <c r="P88" s="841" t="s">
        <v>5</v>
      </c>
      <c r="Q88" s="841" t="s">
        <v>323</v>
      </c>
      <c r="R88" s="841" t="s">
        <v>652</v>
      </c>
      <c r="S88" s="829"/>
      <c r="T88" s="829" t="s">
        <v>5</v>
      </c>
      <c r="U88" s="829" t="s">
        <v>323</v>
      </c>
      <c r="V88" s="829" t="s">
        <v>652</v>
      </c>
    </row>
    <row r="89" spans="1:22" outlineLevel="1">
      <c r="A89" s="847" t="s">
        <v>115</v>
      </c>
      <c r="B89" s="829" t="s">
        <v>1623</v>
      </c>
      <c r="C89" s="839">
        <v>42913</v>
      </c>
      <c r="D89" s="847" t="s">
        <v>1661</v>
      </c>
      <c r="E89" s="830" t="s">
        <v>762</v>
      </c>
      <c r="F89" s="831">
        <v>68113</v>
      </c>
      <c r="G89" s="832">
        <v>11.79</v>
      </c>
      <c r="H89" s="829">
        <v>15.2</v>
      </c>
      <c r="I89" s="829" t="s">
        <v>322</v>
      </c>
      <c r="J89" s="981">
        <f t="shared" si="2"/>
        <v>15.2</v>
      </c>
      <c r="K89" s="840" t="s">
        <v>656</v>
      </c>
      <c r="L89" s="841" t="s">
        <v>661</v>
      </c>
      <c r="M89" s="841" t="s">
        <v>352</v>
      </c>
      <c r="N89" s="841" t="s">
        <v>758</v>
      </c>
      <c r="O89" s="841"/>
      <c r="P89" s="841" t="s">
        <v>5</v>
      </c>
      <c r="Q89" s="841" t="s">
        <v>323</v>
      </c>
      <c r="R89" s="841" t="s">
        <v>652</v>
      </c>
      <c r="S89" s="829"/>
      <c r="T89" s="829" t="s">
        <v>5</v>
      </c>
      <c r="U89" s="829" t="s">
        <v>323</v>
      </c>
      <c r="V89" s="829" t="s">
        <v>652</v>
      </c>
    </row>
    <row r="90" spans="1:22" outlineLevel="1">
      <c r="A90" s="847" t="s">
        <v>115</v>
      </c>
      <c r="B90" s="829" t="s">
        <v>1623</v>
      </c>
      <c r="C90" s="839">
        <v>42909</v>
      </c>
      <c r="D90" s="847" t="s">
        <v>1662</v>
      </c>
      <c r="E90" s="830" t="s">
        <v>772</v>
      </c>
      <c r="F90" s="831">
        <v>68113</v>
      </c>
      <c r="G90" s="832">
        <v>0.28000000000000003</v>
      </c>
      <c r="H90" s="829">
        <v>0.36</v>
      </c>
      <c r="I90" s="829" t="s">
        <v>322</v>
      </c>
      <c r="J90" s="981">
        <f t="shared" si="2"/>
        <v>0.36</v>
      </c>
      <c r="K90" s="840" t="s">
        <v>694</v>
      </c>
      <c r="L90" s="841" t="s">
        <v>661</v>
      </c>
      <c r="M90" s="841" t="s">
        <v>352</v>
      </c>
      <c r="N90" s="841" t="s">
        <v>758</v>
      </c>
      <c r="O90" s="841"/>
      <c r="P90" s="841" t="s">
        <v>5</v>
      </c>
      <c r="Q90" s="841" t="s">
        <v>323</v>
      </c>
      <c r="R90" s="841" t="s">
        <v>652</v>
      </c>
      <c r="S90" s="829"/>
      <c r="T90" s="829" t="s">
        <v>5</v>
      </c>
      <c r="U90" s="829" t="s">
        <v>323</v>
      </c>
      <c r="V90" s="829" t="s">
        <v>652</v>
      </c>
    </row>
    <row r="91" spans="1:22" outlineLevel="1">
      <c r="A91" s="847" t="s">
        <v>115</v>
      </c>
      <c r="B91" s="829" t="s">
        <v>1623</v>
      </c>
      <c r="C91" s="839">
        <v>42909</v>
      </c>
      <c r="D91" s="847" t="s">
        <v>1662</v>
      </c>
      <c r="E91" s="830" t="s">
        <v>771</v>
      </c>
      <c r="F91" s="831">
        <v>68113</v>
      </c>
      <c r="G91" s="832">
        <v>0.28000000000000003</v>
      </c>
      <c r="H91" s="829">
        <v>0.36</v>
      </c>
      <c r="I91" s="829" t="s">
        <v>322</v>
      </c>
      <c r="J91" s="981">
        <f t="shared" si="2"/>
        <v>0.36</v>
      </c>
      <c r="K91" s="840" t="s">
        <v>694</v>
      </c>
      <c r="L91" s="841" t="s">
        <v>661</v>
      </c>
      <c r="M91" s="841" t="s">
        <v>352</v>
      </c>
      <c r="N91" s="841" t="s">
        <v>760</v>
      </c>
      <c r="O91" s="841"/>
      <c r="P91" s="841" t="s">
        <v>5</v>
      </c>
      <c r="Q91" s="841" t="s">
        <v>323</v>
      </c>
      <c r="R91" s="841" t="s">
        <v>652</v>
      </c>
      <c r="S91" s="829"/>
      <c r="T91" s="829" t="s">
        <v>5</v>
      </c>
      <c r="U91" s="829" t="s">
        <v>323</v>
      </c>
      <c r="V91" s="829" t="s">
        <v>652</v>
      </c>
    </row>
    <row r="92" spans="1:22" outlineLevel="1">
      <c r="A92" s="847" t="s">
        <v>115</v>
      </c>
      <c r="B92" s="829" t="s">
        <v>1623</v>
      </c>
      <c r="C92" s="839">
        <v>42913</v>
      </c>
      <c r="D92" s="847" t="s">
        <v>1663</v>
      </c>
      <c r="E92" s="830" t="s">
        <v>1669</v>
      </c>
      <c r="F92" s="831">
        <v>68113</v>
      </c>
      <c r="G92" s="832">
        <v>4.16</v>
      </c>
      <c r="H92" s="829">
        <v>5.36</v>
      </c>
      <c r="I92" s="829" t="s">
        <v>322</v>
      </c>
      <c r="J92" s="981">
        <f t="shared" si="2"/>
        <v>5.36</v>
      </c>
      <c r="K92" s="840" t="s">
        <v>694</v>
      </c>
      <c r="L92" s="841" t="s">
        <v>661</v>
      </c>
      <c r="M92" s="841" t="s">
        <v>352</v>
      </c>
      <c r="N92" s="841" t="s">
        <v>758</v>
      </c>
      <c r="O92" s="841"/>
      <c r="P92" s="841" t="s">
        <v>5</v>
      </c>
      <c r="Q92" s="841" t="s">
        <v>323</v>
      </c>
      <c r="R92" s="841" t="s">
        <v>652</v>
      </c>
      <c r="S92" s="829"/>
      <c r="T92" s="829" t="s">
        <v>5</v>
      </c>
      <c r="U92" s="829" t="s">
        <v>323</v>
      </c>
      <c r="V92" s="829" t="s">
        <v>652</v>
      </c>
    </row>
    <row r="93" spans="1:22" outlineLevel="1">
      <c r="A93" s="847" t="s">
        <v>115</v>
      </c>
      <c r="B93" s="829" t="s">
        <v>1623</v>
      </c>
      <c r="C93" s="839">
        <v>42913</v>
      </c>
      <c r="D93" s="847" t="s">
        <v>1663</v>
      </c>
      <c r="E93" s="830" t="s">
        <v>1670</v>
      </c>
      <c r="F93" s="831">
        <v>68113</v>
      </c>
      <c r="G93" s="832">
        <v>4.16</v>
      </c>
      <c r="H93" s="829">
        <v>5.36</v>
      </c>
      <c r="I93" s="829" t="s">
        <v>322</v>
      </c>
      <c r="J93" s="981">
        <f t="shared" si="2"/>
        <v>5.36</v>
      </c>
      <c r="K93" s="840" t="s">
        <v>694</v>
      </c>
      <c r="L93" s="841" t="s">
        <v>661</v>
      </c>
      <c r="M93" s="841" t="s">
        <v>352</v>
      </c>
      <c r="N93" s="841" t="s">
        <v>760</v>
      </c>
      <c r="O93" s="841"/>
      <c r="P93" s="841" t="s">
        <v>5</v>
      </c>
      <c r="Q93" s="841" t="s">
        <v>323</v>
      </c>
      <c r="R93" s="841" t="s">
        <v>652</v>
      </c>
      <c r="S93" s="829"/>
      <c r="T93" s="829" t="s">
        <v>5</v>
      </c>
      <c r="U93" s="829" t="s">
        <v>323</v>
      </c>
      <c r="V93" s="829" t="s">
        <v>652</v>
      </c>
    </row>
    <row r="94" spans="1:22" outlineLevel="1">
      <c r="A94" s="847" t="s">
        <v>115</v>
      </c>
      <c r="B94" s="829" t="s">
        <v>1623</v>
      </c>
      <c r="C94" s="839">
        <v>42901</v>
      </c>
      <c r="D94" s="847" t="s">
        <v>1662</v>
      </c>
      <c r="E94" s="830" t="s">
        <v>1671</v>
      </c>
      <c r="F94" s="831">
        <v>68113</v>
      </c>
      <c r="G94" s="832">
        <v>34.909999999999997</v>
      </c>
      <c r="H94" s="829">
        <v>45</v>
      </c>
      <c r="I94" s="829" t="s">
        <v>322</v>
      </c>
      <c r="J94" s="981">
        <f t="shared" si="2"/>
        <v>45</v>
      </c>
      <c r="K94" s="840" t="s">
        <v>756</v>
      </c>
      <c r="L94" s="841" t="s">
        <v>661</v>
      </c>
      <c r="M94" s="841" t="s">
        <v>352</v>
      </c>
      <c r="N94" s="841"/>
      <c r="O94" s="841"/>
      <c r="P94" s="841" t="s">
        <v>5</v>
      </c>
      <c r="Q94" s="841" t="s">
        <v>323</v>
      </c>
      <c r="R94" s="841" t="s">
        <v>652</v>
      </c>
      <c r="S94" s="829"/>
      <c r="T94" s="829" t="s">
        <v>5</v>
      </c>
      <c r="U94" s="829" t="s">
        <v>323</v>
      </c>
      <c r="V94" s="829" t="s">
        <v>652</v>
      </c>
    </row>
    <row r="95" spans="1:22" outlineLevel="1">
      <c r="A95" s="847" t="s">
        <v>115</v>
      </c>
      <c r="B95" s="829" t="s">
        <v>1623</v>
      </c>
      <c r="C95" s="839">
        <v>42911</v>
      </c>
      <c r="D95" s="847" t="s">
        <v>1659</v>
      </c>
      <c r="E95" s="830" t="s">
        <v>1672</v>
      </c>
      <c r="F95" s="831">
        <v>68113</v>
      </c>
      <c r="G95" s="832">
        <v>6.16</v>
      </c>
      <c r="H95" s="829">
        <v>7.94</v>
      </c>
      <c r="I95" s="829" t="s">
        <v>322</v>
      </c>
      <c r="J95" s="981">
        <f t="shared" si="2"/>
        <v>7.94</v>
      </c>
      <c r="K95" s="840" t="s">
        <v>756</v>
      </c>
      <c r="L95" s="841" t="s">
        <v>661</v>
      </c>
      <c r="M95" s="841" t="s">
        <v>352</v>
      </c>
      <c r="N95" s="841"/>
      <c r="O95" s="841"/>
      <c r="P95" s="841" t="s">
        <v>5</v>
      </c>
      <c r="Q95" s="841" t="s">
        <v>323</v>
      </c>
      <c r="R95" s="841" t="s">
        <v>652</v>
      </c>
      <c r="S95" s="829"/>
      <c r="T95" s="829" t="s">
        <v>5</v>
      </c>
      <c r="U95" s="829" t="s">
        <v>323</v>
      </c>
      <c r="V95" s="829" t="s">
        <v>652</v>
      </c>
    </row>
    <row r="96" spans="1:22">
      <c r="A96" s="842" t="s">
        <v>647</v>
      </c>
      <c r="B96" s="842"/>
      <c r="C96" s="842"/>
      <c r="D96" s="842"/>
      <c r="E96" s="843"/>
      <c r="F96" s="844"/>
      <c r="G96" s="845">
        <f>SUM(G86:G95)</f>
        <v>495.89000000000004</v>
      </c>
      <c r="H96" s="846">
        <f>SUM(H86:H95)</f>
        <v>639.24000000000024</v>
      </c>
      <c r="I96" s="842"/>
      <c r="J96" s="984">
        <f>SUM(J86:J95)</f>
        <v>639.24000000000024</v>
      </c>
      <c r="K96" s="842"/>
      <c r="L96" s="842"/>
      <c r="M96" s="842"/>
      <c r="N96" s="842"/>
      <c r="O96" s="842"/>
      <c r="P96" s="842"/>
      <c r="Q96" s="842"/>
      <c r="R96" s="842"/>
      <c r="S96" s="829"/>
      <c r="T96" s="829"/>
      <c r="U96" s="829"/>
      <c r="V96" s="829"/>
    </row>
    <row r="97" spans="1:22" outlineLevel="1">
      <c r="A97" s="847" t="s">
        <v>274</v>
      </c>
      <c r="B97" s="829" t="s">
        <v>1623</v>
      </c>
      <c r="C97" s="839">
        <v>42911</v>
      </c>
      <c r="D97" s="847" t="s">
        <v>1659</v>
      </c>
      <c r="E97" s="830" t="s">
        <v>774</v>
      </c>
      <c r="F97" s="831">
        <v>68113</v>
      </c>
      <c r="G97" s="832">
        <v>49.35</v>
      </c>
      <c r="H97" s="829">
        <v>63.62</v>
      </c>
      <c r="I97" s="829" t="s">
        <v>322</v>
      </c>
      <c r="J97" s="981">
        <f>H97</f>
        <v>63.62</v>
      </c>
      <c r="K97" s="840" t="s">
        <v>650</v>
      </c>
      <c r="L97" s="841" t="s">
        <v>661</v>
      </c>
      <c r="M97" s="841" t="s">
        <v>352</v>
      </c>
      <c r="N97" s="841" t="s">
        <v>775</v>
      </c>
      <c r="O97" s="841"/>
      <c r="P97" s="841" t="s">
        <v>5</v>
      </c>
      <c r="Q97" s="841" t="s">
        <v>323</v>
      </c>
      <c r="R97" s="841" t="s">
        <v>652</v>
      </c>
      <c r="S97" s="829"/>
      <c r="T97" s="829" t="s">
        <v>5</v>
      </c>
      <c r="U97" s="829" t="s">
        <v>323</v>
      </c>
      <c r="V97" s="829" t="s">
        <v>652</v>
      </c>
    </row>
    <row r="98" spans="1:22" outlineLevel="1">
      <c r="A98" s="847" t="s">
        <v>274</v>
      </c>
      <c r="B98" s="829" t="s">
        <v>1623</v>
      </c>
      <c r="C98" s="839">
        <v>42913</v>
      </c>
      <c r="D98" s="847" t="s">
        <v>1661</v>
      </c>
      <c r="E98" s="830" t="s">
        <v>776</v>
      </c>
      <c r="F98" s="831">
        <v>68113</v>
      </c>
      <c r="G98" s="832">
        <v>2.69</v>
      </c>
      <c r="H98" s="829">
        <v>3.47</v>
      </c>
      <c r="I98" s="829" t="s">
        <v>322</v>
      </c>
      <c r="J98" s="981">
        <f>H98</f>
        <v>3.47</v>
      </c>
      <c r="K98" s="840" t="s">
        <v>656</v>
      </c>
      <c r="L98" s="841" t="s">
        <v>661</v>
      </c>
      <c r="M98" s="841" t="s">
        <v>352</v>
      </c>
      <c r="N98" s="841" t="s">
        <v>775</v>
      </c>
      <c r="O98" s="841"/>
      <c r="P98" s="841" t="s">
        <v>5</v>
      </c>
      <c r="Q98" s="841" t="s">
        <v>323</v>
      </c>
      <c r="R98" s="841" t="s">
        <v>652</v>
      </c>
      <c r="S98" s="829"/>
      <c r="T98" s="829" t="s">
        <v>5</v>
      </c>
      <c r="U98" s="829" t="s">
        <v>323</v>
      </c>
      <c r="V98" s="829" t="s">
        <v>652</v>
      </c>
    </row>
    <row r="99" spans="1:22" outlineLevel="1">
      <c r="A99" s="847" t="s">
        <v>274</v>
      </c>
      <c r="B99" s="829" t="s">
        <v>1623</v>
      </c>
      <c r="C99" s="839">
        <v>42909</v>
      </c>
      <c r="D99" s="847" t="s">
        <v>1662</v>
      </c>
      <c r="E99" s="830" t="s">
        <v>781</v>
      </c>
      <c r="F99" s="831">
        <v>68113</v>
      </c>
      <c r="G99" s="832">
        <v>0.06</v>
      </c>
      <c r="H99" s="829">
        <v>0.08</v>
      </c>
      <c r="I99" s="829" t="s">
        <v>322</v>
      </c>
      <c r="J99" s="981">
        <f>H99</f>
        <v>0.08</v>
      </c>
      <c r="K99" s="840" t="s">
        <v>694</v>
      </c>
      <c r="L99" s="841" t="s">
        <v>661</v>
      </c>
      <c r="M99" s="841" t="s">
        <v>352</v>
      </c>
      <c r="N99" s="841" t="s">
        <v>775</v>
      </c>
      <c r="O99" s="841"/>
      <c r="P99" s="841" t="s">
        <v>5</v>
      </c>
      <c r="Q99" s="841" t="s">
        <v>323</v>
      </c>
      <c r="R99" s="841" t="s">
        <v>652</v>
      </c>
      <c r="S99" s="829"/>
      <c r="T99" s="829" t="s">
        <v>5</v>
      </c>
      <c r="U99" s="829" t="s">
        <v>323</v>
      </c>
      <c r="V99" s="829" t="s">
        <v>652</v>
      </c>
    </row>
    <row r="100" spans="1:22" outlineLevel="1">
      <c r="A100" s="847" t="s">
        <v>274</v>
      </c>
      <c r="B100" s="829" t="s">
        <v>1623</v>
      </c>
      <c r="C100" s="839">
        <v>42913</v>
      </c>
      <c r="D100" s="847" t="s">
        <v>1663</v>
      </c>
      <c r="E100" s="830" t="s">
        <v>1673</v>
      </c>
      <c r="F100" s="831">
        <v>68113</v>
      </c>
      <c r="G100" s="832">
        <v>0.95</v>
      </c>
      <c r="H100" s="829">
        <v>1.23</v>
      </c>
      <c r="I100" s="829" t="s">
        <v>322</v>
      </c>
      <c r="J100" s="981">
        <f>H100</f>
        <v>1.23</v>
      </c>
      <c r="K100" s="840" t="s">
        <v>694</v>
      </c>
      <c r="L100" s="841" t="s">
        <v>661</v>
      </c>
      <c r="M100" s="841" t="s">
        <v>352</v>
      </c>
      <c r="N100" s="841" t="s">
        <v>775</v>
      </c>
      <c r="O100" s="841"/>
      <c r="P100" s="841" t="s">
        <v>5</v>
      </c>
      <c r="Q100" s="841" t="s">
        <v>323</v>
      </c>
      <c r="R100" s="841" t="s">
        <v>652</v>
      </c>
      <c r="S100" s="829"/>
      <c r="T100" s="829" t="s">
        <v>5</v>
      </c>
      <c r="U100" s="829" t="s">
        <v>323</v>
      </c>
      <c r="V100" s="829" t="s">
        <v>652</v>
      </c>
    </row>
    <row r="101" spans="1:22">
      <c r="A101" s="842" t="s">
        <v>647</v>
      </c>
      <c r="B101" s="842"/>
      <c r="C101" s="842"/>
      <c r="D101" s="842"/>
      <c r="E101" s="843"/>
      <c r="F101" s="844"/>
      <c r="G101" s="845">
        <f>SUM(G97:G100)</f>
        <v>53.050000000000004</v>
      </c>
      <c r="H101" s="846">
        <f>SUM(H97:H100)</f>
        <v>68.400000000000006</v>
      </c>
      <c r="I101" s="842"/>
      <c r="J101" s="984">
        <f>SUM(J97:J100)</f>
        <v>68.400000000000006</v>
      </c>
      <c r="K101" s="842"/>
      <c r="L101" s="842"/>
      <c r="M101" s="842"/>
      <c r="N101" s="842"/>
      <c r="O101" s="842"/>
      <c r="P101" s="842"/>
      <c r="Q101" s="842"/>
      <c r="R101" s="842"/>
      <c r="S101" s="829"/>
      <c r="T101" s="829"/>
      <c r="U101" s="829"/>
      <c r="V101" s="829"/>
    </row>
    <row r="102" spans="1:22" outlineLevel="1">
      <c r="A102" s="847" t="s">
        <v>276</v>
      </c>
      <c r="B102" s="829" t="s">
        <v>1623</v>
      </c>
      <c r="C102" s="839">
        <v>42911</v>
      </c>
      <c r="D102" s="847" t="s">
        <v>1659</v>
      </c>
      <c r="E102" s="830" t="s">
        <v>790</v>
      </c>
      <c r="F102" s="831">
        <v>68113</v>
      </c>
      <c r="G102" s="832">
        <v>171.53</v>
      </c>
      <c r="H102" s="829">
        <v>221.11</v>
      </c>
      <c r="I102" s="829" t="s">
        <v>322</v>
      </c>
      <c r="J102" s="981">
        <f>H102</f>
        <v>221.11</v>
      </c>
      <c r="K102" s="840" t="s">
        <v>650</v>
      </c>
      <c r="L102" s="841" t="s">
        <v>661</v>
      </c>
      <c r="M102" s="841" t="s">
        <v>352</v>
      </c>
      <c r="N102" s="841" t="s">
        <v>791</v>
      </c>
      <c r="O102" s="841"/>
      <c r="P102" s="841" t="s">
        <v>5</v>
      </c>
      <c r="Q102" s="841" t="s">
        <v>323</v>
      </c>
      <c r="R102" s="841" t="s">
        <v>652</v>
      </c>
      <c r="S102" s="829"/>
      <c r="T102" s="829" t="s">
        <v>5</v>
      </c>
      <c r="U102" s="829" t="s">
        <v>323</v>
      </c>
      <c r="V102" s="829" t="s">
        <v>652</v>
      </c>
    </row>
    <row r="103" spans="1:22" outlineLevel="1">
      <c r="A103" s="847" t="s">
        <v>276</v>
      </c>
      <c r="B103" s="829" t="s">
        <v>1623</v>
      </c>
      <c r="C103" s="839">
        <v>42913</v>
      </c>
      <c r="D103" s="847" t="s">
        <v>1661</v>
      </c>
      <c r="E103" s="830" t="s">
        <v>792</v>
      </c>
      <c r="F103" s="831">
        <v>68113</v>
      </c>
      <c r="G103" s="832">
        <v>6.47</v>
      </c>
      <c r="H103" s="829">
        <v>8.34</v>
      </c>
      <c r="I103" s="829" t="s">
        <v>322</v>
      </c>
      <c r="J103" s="981">
        <f>H103</f>
        <v>8.34</v>
      </c>
      <c r="K103" s="840" t="s">
        <v>656</v>
      </c>
      <c r="L103" s="841" t="s">
        <v>661</v>
      </c>
      <c r="M103" s="841" t="s">
        <v>352</v>
      </c>
      <c r="N103" s="841" t="s">
        <v>791</v>
      </c>
      <c r="O103" s="841"/>
      <c r="P103" s="841" t="s">
        <v>5</v>
      </c>
      <c r="Q103" s="841" t="s">
        <v>323</v>
      </c>
      <c r="R103" s="841" t="s">
        <v>652</v>
      </c>
      <c r="S103" s="829"/>
      <c r="T103" s="829" t="s">
        <v>5</v>
      </c>
      <c r="U103" s="829" t="s">
        <v>323</v>
      </c>
      <c r="V103" s="829" t="s">
        <v>652</v>
      </c>
    </row>
    <row r="104" spans="1:22" outlineLevel="1">
      <c r="A104" s="847" t="s">
        <v>276</v>
      </c>
      <c r="B104" s="829" t="s">
        <v>1623</v>
      </c>
      <c r="C104" s="839">
        <v>42909</v>
      </c>
      <c r="D104" s="847" t="s">
        <v>1662</v>
      </c>
      <c r="E104" s="830" t="s">
        <v>797</v>
      </c>
      <c r="F104" s="831">
        <v>68113</v>
      </c>
      <c r="G104" s="832">
        <v>0.15</v>
      </c>
      <c r="H104" s="829">
        <v>0.2</v>
      </c>
      <c r="I104" s="829" t="s">
        <v>322</v>
      </c>
      <c r="J104" s="981">
        <f>H104</f>
        <v>0.2</v>
      </c>
      <c r="K104" s="840" t="s">
        <v>694</v>
      </c>
      <c r="L104" s="841" t="s">
        <v>661</v>
      </c>
      <c r="M104" s="841" t="s">
        <v>352</v>
      </c>
      <c r="N104" s="841" t="s">
        <v>791</v>
      </c>
      <c r="O104" s="841"/>
      <c r="P104" s="841" t="s">
        <v>5</v>
      </c>
      <c r="Q104" s="841" t="s">
        <v>323</v>
      </c>
      <c r="R104" s="841" t="s">
        <v>652</v>
      </c>
      <c r="S104" s="829"/>
      <c r="T104" s="829" t="s">
        <v>5</v>
      </c>
      <c r="U104" s="829" t="s">
        <v>323</v>
      </c>
      <c r="V104" s="829" t="s">
        <v>652</v>
      </c>
    </row>
    <row r="105" spans="1:22" outlineLevel="1">
      <c r="A105" s="847" t="s">
        <v>276</v>
      </c>
      <c r="B105" s="829" t="s">
        <v>1623</v>
      </c>
      <c r="C105" s="839">
        <v>42913</v>
      </c>
      <c r="D105" s="847" t="s">
        <v>1663</v>
      </c>
      <c r="E105" s="830" t="s">
        <v>794</v>
      </c>
      <c r="F105" s="831">
        <v>68113</v>
      </c>
      <c r="G105" s="832">
        <v>2.2799999999999998</v>
      </c>
      <c r="H105" s="829">
        <v>2.94</v>
      </c>
      <c r="I105" s="829" t="s">
        <v>322</v>
      </c>
      <c r="J105" s="981">
        <f>H105</f>
        <v>2.94</v>
      </c>
      <c r="K105" s="840" t="s">
        <v>694</v>
      </c>
      <c r="L105" s="841" t="s">
        <v>661</v>
      </c>
      <c r="M105" s="841" t="s">
        <v>352</v>
      </c>
      <c r="N105" s="841" t="s">
        <v>791</v>
      </c>
      <c r="O105" s="841"/>
      <c r="P105" s="841" t="s">
        <v>5</v>
      </c>
      <c r="Q105" s="841" t="s">
        <v>323</v>
      </c>
      <c r="R105" s="841" t="s">
        <v>652</v>
      </c>
      <c r="S105" s="829"/>
      <c r="T105" s="829" t="s">
        <v>5</v>
      </c>
      <c r="U105" s="829" t="s">
        <v>323</v>
      </c>
      <c r="V105" s="829" t="s">
        <v>652</v>
      </c>
    </row>
    <row r="106" spans="1:22">
      <c r="A106" s="842" t="s">
        <v>647</v>
      </c>
      <c r="B106" s="842"/>
      <c r="C106" s="842"/>
      <c r="D106" s="842"/>
      <c r="E106" s="843"/>
      <c r="F106" s="844"/>
      <c r="G106" s="845">
        <f>SUM(G102:G105)</f>
        <v>180.43</v>
      </c>
      <c r="H106" s="846">
        <f>SUM(H102:H105)</f>
        <v>232.59</v>
      </c>
      <c r="I106" s="842"/>
      <c r="J106" s="984">
        <f>SUM(J102:J105)</f>
        <v>232.59</v>
      </c>
      <c r="K106" s="842"/>
      <c r="L106" s="842"/>
      <c r="M106" s="842"/>
      <c r="N106" s="842"/>
      <c r="O106" s="842"/>
      <c r="P106" s="842"/>
      <c r="Q106" s="842"/>
      <c r="R106" s="842"/>
      <c r="S106" s="829"/>
      <c r="T106" s="829"/>
      <c r="U106" s="829"/>
      <c r="V106" s="829"/>
    </row>
    <row r="107" spans="1:22" outlineLevel="1">
      <c r="A107" s="847" t="s">
        <v>277</v>
      </c>
      <c r="B107" s="829" t="s">
        <v>1623</v>
      </c>
      <c r="C107" s="839">
        <v>42885</v>
      </c>
      <c r="D107" s="847" t="s">
        <v>1674</v>
      </c>
      <c r="E107" s="830" t="s">
        <v>1675</v>
      </c>
      <c r="F107" s="831">
        <v>68049</v>
      </c>
      <c r="G107" s="832">
        <v>18.920000000000002</v>
      </c>
      <c r="H107" s="829">
        <v>18.920000000000002</v>
      </c>
      <c r="I107" s="829" t="s">
        <v>60</v>
      </c>
      <c r="J107" s="981">
        <v>24.39</v>
      </c>
      <c r="K107" s="840" t="s">
        <v>650</v>
      </c>
      <c r="L107" s="841" t="s">
        <v>645</v>
      </c>
      <c r="M107" s="841" t="s">
        <v>352</v>
      </c>
      <c r="N107" s="841" t="s">
        <v>1390</v>
      </c>
      <c r="O107" s="841"/>
      <c r="P107" s="841" t="s">
        <v>4</v>
      </c>
      <c r="Q107" s="841" t="s">
        <v>323</v>
      </c>
      <c r="R107" s="841" t="s">
        <v>652</v>
      </c>
      <c r="S107" s="829"/>
      <c r="T107" s="829" t="s">
        <v>4</v>
      </c>
      <c r="U107" s="829" t="s">
        <v>323</v>
      </c>
      <c r="V107" s="829" t="s">
        <v>652</v>
      </c>
    </row>
    <row r="108" spans="1:22" outlineLevel="1">
      <c r="A108" s="847" t="s">
        <v>277</v>
      </c>
      <c r="B108" s="829" t="s">
        <v>1623</v>
      </c>
      <c r="C108" s="839">
        <v>42885</v>
      </c>
      <c r="D108" s="847" t="s">
        <v>1674</v>
      </c>
      <c r="E108" s="830" t="s">
        <v>1676</v>
      </c>
      <c r="F108" s="831">
        <v>68047</v>
      </c>
      <c r="G108" s="832">
        <v>1261.22</v>
      </c>
      <c r="H108" s="829">
        <v>1261.22</v>
      </c>
      <c r="I108" s="829" t="s">
        <v>60</v>
      </c>
      <c r="J108" s="981">
        <v>1625.81</v>
      </c>
      <c r="K108" s="840" t="s">
        <v>650</v>
      </c>
      <c r="L108" s="841" t="s">
        <v>645</v>
      </c>
      <c r="M108" s="841" t="s">
        <v>352</v>
      </c>
      <c r="N108" s="841" t="s">
        <v>1390</v>
      </c>
      <c r="O108" s="841"/>
      <c r="P108" s="841" t="s">
        <v>5</v>
      </c>
      <c r="Q108" s="841" t="s">
        <v>323</v>
      </c>
      <c r="R108" s="841" t="s">
        <v>652</v>
      </c>
      <c r="S108" s="829"/>
      <c r="T108" s="829" t="s">
        <v>5</v>
      </c>
      <c r="U108" s="829" t="s">
        <v>323</v>
      </c>
      <c r="V108" s="829" t="s">
        <v>652</v>
      </c>
    </row>
    <row r="109" spans="1:22" outlineLevel="1">
      <c r="A109" s="847" t="s">
        <v>277</v>
      </c>
      <c r="B109" s="829" t="s">
        <v>1623</v>
      </c>
      <c r="C109" s="839">
        <v>42885</v>
      </c>
      <c r="D109" s="847" t="s">
        <v>1674</v>
      </c>
      <c r="E109" s="830" t="s">
        <v>1677</v>
      </c>
      <c r="F109" s="831">
        <v>68048</v>
      </c>
      <c r="G109" s="832">
        <v>63.06</v>
      </c>
      <c r="H109" s="829">
        <v>63.06</v>
      </c>
      <c r="I109" s="829" t="s">
        <v>60</v>
      </c>
      <c r="J109" s="981">
        <v>81.290000000000006</v>
      </c>
      <c r="K109" s="840" t="s">
        <v>650</v>
      </c>
      <c r="L109" s="841" t="s">
        <v>645</v>
      </c>
      <c r="M109" s="841" t="s">
        <v>352</v>
      </c>
      <c r="N109" s="841" t="s">
        <v>1390</v>
      </c>
      <c r="O109" s="841"/>
      <c r="P109" s="841" t="s">
        <v>655</v>
      </c>
      <c r="Q109" s="841" t="s">
        <v>323</v>
      </c>
      <c r="R109" s="841" t="s">
        <v>652</v>
      </c>
      <c r="S109" s="829"/>
      <c r="T109" s="829" t="s">
        <v>655</v>
      </c>
      <c r="U109" s="829" t="s">
        <v>323</v>
      </c>
      <c r="V109" s="829" t="s">
        <v>652</v>
      </c>
    </row>
    <row r="110" spans="1:22" outlineLevel="1">
      <c r="A110" s="847" t="s">
        <v>277</v>
      </c>
      <c r="B110" s="829" t="s">
        <v>1623</v>
      </c>
      <c r="C110" s="839">
        <v>42885</v>
      </c>
      <c r="D110" s="847" t="s">
        <v>1674</v>
      </c>
      <c r="E110" s="830" t="s">
        <v>1676</v>
      </c>
      <c r="F110" s="831">
        <v>68047</v>
      </c>
      <c r="G110" s="832">
        <v>126.12</v>
      </c>
      <c r="H110" s="829">
        <v>126.12</v>
      </c>
      <c r="I110" s="829" t="s">
        <v>60</v>
      </c>
      <c r="J110" s="981">
        <v>162.58000000000001</v>
      </c>
      <c r="K110" s="840" t="s">
        <v>656</v>
      </c>
      <c r="L110" s="841" t="s">
        <v>645</v>
      </c>
      <c r="M110" s="841" t="s">
        <v>352</v>
      </c>
      <c r="N110" s="841" t="s">
        <v>1390</v>
      </c>
      <c r="O110" s="841"/>
      <c r="P110" s="841" t="s">
        <v>5</v>
      </c>
      <c r="Q110" s="841" t="s">
        <v>323</v>
      </c>
      <c r="R110" s="841" t="s">
        <v>652</v>
      </c>
      <c r="S110" s="829"/>
      <c r="T110" s="829" t="s">
        <v>5</v>
      </c>
      <c r="U110" s="829" t="s">
        <v>323</v>
      </c>
      <c r="V110" s="829" t="s">
        <v>652</v>
      </c>
    </row>
    <row r="111" spans="1:22" outlineLevel="1">
      <c r="A111" s="847" t="s">
        <v>277</v>
      </c>
      <c r="B111" s="829" t="s">
        <v>1623</v>
      </c>
      <c r="C111" s="839">
        <v>42901</v>
      </c>
      <c r="D111" s="847" t="s">
        <v>1678</v>
      </c>
      <c r="E111" s="830" t="s">
        <v>1679</v>
      </c>
      <c r="F111" s="831">
        <v>68098</v>
      </c>
      <c r="G111" s="832">
        <v>35.369999999999997</v>
      </c>
      <c r="H111" s="829">
        <v>65237</v>
      </c>
      <c r="I111" s="829" t="s">
        <v>1680</v>
      </c>
      <c r="J111" s="981">
        <v>45.59</v>
      </c>
      <c r="K111" s="840" t="s">
        <v>680</v>
      </c>
      <c r="L111" s="841" t="s">
        <v>917</v>
      </c>
      <c r="M111" s="841" t="s">
        <v>352</v>
      </c>
      <c r="N111" s="841" t="s">
        <v>1385</v>
      </c>
      <c r="O111" s="841"/>
      <c r="P111" s="841" t="s">
        <v>5</v>
      </c>
      <c r="Q111" s="841" t="s">
        <v>323</v>
      </c>
      <c r="R111" s="841" t="s">
        <v>652</v>
      </c>
      <c r="S111" s="829"/>
      <c r="T111" s="829" t="s">
        <v>5</v>
      </c>
      <c r="U111" s="829" t="s">
        <v>323</v>
      </c>
      <c r="V111" s="829" t="s">
        <v>652</v>
      </c>
    </row>
    <row r="112" spans="1:22" outlineLevel="1">
      <c r="A112" s="847" t="s">
        <v>277</v>
      </c>
      <c r="B112" s="829" t="s">
        <v>1623</v>
      </c>
      <c r="C112" s="839">
        <v>42901</v>
      </c>
      <c r="D112" s="847" t="s">
        <v>1678</v>
      </c>
      <c r="E112" s="830" t="s">
        <v>1681</v>
      </c>
      <c r="F112" s="831">
        <v>68098</v>
      </c>
      <c r="G112" s="832">
        <v>35.369999999999997</v>
      </c>
      <c r="H112" s="829">
        <v>65237</v>
      </c>
      <c r="I112" s="829" t="s">
        <v>1680</v>
      </c>
      <c r="J112" s="981">
        <v>45.59</v>
      </c>
      <c r="K112" s="840" t="s">
        <v>680</v>
      </c>
      <c r="L112" s="841" t="s">
        <v>917</v>
      </c>
      <c r="M112" s="841" t="s">
        <v>352</v>
      </c>
      <c r="N112" s="841" t="s">
        <v>1385</v>
      </c>
      <c r="O112" s="841"/>
      <c r="P112" s="841" t="s">
        <v>5</v>
      </c>
      <c r="Q112" s="841" t="s">
        <v>323</v>
      </c>
      <c r="R112" s="841" t="s">
        <v>652</v>
      </c>
      <c r="S112" s="829"/>
      <c r="T112" s="829" t="s">
        <v>5</v>
      </c>
      <c r="U112" s="829" t="s">
        <v>323</v>
      </c>
      <c r="V112" s="829" t="s">
        <v>652</v>
      </c>
    </row>
    <row r="113" spans="1:22" outlineLevel="1">
      <c r="A113" s="847" t="s">
        <v>277</v>
      </c>
      <c r="B113" s="829" t="s">
        <v>1623</v>
      </c>
      <c r="C113" s="839">
        <v>42908</v>
      </c>
      <c r="D113" s="847" t="s">
        <v>1682</v>
      </c>
      <c r="E113" s="830" t="s">
        <v>1393</v>
      </c>
      <c r="F113" s="831">
        <v>68034</v>
      </c>
      <c r="G113" s="832">
        <v>10.25</v>
      </c>
      <c r="H113" s="829">
        <v>10.25</v>
      </c>
      <c r="I113" s="829" t="s">
        <v>60</v>
      </c>
      <c r="J113" s="981">
        <v>13.21</v>
      </c>
      <c r="K113" s="840" t="s">
        <v>818</v>
      </c>
      <c r="L113" s="841" t="s">
        <v>645</v>
      </c>
      <c r="M113" s="841" t="s">
        <v>352</v>
      </c>
      <c r="N113" s="841"/>
      <c r="O113" s="841"/>
      <c r="P113" s="841" t="s">
        <v>5</v>
      </c>
      <c r="Q113" s="841" t="s">
        <v>323</v>
      </c>
      <c r="R113" s="841" t="s">
        <v>652</v>
      </c>
      <c r="S113" s="829"/>
      <c r="T113" s="829" t="s">
        <v>5</v>
      </c>
      <c r="U113" s="829" t="s">
        <v>323</v>
      </c>
      <c r="V113" s="829" t="s">
        <v>652</v>
      </c>
    </row>
    <row r="114" spans="1:22">
      <c r="A114" s="842" t="s">
        <v>647</v>
      </c>
      <c r="B114" s="842"/>
      <c r="C114" s="842"/>
      <c r="D114" s="842"/>
      <c r="E114" s="843"/>
      <c r="F114" s="844"/>
      <c r="G114" s="845">
        <f>SUM(G107:G113)</f>
        <v>1550.31</v>
      </c>
      <c r="H114" s="846">
        <f>SUM(H107:H113)</f>
        <v>131953.57</v>
      </c>
      <c r="I114" s="842"/>
      <c r="J114" s="984">
        <f>SUM(J107:J113)</f>
        <v>1998.4599999999998</v>
      </c>
      <c r="K114" s="842"/>
      <c r="L114" s="842"/>
      <c r="M114" s="842"/>
      <c r="N114" s="842"/>
      <c r="O114" s="842"/>
      <c r="P114" s="842"/>
      <c r="Q114" s="842"/>
      <c r="R114" s="842"/>
      <c r="S114" s="829"/>
      <c r="T114" s="829"/>
      <c r="U114" s="829"/>
      <c r="V114" s="829"/>
    </row>
    <row r="115" spans="1:22" outlineLevel="1">
      <c r="A115" s="847" t="s">
        <v>278</v>
      </c>
      <c r="B115" s="829" t="s">
        <v>1623</v>
      </c>
      <c r="C115" s="839">
        <v>42885</v>
      </c>
      <c r="D115" s="847" t="s">
        <v>1674</v>
      </c>
      <c r="E115" s="830" t="s">
        <v>1677</v>
      </c>
      <c r="F115" s="831">
        <v>68048</v>
      </c>
      <c r="G115" s="832">
        <v>28.28</v>
      </c>
      <c r="H115" s="829">
        <v>28.28</v>
      </c>
      <c r="I115" s="829" t="s">
        <v>60</v>
      </c>
      <c r="J115" s="981">
        <v>36.46</v>
      </c>
      <c r="K115" s="840" t="s">
        <v>650</v>
      </c>
      <c r="L115" s="841" t="s">
        <v>645</v>
      </c>
      <c r="M115" s="841" t="s">
        <v>352</v>
      </c>
      <c r="N115" s="841" t="s">
        <v>651</v>
      </c>
      <c r="O115" s="841"/>
      <c r="P115" s="841" t="s">
        <v>655</v>
      </c>
      <c r="Q115" s="841" t="s">
        <v>323</v>
      </c>
      <c r="R115" s="841" t="s">
        <v>652</v>
      </c>
      <c r="S115" s="829"/>
      <c r="T115" s="829" t="s">
        <v>655</v>
      </c>
      <c r="U115" s="829" t="s">
        <v>323</v>
      </c>
      <c r="V115" s="829" t="s">
        <v>652</v>
      </c>
    </row>
    <row r="116" spans="1:22" outlineLevel="1">
      <c r="A116" s="847" t="s">
        <v>278</v>
      </c>
      <c r="B116" s="829" t="s">
        <v>1623</v>
      </c>
      <c r="C116" s="839">
        <v>42885</v>
      </c>
      <c r="D116" s="847" t="s">
        <v>1674</v>
      </c>
      <c r="E116" s="830" t="s">
        <v>1675</v>
      </c>
      <c r="F116" s="831">
        <v>68049</v>
      </c>
      <c r="G116" s="832">
        <v>8.48</v>
      </c>
      <c r="H116" s="829">
        <v>8.48</v>
      </c>
      <c r="I116" s="829" t="s">
        <v>60</v>
      </c>
      <c r="J116" s="981">
        <v>10.93</v>
      </c>
      <c r="K116" s="840" t="s">
        <v>650</v>
      </c>
      <c r="L116" s="841" t="s">
        <v>645</v>
      </c>
      <c r="M116" s="841" t="s">
        <v>352</v>
      </c>
      <c r="N116" s="841" t="s">
        <v>651</v>
      </c>
      <c r="O116" s="841"/>
      <c r="P116" s="841" t="s">
        <v>4</v>
      </c>
      <c r="Q116" s="841" t="s">
        <v>323</v>
      </c>
      <c r="R116" s="841" t="s">
        <v>652</v>
      </c>
      <c r="S116" s="829"/>
      <c r="T116" s="829" t="s">
        <v>4</v>
      </c>
      <c r="U116" s="829" t="s">
        <v>323</v>
      </c>
      <c r="V116" s="829" t="s">
        <v>652</v>
      </c>
    </row>
    <row r="117" spans="1:22" outlineLevel="1">
      <c r="A117" s="847" t="s">
        <v>278</v>
      </c>
      <c r="B117" s="829" t="s">
        <v>1623</v>
      </c>
      <c r="C117" s="839">
        <v>42885</v>
      </c>
      <c r="D117" s="847" t="s">
        <v>1674</v>
      </c>
      <c r="E117" s="830" t="s">
        <v>1037</v>
      </c>
      <c r="F117" s="831">
        <v>68047</v>
      </c>
      <c r="G117" s="832">
        <v>565.5</v>
      </c>
      <c r="H117" s="829">
        <v>565.5</v>
      </c>
      <c r="I117" s="829" t="s">
        <v>60</v>
      </c>
      <c r="J117" s="981">
        <v>728.98</v>
      </c>
      <c r="K117" s="840" t="s">
        <v>650</v>
      </c>
      <c r="L117" s="841" t="s">
        <v>645</v>
      </c>
      <c r="M117" s="841" t="s">
        <v>352</v>
      </c>
      <c r="N117" s="841" t="s">
        <v>651</v>
      </c>
      <c r="O117" s="841"/>
      <c r="P117" s="841" t="s">
        <v>5</v>
      </c>
      <c r="Q117" s="841" t="s">
        <v>323</v>
      </c>
      <c r="R117" s="841" t="s">
        <v>652</v>
      </c>
      <c r="S117" s="829"/>
      <c r="T117" s="829" t="s">
        <v>5</v>
      </c>
      <c r="U117" s="829" t="s">
        <v>323</v>
      </c>
      <c r="V117" s="829" t="s">
        <v>652</v>
      </c>
    </row>
    <row r="118" spans="1:22" outlineLevel="1">
      <c r="A118" s="847" t="s">
        <v>278</v>
      </c>
      <c r="B118" s="829" t="s">
        <v>1623</v>
      </c>
      <c r="C118" s="839">
        <v>42885</v>
      </c>
      <c r="D118" s="847" t="s">
        <v>1674</v>
      </c>
      <c r="E118" s="830" t="s">
        <v>1037</v>
      </c>
      <c r="F118" s="831">
        <v>68047</v>
      </c>
      <c r="G118" s="832">
        <v>56.55</v>
      </c>
      <c r="H118" s="829">
        <v>56.55</v>
      </c>
      <c r="I118" s="829" t="s">
        <v>60</v>
      </c>
      <c r="J118" s="981">
        <v>72.900000000000006</v>
      </c>
      <c r="K118" s="840" t="s">
        <v>656</v>
      </c>
      <c r="L118" s="841" t="s">
        <v>645</v>
      </c>
      <c r="M118" s="841" t="s">
        <v>352</v>
      </c>
      <c r="N118" s="841" t="s">
        <v>651</v>
      </c>
      <c r="O118" s="841"/>
      <c r="P118" s="841" t="s">
        <v>5</v>
      </c>
      <c r="Q118" s="841" t="s">
        <v>323</v>
      </c>
      <c r="R118" s="841" t="s">
        <v>652</v>
      </c>
      <c r="S118" s="829"/>
      <c r="T118" s="829" t="s">
        <v>5</v>
      </c>
      <c r="U118" s="829" t="s">
        <v>323</v>
      </c>
      <c r="V118" s="829" t="s">
        <v>652</v>
      </c>
    </row>
    <row r="119" spans="1:22" outlineLevel="1">
      <c r="A119" s="847" t="s">
        <v>278</v>
      </c>
      <c r="B119" s="829" t="s">
        <v>1623</v>
      </c>
      <c r="C119" s="839">
        <v>42900</v>
      </c>
      <c r="D119" s="847" t="s">
        <v>1683</v>
      </c>
      <c r="E119" s="830" t="s">
        <v>1684</v>
      </c>
      <c r="F119" s="831">
        <v>68113</v>
      </c>
      <c r="G119" s="832">
        <v>10.86</v>
      </c>
      <c r="H119" s="829">
        <v>14</v>
      </c>
      <c r="I119" s="829" t="s">
        <v>322</v>
      </c>
      <c r="J119" s="981">
        <f>H119</f>
        <v>14</v>
      </c>
      <c r="K119" s="840" t="s">
        <v>850</v>
      </c>
      <c r="L119" s="841" t="s">
        <v>661</v>
      </c>
      <c r="M119" s="841" t="s">
        <v>352</v>
      </c>
      <c r="N119" s="841" t="s">
        <v>651</v>
      </c>
      <c r="O119" s="841"/>
      <c r="P119" s="841" t="s">
        <v>5</v>
      </c>
      <c r="Q119" s="841" t="s">
        <v>323</v>
      </c>
      <c r="R119" s="841" t="s">
        <v>652</v>
      </c>
      <c r="S119" s="829"/>
      <c r="T119" s="829" t="s">
        <v>5</v>
      </c>
      <c r="U119" s="829" t="s">
        <v>323</v>
      </c>
      <c r="V119" s="829" t="s">
        <v>652</v>
      </c>
    </row>
    <row r="120" spans="1:22">
      <c r="A120" s="842" t="s">
        <v>647</v>
      </c>
      <c r="B120" s="842"/>
      <c r="C120" s="842"/>
      <c r="D120" s="842"/>
      <c r="E120" s="843"/>
      <c r="F120" s="844"/>
      <c r="G120" s="845">
        <f>SUM(G115:G119)</f>
        <v>669.67</v>
      </c>
      <c r="H120" s="846">
        <f>SUM(H115:H119)</f>
        <v>672.81</v>
      </c>
      <c r="I120" s="842"/>
      <c r="J120" s="984">
        <f>SUM(J115:J119)</f>
        <v>863.27</v>
      </c>
      <c r="K120" s="842"/>
      <c r="L120" s="842"/>
      <c r="M120" s="842"/>
      <c r="N120" s="842"/>
      <c r="O120" s="842"/>
      <c r="P120" s="842"/>
      <c r="Q120" s="842"/>
      <c r="R120" s="842"/>
      <c r="S120" s="829"/>
      <c r="T120" s="829"/>
      <c r="U120" s="829"/>
      <c r="V120" s="829"/>
    </row>
    <row r="121" spans="1:22" outlineLevel="1">
      <c r="A121" s="847" t="s">
        <v>279</v>
      </c>
      <c r="B121" s="829" t="s">
        <v>1623</v>
      </c>
      <c r="C121" s="839">
        <v>42885</v>
      </c>
      <c r="D121" s="847" t="s">
        <v>1674</v>
      </c>
      <c r="E121" s="830" t="s">
        <v>816</v>
      </c>
      <c r="F121" s="831">
        <v>68047</v>
      </c>
      <c r="G121" s="832">
        <v>383.64</v>
      </c>
      <c r="H121" s="829">
        <v>383.64</v>
      </c>
      <c r="I121" s="829" t="s">
        <v>60</v>
      </c>
      <c r="J121" s="981">
        <v>494.54</v>
      </c>
      <c r="K121" s="840" t="s">
        <v>650</v>
      </c>
      <c r="L121" s="841" t="s">
        <v>645</v>
      </c>
      <c r="M121" s="841" t="s">
        <v>352</v>
      </c>
      <c r="N121" s="841" t="s">
        <v>815</v>
      </c>
      <c r="O121" s="841"/>
      <c r="P121" s="841" t="s">
        <v>5</v>
      </c>
      <c r="Q121" s="841" t="s">
        <v>323</v>
      </c>
      <c r="R121" s="841" t="s">
        <v>652</v>
      </c>
      <c r="S121" s="829"/>
      <c r="T121" s="829" t="s">
        <v>5</v>
      </c>
      <c r="U121" s="829" t="s">
        <v>323</v>
      </c>
      <c r="V121" s="829" t="s">
        <v>652</v>
      </c>
    </row>
    <row r="122" spans="1:22" outlineLevel="1">
      <c r="A122" s="847" t="s">
        <v>279</v>
      </c>
      <c r="B122" s="829" t="s">
        <v>1623</v>
      </c>
      <c r="C122" s="839">
        <v>42885</v>
      </c>
      <c r="D122" s="847" t="s">
        <v>1674</v>
      </c>
      <c r="E122" s="830" t="s">
        <v>1677</v>
      </c>
      <c r="F122" s="831">
        <v>68048</v>
      </c>
      <c r="G122" s="832">
        <v>19.18</v>
      </c>
      <c r="H122" s="829">
        <v>19.18</v>
      </c>
      <c r="I122" s="829" t="s">
        <v>60</v>
      </c>
      <c r="J122" s="981">
        <v>24.72</v>
      </c>
      <c r="K122" s="840" t="s">
        <v>650</v>
      </c>
      <c r="L122" s="841" t="s">
        <v>645</v>
      </c>
      <c r="M122" s="841" t="s">
        <v>352</v>
      </c>
      <c r="N122" s="841" t="s">
        <v>815</v>
      </c>
      <c r="O122" s="841"/>
      <c r="P122" s="841" t="s">
        <v>655</v>
      </c>
      <c r="Q122" s="841" t="s">
        <v>323</v>
      </c>
      <c r="R122" s="841" t="s">
        <v>652</v>
      </c>
      <c r="S122" s="829"/>
      <c r="T122" s="829" t="s">
        <v>655</v>
      </c>
      <c r="U122" s="829" t="s">
        <v>323</v>
      </c>
      <c r="V122" s="829" t="s">
        <v>652</v>
      </c>
    </row>
    <row r="123" spans="1:22" outlineLevel="1">
      <c r="A123" s="847" t="s">
        <v>279</v>
      </c>
      <c r="B123" s="829" t="s">
        <v>1623</v>
      </c>
      <c r="C123" s="839">
        <v>42885</v>
      </c>
      <c r="D123" s="847" t="s">
        <v>1674</v>
      </c>
      <c r="E123" s="830" t="s">
        <v>1675</v>
      </c>
      <c r="F123" s="831">
        <v>68049</v>
      </c>
      <c r="G123" s="832">
        <v>5.75</v>
      </c>
      <c r="H123" s="829">
        <v>5.75</v>
      </c>
      <c r="I123" s="829" t="s">
        <v>60</v>
      </c>
      <c r="J123" s="981">
        <v>7.41</v>
      </c>
      <c r="K123" s="840" t="s">
        <v>650</v>
      </c>
      <c r="L123" s="841" t="s">
        <v>645</v>
      </c>
      <c r="M123" s="841" t="s">
        <v>352</v>
      </c>
      <c r="N123" s="841" t="s">
        <v>815</v>
      </c>
      <c r="O123" s="841"/>
      <c r="P123" s="841" t="s">
        <v>4</v>
      </c>
      <c r="Q123" s="841" t="s">
        <v>323</v>
      </c>
      <c r="R123" s="841" t="s">
        <v>652</v>
      </c>
      <c r="S123" s="829"/>
      <c r="T123" s="829" t="s">
        <v>4</v>
      </c>
      <c r="U123" s="829" t="s">
        <v>323</v>
      </c>
      <c r="V123" s="829" t="s">
        <v>652</v>
      </c>
    </row>
    <row r="124" spans="1:22" outlineLevel="1">
      <c r="A124" s="847" t="s">
        <v>279</v>
      </c>
      <c r="B124" s="829" t="s">
        <v>1623</v>
      </c>
      <c r="C124" s="839">
        <v>42885</v>
      </c>
      <c r="D124" s="847" t="s">
        <v>1674</v>
      </c>
      <c r="E124" s="830" t="s">
        <v>816</v>
      </c>
      <c r="F124" s="831">
        <v>68047</v>
      </c>
      <c r="G124" s="832">
        <v>38.36</v>
      </c>
      <c r="H124" s="829">
        <v>38.36</v>
      </c>
      <c r="I124" s="829" t="s">
        <v>60</v>
      </c>
      <c r="J124" s="981">
        <v>49.45</v>
      </c>
      <c r="K124" s="840" t="s">
        <v>656</v>
      </c>
      <c r="L124" s="841" t="s">
        <v>645</v>
      </c>
      <c r="M124" s="841" t="s">
        <v>352</v>
      </c>
      <c r="N124" s="841" t="s">
        <v>815</v>
      </c>
      <c r="O124" s="841"/>
      <c r="P124" s="841" t="s">
        <v>5</v>
      </c>
      <c r="Q124" s="841" t="s">
        <v>323</v>
      </c>
      <c r="R124" s="841" t="s">
        <v>652</v>
      </c>
      <c r="S124" s="829"/>
      <c r="T124" s="829" t="s">
        <v>5</v>
      </c>
      <c r="U124" s="829" t="s">
        <v>323</v>
      </c>
      <c r="V124" s="829" t="s">
        <v>652</v>
      </c>
    </row>
    <row r="125" spans="1:22">
      <c r="A125" s="842" t="s">
        <v>647</v>
      </c>
      <c r="B125" s="842"/>
      <c r="C125" s="842"/>
      <c r="D125" s="842"/>
      <c r="E125" s="843"/>
      <c r="F125" s="844"/>
      <c r="G125" s="845">
        <f>SUM(G121:G124)</f>
        <v>446.93</v>
      </c>
      <c r="H125" s="846">
        <f>SUM(H121:H124)</f>
        <v>446.93</v>
      </c>
      <c r="I125" s="842"/>
      <c r="J125" s="984">
        <f>SUM(J121:J124)</f>
        <v>576.12</v>
      </c>
      <c r="K125" s="842"/>
      <c r="L125" s="842"/>
      <c r="M125" s="842"/>
      <c r="N125" s="842"/>
      <c r="O125" s="842"/>
      <c r="P125" s="842"/>
      <c r="Q125" s="842"/>
      <c r="R125" s="842"/>
      <c r="S125" s="829"/>
      <c r="T125" s="829"/>
      <c r="U125" s="829"/>
      <c r="V125" s="829"/>
    </row>
    <row r="126" spans="1:22" outlineLevel="1">
      <c r="A126" s="847" t="s">
        <v>281</v>
      </c>
      <c r="B126" s="829" t="s">
        <v>1623</v>
      </c>
      <c r="C126" s="839">
        <v>42902</v>
      </c>
      <c r="D126" s="847" t="s">
        <v>1685</v>
      </c>
      <c r="E126" s="830" t="s">
        <v>1686</v>
      </c>
      <c r="F126" s="831">
        <v>68113</v>
      </c>
      <c r="G126" s="832">
        <v>38.79</v>
      </c>
      <c r="H126" s="829">
        <v>50</v>
      </c>
      <c r="I126" s="829" t="s">
        <v>322</v>
      </c>
      <c r="J126" s="981">
        <f>H126</f>
        <v>50</v>
      </c>
      <c r="K126" s="840" t="s">
        <v>660</v>
      </c>
      <c r="L126" s="841" t="s">
        <v>661</v>
      </c>
      <c r="M126" s="841" t="s">
        <v>352</v>
      </c>
      <c r="N126" s="841" t="s">
        <v>651</v>
      </c>
      <c r="O126" s="841"/>
      <c r="P126" s="841" t="s">
        <v>5</v>
      </c>
      <c r="Q126" s="841" t="s">
        <v>323</v>
      </c>
      <c r="R126" s="841" t="s">
        <v>652</v>
      </c>
      <c r="S126" s="829"/>
      <c r="T126" s="829" t="s">
        <v>5</v>
      </c>
      <c r="U126" s="829" t="s">
        <v>323</v>
      </c>
      <c r="V126" s="829" t="s">
        <v>652</v>
      </c>
    </row>
    <row r="127" spans="1:22" outlineLevel="1">
      <c r="A127" s="847" t="s">
        <v>281</v>
      </c>
      <c r="B127" s="829" t="s">
        <v>1623</v>
      </c>
      <c r="C127" s="839">
        <v>42902</v>
      </c>
      <c r="D127" s="847" t="s">
        <v>1685</v>
      </c>
      <c r="E127" s="830" t="s">
        <v>1687</v>
      </c>
      <c r="F127" s="831">
        <v>68113</v>
      </c>
      <c r="G127" s="832">
        <v>38.79</v>
      </c>
      <c r="H127" s="829">
        <v>50</v>
      </c>
      <c r="I127" s="829" t="s">
        <v>322</v>
      </c>
      <c r="J127" s="981">
        <f>H127</f>
        <v>50</v>
      </c>
      <c r="K127" s="840" t="s">
        <v>660</v>
      </c>
      <c r="L127" s="841" t="s">
        <v>661</v>
      </c>
      <c r="M127" s="841" t="s">
        <v>352</v>
      </c>
      <c r="N127" s="841" t="s">
        <v>815</v>
      </c>
      <c r="O127" s="841"/>
      <c r="P127" s="841" t="s">
        <v>5</v>
      </c>
      <c r="Q127" s="841" t="s">
        <v>323</v>
      </c>
      <c r="R127" s="841" t="s">
        <v>652</v>
      </c>
      <c r="S127" s="829"/>
      <c r="T127" s="829" t="s">
        <v>5</v>
      </c>
      <c r="U127" s="829" t="s">
        <v>323</v>
      </c>
      <c r="V127" s="829" t="s">
        <v>652</v>
      </c>
    </row>
    <row r="128" spans="1:22" outlineLevel="1">
      <c r="A128" s="847" t="s">
        <v>281</v>
      </c>
      <c r="B128" s="829" t="s">
        <v>1623</v>
      </c>
      <c r="C128" s="839">
        <v>42892</v>
      </c>
      <c r="D128" s="847" t="s">
        <v>1688</v>
      </c>
      <c r="E128" s="830" t="s">
        <v>1689</v>
      </c>
      <c r="F128" s="831">
        <v>68152</v>
      </c>
      <c r="G128" s="832">
        <v>67.88</v>
      </c>
      <c r="H128" s="829">
        <v>87.5</v>
      </c>
      <c r="I128" s="829" t="s">
        <v>322</v>
      </c>
      <c r="J128" s="981">
        <f>H128</f>
        <v>87.5</v>
      </c>
      <c r="K128" s="840" t="s">
        <v>667</v>
      </c>
      <c r="L128" s="841" t="s">
        <v>665</v>
      </c>
      <c r="M128" s="841" t="s">
        <v>352</v>
      </c>
      <c r="N128" s="841" t="s">
        <v>651</v>
      </c>
      <c r="O128" s="841"/>
      <c r="P128" s="841" t="s">
        <v>5</v>
      </c>
      <c r="Q128" s="841" t="s">
        <v>323</v>
      </c>
      <c r="R128" s="841" t="s">
        <v>652</v>
      </c>
      <c r="S128" s="829"/>
      <c r="T128" s="829" t="s">
        <v>5</v>
      </c>
      <c r="U128" s="829" t="s">
        <v>323</v>
      </c>
      <c r="V128" s="829" t="s">
        <v>652</v>
      </c>
    </row>
    <row r="129" spans="1:22" outlineLevel="1">
      <c r="A129" s="847" t="s">
        <v>281</v>
      </c>
      <c r="B129" s="829" t="s">
        <v>1623</v>
      </c>
      <c r="C129" s="839">
        <v>42900</v>
      </c>
      <c r="D129" s="847" t="s">
        <v>1690</v>
      </c>
      <c r="E129" s="830" t="s">
        <v>1691</v>
      </c>
      <c r="F129" s="831">
        <v>68152</v>
      </c>
      <c r="G129" s="832">
        <v>27.15</v>
      </c>
      <c r="H129" s="829">
        <v>35</v>
      </c>
      <c r="I129" s="829" t="s">
        <v>322</v>
      </c>
      <c r="J129" s="981">
        <f>H129</f>
        <v>35</v>
      </c>
      <c r="K129" s="840" t="s">
        <v>667</v>
      </c>
      <c r="L129" s="841" t="s">
        <v>665</v>
      </c>
      <c r="M129" s="841" t="s">
        <v>352</v>
      </c>
      <c r="N129" s="841" t="s">
        <v>815</v>
      </c>
      <c r="O129" s="841"/>
      <c r="P129" s="841" t="s">
        <v>5</v>
      </c>
      <c r="Q129" s="841" t="s">
        <v>323</v>
      </c>
      <c r="R129" s="841" t="s">
        <v>652</v>
      </c>
      <c r="S129" s="829"/>
      <c r="T129" s="829" t="s">
        <v>5</v>
      </c>
      <c r="U129" s="829" t="s">
        <v>323</v>
      </c>
      <c r="V129" s="829" t="s">
        <v>652</v>
      </c>
    </row>
    <row r="130" spans="1:22" outlineLevel="1">
      <c r="A130" s="847" t="s">
        <v>281</v>
      </c>
      <c r="B130" s="829" t="s">
        <v>1623</v>
      </c>
      <c r="C130" s="839">
        <v>42916</v>
      </c>
      <c r="D130" s="847" t="s">
        <v>1692</v>
      </c>
      <c r="E130" s="830" t="s">
        <v>1693</v>
      </c>
      <c r="F130" s="831">
        <v>68113</v>
      </c>
      <c r="G130" s="832">
        <v>93.09</v>
      </c>
      <c r="H130" s="829">
        <v>120</v>
      </c>
      <c r="I130" s="829" t="s">
        <v>322</v>
      </c>
      <c r="J130" s="981">
        <f>H130</f>
        <v>120</v>
      </c>
      <c r="K130" s="840" t="s">
        <v>667</v>
      </c>
      <c r="L130" s="841" t="s">
        <v>661</v>
      </c>
      <c r="M130" s="841" t="s">
        <v>352</v>
      </c>
      <c r="N130" s="841" t="s">
        <v>783</v>
      </c>
      <c r="O130" s="841"/>
      <c r="P130" s="841" t="s">
        <v>5</v>
      </c>
      <c r="Q130" s="841" t="s">
        <v>323</v>
      </c>
      <c r="R130" s="841" t="s">
        <v>652</v>
      </c>
      <c r="S130" s="829"/>
      <c r="T130" s="829" t="s">
        <v>5</v>
      </c>
      <c r="U130" s="829" t="s">
        <v>323</v>
      </c>
      <c r="V130" s="829" t="s">
        <v>652</v>
      </c>
    </row>
    <row r="131" spans="1:22">
      <c r="A131" s="842" t="s">
        <v>647</v>
      </c>
      <c r="B131" s="842"/>
      <c r="C131" s="842"/>
      <c r="D131" s="842"/>
      <c r="E131" s="843"/>
      <c r="F131" s="844"/>
      <c r="G131" s="845">
        <f>SUM(G126:G130)</f>
        <v>265.7</v>
      </c>
      <c r="H131" s="846">
        <f>SUM(H126:H130)</f>
        <v>342.5</v>
      </c>
      <c r="I131" s="842"/>
      <c r="J131" s="984">
        <f>SUM(J126:J130)</f>
        <v>342.5</v>
      </c>
      <c r="K131" s="842"/>
      <c r="L131" s="842"/>
      <c r="M131" s="842"/>
      <c r="N131" s="842"/>
      <c r="O131" s="842"/>
      <c r="P131" s="842"/>
      <c r="Q131" s="842"/>
      <c r="R131" s="842"/>
      <c r="S131" s="829"/>
      <c r="T131" s="829"/>
      <c r="U131" s="829"/>
      <c r="V131" s="829"/>
    </row>
    <row r="132" spans="1:22" outlineLevel="1">
      <c r="A132" s="847" t="s">
        <v>282</v>
      </c>
      <c r="B132" s="829" t="s">
        <v>1623</v>
      </c>
      <c r="C132" s="839">
        <v>42900</v>
      </c>
      <c r="D132" s="847" t="s">
        <v>1683</v>
      </c>
      <c r="E132" s="830" t="s">
        <v>1694</v>
      </c>
      <c r="F132" s="831">
        <v>68113</v>
      </c>
      <c r="G132" s="832">
        <v>54.3</v>
      </c>
      <c r="H132" s="829">
        <v>70</v>
      </c>
      <c r="I132" s="829" t="s">
        <v>322</v>
      </c>
      <c r="J132" s="981">
        <f>H132</f>
        <v>70</v>
      </c>
      <c r="K132" s="840" t="s">
        <v>850</v>
      </c>
      <c r="L132" s="841" t="s">
        <v>661</v>
      </c>
      <c r="M132" s="841" t="s">
        <v>352</v>
      </c>
      <c r="N132" s="841" t="s">
        <v>1641</v>
      </c>
      <c r="O132" s="841"/>
      <c r="P132" s="841" t="s">
        <v>5</v>
      </c>
      <c r="Q132" s="841" t="s">
        <v>323</v>
      </c>
      <c r="R132" s="841" t="s">
        <v>652</v>
      </c>
      <c r="S132" s="829"/>
      <c r="T132" s="829" t="s">
        <v>5</v>
      </c>
      <c r="U132" s="829" t="s">
        <v>323</v>
      </c>
      <c r="V132" s="829" t="s">
        <v>652</v>
      </c>
    </row>
    <row r="133" spans="1:22" outlineLevel="1">
      <c r="A133" s="847" t="s">
        <v>282</v>
      </c>
      <c r="B133" s="829" t="s">
        <v>1623</v>
      </c>
      <c r="C133" s="839">
        <v>42900</v>
      </c>
      <c r="D133" s="847" t="s">
        <v>1695</v>
      </c>
      <c r="E133" s="830" t="s">
        <v>1696</v>
      </c>
      <c r="F133" s="831">
        <v>68113</v>
      </c>
      <c r="G133" s="832">
        <v>64</v>
      </c>
      <c r="H133" s="829">
        <v>82.5</v>
      </c>
      <c r="I133" s="829" t="s">
        <v>322</v>
      </c>
      <c r="J133" s="981">
        <f>H133</f>
        <v>82.5</v>
      </c>
      <c r="K133" s="840" t="s">
        <v>670</v>
      </c>
      <c r="L133" s="841" t="s">
        <v>661</v>
      </c>
      <c r="M133" s="841" t="s">
        <v>352</v>
      </c>
      <c r="N133" s="841" t="s">
        <v>1641</v>
      </c>
      <c r="O133" s="841"/>
      <c r="P133" s="841" t="s">
        <v>5</v>
      </c>
      <c r="Q133" s="841" t="s">
        <v>323</v>
      </c>
      <c r="R133" s="841" t="s">
        <v>652</v>
      </c>
      <c r="S133" s="829"/>
      <c r="T133" s="829" t="s">
        <v>5</v>
      </c>
      <c r="U133" s="829" t="s">
        <v>323</v>
      </c>
      <c r="V133" s="829" t="s">
        <v>652</v>
      </c>
    </row>
    <row r="134" spans="1:22">
      <c r="A134" s="842" t="s">
        <v>647</v>
      </c>
      <c r="B134" s="842"/>
      <c r="C134" s="842"/>
      <c r="D134" s="842"/>
      <c r="E134" s="843"/>
      <c r="F134" s="844"/>
      <c r="G134" s="845">
        <f>SUM(G132:G133)</f>
        <v>118.3</v>
      </c>
      <c r="H134" s="846">
        <f>SUM(H132:H133)</f>
        <v>152.5</v>
      </c>
      <c r="I134" s="842"/>
      <c r="J134" s="984">
        <f>SUM(J132:J133)</f>
        <v>152.5</v>
      </c>
      <c r="K134" s="842"/>
      <c r="L134" s="842"/>
      <c r="M134" s="842"/>
      <c r="N134" s="842"/>
      <c r="O134" s="842"/>
      <c r="P134" s="842"/>
      <c r="Q134" s="842"/>
      <c r="R134" s="842"/>
      <c r="S134" s="829"/>
      <c r="T134" s="829"/>
      <c r="U134" s="829"/>
      <c r="V134" s="829"/>
    </row>
    <row r="135" spans="1:22" outlineLevel="1">
      <c r="A135" s="847" t="s">
        <v>285</v>
      </c>
      <c r="B135" s="829" t="s">
        <v>1623</v>
      </c>
      <c r="C135" s="839">
        <v>42913</v>
      </c>
      <c r="D135" s="847" t="s">
        <v>1667</v>
      </c>
      <c r="E135" s="830" t="s">
        <v>1697</v>
      </c>
      <c r="F135" s="831">
        <v>68113</v>
      </c>
      <c r="G135" s="832">
        <v>2.68</v>
      </c>
      <c r="H135" s="829">
        <v>3.45</v>
      </c>
      <c r="I135" s="829" t="s">
        <v>322</v>
      </c>
      <c r="J135" s="981">
        <f t="shared" ref="J135:J156" si="3">H135</f>
        <v>3.45</v>
      </c>
      <c r="K135" s="840" t="s">
        <v>818</v>
      </c>
      <c r="L135" s="841" t="s">
        <v>661</v>
      </c>
      <c r="M135" s="841" t="s">
        <v>352</v>
      </c>
      <c r="N135" s="841"/>
      <c r="O135" s="841"/>
      <c r="P135" s="841" t="s">
        <v>5</v>
      </c>
      <c r="Q135" s="841" t="s">
        <v>323</v>
      </c>
      <c r="R135" s="841" t="s">
        <v>652</v>
      </c>
      <c r="S135" s="829"/>
      <c r="T135" s="829" t="s">
        <v>5</v>
      </c>
      <c r="U135" s="829" t="s">
        <v>323</v>
      </c>
      <c r="V135" s="829" t="s">
        <v>652</v>
      </c>
    </row>
    <row r="136" spans="1:22" outlineLevel="1">
      <c r="A136" s="847" t="s">
        <v>285</v>
      </c>
      <c r="B136" s="829" t="s">
        <v>1623</v>
      </c>
      <c r="C136" s="839">
        <v>42913</v>
      </c>
      <c r="D136" s="847" t="s">
        <v>1667</v>
      </c>
      <c r="E136" s="830" t="s">
        <v>1698</v>
      </c>
      <c r="F136" s="831">
        <v>68113</v>
      </c>
      <c r="G136" s="832">
        <v>2.68</v>
      </c>
      <c r="H136" s="829">
        <v>3.45</v>
      </c>
      <c r="I136" s="829" t="s">
        <v>322</v>
      </c>
      <c r="J136" s="981">
        <f t="shared" si="3"/>
        <v>3.45</v>
      </c>
      <c r="K136" s="840" t="s">
        <v>818</v>
      </c>
      <c r="L136" s="841" t="s">
        <v>661</v>
      </c>
      <c r="M136" s="841" t="s">
        <v>352</v>
      </c>
      <c r="N136" s="841"/>
      <c r="O136" s="841"/>
      <c r="P136" s="841" t="s">
        <v>5</v>
      </c>
      <c r="Q136" s="841" t="s">
        <v>323</v>
      </c>
      <c r="R136" s="841" t="s">
        <v>652</v>
      </c>
      <c r="S136" s="829"/>
      <c r="T136" s="829" t="s">
        <v>5</v>
      </c>
      <c r="U136" s="829" t="s">
        <v>323</v>
      </c>
      <c r="V136" s="829" t="s">
        <v>652</v>
      </c>
    </row>
    <row r="137" spans="1:22" outlineLevel="1">
      <c r="A137" s="847" t="s">
        <v>285</v>
      </c>
      <c r="B137" s="829" t="s">
        <v>1623</v>
      </c>
      <c r="C137" s="839">
        <v>42913</v>
      </c>
      <c r="D137" s="847" t="s">
        <v>1667</v>
      </c>
      <c r="E137" s="830" t="s">
        <v>1699</v>
      </c>
      <c r="F137" s="831">
        <v>68113</v>
      </c>
      <c r="G137" s="832">
        <v>2.68</v>
      </c>
      <c r="H137" s="829">
        <v>3.45</v>
      </c>
      <c r="I137" s="829" t="s">
        <v>322</v>
      </c>
      <c r="J137" s="981">
        <f t="shared" si="3"/>
        <v>3.45</v>
      </c>
      <c r="K137" s="840" t="s">
        <v>818</v>
      </c>
      <c r="L137" s="841" t="s">
        <v>661</v>
      </c>
      <c r="M137" s="841" t="s">
        <v>352</v>
      </c>
      <c r="N137" s="841"/>
      <c r="O137" s="841"/>
      <c r="P137" s="841" t="s">
        <v>5</v>
      </c>
      <c r="Q137" s="841" t="s">
        <v>323</v>
      </c>
      <c r="R137" s="841" t="s">
        <v>652</v>
      </c>
      <c r="S137" s="829"/>
      <c r="T137" s="829" t="s">
        <v>5</v>
      </c>
      <c r="U137" s="829" t="s">
        <v>323</v>
      </c>
      <c r="V137" s="829" t="s">
        <v>652</v>
      </c>
    </row>
    <row r="138" spans="1:22" outlineLevel="1">
      <c r="A138" s="847" t="s">
        <v>285</v>
      </c>
      <c r="B138" s="829" t="s">
        <v>1623</v>
      </c>
      <c r="C138" s="839">
        <v>42913</v>
      </c>
      <c r="D138" s="847" t="s">
        <v>1667</v>
      </c>
      <c r="E138" s="830" t="s">
        <v>1700</v>
      </c>
      <c r="F138" s="831">
        <v>68113</v>
      </c>
      <c r="G138" s="832">
        <v>2.68</v>
      </c>
      <c r="H138" s="829">
        <v>3.45</v>
      </c>
      <c r="I138" s="829" t="s">
        <v>322</v>
      </c>
      <c r="J138" s="981">
        <f t="shared" si="3"/>
        <v>3.45</v>
      </c>
      <c r="K138" s="840" t="s">
        <v>818</v>
      </c>
      <c r="L138" s="841" t="s">
        <v>661</v>
      </c>
      <c r="M138" s="841" t="s">
        <v>352</v>
      </c>
      <c r="N138" s="841"/>
      <c r="O138" s="841"/>
      <c r="P138" s="841" t="s">
        <v>5</v>
      </c>
      <c r="Q138" s="841" t="s">
        <v>323</v>
      </c>
      <c r="R138" s="841" t="s">
        <v>652</v>
      </c>
      <c r="S138" s="829"/>
      <c r="T138" s="829" t="s">
        <v>5</v>
      </c>
      <c r="U138" s="829" t="s">
        <v>323</v>
      </c>
      <c r="V138" s="829" t="s">
        <v>652</v>
      </c>
    </row>
    <row r="139" spans="1:22" outlineLevel="1">
      <c r="A139" s="847" t="s">
        <v>285</v>
      </c>
      <c r="B139" s="829" t="s">
        <v>1623</v>
      </c>
      <c r="C139" s="839">
        <v>42913</v>
      </c>
      <c r="D139" s="847" t="s">
        <v>1667</v>
      </c>
      <c r="E139" s="830" t="s">
        <v>1701</v>
      </c>
      <c r="F139" s="831">
        <v>68113</v>
      </c>
      <c r="G139" s="832">
        <v>2.68</v>
      </c>
      <c r="H139" s="829">
        <v>3.45</v>
      </c>
      <c r="I139" s="829" t="s">
        <v>322</v>
      </c>
      <c r="J139" s="981">
        <f t="shared" si="3"/>
        <v>3.45</v>
      </c>
      <c r="K139" s="840" t="s">
        <v>818</v>
      </c>
      <c r="L139" s="841" t="s">
        <v>661</v>
      </c>
      <c r="M139" s="841" t="s">
        <v>352</v>
      </c>
      <c r="N139" s="841"/>
      <c r="O139" s="841"/>
      <c r="P139" s="841" t="s">
        <v>5</v>
      </c>
      <c r="Q139" s="841" t="s">
        <v>323</v>
      </c>
      <c r="R139" s="841" t="s">
        <v>652</v>
      </c>
      <c r="S139" s="829"/>
      <c r="T139" s="829" t="s">
        <v>5</v>
      </c>
      <c r="U139" s="829" t="s">
        <v>323</v>
      </c>
      <c r="V139" s="829" t="s">
        <v>652</v>
      </c>
    </row>
    <row r="140" spans="1:22" outlineLevel="1">
      <c r="A140" s="847" t="s">
        <v>285</v>
      </c>
      <c r="B140" s="829" t="s">
        <v>1623</v>
      </c>
      <c r="C140" s="839">
        <v>42915</v>
      </c>
      <c r="D140" s="847" t="s">
        <v>1702</v>
      </c>
      <c r="E140" s="830" t="s">
        <v>824</v>
      </c>
      <c r="F140" s="831">
        <v>68152</v>
      </c>
      <c r="G140" s="832">
        <v>2.68</v>
      </c>
      <c r="H140" s="829">
        <v>3.45</v>
      </c>
      <c r="I140" s="829" t="s">
        <v>322</v>
      </c>
      <c r="J140" s="981">
        <f t="shared" si="3"/>
        <v>3.45</v>
      </c>
      <c r="K140" s="840" t="s">
        <v>818</v>
      </c>
      <c r="L140" s="841" t="s">
        <v>665</v>
      </c>
      <c r="M140" s="841" t="s">
        <v>352</v>
      </c>
      <c r="N140" s="841"/>
      <c r="O140" s="841"/>
      <c r="P140" s="841" t="s">
        <v>5</v>
      </c>
      <c r="Q140" s="841" t="s">
        <v>323</v>
      </c>
      <c r="R140" s="841" t="s">
        <v>652</v>
      </c>
      <c r="S140" s="829"/>
      <c r="T140" s="829" t="s">
        <v>5</v>
      </c>
      <c r="U140" s="829" t="s">
        <v>323</v>
      </c>
      <c r="V140" s="829" t="s">
        <v>652</v>
      </c>
    </row>
    <row r="141" spans="1:22" outlineLevel="1">
      <c r="A141" s="847" t="s">
        <v>285</v>
      </c>
      <c r="B141" s="829" t="s">
        <v>1623</v>
      </c>
      <c r="C141" s="839">
        <v>42915</v>
      </c>
      <c r="D141" s="847" t="s">
        <v>1702</v>
      </c>
      <c r="E141" s="830" t="s">
        <v>825</v>
      </c>
      <c r="F141" s="831">
        <v>68152</v>
      </c>
      <c r="G141" s="832">
        <v>0.43</v>
      </c>
      <c r="H141" s="829">
        <v>0.55000000000000004</v>
      </c>
      <c r="I141" s="829" t="s">
        <v>322</v>
      </c>
      <c r="J141" s="981">
        <f t="shared" si="3"/>
        <v>0.55000000000000004</v>
      </c>
      <c r="K141" s="840" t="s">
        <v>818</v>
      </c>
      <c r="L141" s="841" t="s">
        <v>665</v>
      </c>
      <c r="M141" s="841" t="s">
        <v>352</v>
      </c>
      <c r="N141" s="841"/>
      <c r="O141" s="841"/>
      <c r="P141" s="841" t="s">
        <v>5</v>
      </c>
      <c r="Q141" s="841" t="s">
        <v>323</v>
      </c>
      <c r="R141" s="841" t="s">
        <v>652</v>
      </c>
      <c r="S141" s="829"/>
      <c r="T141" s="829" t="s">
        <v>5</v>
      </c>
      <c r="U141" s="829" t="s">
        <v>323</v>
      </c>
      <c r="V141" s="829" t="s">
        <v>652</v>
      </c>
    </row>
    <row r="142" spans="1:22" outlineLevel="1">
      <c r="A142" s="847" t="s">
        <v>285</v>
      </c>
      <c r="B142" s="829" t="s">
        <v>1623</v>
      </c>
      <c r="C142" s="839">
        <v>42915</v>
      </c>
      <c r="D142" s="847" t="s">
        <v>1702</v>
      </c>
      <c r="E142" s="830" t="s">
        <v>1083</v>
      </c>
      <c r="F142" s="831">
        <v>68152</v>
      </c>
      <c r="G142" s="832">
        <v>8.77</v>
      </c>
      <c r="H142" s="829">
        <v>11.31</v>
      </c>
      <c r="I142" s="829" t="s">
        <v>322</v>
      </c>
      <c r="J142" s="981">
        <f t="shared" si="3"/>
        <v>11.31</v>
      </c>
      <c r="K142" s="840" t="s">
        <v>818</v>
      </c>
      <c r="L142" s="841" t="s">
        <v>665</v>
      </c>
      <c r="M142" s="841" t="s">
        <v>352</v>
      </c>
      <c r="N142" s="841"/>
      <c r="O142" s="841"/>
      <c r="P142" s="841" t="s">
        <v>5</v>
      </c>
      <c r="Q142" s="841" t="s">
        <v>323</v>
      </c>
      <c r="R142" s="841" t="s">
        <v>652</v>
      </c>
      <c r="S142" s="829"/>
      <c r="T142" s="829" t="s">
        <v>5</v>
      </c>
      <c r="U142" s="829" t="s">
        <v>323</v>
      </c>
      <c r="V142" s="829" t="s">
        <v>652</v>
      </c>
    </row>
    <row r="143" spans="1:22" outlineLevel="1">
      <c r="A143" s="847" t="s">
        <v>285</v>
      </c>
      <c r="B143" s="829" t="s">
        <v>1623</v>
      </c>
      <c r="C143" s="839">
        <v>42915</v>
      </c>
      <c r="D143" s="847" t="s">
        <v>1702</v>
      </c>
      <c r="E143" s="830" t="s">
        <v>1083</v>
      </c>
      <c r="F143" s="831">
        <v>68152</v>
      </c>
      <c r="G143" s="832">
        <v>10.119999999999999</v>
      </c>
      <c r="H143" s="829">
        <v>13.05</v>
      </c>
      <c r="I143" s="829" t="s">
        <v>322</v>
      </c>
      <c r="J143" s="981">
        <f t="shared" si="3"/>
        <v>13.05</v>
      </c>
      <c r="K143" s="840" t="s">
        <v>818</v>
      </c>
      <c r="L143" s="841" t="s">
        <v>665</v>
      </c>
      <c r="M143" s="841" t="s">
        <v>352</v>
      </c>
      <c r="N143" s="841"/>
      <c r="O143" s="841"/>
      <c r="P143" s="841" t="s">
        <v>5</v>
      </c>
      <c r="Q143" s="841" t="s">
        <v>323</v>
      </c>
      <c r="R143" s="841" t="s">
        <v>652</v>
      </c>
      <c r="S143" s="829"/>
      <c r="T143" s="829" t="s">
        <v>5</v>
      </c>
      <c r="U143" s="829" t="s">
        <v>323</v>
      </c>
      <c r="V143" s="829" t="s">
        <v>652</v>
      </c>
    </row>
    <row r="144" spans="1:22" outlineLevel="1">
      <c r="A144" s="847" t="s">
        <v>285</v>
      </c>
      <c r="B144" s="829" t="s">
        <v>1623</v>
      </c>
      <c r="C144" s="839">
        <v>42916</v>
      </c>
      <c r="D144" s="847" t="s">
        <v>1667</v>
      </c>
      <c r="E144" s="830" t="s">
        <v>1087</v>
      </c>
      <c r="F144" s="831">
        <v>68113</v>
      </c>
      <c r="G144" s="832">
        <v>14.85</v>
      </c>
      <c r="H144" s="829">
        <v>19.14</v>
      </c>
      <c r="I144" s="829" t="s">
        <v>322</v>
      </c>
      <c r="J144" s="981">
        <f t="shared" si="3"/>
        <v>19.14</v>
      </c>
      <c r="K144" s="840" t="s">
        <v>818</v>
      </c>
      <c r="L144" s="841" t="s">
        <v>661</v>
      </c>
      <c r="M144" s="841" t="s">
        <v>352</v>
      </c>
      <c r="N144" s="841"/>
      <c r="O144" s="841"/>
      <c r="P144" s="841" t="s">
        <v>5</v>
      </c>
      <c r="Q144" s="841" t="s">
        <v>323</v>
      </c>
      <c r="R144" s="841" t="s">
        <v>652</v>
      </c>
      <c r="S144" s="829"/>
      <c r="T144" s="829" t="s">
        <v>5</v>
      </c>
      <c r="U144" s="829" t="s">
        <v>323</v>
      </c>
      <c r="V144" s="829" t="s">
        <v>652</v>
      </c>
    </row>
    <row r="145" spans="1:22" outlineLevel="1">
      <c r="A145" s="847" t="s">
        <v>285</v>
      </c>
      <c r="B145" s="829" t="s">
        <v>1623</v>
      </c>
      <c r="C145" s="839">
        <v>42916</v>
      </c>
      <c r="D145" s="847" t="s">
        <v>1667</v>
      </c>
      <c r="E145" s="830" t="s">
        <v>1087</v>
      </c>
      <c r="F145" s="831">
        <v>68113</v>
      </c>
      <c r="G145" s="832">
        <v>5.22</v>
      </c>
      <c r="H145" s="829">
        <v>6.73</v>
      </c>
      <c r="I145" s="829" t="s">
        <v>322</v>
      </c>
      <c r="J145" s="981">
        <f t="shared" si="3"/>
        <v>6.73</v>
      </c>
      <c r="K145" s="840" t="s">
        <v>818</v>
      </c>
      <c r="L145" s="841" t="s">
        <v>661</v>
      </c>
      <c r="M145" s="841" t="s">
        <v>352</v>
      </c>
      <c r="N145" s="841"/>
      <c r="O145" s="841"/>
      <c r="P145" s="841" t="s">
        <v>5</v>
      </c>
      <c r="Q145" s="841" t="s">
        <v>323</v>
      </c>
      <c r="R145" s="841" t="s">
        <v>652</v>
      </c>
      <c r="S145" s="829"/>
      <c r="T145" s="829" t="s">
        <v>5</v>
      </c>
      <c r="U145" s="829" t="s">
        <v>323</v>
      </c>
      <c r="V145" s="829" t="s">
        <v>652</v>
      </c>
    </row>
    <row r="146" spans="1:22" outlineLevel="1">
      <c r="A146" s="847" t="s">
        <v>285</v>
      </c>
      <c r="B146" s="829" t="s">
        <v>1623</v>
      </c>
      <c r="C146" s="839">
        <v>42916</v>
      </c>
      <c r="D146" s="847" t="s">
        <v>1667</v>
      </c>
      <c r="E146" s="830" t="s">
        <v>1087</v>
      </c>
      <c r="F146" s="831">
        <v>68113</v>
      </c>
      <c r="G146" s="832">
        <v>11.69</v>
      </c>
      <c r="H146" s="829">
        <v>15.07</v>
      </c>
      <c r="I146" s="829" t="s">
        <v>322</v>
      </c>
      <c r="J146" s="981">
        <f t="shared" si="3"/>
        <v>15.07</v>
      </c>
      <c r="K146" s="840" t="s">
        <v>818</v>
      </c>
      <c r="L146" s="841" t="s">
        <v>661</v>
      </c>
      <c r="M146" s="841" t="s">
        <v>352</v>
      </c>
      <c r="N146" s="841"/>
      <c r="O146" s="841"/>
      <c r="P146" s="841" t="s">
        <v>5</v>
      </c>
      <c r="Q146" s="841" t="s">
        <v>323</v>
      </c>
      <c r="R146" s="841" t="s">
        <v>652</v>
      </c>
      <c r="S146" s="829"/>
      <c r="T146" s="829" t="s">
        <v>5</v>
      </c>
      <c r="U146" s="829" t="s">
        <v>323</v>
      </c>
      <c r="V146" s="829" t="s">
        <v>652</v>
      </c>
    </row>
    <row r="147" spans="1:22" outlineLevel="1">
      <c r="A147" s="847" t="s">
        <v>285</v>
      </c>
      <c r="B147" s="829" t="s">
        <v>1623</v>
      </c>
      <c r="C147" s="839">
        <v>42916</v>
      </c>
      <c r="D147" s="847" t="s">
        <v>1667</v>
      </c>
      <c r="E147" s="830" t="s">
        <v>1087</v>
      </c>
      <c r="F147" s="831">
        <v>68113</v>
      </c>
      <c r="G147" s="832">
        <v>35.99</v>
      </c>
      <c r="H147" s="829">
        <v>46.4</v>
      </c>
      <c r="I147" s="829" t="s">
        <v>322</v>
      </c>
      <c r="J147" s="981">
        <f t="shared" si="3"/>
        <v>46.4</v>
      </c>
      <c r="K147" s="840" t="s">
        <v>818</v>
      </c>
      <c r="L147" s="841" t="s">
        <v>661</v>
      </c>
      <c r="M147" s="841" t="s">
        <v>352</v>
      </c>
      <c r="N147" s="841"/>
      <c r="O147" s="841"/>
      <c r="P147" s="841" t="s">
        <v>5</v>
      </c>
      <c r="Q147" s="841" t="s">
        <v>323</v>
      </c>
      <c r="R147" s="841" t="s">
        <v>652</v>
      </c>
      <c r="S147" s="829"/>
      <c r="T147" s="829" t="s">
        <v>5</v>
      </c>
      <c r="U147" s="829" t="s">
        <v>323</v>
      </c>
      <c r="V147" s="829" t="s">
        <v>652</v>
      </c>
    </row>
    <row r="148" spans="1:22" outlineLevel="1">
      <c r="A148" s="847" t="s">
        <v>285</v>
      </c>
      <c r="B148" s="829" t="s">
        <v>1623</v>
      </c>
      <c r="C148" s="839">
        <v>42916</v>
      </c>
      <c r="D148" s="847" t="s">
        <v>1667</v>
      </c>
      <c r="E148" s="830" t="s">
        <v>1087</v>
      </c>
      <c r="F148" s="831">
        <v>68113</v>
      </c>
      <c r="G148" s="832">
        <v>4.5</v>
      </c>
      <c r="H148" s="829">
        <v>5.8</v>
      </c>
      <c r="I148" s="829" t="s">
        <v>322</v>
      </c>
      <c r="J148" s="981">
        <f t="shared" si="3"/>
        <v>5.8</v>
      </c>
      <c r="K148" s="840" t="s">
        <v>818</v>
      </c>
      <c r="L148" s="841" t="s">
        <v>661</v>
      </c>
      <c r="M148" s="841" t="s">
        <v>352</v>
      </c>
      <c r="N148" s="841"/>
      <c r="O148" s="841"/>
      <c r="P148" s="841" t="s">
        <v>5</v>
      </c>
      <c r="Q148" s="841" t="s">
        <v>323</v>
      </c>
      <c r="R148" s="841" t="s">
        <v>652</v>
      </c>
      <c r="S148" s="829"/>
      <c r="T148" s="829" t="s">
        <v>5</v>
      </c>
      <c r="U148" s="829" t="s">
        <v>323</v>
      </c>
      <c r="V148" s="829" t="s">
        <v>652</v>
      </c>
    </row>
    <row r="149" spans="1:22" outlineLevel="1">
      <c r="A149" s="847" t="s">
        <v>285</v>
      </c>
      <c r="B149" s="829" t="s">
        <v>1623</v>
      </c>
      <c r="C149" s="839">
        <v>42916</v>
      </c>
      <c r="D149" s="847" t="s">
        <v>1667</v>
      </c>
      <c r="E149" s="830" t="s">
        <v>1087</v>
      </c>
      <c r="F149" s="831">
        <v>68113</v>
      </c>
      <c r="G149" s="832">
        <v>245.25</v>
      </c>
      <c r="H149" s="829">
        <v>316.14999999999998</v>
      </c>
      <c r="I149" s="829" t="s">
        <v>322</v>
      </c>
      <c r="J149" s="981">
        <f t="shared" si="3"/>
        <v>316.14999999999998</v>
      </c>
      <c r="K149" s="840" t="s">
        <v>818</v>
      </c>
      <c r="L149" s="841" t="s">
        <v>661</v>
      </c>
      <c r="M149" s="841" t="s">
        <v>352</v>
      </c>
      <c r="N149" s="841"/>
      <c r="O149" s="841"/>
      <c r="P149" s="841" t="s">
        <v>5</v>
      </c>
      <c r="Q149" s="841" t="s">
        <v>323</v>
      </c>
      <c r="R149" s="841" t="s">
        <v>652</v>
      </c>
      <c r="S149" s="829"/>
      <c r="T149" s="829" t="s">
        <v>5</v>
      </c>
      <c r="U149" s="829" t="s">
        <v>323</v>
      </c>
      <c r="V149" s="829" t="s">
        <v>652</v>
      </c>
    </row>
    <row r="150" spans="1:22" outlineLevel="1">
      <c r="A150" s="847" t="s">
        <v>285</v>
      </c>
      <c r="B150" s="829" t="s">
        <v>1623</v>
      </c>
      <c r="C150" s="839">
        <v>42916</v>
      </c>
      <c r="D150" s="847" t="s">
        <v>1667</v>
      </c>
      <c r="E150" s="830" t="s">
        <v>1087</v>
      </c>
      <c r="F150" s="831">
        <v>68113</v>
      </c>
      <c r="G150" s="832">
        <v>35.340000000000003</v>
      </c>
      <c r="H150" s="829">
        <v>45.55</v>
      </c>
      <c r="I150" s="829" t="s">
        <v>322</v>
      </c>
      <c r="J150" s="981">
        <f t="shared" si="3"/>
        <v>45.55</v>
      </c>
      <c r="K150" s="840" t="s">
        <v>818</v>
      </c>
      <c r="L150" s="841" t="s">
        <v>661</v>
      </c>
      <c r="M150" s="841" t="s">
        <v>352</v>
      </c>
      <c r="N150" s="841"/>
      <c r="O150" s="841"/>
      <c r="P150" s="841" t="s">
        <v>5</v>
      </c>
      <c r="Q150" s="841" t="s">
        <v>323</v>
      </c>
      <c r="R150" s="841" t="s">
        <v>652</v>
      </c>
      <c r="S150" s="829"/>
      <c r="T150" s="829" t="s">
        <v>5</v>
      </c>
      <c r="U150" s="829" t="s">
        <v>323</v>
      </c>
      <c r="V150" s="829" t="s">
        <v>652</v>
      </c>
    </row>
    <row r="151" spans="1:22" outlineLevel="1">
      <c r="A151" s="847" t="s">
        <v>285</v>
      </c>
      <c r="B151" s="829" t="s">
        <v>1623</v>
      </c>
      <c r="C151" s="839">
        <v>42916</v>
      </c>
      <c r="D151" s="847" t="s">
        <v>1667</v>
      </c>
      <c r="E151" s="830" t="s">
        <v>1087</v>
      </c>
      <c r="F151" s="831">
        <v>68113</v>
      </c>
      <c r="G151" s="832">
        <v>9</v>
      </c>
      <c r="H151" s="829">
        <v>11.6</v>
      </c>
      <c r="I151" s="829" t="s">
        <v>322</v>
      </c>
      <c r="J151" s="981">
        <f t="shared" si="3"/>
        <v>11.6</v>
      </c>
      <c r="K151" s="840" t="s">
        <v>818</v>
      </c>
      <c r="L151" s="841" t="s">
        <v>661</v>
      </c>
      <c r="M151" s="841" t="s">
        <v>352</v>
      </c>
      <c r="N151" s="841"/>
      <c r="O151" s="841"/>
      <c r="P151" s="841" t="s">
        <v>5</v>
      </c>
      <c r="Q151" s="841" t="s">
        <v>323</v>
      </c>
      <c r="R151" s="841" t="s">
        <v>652</v>
      </c>
      <c r="S151" s="829"/>
      <c r="T151" s="829" t="s">
        <v>5</v>
      </c>
      <c r="U151" s="829" t="s">
        <v>323</v>
      </c>
      <c r="V151" s="829" t="s">
        <v>652</v>
      </c>
    </row>
    <row r="152" spans="1:22" outlineLevel="1">
      <c r="A152" s="847" t="s">
        <v>285</v>
      </c>
      <c r="B152" s="829" t="s">
        <v>1623</v>
      </c>
      <c r="C152" s="839">
        <v>42916</v>
      </c>
      <c r="D152" s="847" t="s">
        <v>1667</v>
      </c>
      <c r="E152" s="830" t="s">
        <v>1703</v>
      </c>
      <c r="F152" s="831">
        <v>68113</v>
      </c>
      <c r="G152" s="832">
        <v>44.07</v>
      </c>
      <c r="H152" s="829">
        <v>56.81</v>
      </c>
      <c r="I152" s="829" t="s">
        <v>322</v>
      </c>
      <c r="J152" s="981">
        <f t="shared" si="3"/>
        <v>56.81</v>
      </c>
      <c r="K152" s="840" t="s">
        <v>818</v>
      </c>
      <c r="L152" s="841" t="s">
        <v>661</v>
      </c>
      <c r="M152" s="841" t="s">
        <v>352</v>
      </c>
      <c r="N152" s="841"/>
      <c r="O152" s="841"/>
      <c r="P152" s="841" t="s">
        <v>5</v>
      </c>
      <c r="Q152" s="841" t="s">
        <v>323</v>
      </c>
      <c r="R152" s="841" t="s">
        <v>652</v>
      </c>
      <c r="S152" s="829"/>
      <c r="T152" s="829" t="s">
        <v>5</v>
      </c>
      <c r="U152" s="829" t="s">
        <v>323</v>
      </c>
      <c r="V152" s="829" t="s">
        <v>652</v>
      </c>
    </row>
    <row r="153" spans="1:22" outlineLevel="1">
      <c r="A153" s="847" t="s">
        <v>285</v>
      </c>
      <c r="B153" s="829" t="s">
        <v>1623</v>
      </c>
      <c r="C153" s="839">
        <v>42916</v>
      </c>
      <c r="D153" s="847" t="s">
        <v>1667</v>
      </c>
      <c r="E153" s="830" t="s">
        <v>1704</v>
      </c>
      <c r="F153" s="831">
        <v>68113</v>
      </c>
      <c r="G153" s="832">
        <v>61.23</v>
      </c>
      <c r="H153" s="829">
        <v>78.930000000000007</v>
      </c>
      <c r="I153" s="829" t="s">
        <v>322</v>
      </c>
      <c r="J153" s="981">
        <f t="shared" si="3"/>
        <v>78.930000000000007</v>
      </c>
      <c r="K153" s="840" t="s">
        <v>818</v>
      </c>
      <c r="L153" s="841" t="s">
        <v>661</v>
      </c>
      <c r="M153" s="841" t="s">
        <v>352</v>
      </c>
      <c r="N153" s="841"/>
      <c r="O153" s="841"/>
      <c r="P153" s="841" t="s">
        <v>5</v>
      </c>
      <c r="Q153" s="841" t="s">
        <v>323</v>
      </c>
      <c r="R153" s="841" t="s">
        <v>652</v>
      </c>
      <c r="S153" s="829"/>
      <c r="T153" s="829" t="s">
        <v>5</v>
      </c>
      <c r="U153" s="829" t="s">
        <v>323</v>
      </c>
      <c r="V153" s="829" t="s">
        <v>652</v>
      </c>
    </row>
    <row r="154" spans="1:22" outlineLevel="1">
      <c r="A154" s="847" t="s">
        <v>285</v>
      </c>
      <c r="B154" s="829" t="s">
        <v>1623</v>
      </c>
      <c r="C154" s="839">
        <v>42916</v>
      </c>
      <c r="D154" s="847" t="s">
        <v>1667</v>
      </c>
      <c r="E154" s="830" t="s">
        <v>1705</v>
      </c>
      <c r="F154" s="831">
        <v>68113</v>
      </c>
      <c r="G154" s="832">
        <v>12</v>
      </c>
      <c r="H154" s="829">
        <v>15.47</v>
      </c>
      <c r="I154" s="829" t="s">
        <v>322</v>
      </c>
      <c r="J154" s="981">
        <f t="shared" si="3"/>
        <v>15.47</v>
      </c>
      <c r="K154" s="840" t="s">
        <v>818</v>
      </c>
      <c r="L154" s="841" t="s">
        <v>661</v>
      </c>
      <c r="M154" s="841" t="s">
        <v>352</v>
      </c>
      <c r="N154" s="841"/>
      <c r="O154" s="841"/>
      <c r="P154" s="841" t="s">
        <v>5</v>
      </c>
      <c r="Q154" s="841" t="s">
        <v>323</v>
      </c>
      <c r="R154" s="841" t="s">
        <v>652</v>
      </c>
      <c r="S154" s="829"/>
      <c r="T154" s="829" t="s">
        <v>5</v>
      </c>
      <c r="U154" s="829" t="s">
        <v>323</v>
      </c>
      <c r="V154" s="829" t="s">
        <v>652</v>
      </c>
    </row>
    <row r="155" spans="1:22" outlineLevel="1">
      <c r="A155" s="847" t="s">
        <v>285</v>
      </c>
      <c r="B155" s="829" t="s">
        <v>1623</v>
      </c>
      <c r="C155" s="839">
        <v>42916</v>
      </c>
      <c r="D155" s="847" t="s">
        <v>1667</v>
      </c>
      <c r="E155" s="830" t="s">
        <v>1087</v>
      </c>
      <c r="F155" s="831">
        <v>68113</v>
      </c>
      <c r="G155" s="832">
        <v>15.75</v>
      </c>
      <c r="H155" s="829">
        <v>20.3</v>
      </c>
      <c r="I155" s="829" t="s">
        <v>322</v>
      </c>
      <c r="J155" s="981">
        <f t="shared" si="3"/>
        <v>20.3</v>
      </c>
      <c r="K155" s="840" t="s">
        <v>818</v>
      </c>
      <c r="L155" s="841" t="s">
        <v>661</v>
      </c>
      <c r="M155" s="841" t="s">
        <v>352</v>
      </c>
      <c r="N155" s="841"/>
      <c r="O155" s="841"/>
      <c r="P155" s="841" t="s">
        <v>5</v>
      </c>
      <c r="Q155" s="841" t="s">
        <v>323</v>
      </c>
      <c r="R155" s="841" t="s">
        <v>652</v>
      </c>
      <c r="S155" s="829"/>
      <c r="T155" s="829" t="s">
        <v>5</v>
      </c>
      <c r="U155" s="829" t="s">
        <v>323</v>
      </c>
      <c r="V155" s="829" t="s">
        <v>652</v>
      </c>
    </row>
    <row r="156" spans="1:22" outlineLevel="1">
      <c r="A156" s="847" t="s">
        <v>285</v>
      </c>
      <c r="B156" s="829" t="s">
        <v>1623</v>
      </c>
      <c r="C156" s="839">
        <v>42916</v>
      </c>
      <c r="D156" s="847" t="s">
        <v>1706</v>
      </c>
      <c r="E156" s="830" t="s">
        <v>1707</v>
      </c>
      <c r="F156" s="831">
        <v>68113</v>
      </c>
      <c r="G156" s="832">
        <v>3.04</v>
      </c>
      <c r="H156" s="829">
        <v>3.92</v>
      </c>
      <c r="I156" s="829" t="s">
        <v>322</v>
      </c>
      <c r="J156" s="981">
        <f t="shared" si="3"/>
        <v>3.92</v>
      </c>
      <c r="K156" s="840" t="s">
        <v>818</v>
      </c>
      <c r="L156" s="841" t="s">
        <v>661</v>
      </c>
      <c r="M156" s="841" t="s">
        <v>352</v>
      </c>
      <c r="N156" s="841"/>
      <c r="O156" s="841"/>
      <c r="P156" s="841" t="s">
        <v>5</v>
      </c>
      <c r="Q156" s="841" t="s">
        <v>323</v>
      </c>
      <c r="R156" s="841" t="s">
        <v>652</v>
      </c>
      <c r="S156" s="829"/>
      <c r="T156" s="829" t="s">
        <v>5</v>
      </c>
      <c r="U156" s="829" t="s">
        <v>323</v>
      </c>
      <c r="V156" s="829" t="s">
        <v>652</v>
      </c>
    </row>
    <row r="157" spans="1:22">
      <c r="A157" s="842" t="s">
        <v>647</v>
      </c>
      <c r="B157" s="842"/>
      <c r="C157" s="842"/>
      <c r="D157" s="842"/>
      <c r="E157" s="843"/>
      <c r="F157" s="844"/>
      <c r="G157" s="845">
        <f>SUM(G135:G156)</f>
        <v>533.32999999999993</v>
      </c>
      <c r="H157" s="846">
        <f>SUM(H135:H156)</f>
        <v>687.4799999999999</v>
      </c>
      <c r="I157" s="842"/>
      <c r="J157" s="984">
        <f>SUM(J135:J156)</f>
        <v>687.4799999999999</v>
      </c>
      <c r="K157" s="842"/>
      <c r="L157" s="842"/>
      <c r="M157" s="842"/>
      <c r="N157" s="842"/>
      <c r="O157" s="842"/>
      <c r="P157" s="842"/>
      <c r="Q157" s="842"/>
      <c r="R157" s="842"/>
      <c r="S157" s="829"/>
      <c r="T157" s="829"/>
      <c r="U157" s="829"/>
      <c r="V157" s="829"/>
    </row>
    <row r="158" spans="1:22" outlineLevel="1">
      <c r="A158" s="847" t="s">
        <v>286</v>
      </c>
      <c r="B158" s="829" t="s">
        <v>1623</v>
      </c>
      <c r="C158" s="839">
        <v>42902</v>
      </c>
      <c r="D158" s="847" t="s">
        <v>1708</v>
      </c>
      <c r="E158" s="830" t="s">
        <v>1459</v>
      </c>
      <c r="F158" s="831">
        <v>68113</v>
      </c>
      <c r="G158" s="832">
        <v>27.96</v>
      </c>
      <c r="H158" s="829">
        <v>36.04</v>
      </c>
      <c r="I158" s="829" t="s">
        <v>322</v>
      </c>
      <c r="J158" s="981">
        <f>H158</f>
        <v>36.04</v>
      </c>
      <c r="K158" s="840" t="s">
        <v>752</v>
      </c>
      <c r="L158" s="841" t="s">
        <v>661</v>
      </c>
      <c r="M158" s="841" t="s">
        <v>352</v>
      </c>
      <c r="N158" s="841"/>
      <c r="O158" s="841"/>
      <c r="P158" s="841" t="s">
        <v>5</v>
      </c>
      <c r="Q158" s="841" t="s">
        <v>323</v>
      </c>
      <c r="R158" s="841" t="s">
        <v>652</v>
      </c>
      <c r="S158" s="829"/>
      <c r="T158" s="829" t="s">
        <v>5</v>
      </c>
      <c r="U158" s="829" t="s">
        <v>323</v>
      </c>
      <c r="V158" s="829" t="s">
        <v>652</v>
      </c>
    </row>
    <row r="159" spans="1:22" outlineLevel="1">
      <c r="A159" s="847" t="s">
        <v>286</v>
      </c>
      <c r="B159" s="829" t="s">
        <v>1623</v>
      </c>
      <c r="C159" s="839">
        <v>42902</v>
      </c>
      <c r="D159" s="847" t="s">
        <v>1708</v>
      </c>
      <c r="E159" s="830" t="s">
        <v>1709</v>
      </c>
      <c r="F159" s="831">
        <v>68113</v>
      </c>
      <c r="G159" s="832">
        <v>6.28</v>
      </c>
      <c r="H159" s="829">
        <v>8.1</v>
      </c>
      <c r="I159" s="829" t="s">
        <v>322</v>
      </c>
      <c r="J159" s="981">
        <f>H159</f>
        <v>8.1</v>
      </c>
      <c r="K159" s="840" t="s">
        <v>752</v>
      </c>
      <c r="L159" s="841" t="s">
        <v>661</v>
      </c>
      <c r="M159" s="841" t="s">
        <v>352</v>
      </c>
      <c r="N159" s="841"/>
      <c r="O159" s="841"/>
      <c r="P159" s="841" t="s">
        <v>5</v>
      </c>
      <c r="Q159" s="841" t="s">
        <v>323</v>
      </c>
      <c r="R159" s="841" t="s">
        <v>652</v>
      </c>
      <c r="S159" s="829"/>
      <c r="T159" s="829" t="s">
        <v>5</v>
      </c>
      <c r="U159" s="829" t="s">
        <v>323</v>
      </c>
      <c r="V159" s="829" t="s">
        <v>652</v>
      </c>
    </row>
    <row r="160" spans="1:22" outlineLevel="1">
      <c r="A160" s="847" t="s">
        <v>286</v>
      </c>
      <c r="B160" s="829" t="s">
        <v>1623</v>
      </c>
      <c r="C160" s="839">
        <v>42902</v>
      </c>
      <c r="D160" s="847" t="s">
        <v>1708</v>
      </c>
      <c r="E160" s="830" t="s">
        <v>1710</v>
      </c>
      <c r="F160" s="831">
        <v>68113</v>
      </c>
      <c r="G160" s="832">
        <v>138.24</v>
      </c>
      <c r="H160" s="829">
        <v>178.2</v>
      </c>
      <c r="I160" s="829" t="s">
        <v>322</v>
      </c>
      <c r="J160" s="981">
        <f>H160</f>
        <v>178.2</v>
      </c>
      <c r="K160" s="840" t="s">
        <v>752</v>
      </c>
      <c r="L160" s="841" t="s">
        <v>661</v>
      </c>
      <c r="M160" s="841" t="s">
        <v>352</v>
      </c>
      <c r="N160" s="841"/>
      <c r="O160" s="841"/>
      <c r="P160" s="841" t="s">
        <v>5</v>
      </c>
      <c r="Q160" s="841" t="s">
        <v>323</v>
      </c>
      <c r="R160" s="841" t="s">
        <v>652</v>
      </c>
      <c r="S160" s="829"/>
      <c r="T160" s="829" t="s">
        <v>5</v>
      </c>
      <c r="U160" s="829" t="s">
        <v>323</v>
      </c>
      <c r="V160" s="829" t="s">
        <v>652</v>
      </c>
    </row>
    <row r="161" spans="1:22" outlineLevel="1">
      <c r="A161" s="847" t="s">
        <v>286</v>
      </c>
      <c r="B161" s="829" t="s">
        <v>1623</v>
      </c>
      <c r="C161" s="839">
        <v>42902</v>
      </c>
      <c r="D161" s="847" t="s">
        <v>1708</v>
      </c>
      <c r="E161" s="830" t="s">
        <v>1711</v>
      </c>
      <c r="F161" s="831">
        <v>68113</v>
      </c>
      <c r="G161" s="832">
        <v>2.79</v>
      </c>
      <c r="H161" s="829">
        <v>3.6</v>
      </c>
      <c r="I161" s="829" t="s">
        <v>322</v>
      </c>
      <c r="J161" s="981">
        <f>H161</f>
        <v>3.6</v>
      </c>
      <c r="K161" s="840" t="s">
        <v>752</v>
      </c>
      <c r="L161" s="841" t="s">
        <v>661</v>
      </c>
      <c r="M161" s="841" t="s">
        <v>352</v>
      </c>
      <c r="N161" s="841"/>
      <c r="O161" s="841"/>
      <c r="P161" s="841" t="s">
        <v>5</v>
      </c>
      <c r="Q161" s="841" t="s">
        <v>323</v>
      </c>
      <c r="R161" s="841" t="s">
        <v>652</v>
      </c>
      <c r="S161" s="829"/>
      <c r="T161" s="829" t="s">
        <v>5</v>
      </c>
      <c r="U161" s="829" t="s">
        <v>323</v>
      </c>
      <c r="V161" s="829" t="s">
        <v>652</v>
      </c>
    </row>
    <row r="162" spans="1:22">
      <c r="A162" s="842" t="s">
        <v>647</v>
      </c>
      <c r="B162" s="842"/>
      <c r="C162" s="842"/>
      <c r="D162" s="842"/>
      <c r="E162" s="843"/>
      <c r="F162" s="844"/>
      <c r="G162" s="845">
        <f>SUM(G158:G161)</f>
        <v>175.27</v>
      </c>
      <c r="H162" s="846">
        <f>SUM(H158:H161)</f>
        <v>225.93999999999997</v>
      </c>
      <c r="I162" s="842"/>
      <c r="J162" s="984">
        <f>SUM(J158:J161)</f>
        <v>225.93999999999997</v>
      </c>
      <c r="K162" s="842"/>
      <c r="L162" s="842"/>
      <c r="M162" s="842"/>
      <c r="N162" s="842"/>
      <c r="O162" s="842"/>
      <c r="P162" s="842"/>
      <c r="Q162" s="842"/>
      <c r="R162" s="842"/>
      <c r="S162" s="829"/>
      <c r="T162" s="829"/>
      <c r="U162" s="829"/>
      <c r="V162" s="829"/>
    </row>
    <row r="163" spans="1:22" outlineLevel="1">
      <c r="A163" s="847" t="s">
        <v>287</v>
      </c>
      <c r="B163" s="829" t="s">
        <v>1623</v>
      </c>
      <c r="C163" s="839">
        <v>42888</v>
      </c>
      <c r="D163" s="847" t="s">
        <v>1712</v>
      </c>
      <c r="E163" s="830" t="s">
        <v>1713</v>
      </c>
      <c r="F163" s="831">
        <v>68113</v>
      </c>
      <c r="G163" s="832">
        <v>129.55000000000001</v>
      </c>
      <c r="H163" s="829">
        <v>167</v>
      </c>
      <c r="I163" s="829" t="s">
        <v>322</v>
      </c>
      <c r="J163" s="981">
        <f>H163</f>
        <v>167</v>
      </c>
      <c r="K163" s="840" t="s">
        <v>835</v>
      </c>
      <c r="L163" s="841" t="s">
        <v>661</v>
      </c>
      <c r="M163" s="841" t="s">
        <v>352</v>
      </c>
      <c r="N163" s="841"/>
      <c r="O163" s="841"/>
      <c r="P163" s="841" t="s">
        <v>5</v>
      </c>
      <c r="Q163" s="841" t="s">
        <v>323</v>
      </c>
      <c r="R163" s="841" t="s">
        <v>652</v>
      </c>
      <c r="S163" s="829"/>
      <c r="T163" s="829" t="s">
        <v>5</v>
      </c>
      <c r="U163" s="829" t="s">
        <v>323</v>
      </c>
      <c r="V163" s="829" t="s">
        <v>652</v>
      </c>
    </row>
    <row r="164" spans="1:22" outlineLevel="1">
      <c r="A164" s="847" t="s">
        <v>287</v>
      </c>
      <c r="B164" s="829" t="s">
        <v>1623</v>
      </c>
      <c r="C164" s="839">
        <v>42891</v>
      </c>
      <c r="D164" s="847" t="s">
        <v>1712</v>
      </c>
      <c r="E164" s="830" t="s">
        <v>1714</v>
      </c>
      <c r="F164" s="831">
        <v>68113</v>
      </c>
      <c r="G164" s="832">
        <v>1.94</v>
      </c>
      <c r="H164" s="829">
        <v>2.5</v>
      </c>
      <c r="I164" s="829" t="s">
        <v>322</v>
      </c>
      <c r="J164" s="981">
        <f>H164</f>
        <v>2.5</v>
      </c>
      <c r="K164" s="840" t="s">
        <v>835</v>
      </c>
      <c r="L164" s="841" t="s">
        <v>661</v>
      </c>
      <c r="M164" s="841" t="s">
        <v>352</v>
      </c>
      <c r="N164" s="841"/>
      <c r="O164" s="841"/>
      <c r="P164" s="841" t="s">
        <v>5</v>
      </c>
      <c r="Q164" s="841" t="s">
        <v>323</v>
      </c>
      <c r="R164" s="841" t="s">
        <v>652</v>
      </c>
      <c r="S164" s="829"/>
      <c r="T164" s="829" t="s">
        <v>5</v>
      </c>
      <c r="U164" s="829" t="s">
        <v>323</v>
      </c>
      <c r="V164" s="829" t="s">
        <v>652</v>
      </c>
    </row>
    <row r="165" spans="1:22" outlineLevel="1">
      <c r="A165" s="847" t="s">
        <v>287</v>
      </c>
      <c r="B165" s="829" t="s">
        <v>1623</v>
      </c>
      <c r="C165" s="839">
        <v>42892</v>
      </c>
      <c r="D165" s="847" t="s">
        <v>1712</v>
      </c>
      <c r="E165" s="830" t="s">
        <v>1715</v>
      </c>
      <c r="F165" s="831">
        <v>68113</v>
      </c>
      <c r="G165" s="832">
        <v>7.76</v>
      </c>
      <c r="H165" s="829">
        <v>10</v>
      </c>
      <c r="I165" s="829" t="s">
        <v>322</v>
      </c>
      <c r="J165" s="981">
        <f>H165</f>
        <v>10</v>
      </c>
      <c r="K165" s="840" t="s">
        <v>835</v>
      </c>
      <c r="L165" s="841" t="s">
        <v>661</v>
      </c>
      <c r="M165" s="841" t="s">
        <v>352</v>
      </c>
      <c r="N165" s="841"/>
      <c r="O165" s="841"/>
      <c r="P165" s="841" t="s">
        <v>5</v>
      </c>
      <c r="Q165" s="841" t="s">
        <v>323</v>
      </c>
      <c r="R165" s="841" t="s">
        <v>652</v>
      </c>
      <c r="S165" s="829"/>
      <c r="T165" s="829" t="s">
        <v>5</v>
      </c>
      <c r="U165" s="829" t="s">
        <v>323</v>
      </c>
      <c r="V165" s="829" t="s">
        <v>652</v>
      </c>
    </row>
    <row r="166" spans="1:22" outlineLevel="1">
      <c r="A166" s="847" t="s">
        <v>287</v>
      </c>
      <c r="B166" s="829" t="s">
        <v>1623</v>
      </c>
      <c r="C166" s="839">
        <v>42894</v>
      </c>
      <c r="D166" s="847" t="s">
        <v>1716</v>
      </c>
      <c r="E166" s="830" t="s">
        <v>1717</v>
      </c>
      <c r="F166" s="831">
        <v>68113</v>
      </c>
      <c r="G166" s="832">
        <v>1279.98</v>
      </c>
      <c r="H166" s="829">
        <v>1650</v>
      </c>
      <c r="I166" s="829" t="s">
        <v>322</v>
      </c>
      <c r="J166" s="981">
        <f>H166</f>
        <v>1650</v>
      </c>
      <c r="K166" s="840" t="s">
        <v>835</v>
      </c>
      <c r="L166" s="841" t="s">
        <v>661</v>
      </c>
      <c r="M166" s="841" t="s">
        <v>352</v>
      </c>
      <c r="N166" s="841"/>
      <c r="O166" s="841"/>
      <c r="P166" s="841" t="s">
        <v>5</v>
      </c>
      <c r="Q166" s="841" t="s">
        <v>323</v>
      </c>
      <c r="R166" s="841" t="s">
        <v>652</v>
      </c>
      <c r="S166" s="829"/>
      <c r="T166" s="829" t="s">
        <v>5</v>
      </c>
      <c r="U166" s="829" t="s">
        <v>323</v>
      </c>
      <c r="V166" s="829" t="s">
        <v>652</v>
      </c>
    </row>
    <row r="167" spans="1:22" outlineLevel="1">
      <c r="A167" s="847" t="s">
        <v>287</v>
      </c>
      <c r="B167" s="829" t="s">
        <v>1623</v>
      </c>
      <c r="C167" s="839">
        <v>42901</v>
      </c>
      <c r="D167" s="847" t="s">
        <v>1662</v>
      </c>
      <c r="E167" s="830" t="s">
        <v>1718</v>
      </c>
      <c r="F167" s="831">
        <v>68113</v>
      </c>
      <c r="G167" s="832">
        <v>15.51</v>
      </c>
      <c r="H167" s="829">
        <v>20</v>
      </c>
      <c r="I167" s="829" t="s">
        <v>322</v>
      </c>
      <c r="J167" s="981">
        <f>H167</f>
        <v>20</v>
      </c>
      <c r="K167" s="840" t="s">
        <v>835</v>
      </c>
      <c r="L167" s="841" t="s">
        <v>661</v>
      </c>
      <c r="M167" s="841" t="s">
        <v>352</v>
      </c>
      <c r="N167" s="841"/>
      <c r="O167" s="841"/>
      <c r="P167" s="841" t="s">
        <v>5</v>
      </c>
      <c r="Q167" s="841" t="s">
        <v>323</v>
      </c>
      <c r="R167" s="841" t="s">
        <v>652</v>
      </c>
      <c r="S167" s="829"/>
      <c r="T167" s="829" t="s">
        <v>5</v>
      </c>
      <c r="U167" s="829" t="s">
        <v>323</v>
      </c>
      <c r="V167" s="829" t="s">
        <v>652</v>
      </c>
    </row>
    <row r="168" spans="1:22">
      <c r="A168" s="842" t="s">
        <v>647</v>
      </c>
      <c r="B168" s="842"/>
      <c r="C168" s="842"/>
      <c r="D168" s="842"/>
      <c r="E168" s="843"/>
      <c r="F168" s="844"/>
      <c r="G168" s="845">
        <f>SUM(G163:G167)</f>
        <v>1434.74</v>
      </c>
      <c r="H168" s="846">
        <f>SUM(H163:H167)</f>
        <v>1849.5</v>
      </c>
      <c r="I168" s="842"/>
      <c r="J168" s="984">
        <f>SUM(J163:J167)</f>
        <v>1849.5</v>
      </c>
      <c r="K168" s="842"/>
      <c r="L168" s="842"/>
      <c r="M168" s="842"/>
      <c r="N168" s="842"/>
      <c r="O168" s="842"/>
      <c r="P168" s="842"/>
      <c r="Q168" s="842"/>
      <c r="R168" s="842"/>
      <c r="S168" s="829"/>
      <c r="T168" s="829"/>
      <c r="U168" s="829"/>
      <c r="V168" s="829"/>
    </row>
    <row r="169" spans="1:22" outlineLevel="1">
      <c r="A169" s="847" t="s">
        <v>288</v>
      </c>
      <c r="B169" s="829" t="s">
        <v>1623</v>
      </c>
      <c r="C169" s="839">
        <v>42905</v>
      </c>
      <c r="D169" s="847" t="s">
        <v>1624</v>
      </c>
      <c r="E169" s="830" t="s">
        <v>1719</v>
      </c>
      <c r="F169" s="831">
        <v>68113</v>
      </c>
      <c r="G169" s="832">
        <v>6.21</v>
      </c>
      <c r="H169" s="829">
        <v>8</v>
      </c>
      <c r="I169" s="829" t="s">
        <v>322</v>
      </c>
      <c r="J169" s="981">
        <f>H169</f>
        <v>8</v>
      </c>
      <c r="K169" s="840" t="s">
        <v>660</v>
      </c>
      <c r="L169" s="841" t="s">
        <v>661</v>
      </c>
      <c r="M169" s="841" t="s">
        <v>352</v>
      </c>
      <c r="N169" s="841" t="s">
        <v>662</v>
      </c>
      <c r="O169" s="841"/>
      <c r="P169" s="841" t="s">
        <v>5</v>
      </c>
      <c r="Q169" s="841" t="s">
        <v>323</v>
      </c>
      <c r="R169" s="841" t="s">
        <v>652</v>
      </c>
      <c r="S169" s="829"/>
      <c r="T169" s="829" t="s">
        <v>5</v>
      </c>
      <c r="U169" s="829" t="s">
        <v>323</v>
      </c>
      <c r="V169" s="829" t="s">
        <v>652</v>
      </c>
    </row>
    <row r="170" spans="1:22" outlineLevel="1">
      <c r="A170" s="847" t="s">
        <v>288</v>
      </c>
      <c r="B170" s="829" t="s">
        <v>1623</v>
      </c>
      <c r="C170" s="839">
        <v>42901</v>
      </c>
      <c r="D170" s="847" t="s">
        <v>1662</v>
      </c>
      <c r="E170" s="830" t="s">
        <v>1720</v>
      </c>
      <c r="F170" s="831">
        <v>68113</v>
      </c>
      <c r="G170" s="832">
        <v>116.36</v>
      </c>
      <c r="H170" s="829">
        <v>150</v>
      </c>
      <c r="I170" s="829" t="s">
        <v>322</v>
      </c>
      <c r="J170" s="981">
        <f>H170</f>
        <v>150</v>
      </c>
      <c r="K170" s="840" t="s">
        <v>835</v>
      </c>
      <c r="L170" s="841" t="s">
        <v>661</v>
      </c>
      <c r="M170" s="841" t="s">
        <v>352</v>
      </c>
      <c r="N170" s="841"/>
      <c r="O170" s="841"/>
      <c r="P170" s="841" t="s">
        <v>5</v>
      </c>
      <c r="Q170" s="841" t="s">
        <v>323</v>
      </c>
      <c r="R170" s="841" t="s">
        <v>652</v>
      </c>
      <c r="S170" s="829"/>
      <c r="T170" s="829" t="s">
        <v>5</v>
      </c>
      <c r="U170" s="829" t="s">
        <v>323</v>
      </c>
      <c r="V170" s="829" t="s">
        <v>652</v>
      </c>
    </row>
    <row r="171" spans="1:22" outlineLevel="1">
      <c r="A171" s="847" t="s">
        <v>288</v>
      </c>
      <c r="B171" s="829" t="s">
        <v>1623</v>
      </c>
      <c r="C171" s="839">
        <v>42892</v>
      </c>
      <c r="D171" s="847" t="s">
        <v>1712</v>
      </c>
      <c r="E171" s="830" t="s">
        <v>1721</v>
      </c>
      <c r="F171" s="831">
        <v>68113</v>
      </c>
      <c r="G171" s="832">
        <v>51.2</v>
      </c>
      <c r="H171" s="829">
        <v>66</v>
      </c>
      <c r="I171" s="829" t="s">
        <v>322</v>
      </c>
      <c r="J171" s="981">
        <f>H171</f>
        <v>66</v>
      </c>
      <c r="K171" s="840" t="s">
        <v>835</v>
      </c>
      <c r="L171" s="841" t="s">
        <v>661</v>
      </c>
      <c r="M171" s="841" t="s">
        <v>352</v>
      </c>
      <c r="N171" s="841"/>
      <c r="O171" s="841"/>
      <c r="P171" s="841" t="s">
        <v>5</v>
      </c>
      <c r="Q171" s="841" t="s">
        <v>323</v>
      </c>
      <c r="R171" s="841" t="s">
        <v>652</v>
      </c>
      <c r="S171" s="829"/>
      <c r="T171" s="829" t="s">
        <v>5</v>
      </c>
      <c r="U171" s="829" t="s">
        <v>323</v>
      </c>
      <c r="V171" s="829" t="s">
        <v>652</v>
      </c>
    </row>
    <row r="172" spans="1:22" outlineLevel="1">
      <c r="A172" s="847" t="s">
        <v>288</v>
      </c>
      <c r="B172" s="829" t="s">
        <v>1623</v>
      </c>
      <c r="C172" s="839">
        <v>42893</v>
      </c>
      <c r="D172" s="847" t="s">
        <v>1626</v>
      </c>
      <c r="E172" s="830" t="s">
        <v>1722</v>
      </c>
      <c r="F172" s="831">
        <v>68113</v>
      </c>
      <c r="G172" s="832">
        <v>183.08</v>
      </c>
      <c r="H172" s="829">
        <v>236</v>
      </c>
      <c r="I172" s="829" t="s">
        <v>322</v>
      </c>
      <c r="J172" s="981">
        <f>H172</f>
        <v>236</v>
      </c>
      <c r="K172" s="840" t="s">
        <v>841</v>
      </c>
      <c r="L172" s="841" t="s">
        <v>661</v>
      </c>
      <c r="M172" s="841" t="s">
        <v>352</v>
      </c>
      <c r="N172" s="841"/>
      <c r="O172" s="841"/>
      <c r="P172" s="841" t="s">
        <v>5</v>
      </c>
      <c r="Q172" s="841" t="s">
        <v>323</v>
      </c>
      <c r="R172" s="841" t="s">
        <v>652</v>
      </c>
      <c r="S172" s="829"/>
      <c r="T172" s="829" t="s">
        <v>5</v>
      </c>
      <c r="U172" s="829" t="s">
        <v>323</v>
      </c>
      <c r="V172" s="829" t="s">
        <v>652</v>
      </c>
    </row>
    <row r="173" spans="1:22">
      <c r="A173" s="842" t="s">
        <v>647</v>
      </c>
      <c r="B173" s="842"/>
      <c r="C173" s="842"/>
      <c r="D173" s="842"/>
      <c r="E173" s="843"/>
      <c r="F173" s="844"/>
      <c r="G173" s="845">
        <f>SUM(G169:G172)</f>
        <v>356.85</v>
      </c>
      <c r="H173" s="846">
        <f>SUM(H169:H172)</f>
        <v>460</v>
      </c>
      <c r="I173" s="842"/>
      <c r="J173" s="984">
        <f>SUM(J169:J172)</f>
        <v>460</v>
      </c>
      <c r="K173" s="842"/>
      <c r="L173" s="842"/>
      <c r="M173" s="842"/>
      <c r="N173" s="842"/>
      <c r="O173" s="842"/>
      <c r="P173" s="842"/>
      <c r="Q173" s="842"/>
      <c r="R173" s="842"/>
      <c r="S173" s="829"/>
      <c r="T173" s="829"/>
      <c r="U173" s="829"/>
      <c r="V173" s="829"/>
    </row>
    <row r="174" spans="1:22" outlineLevel="1">
      <c r="A174" s="847" t="s">
        <v>289</v>
      </c>
      <c r="B174" s="829" t="s">
        <v>1623</v>
      </c>
      <c r="C174" s="839">
        <v>42908</v>
      </c>
      <c r="D174" s="847" t="s">
        <v>1723</v>
      </c>
      <c r="E174" s="830" t="s">
        <v>1724</v>
      </c>
      <c r="F174" s="831">
        <v>68113</v>
      </c>
      <c r="G174" s="832">
        <v>29.32</v>
      </c>
      <c r="H174" s="829">
        <v>37.799999999999997</v>
      </c>
      <c r="I174" s="829" t="s">
        <v>322</v>
      </c>
      <c r="J174" s="981">
        <f t="shared" ref="J174:J194" si="4">H174</f>
        <v>37.799999999999997</v>
      </c>
      <c r="K174" s="840" t="s">
        <v>691</v>
      </c>
      <c r="L174" s="841" t="s">
        <v>661</v>
      </c>
      <c r="M174" s="841" t="s">
        <v>352</v>
      </c>
      <c r="N174" s="841" t="s">
        <v>1003</v>
      </c>
      <c r="O174" s="841"/>
      <c r="P174" s="841" t="s">
        <v>5</v>
      </c>
      <c r="Q174" s="841" t="s">
        <v>323</v>
      </c>
      <c r="R174" s="841" t="s">
        <v>652</v>
      </c>
      <c r="S174" s="829"/>
      <c r="T174" s="829" t="s">
        <v>5</v>
      </c>
      <c r="U174" s="829" t="s">
        <v>323</v>
      </c>
      <c r="V174" s="829" t="s">
        <v>652</v>
      </c>
    </row>
    <row r="175" spans="1:22" outlineLevel="1">
      <c r="A175" s="847" t="s">
        <v>289</v>
      </c>
      <c r="B175" s="829" t="s">
        <v>1623</v>
      </c>
      <c r="C175" s="839">
        <v>42908</v>
      </c>
      <c r="D175" s="847" t="s">
        <v>1723</v>
      </c>
      <c r="E175" s="830" t="s">
        <v>1725</v>
      </c>
      <c r="F175" s="831">
        <v>68113</v>
      </c>
      <c r="G175" s="832">
        <v>19.55</v>
      </c>
      <c r="H175" s="829">
        <v>25.2</v>
      </c>
      <c r="I175" s="829" t="s">
        <v>322</v>
      </c>
      <c r="J175" s="981">
        <f t="shared" si="4"/>
        <v>25.2</v>
      </c>
      <c r="K175" s="840" t="s">
        <v>691</v>
      </c>
      <c r="L175" s="841" t="s">
        <v>661</v>
      </c>
      <c r="M175" s="841" t="s">
        <v>352</v>
      </c>
      <c r="N175" s="841" t="s">
        <v>760</v>
      </c>
      <c r="O175" s="841"/>
      <c r="P175" s="841" t="s">
        <v>5</v>
      </c>
      <c r="Q175" s="841" t="s">
        <v>323</v>
      </c>
      <c r="R175" s="841" t="s">
        <v>652</v>
      </c>
      <c r="S175" s="829"/>
      <c r="T175" s="829" t="s">
        <v>5</v>
      </c>
      <c r="U175" s="829" t="s">
        <v>323</v>
      </c>
      <c r="V175" s="829" t="s">
        <v>652</v>
      </c>
    </row>
    <row r="176" spans="1:22" outlineLevel="1">
      <c r="A176" s="847" t="s">
        <v>289</v>
      </c>
      <c r="B176" s="829" t="s">
        <v>1623</v>
      </c>
      <c r="C176" s="839">
        <v>42908</v>
      </c>
      <c r="D176" s="847" t="s">
        <v>1723</v>
      </c>
      <c r="E176" s="830" t="s">
        <v>1726</v>
      </c>
      <c r="F176" s="831">
        <v>68113</v>
      </c>
      <c r="G176" s="832">
        <v>9.08</v>
      </c>
      <c r="H176" s="829">
        <v>11.7</v>
      </c>
      <c r="I176" s="829" t="s">
        <v>322</v>
      </c>
      <c r="J176" s="981">
        <f t="shared" si="4"/>
        <v>11.7</v>
      </c>
      <c r="K176" s="840" t="s">
        <v>691</v>
      </c>
      <c r="L176" s="841" t="s">
        <v>661</v>
      </c>
      <c r="M176" s="841" t="s">
        <v>352</v>
      </c>
      <c r="N176" s="841" t="s">
        <v>738</v>
      </c>
      <c r="O176" s="841"/>
      <c r="P176" s="841" t="s">
        <v>5</v>
      </c>
      <c r="Q176" s="841" t="s">
        <v>323</v>
      </c>
      <c r="R176" s="841" t="s">
        <v>652</v>
      </c>
      <c r="S176" s="829"/>
      <c r="T176" s="829" t="s">
        <v>5</v>
      </c>
      <c r="U176" s="829" t="s">
        <v>323</v>
      </c>
      <c r="V176" s="829" t="s">
        <v>652</v>
      </c>
    </row>
    <row r="177" spans="1:22" outlineLevel="1">
      <c r="A177" s="847" t="s">
        <v>289</v>
      </c>
      <c r="B177" s="829" t="s">
        <v>1623</v>
      </c>
      <c r="C177" s="839">
        <v>42908</v>
      </c>
      <c r="D177" s="847" t="s">
        <v>1723</v>
      </c>
      <c r="E177" s="830" t="s">
        <v>1727</v>
      </c>
      <c r="F177" s="831">
        <v>68113</v>
      </c>
      <c r="G177" s="832">
        <v>7.33</v>
      </c>
      <c r="H177" s="829">
        <v>9.4499999999999993</v>
      </c>
      <c r="I177" s="829" t="s">
        <v>322</v>
      </c>
      <c r="J177" s="981">
        <f t="shared" si="4"/>
        <v>9.4499999999999993</v>
      </c>
      <c r="K177" s="840" t="s">
        <v>691</v>
      </c>
      <c r="L177" s="841" t="s">
        <v>661</v>
      </c>
      <c r="M177" s="841" t="s">
        <v>352</v>
      </c>
      <c r="N177" s="841" t="s">
        <v>725</v>
      </c>
      <c r="O177" s="841"/>
      <c r="P177" s="841" t="s">
        <v>5</v>
      </c>
      <c r="Q177" s="841" t="s">
        <v>323</v>
      </c>
      <c r="R177" s="841" t="s">
        <v>652</v>
      </c>
      <c r="S177" s="829"/>
      <c r="T177" s="829" t="s">
        <v>5</v>
      </c>
      <c r="U177" s="829" t="s">
        <v>323</v>
      </c>
      <c r="V177" s="829" t="s">
        <v>652</v>
      </c>
    </row>
    <row r="178" spans="1:22" outlineLevel="1">
      <c r="A178" s="847" t="s">
        <v>289</v>
      </c>
      <c r="B178" s="829" t="s">
        <v>1623</v>
      </c>
      <c r="C178" s="839">
        <v>42908</v>
      </c>
      <c r="D178" s="847" t="s">
        <v>1723</v>
      </c>
      <c r="E178" s="830" t="s">
        <v>1728</v>
      </c>
      <c r="F178" s="831">
        <v>68113</v>
      </c>
      <c r="G178" s="832">
        <v>9.08</v>
      </c>
      <c r="H178" s="829">
        <v>11.7</v>
      </c>
      <c r="I178" s="829" t="s">
        <v>322</v>
      </c>
      <c r="J178" s="981">
        <f t="shared" si="4"/>
        <v>11.7</v>
      </c>
      <c r="K178" s="840" t="s">
        <v>691</v>
      </c>
      <c r="L178" s="841" t="s">
        <v>661</v>
      </c>
      <c r="M178" s="841" t="s">
        <v>352</v>
      </c>
      <c r="N178" s="841" t="s">
        <v>775</v>
      </c>
      <c r="O178" s="841"/>
      <c r="P178" s="841" t="s">
        <v>5</v>
      </c>
      <c r="Q178" s="841" t="s">
        <v>323</v>
      </c>
      <c r="R178" s="841" t="s">
        <v>652</v>
      </c>
      <c r="S178" s="829"/>
      <c r="T178" s="829" t="s">
        <v>5</v>
      </c>
      <c r="U178" s="829" t="s">
        <v>323</v>
      </c>
      <c r="V178" s="829" t="s">
        <v>652</v>
      </c>
    </row>
    <row r="179" spans="1:22" outlineLevel="1">
      <c r="A179" s="847" t="s">
        <v>289</v>
      </c>
      <c r="B179" s="829" t="s">
        <v>1623</v>
      </c>
      <c r="C179" s="839">
        <v>42908</v>
      </c>
      <c r="D179" s="847" t="s">
        <v>1723</v>
      </c>
      <c r="E179" s="830" t="s">
        <v>1729</v>
      </c>
      <c r="F179" s="831">
        <v>68113</v>
      </c>
      <c r="G179" s="832">
        <v>19.55</v>
      </c>
      <c r="H179" s="829">
        <v>25.2</v>
      </c>
      <c r="I179" s="829" t="s">
        <v>322</v>
      </c>
      <c r="J179" s="981">
        <f t="shared" si="4"/>
        <v>25.2</v>
      </c>
      <c r="K179" s="840" t="s">
        <v>691</v>
      </c>
      <c r="L179" s="841" t="s">
        <v>661</v>
      </c>
      <c r="M179" s="841" t="s">
        <v>352</v>
      </c>
      <c r="N179" s="841" t="s">
        <v>758</v>
      </c>
      <c r="O179" s="841"/>
      <c r="P179" s="841" t="s">
        <v>5</v>
      </c>
      <c r="Q179" s="841" t="s">
        <v>323</v>
      </c>
      <c r="R179" s="841" t="s">
        <v>652</v>
      </c>
      <c r="S179" s="829"/>
      <c r="T179" s="829" t="s">
        <v>5</v>
      </c>
      <c r="U179" s="829" t="s">
        <v>323</v>
      </c>
      <c r="V179" s="829" t="s">
        <v>652</v>
      </c>
    </row>
    <row r="180" spans="1:22" outlineLevel="1">
      <c r="A180" s="847" t="s">
        <v>289</v>
      </c>
      <c r="B180" s="829" t="s">
        <v>1623</v>
      </c>
      <c r="C180" s="839">
        <v>42908</v>
      </c>
      <c r="D180" s="847" t="s">
        <v>1723</v>
      </c>
      <c r="E180" s="830" t="s">
        <v>1730</v>
      </c>
      <c r="F180" s="831">
        <v>68113</v>
      </c>
      <c r="G180" s="832">
        <v>9.08</v>
      </c>
      <c r="H180" s="829">
        <v>11.7</v>
      </c>
      <c r="I180" s="829" t="s">
        <v>322</v>
      </c>
      <c r="J180" s="981">
        <f t="shared" si="4"/>
        <v>11.7</v>
      </c>
      <c r="K180" s="840" t="s">
        <v>691</v>
      </c>
      <c r="L180" s="841" t="s">
        <v>661</v>
      </c>
      <c r="M180" s="841" t="s">
        <v>352</v>
      </c>
      <c r="N180" s="841" t="s">
        <v>746</v>
      </c>
      <c r="O180" s="841"/>
      <c r="P180" s="841" t="s">
        <v>5</v>
      </c>
      <c r="Q180" s="841" t="s">
        <v>323</v>
      </c>
      <c r="R180" s="841" t="s">
        <v>652</v>
      </c>
      <c r="S180" s="829"/>
      <c r="T180" s="829" t="s">
        <v>5</v>
      </c>
      <c r="U180" s="829" t="s">
        <v>323</v>
      </c>
      <c r="V180" s="829" t="s">
        <v>652</v>
      </c>
    </row>
    <row r="181" spans="1:22" outlineLevel="1">
      <c r="A181" s="847" t="s">
        <v>289</v>
      </c>
      <c r="B181" s="829" t="s">
        <v>1623</v>
      </c>
      <c r="C181" s="839">
        <v>42908</v>
      </c>
      <c r="D181" s="847" t="s">
        <v>1723</v>
      </c>
      <c r="E181" s="830" t="s">
        <v>1731</v>
      </c>
      <c r="F181" s="831">
        <v>68113</v>
      </c>
      <c r="G181" s="832">
        <v>60.51</v>
      </c>
      <c r="H181" s="829">
        <v>78</v>
      </c>
      <c r="I181" s="829" t="s">
        <v>322</v>
      </c>
      <c r="J181" s="981">
        <f t="shared" si="4"/>
        <v>78</v>
      </c>
      <c r="K181" s="840" t="s">
        <v>691</v>
      </c>
      <c r="L181" s="841" t="s">
        <v>661</v>
      </c>
      <c r="M181" s="841" t="s">
        <v>352</v>
      </c>
      <c r="N181" s="841" t="s">
        <v>662</v>
      </c>
      <c r="O181" s="841"/>
      <c r="P181" s="841" t="s">
        <v>5</v>
      </c>
      <c r="Q181" s="841" t="s">
        <v>323</v>
      </c>
      <c r="R181" s="841" t="s">
        <v>652</v>
      </c>
      <c r="S181" s="829"/>
      <c r="T181" s="829" t="s">
        <v>5</v>
      </c>
      <c r="U181" s="829" t="s">
        <v>323</v>
      </c>
      <c r="V181" s="829" t="s">
        <v>652</v>
      </c>
    </row>
    <row r="182" spans="1:22" outlineLevel="1">
      <c r="A182" s="847" t="s">
        <v>289</v>
      </c>
      <c r="B182" s="829" t="s">
        <v>1623</v>
      </c>
      <c r="C182" s="839">
        <v>42908</v>
      </c>
      <c r="D182" s="847" t="s">
        <v>1723</v>
      </c>
      <c r="E182" s="830" t="s">
        <v>1732</v>
      </c>
      <c r="F182" s="831">
        <v>68113</v>
      </c>
      <c r="G182" s="832">
        <v>7.33</v>
      </c>
      <c r="H182" s="829">
        <v>9.4499999999999993</v>
      </c>
      <c r="I182" s="829" t="s">
        <v>322</v>
      </c>
      <c r="J182" s="981">
        <f t="shared" si="4"/>
        <v>9.4499999999999993</v>
      </c>
      <c r="K182" s="840" t="s">
        <v>691</v>
      </c>
      <c r="L182" s="841" t="s">
        <v>661</v>
      </c>
      <c r="M182" s="841" t="s">
        <v>352</v>
      </c>
      <c r="N182" s="841" t="s">
        <v>799</v>
      </c>
      <c r="O182" s="841"/>
      <c r="P182" s="841" t="s">
        <v>5</v>
      </c>
      <c r="Q182" s="841" t="s">
        <v>323</v>
      </c>
      <c r="R182" s="841" t="s">
        <v>652</v>
      </c>
      <c r="S182" s="829"/>
      <c r="T182" s="829" t="s">
        <v>5</v>
      </c>
      <c r="U182" s="829" t="s">
        <v>323</v>
      </c>
      <c r="V182" s="829" t="s">
        <v>652</v>
      </c>
    </row>
    <row r="183" spans="1:22" outlineLevel="1">
      <c r="A183" s="847" t="s">
        <v>289</v>
      </c>
      <c r="B183" s="829" t="s">
        <v>1623</v>
      </c>
      <c r="C183" s="839">
        <v>42908</v>
      </c>
      <c r="D183" s="847" t="s">
        <v>1723</v>
      </c>
      <c r="E183" s="830" t="s">
        <v>1733</v>
      </c>
      <c r="F183" s="831">
        <v>68113</v>
      </c>
      <c r="G183" s="832">
        <v>34.21</v>
      </c>
      <c r="H183" s="829">
        <v>44.1</v>
      </c>
      <c r="I183" s="829" t="s">
        <v>322</v>
      </c>
      <c r="J183" s="981">
        <f t="shared" si="4"/>
        <v>44.1</v>
      </c>
      <c r="K183" s="840" t="s">
        <v>691</v>
      </c>
      <c r="L183" s="841" t="s">
        <v>661</v>
      </c>
      <c r="M183" s="841" t="s">
        <v>352</v>
      </c>
      <c r="N183" s="841" t="s">
        <v>791</v>
      </c>
      <c r="O183" s="841"/>
      <c r="P183" s="841" t="s">
        <v>5</v>
      </c>
      <c r="Q183" s="841" t="s">
        <v>323</v>
      </c>
      <c r="R183" s="841" t="s">
        <v>652</v>
      </c>
      <c r="S183" s="829"/>
      <c r="T183" s="829" t="s">
        <v>5</v>
      </c>
      <c r="U183" s="829" t="s">
        <v>323</v>
      </c>
      <c r="V183" s="829" t="s">
        <v>652</v>
      </c>
    </row>
    <row r="184" spans="1:22" outlineLevel="1">
      <c r="A184" s="847" t="s">
        <v>289</v>
      </c>
      <c r="B184" s="829" t="s">
        <v>1623</v>
      </c>
      <c r="C184" s="839">
        <v>42908</v>
      </c>
      <c r="D184" s="847" t="s">
        <v>1723</v>
      </c>
      <c r="E184" s="830" t="s">
        <v>1734</v>
      </c>
      <c r="F184" s="831">
        <v>68113</v>
      </c>
      <c r="G184" s="832">
        <v>24.44</v>
      </c>
      <c r="H184" s="829">
        <v>31.5</v>
      </c>
      <c r="I184" s="829" t="s">
        <v>322</v>
      </c>
      <c r="J184" s="981">
        <f t="shared" si="4"/>
        <v>31.5</v>
      </c>
      <c r="K184" s="840" t="s">
        <v>691</v>
      </c>
      <c r="L184" s="841" t="s">
        <v>661</v>
      </c>
      <c r="M184" s="841" t="s">
        <v>352</v>
      </c>
      <c r="N184" s="841" t="s">
        <v>686</v>
      </c>
      <c r="O184" s="841"/>
      <c r="P184" s="841" t="s">
        <v>5</v>
      </c>
      <c r="Q184" s="841" t="s">
        <v>323</v>
      </c>
      <c r="R184" s="841" t="s">
        <v>652</v>
      </c>
      <c r="S184" s="829"/>
      <c r="T184" s="829" t="s">
        <v>5</v>
      </c>
      <c r="U184" s="829" t="s">
        <v>323</v>
      </c>
      <c r="V184" s="829" t="s">
        <v>652</v>
      </c>
    </row>
    <row r="185" spans="1:22" outlineLevel="1">
      <c r="A185" s="847" t="s">
        <v>289</v>
      </c>
      <c r="B185" s="829" t="s">
        <v>1623</v>
      </c>
      <c r="C185" s="839">
        <v>42908</v>
      </c>
      <c r="D185" s="847" t="s">
        <v>1723</v>
      </c>
      <c r="E185" s="830" t="s">
        <v>1735</v>
      </c>
      <c r="F185" s="831">
        <v>68113</v>
      </c>
      <c r="G185" s="832">
        <v>48.87</v>
      </c>
      <c r="H185" s="829">
        <v>63</v>
      </c>
      <c r="I185" s="829" t="s">
        <v>322</v>
      </c>
      <c r="J185" s="981">
        <f t="shared" si="4"/>
        <v>63</v>
      </c>
      <c r="K185" s="840" t="s">
        <v>691</v>
      </c>
      <c r="L185" s="841" t="s">
        <v>661</v>
      </c>
      <c r="M185" s="841" t="s">
        <v>352</v>
      </c>
      <c r="N185" s="841" t="s">
        <v>674</v>
      </c>
      <c r="O185" s="841"/>
      <c r="P185" s="841" t="s">
        <v>5</v>
      </c>
      <c r="Q185" s="841" t="s">
        <v>323</v>
      </c>
      <c r="R185" s="841" t="s">
        <v>652</v>
      </c>
      <c r="S185" s="829"/>
      <c r="T185" s="829" t="s">
        <v>5</v>
      </c>
      <c r="U185" s="829" t="s">
        <v>323</v>
      </c>
      <c r="V185" s="829" t="s">
        <v>652</v>
      </c>
    </row>
    <row r="186" spans="1:22" outlineLevel="1">
      <c r="A186" s="847" t="s">
        <v>289</v>
      </c>
      <c r="B186" s="829" t="s">
        <v>1623</v>
      </c>
      <c r="C186" s="839">
        <v>42913</v>
      </c>
      <c r="D186" s="847" t="s">
        <v>1736</v>
      </c>
      <c r="E186" s="830" t="s">
        <v>1737</v>
      </c>
      <c r="F186" s="831">
        <v>68113</v>
      </c>
      <c r="G186" s="832">
        <v>80.89</v>
      </c>
      <c r="H186" s="829">
        <v>104.28</v>
      </c>
      <c r="I186" s="829" t="s">
        <v>322</v>
      </c>
      <c r="J186" s="981">
        <f t="shared" si="4"/>
        <v>104.28</v>
      </c>
      <c r="K186" s="840" t="s">
        <v>691</v>
      </c>
      <c r="L186" s="841" t="s">
        <v>661</v>
      </c>
      <c r="M186" s="841" t="s">
        <v>352</v>
      </c>
      <c r="N186" s="841" t="s">
        <v>1003</v>
      </c>
      <c r="O186" s="841"/>
      <c r="P186" s="841" t="s">
        <v>5</v>
      </c>
      <c r="Q186" s="841" t="s">
        <v>323</v>
      </c>
      <c r="R186" s="841" t="s">
        <v>652</v>
      </c>
      <c r="S186" s="829"/>
      <c r="T186" s="829" t="s">
        <v>5</v>
      </c>
      <c r="U186" s="829" t="s">
        <v>323</v>
      </c>
      <c r="V186" s="829" t="s">
        <v>652</v>
      </c>
    </row>
    <row r="187" spans="1:22" outlineLevel="1">
      <c r="A187" s="847" t="s">
        <v>289</v>
      </c>
      <c r="B187" s="829" t="s">
        <v>1623</v>
      </c>
      <c r="C187" s="839">
        <v>42913</v>
      </c>
      <c r="D187" s="847" t="s">
        <v>1736</v>
      </c>
      <c r="E187" s="830" t="s">
        <v>1738</v>
      </c>
      <c r="F187" s="831">
        <v>68113</v>
      </c>
      <c r="G187" s="832">
        <v>6.53</v>
      </c>
      <c r="H187" s="829">
        <v>8.42</v>
      </c>
      <c r="I187" s="829" t="s">
        <v>322</v>
      </c>
      <c r="J187" s="981">
        <f t="shared" si="4"/>
        <v>8.42</v>
      </c>
      <c r="K187" s="840" t="s">
        <v>691</v>
      </c>
      <c r="L187" s="841" t="s">
        <v>661</v>
      </c>
      <c r="M187" s="841" t="s">
        <v>352</v>
      </c>
      <c r="N187" s="841" t="s">
        <v>760</v>
      </c>
      <c r="O187" s="841"/>
      <c r="P187" s="841" t="s">
        <v>5</v>
      </c>
      <c r="Q187" s="841" t="s">
        <v>323</v>
      </c>
      <c r="R187" s="841" t="s">
        <v>652</v>
      </c>
      <c r="S187" s="829"/>
      <c r="T187" s="829" t="s">
        <v>5</v>
      </c>
      <c r="U187" s="829" t="s">
        <v>323</v>
      </c>
      <c r="V187" s="829" t="s">
        <v>652</v>
      </c>
    </row>
    <row r="188" spans="1:22" outlineLevel="1">
      <c r="A188" s="847" t="s">
        <v>289</v>
      </c>
      <c r="B188" s="829" t="s">
        <v>1623</v>
      </c>
      <c r="C188" s="839">
        <v>42913</v>
      </c>
      <c r="D188" s="847" t="s">
        <v>1736</v>
      </c>
      <c r="E188" s="830" t="s">
        <v>1739</v>
      </c>
      <c r="F188" s="831">
        <v>68113</v>
      </c>
      <c r="G188" s="832">
        <v>17.25</v>
      </c>
      <c r="H188" s="829">
        <v>22.24</v>
      </c>
      <c r="I188" s="829" t="s">
        <v>322</v>
      </c>
      <c r="J188" s="981">
        <f t="shared" si="4"/>
        <v>22.24</v>
      </c>
      <c r="K188" s="840" t="s">
        <v>691</v>
      </c>
      <c r="L188" s="841" t="s">
        <v>661</v>
      </c>
      <c r="M188" s="841" t="s">
        <v>352</v>
      </c>
      <c r="N188" s="841" t="s">
        <v>725</v>
      </c>
      <c r="O188" s="841"/>
      <c r="P188" s="841" t="s">
        <v>5</v>
      </c>
      <c r="Q188" s="841" t="s">
        <v>323</v>
      </c>
      <c r="R188" s="841" t="s">
        <v>652</v>
      </c>
      <c r="S188" s="829"/>
      <c r="T188" s="829" t="s">
        <v>5</v>
      </c>
      <c r="U188" s="829" t="s">
        <v>323</v>
      </c>
      <c r="V188" s="829" t="s">
        <v>652</v>
      </c>
    </row>
    <row r="189" spans="1:22" outlineLevel="1">
      <c r="A189" s="847" t="s">
        <v>289</v>
      </c>
      <c r="B189" s="829" t="s">
        <v>1623</v>
      </c>
      <c r="C189" s="839">
        <v>42913</v>
      </c>
      <c r="D189" s="847" t="s">
        <v>1736</v>
      </c>
      <c r="E189" s="830" t="s">
        <v>1740</v>
      </c>
      <c r="F189" s="831">
        <v>68113</v>
      </c>
      <c r="G189" s="832">
        <v>0.84</v>
      </c>
      <c r="H189" s="829">
        <v>1.08</v>
      </c>
      <c r="I189" s="829" t="s">
        <v>322</v>
      </c>
      <c r="J189" s="981">
        <f t="shared" si="4"/>
        <v>1.08</v>
      </c>
      <c r="K189" s="840" t="s">
        <v>691</v>
      </c>
      <c r="L189" s="841" t="s">
        <v>661</v>
      </c>
      <c r="M189" s="841" t="s">
        <v>352</v>
      </c>
      <c r="N189" s="841" t="s">
        <v>775</v>
      </c>
      <c r="O189" s="841"/>
      <c r="P189" s="841" t="s">
        <v>5</v>
      </c>
      <c r="Q189" s="841" t="s">
        <v>323</v>
      </c>
      <c r="R189" s="841" t="s">
        <v>652</v>
      </c>
      <c r="S189" s="829"/>
      <c r="T189" s="829" t="s">
        <v>5</v>
      </c>
      <c r="U189" s="829" t="s">
        <v>323</v>
      </c>
      <c r="V189" s="829" t="s">
        <v>652</v>
      </c>
    </row>
    <row r="190" spans="1:22" outlineLevel="1">
      <c r="A190" s="847" t="s">
        <v>289</v>
      </c>
      <c r="B190" s="829" t="s">
        <v>1623</v>
      </c>
      <c r="C190" s="839">
        <v>42913</v>
      </c>
      <c r="D190" s="847" t="s">
        <v>1736</v>
      </c>
      <c r="E190" s="830" t="s">
        <v>1741</v>
      </c>
      <c r="F190" s="831">
        <v>68113</v>
      </c>
      <c r="G190" s="832">
        <v>2.95</v>
      </c>
      <c r="H190" s="829">
        <v>3.8</v>
      </c>
      <c r="I190" s="829" t="s">
        <v>322</v>
      </c>
      <c r="J190" s="981">
        <f t="shared" si="4"/>
        <v>3.8</v>
      </c>
      <c r="K190" s="840" t="s">
        <v>691</v>
      </c>
      <c r="L190" s="841" t="s">
        <v>661</v>
      </c>
      <c r="M190" s="841" t="s">
        <v>352</v>
      </c>
      <c r="N190" s="841" t="s">
        <v>758</v>
      </c>
      <c r="O190" s="841"/>
      <c r="P190" s="841" t="s">
        <v>5</v>
      </c>
      <c r="Q190" s="841" t="s">
        <v>323</v>
      </c>
      <c r="R190" s="841" t="s">
        <v>652</v>
      </c>
      <c r="S190" s="829"/>
      <c r="T190" s="829" t="s">
        <v>5</v>
      </c>
      <c r="U190" s="829" t="s">
        <v>323</v>
      </c>
      <c r="V190" s="829" t="s">
        <v>652</v>
      </c>
    </row>
    <row r="191" spans="1:22" outlineLevel="1">
      <c r="A191" s="847" t="s">
        <v>289</v>
      </c>
      <c r="B191" s="829" t="s">
        <v>1623</v>
      </c>
      <c r="C191" s="839">
        <v>42913</v>
      </c>
      <c r="D191" s="847" t="s">
        <v>1736</v>
      </c>
      <c r="E191" s="830" t="s">
        <v>1742</v>
      </c>
      <c r="F191" s="831">
        <v>68113</v>
      </c>
      <c r="G191" s="832">
        <v>4.1900000000000004</v>
      </c>
      <c r="H191" s="829">
        <v>5.4</v>
      </c>
      <c r="I191" s="829" t="s">
        <v>322</v>
      </c>
      <c r="J191" s="981">
        <f t="shared" si="4"/>
        <v>5.4</v>
      </c>
      <c r="K191" s="840" t="s">
        <v>691</v>
      </c>
      <c r="L191" s="841" t="s">
        <v>661</v>
      </c>
      <c r="M191" s="841" t="s">
        <v>352</v>
      </c>
      <c r="N191" s="841" t="s">
        <v>746</v>
      </c>
      <c r="O191" s="841"/>
      <c r="P191" s="841" t="s">
        <v>5</v>
      </c>
      <c r="Q191" s="841" t="s">
        <v>323</v>
      </c>
      <c r="R191" s="841" t="s">
        <v>652</v>
      </c>
      <c r="S191" s="829"/>
      <c r="T191" s="829" t="s">
        <v>5</v>
      </c>
      <c r="U191" s="829" t="s">
        <v>323</v>
      </c>
      <c r="V191" s="829" t="s">
        <v>652</v>
      </c>
    </row>
    <row r="192" spans="1:22" outlineLevel="1">
      <c r="A192" s="847" t="s">
        <v>289</v>
      </c>
      <c r="B192" s="829" t="s">
        <v>1623</v>
      </c>
      <c r="C192" s="839">
        <v>42913</v>
      </c>
      <c r="D192" s="847" t="s">
        <v>1736</v>
      </c>
      <c r="E192" s="830" t="s">
        <v>1743</v>
      </c>
      <c r="F192" s="831">
        <v>68113</v>
      </c>
      <c r="G192" s="832">
        <v>22.88</v>
      </c>
      <c r="H192" s="829">
        <v>29.5</v>
      </c>
      <c r="I192" s="829" t="s">
        <v>322</v>
      </c>
      <c r="J192" s="981">
        <f t="shared" si="4"/>
        <v>29.5</v>
      </c>
      <c r="K192" s="840" t="s">
        <v>691</v>
      </c>
      <c r="L192" s="841" t="s">
        <v>661</v>
      </c>
      <c r="M192" s="841" t="s">
        <v>352</v>
      </c>
      <c r="N192" s="841" t="s">
        <v>662</v>
      </c>
      <c r="O192" s="841"/>
      <c r="P192" s="841" t="s">
        <v>5</v>
      </c>
      <c r="Q192" s="841" t="s">
        <v>323</v>
      </c>
      <c r="R192" s="841" t="s">
        <v>652</v>
      </c>
      <c r="S192" s="829"/>
      <c r="T192" s="829" t="s">
        <v>5</v>
      </c>
      <c r="U192" s="829" t="s">
        <v>323</v>
      </c>
      <c r="V192" s="829" t="s">
        <v>652</v>
      </c>
    </row>
    <row r="193" spans="1:22" outlineLevel="1">
      <c r="A193" s="847" t="s">
        <v>289</v>
      </c>
      <c r="B193" s="829" t="s">
        <v>1623</v>
      </c>
      <c r="C193" s="839">
        <v>42913</v>
      </c>
      <c r="D193" s="847" t="s">
        <v>1736</v>
      </c>
      <c r="E193" s="830" t="s">
        <v>1744</v>
      </c>
      <c r="F193" s="831">
        <v>68113</v>
      </c>
      <c r="G193" s="832">
        <v>3.26</v>
      </c>
      <c r="H193" s="829">
        <v>4.2</v>
      </c>
      <c r="I193" s="829" t="s">
        <v>322</v>
      </c>
      <c r="J193" s="981">
        <f t="shared" si="4"/>
        <v>4.2</v>
      </c>
      <c r="K193" s="840" t="s">
        <v>691</v>
      </c>
      <c r="L193" s="841" t="s">
        <v>661</v>
      </c>
      <c r="M193" s="841" t="s">
        <v>352</v>
      </c>
      <c r="N193" s="841" t="s">
        <v>791</v>
      </c>
      <c r="O193" s="841"/>
      <c r="P193" s="841" t="s">
        <v>5</v>
      </c>
      <c r="Q193" s="841" t="s">
        <v>323</v>
      </c>
      <c r="R193" s="841" t="s">
        <v>652</v>
      </c>
      <c r="S193" s="829"/>
      <c r="T193" s="829" t="s">
        <v>5</v>
      </c>
      <c r="U193" s="829" t="s">
        <v>323</v>
      </c>
      <c r="V193" s="829" t="s">
        <v>652</v>
      </c>
    </row>
    <row r="194" spans="1:22" outlineLevel="1">
      <c r="A194" s="847" t="s">
        <v>289</v>
      </c>
      <c r="B194" s="829" t="s">
        <v>1623</v>
      </c>
      <c r="C194" s="839">
        <v>42913</v>
      </c>
      <c r="D194" s="847" t="s">
        <v>1736</v>
      </c>
      <c r="E194" s="830" t="s">
        <v>1745</v>
      </c>
      <c r="F194" s="831">
        <v>68113</v>
      </c>
      <c r="G194" s="832">
        <v>17.07</v>
      </c>
      <c r="H194" s="829">
        <v>22</v>
      </c>
      <c r="I194" s="829" t="s">
        <v>322</v>
      </c>
      <c r="J194" s="981">
        <f t="shared" si="4"/>
        <v>22</v>
      </c>
      <c r="K194" s="840" t="s">
        <v>691</v>
      </c>
      <c r="L194" s="841" t="s">
        <v>661</v>
      </c>
      <c r="M194" s="841" t="s">
        <v>352</v>
      </c>
      <c r="N194" s="841" t="s">
        <v>686</v>
      </c>
      <c r="O194" s="841"/>
      <c r="P194" s="841" t="s">
        <v>5</v>
      </c>
      <c r="Q194" s="841" t="s">
        <v>323</v>
      </c>
      <c r="R194" s="841" t="s">
        <v>652</v>
      </c>
      <c r="S194" s="829"/>
      <c r="T194" s="829" t="s">
        <v>5</v>
      </c>
      <c r="U194" s="829" t="s">
        <v>323</v>
      </c>
      <c r="V194" s="829" t="s">
        <v>652</v>
      </c>
    </row>
    <row r="195" spans="1:22">
      <c r="A195" s="842" t="s">
        <v>647</v>
      </c>
      <c r="B195" s="842"/>
      <c r="C195" s="842"/>
      <c r="D195" s="842"/>
      <c r="E195" s="843"/>
      <c r="F195" s="844"/>
      <c r="G195" s="845">
        <f>SUM(G174:G194)</f>
        <v>434.20999999999992</v>
      </c>
      <c r="H195" s="846">
        <f>SUM(H174:H194)</f>
        <v>559.72</v>
      </c>
      <c r="I195" s="842"/>
      <c r="J195" s="984">
        <f>SUM(J174:J194)</f>
        <v>559.72</v>
      </c>
      <c r="K195" s="842"/>
      <c r="L195" s="842"/>
      <c r="M195" s="842"/>
      <c r="N195" s="842"/>
      <c r="O195" s="842"/>
      <c r="P195" s="842"/>
      <c r="Q195" s="842"/>
      <c r="R195" s="842"/>
      <c r="S195" s="829"/>
      <c r="T195" s="829"/>
      <c r="U195" s="829"/>
      <c r="V195" s="829"/>
    </row>
    <row r="196" spans="1:22" outlineLevel="1">
      <c r="A196" s="847" t="s">
        <v>290</v>
      </c>
      <c r="B196" s="829" t="s">
        <v>1623</v>
      </c>
      <c r="C196" s="839">
        <v>42893</v>
      </c>
      <c r="D196" s="847" t="s">
        <v>1746</v>
      </c>
      <c r="E196" s="830" t="s">
        <v>1747</v>
      </c>
      <c r="F196" s="831">
        <v>67824</v>
      </c>
      <c r="G196" s="832">
        <v>85.3</v>
      </c>
      <c r="H196" s="829">
        <v>85.3</v>
      </c>
      <c r="I196" s="829" t="s">
        <v>60</v>
      </c>
      <c r="J196" s="981">
        <v>109.96</v>
      </c>
      <c r="K196" s="840" t="s">
        <v>850</v>
      </c>
      <c r="L196" s="841" t="s">
        <v>645</v>
      </c>
      <c r="M196" s="841" t="s">
        <v>352</v>
      </c>
      <c r="N196" s="841" t="s">
        <v>651</v>
      </c>
      <c r="O196" s="841"/>
      <c r="P196" s="841" t="s">
        <v>5</v>
      </c>
      <c r="Q196" s="841" t="s">
        <v>323</v>
      </c>
      <c r="R196" s="841" t="s">
        <v>652</v>
      </c>
      <c r="S196" s="829"/>
      <c r="T196" s="829" t="s">
        <v>5</v>
      </c>
      <c r="U196" s="829" t="s">
        <v>323</v>
      </c>
      <c r="V196" s="829" t="s">
        <v>652</v>
      </c>
    </row>
    <row r="197" spans="1:22" outlineLevel="1">
      <c r="A197" s="847" t="s">
        <v>290</v>
      </c>
      <c r="B197" s="829" t="s">
        <v>1623</v>
      </c>
      <c r="C197" s="839">
        <v>42893</v>
      </c>
      <c r="D197" s="847" t="s">
        <v>1748</v>
      </c>
      <c r="E197" s="830" t="s">
        <v>1749</v>
      </c>
      <c r="F197" s="831">
        <v>68113</v>
      </c>
      <c r="G197" s="832">
        <v>136.13999999999999</v>
      </c>
      <c r="H197" s="829">
        <v>175.5</v>
      </c>
      <c r="I197" s="829" t="s">
        <v>322</v>
      </c>
      <c r="J197" s="981">
        <f>H197</f>
        <v>175.5</v>
      </c>
      <c r="K197" s="840" t="s">
        <v>1308</v>
      </c>
      <c r="L197" s="841" t="s">
        <v>661</v>
      </c>
      <c r="M197" s="841" t="s">
        <v>352</v>
      </c>
      <c r="N197" s="841"/>
      <c r="O197" s="841"/>
      <c r="P197" s="841" t="s">
        <v>5</v>
      </c>
      <c r="Q197" s="841" t="s">
        <v>323</v>
      </c>
      <c r="R197" s="841" t="s">
        <v>652</v>
      </c>
      <c r="S197" s="829"/>
      <c r="T197" s="829" t="s">
        <v>5</v>
      </c>
      <c r="U197" s="829" t="s">
        <v>323</v>
      </c>
      <c r="V197" s="829" t="s">
        <v>652</v>
      </c>
    </row>
    <row r="198" spans="1:22">
      <c r="A198" s="842" t="s">
        <v>647</v>
      </c>
      <c r="B198" s="842"/>
      <c r="C198" s="842"/>
      <c r="D198" s="842"/>
      <c r="E198" s="843"/>
      <c r="F198" s="844"/>
      <c r="G198" s="845">
        <f>SUM(G196:G197)</f>
        <v>221.44</v>
      </c>
      <c r="H198" s="846">
        <f>SUM(H196:H197)</f>
        <v>260.8</v>
      </c>
      <c r="I198" s="842"/>
      <c r="J198" s="984">
        <f>SUM(J196:J197)</f>
        <v>285.45999999999998</v>
      </c>
      <c r="K198" s="842"/>
      <c r="L198" s="842"/>
      <c r="M198" s="842"/>
      <c r="N198" s="842"/>
      <c r="O198" s="842"/>
      <c r="P198" s="842"/>
      <c r="Q198" s="842"/>
      <c r="R198" s="842"/>
      <c r="S198" s="829"/>
      <c r="T198" s="829"/>
      <c r="U198" s="829"/>
      <c r="V198" s="829"/>
    </row>
    <row r="199" spans="1:22" outlineLevel="1">
      <c r="A199" s="847" t="s">
        <v>292</v>
      </c>
      <c r="B199" s="829" t="s">
        <v>1623</v>
      </c>
      <c r="C199" s="839">
        <v>42894</v>
      </c>
      <c r="D199" s="847" t="s">
        <v>1626</v>
      </c>
      <c r="E199" s="830" t="s">
        <v>1750</v>
      </c>
      <c r="F199" s="831">
        <v>68113</v>
      </c>
      <c r="G199" s="832">
        <v>9.35</v>
      </c>
      <c r="H199" s="829">
        <v>12.06</v>
      </c>
      <c r="I199" s="829" t="s">
        <v>322</v>
      </c>
      <c r="J199" s="981">
        <f>H199</f>
        <v>12.06</v>
      </c>
      <c r="K199" s="840" t="s">
        <v>865</v>
      </c>
      <c r="L199" s="841" t="s">
        <v>661</v>
      </c>
      <c r="M199" s="841" t="s">
        <v>352</v>
      </c>
      <c r="N199" s="841" t="s">
        <v>791</v>
      </c>
      <c r="O199" s="841"/>
      <c r="P199" s="841" t="s">
        <v>5</v>
      </c>
      <c r="Q199" s="841" t="s">
        <v>323</v>
      </c>
      <c r="R199" s="841" t="s">
        <v>652</v>
      </c>
      <c r="S199" s="829"/>
      <c r="T199" s="829" t="s">
        <v>5</v>
      </c>
      <c r="U199" s="829" t="s">
        <v>323</v>
      </c>
      <c r="V199" s="829" t="s">
        <v>652</v>
      </c>
    </row>
    <row r="200" spans="1:22" outlineLevel="1">
      <c r="A200" s="847" t="s">
        <v>292</v>
      </c>
      <c r="B200" s="829" t="s">
        <v>1623</v>
      </c>
      <c r="C200" s="839">
        <v>42899</v>
      </c>
      <c r="D200" s="847" t="s">
        <v>1683</v>
      </c>
      <c r="E200" s="830" t="s">
        <v>1751</v>
      </c>
      <c r="F200" s="831">
        <v>68113</v>
      </c>
      <c r="G200" s="832">
        <v>14.85</v>
      </c>
      <c r="H200" s="829">
        <v>19.14</v>
      </c>
      <c r="I200" s="829" t="s">
        <v>322</v>
      </c>
      <c r="J200" s="981">
        <f>H200</f>
        <v>19.14</v>
      </c>
      <c r="K200" s="840" t="s">
        <v>865</v>
      </c>
      <c r="L200" s="841" t="s">
        <v>661</v>
      </c>
      <c r="M200" s="841" t="s">
        <v>352</v>
      </c>
      <c r="N200" s="841" t="s">
        <v>1385</v>
      </c>
      <c r="O200" s="841"/>
      <c r="P200" s="841" t="s">
        <v>5</v>
      </c>
      <c r="Q200" s="841" t="s">
        <v>323</v>
      </c>
      <c r="R200" s="841" t="s">
        <v>652</v>
      </c>
      <c r="S200" s="829"/>
      <c r="T200" s="829" t="s">
        <v>5</v>
      </c>
      <c r="U200" s="829" t="s">
        <v>323</v>
      </c>
      <c r="V200" s="829" t="s">
        <v>652</v>
      </c>
    </row>
    <row r="201" spans="1:22" outlineLevel="1">
      <c r="A201" s="847" t="s">
        <v>292</v>
      </c>
      <c r="B201" s="829" t="s">
        <v>1623</v>
      </c>
      <c r="C201" s="839">
        <v>42902</v>
      </c>
      <c r="D201" s="847" t="s">
        <v>1752</v>
      </c>
      <c r="E201" s="830" t="s">
        <v>1753</v>
      </c>
      <c r="F201" s="831">
        <v>68152</v>
      </c>
      <c r="G201" s="832">
        <v>523.63</v>
      </c>
      <c r="H201" s="829">
        <v>675</v>
      </c>
      <c r="I201" s="829" t="s">
        <v>322</v>
      </c>
      <c r="J201" s="981">
        <f>H201</f>
        <v>675</v>
      </c>
      <c r="K201" s="840" t="s">
        <v>865</v>
      </c>
      <c r="L201" s="841" t="s">
        <v>665</v>
      </c>
      <c r="M201" s="841" t="s">
        <v>352</v>
      </c>
      <c r="N201" s="841" t="s">
        <v>651</v>
      </c>
      <c r="O201" s="841"/>
      <c r="P201" s="841" t="s">
        <v>5</v>
      </c>
      <c r="Q201" s="841" t="s">
        <v>323</v>
      </c>
      <c r="R201" s="841" t="s">
        <v>652</v>
      </c>
      <c r="S201" s="829"/>
      <c r="T201" s="829" t="s">
        <v>5</v>
      </c>
      <c r="U201" s="829" t="s">
        <v>323</v>
      </c>
      <c r="V201" s="829" t="s">
        <v>652</v>
      </c>
    </row>
    <row r="202" spans="1:22" outlineLevel="1">
      <c r="A202" s="847" t="s">
        <v>292</v>
      </c>
      <c r="B202" s="829" t="s">
        <v>1623</v>
      </c>
      <c r="C202" s="839">
        <v>42908</v>
      </c>
      <c r="D202" s="847" t="s">
        <v>1754</v>
      </c>
      <c r="E202" s="830" t="s">
        <v>1755</v>
      </c>
      <c r="F202" s="831">
        <v>68152</v>
      </c>
      <c r="G202" s="832">
        <v>5.73</v>
      </c>
      <c r="H202" s="829">
        <v>7.38</v>
      </c>
      <c r="I202" s="829" t="s">
        <v>322</v>
      </c>
      <c r="J202" s="981">
        <f>H202</f>
        <v>7.38</v>
      </c>
      <c r="K202" s="840" t="s">
        <v>865</v>
      </c>
      <c r="L202" s="841" t="s">
        <v>665</v>
      </c>
      <c r="M202" s="841" t="s">
        <v>352</v>
      </c>
      <c r="N202" s="841" t="s">
        <v>651</v>
      </c>
      <c r="O202" s="841"/>
      <c r="P202" s="841" t="s">
        <v>5</v>
      </c>
      <c r="Q202" s="841" t="s">
        <v>323</v>
      </c>
      <c r="R202" s="841" t="s">
        <v>652</v>
      </c>
      <c r="S202" s="829"/>
      <c r="T202" s="829" t="s">
        <v>5</v>
      </c>
      <c r="U202" s="829" t="s">
        <v>323</v>
      </c>
      <c r="V202" s="829" t="s">
        <v>652</v>
      </c>
    </row>
    <row r="203" spans="1:22" outlineLevel="1">
      <c r="A203" s="847" t="s">
        <v>292</v>
      </c>
      <c r="B203" s="829" t="s">
        <v>1623</v>
      </c>
      <c r="C203" s="839">
        <v>42908</v>
      </c>
      <c r="D203" s="847" t="s">
        <v>1754</v>
      </c>
      <c r="E203" s="830" t="s">
        <v>1756</v>
      </c>
      <c r="F203" s="831">
        <v>68152</v>
      </c>
      <c r="G203" s="832">
        <v>2.54</v>
      </c>
      <c r="H203" s="829">
        <v>3.28</v>
      </c>
      <c r="I203" s="829" t="s">
        <v>322</v>
      </c>
      <c r="J203" s="981">
        <f>H203</f>
        <v>3.28</v>
      </c>
      <c r="K203" s="840" t="s">
        <v>865</v>
      </c>
      <c r="L203" s="841" t="s">
        <v>665</v>
      </c>
      <c r="M203" s="841" t="s">
        <v>352</v>
      </c>
      <c r="N203" s="841" t="s">
        <v>815</v>
      </c>
      <c r="O203" s="841"/>
      <c r="P203" s="841" t="s">
        <v>5</v>
      </c>
      <c r="Q203" s="841" t="s">
        <v>323</v>
      </c>
      <c r="R203" s="841" t="s">
        <v>652</v>
      </c>
      <c r="S203" s="829"/>
      <c r="T203" s="829" t="s">
        <v>5</v>
      </c>
      <c r="U203" s="829" t="s">
        <v>323</v>
      </c>
      <c r="V203" s="829" t="s">
        <v>652</v>
      </c>
    </row>
    <row r="204" spans="1:22">
      <c r="A204" s="842" t="s">
        <v>647</v>
      </c>
      <c r="B204" s="842"/>
      <c r="C204" s="842"/>
      <c r="D204" s="842"/>
      <c r="E204" s="843"/>
      <c r="F204" s="844"/>
      <c r="G204" s="845">
        <f>SUM(G199:G203)</f>
        <v>556.1</v>
      </c>
      <c r="H204" s="846">
        <f>SUM(H199:H203)</f>
        <v>716.86</v>
      </c>
      <c r="I204" s="842"/>
      <c r="J204" s="984">
        <f>SUM(J199:J203)</f>
        <v>716.86</v>
      </c>
      <c r="K204" s="842"/>
      <c r="L204" s="842"/>
      <c r="M204" s="842"/>
      <c r="N204" s="842"/>
      <c r="O204" s="842"/>
      <c r="P204" s="842"/>
      <c r="Q204" s="842"/>
      <c r="R204" s="842"/>
      <c r="S204" s="829"/>
      <c r="T204" s="829"/>
      <c r="U204" s="829"/>
      <c r="V204" s="829"/>
    </row>
    <row r="205" spans="1:22" outlineLevel="1">
      <c r="A205" s="847" t="s">
        <v>293</v>
      </c>
      <c r="B205" s="829" t="s">
        <v>1623</v>
      </c>
      <c r="C205" s="839">
        <v>42888</v>
      </c>
      <c r="D205" s="847" t="s">
        <v>1757</v>
      </c>
      <c r="E205" s="830" t="s">
        <v>1758</v>
      </c>
      <c r="F205" s="831">
        <v>68152</v>
      </c>
      <c r="G205" s="832">
        <v>124.12</v>
      </c>
      <c r="H205" s="829">
        <v>160</v>
      </c>
      <c r="I205" s="829" t="s">
        <v>322</v>
      </c>
      <c r="J205" s="981">
        <f>H205</f>
        <v>160</v>
      </c>
      <c r="K205" s="840" t="s">
        <v>850</v>
      </c>
      <c r="L205" s="841" t="s">
        <v>665</v>
      </c>
      <c r="M205" s="841" t="s">
        <v>352</v>
      </c>
      <c r="N205" s="841" t="s">
        <v>651</v>
      </c>
      <c r="O205" s="841"/>
      <c r="P205" s="841" t="s">
        <v>5</v>
      </c>
      <c r="Q205" s="841" t="s">
        <v>323</v>
      </c>
      <c r="R205" s="841" t="s">
        <v>652</v>
      </c>
      <c r="S205" s="829"/>
      <c r="T205" s="829" t="s">
        <v>5</v>
      </c>
      <c r="U205" s="829" t="s">
        <v>323</v>
      </c>
      <c r="V205" s="829" t="s">
        <v>652</v>
      </c>
    </row>
    <row r="206" spans="1:22" outlineLevel="1">
      <c r="A206" s="847" t="s">
        <v>293</v>
      </c>
      <c r="B206" s="829" t="s">
        <v>1623</v>
      </c>
      <c r="C206" s="839">
        <v>42888</v>
      </c>
      <c r="D206" s="847" t="s">
        <v>1757</v>
      </c>
      <c r="E206" s="830" t="s">
        <v>1759</v>
      </c>
      <c r="F206" s="831">
        <v>68152</v>
      </c>
      <c r="G206" s="832">
        <v>54.3</v>
      </c>
      <c r="H206" s="829">
        <v>70</v>
      </c>
      <c r="I206" s="829" t="s">
        <v>322</v>
      </c>
      <c r="J206" s="981">
        <f>H206</f>
        <v>70</v>
      </c>
      <c r="K206" s="840" t="s">
        <v>660</v>
      </c>
      <c r="L206" s="841" t="s">
        <v>665</v>
      </c>
      <c r="M206" s="841" t="s">
        <v>352</v>
      </c>
      <c r="N206" s="841" t="s">
        <v>651</v>
      </c>
      <c r="O206" s="841"/>
      <c r="P206" s="841" t="s">
        <v>5</v>
      </c>
      <c r="Q206" s="841" t="s">
        <v>323</v>
      </c>
      <c r="R206" s="841" t="s">
        <v>652</v>
      </c>
      <c r="S206" s="829"/>
      <c r="T206" s="829" t="s">
        <v>5</v>
      </c>
      <c r="U206" s="829" t="s">
        <v>323</v>
      </c>
      <c r="V206" s="829" t="s">
        <v>652</v>
      </c>
    </row>
    <row r="207" spans="1:22" outlineLevel="1">
      <c r="A207" s="847" t="s">
        <v>293</v>
      </c>
      <c r="B207" s="829" t="s">
        <v>1623</v>
      </c>
      <c r="C207" s="839">
        <v>42888</v>
      </c>
      <c r="D207" s="847" t="s">
        <v>1757</v>
      </c>
      <c r="E207" s="830" t="s">
        <v>1760</v>
      </c>
      <c r="F207" s="831">
        <v>68152</v>
      </c>
      <c r="G207" s="832">
        <v>54.3</v>
      </c>
      <c r="H207" s="829">
        <v>70</v>
      </c>
      <c r="I207" s="829" t="s">
        <v>322</v>
      </c>
      <c r="J207" s="981">
        <f>H207</f>
        <v>70</v>
      </c>
      <c r="K207" s="840" t="s">
        <v>660</v>
      </c>
      <c r="L207" s="841" t="s">
        <v>665</v>
      </c>
      <c r="M207" s="841" t="s">
        <v>352</v>
      </c>
      <c r="N207" s="841" t="s">
        <v>651</v>
      </c>
      <c r="O207" s="841"/>
      <c r="P207" s="841" t="s">
        <v>5</v>
      </c>
      <c r="Q207" s="841" t="s">
        <v>323</v>
      </c>
      <c r="R207" s="841" t="s">
        <v>652</v>
      </c>
      <c r="S207" s="829"/>
      <c r="T207" s="829" t="s">
        <v>5</v>
      </c>
      <c r="U207" s="829" t="s">
        <v>323</v>
      </c>
      <c r="V207" s="829" t="s">
        <v>652</v>
      </c>
    </row>
    <row r="208" spans="1:22" outlineLevel="1">
      <c r="A208" s="847" t="s">
        <v>293</v>
      </c>
      <c r="B208" s="829" t="s">
        <v>1623</v>
      </c>
      <c r="C208" s="839">
        <v>42888</v>
      </c>
      <c r="D208" s="847" t="s">
        <v>1757</v>
      </c>
      <c r="E208" s="830" t="s">
        <v>1761</v>
      </c>
      <c r="F208" s="831">
        <v>68152</v>
      </c>
      <c r="G208" s="832">
        <v>135.76</v>
      </c>
      <c r="H208" s="829">
        <v>175</v>
      </c>
      <c r="I208" s="829" t="s">
        <v>322</v>
      </c>
      <c r="J208" s="981">
        <f>H208</f>
        <v>175</v>
      </c>
      <c r="K208" s="840" t="s">
        <v>667</v>
      </c>
      <c r="L208" s="841" t="s">
        <v>665</v>
      </c>
      <c r="M208" s="841" t="s">
        <v>352</v>
      </c>
      <c r="N208" s="841" t="s">
        <v>651</v>
      </c>
      <c r="O208" s="841"/>
      <c r="P208" s="841" t="s">
        <v>5</v>
      </c>
      <c r="Q208" s="841" t="s">
        <v>323</v>
      </c>
      <c r="R208" s="841" t="s">
        <v>652</v>
      </c>
      <c r="S208" s="829"/>
      <c r="T208" s="829" t="s">
        <v>5</v>
      </c>
      <c r="U208" s="829" t="s">
        <v>323</v>
      </c>
      <c r="V208" s="829" t="s">
        <v>652</v>
      </c>
    </row>
    <row r="209" spans="1:22">
      <c r="A209" s="842" t="s">
        <v>647</v>
      </c>
      <c r="B209" s="842"/>
      <c r="C209" s="842"/>
      <c r="D209" s="842"/>
      <c r="E209" s="843"/>
      <c r="F209" s="844"/>
      <c r="G209" s="845">
        <f>SUM(G205:G208)</f>
        <v>368.48</v>
      </c>
      <c r="H209" s="846">
        <f>SUM(H205:H208)</f>
        <v>475</v>
      </c>
      <c r="I209" s="842"/>
      <c r="J209" s="984">
        <f>SUM(J205:J208)</f>
        <v>475</v>
      </c>
      <c r="K209" s="842"/>
      <c r="L209" s="842"/>
      <c r="M209" s="842"/>
      <c r="N209" s="842"/>
      <c r="O209" s="842"/>
      <c r="P209" s="842"/>
      <c r="Q209" s="842"/>
      <c r="R209" s="842"/>
      <c r="S209" s="829"/>
      <c r="T209" s="829"/>
      <c r="U209" s="829"/>
      <c r="V209" s="829"/>
    </row>
    <row r="210" spans="1:22" outlineLevel="1">
      <c r="A210" s="847" t="s">
        <v>294</v>
      </c>
      <c r="B210" s="829" t="s">
        <v>1623</v>
      </c>
      <c r="C210" s="839">
        <v>42915</v>
      </c>
      <c r="D210" s="847" t="s">
        <v>1642</v>
      </c>
      <c r="E210" s="830" t="s">
        <v>1762</v>
      </c>
      <c r="F210" s="831">
        <v>68113</v>
      </c>
      <c r="G210" s="832">
        <v>42.12</v>
      </c>
      <c r="H210" s="829">
        <v>54.3</v>
      </c>
      <c r="I210" s="829" t="s">
        <v>322</v>
      </c>
      <c r="J210" s="981">
        <f>H210</f>
        <v>54.3</v>
      </c>
      <c r="K210" s="840" t="s">
        <v>880</v>
      </c>
      <c r="L210" s="841" t="s">
        <v>661</v>
      </c>
      <c r="M210" s="841" t="s">
        <v>352</v>
      </c>
      <c r="N210" s="841"/>
      <c r="O210" s="841"/>
      <c r="P210" s="841" t="s">
        <v>5</v>
      </c>
      <c r="Q210" s="841" t="s">
        <v>323</v>
      </c>
      <c r="R210" s="841" t="s">
        <v>652</v>
      </c>
      <c r="S210" s="829"/>
      <c r="T210" s="829" t="s">
        <v>5</v>
      </c>
      <c r="U210" s="829" t="s">
        <v>323</v>
      </c>
      <c r="V210" s="829" t="s">
        <v>652</v>
      </c>
    </row>
    <row r="211" spans="1:22" outlineLevel="1">
      <c r="A211" s="847" t="s">
        <v>294</v>
      </c>
      <c r="B211" s="829" t="s">
        <v>1623</v>
      </c>
      <c r="C211" s="839">
        <v>42913</v>
      </c>
      <c r="D211" s="847" t="s">
        <v>1642</v>
      </c>
      <c r="E211" s="830" t="s">
        <v>1763</v>
      </c>
      <c r="F211" s="831">
        <v>68113</v>
      </c>
      <c r="G211" s="832">
        <v>25.6</v>
      </c>
      <c r="H211" s="829">
        <v>33</v>
      </c>
      <c r="I211" s="829" t="s">
        <v>322</v>
      </c>
      <c r="J211" s="981">
        <f>H211</f>
        <v>33</v>
      </c>
      <c r="K211" s="840" t="s">
        <v>893</v>
      </c>
      <c r="L211" s="841" t="s">
        <v>661</v>
      </c>
      <c r="M211" s="841" t="s">
        <v>352</v>
      </c>
      <c r="N211" s="841"/>
      <c r="O211" s="841"/>
      <c r="P211" s="841" t="s">
        <v>5</v>
      </c>
      <c r="Q211" s="841" t="s">
        <v>323</v>
      </c>
      <c r="R211" s="841" t="s">
        <v>652</v>
      </c>
      <c r="S211" s="829"/>
      <c r="T211" s="829" t="s">
        <v>5</v>
      </c>
      <c r="U211" s="829" t="s">
        <v>323</v>
      </c>
      <c r="V211" s="829" t="s">
        <v>652</v>
      </c>
    </row>
    <row r="212" spans="1:22">
      <c r="A212" s="842" t="s">
        <v>647</v>
      </c>
      <c r="B212" s="842"/>
      <c r="C212" s="842"/>
      <c r="D212" s="842"/>
      <c r="E212" s="843"/>
      <c r="F212" s="844"/>
      <c r="G212" s="845">
        <f>SUM(G210:G211)</f>
        <v>67.72</v>
      </c>
      <c r="H212" s="846">
        <f>SUM(H210:H211)</f>
        <v>87.3</v>
      </c>
      <c r="I212" s="842"/>
      <c r="J212" s="984">
        <f>SUM(J210:J211)</f>
        <v>87.3</v>
      </c>
      <c r="K212" s="842"/>
      <c r="L212" s="842"/>
      <c r="M212" s="842"/>
      <c r="N212" s="842"/>
      <c r="O212" s="842"/>
      <c r="P212" s="842"/>
      <c r="Q212" s="842"/>
      <c r="R212" s="842"/>
      <c r="S212" s="829"/>
      <c r="T212" s="829"/>
      <c r="U212" s="829"/>
      <c r="V212" s="829"/>
    </row>
    <row r="213" spans="1:22" outlineLevel="1">
      <c r="A213" s="847" t="s">
        <v>295</v>
      </c>
      <c r="B213" s="829" t="s">
        <v>1623</v>
      </c>
      <c r="C213" s="839">
        <v>42909</v>
      </c>
      <c r="D213" s="847" t="s">
        <v>1662</v>
      </c>
      <c r="E213" s="830" t="s">
        <v>1764</v>
      </c>
      <c r="F213" s="831">
        <v>68113</v>
      </c>
      <c r="G213" s="832">
        <v>62.06</v>
      </c>
      <c r="H213" s="829">
        <v>80</v>
      </c>
      <c r="I213" s="829" t="s">
        <v>322</v>
      </c>
      <c r="J213" s="981">
        <f t="shared" ref="J213:J222" si="5">H213</f>
        <v>80</v>
      </c>
      <c r="K213" s="840" t="s">
        <v>895</v>
      </c>
      <c r="L213" s="841" t="s">
        <v>661</v>
      </c>
      <c r="M213" s="841" t="s">
        <v>352</v>
      </c>
      <c r="N213" s="841"/>
      <c r="O213" s="841"/>
      <c r="P213" s="841" t="s">
        <v>5</v>
      </c>
      <c r="Q213" s="841" t="s">
        <v>323</v>
      </c>
      <c r="R213" s="841" t="s">
        <v>652</v>
      </c>
      <c r="S213" s="829"/>
      <c r="T213" s="829" t="s">
        <v>5</v>
      </c>
      <c r="U213" s="829" t="s">
        <v>323</v>
      </c>
      <c r="V213" s="829" t="s">
        <v>652</v>
      </c>
    </row>
    <row r="214" spans="1:22" outlineLevel="1">
      <c r="A214" s="847" t="s">
        <v>295</v>
      </c>
      <c r="B214" s="829" t="s">
        <v>1623</v>
      </c>
      <c r="C214" s="839">
        <v>42888</v>
      </c>
      <c r="D214" s="847" t="s">
        <v>1712</v>
      </c>
      <c r="E214" s="830" t="s">
        <v>1765</v>
      </c>
      <c r="F214" s="831">
        <v>68113</v>
      </c>
      <c r="G214" s="832">
        <v>25.37</v>
      </c>
      <c r="H214" s="829">
        <v>32.700000000000003</v>
      </c>
      <c r="I214" s="829" t="s">
        <v>322</v>
      </c>
      <c r="J214" s="981">
        <f t="shared" si="5"/>
        <v>32.700000000000003</v>
      </c>
      <c r="K214" s="840" t="s">
        <v>880</v>
      </c>
      <c r="L214" s="841" t="s">
        <v>661</v>
      </c>
      <c r="M214" s="841" t="s">
        <v>352</v>
      </c>
      <c r="N214" s="841"/>
      <c r="O214" s="841"/>
      <c r="P214" s="841" t="s">
        <v>5</v>
      </c>
      <c r="Q214" s="841" t="s">
        <v>323</v>
      </c>
      <c r="R214" s="841" t="s">
        <v>652</v>
      </c>
      <c r="S214" s="829"/>
      <c r="T214" s="829" t="s">
        <v>5</v>
      </c>
      <c r="U214" s="829" t="s">
        <v>323</v>
      </c>
      <c r="V214" s="829" t="s">
        <v>652</v>
      </c>
    </row>
    <row r="215" spans="1:22" outlineLevel="1">
      <c r="A215" s="847" t="s">
        <v>295</v>
      </c>
      <c r="B215" s="829" t="s">
        <v>1623</v>
      </c>
      <c r="C215" s="839">
        <v>42901</v>
      </c>
      <c r="D215" s="847" t="s">
        <v>1662</v>
      </c>
      <c r="E215" s="830" t="s">
        <v>1766</v>
      </c>
      <c r="F215" s="831">
        <v>68113</v>
      </c>
      <c r="G215" s="832">
        <v>3.72</v>
      </c>
      <c r="H215" s="829">
        <v>4.8</v>
      </c>
      <c r="I215" s="829" t="s">
        <v>322</v>
      </c>
      <c r="J215" s="981">
        <f t="shared" si="5"/>
        <v>4.8</v>
      </c>
      <c r="K215" s="840" t="s">
        <v>880</v>
      </c>
      <c r="L215" s="841" t="s">
        <v>661</v>
      </c>
      <c r="M215" s="841" t="s">
        <v>352</v>
      </c>
      <c r="N215" s="841"/>
      <c r="O215" s="841"/>
      <c r="P215" s="841" t="s">
        <v>5</v>
      </c>
      <c r="Q215" s="841" t="s">
        <v>323</v>
      </c>
      <c r="R215" s="841" t="s">
        <v>652</v>
      </c>
      <c r="S215" s="829"/>
      <c r="T215" s="829" t="s">
        <v>5</v>
      </c>
      <c r="U215" s="829" t="s">
        <v>323</v>
      </c>
      <c r="V215" s="829" t="s">
        <v>652</v>
      </c>
    </row>
    <row r="216" spans="1:22" outlineLevel="1">
      <c r="A216" s="847" t="s">
        <v>295</v>
      </c>
      <c r="B216" s="829" t="s">
        <v>1623</v>
      </c>
      <c r="C216" s="839">
        <v>42915</v>
      </c>
      <c r="D216" s="847" t="s">
        <v>1642</v>
      </c>
      <c r="E216" s="830" t="s">
        <v>1209</v>
      </c>
      <c r="F216" s="831">
        <v>68113</v>
      </c>
      <c r="G216" s="832">
        <v>3.72</v>
      </c>
      <c r="H216" s="829">
        <v>4.8</v>
      </c>
      <c r="I216" s="829" t="s">
        <v>322</v>
      </c>
      <c r="J216" s="981">
        <f t="shared" si="5"/>
        <v>4.8</v>
      </c>
      <c r="K216" s="840" t="s">
        <v>880</v>
      </c>
      <c r="L216" s="841" t="s">
        <v>661</v>
      </c>
      <c r="M216" s="841" t="s">
        <v>352</v>
      </c>
      <c r="N216" s="841"/>
      <c r="O216" s="841"/>
      <c r="P216" s="841" t="s">
        <v>5</v>
      </c>
      <c r="Q216" s="841" t="s">
        <v>323</v>
      </c>
      <c r="R216" s="841" t="s">
        <v>652</v>
      </c>
      <c r="S216" s="829"/>
      <c r="T216" s="829" t="s">
        <v>5</v>
      </c>
      <c r="U216" s="829" t="s">
        <v>323</v>
      </c>
      <c r="V216" s="829" t="s">
        <v>652</v>
      </c>
    </row>
    <row r="217" spans="1:22" outlineLevel="1">
      <c r="A217" s="847" t="s">
        <v>295</v>
      </c>
      <c r="B217" s="829" t="s">
        <v>1623</v>
      </c>
      <c r="C217" s="839">
        <v>42907</v>
      </c>
      <c r="D217" s="847" t="s">
        <v>1662</v>
      </c>
      <c r="E217" s="830" t="s">
        <v>1767</v>
      </c>
      <c r="F217" s="831">
        <v>68113</v>
      </c>
      <c r="G217" s="832">
        <v>2.92</v>
      </c>
      <c r="H217" s="829">
        <v>3.77</v>
      </c>
      <c r="I217" s="829" t="s">
        <v>322</v>
      </c>
      <c r="J217" s="981">
        <f t="shared" si="5"/>
        <v>3.77</v>
      </c>
      <c r="K217" s="840" t="s">
        <v>886</v>
      </c>
      <c r="L217" s="841" t="s">
        <v>661</v>
      </c>
      <c r="M217" s="841" t="s">
        <v>352</v>
      </c>
      <c r="N217" s="841"/>
      <c r="O217" s="841"/>
      <c r="P217" s="841" t="s">
        <v>5</v>
      </c>
      <c r="Q217" s="841" t="s">
        <v>323</v>
      </c>
      <c r="R217" s="841" t="s">
        <v>652</v>
      </c>
      <c r="S217" s="829"/>
      <c r="T217" s="829" t="s">
        <v>5</v>
      </c>
      <c r="U217" s="829" t="s">
        <v>323</v>
      </c>
      <c r="V217" s="829" t="s">
        <v>652</v>
      </c>
    </row>
    <row r="218" spans="1:22" outlineLevel="1">
      <c r="A218" s="847" t="s">
        <v>295</v>
      </c>
      <c r="B218" s="829" t="s">
        <v>1623</v>
      </c>
      <c r="C218" s="839">
        <v>42907</v>
      </c>
      <c r="D218" s="847" t="s">
        <v>1662</v>
      </c>
      <c r="E218" s="830" t="s">
        <v>1768</v>
      </c>
      <c r="F218" s="831">
        <v>68113</v>
      </c>
      <c r="G218" s="832">
        <v>15.35</v>
      </c>
      <c r="H218" s="829">
        <v>19.79</v>
      </c>
      <c r="I218" s="829" t="s">
        <v>322</v>
      </c>
      <c r="J218" s="981">
        <f t="shared" si="5"/>
        <v>19.79</v>
      </c>
      <c r="K218" s="840" t="s">
        <v>891</v>
      </c>
      <c r="L218" s="841" t="s">
        <v>661</v>
      </c>
      <c r="M218" s="841" t="s">
        <v>352</v>
      </c>
      <c r="N218" s="841"/>
      <c r="O218" s="841"/>
      <c r="P218" s="841" t="s">
        <v>5</v>
      </c>
      <c r="Q218" s="841" t="s">
        <v>323</v>
      </c>
      <c r="R218" s="841" t="s">
        <v>652</v>
      </c>
      <c r="S218" s="829"/>
      <c r="T218" s="829" t="s">
        <v>5</v>
      </c>
      <c r="U218" s="829" t="s">
        <v>323</v>
      </c>
      <c r="V218" s="829" t="s">
        <v>652</v>
      </c>
    </row>
    <row r="219" spans="1:22" outlineLevel="1">
      <c r="A219" s="847" t="s">
        <v>295</v>
      </c>
      <c r="B219" s="829" t="s">
        <v>1623</v>
      </c>
      <c r="C219" s="839">
        <v>42888</v>
      </c>
      <c r="D219" s="847" t="s">
        <v>1712</v>
      </c>
      <c r="E219" s="830" t="s">
        <v>1769</v>
      </c>
      <c r="F219" s="831">
        <v>68113</v>
      </c>
      <c r="G219" s="832">
        <v>9.31</v>
      </c>
      <c r="H219" s="829">
        <v>12</v>
      </c>
      <c r="I219" s="829" t="s">
        <v>322</v>
      </c>
      <c r="J219" s="981">
        <f t="shared" si="5"/>
        <v>12</v>
      </c>
      <c r="K219" s="840" t="s">
        <v>1203</v>
      </c>
      <c r="L219" s="841" t="s">
        <v>661</v>
      </c>
      <c r="M219" s="841" t="s">
        <v>352</v>
      </c>
      <c r="N219" s="841"/>
      <c r="O219" s="841"/>
      <c r="P219" s="841" t="s">
        <v>5</v>
      </c>
      <c r="Q219" s="841" t="s">
        <v>323</v>
      </c>
      <c r="R219" s="841" t="s">
        <v>652</v>
      </c>
      <c r="S219" s="829"/>
      <c r="T219" s="829" t="s">
        <v>5</v>
      </c>
      <c r="U219" s="829" t="s">
        <v>323</v>
      </c>
      <c r="V219" s="829" t="s">
        <v>652</v>
      </c>
    </row>
    <row r="220" spans="1:22" outlineLevel="1">
      <c r="A220" s="847" t="s">
        <v>295</v>
      </c>
      <c r="B220" s="829" t="s">
        <v>1623</v>
      </c>
      <c r="C220" s="839">
        <v>42915</v>
      </c>
      <c r="D220" s="847" t="s">
        <v>1642</v>
      </c>
      <c r="E220" s="830" t="s">
        <v>1770</v>
      </c>
      <c r="F220" s="831">
        <v>68113</v>
      </c>
      <c r="G220" s="832">
        <v>9.31</v>
      </c>
      <c r="H220" s="829">
        <v>12</v>
      </c>
      <c r="I220" s="829" t="s">
        <v>322</v>
      </c>
      <c r="J220" s="981">
        <f t="shared" si="5"/>
        <v>12</v>
      </c>
      <c r="K220" s="840" t="s">
        <v>1203</v>
      </c>
      <c r="L220" s="841" t="s">
        <v>661</v>
      </c>
      <c r="M220" s="841" t="s">
        <v>352</v>
      </c>
      <c r="N220" s="841"/>
      <c r="O220" s="841"/>
      <c r="P220" s="841" t="s">
        <v>5</v>
      </c>
      <c r="Q220" s="841" t="s">
        <v>323</v>
      </c>
      <c r="R220" s="841" t="s">
        <v>652</v>
      </c>
      <c r="S220" s="829"/>
      <c r="T220" s="829" t="s">
        <v>5</v>
      </c>
      <c r="U220" s="829" t="s">
        <v>323</v>
      </c>
      <c r="V220" s="829" t="s">
        <v>652</v>
      </c>
    </row>
    <row r="221" spans="1:22" outlineLevel="1">
      <c r="A221" s="847" t="s">
        <v>295</v>
      </c>
      <c r="B221" s="829" t="s">
        <v>1623</v>
      </c>
      <c r="C221" s="839">
        <v>42893</v>
      </c>
      <c r="D221" s="847" t="s">
        <v>1626</v>
      </c>
      <c r="E221" s="830" t="s">
        <v>1771</v>
      </c>
      <c r="F221" s="831">
        <v>68113</v>
      </c>
      <c r="G221" s="832">
        <v>14.78</v>
      </c>
      <c r="H221" s="829">
        <v>19.05</v>
      </c>
      <c r="I221" s="829" t="s">
        <v>322</v>
      </c>
      <c r="J221" s="981">
        <f t="shared" si="5"/>
        <v>19.05</v>
      </c>
      <c r="K221" s="840" t="s">
        <v>1215</v>
      </c>
      <c r="L221" s="841" t="s">
        <v>661</v>
      </c>
      <c r="M221" s="841" t="s">
        <v>352</v>
      </c>
      <c r="N221" s="841"/>
      <c r="O221" s="841"/>
      <c r="P221" s="841" t="s">
        <v>5</v>
      </c>
      <c r="Q221" s="841" t="s">
        <v>323</v>
      </c>
      <c r="R221" s="841" t="s">
        <v>652</v>
      </c>
      <c r="S221" s="829"/>
      <c r="T221" s="829" t="s">
        <v>5</v>
      </c>
      <c r="U221" s="829" t="s">
        <v>323</v>
      </c>
      <c r="V221" s="829" t="s">
        <v>652</v>
      </c>
    </row>
    <row r="222" spans="1:22" outlineLevel="1">
      <c r="A222" s="847" t="s">
        <v>295</v>
      </c>
      <c r="B222" s="829" t="s">
        <v>1623</v>
      </c>
      <c r="C222" s="839">
        <v>42902</v>
      </c>
      <c r="D222" s="847" t="s">
        <v>1772</v>
      </c>
      <c r="E222" s="830" t="s">
        <v>1773</v>
      </c>
      <c r="F222" s="831">
        <v>68113</v>
      </c>
      <c r="G222" s="832">
        <v>432.17</v>
      </c>
      <c r="H222" s="829">
        <v>557.1</v>
      </c>
      <c r="I222" s="829" t="s">
        <v>322</v>
      </c>
      <c r="J222" s="981">
        <f t="shared" si="5"/>
        <v>557.1</v>
      </c>
      <c r="K222" s="840" t="s">
        <v>1774</v>
      </c>
      <c r="L222" s="841" t="s">
        <v>661</v>
      </c>
      <c r="M222" s="841" t="s">
        <v>352</v>
      </c>
      <c r="N222" s="841"/>
      <c r="O222" s="841"/>
      <c r="P222" s="841" t="s">
        <v>5</v>
      </c>
      <c r="Q222" s="841" t="s">
        <v>323</v>
      </c>
      <c r="R222" s="841" t="s">
        <v>652</v>
      </c>
      <c r="S222" s="829"/>
      <c r="T222" s="829" t="s">
        <v>5</v>
      </c>
      <c r="U222" s="829" t="s">
        <v>323</v>
      </c>
      <c r="V222" s="829" t="s">
        <v>652</v>
      </c>
    </row>
    <row r="223" spans="1:22">
      <c r="A223" s="842" t="s">
        <v>647</v>
      </c>
      <c r="B223" s="842"/>
      <c r="C223" s="842"/>
      <c r="D223" s="842"/>
      <c r="E223" s="843"/>
      <c r="F223" s="844"/>
      <c r="G223" s="845">
        <f>SUM(G213:G222)</f>
        <v>578.71</v>
      </c>
      <c r="H223" s="846">
        <f>SUM(H213:H222)</f>
        <v>746.01</v>
      </c>
      <c r="I223" s="842"/>
      <c r="J223" s="984">
        <f>SUM(J213:J222)</f>
        <v>746.01</v>
      </c>
      <c r="K223" s="842"/>
      <c r="L223" s="842"/>
      <c r="M223" s="842"/>
      <c r="N223" s="842"/>
      <c r="O223" s="842"/>
      <c r="P223" s="842"/>
      <c r="Q223" s="842"/>
      <c r="R223" s="842"/>
      <c r="S223" s="829"/>
      <c r="T223" s="829"/>
      <c r="U223" s="829"/>
      <c r="V223" s="829"/>
    </row>
    <row r="224" spans="1:22" outlineLevel="1">
      <c r="A224" s="847" t="s">
        <v>297</v>
      </c>
      <c r="B224" s="829" t="s">
        <v>1623</v>
      </c>
      <c r="C224" s="839">
        <v>42912</v>
      </c>
      <c r="D224" s="847" t="s">
        <v>1775</v>
      </c>
      <c r="E224" s="830" t="s">
        <v>1776</v>
      </c>
      <c r="F224" s="831">
        <v>68152</v>
      </c>
      <c r="G224" s="832">
        <v>98.91</v>
      </c>
      <c r="H224" s="829">
        <v>127.5</v>
      </c>
      <c r="I224" s="829" t="s">
        <v>322</v>
      </c>
      <c r="J224" s="981">
        <f>H224</f>
        <v>127.5</v>
      </c>
      <c r="K224" s="840" t="s">
        <v>865</v>
      </c>
      <c r="L224" s="841" t="s">
        <v>665</v>
      </c>
      <c r="M224" s="841" t="s">
        <v>352</v>
      </c>
      <c r="N224" s="841" t="s">
        <v>651</v>
      </c>
      <c r="O224" s="841"/>
      <c r="P224" s="841" t="s">
        <v>5</v>
      </c>
      <c r="Q224" s="841" t="s">
        <v>323</v>
      </c>
      <c r="R224" s="841" t="s">
        <v>652</v>
      </c>
      <c r="S224" s="829"/>
      <c r="T224" s="829" t="s">
        <v>5</v>
      </c>
      <c r="U224" s="829" t="s">
        <v>323</v>
      </c>
      <c r="V224" s="829" t="s">
        <v>652</v>
      </c>
    </row>
    <row r="225" spans="1:22" outlineLevel="1">
      <c r="A225" s="847" t="s">
        <v>297</v>
      </c>
      <c r="B225" s="829" t="s">
        <v>1623</v>
      </c>
      <c r="C225" s="839">
        <v>42912</v>
      </c>
      <c r="D225" s="847" t="s">
        <v>1775</v>
      </c>
      <c r="E225" s="830" t="s">
        <v>1777</v>
      </c>
      <c r="F225" s="831">
        <v>68152</v>
      </c>
      <c r="G225" s="832">
        <v>65.94</v>
      </c>
      <c r="H225" s="829">
        <v>85</v>
      </c>
      <c r="I225" s="829" t="s">
        <v>322</v>
      </c>
      <c r="J225" s="981">
        <f>H225</f>
        <v>85</v>
      </c>
      <c r="K225" s="840" t="s">
        <v>865</v>
      </c>
      <c r="L225" s="841" t="s">
        <v>665</v>
      </c>
      <c r="M225" s="841" t="s">
        <v>352</v>
      </c>
      <c r="N225" s="841" t="s">
        <v>815</v>
      </c>
      <c r="O225" s="841"/>
      <c r="P225" s="841" t="s">
        <v>5</v>
      </c>
      <c r="Q225" s="841" t="s">
        <v>323</v>
      </c>
      <c r="R225" s="841" t="s">
        <v>652</v>
      </c>
      <c r="S225" s="829"/>
      <c r="T225" s="829" t="s">
        <v>5</v>
      </c>
      <c r="U225" s="829" t="s">
        <v>323</v>
      </c>
      <c r="V225" s="829" t="s">
        <v>652</v>
      </c>
    </row>
    <row r="226" spans="1:22" outlineLevel="1">
      <c r="A226" s="847" t="s">
        <v>297</v>
      </c>
      <c r="B226" s="829" t="s">
        <v>1623</v>
      </c>
      <c r="C226" s="839">
        <v>42906</v>
      </c>
      <c r="D226" s="847" t="s">
        <v>1662</v>
      </c>
      <c r="E226" s="830" t="s">
        <v>1778</v>
      </c>
      <c r="F226" s="831">
        <v>68113</v>
      </c>
      <c r="G226" s="832">
        <v>2.72</v>
      </c>
      <c r="H226" s="829">
        <v>3.5</v>
      </c>
      <c r="I226" s="829" t="s">
        <v>322</v>
      </c>
      <c r="J226" s="981">
        <f>H226</f>
        <v>3.5</v>
      </c>
      <c r="K226" s="840" t="s">
        <v>865</v>
      </c>
      <c r="L226" s="841" t="s">
        <v>661</v>
      </c>
      <c r="M226" s="841" t="s">
        <v>352</v>
      </c>
      <c r="N226" s="841" t="s">
        <v>1390</v>
      </c>
      <c r="O226" s="841"/>
      <c r="P226" s="841" t="s">
        <v>5</v>
      </c>
      <c r="Q226" s="841" t="s">
        <v>323</v>
      </c>
      <c r="R226" s="841" t="s">
        <v>652</v>
      </c>
      <c r="S226" s="829"/>
      <c r="T226" s="829" t="s">
        <v>5</v>
      </c>
      <c r="U226" s="829" t="s">
        <v>323</v>
      </c>
      <c r="V226" s="829" t="s">
        <v>652</v>
      </c>
    </row>
    <row r="227" spans="1:22" outlineLevel="1">
      <c r="A227" s="847" t="s">
        <v>297</v>
      </c>
      <c r="B227" s="829" t="s">
        <v>1623</v>
      </c>
      <c r="C227" s="839">
        <v>42908</v>
      </c>
      <c r="D227" s="847" t="s">
        <v>1779</v>
      </c>
      <c r="E227" s="830" t="s">
        <v>1780</v>
      </c>
      <c r="F227" s="831">
        <v>68113</v>
      </c>
      <c r="G227" s="832">
        <v>197.82</v>
      </c>
      <c r="H227" s="829">
        <v>255</v>
      </c>
      <c r="I227" s="829" t="s">
        <v>322</v>
      </c>
      <c r="J227" s="981">
        <f>H227</f>
        <v>255</v>
      </c>
      <c r="K227" s="840" t="s">
        <v>865</v>
      </c>
      <c r="L227" s="841" t="s">
        <v>661</v>
      </c>
      <c r="M227" s="841" t="s">
        <v>352</v>
      </c>
      <c r="N227" s="841" t="s">
        <v>1385</v>
      </c>
      <c r="O227" s="841"/>
      <c r="P227" s="841" t="s">
        <v>5</v>
      </c>
      <c r="Q227" s="841" t="s">
        <v>323</v>
      </c>
      <c r="R227" s="841" t="s">
        <v>652</v>
      </c>
      <c r="S227" s="829"/>
      <c r="T227" s="829" t="s">
        <v>5</v>
      </c>
      <c r="U227" s="829" t="s">
        <v>323</v>
      </c>
      <c r="V227" s="829" t="s">
        <v>652</v>
      </c>
    </row>
    <row r="228" spans="1:22" outlineLevel="1">
      <c r="A228" s="847" t="s">
        <v>297</v>
      </c>
      <c r="B228" s="829" t="s">
        <v>1623</v>
      </c>
      <c r="C228" s="839">
        <v>42908</v>
      </c>
      <c r="D228" s="847" t="s">
        <v>1779</v>
      </c>
      <c r="E228" s="830" t="s">
        <v>1781</v>
      </c>
      <c r="F228" s="831">
        <v>68113</v>
      </c>
      <c r="G228" s="832">
        <v>197.82</v>
      </c>
      <c r="H228" s="829">
        <v>255</v>
      </c>
      <c r="I228" s="829" t="s">
        <v>322</v>
      </c>
      <c r="J228" s="981">
        <f>H228</f>
        <v>255</v>
      </c>
      <c r="K228" s="840" t="s">
        <v>901</v>
      </c>
      <c r="L228" s="841" t="s">
        <v>661</v>
      </c>
      <c r="M228" s="841" t="s">
        <v>352</v>
      </c>
      <c r="N228" s="841"/>
      <c r="O228" s="841"/>
      <c r="P228" s="841" t="s">
        <v>5</v>
      </c>
      <c r="Q228" s="841" t="s">
        <v>323</v>
      </c>
      <c r="R228" s="841" t="s">
        <v>652</v>
      </c>
      <c r="S228" s="829"/>
      <c r="T228" s="829" t="s">
        <v>5</v>
      </c>
      <c r="U228" s="829" t="s">
        <v>323</v>
      </c>
      <c r="V228" s="829" t="s">
        <v>652</v>
      </c>
    </row>
    <row r="229" spans="1:22">
      <c r="A229" s="842" t="s">
        <v>647</v>
      </c>
      <c r="B229" s="842"/>
      <c r="C229" s="842"/>
      <c r="D229" s="842"/>
      <c r="E229" s="843"/>
      <c r="F229" s="844"/>
      <c r="G229" s="845">
        <f>SUM(G224:G228)</f>
        <v>563.21</v>
      </c>
      <c r="H229" s="846">
        <f>SUM(H224:H228)</f>
        <v>726</v>
      </c>
      <c r="I229" s="842"/>
      <c r="J229" s="984">
        <f>SUM(J224:J228)</f>
        <v>726</v>
      </c>
      <c r="K229" s="842"/>
      <c r="L229" s="842"/>
      <c r="M229" s="842"/>
      <c r="N229" s="842"/>
      <c r="O229" s="842"/>
      <c r="P229" s="842"/>
      <c r="Q229" s="842"/>
      <c r="R229" s="842"/>
      <c r="S229" s="829"/>
      <c r="T229" s="829"/>
      <c r="U229" s="829"/>
      <c r="V229" s="829"/>
    </row>
    <row r="230" spans="1:22" outlineLevel="1">
      <c r="A230" s="847" t="s">
        <v>331</v>
      </c>
      <c r="B230" s="829" t="s">
        <v>1623</v>
      </c>
      <c r="C230" s="839">
        <v>42902</v>
      </c>
      <c r="D230" s="847" t="s">
        <v>1782</v>
      </c>
      <c r="E230" s="830" t="s">
        <v>1783</v>
      </c>
      <c r="F230" s="831">
        <v>68113</v>
      </c>
      <c r="G230" s="832">
        <v>96.97</v>
      </c>
      <c r="H230" s="829">
        <v>125</v>
      </c>
      <c r="I230" s="829" t="s">
        <v>322</v>
      </c>
      <c r="J230" s="981">
        <f>H230</f>
        <v>125</v>
      </c>
      <c r="K230" s="840" t="s">
        <v>756</v>
      </c>
      <c r="L230" s="841" t="s">
        <v>661</v>
      </c>
      <c r="M230" s="841" t="s">
        <v>352</v>
      </c>
      <c r="N230" s="841"/>
      <c r="O230" s="841"/>
      <c r="P230" s="841" t="s">
        <v>5</v>
      </c>
      <c r="Q230" s="841" t="s">
        <v>323</v>
      </c>
      <c r="R230" s="841" t="s">
        <v>652</v>
      </c>
      <c r="S230" s="829"/>
      <c r="T230" s="829" t="s">
        <v>5</v>
      </c>
      <c r="U230" s="829" t="s">
        <v>323</v>
      </c>
      <c r="V230" s="829" t="s">
        <v>652</v>
      </c>
    </row>
    <row r="231" spans="1:22" outlineLevel="1">
      <c r="A231" s="847" t="s">
        <v>331</v>
      </c>
      <c r="B231" s="829" t="s">
        <v>1623</v>
      </c>
      <c r="C231" s="839">
        <v>42893</v>
      </c>
      <c r="D231" s="847" t="s">
        <v>1626</v>
      </c>
      <c r="E231" s="830" t="s">
        <v>1784</v>
      </c>
      <c r="F231" s="831">
        <v>68113</v>
      </c>
      <c r="G231" s="832">
        <v>2.33</v>
      </c>
      <c r="H231" s="829">
        <v>3</v>
      </c>
      <c r="I231" s="829" t="s">
        <v>322</v>
      </c>
      <c r="J231" s="981">
        <f>H231</f>
        <v>3</v>
      </c>
      <c r="K231" s="840" t="s">
        <v>895</v>
      </c>
      <c r="L231" s="841" t="s">
        <v>661</v>
      </c>
      <c r="M231" s="841" t="s">
        <v>352</v>
      </c>
      <c r="N231" s="841"/>
      <c r="O231" s="841"/>
      <c r="P231" s="841" t="s">
        <v>5</v>
      </c>
      <c r="Q231" s="841" t="s">
        <v>323</v>
      </c>
      <c r="R231" s="841" t="s">
        <v>652</v>
      </c>
      <c r="S231" s="829"/>
      <c r="T231" s="829" t="s">
        <v>5</v>
      </c>
      <c r="U231" s="829" t="s">
        <v>323</v>
      </c>
      <c r="V231" s="829" t="s">
        <v>652</v>
      </c>
    </row>
    <row r="232" spans="1:22">
      <c r="A232" s="842" t="s">
        <v>647</v>
      </c>
      <c r="B232" s="842"/>
      <c r="C232" s="842"/>
      <c r="D232" s="842"/>
      <c r="E232" s="843"/>
      <c r="F232" s="844"/>
      <c r="G232" s="845">
        <f>SUM(G230:G231)</f>
        <v>99.3</v>
      </c>
      <c r="H232" s="846">
        <f>SUM(H230:H231)</f>
        <v>128</v>
      </c>
      <c r="I232" s="842"/>
      <c r="J232" s="984">
        <f>SUM(J230:J231)</f>
        <v>128</v>
      </c>
      <c r="K232" s="842"/>
      <c r="L232" s="842"/>
      <c r="M232" s="842"/>
      <c r="N232" s="842"/>
      <c r="O232" s="842"/>
      <c r="P232" s="842"/>
      <c r="Q232" s="842"/>
      <c r="R232" s="842"/>
      <c r="S232" s="829"/>
      <c r="T232" s="829"/>
      <c r="U232" s="829"/>
      <c r="V232" s="829"/>
    </row>
    <row r="233" spans="1:22" outlineLevel="1">
      <c r="A233" s="847" t="s">
        <v>332</v>
      </c>
      <c r="B233" s="829" t="s">
        <v>1623</v>
      </c>
      <c r="C233" s="839">
        <v>42916</v>
      </c>
      <c r="D233" s="847" t="s">
        <v>1785</v>
      </c>
      <c r="E233" s="830" t="s">
        <v>1786</v>
      </c>
      <c r="F233" s="831">
        <v>68159</v>
      </c>
      <c r="G233" s="832">
        <v>1173.94</v>
      </c>
      <c r="H233" s="829">
        <v>1173.94</v>
      </c>
      <c r="I233" s="829" t="s">
        <v>60</v>
      </c>
      <c r="J233" s="981">
        <v>1513.3</v>
      </c>
      <c r="K233" s="840" t="s">
        <v>922</v>
      </c>
      <c r="L233" s="841" t="s">
        <v>645</v>
      </c>
      <c r="M233" s="841" t="s">
        <v>352</v>
      </c>
      <c r="N233" s="841"/>
      <c r="O233" s="841"/>
      <c r="P233" s="841" t="s">
        <v>22</v>
      </c>
      <c r="Q233" s="841" t="s">
        <v>323</v>
      </c>
      <c r="R233" s="841" t="s">
        <v>652</v>
      </c>
      <c r="S233" s="829"/>
      <c r="T233" s="829" t="s">
        <v>22</v>
      </c>
      <c r="U233" s="829" t="s">
        <v>323</v>
      </c>
      <c r="V233" s="829" t="s">
        <v>652</v>
      </c>
    </row>
    <row r="234" spans="1:22">
      <c r="A234" s="842" t="s">
        <v>647</v>
      </c>
      <c r="B234" s="842"/>
      <c r="C234" s="842"/>
      <c r="D234" s="842"/>
      <c r="E234" s="843"/>
      <c r="F234" s="844"/>
      <c r="G234" s="845">
        <f>SUM(G233:G233)</f>
        <v>1173.94</v>
      </c>
      <c r="H234" s="846">
        <f>SUM(H233:H233)</f>
        <v>1173.94</v>
      </c>
      <c r="I234" s="842"/>
      <c r="J234" s="984">
        <f>SUM(J233:J233)</f>
        <v>1513.3</v>
      </c>
      <c r="K234" s="842"/>
      <c r="L234" s="842"/>
      <c r="M234" s="842"/>
      <c r="N234" s="842"/>
      <c r="O234" s="842"/>
      <c r="P234" s="842"/>
      <c r="Q234" s="842"/>
      <c r="R234" s="842"/>
      <c r="S234" s="829"/>
      <c r="T234" s="829"/>
      <c r="U234" s="829"/>
      <c r="V234" s="829"/>
    </row>
    <row r="235" spans="1:22" outlineLevel="1">
      <c r="A235" s="847" t="s">
        <v>1287</v>
      </c>
      <c r="B235" s="829" t="s">
        <v>1623</v>
      </c>
      <c r="C235" s="839">
        <v>42901</v>
      </c>
      <c r="D235" s="847" t="s">
        <v>1787</v>
      </c>
      <c r="E235" s="830" t="s">
        <v>1788</v>
      </c>
      <c r="F235" s="831">
        <v>68113</v>
      </c>
      <c r="G235" s="832">
        <v>38440.080000000002</v>
      </c>
      <c r="H235" s="829">
        <v>49552.36</v>
      </c>
      <c r="I235" s="829" t="s">
        <v>322</v>
      </c>
      <c r="J235" s="981">
        <f>H235</f>
        <v>49552.36</v>
      </c>
      <c r="K235" s="840" t="s">
        <v>1290</v>
      </c>
      <c r="L235" s="841" t="s">
        <v>661</v>
      </c>
      <c r="M235" s="841" t="s">
        <v>352</v>
      </c>
      <c r="N235" s="841"/>
      <c r="O235" s="841" t="s">
        <v>381</v>
      </c>
      <c r="P235" s="841" t="s">
        <v>5</v>
      </c>
      <c r="Q235" s="841" t="s">
        <v>323</v>
      </c>
      <c r="R235" s="841" t="s">
        <v>652</v>
      </c>
      <c r="S235" s="829" t="s">
        <v>381</v>
      </c>
      <c r="T235" s="829" t="s">
        <v>5</v>
      </c>
      <c r="U235" s="829" t="s">
        <v>323</v>
      </c>
      <c r="V235" s="829" t="s">
        <v>652</v>
      </c>
    </row>
    <row r="236" spans="1:22">
      <c r="A236" s="842" t="s">
        <v>647</v>
      </c>
      <c r="B236" s="842"/>
      <c r="C236" s="842"/>
      <c r="D236" s="842"/>
      <c r="E236" s="843"/>
      <c r="F236" s="844"/>
      <c r="G236" s="845">
        <f>SUM(G235:G235)</f>
        <v>38440.080000000002</v>
      </c>
      <c r="H236" s="846">
        <f>SUM(H235:H235)</f>
        <v>49552.36</v>
      </c>
      <c r="I236" s="842"/>
      <c r="J236" s="984">
        <f>SUM(J235:J235)</f>
        <v>49552.36</v>
      </c>
      <c r="K236" s="842"/>
      <c r="L236" s="842"/>
      <c r="M236" s="842"/>
      <c r="N236" s="842"/>
      <c r="O236" s="842"/>
      <c r="P236" s="842"/>
      <c r="Q236" s="842"/>
      <c r="R236" s="842"/>
      <c r="S236" s="829"/>
      <c r="T236" s="829"/>
      <c r="U236" s="829"/>
      <c r="V236" s="829"/>
    </row>
    <row r="237" spans="1:22">
      <c r="A237" s="829" t="s">
        <v>0</v>
      </c>
      <c r="B237" s="829"/>
      <c r="C237" s="829"/>
      <c r="D237" s="829"/>
      <c r="E237" s="830"/>
      <c r="F237" s="831"/>
      <c r="G237" s="832"/>
      <c r="H237" s="829"/>
      <c r="I237" s="829"/>
      <c r="J237" s="981"/>
      <c r="K237" s="829"/>
      <c r="L237" s="829"/>
      <c r="M237" s="829"/>
      <c r="N237" s="829"/>
      <c r="O237" s="829"/>
      <c r="P237" s="829"/>
      <c r="Q237" s="829"/>
      <c r="R237" s="829"/>
      <c r="S237" s="829"/>
      <c r="T237" s="829"/>
      <c r="U237" s="829"/>
      <c r="V237" s="829"/>
    </row>
    <row r="238" spans="1:22">
      <c r="A238" s="829"/>
      <c r="B238" s="829"/>
      <c r="C238" s="829"/>
      <c r="D238" s="829"/>
      <c r="E238" s="830"/>
      <c r="F238" s="831"/>
      <c r="G238" s="832">
        <f>+G19+G21+G42+G44+G49+G54+G59+G64+G69+G74+G80+G85+G96+G101+G106+G114+G120+G125+G131+G134+G157+G162+G168+G173+G195+G198+G204+G209+G212+G223+G229+G232+G234+G236</f>
        <v>56384.619999999995</v>
      </c>
      <c r="H238" s="849">
        <f>+H19+H21+H42+H44+H49+H54+H59+H64+H69+H74+H80+H85+H96+H101+H106+H114+H120+H125+H131+H134+H157+H162+H168+H173+H195+H198+H204+H209+H212+H223+H229+H232+H234+H236</f>
        <v>201852.09999999998</v>
      </c>
      <c r="I238" s="829"/>
      <c r="J238" s="981">
        <f>+J19+J21+J42+J44+J49+J54+J59+J64+J69+J74+J80+J85+J96+J101+J106+J114+J120+J125+J131+J134+J157+J162+J168+J173+J195+J198+J204+J209+J212+J223+J229+J232+J234+J236</f>
        <v>72684.23</v>
      </c>
      <c r="K238" s="829"/>
      <c r="L238" s="829"/>
      <c r="M238" s="829"/>
      <c r="N238" s="829"/>
      <c r="O238" s="829"/>
      <c r="P238" s="829"/>
      <c r="Q238" s="829"/>
      <c r="R238" s="829"/>
      <c r="S238" s="829"/>
      <c r="T238" s="829"/>
      <c r="U238" s="829"/>
      <c r="V238" s="829"/>
    </row>
    <row r="239" spans="1:22">
      <c r="F239"/>
      <c r="G239" s="972"/>
      <c r="J239" s="985"/>
    </row>
    <row r="240" spans="1:22" ht="14.5">
      <c r="E240" s="850"/>
      <c r="F240" s="850" t="s">
        <v>612</v>
      </c>
      <c r="G240" s="850" t="s">
        <v>926</v>
      </c>
      <c r="H240" s="850"/>
      <c r="I240" s="850"/>
      <c r="J240" s="986">
        <f>J238-J236</f>
        <v>23131.869999999995</v>
      </c>
    </row>
    <row r="241" spans="6:6">
      <c r="F241"/>
    </row>
    <row r="242" spans="6:6">
      <c r="F242"/>
    </row>
    <row r="243" spans="6:6">
      <c r="F243"/>
    </row>
    <row r="244" spans="6:6">
      <c r="F244"/>
    </row>
    <row r="245" spans="6:6">
      <c r="F245"/>
    </row>
    <row r="246" spans="6:6">
      <c r="F246"/>
    </row>
    <row r="247" spans="6:6">
      <c r="F247"/>
    </row>
    <row r="248" spans="6:6">
      <c r="F248"/>
    </row>
    <row r="249" spans="6:6">
      <c r="F249"/>
    </row>
    <row r="250" spans="6:6">
      <c r="F250"/>
    </row>
    <row r="251" spans="6:6">
      <c r="F251"/>
    </row>
    <row r="252" spans="6:6">
      <c r="F252"/>
    </row>
    <row r="253" spans="6:6">
      <c r="F253"/>
    </row>
    <row r="254" spans="6:6">
      <c r="F254"/>
    </row>
    <row r="255" spans="6:6">
      <c r="F255"/>
    </row>
    <row r="256" spans="6:6">
      <c r="F256"/>
    </row>
    <row r="257" spans="6:6">
      <c r="F257"/>
    </row>
    <row r="258" spans="6:6">
      <c r="F258"/>
    </row>
    <row r="259" spans="6:6">
      <c r="F259"/>
    </row>
    <row r="260" spans="6:6">
      <c r="F260"/>
    </row>
    <row r="261" spans="6:6">
      <c r="F261"/>
    </row>
    <row r="262" spans="6:6">
      <c r="F262"/>
    </row>
    <row r="263" spans="6:6">
      <c r="F263"/>
    </row>
    <row r="264" spans="6:6">
      <c r="F264"/>
    </row>
    <row r="265" spans="6:6">
      <c r="F265"/>
    </row>
    <row r="266" spans="6:6">
      <c r="F266"/>
    </row>
    <row r="267" spans="6:6">
      <c r="F267"/>
    </row>
    <row r="268" spans="6:6">
      <c r="F268"/>
    </row>
    <row r="269" spans="6:6">
      <c r="F269"/>
    </row>
    <row r="270" spans="6:6">
      <c r="F270"/>
    </row>
    <row r="271" spans="6:6">
      <c r="F271"/>
    </row>
    <row r="272" spans="6:6">
      <c r="F272"/>
    </row>
    <row r="273" spans="6:6">
      <c r="F273"/>
    </row>
    <row r="274" spans="6:6">
      <c r="F274"/>
    </row>
    <row r="275" spans="6:6">
      <c r="F275"/>
    </row>
    <row r="276" spans="6:6">
      <c r="F276"/>
    </row>
    <row r="277" spans="6:6">
      <c r="F277"/>
    </row>
    <row r="278" spans="6:6">
      <c r="F278"/>
    </row>
    <row r="279" spans="6:6">
      <c r="F279"/>
    </row>
    <row r="280" spans="6:6">
      <c r="F280"/>
    </row>
    <row r="281" spans="6:6">
      <c r="F281"/>
    </row>
    <row r="282" spans="6:6">
      <c r="F282"/>
    </row>
    <row r="283" spans="6:6">
      <c r="F283"/>
    </row>
    <row r="284" spans="6:6">
      <c r="F284"/>
    </row>
    <row r="285" spans="6:6">
      <c r="F285"/>
    </row>
    <row r="286" spans="6:6">
      <c r="F286"/>
    </row>
    <row r="287" spans="6:6">
      <c r="F287"/>
    </row>
    <row r="288" spans="6:6">
      <c r="F288"/>
    </row>
    <row r="289" spans="6:6">
      <c r="F289"/>
    </row>
    <row r="290" spans="6:6">
      <c r="F290"/>
    </row>
    <row r="291" spans="6:6">
      <c r="F291"/>
    </row>
    <row r="292" spans="6:6">
      <c r="F292"/>
    </row>
    <row r="293" spans="6:6">
      <c r="F293"/>
    </row>
    <row r="294" spans="6:6">
      <c r="F294"/>
    </row>
    <row r="295" spans="6:6">
      <c r="F295"/>
    </row>
    <row r="296" spans="6:6">
      <c r="F296"/>
    </row>
    <row r="297" spans="6:6">
      <c r="F297"/>
    </row>
    <row r="298" spans="6:6">
      <c r="F298"/>
    </row>
    <row r="299" spans="6:6">
      <c r="F299"/>
    </row>
    <row r="300" spans="6:6">
      <c r="F300"/>
    </row>
    <row r="301" spans="6:6">
      <c r="F301"/>
    </row>
    <row r="302" spans="6:6">
      <c r="F302"/>
    </row>
    <row r="303" spans="6:6">
      <c r="F303"/>
    </row>
    <row r="304" spans="6:6">
      <c r="F304"/>
    </row>
    <row r="305" spans="6:6">
      <c r="F305"/>
    </row>
    <row r="306" spans="6:6">
      <c r="F306"/>
    </row>
    <row r="307" spans="6:6">
      <c r="F307"/>
    </row>
    <row r="308" spans="6:6">
      <c r="F308"/>
    </row>
    <row r="309" spans="6:6">
      <c r="F309"/>
    </row>
    <row r="310" spans="6:6">
      <c r="F310"/>
    </row>
    <row r="311" spans="6:6">
      <c r="F311"/>
    </row>
    <row r="312" spans="6:6">
      <c r="F312"/>
    </row>
    <row r="313" spans="6:6">
      <c r="F313"/>
    </row>
    <row r="314" spans="6:6">
      <c r="F314"/>
    </row>
    <row r="315" spans="6:6">
      <c r="F315"/>
    </row>
    <row r="316" spans="6:6">
      <c r="F316"/>
    </row>
    <row r="317" spans="6:6">
      <c r="F317"/>
    </row>
    <row r="318" spans="6:6">
      <c r="F318"/>
    </row>
    <row r="319" spans="6:6">
      <c r="F319"/>
    </row>
    <row r="320" spans="6:6">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c r="F402"/>
    </row>
    <row r="403" spans="6:6">
      <c r="F403"/>
    </row>
    <row r="404" spans="6:6">
      <c r="F404"/>
    </row>
    <row r="405" spans="6:6">
      <c r="F405"/>
    </row>
    <row r="406" spans="6:6">
      <c r="F406"/>
    </row>
    <row r="407" spans="6:6">
      <c r="F407"/>
    </row>
    <row r="408" spans="6:6">
      <c r="F408"/>
    </row>
    <row r="409" spans="6:6">
      <c r="F409"/>
    </row>
    <row r="410" spans="6:6">
      <c r="F410"/>
    </row>
    <row r="411" spans="6:6">
      <c r="F411"/>
    </row>
    <row r="412" spans="6:6">
      <c r="F412"/>
    </row>
    <row r="413" spans="6:6">
      <c r="F413"/>
    </row>
    <row r="414" spans="6:6">
      <c r="F414"/>
    </row>
    <row r="415" spans="6:6">
      <c r="F415"/>
    </row>
    <row r="416" spans="6:6">
      <c r="F416"/>
    </row>
    <row r="417" spans="6:6">
      <c r="F417"/>
    </row>
    <row r="418" spans="6:6">
      <c r="F418"/>
    </row>
    <row r="419" spans="6:6">
      <c r="F419"/>
    </row>
    <row r="420" spans="6:6">
      <c r="F420"/>
    </row>
    <row r="421" spans="6:6">
      <c r="F421"/>
    </row>
    <row r="422" spans="6:6">
      <c r="F422"/>
    </row>
    <row r="423" spans="6:6">
      <c r="F423"/>
    </row>
    <row r="424" spans="6:6">
      <c r="F424"/>
    </row>
    <row r="425" spans="6:6">
      <c r="F425"/>
    </row>
    <row r="426" spans="6:6">
      <c r="F426"/>
    </row>
    <row r="427" spans="6:6">
      <c r="F427"/>
    </row>
    <row r="428" spans="6:6">
      <c r="F428"/>
    </row>
    <row r="429" spans="6:6">
      <c r="F429"/>
    </row>
    <row r="430" spans="6:6">
      <c r="F430"/>
    </row>
    <row r="431" spans="6:6">
      <c r="F431"/>
    </row>
    <row r="432" spans="6:6">
      <c r="F432"/>
    </row>
    <row r="433" spans="6:6">
      <c r="F433"/>
    </row>
    <row r="434" spans="6:6">
      <c r="F434"/>
    </row>
    <row r="435" spans="6:6">
      <c r="F435"/>
    </row>
    <row r="436" spans="6:6" outlineLevel="1">
      <c r="F436"/>
    </row>
    <row r="437" spans="6:6" outlineLevel="1">
      <c r="F437"/>
    </row>
    <row r="438" spans="6:6" outlineLevel="1">
      <c r="F438"/>
    </row>
    <row r="439" spans="6:6" outlineLevel="1">
      <c r="F439"/>
    </row>
    <row r="440" spans="6:6" outlineLevel="1">
      <c r="F440"/>
    </row>
    <row r="441" spans="6:6" outlineLevel="1">
      <c r="F441"/>
    </row>
    <row r="442" spans="6:6" outlineLevel="1">
      <c r="F442"/>
    </row>
    <row r="443" spans="6:6" outlineLevel="1">
      <c r="F443"/>
    </row>
    <row r="444" spans="6:6">
      <c r="F444"/>
    </row>
    <row r="445" spans="6:6" outlineLevel="1">
      <c r="F445"/>
    </row>
    <row r="446" spans="6:6" outlineLevel="1">
      <c r="F446"/>
    </row>
    <row r="447" spans="6:6">
      <c r="F447"/>
    </row>
    <row r="448" spans="6:6" outlineLevel="1">
      <c r="F448"/>
    </row>
    <row r="449" spans="6:6">
      <c r="F449"/>
    </row>
    <row r="450" spans="6:6" outlineLevel="1">
      <c r="F450"/>
    </row>
    <row r="451" spans="6:6" outlineLevel="1">
      <c r="F451"/>
    </row>
    <row r="452" spans="6:6" outlineLevel="1">
      <c r="F452"/>
    </row>
    <row r="453" spans="6:6">
      <c r="F453"/>
    </row>
    <row r="454" spans="6:6" outlineLevel="1">
      <c r="F454"/>
    </row>
    <row r="455" spans="6:6" outlineLevel="1">
      <c r="F455"/>
    </row>
    <row r="456" spans="6:6" outlineLevel="1">
      <c r="F456"/>
    </row>
    <row r="457" spans="6:6" outlineLevel="1">
      <c r="F457"/>
    </row>
    <row r="458" spans="6:6" outlineLevel="1">
      <c r="F458"/>
    </row>
    <row r="459" spans="6:6" outlineLevel="1">
      <c r="F459"/>
    </row>
    <row r="460" spans="6:6" outlineLevel="1">
      <c r="F460"/>
    </row>
    <row r="461" spans="6:6" outlineLevel="1">
      <c r="F461"/>
    </row>
    <row r="462" spans="6:6" outlineLevel="1">
      <c r="F462"/>
    </row>
    <row r="463" spans="6:6" outlineLevel="1">
      <c r="F463"/>
    </row>
    <row r="464" spans="6:6" outlineLevel="1">
      <c r="F464"/>
    </row>
    <row r="465" spans="6:6" outlineLevel="1">
      <c r="F465"/>
    </row>
    <row r="466" spans="6:6" outlineLevel="1">
      <c r="F466"/>
    </row>
    <row r="467" spans="6:6" outlineLevel="1">
      <c r="F467"/>
    </row>
    <row r="468" spans="6:6" outlineLevel="1">
      <c r="F468"/>
    </row>
    <row r="469" spans="6:6" outlineLevel="1">
      <c r="F469"/>
    </row>
    <row r="470" spans="6:6" outlineLevel="1">
      <c r="F470"/>
    </row>
    <row r="471" spans="6:6" outlineLevel="1">
      <c r="F471"/>
    </row>
    <row r="472" spans="6:6" outlineLevel="1">
      <c r="F472"/>
    </row>
    <row r="473" spans="6:6" outlineLevel="1">
      <c r="F473"/>
    </row>
    <row r="474" spans="6:6" outlineLevel="1">
      <c r="F474"/>
    </row>
    <row r="475" spans="6:6" outlineLevel="1">
      <c r="F475"/>
    </row>
    <row r="476" spans="6:6" outlineLevel="1">
      <c r="F476"/>
    </row>
    <row r="477" spans="6:6" outlineLevel="1">
      <c r="F477"/>
    </row>
    <row r="478" spans="6:6" outlineLevel="1">
      <c r="F478"/>
    </row>
    <row r="479" spans="6:6" outlineLevel="1">
      <c r="F479"/>
    </row>
    <row r="480" spans="6:6"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outlineLevel="1">
      <c r="F489"/>
    </row>
    <row r="490" spans="6:6" outlineLevel="1">
      <c r="F490"/>
    </row>
    <row r="491" spans="6:6" outlineLevel="1">
      <c r="F491"/>
    </row>
    <row r="492" spans="6:6" outlineLevel="1">
      <c r="F492"/>
    </row>
    <row r="493" spans="6:6" outlineLevel="1">
      <c r="F493"/>
    </row>
    <row r="494" spans="6:6" outlineLevel="1">
      <c r="F494"/>
    </row>
    <row r="495" spans="6:6" outlineLevel="1">
      <c r="F495"/>
    </row>
    <row r="496" spans="6:6" outlineLevel="1">
      <c r="F496"/>
    </row>
    <row r="497" spans="6:6" outlineLevel="1">
      <c r="F497"/>
    </row>
    <row r="498" spans="6:6" outlineLevel="1">
      <c r="F498"/>
    </row>
    <row r="499" spans="6:6" outlineLevel="1">
      <c r="F499"/>
    </row>
    <row r="500" spans="6:6" outlineLevel="1">
      <c r="F500"/>
    </row>
    <row r="501" spans="6:6" outlineLevel="1">
      <c r="F501"/>
    </row>
    <row r="502" spans="6:6" outlineLevel="1">
      <c r="F502"/>
    </row>
    <row r="503" spans="6:6">
      <c r="F503"/>
    </row>
    <row r="504" spans="6:6" outlineLevel="1">
      <c r="F504"/>
    </row>
    <row r="505" spans="6:6" outlineLevel="1">
      <c r="F505"/>
    </row>
    <row r="506" spans="6:6" outlineLevel="1">
      <c r="F506"/>
    </row>
    <row r="507" spans="6:6" outlineLevel="1">
      <c r="F507"/>
    </row>
    <row r="508" spans="6:6" outlineLevel="1">
      <c r="F508"/>
    </row>
    <row r="509" spans="6:6" outlineLevel="1">
      <c r="F509"/>
    </row>
    <row r="510" spans="6:6" outlineLevel="1">
      <c r="F510"/>
    </row>
    <row r="511" spans="6:6" outlineLevel="1">
      <c r="F511"/>
    </row>
    <row r="512" spans="6:6" outlineLevel="1">
      <c r="F512"/>
    </row>
    <row r="513" spans="6:6" outlineLevel="1">
      <c r="F513"/>
    </row>
    <row r="514" spans="6:6" outlineLevel="1">
      <c r="F514"/>
    </row>
    <row r="515" spans="6:6" outlineLevel="1">
      <c r="F515"/>
    </row>
    <row r="516" spans="6:6" outlineLevel="1">
      <c r="F516"/>
    </row>
    <row r="517" spans="6:6" outlineLevel="1">
      <c r="F517"/>
    </row>
    <row r="518" spans="6:6" outlineLevel="1">
      <c r="F518"/>
    </row>
    <row r="519" spans="6:6" outlineLevel="1">
      <c r="F519"/>
    </row>
    <row r="520" spans="6:6" outlineLevel="1">
      <c r="F520"/>
    </row>
    <row r="521" spans="6:6" outlineLevel="1">
      <c r="F521"/>
    </row>
    <row r="522" spans="6:6" outlineLevel="1">
      <c r="F522"/>
    </row>
    <row r="523" spans="6:6">
      <c r="F523"/>
    </row>
    <row r="524" spans="6:6" outlineLevel="1">
      <c r="F524"/>
    </row>
    <row r="525" spans="6:6" outlineLevel="1">
      <c r="F525"/>
    </row>
    <row r="526" spans="6:6" outlineLevel="1">
      <c r="F526"/>
    </row>
    <row r="527" spans="6:6" outlineLevel="1">
      <c r="F527"/>
    </row>
    <row r="528" spans="6:6" outlineLevel="1">
      <c r="F528"/>
    </row>
    <row r="529" spans="6:6" outlineLevel="1">
      <c r="F529"/>
    </row>
    <row r="530" spans="6:6" outlineLevel="1">
      <c r="F530"/>
    </row>
    <row r="531" spans="6:6">
      <c r="F531"/>
    </row>
    <row r="532" spans="6:6" outlineLevel="1">
      <c r="F532"/>
    </row>
    <row r="533" spans="6:6" outlineLevel="1">
      <c r="F533"/>
    </row>
    <row r="534" spans="6:6" outlineLevel="1">
      <c r="F534"/>
    </row>
    <row r="535" spans="6:6" outlineLevel="1">
      <c r="F535"/>
    </row>
    <row r="536" spans="6:6" outlineLevel="1">
      <c r="F536"/>
    </row>
    <row r="537" spans="6:6" outlineLevel="1">
      <c r="F537"/>
    </row>
    <row r="538" spans="6:6" outlineLevel="1">
      <c r="F538"/>
    </row>
    <row r="539" spans="6:6">
      <c r="F539"/>
    </row>
    <row r="540" spans="6:6" outlineLevel="1">
      <c r="F540"/>
    </row>
    <row r="541" spans="6:6" outlineLevel="1">
      <c r="F541"/>
    </row>
    <row r="542" spans="6:6" outlineLevel="1">
      <c r="F542"/>
    </row>
    <row r="543" spans="6:6" outlineLevel="1">
      <c r="F543"/>
    </row>
    <row r="544" spans="6:6" outlineLevel="1">
      <c r="F544"/>
    </row>
    <row r="545" spans="6:6" outlineLevel="1">
      <c r="F545"/>
    </row>
    <row r="546" spans="6:6" outlineLevel="1">
      <c r="F546"/>
    </row>
    <row r="547" spans="6:6" outlineLevel="1">
      <c r="F547"/>
    </row>
    <row r="548" spans="6:6">
      <c r="F548"/>
    </row>
    <row r="549" spans="6:6" outlineLevel="1">
      <c r="F549"/>
    </row>
    <row r="550" spans="6:6" outlineLevel="1">
      <c r="F550"/>
    </row>
    <row r="551" spans="6:6" outlineLevel="1">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c r="F569"/>
    </row>
    <row r="570" spans="6:6" outlineLevel="1">
      <c r="F570"/>
    </row>
    <row r="571" spans="6:6" outlineLevel="1">
      <c r="F571"/>
    </row>
    <row r="572" spans="6:6" outlineLevel="1">
      <c r="F572"/>
    </row>
    <row r="573" spans="6:6" outlineLevel="1">
      <c r="F573"/>
    </row>
    <row r="574" spans="6:6" outlineLevel="1">
      <c r="F574"/>
    </row>
    <row r="575" spans="6:6" outlineLevel="1">
      <c r="F575"/>
    </row>
    <row r="576" spans="6:6">
      <c r="F576"/>
    </row>
    <row r="577" spans="6:6" outlineLevel="1">
      <c r="F577"/>
    </row>
    <row r="578" spans="6:6" outlineLevel="1">
      <c r="F578"/>
    </row>
    <row r="579" spans="6:6">
      <c r="F579"/>
    </row>
    <row r="580" spans="6:6" outlineLevel="1">
      <c r="F580"/>
    </row>
    <row r="581" spans="6:6" outlineLevel="1">
      <c r="F581"/>
    </row>
    <row r="582" spans="6:6" outlineLevel="1">
      <c r="F582"/>
    </row>
    <row r="583" spans="6:6" outlineLevel="1">
      <c r="F583"/>
    </row>
    <row r="584" spans="6:6" outlineLevel="1">
      <c r="F584"/>
    </row>
    <row r="585" spans="6:6" outlineLevel="1">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outlineLevel="1">
      <c r="F686"/>
    </row>
    <row r="687" spans="6:6" outlineLevel="1">
      <c r="F687"/>
    </row>
    <row r="688" spans="6:6" outlineLevel="1">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outlineLevel="1">
      <c r="F899"/>
    </row>
    <row r="900" spans="6:6">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c r="F1076"/>
    </row>
    <row r="1077" spans="6:6" outlineLevel="1">
      <c r="F1077"/>
    </row>
    <row r="1078" spans="6:6">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outlineLevel="1">
      <c r="F1086"/>
    </row>
    <row r="1087" spans="6:6">
      <c r="F1087"/>
    </row>
    <row r="1088" spans="6:6" outlineLevel="1">
      <c r="F1088"/>
    </row>
    <row r="1089" spans="6:6" outlineLevel="1">
      <c r="F1089"/>
    </row>
    <row r="1090" spans="6:6" outlineLevel="1">
      <c r="F1090"/>
    </row>
    <row r="1091" spans="6:6" outlineLevel="1">
      <c r="F1091"/>
    </row>
    <row r="1092" spans="6:6">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c r="F1146"/>
    </row>
    <row r="1147" spans="6:6" outlineLevel="1">
      <c r="F1147"/>
    </row>
    <row r="1148" spans="6:6">
      <c r="F1148"/>
    </row>
    <row r="1149" spans="6:6" outlineLevel="1">
      <c r="F1149"/>
    </row>
    <row r="1150" spans="6:6" outlineLevel="1">
      <c r="F1150"/>
    </row>
    <row r="1151" spans="6:6" outlineLevel="1">
      <c r="F1151"/>
    </row>
    <row r="1152" spans="6:6" outlineLevel="1">
      <c r="F1152"/>
    </row>
    <row r="1153" spans="6:6" outlineLevel="1">
      <c r="F1153"/>
    </row>
    <row r="1154" spans="6:6" outlineLevel="1">
      <c r="F1154"/>
    </row>
    <row r="1155" spans="6:6">
      <c r="F1155"/>
    </row>
    <row r="1156" spans="6:6" outlineLevel="1">
      <c r="F1156"/>
    </row>
    <row r="1157" spans="6:6" outlineLevel="1">
      <c r="F1157"/>
    </row>
    <row r="1158" spans="6:6">
      <c r="F1158"/>
    </row>
    <row r="1159" spans="6:6" outlineLevel="1">
      <c r="F1159"/>
    </row>
    <row r="1160" spans="6:6" outlineLevel="1">
      <c r="F1160"/>
    </row>
    <row r="1161" spans="6:6" outlineLevel="1">
      <c r="F1161"/>
    </row>
    <row r="1162" spans="6:6" outlineLevel="1">
      <c r="F1162"/>
    </row>
    <row r="1163" spans="6:6">
      <c r="F1163"/>
    </row>
    <row r="1164" spans="6:6" outlineLevel="1">
      <c r="F1164"/>
    </row>
    <row r="1165" spans="6:6" outlineLevel="1">
      <c r="F1165"/>
    </row>
    <row r="1166" spans="6:6" outlineLevel="1">
      <c r="F1166"/>
    </row>
    <row r="1167" spans="6:6">
      <c r="F1167"/>
    </row>
    <row r="1168" spans="6:6" outlineLevel="1">
      <c r="F1168"/>
    </row>
    <row r="1169" spans="6:6" outlineLevel="1">
      <c r="F1169"/>
    </row>
    <row r="1170" spans="6:6">
      <c r="F1170"/>
    </row>
    <row r="1171" spans="6:6" outlineLevel="1">
      <c r="F1171"/>
    </row>
    <row r="1172" spans="6:6" outlineLevel="1">
      <c r="F1172"/>
    </row>
    <row r="1173" spans="6:6" outlineLevel="1">
      <c r="F1173"/>
    </row>
    <row r="1174" spans="6:6" outlineLevel="1">
      <c r="F1174"/>
    </row>
    <row r="1175" spans="6:6" outlineLevel="1">
      <c r="F1175"/>
    </row>
    <row r="1176" spans="6:6" outlineLevel="1">
      <c r="F1176"/>
    </row>
    <row r="1177" spans="6:6" outlineLevel="1">
      <c r="F1177"/>
    </row>
    <row r="1178" spans="6:6" outlineLevel="1">
      <c r="F1178"/>
    </row>
    <row r="1179" spans="6:6">
      <c r="F1179"/>
    </row>
    <row r="1180" spans="6:6" outlineLevel="1">
      <c r="F1180"/>
    </row>
    <row r="1181" spans="6:6" outlineLevel="1">
      <c r="F1181"/>
    </row>
    <row r="1182" spans="6:6" outlineLevel="1">
      <c r="F1182"/>
    </row>
    <row r="1183" spans="6:6" outlineLevel="1">
      <c r="F1183"/>
    </row>
    <row r="1184" spans="6:6">
      <c r="F1184"/>
    </row>
    <row r="1185" spans="6:6" outlineLevel="1">
      <c r="F1185"/>
    </row>
    <row r="1186" spans="6:6">
      <c r="F1186"/>
    </row>
    <row r="1187" spans="6:6" outlineLevel="1">
      <c r="F1187"/>
    </row>
    <row r="1188" spans="6:6">
      <c r="F1188"/>
    </row>
    <row r="1189" spans="6:6" outlineLevel="1">
      <c r="F1189"/>
    </row>
    <row r="1190" spans="6:6">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c r="F1365"/>
    </row>
    <row r="1366" spans="6:6" outlineLevel="1">
      <c r="F1366"/>
    </row>
    <row r="1367" spans="6:6" outlineLevel="1">
      <c r="F1367"/>
    </row>
    <row r="1368" spans="6:6" outlineLevel="1">
      <c r="F1368"/>
    </row>
    <row r="1369" spans="6:6" outlineLevel="1">
      <c r="F1369"/>
    </row>
    <row r="1370" spans="6:6">
      <c r="F1370"/>
    </row>
    <row r="1371" spans="6:6" outlineLevel="1">
      <c r="F1371"/>
    </row>
    <row r="1372" spans="6:6" outlineLevel="1">
      <c r="F1372"/>
    </row>
    <row r="1373" spans="6:6" outlineLevel="1">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c r="F1761"/>
    </row>
    <row r="1762" spans="6:6" outlineLevel="1">
      <c r="F1762"/>
    </row>
    <row r="1763" spans="6:6" outlineLevel="1">
      <c r="F1763"/>
    </row>
    <row r="1764" spans="6:6" outlineLevel="1">
      <c r="F1764"/>
    </row>
    <row r="1765" spans="6:6" outlineLevel="1">
      <c r="F1765"/>
    </row>
    <row r="1766" spans="6:6" outlineLevel="1">
      <c r="F1766"/>
    </row>
    <row r="1767" spans="6:6" outlineLevel="1">
      <c r="F1767"/>
    </row>
    <row r="1768" spans="6:6">
      <c r="F1768"/>
    </row>
    <row r="1769" spans="6:6" outlineLevel="1">
      <c r="F1769"/>
    </row>
    <row r="1770" spans="6:6" outlineLevel="1">
      <c r="F1770"/>
    </row>
    <row r="1771" spans="6:6" outlineLevel="1">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c r="F1792"/>
    </row>
    <row r="1793" spans="6:6">
      <c r="F1793"/>
    </row>
    <row r="1794" spans="6:6">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sheetData>
  <autoFilter ref="A10:V238" xr:uid="{00000000-0009-0000-0000-000017000000}"/>
  <dataValidations disablePrompts="1" count="1">
    <dataValidation type="textLength" errorStyle="information" allowBlank="1" showInputMessage="1" showErrorMessage="1" error="XLBVal:8=_x000d__x000a_XLBRowCount:3=229_x000d__x000a_XLBColCount:3=22_x000d__x000a_Style:2=2_x000d__x000a_" sqref="A10" xr:uid="{00000000-0002-0000-1700-000000000000}">
      <formula1>0</formula1>
      <formula2>300</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5687"/>
  <sheetViews>
    <sheetView topLeftCell="G496" workbookViewId="0">
      <selection activeCell="L504" sqref="L504"/>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0.453125" bestFit="1" customWidth="1"/>
    <col min="5" max="5" width="45.453125" bestFit="1" customWidth="1"/>
    <col min="6" max="6" width="11.1796875" style="820" bestFit="1" customWidth="1"/>
    <col min="7" max="7" width="19.26953125" bestFit="1" customWidth="1"/>
    <col min="8" max="8" width="20" bestFit="1" customWidth="1"/>
    <col min="9" max="9" width="14.7265625" bestFit="1" customWidth="1"/>
    <col min="10" max="10" width="21.453125" style="994"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269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1792</v>
      </c>
      <c r="D3" s="824"/>
    </row>
    <row r="4" spans="1:22" ht="15" thickBot="1">
      <c r="A4" s="821"/>
      <c r="B4" s="822" t="s">
        <v>621</v>
      </c>
      <c r="C4" s="823" t="s">
        <v>1793</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995"/>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983" t="s">
        <v>1789</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29"/>
      <c r="B12" s="829" t="s">
        <v>1792</v>
      </c>
      <c r="C12" s="839">
        <v>42927</v>
      </c>
      <c r="D12" s="829" t="s">
        <v>1794</v>
      </c>
      <c r="E12" s="830" t="s">
        <v>589</v>
      </c>
      <c r="F12" s="831">
        <v>68413</v>
      </c>
      <c r="G12" s="832">
        <v>-286980.36</v>
      </c>
      <c r="H12" s="829">
        <v>-373832</v>
      </c>
      <c r="I12" s="829" t="s">
        <v>322</v>
      </c>
      <c r="J12" s="981">
        <f>H12</f>
        <v>-373832</v>
      </c>
      <c r="K12" s="840" t="s">
        <v>644</v>
      </c>
      <c r="L12" s="841" t="s">
        <v>645</v>
      </c>
      <c r="M12" s="841" t="s">
        <v>352</v>
      </c>
      <c r="N12" s="841"/>
      <c r="O12" s="841" t="s">
        <v>646</v>
      </c>
      <c r="P12" s="841"/>
      <c r="Q12" s="841" t="s">
        <v>323</v>
      </c>
      <c r="R12" s="841"/>
      <c r="S12" s="829" t="s">
        <v>646</v>
      </c>
      <c r="T12" s="829"/>
      <c r="U12" s="829" t="s">
        <v>323</v>
      </c>
      <c r="V12" s="829"/>
    </row>
    <row r="13" spans="1:22">
      <c r="A13" s="842" t="s">
        <v>647</v>
      </c>
      <c r="B13" s="842"/>
      <c r="C13" s="842"/>
      <c r="D13" s="842"/>
      <c r="E13" s="843"/>
      <c r="F13" s="844"/>
      <c r="G13" s="845">
        <f>SUM(G12:G12)</f>
        <v>-286980.36</v>
      </c>
      <c r="H13" s="846">
        <f>SUM(H12:H12)</f>
        <v>-373832</v>
      </c>
      <c r="I13" s="842"/>
      <c r="J13" s="984">
        <f>SUM(J12:J12)</f>
        <v>-373832</v>
      </c>
      <c r="K13" s="842"/>
      <c r="L13" s="842"/>
      <c r="M13" s="842"/>
      <c r="N13" s="842"/>
      <c r="O13" s="842"/>
      <c r="P13" s="842"/>
      <c r="Q13" s="842"/>
      <c r="R13" s="842"/>
      <c r="S13" s="829"/>
      <c r="T13" s="829"/>
      <c r="U13" s="829"/>
      <c r="V13" s="829"/>
    </row>
    <row r="14" spans="1:22" outlineLevel="1">
      <c r="A14" s="847" t="s">
        <v>64</v>
      </c>
      <c r="B14" s="829" t="s">
        <v>1792</v>
      </c>
      <c r="C14" s="839">
        <v>42940</v>
      </c>
      <c r="D14" s="829" t="s">
        <v>1795</v>
      </c>
      <c r="E14" s="830" t="s">
        <v>1299</v>
      </c>
      <c r="F14" s="831">
        <v>68460</v>
      </c>
      <c r="G14" s="832">
        <v>6.14</v>
      </c>
      <c r="H14" s="829">
        <v>8</v>
      </c>
      <c r="I14" s="829" t="s">
        <v>322</v>
      </c>
      <c r="J14" s="981">
        <f t="shared" ref="J14:J19" si="0">H14</f>
        <v>8</v>
      </c>
      <c r="K14" s="840" t="s">
        <v>660</v>
      </c>
      <c r="L14" s="841" t="s">
        <v>661</v>
      </c>
      <c r="M14" s="841" t="s">
        <v>352</v>
      </c>
      <c r="N14" s="841" t="s">
        <v>674</v>
      </c>
      <c r="O14" s="841"/>
      <c r="P14" s="841" t="s">
        <v>5</v>
      </c>
      <c r="Q14" s="841" t="s">
        <v>323</v>
      </c>
      <c r="R14" s="841" t="s">
        <v>652</v>
      </c>
      <c r="S14" s="829"/>
      <c r="T14" s="829" t="s">
        <v>5</v>
      </c>
      <c r="U14" s="829" t="s">
        <v>323</v>
      </c>
      <c r="V14" s="829" t="s">
        <v>652</v>
      </c>
    </row>
    <row r="15" spans="1:22" outlineLevel="1">
      <c r="A15" s="847" t="s">
        <v>64</v>
      </c>
      <c r="B15" s="829" t="s">
        <v>1792</v>
      </c>
      <c r="C15" s="839">
        <v>42929</v>
      </c>
      <c r="D15" s="829" t="s">
        <v>1796</v>
      </c>
      <c r="E15" s="830" t="s">
        <v>1797</v>
      </c>
      <c r="F15" s="831">
        <v>68460</v>
      </c>
      <c r="G15" s="832">
        <v>16.12</v>
      </c>
      <c r="H15" s="829">
        <v>21</v>
      </c>
      <c r="I15" s="829" t="s">
        <v>322</v>
      </c>
      <c r="J15" s="981">
        <f t="shared" si="0"/>
        <v>21</v>
      </c>
      <c r="K15" s="840" t="s">
        <v>683</v>
      </c>
      <c r="L15" s="841" t="s">
        <v>661</v>
      </c>
      <c r="M15" s="841" t="s">
        <v>352</v>
      </c>
      <c r="N15" s="841"/>
      <c r="O15" s="841"/>
      <c r="P15" s="841" t="s">
        <v>5</v>
      </c>
      <c r="Q15" s="841" t="s">
        <v>323</v>
      </c>
      <c r="R15" s="841" t="s">
        <v>652</v>
      </c>
      <c r="S15" s="829"/>
      <c r="T15" s="829" t="s">
        <v>5</v>
      </c>
      <c r="U15" s="829" t="s">
        <v>323</v>
      </c>
      <c r="V15" s="829" t="s">
        <v>652</v>
      </c>
    </row>
    <row r="16" spans="1:22" outlineLevel="1">
      <c r="A16" s="847" t="s">
        <v>64</v>
      </c>
      <c r="B16" s="829" t="s">
        <v>1792</v>
      </c>
      <c r="C16" s="839">
        <v>42940</v>
      </c>
      <c r="D16" s="829" t="s">
        <v>1795</v>
      </c>
      <c r="E16" s="830" t="s">
        <v>1798</v>
      </c>
      <c r="F16" s="831">
        <v>68460</v>
      </c>
      <c r="G16" s="832">
        <v>57.58</v>
      </c>
      <c r="H16" s="829">
        <v>75</v>
      </c>
      <c r="I16" s="829" t="s">
        <v>322</v>
      </c>
      <c r="J16" s="981">
        <f t="shared" si="0"/>
        <v>75</v>
      </c>
      <c r="K16" s="840" t="s">
        <v>683</v>
      </c>
      <c r="L16" s="841" t="s">
        <v>661</v>
      </c>
      <c r="M16" s="841" t="s">
        <v>352</v>
      </c>
      <c r="N16" s="841"/>
      <c r="O16" s="841"/>
      <c r="P16" s="841" t="s">
        <v>5</v>
      </c>
      <c r="Q16" s="841" t="s">
        <v>323</v>
      </c>
      <c r="R16" s="841" t="s">
        <v>652</v>
      </c>
      <c r="S16" s="829"/>
      <c r="T16" s="829" t="s">
        <v>5</v>
      </c>
      <c r="U16" s="829" t="s">
        <v>323</v>
      </c>
      <c r="V16" s="829" t="s">
        <v>652</v>
      </c>
    </row>
    <row r="17" spans="1:22" outlineLevel="1">
      <c r="A17" s="847" t="s">
        <v>64</v>
      </c>
      <c r="B17" s="829" t="s">
        <v>1792</v>
      </c>
      <c r="C17" s="839">
        <v>42940</v>
      </c>
      <c r="D17" s="829" t="s">
        <v>1795</v>
      </c>
      <c r="E17" s="830" t="s">
        <v>1799</v>
      </c>
      <c r="F17" s="831">
        <v>68460</v>
      </c>
      <c r="G17" s="832">
        <v>69.09</v>
      </c>
      <c r="H17" s="829">
        <v>90</v>
      </c>
      <c r="I17" s="829" t="s">
        <v>322</v>
      </c>
      <c r="J17" s="981">
        <f t="shared" si="0"/>
        <v>90</v>
      </c>
      <c r="K17" s="840" t="s">
        <v>998</v>
      </c>
      <c r="L17" s="841" t="s">
        <v>661</v>
      </c>
      <c r="M17" s="841" t="s">
        <v>352</v>
      </c>
      <c r="N17" s="841"/>
      <c r="O17" s="841"/>
      <c r="P17" s="841" t="s">
        <v>5</v>
      </c>
      <c r="Q17" s="841" t="s">
        <v>323</v>
      </c>
      <c r="R17" s="841" t="s">
        <v>652</v>
      </c>
      <c r="S17" s="829"/>
      <c r="T17" s="829" t="s">
        <v>5</v>
      </c>
      <c r="U17" s="829" t="s">
        <v>323</v>
      </c>
      <c r="V17" s="829" t="s">
        <v>652</v>
      </c>
    </row>
    <row r="18" spans="1:22" outlineLevel="1">
      <c r="A18" s="847" t="s">
        <v>64</v>
      </c>
      <c r="B18" s="829" t="s">
        <v>1792</v>
      </c>
      <c r="C18" s="839">
        <v>42927</v>
      </c>
      <c r="D18" s="829" t="s">
        <v>1796</v>
      </c>
      <c r="E18" s="830" t="s">
        <v>1800</v>
      </c>
      <c r="F18" s="831">
        <v>68460</v>
      </c>
      <c r="G18" s="832">
        <v>11.52</v>
      </c>
      <c r="H18" s="829">
        <v>15</v>
      </c>
      <c r="I18" s="829" t="s">
        <v>322</v>
      </c>
      <c r="J18" s="981">
        <f t="shared" si="0"/>
        <v>15</v>
      </c>
      <c r="K18" s="840" t="s">
        <v>878</v>
      </c>
      <c r="L18" s="841" t="s">
        <v>661</v>
      </c>
      <c r="M18" s="841" t="s">
        <v>352</v>
      </c>
      <c r="N18" s="841"/>
      <c r="O18" s="841"/>
      <c r="P18" s="841" t="s">
        <v>5</v>
      </c>
      <c r="Q18" s="841" t="s">
        <v>323</v>
      </c>
      <c r="R18" s="841" t="s">
        <v>652</v>
      </c>
      <c r="S18" s="829"/>
      <c r="T18" s="829" t="s">
        <v>5</v>
      </c>
      <c r="U18" s="829" t="s">
        <v>323</v>
      </c>
      <c r="V18" s="829" t="s">
        <v>652</v>
      </c>
    </row>
    <row r="19" spans="1:22" outlineLevel="1">
      <c r="A19" s="847" t="s">
        <v>64</v>
      </c>
      <c r="B19" s="829" t="s">
        <v>1792</v>
      </c>
      <c r="C19" s="839">
        <v>42928</v>
      </c>
      <c r="D19" s="829" t="s">
        <v>1796</v>
      </c>
      <c r="E19" s="830" t="s">
        <v>1801</v>
      </c>
      <c r="F19" s="831">
        <v>68460</v>
      </c>
      <c r="G19" s="832">
        <v>155.07</v>
      </c>
      <c r="H19" s="829">
        <v>202</v>
      </c>
      <c r="I19" s="829" t="s">
        <v>322</v>
      </c>
      <c r="J19" s="981">
        <f t="shared" si="0"/>
        <v>202</v>
      </c>
      <c r="K19" s="840" t="s">
        <v>1308</v>
      </c>
      <c r="L19" s="841" t="s">
        <v>661</v>
      </c>
      <c r="M19" s="841" t="s">
        <v>352</v>
      </c>
      <c r="N19" s="841"/>
      <c r="O19" s="841"/>
      <c r="P19" s="841" t="s">
        <v>5</v>
      </c>
      <c r="Q19" s="841" t="s">
        <v>323</v>
      </c>
      <c r="R19" s="841" t="s">
        <v>652</v>
      </c>
      <c r="S19" s="829"/>
      <c r="T19" s="829" t="s">
        <v>5</v>
      </c>
      <c r="U19" s="829" t="s">
        <v>323</v>
      </c>
      <c r="V19" s="829" t="s">
        <v>652</v>
      </c>
    </row>
    <row r="20" spans="1:22">
      <c r="A20" s="842" t="s">
        <v>647</v>
      </c>
      <c r="B20" s="842"/>
      <c r="C20" s="842"/>
      <c r="D20" s="842"/>
      <c r="E20" s="843"/>
      <c r="F20" s="844"/>
      <c r="G20" s="845">
        <f>SUM(G14:G19)</f>
        <v>315.52</v>
      </c>
      <c r="H20" s="846">
        <f>SUM(H14:H19)</f>
        <v>411</v>
      </c>
      <c r="I20" s="842"/>
      <c r="J20" s="984">
        <f>SUM(J14:J19)</f>
        <v>411</v>
      </c>
      <c r="K20" s="842"/>
      <c r="L20" s="842"/>
      <c r="M20" s="842"/>
      <c r="N20" s="842"/>
      <c r="O20" s="842"/>
      <c r="P20" s="842"/>
      <c r="Q20" s="842"/>
      <c r="R20" s="842"/>
      <c r="S20" s="829"/>
      <c r="T20" s="829"/>
      <c r="U20" s="829"/>
      <c r="V20" s="829"/>
    </row>
    <row r="21" spans="1:22" outlineLevel="1">
      <c r="A21" s="847" t="s">
        <v>75</v>
      </c>
      <c r="B21" s="829" t="s">
        <v>1792</v>
      </c>
      <c r="C21" s="839">
        <v>42941</v>
      </c>
      <c r="D21" s="829" t="s">
        <v>1796</v>
      </c>
      <c r="E21" s="830" t="s">
        <v>1802</v>
      </c>
      <c r="F21" s="831">
        <v>68460</v>
      </c>
      <c r="G21" s="832">
        <v>128.97</v>
      </c>
      <c r="H21" s="829">
        <v>168</v>
      </c>
      <c r="I21" s="829" t="s">
        <v>322</v>
      </c>
      <c r="J21" s="981">
        <f t="shared" ref="J21:J42" si="1">H21</f>
        <v>168</v>
      </c>
      <c r="K21" s="840" t="s">
        <v>878</v>
      </c>
      <c r="L21" s="841" t="s">
        <v>661</v>
      </c>
      <c r="M21" s="841" t="s">
        <v>352</v>
      </c>
      <c r="N21" s="841"/>
      <c r="O21" s="841"/>
      <c r="P21" s="841" t="s">
        <v>5</v>
      </c>
      <c r="Q21" s="841" t="s">
        <v>323</v>
      </c>
      <c r="R21" s="841" t="s">
        <v>652</v>
      </c>
      <c r="S21" s="829"/>
      <c r="T21" s="829" t="s">
        <v>5</v>
      </c>
      <c r="U21" s="829" t="s">
        <v>323</v>
      </c>
      <c r="V21" s="829" t="s">
        <v>652</v>
      </c>
    </row>
    <row r="22" spans="1:22" outlineLevel="1">
      <c r="A22" s="847" t="s">
        <v>75</v>
      </c>
      <c r="B22" s="829" t="s">
        <v>1792</v>
      </c>
      <c r="C22" s="839">
        <v>42941</v>
      </c>
      <c r="D22" s="829" t="s">
        <v>1796</v>
      </c>
      <c r="E22" s="830" t="s">
        <v>1803</v>
      </c>
      <c r="F22" s="831">
        <v>68460</v>
      </c>
      <c r="G22" s="832">
        <v>34.93</v>
      </c>
      <c r="H22" s="829">
        <v>45.5</v>
      </c>
      <c r="I22" s="829" t="s">
        <v>322</v>
      </c>
      <c r="J22" s="981">
        <f t="shared" si="1"/>
        <v>45.5</v>
      </c>
      <c r="K22" s="840" t="s">
        <v>1308</v>
      </c>
      <c r="L22" s="841" t="s">
        <v>661</v>
      </c>
      <c r="M22" s="841" t="s">
        <v>352</v>
      </c>
      <c r="N22" s="841"/>
      <c r="O22" s="841"/>
      <c r="P22" s="841" t="s">
        <v>5</v>
      </c>
      <c r="Q22" s="841" t="s">
        <v>323</v>
      </c>
      <c r="R22" s="841" t="s">
        <v>652</v>
      </c>
      <c r="S22" s="829"/>
      <c r="T22" s="829" t="s">
        <v>5</v>
      </c>
      <c r="U22" s="829" t="s">
        <v>323</v>
      </c>
      <c r="V22" s="829" t="s">
        <v>652</v>
      </c>
    </row>
    <row r="23" spans="1:22" outlineLevel="1">
      <c r="A23" s="847" t="s">
        <v>75</v>
      </c>
      <c r="B23" s="829" t="s">
        <v>1793</v>
      </c>
      <c r="C23" s="839">
        <v>42960</v>
      </c>
      <c r="D23" s="829" t="s">
        <v>1804</v>
      </c>
      <c r="E23" s="830" t="s">
        <v>1805</v>
      </c>
      <c r="F23" s="831">
        <v>68786</v>
      </c>
      <c r="G23" s="832">
        <v>6.05</v>
      </c>
      <c r="H23" s="829">
        <v>8</v>
      </c>
      <c r="I23" s="829" t="s">
        <v>322</v>
      </c>
      <c r="J23" s="981">
        <f t="shared" si="1"/>
        <v>8</v>
      </c>
      <c r="K23" s="840" t="s">
        <v>660</v>
      </c>
      <c r="L23" s="841" t="s">
        <v>661</v>
      </c>
      <c r="M23" s="841" t="s">
        <v>352</v>
      </c>
      <c r="N23" s="841" t="s">
        <v>674</v>
      </c>
      <c r="O23" s="841"/>
      <c r="P23" s="841" t="s">
        <v>5</v>
      </c>
      <c r="Q23" s="841" t="s">
        <v>323</v>
      </c>
      <c r="R23" s="841" t="s">
        <v>652</v>
      </c>
      <c r="S23" s="829"/>
      <c r="T23" s="829" t="s">
        <v>5</v>
      </c>
      <c r="U23" s="829" t="s">
        <v>323</v>
      </c>
      <c r="V23" s="829" t="s">
        <v>652</v>
      </c>
    </row>
    <row r="24" spans="1:22" outlineLevel="1">
      <c r="A24" s="847" t="s">
        <v>75</v>
      </c>
      <c r="B24" s="829" t="s">
        <v>1793</v>
      </c>
      <c r="C24" s="839">
        <v>42960</v>
      </c>
      <c r="D24" s="829" t="s">
        <v>1804</v>
      </c>
      <c r="E24" s="830" t="s">
        <v>1806</v>
      </c>
      <c r="F24" s="831">
        <v>68786</v>
      </c>
      <c r="G24" s="832">
        <v>423.82</v>
      </c>
      <c r="H24" s="829">
        <v>560</v>
      </c>
      <c r="I24" s="829" t="s">
        <v>322</v>
      </c>
      <c r="J24" s="981">
        <f t="shared" si="1"/>
        <v>560</v>
      </c>
      <c r="K24" s="840" t="s">
        <v>683</v>
      </c>
      <c r="L24" s="841" t="s">
        <v>661</v>
      </c>
      <c r="M24" s="841" t="s">
        <v>352</v>
      </c>
      <c r="N24" s="841"/>
      <c r="O24" s="841"/>
      <c r="P24" s="841" t="s">
        <v>5</v>
      </c>
      <c r="Q24" s="841" t="s">
        <v>323</v>
      </c>
      <c r="R24" s="841" t="s">
        <v>652</v>
      </c>
      <c r="S24" s="829"/>
      <c r="T24" s="829" t="s">
        <v>5</v>
      </c>
      <c r="U24" s="829" t="s">
        <v>323</v>
      </c>
      <c r="V24" s="829" t="s">
        <v>652</v>
      </c>
    </row>
    <row r="25" spans="1:22" outlineLevel="1">
      <c r="A25" s="847" t="s">
        <v>75</v>
      </c>
      <c r="B25" s="829" t="s">
        <v>1793</v>
      </c>
      <c r="C25" s="839">
        <v>42960</v>
      </c>
      <c r="D25" s="829" t="s">
        <v>1804</v>
      </c>
      <c r="E25" s="830" t="s">
        <v>1807</v>
      </c>
      <c r="F25" s="831">
        <v>68786</v>
      </c>
      <c r="G25" s="832">
        <v>22.7</v>
      </c>
      <c r="H25" s="829">
        <v>30</v>
      </c>
      <c r="I25" s="829" t="s">
        <v>322</v>
      </c>
      <c r="J25" s="981">
        <f t="shared" si="1"/>
        <v>30</v>
      </c>
      <c r="K25" s="840" t="s">
        <v>683</v>
      </c>
      <c r="L25" s="841" t="s">
        <v>661</v>
      </c>
      <c r="M25" s="841" t="s">
        <v>352</v>
      </c>
      <c r="N25" s="841"/>
      <c r="O25" s="841"/>
      <c r="P25" s="841" t="s">
        <v>5</v>
      </c>
      <c r="Q25" s="841" t="s">
        <v>323</v>
      </c>
      <c r="R25" s="841" t="s">
        <v>652</v>
      </c>
      <c r="S25" s="829"/>
      <c r="T25" s="829" t="s">
        <v>5</v>
      </c>
      <c r="U25" s="829" t="s">
        <v>323</v>
      </c>
      <c r="V25" s="829" t="s">
        <v>652</v>
      </c>
    </row>
    <row r="26" spans="1:22" outlineLevel="1">
      <c r="A26" s="847" t="s">
        <v>75</v>
      </c>
      <c r="B26" s="829" t="s">
        <v>1793</v>
      </c>
      <c r="C26" s="839">
        <v>42960</v>
      </c>
      <c r="D26" s="829" t="s">
        <v>1808</v>
      </c>
      <c r="E26" s="830" t="s">
        <v>1809</v>
      </c>
      <c r="F26" s="831">
        <v>68786</v>
      </c>
      <c r="G26" s="832">
        <v>143.80000000000001</v>
      </c>
      <c r="H26" s="829">
        <v>190</v>
      </c>
      <c r="I26" s="829" t="s">
        <v>322</v>
      </c>
      <c r="J26" s="981">
        <f t="shared" si="1"/>
        <v>190</v>
      </c>
      <c r="K26" s="840" t="s">
        <v>683</v>
      </c>
      <c r="L26" s="841" t="s">
        <v>661</v>
      </c>
      <c r="M26" s="841" t="s">
        <v>352</v>
      </c>
      <c r="N26" s="841"/>
      <c r="O26" s="841"/>
      <c r="P26" s="841" t="s">
        <v>5</v>
      </c>
      <c r="Q26" s="841" t="s">
        <v>323</v>
      </c>
      <c r="R26" s="841" t="s">
        <v>652</v>
      </c>
      <c r="S26" s="829"/>
      <c r="T26" s="829" t="s">
        <v>5</v>
      </c>
      <c r="U26" s="829" t="s">
        <v>323</v>
      </c>
      <c r="V26" s="829" t="s">
        <v>652</v>
      </c>
    </row>
    <row r="27" spans="1:22" outlineLevel="1">
      <c r="A27" s="847" t="s">
        <v>75</v>
      </c>
      <c r="B27" s="829" t="s">
        <v>1793</v>
      </c>
      <c r="C27" s="839">
        <v>42960</v>
      </c>
      <c r="D27" s="829" t="s">
        <v>1808</v>
      </c>
      <c r="E27" s="830" t="s">
        <v>1810</v>
      </c>
      <c r="F27" s="831">
        <v>68786</v>
      </c>
      <c r="G27" s="832">
        <v>143.80000000000001</v>
      </c>
      <c r="H27" s="829">
        <v>190</v>
      </c>
      <c r="I27" s="829" t="s">
        <v>322</v>
      </c>
      <c r="J27" s="981">
        <f t="shared" si="1"/>
        <v>190</v>
      </c>
      <c r="K27" s="840" t="s">
        <v>683</v>
      </c>
      <c r="L27" s="841" t="s">
        <v>661</v>
      </c>
      <c r="M27" s="841" t="s">
        <v>352</v>
      </c>
      <c r="N27" s="841"/>
      <c r="O27" s="841"/>
      <c r="P27" s="841" t="s">
        <v>5</v>
      </c>
      <c r="Q27" s="841" t="s">
        <v>323</v>
      </c>
      <c r="R27" s="841" t="s">
        <v>652</v>
      </c>
      <c r="S27" s="829"/>
      <c r="T27" s="829" t="s">
        <v>5</v>
      </c>
      <c r="U27" s="829" t="s">
        <v>323</v>
      </c>
      <c r="V27" s="829" t="s">
        <v>652</v>
      </c>
    </row>
    <row r="28" spans="1:22" outlineLevel="1">
      <c r="A28" s="847" t="s">
        <v>75</v>
      </c>
      <c r="B28" s="829" t="s">
        <v>1793</v>
      </c>
      <c r="C28" s="839">
        <v>42960</v>
      </c>
      <c r="D28" s="829" t="s">
        <v>1808</v>
      </c>
      <c r="E28" s="830" t="s">
        <v>1806</v>
      </c>
      <c r="F28" s="831">
        <v>68786</v>
      </c>
      <c r="G28" s="832">
        <v>132.44</v>
      </c>
      <c r="H28" s="829">
        <v>175</v>
      </c>
      <c r="I28" s="829" t="s">
        <v>322</v>
      </c>
      <c r="J28" s="981">
        <f t="shared" si="1"/>
        <v>175</v>
      </c>
      <c r="K28" s="840" t="s">
        <v>683</v>
      </c>
      <c r="L28" s="841" t="s">
        <v>661</v>
      </c>
      <c r="M28" s="841" t="s">
        <v>352</v>
      </c>
      <c r="N28" s="841"/>
      <c r="O28" s="841"/>
      <c r="P28" s="841" t="s">
        <v>5</v>
      </c>
      <c r="Q28" s="841" t="s">
        <v>323</v>
      </c>
      <c r="R28" s="841" t="s">
        <v>652</v>
      </c>
      <c r="S28" s="829"/>
      <c r="T28" s="829" t="s">
        <v>5</v>
      </c>
      <c r="U28" s="829" t="s">
        <v>323</v>
      </c>
      <c r="V28" s="829" t="s">
        <v>652</v>
      </c>
    </row>
    <row r="29" spans="1:22" outlineLevel="1">
      <c r="A29" s="847" t="s">
        <v>75</v>
      </c>
      <c r="B29" s="829" t="s">
        <v>1793</v>
      </c>
      <c r="C29" s="839">
        <v>42950</v>
      </c>
      <c r="D29" s="829" t="s">
        <v>1811</v>
      </c>
      <c r="E29" s="830" t="s">
        <v>1812</v>
      </c>
      <c r="F29" s="831">
        <v>68786</v>
      </c>
      <c r="G29" s="832">
        <v>15.14</v>
      </c>
      <c r="H29" s="829">
        <v>20</v>
      </c>
      <c r="I29" s="829" t="s">
        <v>322</v>
      </c>
      <c r="J29" s="981">
        <f t="shared" si="1"/>
        <v>20</v>
      </c>
      <c r="K29" s="840" t="s">
        <v>996</v>
      </c>
      <c r="L29" s="841" t="s">
        <v>661</v>
      </c>
      <c r="M29" s="841" t="s">
        <v>352</v>
      </c>
      <c r="N29" s="841"/>
      <c r="O29" s="841"/>
      <c r="P29" s="841" t="s">
        <v>5</v>
      </c>
      <c r="Q29" s="841" t="s">
        <v>323</v>
      </c>
      <c r="R29" s="841" t="s">
        <v>652</v>
      </c>
      <c r="S29" s="829"/>
      <c r="T29" s="829" t="s">
        <v>5</v>
      </c>
      <c r="U29" s="829" t="s">
        <v>323</v>
      </c>
      <c r="V29" s="829" t="s">
        <v>652</v>
      </c>
    </row>
    <row r="30" spans="1:22" outlineLevel="1">
      <c r="A30" s="847" t="s">
        <v>75</v>
      </c>
      <c r="B30" s="829" t="s">
        <v>1793</v>
      </c>
      <c r="C30" s="839">
        <v>42950</v>
      </c>
      <c r="D30" s="829" t="s">
        <v>1811</v>
      </c>
      <c r="E30" s="830" t="s">
        <v>1813</v>
      </c>
      <c r="F30" s="831">
        <v>68786</v>
      </c>
      <c r="G30" s="832">
        <v>15.14</v>
      </c>
      <c r="H30" s="829">
        <v>20</v>
      </c>
      <c r="I30" s="829" t="s">
        <v>322</v>
      </c>
      <c r="J30" s="981">
        <f t="shared" si="1"/>
        <v>20</v>
      </c>
      <c r="K30" s="840" t="s">
        <v>996</v>
      </c>
      <c r="L30" s="841" t="s">
        <v>661</v>
      </c>
      <c r="M30" s="841" t="s">
        <v>352</v>
      </c>
      <c r="N30" s="841"/>
      <c r="O30" s="841"/>
      <c r="P30" s="841" t="s">
        <v>5</v>
      </c>
      <c r="Q30" s="841" t="s">
        <v>323</v>
      </c>
      <c r="R30" s="841" t="s">
        <v>652</v>
      </c>
      <c r="S30" s="829"/>
      <c r="T30" s="829" t="s">
        <v>5</v>
      </c>
      <c r="U30" s="829" t="s">
        <v>323</v>
      </c>
      <c r="V30" s="829" t="s">
        <v>652</v>
      </c>
    </row>
    <row r="31" spans="1:22" outlineLevel="1">
      <c r="A31" s="847" t="s">
        <v>75</v>
      </c>
      <c r="B31" s="829" t="s">
        <v>1793</v>
      </c>
      <c r="C31" s="839">
        <v>42960</v>
      </c>
      <c r="D31" s="829" t="s">
        <v>1804</v>
      </c>
      <c r="E31" s="830" t="s">
        <v>1814</v>
      </c>
      <c r="F31" s="831">
        <v>68786</v>
      </c>
      <c r="G31" s="832">
        <v>196.77</v>
      </c>
      <c r="H31" s="829">
        <v>260</v>
      </c>
      <c r="I31" s="829" t="s">
        <v>322</v>
      </c>
      <c r="J31" s="981">
        <f t="shared" si="1"/>
        <v>260</v>
      </c>
      <c r="K31" s="840" t="s">
        <v>996</v>
      </c>
      <c r="L31" s="841" t="s">
        <v>661</v>
      </c>
      <c r="M31" s="841" t="s">
        <v>352</v>
      </c>
      <c r="N31" s="841"/>
      <c r="O31" s="841"/>
      <c r="P31" s="841" t="s">
        <v>5</v>
      </c>
      <c r="Q31" s="841" t="s">
        <v>323</v>
      </c>
      <c r="R31" s="841" t="s">
        <v>652</v>
      </c>
      <c r="S31" s="829"/>
      <c r="T31" s="829" t="s">
        <v>5</v>
      </c>
      <c r="U31" s="829" t="s">
        <v>323</v>
      </c>
      <c r="V31" s="829" t="s">
        <v>652</v>
      </c>
    </row>
    <row r="32" spans="1:22" outlineLevel="1">
      <c r="A32" s="847" t="s">
        <v>75</v>
      </c>
      <c r="B32" s="829" t="s">
        <v>1793</v>
      </c>
      <c r="C32" s="839">
        <v>42960</v>
      </c>
      <c r="D32" s="829" t="s">
        <v>1808</v>
      </c>
      <c r="E32" s="830" t="s">
        <v>1815</v>
      </c>
      <c r="F32" s="831">
        <v>68786</v>
      </c>
      <c r="G32" s="832">
        <v>22.7</v>
      </c>
      <c r="H32" s="829">
        <v>30</v>
      </c>
      <c r="I32" s="829" t="s">
        <v>322</v>
      </c>
      <c r="J32" s="981">
        <f t="shared" si="1"/>
        <v>30</v>
      </c>
      <c r="K32" s="840" t="s">
        <v>996</v>
      </c>
      <c r="L32" s="841" t="s">
        <v>661</v>
      </c>
      <c r="M32" s="841" t="s">
        <v>352</v>
      </c>
      <c r="N32" s="841"/>
      <c r="O32" s="841"/>
      <c r="P32" s="841" t="s">
        <v>5</v>
      </c>
      <c r="Q32" s="841" t="s">
        <v>323</v>
      </c>
      <c r="R32" s="841" t="s">
        <v>652</v>
      </c>
      <c r="S32" s="829"/>
      <c r="T32" s="829" t="s">
        <v>5</v>
      </c>
      <c r="U32" s="829" t="s">
        <v>323</v>
      </c>
      <c r="V32" s="829" t="s">
        <v>652</v>
      </c>
    </row>
    <row r="33" spans="1:22" outlineLevel="1">
      <c r="A33" s="847" t="s">
        <v>75</v>
      </c>
      <c r="B33" s="829" t="s">
        <v>1793</v>
      </c>
      <c r="C33" s="839">
        <v>42960</v>
      </c>
      <c r="D33" s="829" t="s">
        <v>1808</v>
      </c>
      <c r="E33" s="830" t="s">
        <v>1816</v>
      </c>
      <c r="F33" s="831">
        <v>68786</v>
      </c>
      <c r="G33" s="832">
        <v>22.7</v>
      </c>
      <c r="H33" s="829">
        <v>30</v>
      </c>
      <c r="I33" s="829" t="s">
        <v>322</v>
      </c>
      <c r="J33" s="981">
        <f t="shared" si="1"/>
        <v>30</v>
      </c>
      <c r="K33" s="840" t="s">
        <v>996</v>
      </c>
      <c r="L33" s="841" t="s">
        <v>661</v>
      </c>
      <c r="M33" s="841" t="s">
        <v>352</v>
      </c>
      <c r="N33" s="841"/>
      <c r="O33" s="841"/>
      <c r="P33" s="841" t="s">
        <v>5</v>
      </c>
      <c r="Q33" s="841" t="s">
        <v>323</v>
      </c>
      <c r="R33" s="841" t="s">
        <v>652</v>
      </c>
      <c r="S33" s="829"/>
      <c r="T33" s="829" t="s">
        <v>5</v>
      </c>
      <c r="U33" s="829" t="s">
        <v>323</v>
      </c>
      <c r="V33" s="829" t="s">
        <v>652</v>
      </c>
    </row>
    <row r="34" spans="1:22" outlineLevel="1">
      <c r="A34" s="847" t="s">
        <v>75</v>
      </c>
      <c r="B34" s="829" t="s">
        <v>1793</v>
      </c>
      <c r="C34" s="839">
        <v>42960</v>
      </c>
      <c r="D34" s="829" t="s">
        <v>1808</v>
      </c>
      <c r="E34" s="830" t="s">
        <v>1817</v>
      </c>
      <c r="F34" s="831">
        <v>68786</v>
      </c>
      <c r="G34" s="832">
        <v>15.14</v>
      </c>
      <c r="H34" s="829">
        <v>20</v>
      </c>
      <c r="I34" s="829" t="s">
        <v>322</v>
      </c>
      <c r="J34" s="981">
        <f t="shared" si="1"/>
        <v>20</v>
      </c>
      <c r="K34" s="840" t="s">
        <v>996</v>
      </c>
      <c r="L34" s="841" t="s">
        <v>661</v>
      </c>
      <c r="M34" s="841" t="s">
        <v>352</v>
      </c>
      <c r="N34" s="841"/>
      <c r="O34" s="841"/>
      <c r="P34" s="841" t="s">
        <v>5</v>
      </c>
      <c r="Q34" s="841" t="s">
        <v>323</v>
      </c>
      <c r="R34" s="841" t="s">
        <v>652</v>
      </c>
      <c r="S34" s="829"/>
      <c r="T34" s="829" t="s">
        <v>5</v>
      </c>
      <c r="U34" s="829" t="s">
        <v>323</v>
      </c>
      <c r="V34" s="829" t="s">
        <v>652</v>
      </c>
    </row>
    <row r="35" spans="1:22" outlineLevel="1">
      <c r="A35" s="847" t="s">
        <v>75</v>
      </c>
      <c r="B35" s="829" t="s">
        <v>1793</v>
      </c>
      <c r="C35" s="839">
        <v>42960</v>
      </c>
      <c r="D35" s="829" t="s">
        <v>1808</v>
      </c>
      <c r="E35" s="830" t="s">
        <v>1818</v>
      </c>
      <c r="F35" s="831">
        <v>68786</v>
      </c>
      <c r="G35" s="832">
        <v>15.14</v>
      </c>
      <c r="H35" s="829">
        <v>20</v>
      </c>
      <c r="I35" s="829" t="s">
        <v>322</v>
      </c>
      <c r="J35" s="981">
        <f t="shared" si="1"/>
        <v>20</v>
      </c>
      <c r="K35" s="840" t="s">
        <v>996</v>
      </c>
      <c r="L35" s="841" t="s">
        <v>661</v>
      </c>
      <c r="M35" s="841" t="s">
        <v>352</v>
      </c>
      <c r="N35" s="841"/>
      <c r="O35" s="841"/>
      <c r="P35" s="841" t="s">
        <v>5</v>
      </c>
      <c r="Q35" s="841" t="s">
        <v>323</v>
      </c>
      <c r="R35" s="841" t="s">
        <v>652</v>
      </c>
      <c r="S35" s="829"/>
      <c r="T35" s="829" t="s">
        <v>5</v>
      </c>
      <c r="U35" s="829" t="s">
        <v>323</v>
      </c>
      <c r="V35" s="829" t="s">
        <v>652</v>
      </c>
    </row>
    <row r="36" spans="1:22" outlineLevel="1">
      <c r="A36" s="847" t="s">
        <v>75</v>
      </c>
      <c r="B36" s="829" t="s">
        <v>1793</v>
      </c>
      <c r="C36" s="839">
        <v>42960</v>
      </c>
      <c r="D36" s="829" t="s">
        <v>1804</v>
      </c>
      <c r="E36" s="830" t="s">
        <v>1819</v>
      </c>
      <c r="F36" s="831">
        <v>68786</v>
      </c>
      <c r="G36" s="832">
        <v>306.51</v>
      </c>
      <c r="H36" s="829">
        <v>405</v>
      </c>
      <c r="I36" s="829" t="s">
        <v>322</v>
      </c>
      <c r="J36" s="981">
        <f t="shared" si="1"/>
        <v>405</v>
      </c>
      <c r="K36" s="840" t="s">
        <v>998</v>
      </c>
      <c r="L36" s="841" t="s">
        <v>661</v>
      </c>
      <c r="M36" s="841" t="s">
        <v>352</v>
      </c>
      <c r="N36" s="841"/>
      <c r="O36" s="841"/>
      <c r="P36" s="841" t="s">
        <v>5</v>
      </c>
      <c r="Q36" s="841" t="s">
        <v>323</v>
      </c>
      <c r="R36" s="841" t="s">
        <v>652</v>
      </c>
      <c r="S36" s="829"/>
      <c r="T36" s="829" t="s">
        <v>5</v>
      </c>
      <c r="U36" s="829" t="s">
        <v>323</v>
      </c>
      <c r="V36" s="829" t="s">
        <v>652</v>
      </c>
    </row>
    <row r="37" spans="1:22" outlineLevel="1">
      <c r="A37" s="847" t="s">
        <v>75</v>
      </c>
      <c r="B37" s="829" t="s">
        <v>1793</v>
      </c>
      <c r="C37" s="839">
        <v>42950</v>
      </c>
      <c r="D37" s="829" t="s">
        <v>1811</v>
      </c>
      <c r="E37" s="830" t="s">
        <v>1820</v>
      </c>
      <c r="F37" s="831">
        <v>68786</v>
      </c>
      <c r="G37" s="832">
        <v>37.840000000000003</v>
      </c>
      <c r="H37" s="829">
        <v>50</v>
      </c>
      <c r="I37" s="829" t="s">
        <v>322</v>
      </c>
      <c r="J37" s="981">
        <f t="shared" si="1"/>
        <v>50</v>
      </c>
      <c r="K37" s="840" t="s">
        <v>1000</v>
      </c>
      <c r="L37" s="841" t="s">
        <v>661</v>
      </c>
      <c r="M37" s="841" t="s">
        <v>352</v>
      </c>
      <c r="N37" s="841"/>
      <c r="O37" s="841"/>
      <c r="P37" s="841" t="s">
        <v>5</v>
      </c>
      <c r="Q37" s="841" t="s">
        <v>323</v>
      </c>
      <c r="R37" s="841" t="s">
        <v>652</v>
      </c>
      <c r="S37" s="829"/>
      <c r="T37" s="829" t="s">
        <v>5</v>
      </c>
      <c r="U37" s="829" t="s">
        <v>323</v>
      </c>
      <c r="V37" s="829" t="s">
        <v>652</v>
      </c>
    </row>
    <row r="38" spans="1:22" outlineLevel="1">
      <c r="A38" s="847" t="s">
        <v>75</v>
      </c>
      <c r="B38" s="829" t="s">
        <v>1793</v>
      </c>
      <c r="C38" s="839">
        <v>42960</v>
      </c>
      <c r="D38" s="829" t="s">
        <v>1804</v>
      </c>
      <c r="E38" s="830" t="s">
        <v>1821</v>
      </c>
      <c r="F38" s="831">
        <v>68786</v>
      </c>
      <c r="G38" s="832">
        <v>37.840000000000003</v>
      </c>
      <c r="H38" s="829">
        <v>50</v>
      </c>
      <c r="I38" s="829" t="s">
        <v>322</v>
      </c>
      <c r="J38" s="981">
        <f t="shared" si="1"/>
        <v>50</v>
      </c>
      <c r="K38" s="840" t="s">
        <v>1000</v>
      </c>
      <c r="L38" s="841" t="s">
        <v>661</v>
      </c>
      <c r="M38" s="841" t="s">
        <v>352</v>
      </c>
      <c r="N38" s="841"/>
      <c r="O38" s="841"/>
      <c r="P38" s="841" t="s">
        <v>5</v>
      </c>
      <c r="Q38" s="841" t="s">
        <v>323</v>
      </c>
      <c r="R38" s="841" t="s">
        <v>652</v>
      </c>
      <c r="S38" s="829"/>
      <c r="T38" s="829" t="s">
        <v>5</v>
      </c>
      <c r="U38" s="829" t="s">
        <v>323</v>
      </c>
      <c r="V38" s="829" t="s">
        <v>652</v>
      </c>
    </row>
    <row r="39" spans="1:22" outlineLevel="1">
      <c r="A39" s="847" t="s">
        <v>75</v>
      </c>
      <c r="B39" s="829" t="s">
        <v>1793</v>
      </c>
      <c r="C39" s="839">
        <v>42960</v>
      </c>
      <c r="D39" s="829" t="s">
        <v>1804</v>
      </c>
      <c r="E39" s="830" t="s">
        <v>1822</v>
      </c>
      <c r="F39" s="831">
        <v>68786</v>
      </c>
      <c r="G39" s="832">
        <v>37.840000000000003</v>
      </c>
      <c r="H39" s="829">
        <v>50</v>
      </c>
      <c r="I39" s="829" t="s">
        <v>322</v>
      </c>
      <c r="J39" s="981">
        <f t="shared" si="1"/>
        <v>50</v>
      </c>
      <c r="K39" s="840" t="s">
        <v>1000</v>
      </c>
      <c r="L39" s="841" t="s">
        <v>661</v>
      </c>
      <c r="M39" s="841" t="s">
        <v>352</v>
      </c>
      <c r="N39" s="841"/>
      <c r="O39" s="841"/>
      <c r="P39" s="841" t="s">
        <v>5</v>
      </c>
      <c r="Q39" s="841" t="s">
        <v>323</v>
      </c>
      <c r="R39" s="841" t="s">
        <v>652</v>
      </c>
      <c r="S39" s="829"/>
      <c r="T39" s="829" t="s">
        <v>5</v>
      </c>
      <c r="U39" s="829" t="s">
        <v>323</v>
      </c>
      <c r="V39" s="829" t="s">
        <v>652</v>
      </c>
    </row>
    <row r="40" spans="1:22" outlineLevel="1">
      <c r="A40" s="847" t="s">
        <v>75</v>
      </c>
      <c r="B40" s="829" t="s">
        <v>1793</v>
      </c>
      <c r="C40" s="839">
        <v>42960</v>
      </c>
      <c r="D40" s="829" t="s">
        <v>1804</v>
      </c>
      <c r="E40" s="830" t="s">
        <v>1823</v>
      </c>
      <c r="F40" s="831">
        <v>68786</v>
      </c>
      <c r="G40" s="832">
        <v>30.27</v>
      </c>
      <c r="H40" s="829">
        <v>40</v>
      </c>
      <c r="I40" s="829" t="s">
        <v>322</v>
      </c>
      <c r="J40" s="981">
        <f t="shared" si="1"/>
        <v>40</v>
      </c>
      <c r="K40" s="840" t="s">
        <v>1000</v>
      </c>
      <c r="L40" s="841" t="s">
        <v>661</v>
      </c>
      <c r="M40" s="841" t="s">
        <v>352</v>
      </c>
      <c r="N40" s="841"/>
      <c r="O40" s="841"/>
      <c r="P40" s="841" t="s">
        <v>5</v>
      </c>
      <c r="Q40" s="841" t="s">
        <v>323</v>
      </c>
      <c r="R40" s="841" t="s">
        <v>652</v>
      </c>
      <c r="S40" s="829"/>
      <c r="T40" s="829" t="s">
        <v>5</v>
      </c>
      <c r="U40" s="829" t="s">
        <v>323</v>
      </c>
      <c r="V40" s="829" t="s">
        <v>652</v>
      </c>
    </row>
    <row r="41" spans="1:22" outlineLevel="1">
      <c r="A41" s="847" t="s">
        <v>75</v>
      </c>
      <c r="B41" s="829" t="s">
        <v>1793</v>
      </c>
      <c r="C41" s="839">
        <v>42954</v>
      </c>
      <c r="D41" s="829" t="s">
        <v>1811</v>
      </c>
      <c r="E41" s="830" t="s">
        <v>1824</v>
      </c>
      <c r="F41" s="831">
        <v>68786</v>
      </c>
      <c r="G41" s="832">
        <v>199.8</v>
      </c>
      <c r="H41" s="829">
        <v>264</v>
      </c>
      <c r="I41" s="829" t="s">
        <v>322</v>
      </c>
      <c r="J41" s="981">
        <f t="shared" si="1"/>
        <v>264</v>
      </c>
      <c r="K41" s="840" t="s">
        <v>1308</v>
      </c>
      <c r="L41" s="841" t="s">
        <v>661</v>
      </c>
      <c r="M41" s="841" t="s">
        <v>352</v>
      </c>
      <c r="N41" s="841"/>
      <c r="O41" s="841"/>
      <c r="P41" s="841" t="s">
        <v>5</v>
      </c>
      <c r="Q41" s="841" t="s">
        <v>323</v>
      </c>
      <c r="R41" s="841" t="s">
        <v>652</v>
      </c>
      <c r="S41" s="829"/>
      <c r="T41" s="829" t="s">
        <v>5</v>
      </c>
      <c r="U41" s="829" t="s">
        <v>323</v>
      </c>
      <c r="V41" s="829" t="s">
        <v>652</v>
      </c>
    </row>
    <row r="42" spans="1:22" outlineLevel="1">
      <c r="A42" s="847" t="s">
        <v>75</v>
      </c>
      <c r="B42" s="829" t="s">
        <v>1793</v>
      </c>
      <c r="C42" s="839">
        <v>42968</v>
      </c>
      <c r="D42" s="829" t="s">
        <v>1825</v>
      </c>
      <c r="E42" s="830" t="s">
        <v>1826</v>
      </c>
      <c r="F42" s="831">
        <v>68786</v>
      </c>
      <c r="G42" s="832">
        <v>230.07</v>
      </c>
      <c r="H42" s="829">
        <v>304</v>
      </c>
      <c r="I42" s="829" t="s">
        <v>322</v>
      </c>
      <c r="J42" s="981">
        <f t="shared" si="1"/>
        <v>304</v>
      </c>
      <c r="K42" s="840" t="s">
        <v>1308</v>
      </c>
      <c r="L42" s="841" t="s">
        <v>661</v>
      </c>
      <c r="M42" s="841" t="s">
        <v>352</v>
      </c>
      <c r="N42" s="841"/>
      <c r="O42" s="841"/>
      <c r="P42" s="841" t="s">
        <v>5</v>
      </c>
      <c r="Q42" s="841" t="s">
        <v>323</v>
      </c>
      <c r="R42" s="841" t="s">
        <v>652</v>
      </c>
      <c r="S42" s="829"/>
      <c r="T42" s="829" t="s">
        <v>5</v>
      </c>
      <c r="U42" s="829" t="s">
        <v>323</v>
      </c>
      <c r="V42" s="829" t="s">
        <v>652</v>
      </c>
    </row>
    <row r="43" spans="1:22">
      <c r="A43" s="842" t="s">
        <v>647</v>
      </c>
      <c r="B43" s="842"/>
      <c r="C43" s="842"/>
      <c r="D43" s="842"/>
      <c r="E43" s="843"/>
      <c r="F43" s="844"/>
      <c r="G43" s="845">
        <f>SUM(G21:G42)</f>
        <v>2219.4100000000003</v>
      </c>
      <c r="H43" s="846">
        <f>SUM(H21:H42)</f>
        <v>2929.5</v>
      </c>
      <c r="I43" s="842"/>
      <c r="J43" s="984">
        <f>SUM(J21:J42)</f>
        <v>2929.5</v>
      </c>
      <c r="K43" s="842"/>
      <c r="L43" s="842"/>
      <c r="M43" s="842"/>
      <c r="N43" s="842"/>
      <c r="O43" s="842"/>
      <c r="P43" s="842"/>
      <c r="Q43" s="842"/>
      <c r="R43" s="842"/>
      <c r="S43" s="829"/>
      <c r="T43" s="829"/>
      <c r="U43" s="829"/>
      <c r="V43" s="829"/>
    </row>
    <row r="44" spans="1:22" outlineLevel="1">
      <c r="A44" s="847" t="s">
        <v>93</v>
      </c>
      <c r="B44" s="829" t="s">
        <v>1793</v>
      </c>
      <c r="C44" s="839">
        <v>42971</v>
      </c>
      <c r="D44" s="829" t="s">
        <v>1827</v>
      </c>
      <c r="E44" s="830" t="s">
        <v>1828</v>
      </c>
      <c r="F44" s="831">
        <v>68786</v>
      </c>
      <c r="G44" s="832">
        <v>22.7</v>
      </c>
      <c r="H44" s="829">
        <v>30</v>
      </c>
      <c r="I44" s="829" t="s">
        <v>322</v>
      </c>
      <c r="J44" s="981">
        <f>H44</f>
        <v>30</v>
      </c>
      <c r="K44" s="840" t="s">
        <v>670</v>
      </c>
      <c r="L44" s="841" t="s">
        <v>661</v>
      </c>
      <c r="M44" s="841" t="s">
        <v>352</v>
      </c>
      <c r="N44" s="841" t="s">
        <v>674</v>
      </c>
      <c r="O44" s="841"/>
      <c r="P44" s="841" t="s">
        <v>5</v>
      </c>
      <c r="Q44" s="841" t="s">
        <v>323</v>
      </c>
      <c r="R44" s="841" t="s">
        <v>652</v>
      </c>
      <c r="S44" s="829"/>
      <c r="T44" s="829" t="s">
        <v>5</v>
      </c>
      <c r="U44" s="829" t="s">
        <v>323</v>
      </c>
      <c r="V44" s="829" t="s">
        <v>652</v>
      </c>
    </row>
    <row r="45" spans="1:22" outlineLevel="1">
      <c r="A45" s="847" t="s">
        <v>93</v>
      </c>
      <c r="B45" s="829" t="s">
        <v>1793</v>
      </c>
      <c r="C45" s="839">
        <v>42971</v>
      </c>
      <c r="D45" s="829" t="s">
        <v>1827</v>
      </c>
      <c r="E45" s="830" t="s">
        <v>1829</v>
      </c>
      <c r="F45" s="831">
        <v>68786</v>
      </c>
      <c r="G45" s="832">
        <v>22.7</v>
      </c>
      <c r="H45" s="829">
        <v>30</v>
      </c>
      <c r="I45" s="829" t="s">
        <v>322</v>
      </c>
      <c r="J45" s="981">
        <f>H45</f>
        <v>30</v>
      </c>
      <c r="K45" s="840" t="s">
        <v>670</v>
      </c>
      <c r="L45" s="841" t="s">
        <v>661</v>
      </c>
      <c r="M45" s="841" t="s">
        <v>352</v>
      </c>
      <c r="N45" s="841" t="s">
        <v>674</v>
      </c>
      <c r="O45" s="841"/>
      <c r="P45" s="841" t="s">
        <v>5</v>
      </c>
      <c r="Q45" s="841" t="s">
        <v>323</v>
      </c>
      <c r="R45" s="841" t="s">
        <v>652</v>
      </c>
      <c r="S45" s="829"/>
      <c r="T45" s="829" t="s">
        <v>5</v>
      </c>
      <c r="U45" s="829" t="s">
        <v>323</v>
      </c>
      <c r="V45" s="829" t="s">
        <v>652</v>
      </c>
    </row>
    <row r="46" spans="1:22">
      <c r="A46" s="842" t="s">
        <v>647</v>
      </c>
      <c r="B46" s="842"/>
      <c r="C46" s="842"/>
      <c r="D46" s="842"/>
      <c r="E46" s="843"/>
      <c r="F46" s="844"/>
      <c r="G46" s="845">
        <f>SUM(G44:G45)</f>
        <v>45.4</v>
      </c>
      <c r="H46" s="846">
        <f>SUM(H44:H45)</f>
        <v>60</v>
      </c>
      <c r="I46" s="842"/>
      <c r="J46" s="984">
        <f>SUM(J44:J45)</f>
        <v>60</v>
      </c>
      <c r="K46" s="842"/>
      <c r="L46" s="842"/>
      <c r="M46" s="842"/>
      <c r="N46" s="842"/>
      <c r="O46" s="842"/>
      <c r="P46" s="842"/>
      <c r="Q46" s="842"/>
      <c r="R46" s="842"/>
      <c r="S46" s="829"/>
      <c r="T46" s="829"/>
      <c r="U46" s="829"/>
      <c r="V46" s="829"/>
    </row>
    <row r="47" spans="1:22" outlineLevel="1">
      <c r="A47" s="847" t="s">
        <v>96</v>
      </c>
      <c r="B47" s="829" t="s">
        <v>1793</v>
      </c>
      <c r="C47" s="839">
        <v>42970</v>
      </c>
      <c r="D47" s="829" t="s">
        <v>1830</v>
      </c>
      <c r="E47" s="830" t="s">
        <v>1831</v>
      </c>
      <c r="F47" s="831">
        <v>68786</v>
      </c>
      <c r="G47" s="832">
        <v>217.45</v>
      </c>
      <c r="H47" s="829">
        <v>287.32</v>
      </c>
      <c r="I47" s="829" t="s">
        <v>322</v>
      </c>
      <c r="J47" s="981">
        <f>H47</f>
        <v>287.32</v>
      </c>
      <c r="K47" s="840" t="s">
        <v>752</v>
      </c>
      <c r="L47" s="841" t="s">
        <v>661</v>
      </c>
      <c r="M47" s="841" t="s">
        <v>352</v>
      </c>
      <c r="N47" s="841"/>
      <c r="O47" s="841"/>
      <c r="P47" s="841" t="s">
        <v>5</v>
      </c>
      <c r="Q47" s="841" t="s">
        <v>323</v>
      </c>
      <c r="R47" s="841" t="s">
        <v>652</v>
      </c>
      <c r="S47" s="829"/>
      <c r="T47" s="829" t="s">
        <v>5</v>
      </c>
      <c r="U47" s="829" t="s">
        <v>323</v>
      </c>
      <c r="V47" s="829" t="s">
        <v>652</v>
      </c>
    </row>
    <row r="48" spans="1:22">
      <c r="A48" s="842" t="s">
        <v>647</v>
      </c>
      <c r="B48" s="842"/>
      <c r="C48" s="842"/>
      <c r="D48" s="842"/>
      <c r="E48" s="843"/>
      <c r="F48" s="844"/>
      <c r="G48" s="845">
        <f>SUM(G47:G47)</f>
        <v>217.45</v>
      </c>
      <c r="H48" s="846">
        <f>SUM(H47:H47)</f>
        <v>287.32</v>
      </c>
      <c r="I48" s="842"/>
      <c r="J48" s="984">
        <f>SUM(J47:J47)</f>
        <v>287.32</v>
      </c>
      <c r="K48" s="842"/>
      <c r="L48" s="842"/>
      <c r="M48" s="842"/>
      <c r="N48" s="842"/>
      <c r="O48" s="842"/>
      <c r="P48" s="842"/>
      <c r="Q48" s="842"/>
      <c r="R48" s="842"/>
      <c r="S48" s="829"/>
      <c r="T48" s="829"/>
      <c r="U48" s="829"/>
      <c r="V48" s="829"/>
    </row>
    <row r="49" spans="1:22" outlineLevel="1">
      <c r="A49" s="847" t="s">
        <v>100</v>
      </c>
      <c r="B49" s="829" t="s">
        <v>1792</v>
      </c>
      <c r="C49" s="839">
        <v>42883</v>
      </c>
      <c r="D49" s="829" t="s">
        <v>1832</v>
      </c>
      <c r="E49" s="830" t="s">
        <v>1833</v>
      </c>
      <c r="F49" s="831">
        <v>68459</v>
      </c>
      <c r="G49" s="832">
        <v>354.47</v>
      </c>
      <c r="H49" s="829">
        <v>354.47</v>
      </c>
      <c r="I49" s="829" t="s">
        <v>60</v>
      </c>
      <c r="J49" s="981">
        <v>461.75</v>
      </c>
      <c r="K49" s="840" t="s">
        <v>1056</v>
      </c>
      <c r="L49" s="841" t="s">
        <v>645</v>
      </c>
      <c r="M49" s="841" t="s">
        <v>352</v>
      </c>
      <c r="N49" s="841"/>
      <c r="O49" s="841"/>
      <c r="P49" s="841" t="s">
        <v>5</v>
      </c>
      <c r="Q49" s="841" t="s">
        <v>323</v>
      </c>
      <c r="R49" s="841" t="s">
        <v>652</v>
      </c>
      <c r="S49" s="829"/>
      <c r="T49" s="829" t="s">
        <v>5</v>
      </c>
      <c r="U49" s="829" t="s">
        <v>323</v>
      </c>
      <c r="V49" s="829" t="s">
        <v>652</v>
      </c>
    </row>
    <row r="50" spans="1:22" outlineLevel="1">
      <c r="A50" s="847" t="s">
        <v>100</v>
      </c>
      <c r="B50" s="829" t="s">
        <v>1792</v>
      </c>
      <c r="C50" s="839">
        <v>42883</v>
      </c>
      <c r="D50" s="829" t="s">
        <v>1832</v>
      </c>
      <c r="E50" s="830" t="s">
        <v>1834</v>
      </c>
      <c r="F50" s="831">
        <v>68459</v>
      </c>
      <c r="G50" s="832">
        <v>64.98</v>
      </c>
      <c r="H50" s="829">
        <v>64.98</v>
      </c>
      <c r="I50" s="829" t="s">
        <v>60</v>
      </c>
      <c r="J50" s="981">
        <v>84.65</v>
      </c>
      <c r="K50" s="840" t="s">
        <v>1056</v>
      </c>
      <c r="L50" s="841" t="s">
        <v>645</v>
      </c>
      <c r="M50" s="841" t="s">
        <v>352</v>
      </c>
      <c r="N50" s="841"/>
      <c r="O50" s="841"/>
      <c r="P50" s="841" t="s">
        <v>5</v>
      </c>
      <c r="Q50" s="841" t="s">
        <v>323</v>
      </c>
      <c r="R50" s="841" t="s">
        <v>652</v>
      </c>
      <c r="S50" s="829"/>
      <c r="T50" s="829" t="s">
        <v>5</v>
      </c>
      <c r="U50" s="829" t="s">
        <v>323</v>
      </c>
      <c r="V50" s="829" t="s">
        <v>652</v>
      </c>
    </row>
    <row r="51" spans="1:22">
      <c r="A51" s="842" t="s">
        <v>647</v>
      </c>
      <c r="B51" s="842"/>
      <c r="C51" s="842"/>
      <c r="D51" s="842"/>
      <c r="E51" s="843"/>
      <c r="F51" s="844"/>
      <c r="G51" s="845">
        <f>SUM(G49:G50)</f>
        <v>419.45000000000005</v>
      </c>
      <c r="H51" s="846">
        <f>SUM(H49:H50)</f>
        <v>419.45000000000005</v>
      </c>
      <c r="I51" s="842"/>
      <c r="J51" s="984">
        <f>SUM(J49:J50)</f>
        <v>546.4</v>
      </c>
      <c r="K51" s="842"/>
      <c r="L51" s="842"/>
      <c r="M51" s="842"/>
      <c r="N51" s="842"/>
      <c r="O51" s="842"/>
      <c r="P51" s="842"/>
      <c r="Q51" s="842"/>
      <c r="R51" s="842"/>
      <c r="S51" s="829"/>
      <c r="T51" s="829"/>
      <c r="U51" s="829"/>
      <c r="V51" s="829"/>
    </row>
    <row r="52" spans="1:22" outlineLevel="1">
      <c r="A52" s="847" t="s">
        <v>102</v>
      </c>
      <c r="B52" s="829" t="s">
        <v>1792</v>
      </c>
      <c r="C52" s="839">
        <v>42937</v>
      </c>
      <c r="D52" s="829" t="s">
        <v>1835</v>
      </c>
      <c r="E52" s="830" t="s">
        <v>1836</v>
      </c>
      <c r="F52" s="831">
        <v>68460</v>
      </c>
      <c r="G52" s="832">
        <v>38.380000000000003</v>
      </c>
      <c r="H52" s="829">
        <v>50</v>
      </c>
      <c r="I52" s="829" t="s">
        <v>322</v>
      </c>
      <c r="J52" s="981">
        <f t="shared" ref="J52:J68" si="2">H52</f>
        <v>50</v>
      </c>
      <c r="K52" s="840" t="s">
        <v>660</v>
      </c>
      <c r="L52" s="841" t="s">
        <v>661</v>
      </c>
      <c r="M52" s="841" t="s">
        <v>352</v>
      </c>
      <c r="N52" s="841" t="s">
        <v>662</v>
      </c>
      <c r="O52" s="841"/>
      <c r="P52" s="841" t="s">
        <v>5</v>
      </c>
      <c r="Q52" s="841" t="s">
        <v>323</v>
      </c>
      <c r="R52" s="841" t="s">
        <v>652</v>
      </c>
      <c r="S52" s="829"/>
      <c r="T52" s="829" t="s">
        <v>5</v>
      </c>
      <c r="U52" s="829" t="s">
        <v>323</v>
      </c>
      <c r="V52" s="829" t="s">
        <v>652</v>
      </c>
    </row>
    <row r="53" spans="1:22" outlineLevel="1">
      <c r="A53" s="847" t="s">
        <v>102</v>
      </c>
      <c r="B53" s="829" t="s">
        <v>1792</v>
      </c>
      <c r="C53" s="839">
        <v>42929</v>
      </c>
      <c r="D53" s="829" t="s">
        <v>1796</v>
      </c>
      <c r="E53" s="830" t="s">
        <v>1837</v>
      </c>
      <c r="F53" s="831">
        <v>68460</v>
      </c>
      <c r="G53" s="832">
        <v>16.12</v>
      </c>
      <c r="H53" s="829">
        <v>21</v>
      </c>
      <c r="I53" s="829" t="s">
        <v>322</v>
      </c>
      <c r="J53" s="981">
        <f t="shared" si="2"/>
        <v>21</v>
      </c>
      <c r="K53" s="840" t="s">
        <v>660</v>
      </c>
      <c r="L53" s="841" t="s">
        <v>661</v>
      </c>
      <c r="M53" s="841" t="s">
        <v>352</v>
      </c>
      <c r="N53" s="841" t="s">
        <v>674</v>
      </c>
      <c r="O53" s="841"/>
      <c r="P53" s="841" t="s">
        <v>5</v>
      </c>
      <c r="Q53" s="841" t="s">
        <v>323</v>
      </c>
      <c r="R53" s="841" t="s">
        <v>652</v>
      </c>
      <c r="S53" s="829"/>
      <c r="T53" s="829" t="s">
        <v>5</v>
      </c>
      <c r="U53" s="829" t="s">
        <v>323</v>
      </c>
      <c r="V53" s="829" t="s">
        <v>652</v>
      </c>
    </row>
    <row r="54" spans="1:22" outlineLevel="1">
      <c r="A54" s="847" t="s">
        <v>102</v>
      </c>
      <c r="B54" s="829" t="s">
        <v>1792</v>
      </c>
      <c r="C54" s="839">
        <v>42929</v>
      </c>
      <c r="D54" s="829" t="s">
        <v>1796</v>
      </c>
      <c r="E54" s="830" t="s">
        <v>1838</v>
      </c>
      <c r="F54" s="831">
        <v>68460</v>
      </c>
      <c r="G54" s="832">
        <v>16.12</v>
      </c>
      <c r="H54" s="829">
        <v>21</v>
      </c>
      <c r="I54" s="829" t="s">
        <v>322</v>
      </c>
      <c r="J54" s="981">
        <f t="shared" si="2"/>
        <v>21</v>
      </c>
      <c r="K54" s="840" t="s">
        <v>660</v>
      </c>
      <c r="L54" s="841" t="s">
        <v>661</v>
      </c>
      <c r="M54" s="841" t="s">
        <v>352</v>
      </c>
      <c r="N54" s="841" t="s">
        <v>760</v>
      </c>
      <c r="O54" s="841"/>
      <c r="P54" s="841" t="s">
        <v>5</v>
      </c>
      <c r="Q54" s="841" t="s">
        <v>323</v>
      </c>
      <c r="R54" s="841" t="s">
        <v>652</v>
      </c>
      <c r="S54" s="829"/>
      <c r="T54" s="829" t="s">
        <v>5</v>
      </c>
      <c r="U54" s="829" t="s">
        <v>323</v>
      </c>
      <c r="V54" s="829" t="s">
        <v>652</v>
      </c>
    </row>
    <row r="55" spans="1:22" outlineLevel="1">
      <c r="A55" s="847" t="s">
        <v>102</v>
      </c>
      <c r="B55" s="829" t="s">
        <v>1793</v>
      </c>
      <c r="C55" s="839">
        <v>42960</v>
      </c>
      <c r="D55" s="829" t="s">
        <v>1808</v>
      </c>
      <c r="E55" s="830" t="s">
        <v>1839</v>
      </c>
      <c r="F55" s="831">
        <v>68786</v>
      </c>
      <c r="G55" s="832">
        <v>143.80000000000001</v>
      </c>
      <c r="H55" s="829">
        <v>190</v>
      </c>
      <c r="I55" s="829" t="s">
        <v>322</v>
      </c>
      <c r="J55" s="981">
        <f t="shared" si="2"/>
        <v>190</v>
      </c>
      <c r="K55" s="840" t="s">
        <v>660</v>
      </c>
      <c r="L55" s="841" t="s">
        <v>661</v>
      </c>
      <c r="M55" s="841" t="s">
        <v>352</v>
      </c>
      <c r="N55" s="841" t="s">
        <v>758</v>
      </c>
      <c r="O55" s="841"/>
      <c r="P55" s="841" t="s">
        <v>5</v>
      </c>
      <c r="Q55" s="841" t="s">
        <v>323</v>
      </c>
      <c r="R55" s="841" t="s">
        <v>652</v>
      </c>
      <c r="S55" s="829"/>
      <c r="T55" s="829" t="s">
        <v>5</v>
      </c>
      <c r="U55" s="829" t="s">
        <v>323</v>
      </c>
      <c r="V55" s="829" t="s">
        <v>652</v>
      </c>
    </row>
    <row r="56" spans="1:22" outlineLevel="1">
      <c r="A56" s="847" t="s">
        <v>102</v>
      </c>
      <c r="B56" s="829" t="s">
        <v>1793</v>
      </c>
      <c r="C56" s="839">
        <v>42960</v>
      </c>
      <c r="D56" s="829" t="s">
        <v>1808</v>
      </c>
      <c r="E56" s="830" t="s">
        <v>1840</v>
      </c>
      <c r="F56" s="831">
        <v>68786</v>
      </c>
      <c r="G56" s="832">
        <v>143.80000000000001</v>
      </c>
      <c r="H56" s="829">
        <v>190</v>
      </c>
      <c r="I56" s="829" t="s">
        <v>322</v>
      </c>
      <c r="J56" s="981">
        <f t="shared" si="2"/>
        <v>190</v>
      </c>
      <c r="K56" s="840" t="s">
        <v>660</v>
      </c>
      <c r="L56" s="841" t="s">
        <v>661</v>
      </c>
      <c r="M56" s="841" t="s">
        <v>352</v>
      </c>
      <c r="N56" s="841" t="s">
        <v>758</v>
      </c>
      <c r="O56" s="841"/>
      <c r="P56" s="841" t="s">
        <v>5</v>
      </c>
      <c r="Q56" s="841" t="s">
        <v>323</v>
      </c>
      <c r="R56" s="841" t="s">
        <v>652</v>
      </c>
      <c r="S56" s="829"/>
      <c r="T56" s="829" t="s">
        <v>5</v>
      </c>
      <c r="U56" s="829" t="s">
        <v>323</v>
      </c>
      <c r="V56" s="829" t="s">
        <v>652</v>
      </c>
    </row>
    <row r="57" spans="1:22" outlineLevel="1">
      <c r="A57" s="847" t="s">
        <v>102</v>
      </c>
      <c r="B57" s="829" t="s">
        <v>1793</v>
      </c>
      <c r="C57" s="839">
        <v>42961</v>
      </c>
      <c r="D57" s="829" t="s">
        <v>1841</v>
      </c>
      <c r="E57" s="830" t="s">
        <v>1842</v>
      </c>
      <c r="F57" s="831">
        <v>68794</v>
      </c>
      <c r="G57" s="832">
        <v>37.840000000000003</v>
      </c>
      <c r="H57" s="829">
        <v>50</v>
      </c>
      <c r="I57" s="829" t="s">
        <v>322</v>
      </c>
      <c r="J57" s="981">
        <f t="shared" si="2"/>
        <v>50</v>
      </c>
      <c r="K57" s="840" t="s">
        <v>660</v>
      </c>
      <c r="L57" s="841" t="s">
        <v>665</v>
      </c>
      <c r="M57" s="841" t="s">
        <v>352</v>
      </c>
      <c r="N57" s="841" t="s">
        <v>662</v>
      </c>
      <c r="O57" s="841"/>
      <c r="P57" s="841" t="s">
        <v>5</v>
      </c>
      <c r="Q57" s="841" t="s">
        <v>323</v>
      </c>
      <c r="R57" s="841" t="s">
        <v>652</v>
      </c>
      <c r="S57" s="829"/>
      <c r="T57" s="829" t="s">
        <v>5</v>
      </c>
      <c r="U57" s="829" t="s">
        <v>323</v>
      </c>
      <c r="V57" s="829" t="s">
        <v>652</v>
      </c>
    </row>
    <row r="58" spans="1:22" outlineLevel="1">
      <c r="A58" s="847" t="s">
        <v>102</v>
      </c>
      <c r="B58" s="829" t="s">
        <v>1793</v>
      </c>
      <c r="C58" s="839">
        <v>42950</v>
      </c>
      <c r="D58" s="829" t="s">
        <v>1811</v>
      </c>
      <c r="E58" s="830" t="s">
        <v>1843</v>
      </c>
      <c r="F58" s="831">
        <v>68786</v>
      </c>
      <c r="G58" s="832">
        <v>15.14</v>
      </c>
      <c r="H58" s="829">
        <v>20</v>
      </c>
      <c r="I58" s="829" t="s">
        <v>322</v>
      </c>
      <c r="J58" s="981">
        <f t="shared" si="2"/>
        <v>20</v>
      </c>
      <c r="K58" s="840" t="s">
        <v>670</v>
      </c>
      <c r="L58" s="841" t="s">
        <v>661</v>
      </c>
      <c r="M58" s="841" t="s">
        <v>352</v>
      </c>
      <c r="N58" s="841" t="s">
        <v>674</v>
      </c>
      <c r="O58" s="841"/>
      <c r="P58" s="841" t="s">
        <v>5</v>
      </c>
      <c r="Q58" s="841" t="s">
        <v>323</v>
      </c>
      <c r="R58" s="841" t="s">
        <v>652</v>
      </c>
      <c r="S58" s="829"/>
      <c r="T58" s="829" t="s">
        <v>5</v>
      </c>
      <c r="U58" s="829" t="s">
        <v>323</v>
      </c>
      <c r="V58" s="829" t="s">
        <v>652</v>
      </c>
    </row>
    <row r="59" spans="1:22" outlineLevel="1">
      <c r="A59" s="847" t="s">
        <v>102</v>
      </c>
      <c r="B59" s="829" t="s">
        <v>1793</v>
      </c>
      <c r="C59" s="839">
        <v>42950</v>
      </c>
      <c r="D59" s="829" t="s">
        <v>1811</v>
      </c>
      <c r="E59" s="830" t="s">
        <v>1844</v>
      </c>
      <c r="F59" s="831">
        <v>68786</v>
      </c>
      <c r="G59" s="832">
        <v>15.14</v>
      </c>
      <c r="H59" s="829">
        <v>20</v>
      </c>
      <c r="I59" s="829" t="s">
        <v>322</v>
      </c>
      <c r="J59" s="981">
        <f t="shared" si="2"/>
        <v>20</v>
      </c>
      <c r="K59" s="840" t="s">
        <v>670</v>
      </c>
      <c r="L59" s="841" t="s">
        <v>661</v>
      </c>
      <c r="M59" s="841" t="s">
        <v>352</v>
      </c>
      <c r="N59" s="841" t="s">
        <v>758</v>
      </c>
      <c r="O59" s="841"/>
      <c r="P59" s="841" t="s">
        <v>5</v>
      </c>
      <c r="Q59" s="841" t="s">
        <v>323</v>
      </c>
      <c r="R59" s="841" t="s">
        <v>652</v>
      </c>
      <c r="S59" s="829"/>
      <c r="T59" s="829" t="s">
        <v>5</v>
      </c>
      <c r="U59" s="829" t="s">
        <v>323</v>
      </c>
      <c r="V59" s="829" t="s">
        <v>652</v>
      </c>
    </row>
    <row r="60" spans="1:22" outlineLevel="1">
      <c r="A60" s="847" t="s">
        <v>102</v>
      </c>
      <c r="B60" s="829" t="s">
        <v>1793</v>
      </c>
      <c r="C60" s="839">
        <v>42960</v>
      </c>
      <c r="D60" s="829" t="s">
        <v>1808</v>
      </c>
      <c r="E60" s="830" t="s">
        <v>1845</v>
      </c>
      <c r="F60" s="831">
        <v>68786</v>
      </c>
      <c r="G60" s="832">
        <v>22.7</v>
      </c>
      <c r="H60" s="829">
        <v>30</v>
      </c>
      <c r="I60" s="829" t="s">
        <v>322</v>
      </c>
      <c r="J60" s="981">
        <f t="shared" si="2"/>
        <v>30</v>
      </c>
      <c r="K60" s="840" t="s">
        <v>670</v>
      </c>
      <c r="L60" s="841" t="s">
        <v>661</v>
      </c>
      <c r="M60" s="841" t="s">
        <v>352</v>
      </c>
      <c r="N60" s="841" t="s">
        <v>758</v>
      </c>
      <c r="O60" s="841"/>
      <c r="P60" s="841" t="s">
        <v>5</v>
      </c>
      <c r="Q60" s="841" t="s">
        <v>323</v>
      </c>
      <c r="R60" s="841" t="s">
        <v>652</v>
      </c>
      <c r="S60" s="829"/>
      <c r="T60" s="829" t="s">
        <v>5</v>
      </c>
      <c r="U60" s="829" t="s">
        <v>323</v>
      </c>
      <c r="V60" s="829" t="s">
        <v>652</v>
      </c>
    </row>
    <row r="61" spans="1:22" outlineLevel="1">
      <c r="A61" s="847" t="s">
        <v>102</v>
      </c>
      <c r="B61" s="829" t="s">
        <v>1793</v>
      </c>
      <c r="C61" s="839">
        <v>42960</v>
      </c>
      <c r="D61" s="829" t="s">
        <v>1808</v>
      </c>
      <c r="E61" s="830" t="s">
        <v>1846</v>
      </c>
      <c r="F61" s="831">
        <v>68786</v>
      </c>
      <c r="G61" s="832">
        <v>22.7</v>
      </c>
      <c r="H61" s="829">
        <v>30</v>
      </c>
      <c r="I61" s="829" t="s">
        <v>322</v>
      </c>
      <c r="J61" s="981">
        <f t="shared" si="2"/>
        <v>30</v>
      </c>
      <c r="K61" s="840" t="s">
        <v>670</v>
      </c>
      <c r="L61" s="841" t="s">
        <v>661</v>
      </c>
      <c r="M61" s="841" t="s">
        <v>352</v>
      </c>
      <c r="N61" s="841" t="s">
        <v>758</v>
      </c>
      <c r="O61" s="841"/>
      <c r="P61" s="841" t="s">
        <v>5</v>
      </c>
      <c r="Q61" s="841" t="s">
        <v>323</v>
      </c>
      <c r="R61" s="841" t="s">
        <v>652</v>
      </c>
      <c r="S61" s="829"/>
      <c r="T61" s="829" t="s">
        <v>5</v>
      </c>
      <c r="U61" s="829" t="s">
        <v>323</v>
      </c>
      <c r="V61" s="829" t="s">
        <v>652</v>
      </c>
    </row>
    <row r="62" spans="1:22" outlineLevel="1">
      <c r="A62" s="847" t="s">
        <v>102</v>
      </c>
      <c r="B62" s="829" t="s">
        <v>1793</v>
      </c>
      <c r="C62" s="839">
        <v>42960</v>
      </c>
      <c r="D62" s="829" t="s">
        <v>1808</v>
      </c>
      <c r="E62" s="830" t="s">
        <v>1847</v>
      </c>
      <c r="F62" s="831">
        <v>68786</v>
      </c>
      <c r="G62" s="832">
        <v>15.14</v>
      </c>
      <c r="H62" s="829">
        <v>20</v>
      </c>
      <c r="I62" s="829" t="s">
        <v>322</v>
      </c>
      <c r="J62" s="981">
        <f t="shared" si="2"/>
        <v>20</v>
      </c>
      <c r="K62" s="840" t="s">
        <v>670</v>
      </c>
      <c r="L62" s="841" t="s">
        <v>661</v>
      </c>
      <c r="M62" s="841" t="s">
        <v>352</v>
      </c>
      <c r="N62" s="841" t="s">
        <v>758</v>
      </c>
      <c r="O62" s="841"/>
      <c r="P62" s="841" t="s">
        <v>5</v>
      </c>
      <c r="Q62" s="841" t="s">
        <v>323</v>
      </c>
      <c r="R62" s="841" t="s">
        <v>652</v>
      </c>
      <c r="S62" s="829"/>
      <c r="T62" s="829" t="s">
        <v>5</v>
      </c>
      <c r="U62" s="829" t="s">
        <v>323</v>
      </c>
      <c r="V62" s="829" t="s">
        <v>652</v>
      </c>
    </row>
    <row r="63" spans="1:22" outlineLevel="1">
      <c r="A63" s="847" t="s">
        <v>102</v>
      </c>
      <c r="B63" s="829" t="s">
        <v>1793</v>
      </c>
      <c r="C63" s="839">
        <v>42960</v>
      </c>
      <c r="D63" s="829" t="s">
        <v>1808</v>
      </c>
      <c r="E63" s="830" t="s">
        <v>1848</v>
      </c>
      <c r="F63" s="831">
        <v>68786</v>
      </c>
      <c r="G63" s="832">
        <v>15.14</v>
      </c>
      <c r="H63" s="829">
        <v>20</v>
      </c>
      <c r="I63" s="829" t="s">
        <v>322</v>
      </c>
      <c r="J63" s="981">
        <f t="shared" si="2"/>
        <v>20</v>
      </c>
      <c r="K63" s="840" t="s">
        <v>670</v>
      </c>
      <c r="L63" s="841" t="s">
        <v>661</v>
      </c>
      <c r="M63" s="841" t="s">
        <v>352</v>
      </c>
      <c r="N63" s="841" t="s">
        <v>758</v>
      </c>
      <c r="O63" s="841"/>
      <c r="P63" s="841" t="s">
        <v>5</v>
      </c>
      <c r="Q63" s="841" t="s">
        <v>323</v>
      </c>
      <c r="R63" s="841" t="s">
        <v>652</v>
      </c>
      <c r="S63" s="829"/>
      <c r="T63" s="829" t="s">
        <v>5</v>
      </c>
      <c r="U63" s="829" t="s">
        <v>323</v>
      </c>
      <c r="V63" s="829" t="s">
        <v>652</v>
      </c>
    </row>
    <row r="64" spans="1:22" outlineLevel="1">
      <c r="A64" s="847" t="s">
        <v>102</v>
      </c>
      <c r="B64" s="829" t="s">
        <v>1793</v>
      </c>
      <c r="C64" s="839">
        <v>42971</v>
      </c>
      <c r="D64" s="829" t="s">
        <v>1827</v>
      </c>
      <c r="E64" s="830" t="s">
        <v>1849</v>
      </c>
      <c r="F64" s="831">
        <v>68786</v>
      </c>
      <c r="G64" s="832">
        <v>158.93</v>
      </c>
      <c r="H64" s="829">
        <v>210</v>
      </c>
      <c r="I64" s="829" t="s">
        <v>322</v>
      </c>
      <c r="J64" s="981">
        <f t="shared" si="2"/>
        <v>210</v>
      </c>
      <c r="K64" s="840" t="s">
        <v>667</v>
      </c>
      <c r="L64" s="841" t="s">
        <v>661</v>
      </c>
      <c r="M64" s="841" t="s">
        <v>352</v>
      </c>
      <c r="N64" s="841" t="s">
        <v>674</v>
      </c>
      <c r="O64" s="841"/>
      <c r="P64" s="841" t="s">
        <v>5</v>
      </c>
      <c r="Q64" s="841" t="s">
        <v>323</v>
      </c>
      <c r="R64" s="841" t="s">
        <v>652</v>
      </c>
      <c r="S64" s="829"/>
      <c r="T64" s="829" t="s">
        <v>5</v>
      </c>
      <c r="U64" s="829" t="s">
        <v>323</v>
      </c>
      <c r="V64" s="829" t="s">
        <v>652</v>
      </c>
    </row>
    <row r="65" spans="1:22" outlineLevel="1">
      <c r="A65" s="847" t="s">
        <v>102</v>
      </c>
      <c r="B65" s="829" t="s">
        <v>1793</v>
      </c>
      <c r="C65" s="839">
        <v>42971</v>
      </c>
      <c r="D65" s="829" t="s">
        <v>1827</v>
      </c>
      <c r="E65" s="830" t="s">
        <v>1850</v>
      </c>
      <c r="F65" s="831">
        <v>68786</v>
      </c>
      <c r="G65" s="832">
        <v>158.93</v>
      </c>
      <c r="H65" s="829">
        <v>210</v>
      </c>
      <c r="I65" s="829" t="s">
        <v>322</v>
      </c>
      <c r="J65" s="981">
        <f t="shared" si="2"/>
        <v>210</v>
      </c>
      <c r="K65" s="840" t="s">
        <v>667</v>
      </c>
      <c r="L65" s="841" t="s">
        <v>661</v>
      </c>
      <c r="M65" s="841" t="s">
        <v>352</v>
      </c>
      <c r="N65" s="841" t="s">
        <v>674</v>
      </c>
      <c r="O65" s="841"/>
      <c r="P65" s="841" t="s">
        <v>5</v>
      </c>
      <c r="Q65" s="841" t="s">
        <v>323</v>
      </c>
      <c r="R65" s="841" t="s">
        <v>652</v>
      </c>
      <c r="S65" s="829"/>
      <c r="T65" s="829" t="s">
        <v>5</v>
      </c>
      <c r="U65" s="829" t="s">
        <v>323</v>
      </c>
      <c r="V65" s="829" t="s">
        <v>652</v>
      </c>
    </row>
    <row r="66" spans="1:22" outlineLevel="1">
      <c r="A66" s="847" t="s">
        <v>102</v>
      </c>
      <c r="B66" s="829" t="s">
        <v>1793</v>
      </c>
      <c r="C66" s="839">
        <v>42971</v>
      </c>
      <c r="D66" s="829" t="s">
        <v>1851</v>
      </c>
      <c r="E66" s="830" t="s">
        <v>1852</v>
      </c>
      <c r="F66" s="831">
        <v>68786</v>
      </c>
      <c r="G66" s="832">
        <v>68.11</v>
      </c>
      <c r="H66" s="829">
        <v>90</v>
      </c>
      <c r="I66" s="829" t="s">
        <v>322</v>
      </c>
      <c r="J66" s="981">
        <f t="shared" si="2"/>
        <v>90</v>
      </c>
      <c r="K66" s="840" t="s">
        <v>667</v>
      </c>
      <c r="L66" s="841" t="s">
        <v>661</v>
      </c>
      <c r="M66" s="841" t="s">
        <v>352</v>
      </c>
      <c r="N66" s="841" t="s">
        <v>662</v>
      </c>
      <c r="O66" s="841"/>
      <c r="P66" s="841" t="s">
        <v>5</v>
      </c>
      <c r="Q66" s="841" t="s">
        <v>323</v>
      </c>
      <c r="R66" s="841" t="s">
        <v>652</v>
      </c>
      <c r="S66" s="829"/>
      <c r="T66" s="829" t="s">
        <v>5</v>
      </c>
      <c r="U66" s="829" t="s">
        <v>323</v>
      </c>
      <c r="V66" s="829" t="s">
        <v>652</v>
      </c>
    </row>
    <row r="67" spans="1:22" outlineLevel="1">
      <c r="A67" s="847" t="s">
        <v>102</v>
      </c>
      <c r="B67" s="829" t="s">
        <v>1793</v>
      </c>
      <c r="C67" s="839">
        <v>42971</v>
      </c>
      <c r="D67" s="829" t="s">
        <v>1851</v>
      </c>
      <c r="E67" s="830" t="s">
        <v>1853</v>
      </c>
      <c r="F67" s="831">
        <v>68786</v>
      </c>
      <c r="G67" s="832">
        <v>49.19</v>
      </c>
      <c r="H67" s="829">
        <v>65</v>
      </c>
      <c r="I67" s="829" t="s">
        <v>322</v>
      </c>
      <c r="J67" s="981">
        <f t="shared" si="2"/>
        <v>65</v>
      </c>
      <c r="K67" s="840" t="s">
        <v>667</v>
      </c>
      <c r="L67" s="841" t="s">
        <v>661</v>
      </c>
      <c r="M67" s="841" t="s">
        <v>352</v>
      </c>
      <c r="N67" s="841" t="s">
        <v>662</v>
      </c>
      <c r="O67" s="841"/>
      <c r="P67" s="841" t="s">
        <v>5</v>
      </c>
      <c r="Q67" s="841" t="s">
        <v>323</v>
      </c>
      <c r="R67" s="841" t="s">
        <v>652</v>
      </c>
      <c r="S67" s="829"/>
      <c r="T67" s="829" t="s">
        <v>5</v>
      </c>
      <c r="U67" s="829" t="s">
        <v>323</v>
      </c>
      <c r="V67" s="829" t="s">
        <v>652</v>
      </c>
    </row>
    <row r="68" spans="1:22" outlineLevel="1">
      <c r="A68" s="847" t="s">
        <v>102</v>
      </c>
      <c r="B68" s="829" t="s">
        <v>1793</v>
      </c>
      <c r="C68" s="839">
        <v>42975</v>
      </c>
      <c r="D68" s="829" t="s">
        <v>1854</v>
      </c>
      <c r="E68" s="830" t="s">
        <v>1855</v>
      </c>
      <c r="F68" s="831">
        <v>68786</v>
      </c>
      <c r="G68" s="832">
        <v>90.82</v>
      </c>
      <c r="H68" s="829">
        <v>120</v>
      </c>
      <c r="I68" s="829" t="s">
        <v>322</v>
      </c>
      <c r="J68" s="981">
        <f t="shared" si="2"/>
        <v>120</v>
      </c>
      <c r="K68" s="840" t="s">
        <v>667</v>
      </c>
      <c r="L68" s="841" t="s">
        <v>661</v>
      </c>
      <c r="M68" s="841" t="s">
        <v>352</v>
      </c>
      <c r="N68" s="841" t="s">
        <v>662</v>
      </c>
      <c r="O68" s="841"/>
      <c r="P68" s="841" t="s">
        <v>5</v>
      </c>
      <c r="Q68" s="841" t="s">
        <v>323</v>
      </c>
      <c r="R68" s="841" t="s">
        <v>652</v>
      </c>
      <c r="S68" s="829"/>
      <c r="T68" s="829" t="s">
        <v>5</v>
      </c>
      <c r="U68" s="829" t="s">
        <v>323</v>
      </c>
      <c r="V68" s="829" t="s">
        <v>652</v>
      </c>
    </row>
    <row r="69" spans="1:22">
      <c r="A69" s="842" t="s">
        <v>647</v>
      </c>
      <c r="B69" s="842"/>
      <c r="C69" s="842"/>
      <c r="D69" s="842"/>
      <c r="E69" s="843"/>
      <c r="F69" s="844"/>
      <c r="G69" s="845">
        <f>SUM(G52:G68)</f>
        <v>1028</v>
      </c>
      <c r="H69" s="846">
        <f>SUM(H52:H68)</f>
        <v>1357</v>
      </c>
      <c r="I69" s="842"/>
      <c r="J69" s="984">
        <f>SUM(J52:J68)</f>
        <v>1357</v>
      </c>
      <c r="K69" s="842"/>
      <c r="L69" s="842"/>
      <c r="M69" s="842"/>
      <c r="N69" s="842"/>
      <c r="O69" s="842"/>
      <c r="P69" s="842"/>
      <c r="Q69" s="842"/>
      <c r="R69" s="842"/>
      <c r="S69" s="829"/>
      <c r="T69" s="829"/>
      <c r="U69" s="829"/>
      <c r="V69" s="829"/>
    </row>
    <row r="70" spans="1:22" outlineLevel="1">
      <c r="A70" s="847" t="s">
        <v>104</v>
      </c>
      <c r="B70" s="829" t="s">
        <v>1793</v>
      </c>
      <c r="C70" s="839">
        <v>42971</v>
      </c>
      <c r="D70" s="829" t="s">
        <v>1851</v>
      </c>
      <c r="E70" s="830" t="s">
        <v>1856</v>
      </c>
      <c r="F70" s="831">
        <v>68786</v>
      </c>
      <c r="G70" s="832">
        <v>12.11</v>
      </c>
      <c r="H70" s="829">
        <v>16</v>
      </c>
      <c r="I70" s="829" t="s">
        <v>322</v>
      </c>
      <c r="J70" s="981">
        <f t="shared" ref="J70:J94" si="3">H70</f>
        <v>16</v>
      </c>
      <c r="K70" s="840" t="s">
        <v>660</v>
      </c>
      <c r="L70" s="841" t="s">
        <v>661</v>
      </c>
      <c r="M70" s="841" t="s">
        <v>352</v>
      </c>
      <c r="N70" s="841" t="s">
        <v>662</v>
      </c>
      <c r="O70" s="841"/>
      <c r="P70" s="841" t="s">
        <v>5</v>
      </c>
      <c r="Q70" s="841" t="s">
        <v>323</v>
      </c>
      <c r="R70" s="841" t="s">
        <v>652</v>
      </c>
      <c r="S70" s="829"/>
      <c r="T70" s="829" t="s">
        <v>5</v>
      </c>
      <c r="U70" s="829" t="s">
        <v>323</v>
      </c>
      <c r="V70" s="829" t="s">
        <v>652</v>
      </c>
    </row>
    <row r="71" spans="1:22" outlineLevel="1">
      <c r="A71" s="847" t="s">
        <v>104</v>
      </c>
      <c r="B71" s="829" t="s">
        <v>1793</v>
      </c>
      <c r="C71" s="839">
        <v>42970</v>
      </c>
      <c r="D71" s="829" t="s">
        <v>1857</v>
      </c>
      <c r="E71" s="830" t="s">
        <v>1858</v>
      </c>
      <c r="F71" s="831">
        <v>68786</v>
      </c>
      <c r="G71" s="832">
        <v>15.14</v>
      </c>
      <c r="H71" s="829">
        <v>20</v>
      </c>
      <c r="I71" s="829" t="s">
        <v>322</v>
      </c>
      <c r="J71" s="981">
        <f t="shared" si="3"/>
        <v>20</v>
      </c>
      <c r="K71" s="840" t="s">
        <v>670</v>
      </c>
      <c r="L71" s="841" t="s">
        <v>661</v>
      </c>
      <c r="M71" s="841" t="s">
        <v>352</v>
      </c>
      <c r="N71" s="841" t="s">
        <v>674</v>
      </c>
      <c r="O71" s="841"/>
      <c r="P71" s="841" t="s">
        <v>5</v>
      </c>
      <c r="Q71" s="841" t="s">
        <v>323</v>
      </c>
      <c r="R71" s="841" t="s">
        <v>652</v>
      </c>
      <c r="S71" s="829"/>
      <c r="T71" s="829" t="s">
        <v>5</v>
      </c>
      <c r="U71" s="829" t="s">
        <v>323</v>
      </c>
      <c r="V71" s="829" t="s">
        <v>652</v>
      </c>
    </row>
    <row r="72" spans="1:22" outlineLevel="1">
      <c r="A72" s="847" t="s">
        <v>104</v>
      </c>
      <c r="B72" s="829" t="s">
        <v>1793</v>
      </c>
      <c r="C72" s="839">
        <v>42970</v>
      </c>
      <c r="D72" s="829" t="s">
        <v>1857</v>
      </c>
      <c r="E72" s="830" t="s">
        <v>1859</v>
      </c>
      <c r="F72" s="831">
        <v>68786</v>
      </c>
      <c r="G72" s="832">
        <v>15.14</v>
      </c>
      <c r="H72" s="829">
        <v>20</v>
      </c>
      <c r="I72" s="829" t="s">
        <v>322</v>
      </c>
      <c r="J72" s="981">
        <f t="shared" si="3"/>
        <v>20</v>
      </c>
      <c r="K72" s="840" t="s">
        <v>670</v>
      </c>
      <c r="L72" s="841" t="s">
        <v>661</v>
      </c>
      <c r="M72" s="841" t="s">
        <v>352</v>
      </c>
      <c r="N72" s="841" t="s">
        <v>760</v>
      </c>
      <c r="O72" s="841"/>
      <c r="P72" s="841" t="s">
        <v>5</v>
      </c>
      <c r="Q72" s="841" t="s">
        <v>323</v>
      </c>
      <c r="R72" s="841" t="s">
        <v>652</v>
      </c>
      <c r="S72" s="829"/>
      <c r="T72" s="829" t="s">
        <v>5</v>
      </c>
      <c r="U72" s="829" t="s">
        <v>323</v>
      </c>
      <c r="V72" s="829" t="s">
        <v>652</v>
      </c>
    </row>
    <row r="73" spans="1:22" outlineLevel="1">
      <c r="A73" s="847" t="s">
        <v>104</v>
      </c>
      <c r="B73" s="829" t="s">
        <v>1793</v>
      </c>
      <c r="C73" s="839">
        <v>42970</v>
      </c>
      <c r="D73" s="829" t="s">
        <v>1857</v>
      </c>
      <c r="E73" s="830" t="s">
        <v>1860</v>
      </c>
      <c r="F73" s="831">
        <v>68786</v>
      </c>
      <c r="G73" s="832">
        <v>15.14</v>
      </c>
      <c r="H73" s="829">
        <v>20</v>
      </c>
      <c r="I73" s="829" t="s">
        <v>322</v>
      </c>
      <c r="J73" s="981">
        <f t="shared" si="3"/>
        <v>20</v>
      </c>
      <c r="K73" s="840" t="s">
        <v>670</v>
      </c>
      <c r="L73" s="841" t="s">
        <v>661</v>
      </c>
      <c r="M73" s="841" t="s">
        <v>352</v>
      </c>
      <c r="N73" s="841" t="s">
        <v>760</v>
      </c>
      <c r="O73" s="841"/>
      <c r="P73" s="841" t="s">
        <v>5</v>
      </c>
      <c r="Q73" s="841" t="s">
        <v>323</v>
      </c>
      <c r="R73" s="841" t="s">
        <v>652</v>
      </c>
      <c r="S73" s="829"/>
      <c r="T73" s="829" t="s">
        <v>5</v>
      </c>
      <c r="U73" s="829" t="s">
        <v>323</v>
      </c>
      <c r="V73" s="829" t="s">
        <v>652</v>
      </c>
    </row>
    <row r="74" spans="1:22" outlineLevel="1">
      <c r="A74" s="847" t="s">
        <v>104</v>
      </c>
      <c r="B74" s="829" t="s">
        <v>1793</v>
      </c>
      <c r="C74" s="839">
        <v>42970</v>
      </c>
      <c r="D74" s="829" t="s">
        <v>1857</v>
      </c>
      <c r="E74" s="830" t="s">
        <v>1861</v>
      </c>
      <c r="F74" s="831">
        <v>68786</v>
      </c>
      <c r="G74" s="832">
        <v>15.14</v>
      </c>
      <c r="H74" s="829">
        <v>20</v>
      </c>
      <c r="I74" s="829" t="s">
        <v>322</v>
      </c>
      <c r="J74" s="981">
        <f t="shared" si="3"/>
        <v>20</v>
      </c>
      <c r="K74" s="840" t="s">
        <v>670</v>
      </c>
      <c r="L74" s="841" t="s">
        <v>661</v>
      </c>
      <c r="M74" s="841" t="s">
        <v>352</v>
      </c>
      <c r="N74" s="841" t="s">
        <v>651</v>
      </c>
      <c r="O74" s="841"/>
      <c r="P74" s="841" t="s">
        <v>5</v>
      </c>
      <c r="Q74" s="841" t="s">
        <v>323</v>
      </c>
      <c r="R74" s="841" t="s">
        <v>652</v>
      </c>
      <c r="S74" s="829"/>
      <c r="T74" s="829" t="s">
        <v>5</v>
      </c>
      <c r="U74" s="829" t="s">
        <v>323</v>
      </c>
      <c r="V74" s="829" t="s">
        <v>652</v>
      </c>
    </row>
    <row r="75" spans="1:22" outlineLevel="1">
      <c r="A75" s="847" t="s">
        <v>104</v>
      </c>
      <c r="B75" s="829" t="s">
        <v>1793</v>
      </c>
      <c r="C75" s="839">
        <v>42970</v>
      </c>
      <c r="D75" s="829" t="s">
        <v>1857</v>
      </c>
      <c r="E75" s="830" t="s">
        <v>1862</v>
      </c>
      <c r="F75" s="831">
        <v>68786</v>
      </c>
      <c r="G75" s="832">
        <v>22.7</v>
      </c>
      <c r="H75" s="829">
        <v>30</v>
      </c>
      <c r="I75" s="829" t="s">
        <v>322</v>
      </c>
      <c r="J75" s="981">
        <f t="shared" si="3"/>
        <v>30</v>
      </c>
      <c r="K75" s="840" t="s">
        <v>670</v>
      </c>
      <c r="L75" s="841" t="s">
        <v>661</v>
      </c>
      <c r="M75" s="841" t="s">
        <v>352</v>
      </c>
      <c r="N75" s="841" t="s">
        <v>662</v>
      </c>
      <c r="O75" s="841"/>
      <c r="P75" s="841" t="s">
        <v>5</v>
      </c>
      <c r="Q75" s="841" t="s">
        <v>323</v>
      </c>
      <c r="R75" s="841" t="s">
        <v>652</v>
      </c>
      <c r="S75" s="829"/>
      <c r="T75" s="829" t="s">
        <v>5</v>
      </c>
      <c r="U75" s="829" t="s">
        <v>323</v>
      </c>
      <c r="V75" s="829" t="s">
        <v>652</v>
      </c>
    </row>
    <row r="76" spans="1:22" outlineLevel="1">
      <c r="A76" s="847" t="s">
        <v>104</v>
      </c>
      <c r="B76" s="829" t="s">
        <v>1793</v>
      </c>
      <c r="C76" s="839">
        <v>42970</v>
      </c>
      <c r="D76" s="829" t="s">
        <v>1857</v>
      </c>
      <c r="E76" s="830" t="s">
        <v>1863</v>
      </c>
      <c r="F76" s="831">
        <v>68786</v>
      </c>
      <c r="G76" s="832">
        <v>15.14</v>
      </c>
      <c r="H76" s="829">
        <v>20</v>
      </c>
      <c r="I76" s="829" t="s">
        <v>322</v>
      </c>
      <c r="J76" s="981">
        <f t="shared" si="3"/>
        <v>20</v>
      </c>
      <c r="K76" s="840" t="s">
        <v>670</v>
      </c>
      <c r="L76" s="841" t="s">
        <v>661</v>
      </c>
      <c r="M76" s="841" t="s">
        <v>352</v>
      </c>
      <c r="N76" s="841" t="s">
        <v>674</v>
      </c>
      <c r="O76" s="841"/>
      <c r="P76" s="841" t="s">
        <v>5</v>
      </c>
      <c r="Q76" s="841" t="s">
        <v>323</v>
      </c>
      <c r="R76" s="841" t="s">
        <v>652</v>
      </c>
      <c r="S76" s="829"/>
      <c r="T76" s="829" t="s">
        <v>5</v>
      </c>
      <c r="U76" s="829" t="s">
        <v>323</v>
      </c>
      <c r="V76" s="829" t="s">
        <v>652</v>
      </c>
    </row>
    <row r="77" spans="1:22" outlineLevel="1">
      <c r="A77" s="847" t="s">
        <v>104</v>
      </c>
      <c r="B77" s="829" t="s">
        <v>1793</v>
      </c>
      <c r="C77" s="839">
        <v>42970</v>
      </c>
      <c r="D77" s="829" t="s">
        <v>1857</v>
      </c>
      <c r="E77" s="830" t="s">
        <v>1864</v>
      </c>
      <c r="F77" s="831">
        <v>68786</v>
      </c>
      <c r="G77" s="832">
        <v>15.14</v>
      </c>
      <c r="H77" s="829">
        <v>20</v>
      </c>
      <c r="I77" s="829" t="s">
        <v>322</v>
      </c>
      <c r="J77" s="981">
        <f t="shared" si="3"/>
        <v>20</v>
      </c>
      <c r="K77" s="840" t="s">
        <v>670</v>
      </c>
      <c r="L77" s="841" t="s">
        <v>661</v>
      </c>
      <c r="M77" s="841" t="s">
        <v>352</v>
      </c>
      <c r="N77" s="841" t="s">
        <v>760</v>
      </c>
      <c r="O77" s="841"/>
      <c r="P77" s="841" t="s">
        <v>5</v>
      </c>
      <c r="Q77" s="841" t="s">
        <v>323</v>
      </c>
      <c r="R77" s="841" t="s">
        <v>652</v>
      </c>
      <c r="S77" s="829"/>
      <c r="T77" s="829" t="s">
        <v>5</v>
      </c>
      <c r="U77" s="829" t="s">
        <v>323</v>
      </c>
      <c r="V77" s="829" t="s">
        <v>652</v>
      </c>
    </row>
    <row r="78" spans="1:22" outlineLevel="1">
      <c r="A78" s="847" t="s">
        <v>104</v>
      </c>
      <c r="B78" s="829" t="s">
        <v>1793</v>
      </c>
      <c r="C78" s="839">
        <v>42960</v>
      </c>
      <c r="D78" s="829" t="s">
        <v>1865</v>
      </c>
      <c r="E78" s="830" t="s">
        <v>1866</v>
      </c>
      <c r="F78" s="831">
        <v>68786</v>
      </c>
      <c r="G78" s="832">
        <v>41.63</v>
      </c>
      <c r="H78" s="829">
        <v>55</v>
      </c>
      <c r="I78" s="829" t="s">
        <v>322</v>
      </c>
      <c r="J78" s="981">
        <f t="shared" si="3"/>
        <v>55</v>
      </c>
      <c r="K78" s="840" t="s">
        <v>667</v>
      </c>
      <c r="L78" s="841" t="s">
        <v>661</v>
      </c>
      <c r="M78" s="841" t="s">
        <v>352</v>
      </c>
      <c r="N78" s="841" t="s">
        <v>651</v>
      </c>
      <c r="O78" s="841"/>
      <c r="P78" s="841" t="s">
        <v>5</v>
      </c>
      <c r="Q78" s="841" t="s">
        <v>323</v>
      </c>
      <c r="R78" s="841" t="s">
        <v>652</v>
      </c>
      <c r="S78" s="829"/>
      <c r="T78" s="829" t="s">
        <v>5</v>
      </c>
      <c r="U78" s="829" t="s">
        <v>323</v>
      </c>
      <c r="V78" s="829" t="s">
        <v>652</v>
      </c>
    </row>
    <row r="79" spans="1:22" outlineLevel="1">
      <c r="A79" s="847" t="s">
        <v>104</v>
      </c>
      <c r="B79" s="829" t="s">
        <v>1793</v>
      </c>
      <c r="C79" s="839">
        <v>42971</v>
      </c>
      <c r="D79" s="829" t="s">
        <v>1851</v>
      </c>
      <c r="E79" s="830" t="s">
        <v>1867</v>
      </c>
      <c r="F79" s="831">
        <v>68786</v>
      </c>
      <c r="G79" s="832">
        <v>344.35</v>
      </c>
      <c r="H79" s="829">
        <v>455</v>
      </c>
      <c r="I79" s="829" t="s">
        <v>322</v>
      </c>
      <c r="J79" s="981">
        <f t="shared" si="3"/>
        <v>455</v>
      </c>
      <c r="K79" s="840" t="s">
        <v>683</v>
      </c>
      <c r="L79" s="841" t="s">
        <v>661</v>
      </c>
      <c r="M79" s="841" t="s">
        <v>352</v>
      </c>
      <c r="N79" s="841"/>
      <c r="O79" s="841"/>
      <c r="P79" s="841" t="s">
        <v>5</v>
      </c>
      <c r="Q79" s="841" t="s">
        <v>323</v>
      </c>
      <c r="R79" s="841" t="s">
        <v>652</v>
      </c>
      <c r="S79" s="829"/>
      <c r="T79" s="829" t="s">
        <v>5</v>
      </c>
      <c r="U79" s="829" t="s">
        <v>323</v>
      </c>
      <c r="V79" s="829" t="s">
        <v>652</v>
      </c>
    </row>
    <row r="80" spans="1:22" outlineLevel="1">
      <c r="A80" s="847" t="s">
        <v>104</v>
      </c>
      <c r="B80" s="829" t="s">
        <v>1793</v>
      </c>
      <c r="C80" s="839">
        <v>42970</v>
      </c>
      <c r="D80" s="829" t="s">
        <v>1857</v>
      </c>
      <c r="E80" s="830" t="s">
        <v>1868</v>
      </c>
      <c r="F80" s="831">
        <v>68786</v>
      </c>
      <c r="G80" s="832">
        <v>22.7</v>
      </c>
      <c r="H80" s="829">
        <v>30</v>
      </c>
      <c r="I80" s="829" t="s">
        <v>322</v>
      </c>
      <c r="J80" s="981">
        <f t="shared" si="3"/>
        <v>30</v>
      </c>
      <c r="K80" s="840" t="s">
        <v>996</v>
      </c>
      <c r="L80" s="841" t="s">
        <v>661</v>
      </c>
      <c r="M80" s="841" t="s">
        <v>352</v>
      </c>
      <c r="N80" s="841"/>
      <c r="O80" s="841"/>
      <c r="P80" s="841" t="s">
        <v>5</v>
      </c>
      <c r="Q80" s="841" t="s">
        <v>323</v>
      </c>
      <c r="R80" s="841" t="s">
        <v>652</v>
      </c>
      <c r="S80" s="829"/>
      <c r="T80" s="829" t="s">
        <v>5</v>
      </c>
      <c r="U80" s="829" t="s">
        <v>323</v>
      </c>
      <c r="V80" s="829" t="s">
        <v>652</v>
      </c>
    </row>
    <row r="81" spans="1:22" outlineLevel="1">
      <c r="A81" s="847" t="s">
        <v>104</v>
      </c>
      <c r="B81" s="829" t="s">
        <v>1793</v>
      </c>
      <c r="C81" s="839">
        <v>42970</v>
      </c>
      <c r="D81" s="829" t="s">
        <v>1857</v>
      </c>
      <c r="E81" s="830" t="s">
        <v>1869</v>
      </c>
      <c r="F81" s="831">
        <v>68786</v>
      </c>
      <c r="G81" s="832">
        <v>15.14</v>
      </c>
      <c r="H81" s="829">
        <v>20</v>
      </c>
      <c r="I81" s="829" t="s">
        <v>322</v>
      </c>
      <c r="J81" s="981">
        <f t="shared" si="3"/>
        <v>20</v>
      </c>
      <c r="K81" s="840" t="s">
        <v>996</v>
      </c>
      <c r="L81" s="841" t="s">
        <v>661</v>
      </c>
      <c r="M81" s="841" t="s">
        <v>352</v>
      </c>
      <c r="N81" s="841"/>
      <c r="O81" s="841"/>
      <c r="P81" s="841" t="s">
        <v>5</v>
      </c>
      <c r="Q81" s="841" t="s">
        <v>323</v>
      </c>
      <c r="R81" s="841" t="s">
        <v>652</v>
      </c>
      <c r="S81" s="829"/>
      <c r="T81" s="829" t="s">
        <v>5</v>
      </c>
      <c r="U81" s="829" t="s">
        <v>323</v>
      </c>
      <c r="V81" s="829" t="s">
        <v>652</v>
      </c>
    </row>
    <row r="82" spans="1:22" outlineLevel="1">
      <c r="A82" s="847" t="s">
        <v>104</v>
      </c>
      <c r="B82" s="829" t="s">
        <v>1793</v>
      </c>
      <c r="C82" s="839">
        <v>42970</v>
      </c>
      <c r="D82" s="829" t="s">
        <v>1857</v>
      </c>
      <c r="E82" s="830" t="s">
        <v>1870</v>
      </c>
      <c r="F82" s="831">
        <v>68786</v>
      </c>
      <c r="G82" s="832">
        <v>22.7</v>
      </c>
      <c r="H82" s="829">
        <v>30</v>
      </c>
      <c r="I82" s="829" t="s">
        <v>322</v>
      </c>
      <c r="J82" s="981">
        <f t="shared" si="3"/>
        <v>30</v>
      </c>
      <c r="K82" s="840" t="s">
        <v>996</v>
      </c>
      <c r="L82" s="841" t="s">
        <v>661</v>
      </c>
      <c r="M82" s="841" t="s">
        <v>352</v>
      </c>
      <c r="N82" s="841"/>
      <c r="O82" s="841"/>
      <c r="P82" s="841" t="s">
        <v>5</v>
      </c>
      <c r="Q82" s="841" t="s">
        <v>323</v>
      </c>
      <c r="R82" s="841" t="s">
        <v>652</v>
      </c>
      <c r="S82" s="829"/>
      <c r="T82" s="829" t="s">
        <v>5</v>
      </c>
      <c r="U82" s="829" t="s">
        <v>323</v>
      </c>
      <c r="V82" s="829" t="s">
        <v>652</v>
      </c>
    </row>
    <row r="83" spans="1:22" outlineLevel="1">
      <c r="A83" s="847" t="s">
        <v>104</v>
      </c>
      <c r="B83" s="829" t="s">
        <v>1793</v>
      </c>
      <c r="C83" s="839">
        <v>42970</v>
      </c>
      <c r="D83" s="829" t="s">
        <v>1857</v>
      </c>
      <c r="E83" s="830" t="s">
        <v>1871</v>
      </c>
      <c r="F83" s="831">
        <v>68786</v>
      </c>
      <c r="G83" s="832">
        <v>22.7</v>
      </c>
      <c r="H83" s="829">
        <v>30</v>
      </c>
      <c r="I83" s="829" t="s">
        <v>322</v>
      </c>
      <c r="J83" s="981">
        <f t="shared" si="3"/>
        <v>30</v>
      </c>
      <c r="K83" s="840" t="s">
        <v>996</v>
      </c>
      <c r="L83" s="841" t="s">
        <v>661</v>
      </c>
      <c r="M83" s="841" t="s">
        <v>352</v>
      </c>
      <c r="N83" s="841"/>
      <c r="O83" s="841"/>
      <c r="P83" s="841" t="s">
        <v>5</v>
      </c>
      <c r="Q83" s="841" t="s">
        <v>323</v>
      </c>
      <c r="R83" s="841" t="s">
        <v>652</v>
      </c>
      <c r="S83" s="829"/>
      <c r="T83" s="829" t="s">
        <v>5</v>
      </c>
      <c r="U83" s="829" t="s">
        <v>323</v>
      </c>
      <c r="V83" s="829" t="s">
        <v>652</v>
      </c>
    </row>
    <row r="84" spans="1:22" outlineLevel="1">
      <c r="A84" s="847" t="s">
        <v>104</v>
      </c>
      <c r="B84" s="829" t="s">
        <v>1793</v>
      </c>
      <c r="C84" s="839">
        <v>42970</v>
      </c>
      <c r="D84" s="829" t="s">
        <v>1857</v>
      </c>
      <c r="E84" s="830" t="s">
        <v>1872</v>
      </c>
      <c r="F84" s="831">
        <v>68786</v>
      </c>
      <c r="G84" s="832">
        <v>15.14</v>
      </c>
      <c r="H84" s="829">
        <v>20</v>
      </c>
      <c r="I84" s="829" t="s">
        <v>322</v>
      </c>
      <c r="J84" s="981">
        <f t="shared" si="3"/>
        <v>20</v>
      </c>
      <c r="K84" s="840" t="s">
        <v>996</v>
      </c>
      <c r="L84" s="841" t="s">
        <v>661</v>
      </c>
      <c r="M84" s="841" t="s">
        <v>352</v>
      </c>
      <c r="N84" s="841"/>
      <c r="O84" s="841"/>
      <c r="P84" s="841" t="s">
        <v>5</v>
      </c>
      <c r="Q84" s="841" t="s">
        <v>323</v>
      </c>
      <c r="R84" s="841" t="s">
        <v>652</v>
      </c>
      <c r="S84" s="829"/>
      <c r="T84" s="829" t="s">
        <v>5</v>
      </c>
      <c r="U84" s="829" t="s">
        <v>323</v>
      </c>
      <c r="V84" s="829" t="s">
        <v>652</v>
      </c>
    </row>
    <row r="85" spans="1:22" outlineLevel="1">
      <c r="A85" s="847" t="s">
        <v>104</v>
      </c>
      <c r="B85" s="829" t="s">
        <v>1793</v>
      </c>
      <c r="C85" s="839">
        <v>42970</v>
      </c>
      <c r="D85" s="829" t="s">
        <v>1857</v>
      </c>
      <c r="E85" s="830" t="s">
        <v>1873</v>
      </c>
      <c r="F85" s="831">
        <v>68786</v>
      </c>
      <c r="G85" s="832">
        <v>22.7</v>
      </c>
      <c r="H85" s="829">
        <v>30</v>
      </c>
      <c r="I85" s="829" t="s">
        <v>322</v>
      </c>
      <c r="J85" s="981">
        <f t="shared" si="3"/>
        <v>30</v>
      </c>
      <c r="K85" s="840" t="s">
        <v>996</v>
      </c>
      <c r="L85" s="841" t="s">
        <v>661</v>
      </c>
      <c r="M85" s="841" t="s">
        <v>352</v>
      </c>
      <c r="N85" s="841"/>
      <c r="O85" s="841"/>
      <c r="P85" s="841" t="s">
        <v>5</v>
      </c>
      <c r="Q85" s="841" t="s">
        <v>323</v>
      </c>
      <c r="R85" s="841" t="s">
        <v>652</v>
      </c>
      <c r="S85" s="829"/>
      <c r="T85" s="829" t="s">
        <v>5</v>
      </c>
      <c r="U85" s="829" t="s">
        <v>323</v>
      </c>
      <c r="V85" s="829" t="s">
        <v>652</v>
      </c>
    </row>
    <row r="86" spans="1:22" outlineLevel="1">
      <c r="A86" s="847" t="s">
        <v>104</v>
      </c>
      <c r="B86" s="829" t="s">
        <v>1793</v>
      </c>
      <c r="C86" s="839">
        <v>42971</v>
      </c>
      <c r="D86" s="829" t="s">
        <v>1827</v>
      </c>
      <c r="E86" s="830" t="s">
        <v>1874</v>
      </c>
      <c r="F86" s="831">
        <v>68786</v>
      </c>
      <c r="G86" s="832">
        <v>68.11</v>
      </c>
      <c r="H86" s="829">
        <v>90</v>
      </c>
      <c r="I86" s="829" t="s">
        <v>322</v>
      </c>
      <c r="J86" s="981">
        <f t="shared" si="3"/>
        <v>90</v>
      </c>
      <c r="K86" s="840" t="s">
        <v>998</v>
      </c>
      <c r="L86" s="841" t="s">
        <v>661</v>
      </c>
      <c r="M86" s="841" t="s">
        <v>352</v>
      </c>
      <c r="N86" s="841"/>
      <c r="O86" s="841"/>
      <c r="P86" s="841" t="s">
        <v>5</v>
      </c>
      <c r="Q86" s="841" t="s">
        <v>323</v>
      </c>
      <c r="R86" s="841" t="s">
        <v>652</v>
      </c>
      <c r="S86" s="829"/>
      <c r="T86" s="829" t="s">
        <v>5</v>
      </c>
      <c r="U86" s="829" t="s">
        <v>323</v>
      </c>
      <c r="V86" s="829" t="s">
        <v>652</v>
      </c>
    </row>
    <row r="87" spans="1:22" outlineLevel="1">
      <c r="A87" s="847" t="s">
        <v>104</v>
      </c>
      <c r="B87" s="829" t="s">
        <v>1793</v>
      </c>
      <c r="C87" s="839">
        <v>42971</v>
      </c>
      <c r="D87" s="829" t="s">
        <v>1827</v>
      </c>
      <c r="E87" s="830" t="s">
        <v>1875</v>
      </c>
      <c r="F87" s="831">
        <v>68786</v>
      </c>
      <c r="G87" s="832">
        <v>68.11</v>
      </c>
      <c r="H87" s="829">
        <v>90</v>
      </c>
      <c r="I87" s="829" t="s">
        <v>322</v>
      </c>
      <c r="J87" s="981">
        <f t="shared" si="3"/>
        <v>90</v>
      </c>
      <c r="K87" s="840" t="s">
        <v>998</v>
      </c>
      <c r="L87" s="841" t="s">
        <v>661</v>
      </c>
      <c r="M87" s="841" t="s">
        <v>352</v>
      </c>
      <c r="N87" s="841"/>
      <c r="O87" s="841"/>
      <c r="P87" s="841" t="s">
        <v>5</v>
      </c>
      <c r="Q87" s="841" t="s">
        <v>323</v>
      </c>
      <c r="R87" s="841" t="s">
        <v>652</v>
      </c>
      <c r="S87" s="829"/>
      <c r="T87" s="829" t="s">
        <v>5</v>
      </c>
      <c r="U87" s="829" t="s">
        <v>323</v>
      </c>
      <c r="V87" s="829" t="s">
        <v>652</v>
      </c>
    </row>
    <row r="88" spans="1:22" outlineLevel="1">
      <c r="A88" s="847" t="s">
        <v>104</v>
      </c>
      <c r="B88" s="829" t="s">
        <v>1793</v>
      </c>
      <c r="C88" s="839">
        <v>42971</v>
      </c>
      <c r="D88" s="829" t="s">
        <v>1851</v>
      </c>
      <c r="E88" s="830" t="s">
        <v>1876</v>
      </c>
      <c r="F88" s="831">
        <v>68786</v>
      </c>
      <c r="G88" s="832">
        <v>68.11</v>
      </c>
      <c r="H88" s="829">
        <v>90</v>
      </c>
      <c r="I88" s="829" t="s">
        <v>322</v>
      </c>
      <c r="J88" s="981">
        <f t="shared" si="3"/>
        <v>90</v>
      </c>
      <c r="K88" s="840" t="s">
        <v>998</v>
      </c>
      <c r="L88" s="841" t="s">
        <v>661</v>
      </c>
      <c r="M88" s="841" t="s">
        <v>352</v>
      </c>
      <c r="N88" s="841"/>
      <c r="O88" s="841"/>
      <c r="P88" s="841" t="s">
        <v>5</v>
      </c>
      <c r="Q88" s="841" t="s">
        <v>323</v>
      </c>
      <c r="R88" s="841" t="s">
        <v>652</v>
      </c>
      <c r="S88" s="829"/>
      <c r="T88" s="829" t="s">
        <v>5</v>
      </c>
      <c r="U88" s="829" t="s">
        <v>323</v>
      </c>
      <c r="V88" s="829" t="s">
        <v>652</v>
      </c>
    </row>
    <row r="89" spans="1:22" outlineLevel="1">
      <c r="A89" s="847" t="s">
        <v>104</v>
      </c>
      <c r="B89" s="829" t="s">
        <v>1793</v>
      </c>
      <c r="C89" s="839">
        <v>42971</v>
      </c>
      <c r="D89" s="829" t="s">
        <v>1851</v>
      </c>
      <c r="E89" s="830" t="s">
        <v>1877</v>
      </c>
      <c r="F89" s="831">
        <v>68786</v>
      </c>
      <c r="G89" s="832">
        <v>68.11</v>
      </c>
      <c r="H89" s="829">
        <v>90</v>
      </c>
      <c r="I89" s="829" t="s">
        <v>322</v>
      </c>
      <c r="J89" s="981">
        <f t="shared" si="3"/>
        <v>90</v>
      </c>
      <c r="K89" s="840" t="s">
        <v>998</v>
      </c>
      <c r="L89" s="841" t="s">
        <v>661</v>
      </c>
      <c r="M89" s="841" t="s">
        <v>352</v>
      </c>
      <c r="N89" s="841"/>
      <c r="O89" s="841"/>
      <c r="P89" s="841" t="s">
        <v>5</v>
      </c>
      <c r="Q89" s="841" t="s">
        <v>323</v>
      </c>
      <c r="R89" s="841" t="s">
        <v>652</v>
      </c>
      <c r="S89" s="829"/>
      <c r="T89" s="829" t="s">
        <v>5</v>
      </c>
      <c r="U89" s="829" t="s">
        <v>323</v>
      </c>
      <c r="V89" s="829" t="s">
        <v>652</v>
      </c>
    </row>
    <row r="90" spans="1:22" outlineLevel="1">
      <c r="A90" s="847" t="s">
        <v>104</v>
      </c>
      <c r="B90" s="829" t="s">
        <v>1793</v>
      </c>
      <c r="C90" s="839">
        <v>42971</v>
      </c>
      <c r="D90" s="829" t="s">
        <v>1851</v>
      </c>
      <c r="E90" s="830" t="s">
        <v>1878</v>
      </c>
      <c r="F90" s="831">
        <v>68786</v>
      </c>
      <c r="G90" s="832">
        <v>68.11</v>
      </c>
      <c r="H90" s="829">
        <v>90</v>
      </c>
      <c r="I90" s="829" t="s">
        <v>322</v>
      </c>
      <c r="J90" s="981">
        <f t="shared" si="3"/>
        <v>90</v>
      </c>
      <c r="K90" s="840" t="s">
        <v>998</v>
      </c>
      <c r="L90" s="841" t="s">
        <v>661</v>
      </c>
      <c r="M90" s="841" t="s">
        <v>352</v>
      </c>
      <c r="N90" s="841"/>
      <c r="O90" s="841"/>
      <c r="P90" s="841" t="s">
        <v>5</v>
      </c>
      <c r="Q90" s="841" t="s">
        <v>323</v>
      </c>
      <c r="R90" s="841" t="s">
        <v>652</v>
      </c>
      <c r="S90" s="829"/>
      <c r="T90" s="829" t="s">
        <v>5</v>
      </c>
      <c r="U90" s="829" t="s">
        <v>323</v>
      </c>
      <c r="V90" s="829" t="s">
        <v>652</v>
      </c>
    </row>
    <row r="91" spans="1:22" outlineLevel="1">
      <c r="A91" s="847" t="s">
        <v>104</v>
      </c>
      <c r="B91" s="829" t="s">
        <v>1793</v>
      </c>
      <c r="C91" s="839">
        <v>42971</v>
      </c>
      <c r="D91" s="829" t="s">
        <v>1851</v>
      </c>
      <c r="E91" s="830" t="s">
        <v>1879</v>
      </c>
      <c r="F91" s="831">
        <v>68786</v>
      </c>
      <c r="G91" s="832">
        <v>68.11</v>
      </c>
      <c r="H91" s="829">
        <v>90</v>
      </c>
      <c r="I91" s="829" t="s">
        <v>322</v>
      </c>
      <c r="J91" s="981">
        <f t="shared" si="3"/>
        <v>90</v>
      </c>
      <c r="K91" s="840" t="s">
        <v>998</v>
      </c>
      <c r="L91" s="841" t="s">
        <v>661</v>
      </c>
      <c r="M91" s="841" t="s">
        <v>352</v>
      </c>
      <c r="N91" s="841"/>
      <c r="O91" s="841"/>
      <c r="P91" s="841" t="s">
        <v>5</v>
      </c>
      <c r="Q91" s="841" t="s">
        <v>323</v>
      </c>
      <c r="R91" s="841" t="s">
        <v>652</v>
      </c>
      <c r="S91" s="829"/>
      <c r="T91" s="829" t="s">
        <v>5</v>
      </c>
      <c r="U91" s="829" t="s">
        <v>323</v>
      </c>
      <c r="V91" s="829" t="s">
        <v>652</v>
      </c>
    </row>
    <row r="92" spans="1:22" outlineLevel="1">
      <c r="A92" s="847" t="s">
        <v>104</v>
      </c>
      <c r="B92" s="829" t="s">
        <v>1793</v>
      </c>
      <c r="C92" s="839">
        <v>42971</v>
      </c>
      <c r="D92" s="829" t="s">
        <v>1851</v>
      </c>
      <c r="E92" s="830" t="s">
        <v>1880</v>
      </c>
      <c r="F92" s="831">
        <v>68786</v>
      </c>
      <c r="G92" s="832">
        <v>85.63</v>
      </c>
      <c r="H92" s="829">
        <v>113.15</v>
      </c>
      <c r="I92" s="829" t="s">
        <v>322</v>
      </c>
      <c r="J92" s="981">
        <f t="shared" si="3"/>
        <v>113.15</v>
      </c>
      <c r="K92" s="840" t="s">
        <v>878</v>
      </c>
      <c r="L92" s="841" t="s">
        <v>661</v>
      </c>
      <c r="M92" s="841" t="s">
        <v>352</v>
      </c>
      <c r="N92" s="841"/>
      <c r="O92" s="841"/>
      <c r="P92" s="841" t="s">
        <v>5</v>
      </c>
      <c r="Q92" s="841" t="s">
        <v>323</v>
      </c>
      <c r="R92" s="841" t="s">
        <v>652</v>
      </c>
      <c r="S92" s="829"/>
      <c r="T92" s="829" t="s">
        <v>5</v>
      </c>
      <c r="U92" s="829" t="s">
        <v>323</v>
      </c>
      <c r="V92" s="829" t="s">
        <v>652</v>
      </c>
    </row>
    <row r="93" spans="1:22" outlineLevel="1">
      <c r="A93" s="847" t="s">
        <v>104</v>
      </c>
      <c r="B93" s="829" t="s">
        <v>1793</v>
      </c>
      <c r="C93" s="839">
        <v>42971</v>
      </c>
      <c r="D93" s="829" t="s">
        <v>1851</v>
      </c>
      <c r="E93" s="830" t="s">
        <v>1881</v>
      </c>
      <c r="F93" s="831">
        <v>68786</v>
      </c>
      <c r="G93" s="832">
        <v>105.95</v>
      </c>
      <c r="H93" s="829">
        <v>140</v>
      </c>
      <c r="I93" s="829" t="s">
        <v>322</v>
      </c>
      <c r="J93" s="981">
        <f t="shared" si="3"/>
        <v>140</v>
      </c>
      <c r="K93" s="840" t="s">
        <v>1000</v>
      </c>
      <c r="L93" s="841" t="s">
        <v>661</v>
      </c>
      <c r="M93" s="841" t="s">
        <v>352</v>
      </c>
      <c r="N93" s="841"/>
      <c r="O93" s="841"/>
      <c r="P93" s="841" t="s">
        <v>5</v>
      </c>
      <c r="Q93" s="841" t="s">
        <v>323</v>
      </c>
      <c r="R93" s="841" t="s">
        <v>652</v>
      </c>
      <c r="S93" s="829"/>
      <c r="T93" s="829" t="s">
        <v>5</v>
      </c>
      <c r="U93" s="829" t="s">
        <v>323</v>
      </c>
      <c r="V93" s="829" t="s">
        <v>652</v>
      </c>
    </row>
    <row r="94" spans="1:22" outlineLevel="1">
      <c r="A94" s="847" t="s">
        <v>104</v>
      </c>
      <c r="B94" s="829" t="s">
        <v>1793</v>
      </c>
      <c r="C94" s="839">
        <v>42970</v>
      </c>
      <c r="D94" s="829" t="s">
        <v>1882</v>
      </c>
      <c r="E94" s="830" t="s">
        <v>1883</v>
      </c>
      <c r="F94" s="831">
        <v>68786</v>
      </c>
      <c r="G94" s="832">
        <v>756.82</v>
      </c>
      <c r="H94" s="829">
        <v>1000</v>
      </c>
      <c r="I94" s="829" t="s">
        <v>322</v>
      </c>
      <c r="J94" s="981">
        <f t="shared" si="3"/>
        <v>1000</v>
      </c>
      <c r="K94" s="840" t="s">
        <v>1308</v>
      </c>
      <c r="L94" s="841" t="s">
        <v>661</v>
      </c>
      <c r="M94" s="841" t="s">
        <v>352</v>
      </c>
      <c r="N94" s="841"/>
      <c r="O94" s="841"/>
      <c r="P94" s="841" t="s">
        <v>5</v>
      </c>
      <c r="Q94" s="841" t="s">
        <v>323</v>
      </c>
      <c r="R94" s="841" t="s">
        <v>652</v>
      </c>
      <c r="S94" s="829"/>
      <c r="T94" s="829" t="s">
        <v>5</v>
      </c>
      <c r="U94" s="829" t="s">
        <v>323</v>
      </c>
      <c r="V94" s="829" t="s">
        <v>652</v>
      </c>
    </row>
    <row r="95" spans="1:22">
      <c r="A95" s="842" t="s">
        <v>647</v>
      </c>
      <c r="B95" s="842"/>
      <c r="C95" s="842"/>
      <c r="D95" s="842"/>
      <c r="E95" s="843"/>
      <c r="F95" s="844"/>
      <c r="G95" s="845">
        <f>SUM(G70:G94)</f>
        <v>1989.77</v>
      </c>
      <c r="H95" s="846">
        <f>SUM(H70:H94)</f>
        <v>2629.15</v>
      </c>
      <c r="I95" s="842"/>
      <c r="J95" s="984">
        <f>SUM(J70:J94)</f>
        <v>2629.15</v>
      </c>
      <c r="K95" s="842"/>
      <c r="L95" s="842"/>
      <c r="M95" s="842"/>
      <c r="N95" s="842"/>
      <c r="O95" s="842"/>
      <c r="P95" s="842"/>
      <c r="Q95" s="842"/>
      <c r="R95" s="842"/>
      <c r="S95" s="829"/>
      <c r="T95" s="829"/>
      <c r="U95" s="829"/>
      <c r="V95" s="829"/>
    </row>
    <row r="96" spans="1:22" outlineLevel="1">
      <c r="A96" s="847" t="s">
        <v>106</v>
      </c>
      <c r="B96" s="829" t="s">
        <v>1792</v>
      </c>
      <c r="C96" s="839">
        <v>42947</v>
      </c>
      <c r="D96" s="829" t="s">
        <v>1884</v>
      </c>
      <c r="E96" s="830" t="s">
        <v>1002</v>
      </c>
      <c r="F96" s="831">
        <v>68460</v>
      </c>
      <c r="G96" s="832">
        <v>184.44</v>
      </c>
      <c r="H96" s="829">
        <v>240.26</v>
      </c>
      <c r="I96" s="829" t="s">
        <v>322</v>
      </c>
      <c r="J96" s="981">
        <f t="shared" ref="J96:J103" si="4">H96</f>
        <v>240.26</v>
      </c>
      <c r="K96" s="840" t="s">
        <v>650</v>
      </c>
      <c r="L96" s="841" t="s">
        <v>661</v>
      </c>
      <c r="M96" s="841" t="s">
        <v>352</v>
      </c>
      <c r="N96" s="841" t="s">
        <v>1003</v>
      </c>
      <c r="O96" s="841"/>
      <c r="P96" s="841" t="s">
        <v>5</v>
      </c>
      <c r="Q96" s="841" t="s">
        <v>323</v>
      </c>
      <c r="R96" s="841" t="s">
        <v>652</v>
      </c>
      <c r="S96" s="829"/>
      <c r="T96" s="829" t="s">
        <v>5</v>
      </c>
      <c r="U96" s="829" t="s">
        <v>323</v>
      </c>
      <c r="V96" s="829" t="s">
        <v>652</v>
      </c>
    </row>
    <row r="97" spans="1:22" outlineLevel="1">
      <c r="A97" s="847" t="s">
        <v>106</v>
      </c>
      <c r="B97" s="829" t="s">
        <v>1792</v>
      </c>
      <c r="C97" s="839">
        <v>42947</v>
      </c>
      <c r="D97" s="829" t="s">
        <v>1885</v>
      </c>
      <c r="E97" s="830" t="s">
        <v>1005</v>
      </c>
      <c r="F97" s="831">
        <v>68460</v>
      </c>
      <c r="G97" s="832">
        <v>11.16</v>
      </c>
      <c r="H97" s="829">
        <v>14.54</v>
      </c>
      <c r="I97" s="829" t="s">
        <v>322</v>
      </c>
      <c r="J97" s="981">
        <f t="shared" si="4"/>
        <v>14.54</v>
      </c>
      <c r="K97" s="840" t="s">
        <v>656</v>
      </c>
      <c r="L97" s="841" t="s">
        <v>661</v>
      </c>
      <c r="M97" s="841" t="s">
        <v>352</v>
      </c>
      <c r="N97" s="841" t="s">
        <v>1003</v>
      </c>
      <c r="O97" s="841"/>
      <c r="P97" s="841" t="s">
        <v>5</v>
      </c>
      <c r="Q97" s="841" t="s">
        <v>323</v>
      </c>
      <c r="R97" s="841" t="s">
        <v>652</v>
      </c>
      <c r="S97" s="829"/>
      <c r="T97" s="829" t="s">
        <v>5</v>
      </c>
      <c r="U97" s="829" t="s">
        <v>323</v>
      </c>
      <c r="V97" s="829" t="s">
        <v>652</v>
      </c>
    </row>
    <row r="98" spans="1:22" outlineLevel="1">
      <c r="A98" s="847" t="s">
        <v>106</v>
      </c>
      <c r="B98" s="829" t="s">
        <v>1792</v>
      </c>
      <c r="C98" s="839">
        <v>42943</v>
      </c>
      <c r="D98" s="829" t="s">
        <v>1796</v>
      </c>
      <c r="E98" s="830" t="s">
        <v>1008</v>
      </c>
      <c r="F98" s="831">
        <v>68460</v>
      </c>
      <c r="G98" s="832">
        <v>0.26</v>
      </c>
      <c r="H98" s="829">
        <v>0.34</v>
      </c>
      <c r="I98" s="829" t="s">
        <v>322</v>
      </c>
      <c r="J98" s="981">
        <f t="shared" si="4"/>
        <v>0.34</v>
      </c>
      <c r="K98" s="840" t="s">
        <v>694</v>
      </c>
      <c r="L98" s="841" t="s">
        <v>661</v>
      </c>
      <c r="M98" s="841" t="s">
        <v>352</v>
      </c>
      <c r="N98" s="841" t="s">
        <v>1003</v>
      </c>
      <c r="O98" s="841"/>
      <c r="P98" s="841" t="s">
        <v>5</v>
      </c>
      <c r="Q98" s="841" t="s">
        <v>323</v>
      </c>
      <c r="R98" s="841" t="s">
        <v>652</v>
      </c>
      <c r="S98" s="829"/>
      <c r="T98" s="829" t="s">
        <v>5</v>
      </c>
      <c r="U98" s="829" t="s">
        <v>323</v>
      </c>
      <c r="V98" s="829" t="s">
        <v>652</v>
      </c>
    </row>
    <row r="99" spans="1:22" outlineLevel="1">
      <c r="A99" s="847" t="s">
        <v>106</v>
      </c>
      <c r="B99" s="829" t="s">
        <v>1792</v>
      </c>
      <c r="C99" s="839">
        <v>42947</v>
      </c>
      <c r="D99" s="829" t="s">
        <v>1886</v>
      </c>
      <c r="E99" s="830" t="s">
        <v>1007</v>
      </c>
      <c r="F99" s="831">
        <v>68460</v>
      </c>
      <c r="G99" s="832">
        <v>3.94</v>
      </c>
      <c r="H99" s="829">
        <v>5.13</v>
      </c>
      <c r="I99" s="829" t="s">
        <v>322</v>
      </c>
      <c r="J99" s="981">
        <f t="shared" si="4"/>
        <v>5.13</v>
      </c>
      <c r="K99" s="840" t="s">
        <v>694</v>
      </c>
      <c r="L99" s="841" t="s">
        <v>661</v>
      </c>
      <c r="M99" s="841" t="s">
        <v>352</v>
      </c>
      <c r="N99" s="841" t="s">
        <v>1003</v>
      </c>
      <c r="O99" s="841"/>
      <c r="P99" s="841" t="s">
        <v>5</v>
      </c>
      <c r="Q99" s="841" t="s">
        <v>323</v>
      </c>
      <c r="R99" s="841" t="s">
        <v>652</v>
      </c>
      <c r="S99" s="829"/>
      <c r="T99" s="829" t="s">
        <v>5</v>
      </c>
      <c r="U99" s="829" t="s">
        <v>323</v>
      </c>
      <c r="V99" s="829" t="s">
        <v>652</v>
      </c>
    </row>
    <row r="100" spans="1:22" outlineLevel="1">
      <c r="A100" s="847" t="s">
        <v>106</v>
      </c>
      <c r="B100" s="829" t="s">
        <v>1793</v>
      </c>
      <c r="C100" s="839">
        <v>42978</v>
      </c>
      <c r="D100" s="829" t="s">
        <v>1887</v>
      </c>
      <c r="E100" s="830" t="s">
        <v>1002</v>
      </c>
      <c r="F100" s="831">
        <v>68786</v>
      </c>
      <c r="G100" s="832">
        <v>182.44</v>
      </c>
      <c r="H100" s="829">
        <v>241.06</v>
      </c>
      <c r="I100" s="829" t="s">
        <v>322</v>
      </c>
      <c r="J100" s="981">
        <f t="shared" si="4"/>
        <v>241.06</v>
      </c>
      <c r="K100" s="840" t="s">
        <v>650</v>
      </c>
      <c r="L100" s="841" t="s">
        <v>661</v>
      </c>
      <c r="M100" s="841" t="s">
        <v>352</v>
      </c>
      <c r="N100" s="841" t="s">
        <v>1003</v>
      </c>
      <c r="O100" s="841"/>
      <c r="P100" s="841" t="s">
        <v>5</v>
      </c>
      <c r="Q100" s="841" t="s">
        <v>323</v>
      </c>
      <c r="R100" s="841" t="s">
        <v>652</v>
      </c>
      <c r="S100" s="829"/>
      <c r="T100" s="829" t="s">
        <v>5</v>
      </c>
      <c r="U100" s="829" t="s">
        <v>323</v>
      </c>
      <c r="V100" s="829" t="s">
        <v>652</v>
      </c>
    </row>
    <row r="101" spans="1:22" outlineLevel="1">
      <c r="A101" s="847" t="s">
        <v>106</v>
      </c>
      <c r="B101" s="829" t="s">
        <v>1793</v>
      </c>
      <c r="C101" s="839">
        <v>42978</v>
      </c>
      <c r="D101" s="829" t="s">
        <v>1888</v>
      </c>
      <c r="E101" s="830" t="s">
        <v>1005</v>
      </c>
      <c r="F101" s="831">
        <v>68786</v>
      </c>
      <c r="G101" s="832">
        <v>11</v>
      </c>
      <c r="H101" s="829">
        <v>14.54</v>
      </c>
      <c r="I101" s="829" t="s">
        <v>322</v>
      </c>
      <c r="J101" s="981">
        <f t="shared" si="4"/>
        <v>14.54</v>
      </c>
      <c r="K101" s="840" t="s">
        <v>656</v>
      </c>
      <c r="L101" s="841" t="s">
        <v>661</v>
      </c>
      <c r="M101" s="841" t="s">
        <v>352</v>
      </c>
      <c r="N101" s="841" t="s">
        <v>1003</v>
      </c>
      <c r="O101" s="841"/>
      <c r="P101" s="841" t="s">
        <v>5</v>
      </c>
      <c r="Q101" s="841" t="s">
        <v>323</v>
      </c>
      <c r="R101" s="841" t="s">
        <v>652</v>
      </c>
      <c r="S101" s="829"/>
      <c r="T101" s="829" t="s">
        <v>5</v>
      </c>
      <c r="U101" s="829" t="s">
        <v>323</v>
      </c>
      <c r="V101" s="829" t="s">
        <v>652</v>
      </c>
    </row>
    <row r="102" spans="1:22" outlineLevel="1">
      <c r="A102" s="847" t="s">
        <v>106</v>
      </c>
      <c r="B102" s="829" t="s">
        <v>1793</v>
      </c>
      <c r="C102" s="839">
        <v>42976</v>
      </c>
      <c r="D102" s="829" t="s">
        <v>1854</v>
      </c>
      <c r="E102" s="830" t="s">
        <v>1008</v>
      </c>
      <c r="F102" s="831">
        <v>68786</v>
      </c>
      <c r="G102" s="832">
        <v>0.26</v>
      </c>
      <c r="H102" s="829">
        <v>0.34</v>
      </c>
      <c r="I102" s="829" t="s">
        <v>322</v>
      </c>
      <c r="J102" s="981">
        <f t="shared" si="4"/>
        <v>0.34</v>
      </c>
      <c r="K102" s="840" t="s">
        <v>694</v>
      </c>
      <c r="L102" s="841" t="s">
        <v>661</v>
      </c>
      <c r="M102" s="841" t="s">
        <v>352</v>
      </c>
      <c r="N102" s="841" t="s">
        <v>1003</v>
      </c>
      <c r="O102" s="841"/>
      <c r="P102" s="841" t="s">
        <v>5</v>
      </c>
      <c r="Q102" s="841" t="s">
        <v>323</v>
      </c>
      <c r="R102" s="841" t="s">
        <v>652</v>
      </c>
      <c r="S102" s="829"/>
      <c r="T102" s="829" t="s">
        <v>5</v>
      </c>
      <c r="U102" s="829" t="s">
        <v>323</v>
      </c>
      <c r="V102" s="829" t="s">
        <v>652</v>
      </c>
    </row>
    <row r="103" spans="1:22" outlineLevel="1">
      <c r="A103" s="847" t="s">
        <v>106</v>
      </c>
      <c r="B103" s="829" t="s">
        <v>1793</v>
      </c>
      <c r="C103" s="839">
        <v>42978</v>
      </c>
      <c r="D103" s="829" t="s">
        <v>1889</v>
      </c>
      <c r="E103" s="830" t="s">
        <v>1007</v>
      </c>
      <c r="F103" s="831">
        <v>68786</v>
      </c>
      <c r="G103" s="832">
        <v>3.88</v>
      </c>
      <c r="H103" s="829">
        <v>5.13</v>
      </c>
      <c r="I103" s="829" t="s">
        <v>322</v>
      </c>
      <c r="J103" s="981">
        <f t="shared" si="4"/>
        <v>5.13</v>
      </c>
      <c r="K103" s="840" t="s">
        <v>694</v>
      </c>
      <c r="L103" s="841" t="s">
        <v>661</v>
      </c>
      <c r="M103" s="841" t="s">
        <v>352</v>
      </c>
      <c r="N103" s="841" t="s">
        <v>1003</v>
      </c>
      <c r="O103" s="841"/>
      <c r="P103" s="841" t="s">
        <v>5</v>
      </c>
      <c r="Q103" s="841" t="s">
        <v>323</v>
      </c>
      <c r="R103" s="841" t="s">
        <v>652</v>
      </c>
      <c r="S103" s="829"/>
      <c r="T103" s="829" t="s">
        <v>5</v>
      </c>
      <c r="U103" s="829" t="s">
        <v>323</v>
      </c>
      <c r="V103" s="829" t="s">
        <v>652</v>
      </c>
    </row>
    <row r="104" spans="1:22">
      <c r="A104" s="842" t="s">
        <v>647</v>
      </c>
      <c r="B104" s="842"/>
      <c r="C104" s="842"/>
      <c r="D104" s="842"/>
      <c r="E104" s="843"/>
      <c r="F104" s="844"/>
      <c r="G104" s="845">
        <f>SUM(G96:G103)</f>
        <v>397.38</v>
      </c>
      <c r="H104" s="846">
        <f>SUM(H96:H103)</f>
        <v>521.34</v>
      </c>
      <c r="I104" s="842"/>
      <c r="J104" s="984">
        <f>SUM(J96:J103)</f>
        <v>521.34</v>
      </c>
      <c r="K104" s="842"/>
      <c r="L104" s="842"/>
      <c r="M104" s="842"/>
      <c r="N104" s="842"/>
      <c r="O104" s="842"/>
      <c r="P104" s="842"/>
      <c r="Q104" s="842"/>
      <c r="R104" s="842"/>
      <c r="S104" s="829"/>
      <c r="T104" s="829"/>
      <c r="U104" s="829"/>
      <c r="V104" s="829"/>
    </row>
    <row r="105" spans="1:22" outlineLevel="1">
      <c r="A105" s="847" t="s">
        <v>107</v>
      </c>
      <c r="B105" s="829" t="s">
        <v>1792</v>
      </c>
      <c r="C105" s="839">
        <v>42947</v>
      </c>
      <c r="D105" s="829" t="s">
        <v>1884</v>
      </c>
      <c r="E105" s="830" t="s">
        <v>1890</v>
      </c>
      <c r="F105" s="831">
        <v>68460</v>
      </c>
      <c r="G105" s="832">
        <v>692.92</v>
      </c>
      <c r="H105" s="829">
        <v>902.62</v>
      </c>
      <c r="I105" s="829" t="s">
        <v>322</v>
      </c>
      <c r="J105" s="981">
        <f t="shared" ref="J105:J112" si="5">H105</f>
        <v>902.62</v>
      </c>
      <c r="K105" s="840" t="s">
        <v>650</v>
      </c>
      <c r="L105" s="841" t="s">
        <v>661</v>
      </c>
      <c r="M105" s="841" t="s">
        <v>352</v>
      </c>
      <c r="N105" s="841" t="s">
        <v>1891</v>
      </c>
      <c r="O105" s="841"/>
      <c r="P105" s="841" t="s">
        <v>5</v>
      </c>
      <c r="Q105" s="841" t="s">
        <v>323</v>
      </c>
      <c r="R105" s="841" t="s">
        <v>652</v>
      </c>
      <c r="S105" s="829"/>
      <c r="T105" s="829" t="s">
        <v>5</v>
      </c>
      <c r="U105" s="829" t="s">
        <v>323</v>
      </c>
      <c r="V105" s="829" t="s">
        <v>652</v>
      </c>
    </row>
    <row r="106" spans="1:22" outlineLevel="1">
      <c r="A106" s="847" t="s">
        <v>107</v>
      </c>
      <c r="B106" s="829" t="s">
        <v>1792</v>
      </c>
      <c r="C106" s="839">
        <v>42947</v>
      </c>
      <c r="D106" s="829" t="s">
        <v>1885</v>
      </c>
      <c r="E106" s="830" t="s">
        <v>1892</v>
      </c>
      <c r="F106" s="831">
        <v>68460</v>
      </c>
      <c r="G106" s="832">
        <v>44.67</v>
      </c>
      <c r="H106" s="829">
        <v>58.19</v>
      </c>
      <c r="I106" s="829" t="s">
        <v>322</v>
      </c>
      <c r="J106" s="981">
        <f t="shared" si="5"/>
        <v>58.19</v>
      </c>
      <c r="K106" s="840" t="s">
        <v>656</v>
      </c>
      <c r="L106" s="841" t="s">
        <v>661</v>
      </c>
      <c r="M106" s="841" t="s">
        <v>352</v>
      </c>
      <c r="N106" s="841" t="s">
        <v>1891</v>
      </c>
      <c r="O106" s="841"/>
      <c r="P106" s="841" t="s">
        <v>5</v>
      </c>
      <c r="Q106" s="841" t="s">
        <v>323</v>
      </c>
      <c r="R106" s="841" t="s">
        <v>652</v>
      </c>
      <c r="S106" s="829"/>
      <c r="T106" s="829" t="s">
        <v>5</v>
      </c>
      <c r="U106" s="829" t="s">
        <v>323</v>
      </c>
      <c r="V106" s="829" t="s">
        <v>652</v>
      </c>
    </row>
    <row r="107" spans="1:22" outlineLevel="1">
      <c r="A107" s="847" t="s">
        <v>107</v>
      </c>
      <c r="B107" s="829" t="s">
        <v>1792</v>
      </c>
      <c r="C107" s="839">
        <v>42947</v>
      </c>
      <c r="D107" s="829" t="s">
        <v>1886</v>
      </c>
      <c r="E107" s="830" t="s">
        <v>1893</v>
      </c>
      <c r="F107" s="831">
        <v>68460</v>
      </c>
      <c r="G107" s="832">
        <v>15.77</v>
      </c>
      <c r="H107" s="829">
        <v>20.54</v>
      </c>
      <c r="I107" s="829" t="s">
        <v>322</v>
      </c>
      <c r="J107" s="981">
        <f t="shared" si="5"/>
        <v>20.54</v>
      </c>
      <c r="K107" s="840" t="s">
        <v>694</v>
      </c>
      <c r="L107" s="841" t="s">
        <v>661</v>
      </c>
      <c r="M107" s="841" t="s">
        <v>352</v>
      </c>
      <c r="N107" s="841" t="s">
        <v>1891</v>
      </c>
      <c r="O107" s="841"/>
      <c r="P107" s="841" t="s">
        <v>5</v>
      </c>
      <c r="Q107" s="841" t="s">
        <v>323</v>
      </c>
      <c r="R107" s="841" t="s">
        <v>652</v>
      </c>
      <c r="S107" s="829"/>
      <c r="T107" s="829" t="s">
        <v>5</v>
      </c>
      <c r="U107" s="829" t="s">
        <v>323</v>
      </c>
      <c r="V107" s="829" t="s">
        <v>652</v>
      </c>
    </row>
    <row r="108" spans="1:22" outlineLevel="1">
      <c r="A108" s="847" t="s">
        <v>107</v>
      </c>
      <c r="B108" s="829" t="s">
        <v>1792</v>
      </c>
      <c r="C108" s="839">
        <v>42943</v>
      </c>
      <c r="D108" s="829" t="s">
        <v>1796</v>
      </c>
      <c r="E108" s="830" t="s">
        <v>1894</v>
      </c>
      <c r="F108" s="831">
        <v>68460</v>
      </c>
      <c r="G108" s="832">
        <v>1.05</v>
      </c>
      <c r="H108" s="829">
        <v>1.37</v>
      </c>
      <c r="I108" s="829" t="s">
        <v>322</v>
      </c>
      <c r="J108" s="981">
        <f t="shared" si="5"/>
        <v>1.37</v>
      </c>
      <c r="K108" s="840" t="s">
        <v>694</v>
      </c>
      <c r="L108" s="841" t="s">
        <v>661</v>
      </c>
      <c r="M108" s="841" t="s">
        <v>352</v>
      </c>
      <c r="N108" s="841" t="s">
        <v>1891</v>
      </c>
      <c r="O108" s="841"/>
      <c r="P108" s="841" t="s">
        <v>5</v>
      </c>
      <c r="Q108" s="841" t="s">
        <v>323</v>
      </c>
      <c r="R108" s="841" t="s">
        <v>652</v>
      </c>
      <c r="S108" s="829"/>
      <c r="T108" s="829" t="s">
        <v>5</v>
      </c>
      <c r="U108" s="829" t="s">
        <v>323</v>
      </c>
      <c r="V108" s="829" t="s">
        <v>652</v>
      </c>
    </row>
    <row r="109" spans="1:22" outlineLevel="1">
      <c r="A109" s="847" t="s">
        <v>107</v>
      </c>
      <c r="B109" s="829" t="s">
        <v>1793</v>
      </c>
      <c r="C109" s="839">
        <v>42978</v>
      </c>
      <c r="D109" s="829" t="s">
        <v>1887</v>
      </c>
      <c r="E109" s="830" t="s">
        <v>1890</v>
      </c>
      <c r="F109" s="831">
        <v>68786</v>
      </c>
      <c r="G109" s="832">
        <v>665.12</v>
      </c>
      <c r="H109" s="829">
        <v>878.84</v>
      </c>
      <c r="I109" s="829" t="s">
        <v>322</v>
      </c>
      <c r="J109" s="981">
        <f t="shared" si="5"/>
        <v>878.84</v>
      </c>
      <c r="K109" s="840" t="s">
        <v>650</v>
      </c>
      <c r="L109" s="841" t="s">
        <v>661</v>
      </c>
      <c r="M109" s="841" t="s">
        <v>352</v>
      </c>
      <c r="N109" s="841" t="s">
        <v>1891</v>
      </c>
      <c r="O109" s="841"/>
      <c r="P109" s="841" t="s">
        <v>5</v>
      </c>
      <c r="Q109" s="841" t="s">
        <v>323</v>
      </c>
      <c r="R109" s="841" t="s">
        <v>652</v>
      </c>
      <c r="S109" s="829"/>
      <c r="T109" s="829" t="s">
        <v>5</v>
      </c>
      <c r="U109" s="829" t="s">
        <v>323</v>
      </c>
      <c r="V109" s="829" t="s">
        <v>652</v>
      </c>
    </row>
    <row r="110" spans="1:22" outlineLevel="1">
      <c r="A110" s="847" t="s">
        <v>107</v>
      </c>
      <c r="B110" s="829" t="s">
        <v>1793</v>
      </c>
      <c r="C110" s="839">
        <v>42978</v>
      </c>
      <c r="D110" s="829" t="s">
        <v>1888</v>
      </c>
      <c r="E110" s="830" t="s">
        <v>1892</v>
      </c>
      <c r="F110" s="831">
        <v>68786</v>
      </c>
      <c r="G110" s="832">
        <v>42.94</v>
      </c>
      <c r="H110" s="829">
        <v>56.74</v>
      </c>
      <c r="I110" s="829" t="s">
        <v>322</v>
      </c>
      <c r="J110" s="981">
        <f t="shared" si="5"/>
        <v>56.74</v>
      </c>
      <c r="K110" s="840" t="s">
        <v>656</v>
      </c>
      <c r="L110" s="841" t="s">
        <v>661</v>
      </c>
      <c r="M110" s="841" t="s">
        <v>352</v>
      </c>
      <c r="N110" s="841" t="s">
        <v>1891</v>
      </c>
      <c r="O110" s="841"/>
      <c r="P110" s="841" t="s">
        <v>5</v>
      </c>
      <c r="Q110" s="841" t="s">
        <v>323</v>
      </c>
      <c r="R110" s="841" t="s">
        <v>652</v>
      </c>
      <c r="S110" s="829"/>
      <c r="T110" s="829" t="s">
        <v>5</v>
      </c>
      <c r="U110" s="829" t="s">
        <v>323</v>
      </c>
      <c r="V110" s="829" t="s">
        <v>652</v>
      </c>
    </row>
    <row r="111" spans="1:22" outlineLevel="1">
      <c r="A111" s="847" t="s">
        <v>107</v>
      </c>
      <c r="B111" s="829" t="s">
        <v>1793</v>
      </c>
      <c r="C111" s="839">
        <v>42976</v>
      </c>
      <c r="D111" s="829" t="s">
        <v>1854</v>
      </c>
      <c r="E111" s="830" t="s">
        <v>1894</v>
      </c>
      <c r="F111" s="831">
        <v>68786</v>
      </c>
      <c r="G111" s="832">
        <v>1.01</v>
      </c>
      <c r="H111" s="829">
        <v>1.34</v>
      </c>
      <c r="I111" s="829" t="s">
        <v>322</v>
      </c>
      <c r="J111" s="981">
        <f t="shared" si="5"/>
        <v>1.34</v>
      </c>
      <c r="K111" s="840" t="s">
        <v>694</v>
      </c>
      <c r="L111" s="841" t="s">
        <v>661</v>
      </c>
      <c r="M111" s="841" t="s">
        <v>352</v>
      </c>
      <c r="N111" s="841" t="s">
        <v>1891</v>
      </c>
      <c r="O111" s="841"/>
      <c r="P111" s="841" t="s">
        <v>5</v>
      </c>
      <c r="Q111" s="841" t="s">
        <v>323</v>
      </c>
      <c r="R111" s="841" t="s">
        <v>652</v>
      </c>
      <c r="S111" s="829"/>
      <c r="T111" s="829" t="s">
        <v>5</v>
      </c>
      <c r="U111" s="829" t="s">
        <v>323</v>
      </c>
      <c r="V111" s="829" t="s">
        <v>652</v>
      </c>
    </row>
    <row r="112" spans="1:22" outlineLevel="1">
      <c r="A112" s="847" t="s">
        <v>107</v>
      </c>
      <c r="B112" s="829" t="s">
        <v>1793</v>
      </c>
      <c r="C112" s="839">
        <v>42978</v>
      </c>
      <c r="D112" s="829" t="s">
        <v>1889</v>
      </c>
      <c r="E112" s="830" t="s">
        <v>1895</v>
      </c>
      <c r="F112" s="831">
        <v>68786</v>
      </c>
      <c r="G112" s="832">
        <v>15.16</v>
      </c>
      <c r="H112" s="829">
        <v>20.03</v>
      </c>
      <c r="I112" s="829" t="s">
        <v>322</v>
      </c>
      <c r="J112" s="981">
        <f t="shared" si="5"/>
        <v>20.03</v>
      </c>
      <c r="K112" s="840" t="s">
        <v>694</v>
      </c>
      <c r="L112" s="841" t="s">
        <v>661</v>
      </c>
      <c r="M112" s="841" t="s">
        <v>352</v>
      </c>
      <c r="N112" s="841" t="s">
        <v>1891</v>
      </c>
      <c r="O112" s="841"/>
      <c r="P112" s="841" t="s">
        <v>5</v>
      </c>
      <c r="Q112" s="841" t="s">
        <v>323</v>
      </c>
      <c r="R112" s="841" t="s">
        <v>652</v>
      </c>
      <c r="S112" s="829"/>
      <c r="T112" s="829" t="s">
        <v>5</v>
      </c>
      <c r="U112" s="829" t="s">
        <v>323</v>
      </c>
      <c r="V112" s="829" t="s">
        <v>652</v>
      </c>
    </row>
    <row r="113" spans="1:22">
      <c r="A113" s="842" t="s">
        <v>647</v>
      </c>
      <c r="B113" s="842"/>
      <c r="C113" s="842"/>
      <c r="D113" s="842"/>
      <c r="E113" s="843"/>
      <c r="F113" s="844"/>
      <c r="G113" s="845">
        <f>SUM(G105:G112)</f>
        <v>1478.6399999999999</v>
      </c>
      <c r="H113" s="846">
        <f>SUM(H105:H112)</f>
        <v>1939.6699999999998</v>
      </c>
      <c r="I113" s="842"/>
      <c r="J113" s="984">
        <f>SUM(J105:J112)</f>
        <v>1939.6699999999998</v>
      </c>
      <c r="K113" s="842"/>
      <c r="L113" s="842"/>
      <c r="M113" s="842"/>
      <c r="N113" s="842"/>
      <c r="O113" s="842"/>
      <c r="P113" s="842"/>
      <c r="Q113" s="842"/>
      <c r="R113" s="842"/>
      <c r="S113" s="829"/>
      <c r="T113" s="829"/>
      <c r="U113" s="829"/>
      <c r="V113" s="829"/>
    </row>
    <row r="114" spans="1:22" outlineLevel="1">
      <c r="A114" s="847" t="s">
        <v>108</v>
      </c>
      <c r="B114" s="829" t="s">
        <v>1792</v>
      </c>
      <c r="C114" s="839">
        <v>42947</v>
      </c>
      <c r="D114" s="829" t="s">
        <v>1884</v>
      </c>
      <c r="E114" s="830" t="s">
        <v>707</v>
      </c>
      <c r="F114" s="831">
        <v>68460</v>
      </c>
      <c r="G114" s="832">
        <v>1750.39</v>
      </c>
      <c r="H114" s="829">
        <v>2280.13</v>
      </c>
      <c r="I114" s="829" t="s">
        <v>322</v>
      </c>
      <c r="J114" s="981">
        <f t="shared" ref="J114:J121" si="6">H114</f>
        <v>2280.13</v>
      </c>
      <c r="K114" s="840" t="s">
        <v>650</v>
      </c>
      <c r="L114" s="841" t="s">
        <v>661</v>
      </c>
      <c r="M114" s="841" t="s">
        <v>352</v>
      </c>
      <c r="N114" s="841" t="s">
        <v>674</v>
      </c>
      <c r="O114" s="841"/>
      <c r="P114" s="841" t="s">
        <v>5</v>
      </c>
      <c r="Q114" s="841" t="s">
        <v>323</v>
      </c>
      <c r="R114" s="841" t="s">
        <v>652</v>
      </c>
      <c r="S114" s="829"/>
      <c r="T114" s="829" t="s">
        <v>5</v>
      </c>
      <c r="U114" s="829" t="s">
        <v>323</v>
      </c>
      <c r="V114" s="829" t="s">
        <v>652</v>
      </c>
    </row>
    <row r="115" spans="1:22" outlineLevel="1">
      <c r="A115" s="847" t="s">
        <v>108</v>
      </c>
      <c r="B115" s="829" t="s">
        <v>1792</v>
      </c>
      <c r="C115" s="839">
        <v>42947</v>
      </c>
      <c r="D115" s="829" t="s">
        <v>1885</v>
      </c>
      <c r="E115" s="830" t="s">
        <v>709</v>
      </c>
      <c r="F115" s="831">
        <v>68460</v>
      </c>
      <c r="G115" s="832">
        <v>111.98</v>
      </c>
      <c r="H115" s="829">
        <v>145.87</v>
      </c>
      <c r="I115" s="829" t="s">
        <v>322</v>
      </c>
      <c r="J115" s="981">
        <f t="shared" si="6"/>
        <v>145.87</v>
      </c>
      <c r="K115" s="840" t="s">
        <v>656</v>
      </c>
      <c r="L115" s="841" t="s">
        <v>661</v>
      </c>
      <c r="M115" s="841" t="s">
        <v>352</v>
      </c>
      <c r="N115" s="841" t="s">
        <v>674</v>
      </c>
      <c r="O115" s="841"/>
      <c r="P115" s="841" t="s">
        <v>5</v>
      </c>
      <c r="Q115" s="841" t="s">
        <v>323</v>
      </c>
      <c r="R115" s="841" t="s">
        <v>652</v>
      </c>
      <c r="S115" s="829"/>
      <c r="T115" s="829" t="s">
        <v>5</v>
      </c>
      <c r="U115" s="829" t="s">
        <v>323</v>
      </c>
      <c r="V115" s="829" t="s">
        <v>652</v>
      </c>
    </row>
    <row r="116" spans="1:22" outlineLevel="1">
      <c r="A116" s="847" t="s">
        <v>108</v>
      </c>
      <c r="B116" s="829" t="s">
        <v>1792</v>
      </c>
      <c r="C116" s="839">
        <v>42943</v>
      </c>
      <c r="D116" s="829" t="s">
        <v>1796</v>
      </c>
      <c r="E116" s="830" t="s">
        <v>711</v>
      </c>
      <c r="F116" s="831">
        <v>68460</v>
      </c>
      <c r="G116" s="832">
        <v>2.63</v>
      </c>
      <c r="H116" s="829">
        <v>3.43</v>
      </c>
      <c r="I116" s="829" t="s">
        <v>322</v>
      </c>
      <c r="J116" s="981">
        <f t="shared" si="6"/>
        <v>3.43</v>
      </c>
      <c r="K116" s="840" t="s">
        <v>694</v>
      </c>
      <c r="L116" s="841" t="s">
        <v>661</v>
      </c>
      <c r="M116" s="841" t="s">
        <v>352</v>
      </c>
      <c r="N116" s="841" t="s">
        <v>674</v>
      </c>
      <c r="O116" s="841"/>
      <c r="P116" s="841" t="s">
        <v>5</v>
      </c>
      <c r="Q116" s="841" t="s">
        <v>323</v>
      </c>
      <c r="R116" s="841" t="s">
        <v>652</v>
      </c>
      <c r="S116" s="829"/>
      <c r="T116" s="829" t="s">
        <v>5</v>
      </c>
      <c r="U116" s="829" t="s">
        <v>323</v>
      </c>
      <c r="V116" s="829" t="s">
        <v>652</v>
      </c>
    </row>
    <row r="117" spans="1:22" outlineLevel="1">
      <c r="A117" s="847" t="s">
        <v>108</v>
      </c>
      <c r="B117" s="829" t="s">
        <v>1792</v>
      </c>
      <c r="C117" s="839">
        <v>42947</v>
      </c>
      <c r="D117" s="829" t="s">
        <v>1886</v>
      </c>
      <c r="E117" s="830" t="s">
        <v>710</v>
      </c>
      <c r="F117" s="831">
        <v>68460</v>
      </c>
      <c r="G117" s="832">
        <v>39.520000000000003</v>
      </c>
      <c r="H117" s="829">
        <v>51.48</v>
      </c>
      <c r="I117" s="829" t="s">
        <v>322</v>
      </c>
      <c r="J117" s="981">
        <f t="shared" si="6"/>
        <v>51.48</v>
      </c>
      <c r="K117" s="840" t="s">
        <v>694</v>
      </c>
      <c r="L117" s="841" t="s">
        <v>661</v>
      </c>
      <c r="M117" s="841" t="s">
        <v>352</v>
      </c>
      <c r="N117" s="841" t="s">
        <v>674</v>
      </c>
      <c r="O117" s="841"/>
      <c r="P117" s="841" t="s">
        <v>5</v>
      </c>
      <c r="Q117" s="841" t="s">
        <v>323</v>
      </c>
      <c r="R117" s="841" t="s">
        <v>652</v>
      </c>
      <c r="S117" s="829"/>
      <c r="T117" s="829" t="s">
        <v>5</v>
      </c>
      <c r="U117" s="829" t="s">
        <v>323</v>
      </c>
      <c r="V117" s="829" t="s">
        <v>652</v>
      </c>
    </row>
    <row r="118" spans="1:22" outlineLevel="1">
      <c r="A118" s="847" t="s">
        <v>108</v>
      </c>
      <c r="B118" s="829" t="s">
        <v>1793</v>
      </c>
      <c r="C118" s="839">
        <v>42978</v>
      </c>
      <c r="D118" s="829" t="s">
        <v>1887</v>
      </c>
      <c r="E118" s="830" t="s">
        <v>707</v>
      </c>
      <c r="F118" s="831">
        <v>68786</v>
      </c>
      <c r="G118" s="832">
        <v>1730.19</v>
      </c>
      <c r="H118" s="829">
        <v>2286.13</v>
      </c>
      <c r="I118" s="829" t="s">
        <v>322</v>
      </c>
      <c r="J118" s="981">
        <f t="shared" si="6"/>
        <v>2286.13</v>
      </c>
      <c r="K118" s="840" t="s">
        <v>650</v>
      </c>
      <c r="L118" s="841" t="s">
        <v>661</v>
      </c>
      <c r="M118" s="841" t="s">
        <v>352</v>
      </c>
      <c r="N118" s="841" t="s">
        <v>674</v>
      </c>
      <c r="O118" s="841"/>
      <c r="P118" s="841" t="s">
        <v>5</v>
      </c>
      <c r="Q118" s="841" t="s">
        <v>323</v>
      </c>
      <c r="R118" s="841" t="s">
        <v>652</v>
      </c>
      <c r="S118" s="829"/>
      <c r="T118" s="829" t="s">
        <v>5</v>
      </c>
      <c r="U118" s="829" t="s">
        <v>323</v>
      </c>
      <c r="V118" s="829" t="s">
        <v>652</v>
      </c>
    </row>
    <row r="119" spans="1:22" outlineLevel="1">
      <c r="A119" s="847" t="s">
        <v>108</v>
      </c>
      <c r="B119" s="829" t="s">
        <v>1793</v>
      </c>
      <c r="C119" s="839">
        <v>42978</v>
      </c>
      <c r="D119" s="829" t="s">
        <v>1888</v>
      </c>
      <c r="E119" s="830" t="s">
        <v>709</v>
      </c>
      <c r="F119" s="831">
        <v>68786</v>
      </c>
      <c r="G119" s="832">
        <v>110.4</v>
      </c>
      <c r="H119" s="829">
        <v>145.87</v>
      </c>
      <c r="I119" s="829" t="s">
        <v>322</v>
      </c>
      <c r="J119" s="981">
        <f t="shared" si="6"/>
        <v>145.87</v>
      </c>
      <c r="K119" s="840" t="s">
        <v>656</v>
      </c>
      <c r="L119" s="841" t="s">
        <v>661</v>
      </c>
      <c r="M119" s="841" t="s">
        <v>352</v>
      </c>
      <c r="N119" s="841" t="s">
        <v>674</v>
      </c>
      <c r="O119" s="841"/>
      <c r="P119" s="841" t="s">
        <v>5</v>
      </c>
      <c r="Q119" s="841" t="s">
        <v>323</v>
      </c>
      <c r="R119" s="841" t="s">
        <v>652</v>
      </c>
      <c r="S119" s="829"/>
      <c r="T119" s="829" t="s">
        <v>5</v>
      </c>
      <c r="U119" s="829" t="s">
        <v>323</v>
      </c>
      <c r="V119" s="829" t="s">
        <v>652</v>
      </c>
    </row>
    <row r="120" spans="1:22" outlineLevel="1">
      <c r="A120" s="847" t="s">
        <v>108</v>
      </c>
      <c r="B120" s="829" t="s">
        <v>1793</v>
      </c>
      <c r="C120" s="839">
        <v>42976</v>
      </c>
      <c r="D120" s="829" t="s">
        <v>1854</v>
      </c>
      <c r="E120" s="830" t="s">
        <v>711</v>
      </c>
      <c r="F120" s="831">
        <v>68786</v>
      </c>
      <c r="G120" s="832">
        <v>2.6</v>
      </c>
      <c r="H120" s="829">
        <v>3.43</v>
      </c>
      <c r="I120" s="829" t="s">
        <v>322</v>
      </c>
      <c r="J120" s="981">
        <f t="shared" si="6"/>
        <v>3.43</v>
      </c>
      <c r="K120" s="840" t="s">
        <v>694</v>
      </c>
      <c r="L120" s="841" t="s">
        <v>661</v>
      </c>
      <c r="M120" s="841" t="s">
        <v>352</v>
      </c>
      <c r="N120" s="841" t="s">
        <v>674</v>
      </c>
      <c r="O120" s="841"/>
      <c r="P120" s="841" t="s">
        <v>5</v>
      </c>
      <c r="Q120" s="841" t="s">
        <v>323</v>
      </c>
      <c r="R120" s="841" t="s">
        <v>652</v>
      </c>
      <c r="S120" s="829"/>
      <c r="T120" s="829" t="s">
        <v>5</v>
      </c>
      <c r="U120" s="829" t="s">
        <v>323</v>
      </c>
      <c r="V120" s="829" t="s">
        <v>652</v>
      </c>
    </row>
    <row r="121" spans="1:22" outlineLevel="1">
      <c r="A121" s="847" t="s">
        <v>108</v>
      </c>
      <c r="B121" s="829" t="s">
        <v>1793</v>
      </c>
      <c r="C121" s="839">
        <v>42978</v>
      </c>
      <c r="D121" s="829" t="s">
        <v>1889</v>
      </c>
      <c r="E121" s="830" t="s">
        <v>1896</v>
      </c>
      <c r="F121" s="831">
        <v>68786</v>
      </c>
      <c r="G121" s="832">
        <v>38.96</v>
      </c>
      <c r="H121" s="829">
        <v>51.48</v>
      </c>
      <c r="I121" s="829" t="s">
        <v>322</v>
      </c>
      <c r="J121" s="981">
        <f t="shared" si="6"/>
        <v>51.48</v>
      </c>
      <c r="K121" s="840" t="s">
        <v>694</v>
      </c>
      <c r="L121" s="841" t="s">
        <v>661</v>
      </c>
      <c r="M121" s="841" t="s">
        <v>352</v>
      </c>
      <c r="N121" s="841" t="s">
        <v>674</v>
      </c>
      <c r="O121" s="841"/>
      <c r="P121" s="841" t="s">
        <v>5</v>
      </c>
      <c r="Q121" s="841" t="s">
        <v>323</v>
      </c>
      <c r="R121" s="841" t="s">
        <v>652</v>
      </c>
      <c r="S121" s="829"/>
      <c r="T121" s="829" t="s">
        <v>5</v>
      </c>
      <c r="U121" s="829" t="s">
        <v>323</v>
      </c>
      <c r="V121" s="829" t="s">
        <v>652</v>
      </c>
    </row>
    <row r="122" spans="1:22">
      <c r="A122" s="842" t="s">
        <v>647</v>
      </c>
      <c r="B122" s="842"/>
      <c r="C122" s="842"/>
      <c r="D122" s="842"/>
      <c r="E122" s="843"/>
      <c r="F122" s="844"/>
      <c r="G122" s="845">
        <f>SUM(G114:G121)</f>
        <v>3786.67</v>
      </c>
      <c r="H122" s="846">
        <f>SUM(H114:H121)</f>
        <v>4967.82</v>
      </c>
      <c r="I122" s="842"/>
      <c r="J122" s="984">
        <f>SUM(J114:J121)</f>
        <v>4967.82</v>
      </c>
      <c r="K122" s="842"/>
      <c r="L122" s="842"/>
      <c r="M122" s="842"/>
      <c r="N122" s="842"/>
      <c r="O122" s="842"/>
      <c r="P122" s="842"/>
      <c r="Q122" s="842"/>
      <c r="R122" s="842"/>
      <c r="S122" s="829"/>
      <c r="T122" s="829"/>
      <c r="U122" s="829"/>
      <c r="V122" s="829"/>
    </row>
    <row r="123" spans="1:22" outlineLevel="1">
      <c r="A123" s="847" t="s">
        <v>109</v>
      </c>
      <c r="B123" s="829" t="s">
        <v>1792</v>
      </c>
      <c r="C123" s="839">
        <v>42947</v>
      </c>
      <c r="D123" s="829" t="s">
        <v>1884</v>
      </c>
      <c r="E123" s="830" t="s">
        <v>713</v>
      </c>
      <c r="F123" s="831">
        <v>68460</v>
      </c>
      <c r="G123" s="832">
        <v>1136.1500000000001</v>
      </c>
      <c r="H123" s="829">
        <v>1479.99</v>
      </c>
      <c r="I123" s="829" t="s">
        <v>322</v>
      </c>
      <c r="J123" s="981">
        <f t="shared" ref="J123:J130" si="7">H123</f>
        <v>1479.99</v>
      </c>
      <c r="K123" s="840" t="s">
        <v>650</v>
      </c>
      <c r="L123" s="841" t="s">
        <v>661</v>
      </c>
      <c r="M123" s="841" t="s">
        <v>352</v>
      </c>
      <c r="N123" s="841" t="s">
        <v>1021</v>
      </c>
      <c r="O123" s="841"/>
      <c r="P123" s="841" t="s">
        <v>5</v>
      </c>
      <c r="Q123" s="841" t="s">
        <v>323</v>
      </c>
      <c r="R123" s="841" t="s">
        <v>652</v>
      </c>
      <c r="S123" s="829"/>
      <c r="T123" s="829" t="s">
        <v>5</v>
      </c>
      <c r="U123" s="829" t="s">
        <v>323</v>
      </c>
      <c r="V123" s="829" t="s">
        <v>652</v>
      </c>
    </row>
    <row r="124" spans="1:22" outlineLevel="1">
      <c r="A124" s="847" t="s">
        <v>109</v>
      </c>
      <c r="B124" s="829" t="s">
        <v>1792</v>
      </c>
      <c r="C124" s="839">
        <v>42947</v>
      </c>
      <c r="D124" s="829" t="s">
        <v>1885</v>
      </c>
      <c r="E124" s="830" t="s">
        <v>716</v>
      </c>
      <c r="F124" s="831">
        <v>68460</v>
      </c>
      <c r="G124" s="832">
        <v>74.59</v>
      </c>
      <c r="H124" s="829">
        <v>97.16</v>
      </c>
      <c r="I124" s="829" t="s">
        <v>322</v>
      </c>
      <c r="J124" s="981">
        <f t="shared" si="7"/>
        <v>97.16</v>
      </c>
      <c r="K124" s="840" t="s">
        <v>656</v>
      </c>
      <c r="L124" s="841" t="s">
        <v>661</v>
      </c>
      <c r="M124" s="841" t="s">
        <v>352</v>
      </c>
      <c r="N124" s="841" t="s">
        <v>662</v>
      </c>
      <c r="O124" s="841"/>
      <c r="P124" s="841" t="s">
        <v>5</v>
      </c>
      <c r="Q124" s="841" t="s">
        <v>323</v>
      </c>
      <c r="R124" s="841" t="s">
        <v>652</v>
      </c>
      <c r="S124" s="829"/>
      <c r="T124" s="829" t="s">
        <v>5</v>
      </c>
      <c r="U124" s="829" t="s">
        <v>323</v>
      </c>
      <c r="V124" s="829" t="s">
        <v>652</v>
      </c>
    </row>
    <row r="125" spans="1:22" outlineLevel="1">
      <c r="A125" s="847" t="s">
        <v>109</v>
      </c>
      <c r="B125" s="829" t="s">
        <v>1792</v>
      </c>
      <c r="C125" s="839">
        <v>42947</v>
      </c>
      <c r="D125" s="829" t="s">
        <v>1886</v>
      </c>
      <c r="E125" s="830" t="s">
        <v>719</v>
      </c>
      <c r="F125" s="831">
        <v>68460</v>
      </c>
      <c r="G125" s="832">
        <v>26.32</v>
      </c>
      <c r="H125" s="829">
        <v>34.29</v>
      </c>
      <c r="I125" s="829" t="s">
        <v>322</v>
      </c>
      <c r="J125" s="981">
        <f t="shared" si="7"/>
        <v>34.29</v>
      </c>
      <c r="K125" s="840" t="s">
        <v>694</v>
      </c>
      <c r="L125" s="841" t="s">
        <v>661</v>
      </c>
      <c r="M125" s="841" t="s">
        <v>352</v>
      </c>
      <c r="N125" s="841" t="s">
        <v>1021</v>
      </c>
      <c r="O125" s="841"/>
      <c r="P125" s="841" t="s">
        <v>5</v>
      </c>
      <c r="Q125" s="841" t="s">
        <v>323</v>
      </c>
      <c r="R125" s="841" t="s">
        <v>652</v>
      </c>
      <c r="S125" s="829"/>
      <c r="T125" s="829" t="s">
        <v>5</v>
      </c>
      <c r="U125" s="829" t="s">
        <v>323</v>
      </c>
      <c r="V125" s="829" t="s">
        <v>652</v>
      </c>
    </row>
    <row r="126" spans="1:22" outlineLevel="1">
      <c r="A126" s="847" t="s">
        <v>109</v>
      </c>
      <c r="B126" s="829" t="s">
        <v>1792</v>
      </c>
      <c r="C126" s="839">
        <v>42943</v>
      </c>
      <c r="D126" s="829" t="s">
        <v>1796</v>
      </c>
      <c r="E126" s="830" t="s">
        <v>722</v>
      </c>
      <c r="F126" s="831">
        <v>68460</v>
      </c>
      <c r="G126" s="832">
        <v>1.76</v>
      </c>
      <c r="H126" s="829">
        <v>2.29</v>
      </c>
      <c r="I126" s="829" t="s">
        <v>322</v>
      </c>
      <c r="J126" s="981">
        <f t="shared" si="7"/>
        <v>2.29</v>
      </c>
      <c r="K126" s="840" t="s">
        <v>694</v>
      </c>
      <c r="L126" s="841" t="s">
        <v>661</v>
      </c>
      <c r="M126" s="841" t="s">
        <v>352</v>
      </c>
      <c r="N126" s="841" t="s">
        <v>662</v>
      </c>
      <c r="O126" s="841"/>
      <c r="P126" s="841" t="s">
        <v>5</v>
      </c>
      <c r="Q126" s="841" t="s">
        <v>323</v>
      </c>
      <c r="R126" s="841" t="s">
        <v>652</v>
      </c>
      <c r="S126" s="829"/>
      <c r="T126" s="829" t="s">
        <v>5</v>
      </c>
      <c r="U126" s="829" t="s">
        <v>323</v>
      </c>
      <c r="V126" s="829" t="s">
        <v>652</v>
      </c>
    </row>
    <row r="127" spans="1:22" outlineLevel="1">
      <c r="A127" s="847" t="s">
        <v>109</v>
      </c>
      <c r="B127" s="829" t="s">
        <v>1793</v>
      </c>
      <c r="C127" s="839">
        <v>42978</v>
      </c>
      <c r="D127" s="829" t="s">
        <v>1887</v>
      </c>
      <c r="E127" s="830" t="s">
        <v>713</v>
      </c>
      <c r="F127" s="831">
        <v>68786</v>
      </c>
      <c r="G127" s="832">
        <v>1123.1099999999999</v>
      </c>
      <c r="H127" s="829">
        <v>1483.99</v>
      </c>
      <c r="I127" s="829" t="s">
        <v>322</v>
      </c>
      <c r="J127" s="981">
        <f t="shared" si="7"/>
        <v>1483.99</v>
      </c>
      <c r="K127" s="840" t="s">
        <v>650</v>
      </c>
      <c r="L127" s="841" t="s">
        <v>661</v>
      </c>
      <c r="M127" s="841" t="s">
        <v>352</v>
      </c>
      <c r="N127" s="841" t="s">
        <v>1021</v>
      </c>
      <c r="O127" s="841"/>
      <c r="P127" s="841" t="s">
        <v>5</v>
      </c>
      <c r="Q127" s="841" t="s">
        <v>323</v>
      </c>
      <c r="R127" s="841" t="s">
        <v>652</v>
      </c>
      <c r="S127" s="829"/>
      <c r="T127" s="829" t="s">
        <v>5</v>
      </c>
      <c r="U127" s="829" t="s">
        <v>323</v>
      </c>
      <c r="V127" s="829" t="s">
        <v>652</v>
      </c>
    </row>
    <row r="128" spans="1:22" outlineLevel="1">
      <c r="A128" s="847" t="s">
        <v>109</v>
      </c>
      <c r="B128" s="829" t="s">
        <v>1793</v>
      </c>
      <c r="C128" s="839">
        <v>42978</v>
      </c>
      <c r="D128" s="829" t="s">
        <v>1888</v>
      </c>
      <c r="E128" s="830" t="s">
        <v>716</v>
      </c>
      <c r="F128" s="831">
        <v>68786</v>
      </c>
      <c r="G128" s="832">
        <v>73.53</v>
      </c>
      <c r="H128" s="829">
        <v>97.16</v>
      </c>
      <c r="I128" s="829" t="s">
        <v>322</v>
      </c>
      <c r="J128" s="981">
        <f t="shared" si="7"/>
        <v>97.16</v>
      </c>
      <c r="K128" s="840" t="s">
        <v>656</v>
      </c>
      <c r="L128" s="841" t="s">
        <v>661</v>
      </c>
      <c r="M128" s="841" t="s">
        <v>352</v>
      </c>
      <c r="N128" s="841" t="s">
        <v>662</v>
      </c>
      <c r="O128" s="841"/>
      <c r="P128" s="841" t="s">
        <v>5</v>
      </c>
      <c r="Q128" s="841" t="s">
        <v>323</v>
      </c>
      <c r="R128" s="841" t="s">
        <v>652</v>
      </c>
      <c r="S128" s="829"/>
      <c r="T128" s="829" t="s">
        <v>5</v>
      </c>
      <c r="U128" s="829" t="s">
        <v>323</v>
      </c>
      <c r="V128" s="829" t="s">
        <v>652</v>
      </c>
    </row>
    <row r="129" spans="1:22" outlineLevel="1">
      <c r="A129" s="847" t="s">
        <v>109</v>
      </c>
      <c r="B129" s="829" t="s">
        <v>1793</v>
      </c>
      <c r="C129" s="839">
        <v>42976</v>
      </c>
      <c r="D129" s="829" t="s">
        <v>1854</v>
      </c>
      <c r="E129" s="830" t="s">
        <v>722</v>
      </c>
      <c r="F129" s="831">
        <v>68786</v>
      </c>
      <c r="G129" s="832">
        <v>1.73</v>
      </c>
      <c r="H129" s="829">
        <v>2.29</v>
      </c>
      <c r="I129" s="829" t="s">
        <v>322</v>
      </c>
      <c r="J129" s="981">
        <f t="shared" si="7"/>
        <v>2.29</v>
      </c>
      <c r="K129" s="840" t="s">
        <v>694</v>
      </c>
      <c r="L129" s="841" t="s">
        <v>661</v>
      </c>
      <c r="M129" s="841" t="s">
        <v>352</v>
      </c>
      <c r="N129" s="841" t="s">
        <v>662</v>
      </c>
      <c r="O129" s="841"/>
      <c r="P129" s="841" t="s">
        <v>5</v>
      </c>
      <c r="Q129" s="841" t="s">
        <v>323</v>
      </c>
      <c r="R129" s="841" t="s">
        <v>652</v>
      </c>
      <c r="S129" s="829"/>
      <c r="T129" s="829" t="s">
        <v>5</v>
      </c>
      <c r="U129" s="829" t="s">
        <v>323</v>
      </c>
      <c r="V129" s="829" t="s">
        <v>652</v>
      </c>
    </row>
    <row r="130" spans="1:22" outlineLevel="1">
      <c r="A130" s="847" t="s">
        <v>109</v>
      </c>
      <c r="B130" s="829" t="s">
        <v>1793</v>
      </c>
      <c r="C130" s="839">
        <v>42978</v>
      </c>
      <c r="D130" s="829" t="s">
        <v>1889</v>
      </c>
      <c r="E130" s="830" t="s">
        <v>719</v>
      </c>
      <c r="F130" s="831">
        <v>68786</v>
      </c>
      <c r="G130" s="832">
        <v>25.95</v>
      </c>
      <c r="H130" s="829">
        <v>34.29</v>
      </c>
      <c r="I130" s="829" t="s">
        <v>322</v>
      </c>
      <c r="J130" s="981">
        <f t="shared" si="7"/>
        <v>34.29</v>
      </c>
      <c r="K130" s="840" t="s">
        <v>694</v>
      </c>
      <c r="L130" s="841" t="s">
        <v>661</v>
      </c>
      <c r="M130" s="841" t="s">
        <v>352</v>
      </c>
      <c r="N130" s="841" t="s">
        <v>1021</v>
      </c>
      <c r="O130" s="841"/>
      <c r="P130" s="841" t="s">
        <v>5</v>
      </c>
      <c r="Q130" s="841" t="s">
        <v>323</v>
      </c>
      <c r="R130" s="841" t="s">
        <v>652</v>
      </c>
      <c r="S130" s="829"/>
      <c r="T130" s="829" t="s">
        <v>5</v>
      </c>
      <c r="U130" s="829" t="s">
        <v>323</v>
      </c>
      <c r="V130" s="829" t="s">
        <v>652</v>
      </c>
    </row>
    <row r="131" spans="1:22">
      <c r="A131" s="842" t="s">
        <v>647</v>
      </c>
      <c r="B131" s="842"/>
      <c r="C131" s="842"/>
      <c r="D131" s="842"/>
      <c r="E131" s="843"/>
      <c r="F131" s="844"/>
      <c r="G131" s="845">
        <f>SUM(G123:G130)</f>
        <v>2463.14</v>
      </c>
      <c r="H131" s="846">
        <f>SUM(H123:H130)</f>
        <v>3231.46</v>
      </c>
      <c r="I131" s="842"/>
      <c r="J131" s="984">
        <f>SUM(J123:J130)</f>
        <v>3231.46</v>
      </c>
      <c r="K131" s="842"/>
      <c r="L131" s="842"/>
      <c r="M131" s="842"/>
      <c r="N131" s="842"/>
      <c r="O131" s="842"/>
      <c r="P131" s="842"/>
      <c r="Q131" s="842"/>
      <c r="R131" s="842"/>
      <c r="S131" s="829"/>
      <c r="T131" s="829"/>
      <c r="U131" s="829"/>
      <c r="V131" s="829"/>
    </row>
    <row r="132" spans="1:22" outlineLevel="1">
      <c r="A132" s="847" t="s">
        <v>110</v>
      </c>
      <c r="B132" s="829" t="s">
        <v>1792</v>
      </c>
      <c r="C132" s="839">
        <v>42947</v>
      </c>
      <c r="D132" s="829" t="s">
        <v>1884</v>
      </c>
      <c r="E132" s="830" t="s">
        <v>713</v>
      </c>
      <c r="F132" s="831">
        <v>68460</v>
      </c>
      <c r="G132" s="832">
        <v>1136.1500000000001</v>
      </c>
      <c r="H132" s="829">
        <v>1479.99</v>
      </c>
      <c r="I132" s="829" t="s">
        <v>322</v>
      </c>
      <c r="J132" s="981">
        <f t="shared" ref="J132:J139" si="8">H132</f>
        <v>1479.99</v>
      </c>
      <c r="K132" s="840" t="s">
        <v>650</v>
      </c>
      <c r="L132" s="841" t="s">
        <v>661</v>
      </c>
      <c r="M132" s="841" t="s">
        <v>352</v>
      </c>
      <c r="N132" s="841" t="s">
        <v>1021</v>
      </c>
      <c r="O132" s="841"/>
      <c r="P132" s="841" t="s">
        <v>5</v>
      </c>
      <c r="Q132" s="841" t="s">
        <v>323</v>
      </c>
      <c r="R132" s="841" t="s">
        <v>652</v>
      </c>
      <c r="S132" s="829"/>
      <c r="T132" s="829" t="s">
        <v>5</v>
      </c>
      <c r="U132" s="829" t="s">
        <v>323</v>
      </c>
      <c r="V132" s="829" t="s">
        <v>652</v>
      </c>
    </row>
    <row r="133" spans="1:22" outlineLevel="1">
      <c r="A133" s="847" t="s">
        <v>110</v>
      </c>
      <c r="B133" s="829" t="s">
        <v>1792</v>
      </c>
      <c r="C133" s="839">
        <v>42947</v>
      </c>
      <c r="D133" s="829" t="s">
        <v>1885</v>
      </c>
      <c r="E133" s="830" t="s">
        <v>716</v>
      </c>
      <c r="F133" s="831">
        <v>68460</v>
      </c>
      <c r="G133" s="832">
        <v>74.59</v>
      </c>
      <c r="H133" s="829">
        <v>97.16</v>
      </c>
      <c r="I133" s="829" t="s">
        <v>322</v>
      </c>
      <c r="J133" s="981">
        <f t="shared" si="8"/>
        <v>97.16</v>
      </c>
      <c r="K133" s="840" t="s">
        <v>656</v>
      </c>
      <c r="L133" s="841" t="s">
        <v>661</v>
      </c>
      <c r="M133" s="841" t="s">
        <v>352</v>
      </c>
      <c r="N133" s="841" t="s">
        <v>662</v>
      </c>
      <c r="O133" s="841"/>
      <c r="P133" s="841" t="s">
        <v>5</v>
      </c>
      <c r="Q133" s="841" t="s">
        <v>323</v>
      </c>
      <c r="R133" s="841" t="s">
        <v>652</v>
      </c>
      <c r="S133" s="829"/>
      <c r="T133" s="829" t="s">
        <v>5</v>
      </c>
      <c r="U133" s="829" t="s">
        <v>323</v>
      </c>
      <c r="V133" s="829" t="s">
        <v>652</v>
      </c>
    </row>
    <row r="134" spans="1:22" outlineLevel="1">
      <c r="A134" s="847" t="s">
        <v>110</v>
      </c>
      <c r="B134" s="829" t="s">
        <v>1792</v>
      </c>
      <c r="C134" s="839">
        <v>42943</v>
      </c>
      <c r="D134" s="829" t="s">
        <v>1796</v>
      </c>
      <c r="E134" s="830" t="s">
        <v>722</v>
      </c>
      <c r="F134" s="831">
        <v>68460</v>
      </c>
      <c r="G134" s="832">
        <v>1.76</v>
      </c>
      <c r="H134" s="829">
        <v>2.29</v>
      </c>
      <c r="I134" s="829" t="s">
        <v>322</v>
      </c>
      <c r="J134" s="981">
        <f t="shared" si="8"/>
        <v>2.29</v>
      </c>
      <c r="K134" s="840" t="s">
        <v>694</v>
      </c>
      <c r="L134" s="841" t="s">
        <v>661</v>
      </c>
      <c r="M134" s="841" t="s">
        <v>352</v>
      </c>
      <c r="N134" s="841" t="s">
        <v>662</v>
      </c>
      <c r="O134" s="841"/>
      <c r="P134" s="841" t="s">
        <v>5</v>
      </c>
      <c r="Q134" s="841" t="s">
        <v>323</v>
      </c>
      <c r="R134" s="841" t="s">
        <v>652</v>
      </c>
      <c r="S134" s="829"/>
      <c r="T134" s="829" t="s">
        <v>5</v>
      </c>
      <c r="U134" s="829" t="s">
        <v>323</v>
      </c>
      <c r="V134" s="829" t="s">
        <v>652</v>
      </c>
    </row>
    <row r="135" spans="1:22" outlineLevel="1">
      <c r="A135" s="847" t="s">
        <v>110</v>
      </c>
      <c r="B135" s="829" t="s">
        <v>1792</v>
      </c>
      <c r="C135" s="839">
        <v>42947</v>
      </c>
      <c r="D135" s="829" t="s">
        <v>1886</v>
      </c>
      <c r="E135" s="830" t="s">
        <v>719</v>
      </c>
      <c r="F135" s="831">
        <v>68460</v>
      </c>
      <c r="G135" s="832">
        <v>26.32</v>
      </c>
      <c r="H135" s="829">
        <v>34.29</v>
      </c>
      <c r="I135" s="829" t="s">
        <v>322</v>
      </c>
      <c r="J135" s="981">
        <f t="shared" si="8"/>
        <v>34.29</v>
      </c>
      <c r="K135" s="840" t="s">
        <v>694</v>
      </c>
      <c r="L135" s="841" t="s">
        <v>661</v>
      </c>
      <c r="M135" s="841" t="s">
        <v>352</v>
      </c>
      <c r="N135" s="841" t="s">
        <v>1021</v>
      </c>
      <c r="O135" s="841"/>
      <c r="P135" s="841" t="s">
        <v>5</v>
      </c>
      <c r="Q135" s="841" t="s">
        <v>323</v>
      </c>
      <c r="R135" s="841" t="s">
        <v>652</v>
      </c>
      <c r="S135" s="829"/>
      <c r="T135" s="829" t="s">
        <v>5</v>
      </c>
      <c r="U135" s="829" t="s">
        <v>323</v>
      </c>
      <c r="V135" s="829" t="s">
        <v>652</v>
      </c>
    </row>
    <row r="136" spans="1:22" outlineLevel="1">
      <c r="A136" s="847" t="s">
        <v>110</v>
      </c>
      <c r="B136" s="829" t="s">
        <v>1793</v>
      </c>
      <c r="C136" s="839">
        <v>42978</v>
      </c>
      <c r="D136" s="829" t="s">
        <v>1887</v>
      </c>
      <c r="E136" s="830" t="s">
        <v>713</v>
      </c>
      <c r="F136" s="831">
        <v>68786</v>
      </c>
      <c r="G136" s="832">
        <v>1123.1099999999999</v>
      </c>
      <c r="H136" s="829">
        <v>1483.99</v>
      </c>
      <c r="I136" s="829" t="s">
        <v>322</v>
      </c>
      <c r="J136" s="981">
        <f t="shared" si="8"/>
        <v>1483.99</v>
      </c>
      <c r="K136" s="840" t="s">
        <v>650</v>
      </c>
      <c r="L136" s="841" t="s">
        <v>661</v>
      </c>
      <c r="M136" s="841" t="s">
        <v>352</v>
      </c>
      <c r="N136" s="841" t="s">
        <v>1021</v>
      </c>
      <c r="O136" s="841"/>
      <c r="P136" s="841" t="s">
        <v>5</v>
      </c>
      <c r="Q136" s="841" t="s">
        <v>323</v>
      </c>
      <c r="R136" s="841" t="s">
        <v>652</v>
      </c>
      <c r="S136" s="829"/>
      <c r="T136" s="829" t="s">
        <v>5</v>
      </c>
      <c r="U136" s="829" t="s">
        <v>323</v>
      </c>
      <c r="V136" s="829" t="s">
        <v>652</v>
      </c>
    </row>
    <row r="137" spans="1:22" outlineLevel="1">
      <c r="A137" s="847" t="s">
        <v>110</v>
      </c>
      <c r="B137" s="829" t="s">
        <v>1793</v>
      </c>
      <c r="C137" s="839">
        <v>42978</v>
      </c>
      <c r="D137" s="829" t="s">
        <v>1888</v>
      </c>
      <c r="E137" s="830" t="s">
        <v>716</v>
      </c>
      <c r="F137" s="831">
        <v>68786</v>
      </c>
      <c r="G137" s="832">
        <v>73.53</v>
      </c>
      <c r="H137" s="829">
        <v>97.16</v>
      </c>
      <c r="I137" s="829" t="s">
        <v>322</v>
      </c>
      <c r="J137" s="981">
        <f t="shared" si="8"/>
        <v>97.16</v>
      </c>
      <c r="K137" s="840" t="s">
        <v>656</v>
      </c>
      <c r="L137" s="841" t="s">
        <v>661</v>
      </c>
      <c r="M137" s="841" t="s">
        <v>352</v>
      </c>
      <c r="N137" s="841" t="s">
        <v>662</v>
      </c>
      <c r="O137" s="841"/>
      <c r="P137" s="841" t="s">
        <v>5</v>
      </c>
      <c r="Q137" s="841" t="s">
        <v>323</v>
      </c>
      <c r="R137" s="841" t="s">
        <v>652</v>
      </c>
      <c r="S137" s="829"/>
      <c r="T137" s="829" t="s">
        <v>5</v>
      </c>
      <c r="U137" s="829" t="s">
        <v>323</v>
      </c>
      <c r="V137" s="829" t="s">
        <v>652</v>
      </c>
    </row>
    <row r="138" spans="1:22" outlineLevel="1">
      <c r="A138" s="847" t="s">
        <v>110</v>
      </c>
      <c r="B138" s="829" t="s">
        <v>1793</v>
      </c>
      <c r="C138" s="839">
        <v>42976</v>
      </c>
      <c r="D138" s="829" t="s">
        <v>1854</v>
      </c>
      <c r="E138" s="830" t="s">
        <v>722</v>
      </c>
      <c r="F138" s="831">
        <v>68786</v>
      </c>
      <c r="G138" s="832">
        <v>1.73</v>
      </c>
      <c r="H138" s="829">
        <v>2.29</v>
      </c>
      <c r="I138" s="829" t="s">
        <v>322</v>
      </c>
      <c r="J138" s="981">
        <f t="shared" si="8"/>
        <v>2.29</v>
      </c>
      <c r="K138" s="840" t="s">
        <v>694</v>
      </c>
      <c r="L138" s="841" t="s">
        <v>661</v>
      </c>
      <c r="M138" s="841" t="s">
        <v>352</v>
      </c>
      <c r="N138" s="841" t="s">
        <v>662</v>
      </c>
      <c r="O138" s="841"/>
      <c r="P138" s="841" t="s">
        <v>5</v>
      </c>
      <c r="Q138" s="841" t="s">
        <v>323</v>
      </c>
      <c r="R138" s="841" t="s">
        <v>652</v>
      </c>
      <c r="S138" s="829"/>
      <c r="T138" s="829" t="s">
        <v>5</v>
      </c>
      <c r="U138" s="829" t="s">
        <v>323</v>
      </c>
      <c r="V138" s="829" t="s">
        <v>652</v>
      </c>
    </row>
    <row r="139" spans="1:22" outlineLevel="1">
      <c r="A139" s="847" t="s">
        <v>110</v>
      </c>
      <c r="B139" s="829" t="s">
        <v>1793</v>
      </c>
      <c r="C139" s="839">
        <v>42978</v>
      </c>
      <c r="D139" s="829" t="s">
        <v>1889</v>
      </c>
      <c r="E139" s="830" t="s">
        <v>719</v>
      </c>
      <c r="F139" s="831">
        <v>68786</v>
      </c>
      <c r="G139" s="832">
        <v>25.95</v>
      </c>
      <c r="H139" s="829">
        <v>34.29</v>
      </c>
      <c r="I139" s="829" t="s">
        <v>322</v>
      </c>
      <c r="J139" s="981">
        <f t="shared" si="8"/>
        <v>34.29</v>
      </c>
      <c r="K139" s="840" t="s">
        <v>694</v>
      </c>
      <c r="L139" s="841" t="s">
        <v>661</v>
      </c>
      <c r="M139" s="841" t="s">
        <v>352</v>
      </c>
      <c r="N139" s="841" t="s">
        <v>1021</v>
      </c>
      <c r="O139" s="841"/>
      <c r="P139" s="841" t="s">
        <v>5</v>
      </c>
      <c r="Q139" s="841" t="s">
        <v>323</v>
      </c>
      <c r="R139" s="841" t="s">
        <v>652</v>
      </c>
      <c r="S139" s="829"/>
      <c r="T139" s="829" t="s">
        <v>5</v>
      </c>
      <c r="U139" s="829" t="s">
        <v>323</v>
      </c>
      <c r="V139" s="829" t="s">
        <v>652</v>
      </c>
    </row>
    <row r="140" spans="1:22">
      <c r="A140" s="842" t="s">
        <v>647</v>
      </c>
      <c r="B140" s="842"/>
      <c r="C140" s="842"/>
      <c r="D140" s="842"/>
      <c r="E140" s="843"/>
      <c r="F140" s="844"/>
      <c r="G140" s="845">
        <f>SUM(G132:G139)</f>
        <v>2463.14</v>
      </c>
      <c r="H140" s="846">
        <f>SUM(H132:H139)</f>
        <v>3231.46</v>
      </c>
      <c r="I140" s="842"/>
      <c r="J140" s="984">
        <f>SUM(J132:J139)</f>
        <v>3231.46</v>
      </c>
      <c r="K140" s="842"/>
      <c r="L140" s="842"/>
      <c r="M140" s="842"/>
      <c r="N140" s="842"/>
      <c r="O140" s="842"/>
      <c r="P140" s="842"/>
      <c r="Q140" s="842"/>
      <c r="R140" s="842"/>
      <c r="S140" s="829"/>
      <c r="T140" s="829"/>
      <c r="U140" s="829"/>
      <c r="V140" s="829"/>
    </row>
    <row r="141" spans="1:22" outlineLevel="1">
      <c r="A141" s="847" t="s">
        <v>111</v>
      </c>
      <c r="B141" s="829" t="s">
        <v>1792</v>
      </c>
      <c r="C141" s="839">
        <v>42947</v>
      </c>
      <c r="D141" s="829" t="s">
        <v>1884</v>
      </c>
      <c r="E141" s="830" t="s">
        <v>724</v>
      </c>
      <c r="F141" s="831">
        <v>68460</v>
      </c>
      <c r="G141" s="832">
        <v>1423.1</v>
      </c>
      <c r="H141" s="829">
        <v>1853.79</v>
      </c>
      <c r="I141" s="829" t="s">
        <v>322</v>
      </c>
      <c r="J141" s="981">
        <f>H141</f>
        <v>1853.79</v>
      </c>
      <c r="K141" s="840" t="s">
        <v>650</v>
      </c>
      <c r="L141" s="841" t="s">
        <v>661</v>
      </c>
      <c r="M141" s="841" t="s">
        <v>352</v>
      </c>
      <c r="N141" s="841" t="s">
        <v>725</v>
      </c>
      <c r="O141" s="841"/>
      <c r="P141" s="841" t="s">
        <v>5</v>
      </c>
      <c r="Q141" s="841" t="s">
        <v>323</v>
      </c>
      <c r="R141" s="841" t="s">
        <v>652</v>
      </c>
      <c r="S141" s="829"/>
      <c r="T141" s="829" t="s">
        <v>5</v>
      </c>
      <c r="U141" s="829" t="s">
        <v>323</v>
      </c>
      <c r="V141" s="829" t="s">
        <v>652</v>
      </c>
    </row>
    <row r="142" spans="1:22" outlineLevel="1">
      <c r="A142" s="847" t="s">
        <v>111</v>
      </c>
      <c r="B142" s="829" t="s">
        <v>1792</v>
      </c>
      <c r="C142" s="839">
        <v>42947</v>
      </c>
      <c r="D142" s="829" t="s">
        <v>1885</v>
      </c>
      <c r="E142" s="830" t="s">
        <v>727</v>
      </c>
      <c r="F142" s="831">
        <v>68460</v>
      </c>
      <c r="G142" s="832">
        <v>90.22</v>
      </c>
      <c r="H142" s="829">
        <v>117.53</v>
      </c>
      <c r="I142" s="829" t="s">
        <v>322</v>
      </c>
      <c r="J142" s="981">
        <f>H142</f>
        <v>117.53</v>
      </c>
      <c r="K142" s="840" t="s">
        <v>656</v>
      </c>
      <c r="L142" s="841" t="s">
        <v>661</v>
      </c>
      <c r="M142" s="841" t="s">
        <v>352</v>
      </c>
      <c r="N142" s="841" t="s">
        <v>725</v>
      </c>
      <c r="O142" s="841"/>
      <c r="P142" s="841" t="s">
        <v>5</v>
      </c>
      <c r="Q142" s="841" t="s">
        <v>323</v>
      </c>
      <c r="R142" s="841" t="s">
        <v>652</v>
      </c>
      <c r="S142" s="829"/>
      <c r="T142" s="829" t="s">
        <v>5</v>
      </c>
      <c r="U142" s="829" t="s">
        <v>323</v>
      </c>
      <c r="V142" s="829" t="s">
        <v>652</v>
      </c>
    </row>
    <row r="143" spans="1:22" outlineLevel="1">
      <c r="A143" s="847" t="s">
        <v>111</v>
      </c>
      <c r="B143" s="829" t="s">
        <v>1792</v>
      </c>
      <c r="C143" s="839">
        <v>42943</v>
      </c>
      <c r="D143" s="829" t="s">
        <v>1796</v>
      </c>
      <c r="E143" s="830" t="s">
        <v>736</v>
      </c>
      <c r="F143" s="831">
        <v>68460</v>
      </c>
      <c r="G143" s="832">
        <v>0.14000000000000001</v>
      </c>
      <c r="H143" s="829">
        <v>0.18</v>
      </c>
      <c r="I143" s="829" t="s">
        <v>322</v>
      </c>
      <c r="J143" s="981">
        <f>H143</f>
        <v>0.18</v>
      </c>
      <c r="K143" s="840" t="s">
        <v>694</v>
      </c>
      <c r="L143" s="841" t="s">
        <v>661</v>
      </c>
      <c r="M143" s="841" t="s">
        <v>352</v>
      </c>
      <c r="N143" s="841" t="s">
        <v>725</v>
      </c>
      <c r="O143" s="841"/>
      <c r="P143" s="841" t="s">
        <v>5</v>
      </c>
      <c r="Q143" s="841" t="s">
        <v>323</v>
      </c>
      <c r="R143" s="841" t="s">
        <v>652</v>
      </c>
      <c r="S143" s="829"/>
      <c r="T143" s="829" t="s">
        <v>5</v>
      </c>
      <c r="U143" s="829" t="s">
        <v>323</v>
      </c>
      <c r="V143" s="829" t="s">
        <v>652</v>
      </c>
    </row>
    <row r="144" spans="1:22" outlineLevel="1">
      <c r="A144" s="847" t="s">
        <v>111</v>
      </c>
      <c r="B144" s="829" t="s">
        <v>1792</v>
      </c>
      <c r="C144" s="839">
        <v>42947</v>
      </c>
      <c r="D144" s="829" t="s">
        <v>1886</v>
      </c>
      <c r="E144" s="830" t="s">
        <v>731</v>
      </c>
      <c r="F144" s="831">
        <v>68460</v>
      </c>
      <c r="G144" s="832">
        <v>31.84</v>
      </c>
      <c r="H144" s="829">
        <v>41.48</v>
      </c>
      <c r="I144" s="829" t="s">
        <v>322</v>
      </c>
      <c r="J144" s="981">
        <f>H144</f>
        <v>41.48</v>
      </c>
      <c r="K144" s="840" t="s">
        <v>694</v>
      </c>
      <c r="L144" s="841" t="s">
        <v>661</v>
      </c>
      <c r="M144" s="841" t="s">
        <v>352</v>
      </c>
      <c r="N144" s="841" t="s">
        <v>725</v>
      </c>
      <c r="O144" s="841"/>
      <c r="P144" s="841" t="s">
        <v>5</v>
      </c>
      <c r="Q144" s="841" t="s">
        <v>323</v>
      </c>
      <c r="R144" s="841" t="s">
        <v>652</v>
      </c>
      <c r="S144" s="829"/>
      <c r="T144" s="829" t="s">
        <v>5</v>
      </c>
      <c r="U144" s="829" t="s">
        <v>323</v>
      </c>
      <c r="V144" s="829" t="s">
        <v>652</v>
      </c>
    </row>
    <row r="145" spans="1:22">
      <c r="A145" s="842" t="s">
        <v>647</v>
      </c>
      <c r="B145" s="842"/>
      <c r="C145" s="842"/>
      <c r="D145" s="842"/>
      <c r="E145" s="843"/>
      <c r="F145" s="844"/>
      <c r="G145" s="845">
        <f>SUM(G141:G144)</f>
        <v>1545.3</v>
      </c>
      <c r="H145" s="846">
        <f>SUM(H141:H144)</f>
        <v>2012.98</v>
      </c>
      <c r="I145" s="842"/>
      <c r="J145" s="984">
        <f>SUM(J141:J144)</f>
        <v>2012.98</v>
      </c>
      <c r="K145" s="842"/>
      <c r="L145" s="842"/>
      <c r="M145" s="842"/>
      <c r="N145" s="842"/>
      <c r="O145" s="842"/>
      <c r="P145" s="842"/>
      <c r="Q145" s="842"/>
      <c r="R145" s="842"/>
      <c r="S145" s="829"/>
      <c r="T145" s="829"/>
      <c r="U145" s="829"/>
      <c r="V145" s="829"/>
    </row>
    <row r="146" spans="1:22" outlineLevel="1">
      <c r="A146" s="847" t="s">
        <v>112</v>
      </c>
      <c r="B146" s="829" t="s">
        <v>1792</v>
      </c>
      <c r="C146" s="839">
        <v>42947</v>
      </c>
      <c r="D146" s="829" t="s">
        <v>1884</v>
      </c>
      <c r="E146" s="830" t="s">
        <v>737</v>
      </c>
      <c r="F146" s="831">
        <v>68460</v>
      </c>
      <c r="G146" s="832">
        <v>908.59</v>
      </c>
      <c r="H146" s="829">
        <v>1183.57</v>
      </c>
      <c r="I146" s="829" t="s">
        <v>322</v>
      </c>
      <c r="J146" s="981">
        <f t="shared" ref="J146:J153" si="9">H146</f>
        <v>1183.57</v>
      </c>
      <c r="K146" s="840" t="s">
        <v>650</v>
      </c>
      <c r="L146" s="841" t="s">
        <v>661</v>
      </c>
      <c r="M146" s="841" t="s">
        <v>352</v>
      </c>
      <c r="N146" s="841" t="s">
        <v>738</v>
      </c>
      <c r="O146" s="841"/>
      <c r="P146" s="841" t="s">
        <v>5</v>
      </c>
      <c r="Q146" s="841" t="s">
        <v>323</v>
      </c>
      <c r="R146" s="841" t="s">
        <v>652</v>
      </c>
      <c r="S146" s="829"/>
      <c r="T146" s="829" t="s">
        <v>5</v>
      </c>
      <c r="U146" s="829" t="s">
        <v>323</v>
      </c>
      <c r="V146" s="829" t="s">
        <v>652</v>
      </c>
    </row>
    <row r="147" spans="1:22" outlineLevel="1">
      <c r="A147" s="847" t="s">
        <v>112</v>
      </c>
      <c r="B147" s="829" t="s">
        <v>1792</v>
      </c>
      <c r="C147" s="839">
        <v>42947</v>
      </c>
      <c r="D147" s="829" t="s">
        <v>1885</v>
      </c>
      <c r="E147" s="830" t="s">
        <v>739</v>
      </c>
      <c r="F147" s="831">
        <v>68460</v>
      </c>
      <c r="G147" s="832">
        <v>57.89</v>
      </c>
      <c r="H147" s="829">
        <v>75.41</v>
      </c>
      <c r="I147" s="829" t="s">
        <v>322</v>
      </c>
      <c r="J147" s="981">
        <f t="shared" si="9"/>
        <v>75.41</v>
      </c>
      <c r="K147" s="840" t="s">
        <v>656</v>
      </c>
      <c r="L147" s="841" t="s">
        <v>661</v>
      </c>
      <c r="M147" s="841" t="s">
        <v>352</v>
      </c>
      <c r="N147" s="841" t="s">
        <v>738</v>
      </c>
      <c r="O147" s="841"/>
      <c r="P147" s="841" t="s">
        <v>5</v>
      </c>
      <c r="Q147" s="841" t="s">
        <v>323</v>
      </c>
      <c r="R147" s="841" t="s">
        <v>652</v>
      </c>
      <c r="S147" s="829"/>
      <c r="T147" s="829" t="s">
        <v>5</v>
      </c>
      <c r="U147" s="829" t="s">
        <v>323</v>
      </c>
      <c r="V147" s="829" t="s">
        <v>652</v>
      </c>
    </row>
    <row r="148" spans="1:22" outlineLevel="1">
      <c r="A148" s="847" t="s">
        <v>112</v>
      </c>
      <c r="B148" s="829" t="s">
        <v>1792</v>
      </c>
      <c r="C148" s="839">
        <v>42943</v>
      </c>
      <c r="D148" s="829" t="s">
        <v>1796</v>
      </c>
      <c r="E148" s="830" t="s">
        <v>744</v>
      </c>
      <c r="F148" s="831">
        <v>68460</v>
      </c>
      <c r="G148" s="832">
        <v>1.36</v>
      </c>
      <c r="H148" s="829">
        <v>1.77</v>
      </c>
      <c r="I148" s="829" t="s">
        <v>322</v>
      </c>
      <c r="J148" s="981">
        <f t="shared" si="9"/>
        <v>1.77</v>
      </c>
      <c r="K148" s="840" t="s">
        <v>694</v>
      </c>
      <c r="L148" s="841" t="s">
        <v>661</v>
      </c>
      <c r="M148" s="841" t="s">
        <v>352</v>
      </c>
      <c r="N148" s="841" t="s">
        <v>738</v>
      </c>
      <c r="O148" s="841"/>
      <c r="P148" s="841" t="s">
        <v>5</v>
      </c>
      <c r="Q148" s="841" t="s">
        <v>323</v>
      </c>
      <c r="R148" s="841" t="s">
        <v>652</v>
      </c>
      <c r="S148" s="829"/>
      <c r="T148" s="829" t="s">
        <v>5</v>
      </c>
      <c r="U148" s="829" t="s">
        <v>323</v>
      </c>
      <c r="V148" s="829" t="s">
        <v>652</v>
      </c>
    </row>
    <row r="149" spans="1:22" outlineLevel="1">
      <c r="A149" s="847" t="s">
        <v>112</v>
      </c>
      <c r="B149" s="829" t="s">
        <v>1792</v>
      </c>
      <c r="C149" s="839">
        <v>42947</v>
      </c>
      <c r="D149" s="829" t="s">
        <v>1886</v>
      </c>
      <c r="E149" s="830" t="s">
        <v>741</v>
      </c>
      <c r="F149" s="831">
        <v>68460</v>
      </c>
      <c r="G149" s="832">
        <v>20.440000000000001</v>
      </c>
      <c r="H149" s="829">
        <v>26.62</v>
      </c>
      <c r="I149" s="829" t="s">
        <v>322</v>
      </c>
      <c r="J149" s="981">
        <f t="shared" si="9"/>
        <v>26.62</v>
      </c>
      <c r="K149" s="840" t="s">
        <v>694</v>
      </c>
      <c r="L149" s="841" t="s">
        <v>661</v>
      </c>
      <c r="M149" s="841" t="s">
        <v>352</v>
      </c>
      <c r="N149" s="841" t="s">
        <v>738</v>
      </c>
      <c r="O149" s="841"/>
      <c r="P149" s="841" t="s">
        <v>5</v>
      </c>
      <c r="Q149" s="841" t="s">
        <v>323</v>
      </c>
      <c r="R149" s="841" t="s">
        <v>652</v>
      </c>
      <c r="S149" s="829"/>
      <c r="T149" s="829" t="s">
        <v>5</v>
      </c>
      <c r="U149" s="829" t="s">
        <v>323</v>
      </c>
      <c r="V149" s="829" t="s">
        <v>652</v>
      </c>
    </row>
    <row r="150" spans="1:22" outlineLevel="1">
      <c r="A150" s="847" t="s">
        <v>112</v>
      </c>
      <c r="B150" s="829" t="s">
        <v>1793</v>
      </c>
      <c r="C150" s="839">
        <v>42978</v>
      </c>
      <c r="D150" s="829" t="s">
        <v>1887</v>
      </c>
      <c r="E150" s="830" t="s">
        <v>737</v>
      </c>
      <c r="F150" s="831">
        <v>68786</v>
      </c>
      <c r="G150" s="832">
        <v>32.51</v>
      </c>
      <c r="H150" s="829">
        <v>42.96</v>
      </c>
      <c r="I150" s="829" t="s">
        <v>322</v>
      </c>
      <c r="J150" s="981">
        <f t="shared" si="9"/>
        <v>42.96</v>
      </c>
      <c r="K150" s="840" t="s">
        <v>650</v>
      </c>
      <c r="L150" s="841" t="s">
        <v>661</v>
      </c>
      <c r="M150" s="841" t="s">
        <v>352</v>
      </c>
      <c r="N150" s="841" t="s">
        <v>738</v>
      </c>
      <c r="O150" s="841"/>
      <c r="P150" s="841" t="s">
        <v>5</v>
      </c>
      <c r="Q150" s="841" t="s">
        <v>323</v>
      </c>
      <c r="R150" s="841" t="s">
        <v>652</v>
      </c>
      <c r="S150" s="829"/>
      <c r="T150" s="829" t="s">
        <v>5</v>
      </c>
      <c r="U150" s="829" t="s">
        <v>323</v>
      </c>
      <c r="V150" s="829" t="s">
        <v>652</v>
      </c>
    </row>
    <row r="151" spans="1:22" outlineLevel="1">
      <c r="A151" s="847" t="s">
        <v>112</v>
      </c>
      <c r="B151" s="829" t="s">
        <v>1793</v>
      </c>
      <c r="C151" s="839">
        <v>42978</v>
      </c>
      <c r="D151" s="829" t="s">
        <v>1888</v>
      </c>
      <c r="E151" s="830" t="s">
        <v>739</v>
      </c>
      <c r="F151" s="831">
        <v>68786</v>
      </c>
      <c r="G151" s="832">
        <v>2.0699999999999998</v>
      </c>
      <c r="H151" s="829">
        <v>2.74</v>
      </c>
      <c r="I151" s="829" t="s">
        <v>322</v>
      </c>
      <c r="J151" s="981">
        <f t="shared" si="9"/>
        <v>2.74</v>
      </c>
      <c r="K151" s="840" t="s">
        <v>656</v>
      </c>
      <c r="L151" s="841" t="s">
        <v>661</v>
      </c>
      <c r="M151" s="841" t="s">
        <v>352</v>
      </c>
      <c r="N151" s="841" t="s">
        <v>738</v>
      </c>
      <c r="O151" s="841"/>
      <c r="P151" s="841" t="s">
        <v>5</v>
      </c>
      <c r="Q151" s="841" t="s">
        <v>323</v>
      </c>
      <c r="R151" s="841" t="s">
        <v>652</v>
      </c>
      <c r="S151" s="829"/>
      <c r="T151" s="829" t="s">
        <v>5</v>
      </c>
      <c r="U151" s="829" t="s">
        <v>323</v>
      </c>
      <c r="V151" s="829" t="s">
        <v>652</v>
      </c>
    </row>
    <row r="152" spans="1:22" outlineLevel="1">
      <c r="A152" s="847" t="s">
        <v>112</v>
      </c>
      <c r="B152" s="829" t="s">
        <v>1793</v>
      </c>
      <c r="C152" s="839">
        <v>42976</v>
      </c>
      <c r="D152" s="829" t="s">
        <v>1854</v>
      </c>
      <c r="E152" s="830" t="s">
        <v>744</v>
      </c>
      <c r="F152" s="831">
        <v>68786</v>
      </c>
      <c r="G152" s="832">
        <v>0.05</v>
      </c>
      <c r="H152" s="829">
        <v>0.06</v>
      </c>
      <c r="I152" s="829" t="s">
        <v>322</v>
      </c>
      <c r="J152" s="981">
        <f t="shared" si="9"/>
        <v>0.06</v>
      </c>
      <c r="K152" s="840" t="s">
        <v>694</v>
      </c>
      <c r="L152" s="841" t="s">
        <v>661</v>
      </c>
      <c r="M152" s="841" t="s">
        <v>352</v>
      </c>
      <c r="N152" s="841" t="s">
        <v>738</v>
      </c>
      <c r="O152" s="841"/>
      <c r="P152" s="841" t="s">
        <v>5</v>
      </c>
      <c r="Q152" s="841" t="s">
        <v>323</v>
      </c>
      <c r="R152" s="841" t="s">
        <v>652</v>
      </c>
      <c r="S152" s="829"/>
      <c r="T152" s="829" t="s">
        <v>5</v>
      </c>
      <c r="U152" s="829" t="s">
        <v>323</v>
      </c>
      <c r="V152" s="829" t="s">
        <v>652</v>
      </c>
    </row>
    <row r="153" spans="1:22" outlineLevel="1">
      <c r="A153" s="847" t="s">
        <v>112</v>
      </c>
      <c r="B153" s="829" t="s">
        <v>1793</v>
      </c>
      <c r="C153" s="839">
        <v>42978</v>
      </c>
      <c r="D153" s="829" t="s">
        <v>1889</v>
      </c>
      <c r="E153" s="830" t="s">
        <v>1897</v>
      </c>
      <c r="F153" s="831">
        <v>68786</v>
      </c>
      <c r="G153" s="832">
        <v>0.73</v>
      </c>
      <c r="H153" s="829">
        <v>0.97</v>
      </c>
      <c r="I153" s="829" t="s">
        <v>322</v>
      </c>
      <c r="J153" s="981">
        <f t="shared" si="9"/>
        <v>0.97</v>
      </c>
      <c r="K153" s="840" t="s">
        <v>694</v>
      </c>
      <c r="L153" s="841" t="s">
        <v>661</v>
      </c>
      <c r="M153" s="841" t="s">
        <v>352</v>
      </c>
      <c r="N153" s="841" t="s">
        <v>738</v>
      </c>
      <c r="O153" s="841"/>
      <c r="P153" s="841" t="s">
        <v>5</v>
      </c>
      <c r="Q153" s="841" t="s">
        <v>323</v>
      </c>
      <c r="R153" s="841" t="s">
        <v>652</v>
      </c>
      <c r="S153" s="829"/>
      <c r="T153" s="829" t="s">
        <v>5</v>
      </c>
      <c r="U153" s="829" t="s">
        <v>323</v>
      </c>
      <c r="V153" s="829" t="s">
        <v>652</v>
      </c>
    </row>
    <row r="154" spans="1:22">
      <c r="A154" s="842" t="s">
        <v>647</v>
      </c>
      <c r="B154" s="842"/>
      <c r="C154" s="842"/>
      <c r="D154" s="842"/>
      <c r="E154" s="843"/>
      <c r="F154" s="844"/>
      <c r="G154" s="845">
        <f>SUM(G146:G153)</f>
        <v>1023.6400000000001</v>
      </c>
      <c r="H154" s="846">
        <f>SUM(H146:H153)</f>
        <v>1334.1</v>
      </c>
      <c r="I154" s="842"/>
      <c r="J154" s="984">
        <f>SUM(J146:J153)</f>
        <v>1334.1</v>
      </c>
      <c r="K154" s="842"/>
      <c r="L154" s="842"/>
      <c r="M154" s="842"/>
      <c r="N154" s="842"/>
      <c r="O154" s="842"/>
      <c r="P154" s="842"/>
      <c r="Q154" s="842"/>
      <c r="R154" s="842"/>
      <c r="S154" s="829"/>
      <c r="T154" s="829"/>
      <c r="U154" s="829"/>
      <c r="V154" s="829"/>
    </row>
    <row r="155" spans="1:22" outlineLevel="1">
      <c r="A155" s="847" t="s">
        <v>113</v>
      </c>
      <c r="B155" s="829" t="s">
        <v>1792</v>
      </c>
      <c r="C155" s="839">
        <v>42947</v>
      </c>
      <c r="D155" s="829" t="s">
        <v>1884</v>
      </c>
      <c r="E155" s="830" t="s">
        <v>745</v>
      </c>
      <c r="F155" s="831">
        <v>68460</v>
      </c>
      <c r="G155" s="832">
        <v>492.09</v>
      </c>
      <c r="H155" s="829">
        <v>641.01</v>
      </c>
      <c r="I155" s="829" t="s">
        <v>322</v>
      </c>
      <c r="J155" s="981">
        <f t="shared" ref="J155:J164" si="10">H155</f>
        <v>641.01</v>
      </c>
      <c r="K155" s="840" t="s">
        <v>650</v>
      </c>
      <c r="L155" s="841" t="s">
        <v>661</v>
      </c>
      <c r="M155" s="841" t="s">
        <v>352</v>
      </c>
      <c r="N155" s="841" t="s">
        <v>746</v>
      </c>
      <c r="O155" s="841"/>
      <c r="P155" s="841" t="s">
        <v>5</v>
      </c>
      <c r="Q155" s="841" t="s">
        <v>323</v>
      </c>
      <c r="R155" s="841" t="s">
        <v>652</v>
      </c>
      <c r="S155" s="829"/>
      <c r="T155" s="829" t="s">
        <v>5</v>
      </c>
      <c r="U155" s="829" t="s">
        <v>323</v>
      </c>
      <c r="V155" s="829" t="s">
        <v>652</v>
      </c>
    </row>
    <row r="156" spans="1:22" outlineLevel="1">
      <c r="A156" s="847" t="s">
        <v>113</v>
      </c>
      <c r="B156" s="829" t="s">
        <v>1792</v>
      </c>
      <c r="C156" s="839">
        <v>42947</v>
      </c>
      <c r="D156" s="829" t="s">
        <v>1885</v>
      </c>
      <c r="E156" s="830" t="s">
        <v>747</v>
      </c>
      <c r="F156" s="831">
        <v>68460</v>
      </c>
      <c r="G156" s="832">
        <v>29.03</v>
      </c>
      <c r="H156" s="829">
        <v>37.82</v>
      </c>
      <c r="I156" s="829" t="s">
        <v>322</v>
      </c>
      <c r="J156" s="981">
        <f t="shared" si="10"/>
        <v>37.82</v>
      </c>
      <c r="K156" s="840" t="s">
        <v>656</v>
      </c>
      <c r="L156" s="841" t="s">
        <v>661</v>
      </c>
      <c r="M156" s="841" t="s">
        <v>352</v>
      </c>
      <c r="N156" s="841" t="s">
        <v>746</v>
      </c>
      <c r="O156" s="841"/>
      <c r="P156" s="841" t="s">
        <v>5</v>
      </c>
      <c r="Q156" s="841" t="s">
        <v>323</v>
      </c>
      <c r="R156" s="841" t="s">
        <v>652</v>
      </c>
      <c r="S156" s="829"/>
      <c r="T156" s="829" t="s">
        <v>5</v>
      </c>
      <c r="U156" s="829" t="s">
        <v>323</v>
      </c>
      <c r="V156" s="829" t="s">
        <v>652</v>
      </c>
    </row>
    <row r="157" spans="1:22" outlineLevel="1">
      <c r="A157" s="847" t="s">
        <v>113</v>
      </c>
      <c r="B157" s="829" t="s">
        <v>1792</v>
      </c>
      <c r="C157" s="839">
        <v>42943</v>
      </c>
      <c r="D157" s="829" t="s">
        <v>1796</v>
      </c>
      <c r="E157" s="830" t="s">
        <v>754</v>
      </c>
      <c r="F157" s="831">
        <v>68460</v>
      </c>
      <c r="G157" s="832">
        <v>0.68</v>
      </c>
      <c r="H157" s="829">
        <v>0.89</v>
      </c>
      <c r="I157" s="829" t="s">
        <v>322</v>
      </c>
      <c r="J157" s="981">
        <f t="shared" si="10"/>
        <v>0.89</v>
      </c>
      <c r="K157" s="840" t="s">
        <v>694</v>
      </c>
      <c r="L157" s="841" t="s">
        <v>661</v>
      </c>
      <c r="M157" s="841" t="s">
        <v>352</v>
      </c>
      <c r="N157" s="841" t="s">
        <v>746</v>
      </c>
      <c r="O157" s="841"/>
      <c r="P157" s="841" t="s">
        <v>5</v>
      </c>
      <c r="Q157" s="841" t="s">
        <v>323</v>
      </c>
      <c r="R157" s="841" t="s">
        <v>652</v>
      </c>
      <c r="S157" s="829"/>
      <c r="T157" s="829" t="s">
        <v>5</v>
      </c>
      <c r="U157" s="829" t="s">
        <v>323</v>
      </c>
      <c r="V157" s="829" t="s">
        <v>652</v>
      </c>
    </row>
    <row r="158" spans="1:22" outlineLevel="1">
      <c r="A158" s="847" t="s">
        <v>113</v>
      </c>
      <c r="B158" s="829" t="s">
        <v>1792</v>
      </c>
      <c r="C158" s="839">
        <v>42947</v>
      </c>
      <c r="D158" s="829" t="s">
        <v>1886</v>
      </c>
      <c r="E158" s="830" t="s">
        <v>748</v>
      </c>
      <c r="F158" s="831">
        <v>68460</v>
      </c>
      <c r="G158" s="832">
        <v>10.25</v>
      </c>
      <c r="H158" s="829">
        <v>13.35</v>
      </c>
      <c r="I158" s="829" t="s">
        <v>322</v>
      </c>
      <c r="J158" s="981">
        <f t="shared" si="10"/>
        <v>13.35</v>
      </c>
      <c r="K158" s="840" t="s">
        <v>694</v>
      </c>
      <c r="L158" s="841" t="s">
        <v>661</v>
      </c>
      <c r="M158" s="841" t="s">
        <v>352</v>
      </c>
      <c r="N158" s="841" t="s">
        <v>746</v>
      </c>
      <c r="O158" s="841"/>
      <c r="P158" s="841" t="s">
        <v>5</v>
      </c>
      <c r="Q158" s="841" t="s">
        <v>323</v>
      </c>
      <c r="R158" s="841" t="s">
        <v>652</v>
      </c>
      <c r="S158" s="829"/>
      <c r="T158" s="829" t="s">
        <v>5</v>
      </c>
      <c r="U158" s="829" t="s">
        <v>323</v>
      </c>
      <c r="V158" s="829" t="s">
        <v>652</v>
      </c>
    </row>
    <row r="159" spans="1:22" outlineLevel="1">
      <c r="A159" s="847" t="s">
        <v>113</v>
      </c>
      <c r="B159" s="829" t="s">
        <v>1792</v>
      </c>
      <c r="C159" s="839">
        <v>42947</v>
      </c>
      <c r="D159" s="829" t="s">
        <v>1898</v>
      </c>
      <c r="E159" s="830" t="s">
        <v>1668</v>
      </c>
      <c r="F159" s="831">
        <v>68460</v>
      </c>
      <c r="G159" s="832">
        <v>2.65</v>
      </c>
      <c r="H159" s="829">
        <v>3.45</v>
      </c>
      <c r="I159" s="829" t="s">
        <v>322</v>
      </c>
      <c r="J159" s="981">
        <f t="shared" si="10"/>
        <v>3.45</v>
      </c>
      <c r="K159" s="840" t="s">
        <v>818</v>
      </c>
      <c r="L159" s="841" t="s">
        <v>661</v>
      </c>
      <c r="M159" s="841" t="s">
        <v>352</v>
      </c>
      <c r="N159" s="841"/>
      <c r="O159" s="841"/>
      <c r="P159" s="841" t="s">
        <v>5</v>
      </c>
      <c r="Q159" s="841" t="s">
        <v>323</v>
      </c>
      <c r="R159" s="841" t="s">
        <v>652</v>
      </c>
      <c r="S159" s="829"/>
      <c r="T159" s="829" t="s">
        <v>5</v>
      </c>
      <c r="U159" s="829" t="s">
        <v>323</v>
      </c>
      <c r="V159" s="829" t="s">
        <v>652</v>
      </c>
    </row>
    <row r="160" spans="1:22" outlineLevel="1">
      <c r="A160" s="847" t="s">
        <v>113</v>
      </c>
      <c r="B160" s="829" t="s">
        <v>1793</v>
      </c>
      <c r="C160" s="839">
        <v>42978</v>
      </c>
      <c r="D160" s="829" t="s">
        <v>1887</v>
      </c>
      <c r="E160" s="830" t="s">
        <v>745</v>
      </c>
      <c r="F160" s="831">
        <v>68786</v>
      </c>
      <c r="G160" s="832">
        <v>92.99</v>
      </c>
      <c r="H160" s="829">
        <v>122.87</v>
      </c>
      <c r="I160" s="829" t="s">
        <v>322</v>
      </c>
      <c r="J160" s="981">
        <f t="shared" si="10"/>
        <v>122.87</v>
      </c>
      <c r="K160" s="840" t="s">
        <v>650</v>
      </c>
      <c r="L160" s="841" t="s">
        <v>661</v>
      </c>
      <c r="M160" s="841" t="s">
        <v>352</v>
      </c>
      <c r="N160" s="841" t="s">
        <v>746</v>
      </c>
      <c r="O160" s="841"/>
      <c r="P160" s="841" t="s">
        <v>5</v>
      </c>
      <c r="Q160" s="841" t="s">
        <v>323</v>
      </c>
      <c r="R160" s="841" t="s">
        <v>652</v>
      </c>
      <c r="S160" s="829"/>
      <c r="T160" s="829" t="s">
        <v>5</v>
      </c>
      <c r="U160" s="829" t="s">
        <v>323</v>
      </c>
      <c r="V160" s="829" t="s">
        <v>652</v>
      </c>
    </row>
    <row r="161" spans="1:22" outlineLevel="1">
      <c r="A161" s="847" t="s">
        <v>113</v>
      </c>
      <c r="B161" s="829" t="s">
        <v>1793</v>
      </c>
      <c r="C161" s="839">
        <v>42978</v>
      </c>
      <c r="D161" s="829" t="s">
        <v>1888</v>
      </c>
      <c r="E161" s="830" t="s">
        <v>747</v>
      </c>
      <c r="F161" s="831">
        <v>68786</v>
      </c>
      <c r="G161" s="832">
        <v>5.5</v>
      </c>
      <c r="H161" s="829">
        <v>7.27</v>
      </c>
      <c r="I161" s="829" t="s">
        <v>322</v>
      </c>
      <c r="J161" s="981">
        <f t="shared" si="10"/>
        <v>7.27</v>
      </c>
      <c r="K161" s="840" t="s">
        <v>656</v>
      </c>
      <c r="L161" s="841" t="s">
        <v>661</v>
      </c>
      <c r="M161" s="841" t="s">
        <v>352</v>
      </c>
      <c r="N161" s="841" t="s">
        <v>746</v>
      </c>
      <c r="O161" s="841"/>
      <c r="P161" s="841" t="s">
        <v>5</v>
      </c>
      <c r="Q161" s="841" t="s">
        <v>323</v>
      </c>
      <c r="R161" s="841" t="s">
        <v>652</v>
      </c>
      <c r="S161" s="829"/>
      <c r="T161" s="829" t="s">
        <v>5</v>
      </c>
      <c r="U161" s="829" t="s">
        <v>323</v>
      </c>
      <c r="V161" s="829" t="s">
        <v>652</v>
      </c>
    </row>
    <row r="162" spans="1:22" outlineLevel="1">
      <c r="A162" s="847" t="s">
        <v>113</v>
      </c>
      <c r="B162" s="829" t="s">
        <v>1793</v>
      </c>
      <c r="C162" s="839">
        <v>42976</v>
      </c>
      <c r="D162" s="829" t="s">
        <v>1854</v>
      </c>
      <c r="E162" s="830" t="s">
        <v>754</v>
      </c>
      <c r="F162" s="831">
        <v>68786</v>
      </c>
      <c r="G162" s="832">
        <v>0.13</v>
      </c>
      <c r="H162" s="829">
        <v>0.17</v>
      </c>
      <c r="I162" s="829" t="s">
        <v>322</v>
      </c>
      <c r="J162" s="981">
        <f t="shared" si="10"/>
        <v>0.17</v>
      </c>
      <c r="K162" s="840" t="s">
        <v>694</v>
      </c>
      <c r="L162" s="841" t="s">
        <v>661</v>
      </c>
      <c r="M162" s="841" t="s">
        <v>352</v>
      </c>
      <c r="N162" s="841" t="s">
        <v>746</v>
      </c>
      <c r="O162" s="841"/>
      <c r="P162" s="841" t="s">
        <v>5</v>
      </c>
      <c r="Q162" s="841" t="s">
        <v>323</v>
      </c>
      <c r="R162" s="841" t="s">
        <v>652</v>
      </c>
      <c r="S162" s="829"/>
      <c r="T162" s="829" t="s">
        <v>5</v>
      </c>
      <c r="U162" s="829" t="s">
        <v>323</v>
      </c>
      <c r="V162" s="829" t="s">
        <v>652</v>
      </c>
    </row>
    <row r="163" spans="1:22" outlineLevel="1">
      <c r="A163" s="847" t="s">
        <v>113</v>
      </c>
      <c r="B163" s="829" t="s">
        <v>1793</v>
      </c>
      <c r="C163" s="839">
        <v>42978</v>
      </c>
      <c r="D163" s="829" t="s">
        <v>1889</v>
      </c>
      <c r="E163" s="830" t="s">
        <v>1899</v>
      </c>
      <c r="F163" s="831">
        <v>68786</v>
      </c>
      <c r="G163" s="832">
        <v>1.95</v>
      </c>
      <c r="H163" s="829">
        <v>2.57</v>
      </c>
      <c r="I163" s="829" t="s">
        <v>322</v>
      </c>
      <c r="J163" s="981">
        <f t="shared" si="10"/>
        <v>2.57</v>
      </c>
      <c r="K163" s="840" t="s">
        <v>694</v>
      </c>
      <c r="L163" s="841" t="s">
        <v>661</v>
      </c>
      <c r="M163" s="841" t="s">
        <v>352</v>
      </c>
      <c r="N163" s="841" t="s">
        <v>746</v>
      </c>
      <c r="O163" s="841"/>
      <c r="P163" s="841" t="s">
        <v>5</v>
      </c>
      <c r="Q163" s="841" t="s">
        <v>323</v>
      </c>
      <c r="R163" s="841" t="s">
        <v>652</v>
      </c>
      <c r="S163" s="829"/>
      <c r="T163" s="829" t="s">
        <v>5</v>
      </c>
      <c r="U163" s="829" t="s">
        <v>323</v>
      </c>
      <c r="V163" s="829" t="s">
        <v>652</v>
      </c>
    </row>
    <row r="164" spans="1:22" outlineLevel="1">
      <c r="A164" s="847" t="s">
        <v>113</v>
      </c>
      <c r="B164" s="829" t="s">
        <v>1793</v>
      </c>
      <c r="C164" s="839">
        <v>42978</v>
      </c>
      <c r="D164" s="829" t="s">
        <v>1900</v>
      </c>
      <c r="E164" s="830" t="s">
        <v>1668</v>
      </c>
      <c r="F164" s="831">
        <v>68786</v>
      </c>
      <c r="G164" s="832">
        <v>2.46</v>
      </c>
      <c r="H164" s="829">
        <v>3.25</v>
      </c>
      <c r="I164" s="829" t="s">
        <v>322</v>
      </c>
      <c r="J164" s="981">
        <f t="shared" si="10"/>
        <v>3.25</v>
      </c>
      <c r="K164" s="840" t="s">
        <v>818</v>
      </c>
      <c r="L164" s="841" t="s">
        <v>661</v>
      </c>
      <c r="M164" s="841" t="s">
        <v>352</v>
      </c>
      <c r="N164" s="841"/>
      <c r="O164" s="841"/>
      <c r="P164" s="841" t="s">
        <v>5</v>
      </c>
      <c r="Q164" s="841" t="s">
        <v>323</v>
      </c>
      <c r="R164" s="841" t="s">
        <v>652</v>
      </c>
      <c r="S164" s="829"/>
      <c r="T164" s="829" t="s">
        <v>5</v>
      </c>
      <c r="U164" s="829" t="s">
        <v>323</v>
      </c>
      <c r="V164" s="829" t="s">
        <v>652</v>
      </c>
    </row>
    <row r="165" spans="1:22">
      <c r="A165" s="842" t="s">
        <v>647</v>
      </c>
      <c r="B165" s="842"/>
      <c r="C165" s="842"/>
      <c r="D165" s="842"/>
      <c r="E165" s="843"/>
      <c r="F165" s="844"/>
      <c r="G165" s="845">
        <f>SUM(G155:G164)</f>
        <v>637.73</v>
      </c>
      <c r="H165" s="846">
        <f>SUM(H155:H164)</f>
        <v>832.65000000000009</v>
      </c>
      <c r="I165" s="842"/>
      <c r="J165" s="984">
        <f>SUM(J155:J164)</f>
        <v>832.65000000000009</v>
      </c>
      <c r="K165" s="842"/>
      <c r="L165" s="842"/>
      <c r="M165" s="842"/>
      <c r="N165" s="842"/>
      <c r="O165" s="842"/>
      <c r="P165" s="842"/>
      <c r="Q165" s="842"/>
      <c r="R165" s="842"/>
      <c r="S165" s="829"/>
      <c r="T165" s="829"/>
      <c r="U165" s="829"/>
      <c r="V165" s="829"/>
    </row>
    <row r="166" spans="1:22" outlineLevel="1">
      <c r="A166" s="847" t="s">
        <v>114</v>
      </c>
      <c r="B166" s="829" t="s">
        <v>1792</v>
      </c>
      <c r="C166" s="839">
        <v>42947</v>
      </c>
      <c r="D166" s="829" t="s">
        <v>1884</v>
      </c>
      <c r="E166" s="830" t="s">
        <v>798</v>
      </c>
      <c r="F166" s="831">
        <v>68460</v>
      </c>
      <c r="G166" s="832">
        <v>376.89</v>
      </c>
      <c r="H166" s="829">
        <v>490.95</v>
      </c>
      <c r="I166" s="829" t="s">
        <v>322</v>
      </c>
      <c r="J166" s="981">
        <f t="shared" ref="J166:J173" si="11">H166</f>
        <v>490.95</v>
      </c>
      <c r="K166" s="840" t="s">
        <v>650</v>
      </c>
      <c r="L166" s="841" t="s">
        <v>661</v>
      </c>
      <c r="M166" s="841" t="s">
        <v>352</v>
      </c>
      <c r="N166" s="841" t="s">
        <v>799</v>
      </c>
      <c r="O166" s="841"/>
      <c r="P166" s="841" t="s">
        <v>5</v>
      </c>
      <c r="Q166" s="841" t="s">
        <v>323</v>
      </c>
      <c r="R166" s="841" t="s">
        <v>652</v>
      </c>
      <c r="S166" s="829"/>
      <c r="T166" s="829" t="s">
        <v>5</v>
      </c>
      <c r="U166" s="829" t="s">
        <v>323</v>
      </c>
      <c r="V166" s="829" t="s">
        <v>652</v>
      </c>
    </row>
    <row r="167" spans="1:22" outlineLevel="1">
      <c r="A167" s="847" t="s">
        <v>114</v>
      </c>
      <c r="B167" s="829" t="s">
        <v>1792</v>
      </c>
      <c r="C167" s="839">
        <v>42947</v>
      </c>
      <c r="D167" s="829" t="s">
        <v>1885</v>
      </c>
      <c r="E167" s="830" t="s">
        <v>800</v>
      </c>
      <c r="F167" s="831">
        <v>68460</v>
      </c>
      <c r="G167" s="832">
        <v>22.93</v>
      </c>
      <c r="H167" s="829">
        <v>29.87</v>
      </c>
      <c r="I167" s="829" t="s">
        <v>322</v>
      </c>
      <c r="J167" s="981">
        <f t="shared" si="11"/>
        <v>29.87</v>
      </c>
      <c r="K167" s="840" t="s">
        <v>656</v>
      </c>
      <c r="L167" s="841" t="s">
        <v>661</v>
      </c>
      <c r="M167" s="841" t="s">
        <v>352</v>
      </c>
      <c r="N167" s="841" t="s">
        <v>799</v>
      </c>
      <c r="O167" s="841"/>
      <c r="P167" s="841" t="s">
        <v>5</v>
      </c>
      <c r="Q167" s="841" t="s">
        <v>323</v>
      </c>
      <c r="R167" s="841" t="s">
        <v>652</v>
      </c>
      <c r="S167" s="829"/>
      <c r="T167" s="829" t="s">
        <v>5</v>
      </c>
      <c r="U167" s="829" t="s">
        <v>323</v>
      </c>
      <c r="V167" s="829" t="s">
        <v>652</v>
      </c>
    </row>
    <row r="168" spans="1:22" outlineLevel="1">
      <c r="A168" s="847" t="s">
        <v>114</v>
      </c>
      <c r="B168" s="829" t="s">
        <v>1792</v>
      </c>
      <c r="C168" s="839">
        <v>42947</v>
      </c>
      <c r="D168" s="829" t="s">
        <v>1886</v>
      </c>
      <c r="E168" s="830" t="s">
        <v>801</v>
      </c>
      <c r="F168" s="831">
        <v>68460</v>
      </c>
      <c r="G168" s="832">
        <v>8.09</v>
      </c>
      <c r="H168" s="829">
        <v>10.54</v>
      </c>
      <c r="I168" s="829" t="s">
        <v>322</v>
      </c>
      <c r="J168" s="981">
        <f t="shared" si="11"/>
        <v>10.54</v>
      </c>
      <c r="K168" s="840" t="s">
        <v>694</v>
      </c>
      <c r="L168" s="841" t="s">
        <v>661</v>
      </c>
      <c r="M168" s="841" t="s">
        <v>352</v>
      </c>
      <c r="N168" s="841" t="s">
        <v>799</v>
      </c>
      <c r="O168" s="841"/>
      <c r="P168" s="841" t="s">
        <v>5</v>
      </c>
      <c r="Q168" s="841" t="s">
        <v>323</v>
      </c>
      <c r="R168" s="841" t="s">
        <v>652</v>
      </c>
      <c r="S168" s="829"/>
      <c r="T168" s="829" t="s">
        <v>5</v>
      </c>
      <c r="U168" s="829" t="s">
        <v>323</v>
      </c>
      <c r="V168" s="829" t="s">
        <v>652</v>
      </c>
    </row>
    <row r="169" spans="1:22" outlineLevel="1">
      <c r="A169" s="847" t="s">
        <v>114</v>
      </c>
      <c r="B169" s="829" t="s">
        <v>1792</v>
      </c>
      <c r="C169" s="839">
        <v>42943</v>
      </c>
      <c r="D169" s="829" t="s">
        <v>1796</v>
      </c>
      <c r="E169" s="830" t="s">
        <v>804</v>
      </c>
      <c r="F169" s="831">
        <v>68460</v>
      </c>
      <c r="G169" s="832">
        <v>0.56000000000000005</v>
      </c>
      <c r="H169" s="829">
        <v>0.73</v>
      </c>
      <c r="I169" s="829" t="s">
        <v>322</v>
      </c>
      <c r="J169" s="981">
        <f t="shared" si="11"/>
        <v>0.73</v>
      </c>
      <c r="K169" s="840" t="s">
        <v>694</v>
      </c>
      <c r="L169" s="841" t="s">
        <v>661</v>
      </c>
      <c r="M169" s="841" t="s">
        <v>352</v>
      </c>
      <c r="N169" s="841" t="s">
        <v>799</v>
      </c>
      <c r="O169" s="841"/>
      <c r="P169" s="841" t="s">
        <v>5</v>
      </c>
      <c r="Q169" s="841" t="s">
        <v>323</v>
      </c>
      <c r="R169" s="841" t="s">
        <v>652</v>
      </c>
      <c r="S169" s="829"/>
      <c r="T169" s="829" t="s">
        <v>5</v>
      </c>
      <c r="U169" s="829" t="s">
        <v>323</v>
      </c>
      <c r="V169" s="829" t="s">
        <v>652</v>
      </c>
    </row>
    <row r="170" spans="1:22" outlineLevel="1">
      <c r="A170" s="847" t="s">
        <v>114</v>
      </c>
      <c r="B170" s="829" t="s">
        <v>1793</v>
      </c>
      <c r="C170" s="839">
        <v>42978</v>
      </c>
      <c r="D170" s="829" t="s">
        <v>1887</v>
      </c>
      <c r="E170" s="830" t="s">
        <v>798</v>
      </c>
      <c r="F170" s="831">
        <v>68786</v>
      </c>
      <c r="G170" s="832">
        <v>123.04</v>
      </c>
      <c r="H170" s="829">
        <v>162.57</v>
      </c>
      <c r="I170" s="829" t="s">
        <v>322</v>
      </c>
      <c r="J170" s="981">
        <f t="shared" si="11"/>
        <v>162.57</v>
      </c>
      <c r="K170" s="840" t="s">
        <v>650</v>
      </c>
      <c r="L170" s="841" t="s">
        <v>661</v>
      </c>
      <c r="M170" s="841" t="s">
        <v>352</v>
      </c>
      <c r="N170" s="841" t="s">
        <v>799</v>
      </c>
      <c r="O170" s="841"/>
      <c r="P170" s="841" t="s">
        <v>5</v>
      </c>
      <c r="Q170" s="841" t="s">
        <v>323</v>
      </c>
      <c r="R170" s="841" t="s">
        <v>652</v>
      </c>
      <c r="S170" s="829"/>
      <c r="T170" s="829" t="s">
        <v>5</v>
      </c>
      <c r="U170" s="829" t="s">
        <v>323</v>
      </c>
      <c r="V170" s="829" t="s">
        <v>652</v>
      </c>
    </row>
    <row r="171" spans="1:22" outlineLevel="1">
      <c r="A171" s="847" t="s">
        <v>114</v>
      </c>
      <c r="B171" s="829" t="s">
        <v>1793</v>
      </c>
      <c r="C171" s="839">
        <v>42978</v>
      </c>
      <c r="D171" s="829" t="s">
        <v>1888</v>
      </c>
      <c r="E171" s="830" t="s">
        <v>800</v>
      </c>
      <c r="F171" s="831">
        <v>68786</v>
      </c>
      <c r="G171" s="832">
        <v>7.41</v>
      </c>
      <c r="H171" s="829">
        <v>9.7899999999999991</v>
      </c>
      <c r="I171" s="829" t="s">
        <v>322</v>
      </c>
      <c r="J171" s="981">
        <f t="shared" si="11"/>
        <v>9.7899999999999991</v>
      </c>
      <c r="K171" s="840" t="s">
        <v>656</v>
      </c>
      <c r="L171" s="841" t="s">
        <v>661</v>
      </c>
      <c r="M171" s="841" t="s">
        <v>352</v>
      </c>
      <c r="N171" s="841" t="s">
        <v>799</v>
      </c>
      <c r="O171" s="841"/>
      <c r="P171" s="841" t="s">
        <v>5</v>
      </c>
      <c r="Q171" s="841" t="s">
        <v>323</v>
      </c>
      <c r="R171" s="841" t="s">
        <v>652</v>
      </c>
      <c r="S171" s="829"/>
      <c r="T171" s="829" t="s">
        <v>5</v>
      </c>
      <c r="U171" s="829" t="s">
        <v>323</v>
      </c>
      <c r="V171" s="829" t="s">
        <v>652</v>
      </c>
    </row>
    <row r="172" spans="1:22" outlineLevel="1">
      <c r="A172" s="847" t="s">
        <v>114</v>
      </c>
      <c r="B172" s="829" t="s">
        <v>1793</v>
      </c>
      <c r="C172" s="839">
        <v>42976</v>
      </c>
      <c r="D172" s="829" t="s">
        <v>1854</v>
      </c>
      <c r="E172" s="830" t="s">
        <v>804</v>
      </c>
      <c r="F172" s="831">
        <v>68786</v>
      </c>
      <c r="G172" s="832">
        <v>0.17</v>
      </c>
      <c r="H172" s="829">
        <v>0.23</v>
      </c>
      <c r="I172" s="829" t="s">
        <v>322</v>
      </c>
      <c r="J172" s="981">
        <f t="shared" si="11"/>
        <v>0.23</v>
      </c>
      <c r="K172" s="840" t="s">
        <v>694</v>
      </c>
      <c r="L172" s="841" t="s">
        <v>661</v>
      </c>
      <c r="M172" s="841" t="s">
        <v>352</v>
      </c>
      <c r="N172" s="841" t="s">
        <v>799</v>
      </c>
      <c r="O172" s="841"/>
      <c r="P172" s="841" t="s">
        <v>5</v>
      </c>
      <c r="Q172" s="841" t="s">
        <v>323</v>
      </c>
      <c r="R172" s="841" t="s">
        <v>652</v>
      </c>
      <c r="S172" s="829"/>
      <c r="T172" s="829" t="s">
        <v>5</v>
      </c>
      <c r="U172" s="829" t="s">
        <v>323</v>
      </c>
      <c r="V172" s="829" t="s">
        <v>652</v>
      </c>
    </row>
    <row r="173" spans="1:22" outlineLevel="1">
      <c r="A173" s="847" t="s">
        <v>114</v>
      </c>
      <c r="B173" s="829" t="s">
        <v>1793</v>
      </c>
      <c r="C173" s="839">
        <v>42978</v>
      </c>
      <c r="D173" s="829" t="s">
        <v>1889</v>
      </c>
      <c r="E173" s="830" t="s">
        <v>801</v>
      </c>
      <c r="F173" s="831">
        <v>68786</v>
      </c>
      <c r="G173" s="832">
        <v>2.62</v>
      </c>
      <c r="H173" s="829">
        <v>3.46</v>
      </c>
      <c r="I173" s="829" t="s">
        <v>322</v>
      </c>
      <c r="J173" s="981">
        <f t="shared" si="11"/>
        <v>3.46</v>
      </c>
      <c r="K173" s="840" t="s">
        <v>694</v>
      </c>
      <c r="L173" s="841" t="s">
        <v>661</v>
      </c>
      <c r="M173" s="841" t="s">
        <v>352</v>
      </c>
      <c r="N173" s="841" t="s">
        <v>799</v>
      </c>
      <c r="O173" s="841"/>
      <c r="P173" s="841" t="s">
        <v>5</v>
      </c>
      <c r="Q173" s="841" t="s">
        <v>323</v>
      </c>
      <c r="R173" s="841" t="s">
        <v>652</v>
      </c>
      <c r="S173" s="829"/>
      <c r="T173" s="829" t="s">
        <v>5</v>
      </c>
      <c r="U173" s="829" t="s">
        <v>323</v>
      </c>
      <c r="V173" s="829" t="s">
        <v>652</v>
      </c>
    </row>
    <row r="174" spans="1:22">
      <c r="A174" s="842" t="s">
        <v>647</v>
      </c>
      <c r="B174" s="842"/>
      <c r="C174" s="842"/>
      <c r="D174" s="842"/>
      <c r="E174" s="843"/>
      <c r="F174" s="844"/>
      <c r="G174" s="845">
        <f>SUM(G166:G173)</f>
        <v>541.70999999999992</v>
      </c>
      <c r="H174" s="846">
        <f>SUM(H166:H173)</f>
        <v>708.13999999999987</v>
      </c>
      <c r="I174" s="842"/>
      <c r="J174" s="984">
        <f>SUM(J166:J173)</f>
        <v>708.13999999999987</v>
      </c>
      <c r="K174" s="842"/>
      <c r="L174" s="842"/>
      <c r="M174" s="842"/>
      <c r="N174" s="842"/>
      <c r="O174" s="842"/>
      <c r="P174" s="842"/>
      <c r="Q174" s="842"/>
      <c r="R174" s="842"/>
      <c r="S174" s="829"/>
      <c r="T174" s="829"/>
      <c r="U174" s="829"/>
      <c r="V174" s="829"/>
    </row>
    <row r="175" spans="1:22" outlineLevel="1">
      <c r="A175" s="847" t="s">
        <v>115</v>
      </c>
      <c r="B175" s="829" t="s">
        <v>1792</v>
      </c>
      <c r="C175" s="839">
        <v>42947</v>
      </c>
      <c r="D175" s="829" t="s">
        <v>1884</v>
      </c>
      <c r="E175" s="830" t="s">
        <v>759</v>
      </c>
      <c r="F175" s="831">
        <v>68460</v>
      </c>
      <c r="G175" s="832">
        <v>462.46</v>
      </c>
      <c r="H175" s="829">
        <v>602.41999999999996</v>
      </c>
      <c r="I175" s="829" t="s">
        <v>322</v>
      </c>
      <c r="J175" s="981">
        <f t="shared" ref="J175:J195" si="12">H175</f>
        <v>602.41999999999996</v>
      </c>
      <c r="K175" s="840" t="s">
        <v>650</v>
      </c>
      <c r="L175" s="841" t="s">
        <v>661</v>
      </c>
      <c r="M175" s="841" t="s">
        <v>352</v>
      </c>
      <c r="N175" s="841" t="s">
        <v>760</v>
      </c>
      <c r="O175" s="841"/>
      <c r="P175" s="841" t="s">
        <v>5</v>
      </c>
      <c r="Q175" s="841" t="s">
        <v>323</v>
      </c>
      <c r="R175" s="841" t="s">
        <v>652</v>
      </c>
      <c r="S175" s="829"/>
      <c r="T175" s="829" t="s">
        <v>5</v>
      </c>
      <c r="U175" s="829" t="s">
        <v>323</v>
      </c>
      <c r="V175" s="829" t="s">
        <v>652</v>
      </c>
    </row>
    <row r="176" spans="1:22" outlineLevel="1">
      <c r="A176" s="847" t="s">
        <v>115</v>
      </c>
      <c r="B176" s="829" t="s">
        <v>1792</v>
      </c>
      <c r="C176" s="839">
        <v>42947</v>
      </c>
      <c r="D176" s="829" t="s">
        <v>1884</v>
      </c>
      <c r="E176" s="830" t="s">
        <v>757</v>
      </c>
      <c r="F176" s="831">
        <v>68460</v>
      </c>
      <c r="G176" s="832">
        <v>462.46</v>
      </c>
      <c r="H176" s="829">
        <v>602.41999999999996</v>
      </c>
      <c r="I176" s="829" t="s">
        <v>322</v>
      </c>
      <c r="J176" s="981">
        <f t="shared" si="12"/>
        <v>602.41999999999996</v>
      </c>
      <c r="K176" s="840" t="s">
        <v>650</v>
      </c>
      <c r="L176" s="841" t="s">
        <v>661</v>
      </c>
      <c r="M176" s="841" t="s">
        <v>352</v>
      </c>
      <c r="N176" s="841" t="s">
        <v>758</v>
      </c>
      <c r="O176" s="841"/>
      <c r="P176" s="841" t="s">
        <v>5</v>
      </c>
      <c r="Q176" s="841" t="s">
        <v>323</v>
      </c>
      <c r="R176" s="841" t="s">
        <v>652</v>
      </c>
      <c r="S176" s="829"/>
      <c r="T176" s="829" t="s">
        <v>5</v>
      </c>
      <c r="U176" s="829" t="s">
        <v>323</v>
      </c>
      <c r="V176" s="829" t="s">
        <v>652</v>
      </c>
    </row>
    <row r="177" spans="1:22" outlineLevel="1">
      <c r="A177" s="847" t="s">
        <v>115</v>
      </c>
      <c r="B177" s="829" t="s">
        <v>1792</v>
      </c>
      <c r="C177" s="839">
        <v>42947</v>
      </c>
      <c r="D177" s="829" t="s">
        <v>1885</v>
      </c>
      <c r="E177" s="830" t="s">
        <v>762</v>
      </c>
      <c r="F177" s="831">
        <v>68460</v>
      </c>
      <c r="G177" s="832">
        <v>25.66</v>
      </c>
      <c r="H177" s="829">
        <v>33.43</v>
      </c>
      <c r="I177" s="829" t="s">
        <v>322</v>
      </c>
      <c r="J177" s="981">
        <f t="shared" si="12"/>
        <v>33.43</v>
      </c>
      <c r="K177" s="840" t="s">
        <v>656</v>
      </c>
      <c r="L177" s="841" t="s">
        <v>661</v>
      </c>
      <c r="M177" s="841" t="s">
        <v>352</v>
      </c>
      <c r="N177" s="841" t="s">
        <v>758</v>
      </c>
      <c r="O177" s="841"/>
      <c r="P177" s="841" t="s">
        <v>5</v>
      </c>
      <c r="Q177" s="841" t="s">
        <v>323</v>
      </c>
      <c r="R177" s="841" t="s">
        <v>652</v>
      </c>
      <c r="S177" s="829"/>
      <c r="T177" s="829" t="s">
        <v>5</v>
      </c>
      <c r="U177" s="829" t="s">
        <v>323</v>
      </c>
      <c r="V177" s="829" t="s">
        <v>652</v>
      </c>
    </row>
    <row r="178" spans="1:22" outlineLevel="1">
      <c r="A178" s="847" t="s">
        <v>115</v>
      </c>
      <c r="B178" s="829" t="s">
        <v>1792</v>
      </c>
      <c r="C178" s="839">
        <v>42947</v>
      </c>
      <c r="D178" s="829" t="s">
        <v>1885</v>
      </c>
      <c r="E178" s="830" t="s">
        <v>761</v>
      </c>
      <c r="F178" s="831">
        <v>68460</v>
      </c>
      <c r="G178" s="832">
        <v>25.66</v>
      </c>
      <c r="H178" s="829">
        <v>33.43</v>
      </c>
      <c r="I178" s="829" t="s">
        <v>322</v>
      </c>
      <c r="J178" s="981">
        <f t="shared" si="12"/>
        <v>33.43</v>
      </c>
      <c r="K178" s="840" t="s">
        <v>656</v>
      </c>
      <c r="L178" s="841" t="s">
        <v>661</v>
      </c>
      <c r="M178" s="841" t="s">
        <v>352</v>
      </c>
      <c r="N178" s="841" t="s">
        <v>760</v>
      </c>
      <c r="O178" s="841"/>
      <c r="P178" s="841" t="s">
        <v>5</v>
      </c>
      <c r="Q178" s="841" t="s">
        <v>323</v>
      </c>
      <c r="R178" s="841" t="s">
        <v>652</v>
      </c>
      <c r="S178" s="829"/>
      <c r="T178" s="829" t="s">
        <v>5</v>
      </c>
      <c r="U178" s="829" t="s">
        <v>323</v>
      </c>
      <c r="V178" s="829" t="s">
        <v>652</v>
      </c>
    </row>
    <row r="179" spans="1:22" outlineLevel="1">
      <c r="A179" s="847" t="s">
        <v>115</v>
      </c>
      <c r="B179" s="829" t="s">
        <v>1792</v>
      </c>
      <c r="C179" s="839">
        <v>42943</v>
      </c>
      <c r="D179" s="829" t="s">
        <v>1796</v>
      </c>
      <c r="E179" s="830" t="s">
        <v>771</v>
      </c>
      <c r="F179" s="831">
        <v>68460</v>
      </c>
      <c r="G179" s="832">
        <v>0.61</v>
      </c>
      <c r="H179" s="829">
        <v>0.79</v>
      </c>
      <c r="I179" s="829" t="s">
        <v>322</v>
      </c>
      <c r="J179" s="981">
        <f t="shared" si="12"/>
        <v>0.79</v>
      </c>
      <c r="K179" s="840" t="s">
        <v>694</v>
      </c>
      <c r="L179" s="841" t="s">
        <v>661</v>
      </c>
      <c r="M179" s="841" t="s">
        <v>352</v>
      </c>
      <c r="N179" s="841" t="s">
        <v>760</v>
      </c>
      <c r="O179" s="841"/>
      <c r="P179" s="841" t="s">
        <v>5</v>
      </c>
      <c r="Q179" s="841" t="s">
        <v>323</v>
      </c>
      <c r="R179" s="841" t="s">
        <v>652</v>
      </c>
      <c r="S179" s="829"/>
      <c r="T179" s="829" t="s">
        <v>5</v>
      </c>
      <c r="U179" s="829" t="s">
        <v>323</v>
      </c>
      <c r="V179" s="829" t="s">
        <v>652</v>
      </c>
    </row>
    <row r="180" spans="1:22" outlineLevel="1">
      <c r="A180" s="847" t="s">
        <v>115</v>
      </c>
      <c r="B180" s="829" t="s">
        <v>1792</v>
      </c>
      <c r="C180" s="839">
        <v>42943</v>
      </c>
      <c r="D180" s="829" t="s">
        <v>1796</v>
      </c>
      <c r="E180" s="830" t="s">
        <v>772</v>
      </c>
      <c r="F180" s="831">
        <v>68460</v>
      </c>
      <c r="G180" s="832">
        <v>0.61</v>
      </c>
      <c r="H180" s="829">
        <v>0.79</v>
      </c>
      <c r="I180" s="829" t="s">
        <v>322</v>
      </c>
      <c r="J180" s="981">
        <f t="shared" si="12"/>
        <v>0.79</v>
      </c>
      <c r="K180" s="840" t="s">
        <v>694</v>
      </c>
      <c r="L180" s="841" t="s">
        <v>661</v>
      </c>
      <c r="M180" s="841" t="s">
        <v>352</v>
      </c>
      <c r="N180" s="841" t="s">
        <v>758</v>
      </c>
      <c r="O180" s="841"/>
      <c r="P180" s="841" t="s">
        <v>5</v>
      </c>
      <c r="Q180" s="841" t="s">
        <v>323</v>
      </c>
      <c r="R180" s="841" t="s">
        <v>652</v>
      </c>
      <c r="S180" s="829"/>
      <c r="T180" s="829" t="s">
        <v>5</v>
      </c>
      <c r="U180" s="829" t="s">
        <v>323</v>
      </c>
      <c r="V180" s="829" t="s">
        <v>652</v>
      </c>
    </row>
    <row r="181" spans="1:22" outlineLevel="1">
      <c r="A181" s="847" t="s">
        <v>115</v>
      </c>
      <c r="B181" s="829" t="s">
        <v>1792</v>
      </c>
      <c r="C181" s="839">
        <v>42947</v>
      </c>
      <c r="D181" s="829" t="s">
        <v>1886</v>
      </c>
      <c r="E181" s="830" t="s">
        <v>763</v>
      </c>
      <c r="F181" s="831">
        <v>68460</v>
      </c>
      <c r="G181" s="832">
        <v>9.06</v>
      </c>
      <c r="H181" s="829">
        <v>11.8</v>
      </c>
      <c r="I181" s="829" t="s">
        <v>322</v>
      </c>
      <c r="J181" s="981">
        <f t="shared" si="12"/>
        <v>11.8</v>
      </c>
      <c r="K181" s="840" t="s">
        <v>694</v>
      </c>
      <c r="L181" s="841" t="s">
        <v>661</v>
      </c>
      <c r="M181" s="841" t="s">
        <v>352</v>
      </c>
      <c r="N181" s="841" t="s">
        <v>760</v>
      </c>
      <c r="O181" s="841"/>
      <c r="P181" s="841" t="s">
        <v>5</v>
      </c>
      <c r="Q181" s="841" t="s">
        <v>323</v>
      </c>
      <c r="R181" s="841" t="s">
        <v>652</v>
      </c>
      <c r="S181" s="829"/>
      <c r="T181" s="829" t="s">
        <v>5</v>
      </c>
      <c r="U181" s="829" t="s">
        <v>323</v>
      </c>
      <c r="V181" s="829" t="s">
        <v>652</v>
      </c>
    </row>
    <row r="182" spans="1:22" outlineLevel="1">
      <c r="A182" s="847" t="s">
        <v>115</v>
      </c>
      <c r="B182" s="829" t="s">
        <v>1792</v>
      </c>
      <c r="C182" s="839">
        <v>42947</v>
      </c>
      <c r="D182" s="829" t="s">
        <v>1886</v>
      </c>
      <c r="E182" s="830" t="s">
        <v>764</v>
      </c>
      <c r="F182" s="831">
        <v>68460</v>
      </c>
      <c r="G182" s="832">
        <v>9.06</v>
      </c>
      <c r="H182" s="829">
        <v>11.8</v>
      </c>
      <c r="I182" s="829" t="s">
        <v>322</v>
      </c>
      <c r="J182" s="981">
        <f t="shared" si="12"/>
        <v>11.8</v>
      </c>
      <c r="K182" s="840" t="s">
        <v>694</v>
      </c>
      <c r="L182" s="841" t="s">
        <v>661</v>
      </c>
      <c r="M182" s="841" t="s">
        <v>352</v>
      </c>
      <c r="N182" s="841" t="s">
        <v>758</v>
      </c>
      <c r="O182" s="841"/>
      <c r="P182" s="841" t="s">
        <v>5</v>
      </c>
      <c r="Q182" s="841" t="s">
        <v>323</v>
      </c>
      <c r="R182" s="841" t="s">
        <v>652</v>
      </c>
      <c r="S182" s="829"/>
      <c r="T182" s="829" t="s">
        <v>5</v>
      </c>
      <c r="U182" s="829" t="s">
        <v>323</v>
      </c>
      <c r="V182" s="829" t="s">
        <v>652</v>
      </c>
    </row>
    <row r="183" spans="1:22" outlineLevel="1">
      <c r="A183" s="847" t="s">
        <v>115</v>
      </c>
      <c r="B183" s="829" t="s">
        <v>1792</v>
      </c>
      <c r="C183" s="839">
        <v>42922</v>
      </c>
      <c r="D183" s="829" t="s">
        <v>1796</v>
      </c>
      <c r="E183" s="830" t="s">
        <v>1901</v>
      </c>
      <c r="F183" s="831">
        <v>68460</v>
      </c>
      <c r="G183" s="832">
        <v>46.06</v>
      </c>
      <c r="H183" s="829">
        <v>60</v>
      </c>
      <c r="I183" s="829" t="s">
        <v>322</v>
      </c>
      <c r="J183" s="981">
        <f t="shared" si="12"/>
        <v>60</v>
      </c>
      <c r="K183" s="840" t="s">
        <v>756</v>
      </c>
      <c r="L183" s="841" t="s">
        <v>661</v>
      </c>
      <c r="M183" s="841" t="s">
        <v>352</v>
      </c>
      <c r="N183" s="841"/>
      <c r="O183" s="841"/>
      <c r="P183" s="841" t="s">
        <v>5</v>
      </c>
      <c r="Q183" s="841" t="s">
        <v>323</v>
      </c>
      <c r="R183" s="841" t="s">
        <v>652</v>
      </c>
      <c r="S183" s="829"/>
      <c r="T183" s="829" t="s">
        <v>5</v>
      </c>
      <c r="U183" s="829" t="s">
        <v>323</v>
      </c>
      <c r="V183" s="829" t="s">
        <v>652</v>
      </c>
    </row>
    <row r="184" spans="1:22" outlineLevel="1">
      <c r="A184" s="847" t="s">
        <v>115</v>
      </c>
      <c r="B184" s="829" t="s">
        <v>1792</v>
      </c>
      <c r="C184" s="839">
        <v>42940</v>
      </c>
      <c r="D184" s="829" t="s">
        <v>1796</v>
      </c>
      <c r="E184" s="830" t="s">
        <v>773</v>
      </c>
      <c r="F184" s="831">
        <v>68460</v>
      </c>
      <c r="G184" s="832">
        <v>23.03</v>
      </c>
      <c r="H184" s="829">
        <v>30</v>
      </c>
      <c r="I184" s="829" t="s">
        <v>322</v>
      </c>
      <c r="J184" s="981">
        <f t="shared" si="12"/>
        <v>30</v>
      </c>
      <c r="K184" s="840" t="s">
        <v>756</v>
      </c>
      <c r="L184" s="841" t="s">
        <v>661</v>
      </c>
      <c r="M184" s="841" t="s">
        <v>352</v>
      </c>
      <c r="N184" s="841"/>
      <c r="O184" s="841"/>
      <c r="P184" s="841" t="s">
        <v>5</v>
      </c>
      <c r="Q184" s="841" t="s">
        <v>323</v>
      </c>
      <c r="R184" s="841" t="s">
        <v>652</v>
      </c>
      <c r="S184" s="829"/>
      <c r="T184" s="829" t="s">
        <v>5</v>
      </c>
      <c r="U184" s="829" t="s">
        <v>323</v>
      </c>
      <c r="V184" s="829" t="s">
        <v>652</v>
      </c>
    </row>
    <row r="185" spans="1:22" outlineLevel="1">
      <c r="A185" s="847" t="s">
        <v>115</v>
      </c>
      <c r="B185" s="829" t="s">
        <v>1793</v>
      </c>
      <c r="C185" s="839">
        <v>42978</v>
      </c>
      <c r="D185" s="829" t="s">
        <v>1887</v>
      </c>
      <c r="E185" s="830" t="s">
        <v>759</v>
      </c>
      <c r="F185" s="831">
        <v>68786</v>
      </c>
      <c r="G185" s="832">
        <v>164.82</v>
      </c>
      <c r="H185" s="829">
        <v>217.78</v>
      </c>
      <c r="I185" s="829" t="s">
        <v>322</v>
      </c>
      <c r="J185" s="981">
        <f t="shared" si="12"/>
        <v>217.78</v>
      </c>
      <c r="K185" s="840" t="s">
        <v>650</v>
      </c>
      <c r="L185" s="841" t="s">
        <v>661</v>
      </c>
      <c r="M185" s="841" t="s">
        <v>352</v>
      </c>
      <c r="N185" s="841" t="s">
        <v>760</v>
      </c>
      <c r="O185" s="841"/>
      <c r="P185" s="841" t="s">
        <v>5</v>
      </c>
      <c r="Q185" s="841" t="s">
        <v>323</v>
      </c>
      <c r="R185" s="841" t="s">
        <v>652</v>
      </c>
      <c r="S185" s="829"/>
      <c r="T185" s="829" t="s">
        <v>5</v>
      </c>
      <c r="U185" s="829" t="s">
        <v>323</v>
      </c>
      <c r="V185" s="829" t="s">
        <v>652</v>
      </c>
    </row>
    <row r="186" spans="1:22" outlineLevel="1">
      <c r="A186" s="847" t="s">
        <v>115</v>
      </c>
      <c r="B186" s="829" t="s">
        <v>1793</v>
      </c>
      <c r="C186" s="839">
        <v>42978</v>
      </c>
      <c r="D186" s="829" t="s">
        <v>1887</v>
      </c>
      <c r="E186" s="830" t="s">
        <v>757</v>
      </c>
      <c r="F186" s="831">
        <v>68786</v>
      </c>
      <c r="G186" s="832">
        <v>164.82</v>
      </c>
      <c r="H186" s="829">
        <v>217.78</v>
      </c>
      <c r="I186" s="829" t="s">
        <v>322</v>
      </c>
      <c r="J186" s="981">
        <f t="shared" si="12"/>
        <v>217.78</v>
      </c>
      <c r="K186" s="840" t="s">
        <v>650</v>
      </c>
      <c r="L186" s="841" t="s">
        <v>661</v>
      </c>
      <c r="M186" s="841" t="s">
        <v>352</v>
      </c>
      <c r="N186" s="841" t="s">
        <v>758</v>
      </c>
      <c r="O186" s="841"/>
      <c r="P186" s="841" t="s">
        <v>5</v>
      </c>
      <c r="Q186" s="841" t="s">
        <v>323</v>
      </c>
      <c r="R186" s="841" t="s">
        <v>652</v>
      </c>
      <c r="S186" s="829"/>
      <c r="T186" s="829" t="s">
        <v>5</v>
      </c>
      <c r="U186" s="829" t="s">
        <v>323</v>
      </c>
      <c r="V186" s="829" t="s">
        <v>652</v>
      </c>
    </row>
    <row r="187" spans="1:22" outlineLevel="1">
      <c r="A187" s="847" t="s">
        <v>115</v>
      </c>
      <c r="B187" s="829" t="s">
        <v>1793</v>
      </c>
      <c r="C187" s="839">
        <v>42978</v>
      </c>
      <c r="D187" s="829" t="s">
        <v>1888</v>
      </c>
      <c r="E187" s="830" t="s">
        <v>762</v>
      </c>
      <c r="F187" s="831">
        <v>68786</v>
      </c>
      <c r="G187" s="832">
        <v>9.1999999999999993</v>
      </c>
      <c r="H187" s="829">
        <v>12.16</v>
      </c>
      <c r="I187" s="829" t="s">
        <v>322</v>
      </c>
      <c r="J187" s="981">
        <f t="shared" si="12"/>
        <v>12.16</v>
      </c>
      <c r="K187" s="840" t="s">
        <v>656</v>
      </c>
      <c r="L187" s="841" t="s">
        <v>661</v>
      </c>
      <c r="M187" s="841" t="s">
        <v>352</v>
      </c>
      <c r="N187" s="841" t="s">
        <v>758</v>
      </c>
      <c r="O187" s="841"/>
      <c r="P187" s="841" t="s">
        <v>5</v>
      </c>
      <c r="Q187" s="841" t="s">
        <v>323</v>
      </c>
      <c r="R187" s="841" t="s">
        <v>652</v>
      </c>
      <c r="S187" s="829"/>
      <c r="T187" s="829" t="s">
        <v>5</v>
      </c>
      <c r="U187" s="829" t="s">
        <v>323</v>
      </c>
      <c r="V187" s="829" t="s">
        <v>652</v>
      </c>
    </row>
    <row r="188" spans="1:22" outlineLevel="1">
      <c r="A188" s="847" t="s">
        <v>115</v>
      </c>
      <c r="B188" s="829" t="s">
        <v>1793</v>
      </c>
      <c r="C188" s="839">
        <v>42978</v>
      </c>
      <c r="D188" s="829" t="s">
        <v>1888</v>
      </c>
      <c r="E188" s="830" t="s">
        <v>761</v>
      </c>
      <c r="F188" s="831">
        <v>68786</v>
      </c>
      <c r="G188" s="832">
        <v>9.1999999999999993</v>
      </c>
      <c r="H188" s="829">
        <v>12.16</v>
      </c>
      <c r="I188" s="829" t="s">
        <v>322</v>
      </c>
      <c r="J188" s="981">
        <f t="shared" si="12"/>
        <v>12.16</v>
      </c>
      <c r="K188" s="840" t="s">
        <v>656</v>
      </c>
      <c r="L188" s="841" t="s">
        <v>661</v>
      </c>
      <c r="M188" s="841" t="s">
        <v>352</v>
      </c>
      <c r="N188" s="841" t="s">
        <v>760</v>
      </c>
      <c r="O188" s="841"/>
      <c r="P188" s="841" t="s">
        <v>5</v>
      </c>
      <c r="Q188" s="841" t="s">
        <v>323</v>
      </c>
      <c r="R188" s="841" t="s">
        <v>652</v>
      </c>
      <c r="S188" s="829"/>
      <c r="T188" s="829" t="s">
        <v>5</v>
      </c>
      <c r="U188" s="829" t="s">
        <v>323</v>
      </c>
      <c r="V188" s="829" t="s">
        <v>652</v>
      </c>
    </row>
    <row r="189" spans="1:22" outlineLevel="1">
      <c r="A189" s="847" t="s">
        <v>115</v>
      </c>
      <c r="B189" s="829" t="s">
        <v>1793</v>
      </c>
      <c r="C189" s="839">
        <v>42978</v>
      </c>
      <c r="D189" s="829" t="s">
        <v>1889</v>
      </c>
      <c r="E189" s="830" t="s">
        <v>1902</v>
      </c>
      <c r="F189" s="831">
        <v>68786</v>
      </c>
      <c r="G189" s="832">
        <v>3.25</v>
      </c>
      <c r="H189" s="829">
        <v>4.29</v>
      </c>
      <c r="I189" s="829" t="s">
        <v>322</v>
      </c>
      <c r="J189" s="981">
        <f t="shared" si="12"/>
        <v>4.29</v>
      </c>
      <c r="K189" s="840" t="s">
        <v>694</v>
      </c>
      <c r="L189" s="841" t="s">
        <v>661</v>
      </c>
      <c r="M189" s="841" t="s">
        <v>352</v>
      </c>
      <c r="N189" s="841" t="s">
        <v>760</v>
      </c>
      <c r="O189" s="841"/>
      <c r="P189" s="841" t="s">
        <v>5</v>
      </c>
      <c r="Q189" s="841" t="s">
        <v>323</v>
      </c>
      <c r="R189" s="841" t="s">
        <v>652</v>
      </c>
      <c r="S189" s="829"/>
      <c r="T189" s="829" t="s">
        <v>5</v>
      </c>
      <c r="U189" s="829" t="s">
        <v>323</v>
      </c>
      <c r="V189" s="829" t="s">
        <v>652</v>
      </c>
    </row>
    <row r="190" spans="1:22" outlineLevel="1">
      <c r="A190" s="847" t="s">
        <v>115</v>
      </c>
      <c r="B190" s="829" t="s">
        <v>1793</v>
      </c>
      <c r="C190" s="839">
        <v>42976</v>
      </c>
      <c r="D190" s="829" t="s">
        <v>1854</v>
      </c>
      <c r="E190" s="830" t="s">
        <v>771</v>
      </c>
      <c r="F190" s="831">
        <v>68786</v>
      </c>
      <c r="G190" s="832">
        <v>0.22</v>
      </c>
      <c r="H190" s="829">
        <v>0.28999999999999998</v>
      </c>
      <c r="I190" s="829" t="s">
        <v>322</v>
      </c>
      <c r="J190" s="981">
        <f t="shared" si="12"/>
        <v>0.28999999999999998</v>
      </c>
      <c r="K190" s="840" t="s">
        <v>694</v>
      </c>
      <c r="L190" s="841" t="s">
        <v>661</v>
      </c>
      <c r="M190" s="841" t="s">
        <v>352</v>
      </c>
      <c r="N190" s="841" t="s">
        <v>760</v>
      </c>
      <c r="O190" s="841"/>
      <c r="P190" s="841" t="s">
        <v>5</v>
      </c>
      <c r="Q190" s="841" t="s">
        <v>323</v>
      </c>
      <c r="R190" s="841" t="s">
        <v>652</v>
      </c>
      <c r="S190" s="829"/>
      <c r="T190" s="829" t="s">
        <v>5</v>
      </c>
      <c r="U190" s="829" t="s">
        <v>323</v>
      </c>
      <c r="V190" s="829" t="s">
        <v>652</v>
      </c>
    </row>
    <row r="191" spans="1:22" outlineLevel="1">
      <c r="A191" s="847" t="s">
        <v>115</v>
      </c>
      <c r="B191" s="829" t="s">
        <v>1793</v>
      </c>
      <c r="C191" s="839">
        <v>42976</v>
      </c>
      <c r="D191" s="829" t="s">
        <v>1854</v>
      </c>
      <c r="E191" s="830" t="s">
        <v>772</v>
      </c>
      <c r="F191" s="831">
        <v>68786</v>
      </c>
      <c r="G191" s="832">
        <v>0.22</v>
      </c>
      <c r="H191" s="829">
        <v>0.28999999999999998</v>
      </c>
      <c r="I191" s="829" t="s">
        <v>322</v>
      </c>
      <c r="J191" s="981">
        <f t="shared" si="12"/>
        <v>0.28999999999999998</v>
      </c>
      <c r="K191" s="840" t="s">
        <v>694</v>
      </c>
      <c r="L191" s="841" t="s">
        <v>661</v>
      </c>
      <c r="M191" s="841" t="s">
        <v>352</v>
      </c>
      <c r="N191" s="841" t="s">
        <v>758</v>
      </c>
      <c r="O191" s="841"/>
      <c r="P191" s="841" t="s">
        <v>5</v>
      </c>
      <c r="Q191" s="841" t="s">
        <v>323</v>
      </c>
      <c r="R191" s="841" t="s">
        <v>652</v>
      </c>
      <c r="S191" s="829"/>
      <c r="T191" s="829" t="s">
        <v>5</v>
      </c>
      <c r="U191" s="829" t="s">
        <v>323</v>
      </c>
      <c r="V191" s="829" t="s">
        <v>652</v>
      </c>
    </row>
    <row r="192" spans="1:22" outlineLevel="1">
      <c r="A192" s="847" t="s">
        <v>115</v>
      </c>
      <c r="B192" s="829" t="s">
        <v>1793</v>
      </c>
      <c r="C192" s="839">
        <v>42978</v>
      </c>
      <c r="D192" s="829" t="s">
        <v>1889</v>
      </c>
      <c r="E192" s="830" t="s">
        <v>1903</v>
      </c>
      <c r="F192" s="831">
        <v>68786</v>
      </c>
      <c r="G192" s="832">
        <v>3.25</v>
      </c>
      <c r="H192" s="829">
        <v>4.29</v>
      </c>
      <c r="I192" s="829" t="s">
        <v>322</v>
      </c>
      <c r="J192" s="981">
        <f t="shared" si="12"/>
        <v>4.29</v>
      </c>
      <c r="K192" s="840" t="s">
        <v>694</v>
      </c>
      <c r="L192" s="841" t="s">
        <v>661</v>
      </c>
      <c r="M192" s="841" t="s">
        <v>352</v>
      </c>
      <c r="N192" s="841" t="s">
        <v>758</v>
      </c>
      <c r="O192" s="841"/>
      <c r="P192" s="841" t="s">
        <v>5</v>
      </c>
      <c r="Q192" s="841" t="s">
        <v>323</v>
      </c>
      <c r="R192" s="841" t="s">
        <v>652</v>
      </c>
      <c r="S192" s="829"/>
      <c r="T192" s="829" t="s">
        <v>5</v>
      </c>
      <c r="U192" s="829" t="s">
        <v>323</v>
      </c>
      <c r="V192" s="829" t="s">
        <v>652</v>
      </c>
    </row>
    <row r="193" spans="1:22" outlineLevel="1">
      <c r="A193" s="847" t="s">
        <v>115</v>
      </c>
      <c r="B193" s="829" t="s">
        <v>1793</v>
      </c>
      <c r="C193" s="839">
        <v>42958</v>
      </c>
      <c r="D193" s="829" t="s">
        <v>1811</v>
      </c>
      <c r="E193" s="830" t="s">
        <v>1904</v>
      </c>
      <c r="F193" s="831">
        <v>68786</v>
      </c>
      <c r="G193" s="832">
        <v>34.06</v>
      </c>
      <c r="H193" s="829">
        <v>45</v>
      </c>
      <c r="I193" s="829" t="s">
        <v>322</v>
      </c>
      <c r="J193" s="981">
        <f t="shared" si="12"/>
        <v>45</v>
      </c>
      <c r="K193" s="840" t="s">
        <v>756</v>
      </c>
      <c r="L193" s="841" t="s">
        <v>661</v>
      </c>
      <c r="M193" s="841" t="s">
        <v>352</v>
      </c>
      <c r="N193" s="841"/>
      <c r="O193" s="841"/>
      <c r="P193" s="841" t="s">
        <v>5</v>
      </c>
      <c r="Q193" s="841" t="s">
        <v>323</v>
      </c>
      <c r="R193" s="841" t="s">
        <v>652</v>
      </c>
      <c r="S193" s="829"/>
      <c r="T193" s="829" t="s">
        <v>5</v>
      </c>
      <c r="U193" s="829" t="s">
        <v>323</v>
      </c>
      <c r="V193" s="829" t="s">
        <v>652</v>
      </c>
    </row>
    <row r="194" spans="1:22" outlineLevel="1">
      <c r="A194" s="847" t="s">
        <v>115</v>
      </c>
      <c r="B194" s="829" t="s">
        <v>1793</v>
      </c>
      <c r="C194" s="839">
        <v>42968</v>
      </c>
      <c r="D194" s="829" t="s">
        <v>1905</v>
      </c>
      <c r="E194" s="830" t="s">
        <v>1906</v>
      </c>
      <c r="F194" s="831">
        <v>68786</v>
      </c>
      <c r="G194" s="832">
        <v>160.82</v>
      </c>
      <c r="H194" s="829">
        <v>212.5</v>
      </c>
      <c r="I194" s="829" t="s">
        <v>322</v>
      </c>
      <c r="J194" s="981">
        <f t="shared" si="12"/>
        <v>212.5</v>
      </c>
      <c r="K194" s="840" t="s">
        <v>901</v>
      </c>
      <c r="L194" s="841" t="s">
        <v>661</v>
      </c>
      <c r="M194" s="841" t="s">
        <v>352</v>
      </c>
      <c r="N194" s="841"/>
      <c r="O194" s="841"/>
      <c r="P194" s="841" t="s">
        <v>5</v>
      </c>
      <c r="Q194" s="841" t="s">
        <v>323</v>
      </c>
      <c r="R194" s="841" t="s">
        <v>652</v>
      </c>
      <c r="S194" s="829"/>
      <c r="T194" s="829" t="s">
        <v>5</v>
      </c>
      <c r="U194" s="829" t="s">
        <v>323</v>
      </c>
      <c r="V194" s="829" t="s">
        <v>652</v>
      </c>
    </row>
    <row r="195" spans="1:22" outlineLevel="1">
      <c r="A195" s="847" t="s">
        <v>115</v>
      </c>
      <c r="B195" s="829" t="s">
        <v>1793</v>
      </c>
      <c r="C195" s="839">
        <v>42975</v>
      </c>
      <c r="D195" s="829" t="s">
        <v>1907</v>
      </c>
      <c r="E195" s="830" t="s">
        <v>1908</v>
      </c>
      <c r="F195" s="831">
        <v>68786</v>
      </c>
      <c r="G195" s="832">
        <v>160.82</v>
      </c>
      <c r="H195" s="829">
        <v>212.5</v>
      </c>
      <c r="I195" s="829" t="s">
        <v>322</v>
      </c>
      <c r="J195" s="981">
        <f t="shared" si="12"/>
        <v>212.5</v>
      </c>
      <c r="K195" s="840" t="s">
        <v>901</v>
      </c>
      <c r="L195" s="841" t="s">
        <v>661</v>
      </c>
      <c r="M195" s="841" t="s">
        <v>352</v>
      </c>
      <c r="N195" s="841"/>
      <c r="O195" s="841"/>
      <c r="P195" s="841" t="s">
        <v>5</v>
      </c>
      <c r="Q195" s="841" t="s">
        <v>323</v>
      </c>
      <c r="R195" s="841" t="s">
        <v>652</v>
      </c>
      <c r="S195" s="829"/>
      <c r="T195" s="829" t="s">
        <v>5</v>
      </c>
      <c r="U195" s="829" t="s">
        <v>323</v>
      </c>
      <c r="V195" s="829" t="s">
        <v>652</v>
      </c>
    </row>
    <row r="196" spans="1:22">
      <c r="A196" s="842" t="s">
        <v>647</v>
      </c>
      <c r="B196" s="842"/>
      <c r="C196" s="842"/>
      <c r="D196" s="842"/>
      <c r="E196" s="843"/>
      <c r="F196" s="844"/>
      <c r="G196" s="845">
        <f>SUM(G175:G195)</f>
        <v>1775.3499999999997</v>
      </c>
      <c r="H196" s="846">
        <f>SUM(H175:H195)</f>
        <v>2325.92</v>
      </c>
      <c r="I196" s="842"/>
      <c r="J196" s="984">
        <f>SUM(J175:J195)</f>
        <v>2325.92</v>
      </c>
      <c r="K196" s="842"/>
      <c r="L196" s="842"/>
      <c r="M196" s="842"/>
      <c r="N196" s="842"/>
      <c r="O196" s="842"/>
      <c r="P196" s="842"/>
      <c r="Q196" s="842"/>
      <c r="R196" s="842"/>
      <c r="S196" s="829"/>
      <c r="T196" s="829"/>
      <c r="U196" s="829"/>
      <c r="V196" s="829"/>
    </row>
    <row r="197" spans="1:22" outlineLevel="1">
      <c r="A197" s="847" t="s">
        <v>274</v>
      </c>
      <c r="B197" s="829" t="s">
        <v>1792</v>
      </c>
      <c r="C197" s="839">
        <v>42947</v>
      </c>
      <c r="D197" s="829" t="s">
        <v>1884</v>
      </c>
      <c r="E197" s="830" t="s">
        <v>774</v>
      </c>
      <c r="F197" s="831">
        <v>68460</v>
      </c>
      <c r="G197" s="832">
        <v>183.5</v>
      </c>
      <c r="H197" s="829">
        <v>239.04</v>
      </c>
      <c r="I197" s="829" t="s">
        <v>322</v>
      </c>
      <c r="J197" s="981">
        <f t="shared" ref="J197:J204" si="13">H197</f>
        <v>239.04</v>
      </c>
      <c r="K197" s="840" t="s">
        <v>650</v>
      </c>
      <c r="L197" s="841" t="s">
        <v>661</v>
      </c>
      <c r="M197" s="841" t="s">
        <v>352</v>
      </c>
      <c r="N197" s="841" t="s">
        <v>775</v>
      </c>
      <c r="O197" s="841"/>
      <c r="P197" s="841" t="s">
        <v>5</v>
      </c>
      <c r="Q197" s="841" t="s">
        <v>323</v>
      </c>
      <c r="R197" s="841" t="s">
        <v>652</v>
      </c>
      <c r="S197" s="829"/>
      <c r="T197" s="829" t="s">
        <v>5</v>
      </c>
      <c r="U197" s="829" t="s">
        <v>323</v>
      </c>
      <c r="V197" s="829" t="s">
        <v>652</v>
      </c>
    </row>
    <row r="198" spans="1:22" outlineLevel="1">
      <c r="A198" s="847" t="s">
        <v>274</v>
      </c>
      <c r="B198" s="829" t="s">
        <v>1792</v>
      </c>
      <c r="C198" s="839">
        <v>42947</v>
      </c>
      <c r="D198" s="829" t="s">
        <v>1885</v>
      </c>
      <c r="E198" s="830" t="s">
        <v>776</v>
      </c>
      <c r="F198" s="831">
        <v>68460</v>
      </c>
      <c r="G198" s="832">
        <v>10.31</v>
      </c>
      <c r="H198" s="829">
        <v>13.43</v>
      </c>
      <c r="I198" s="829" t="s">
        <v>322</v>
      </c>
      <c r="J198" s="981">
        <f t="shared" si="13"/>
        <v>13.43</v>
      </c>
      <c r="K198" s="840" t="s">
        <v>656</v>
      </c>
      <c r="L198" s="841" t="s">
        <v>661</v>
      </c>
      <c r="M198" s="841" t="s">
        <v>352</v>
      </c>
      <c r="N198" s="841" t="s">
        <v>775</v>
      </c>
      <c r="O198" s="841"/>
      <c r="P198" s="841" t="s">
        <v>5</v>
      </c>
      <c r="Q198" s="841" t="s">
        <v>323</v>
      </c>
      <c r="R198" s="841" t="s">
        <v>652</v>
      </c>
      <c r="S198" s="829"/>
      <c r="T198" s="829" t="s">
        <v>5</v>
      </c>
      <c r="U198" s="829" t="s">
        <v>323</v>
      </c>
      <c r="V198" s="829" t="s">
        <v>652</v>
      </c>
    </row>
    <row r="199" spans="1:22" outlineLevel="1">
      <c r="A199" s="847" t="s">
        <v>274</v>
      </c>
      <c r="B199" s="829" t="s">
        <v>1792</v>
      </c>
      <c r="C199" s="839">
        <v>42943</v>
      </c>
      <c r="D199" s="829" t="s">
        <v>1796</v>
      </c>
      <c r="E199" s="830" t="s">
        <v>781</v>
      </c>
      <c r="F199" s="831">
        <v>68460</v>
      </c>
      <c r="G199" s="832">
        <v>0.25</v>
      </c>
      <c r="H199" s="829">
        <v>0.32</v>
      </c>
      <c r="I199" s="829" t="s">
        <v>322</v>
      </c>
      <c r="J199" s="981">
        <f t="shared" si="13"/>
        <v>0.32</v>
      </c>
      <c r="K199" s="840" t="s">
        <v>694</v>
      </c>
      <c r="L199" s="841" t="s">
        <v>661</v>
      </c>
      <c r="M199" s="841" t="s">
        <v>352</v>
      </c>
      <c r="N199" s="841" t="s">
        <v>775</v>
      </c>
      <c r="O199" s="841"/>
      <c r="P199" s="841" t="s">
        <v>5</v>
      </c>
      <c r="Q199" s="841" t="s">
        <v>323</v>
      </c>
      <c r="R199" s="841" t="s">
        <v>652</v>
      </c>
      <c r="S199" s="829"/>
      <c r="T199" s="829" t="s">
        <v>5</v>
      </c>
      <c r="U199" s="829" t="s">
        <v>323</v>
      </c>
      <c r="V199" s="829" t="s">
        <v>652</v>
      </c>
    </row>
    <row r="200" spans="1:22" outlineLevel="1">
      <c r="A200" s="847" t="s">
        <v>274</v>
      </c>
      <c r="B200" s="829" t="s">
        <v>1792</v>
      </c>
      <c r="C200" s="839">
        <v>42947</v>
      </c>
      <c r="D200" s="829" t="s">
        <v>1886</v>
      </c>
      <c r="E200" s="830" t="s">
        <v>778</v>
      </c>
      <c r="F200" s="831">
        <v>68460</v>
      </c>
      <c r="G200" s="832">
        <v>3.64</v>
      </c>
      <c r="H200" s="829">
        <v>4.74</v>
      </c>
      <c r="I200" s="829" t="s">
        <v>322</v>
      </c>
      <c r="J200" s="981">
        <f t="shared" si="13"/>
        <v>4.74</v>
      </c>
      <c r="K200" s="840" t="s">
        <v>694</v>
      </c>
      <c r="L200" s="841" t="s">
        <v>661</v>
      </c>
      <c r="M200" s="841" t="s">
        <v>352</v>
      </c>
      <c r="N200" s="841" t="s">
        <v>775</v>
      </c>
      <c r="O200" s="841"/>
      <c r="P200" s="841" t="s">
        <v>5</v>
      </c>
      <c r="Q200" s="841" t="s">
        <v>323</v>
      </c>
      <c r="R200" s="841" t="s">
        <v>652</v>
      </c>
      <c r="S200" s="829"/>
      <c r="T200" s="829" t="s">
        <v>5</v>
      </c>
      <c r="U200" s="829" t="s">
        <v>323</v>
      </c>
      <c r="V200" s="829" t="s">
        <v>652</v>
      </c>
    </row>
    <row r="201" spans="1:22" outlineLevel="1">
      <c r="A201" s="847" t="s">
        <v>274</v>
      </c>
      <c r="B201" s="829" t="s">
        <v>1793</v>
      </c>
      <c r="C201" s="839">
        <v>42978</v>
      </c>
      <c r="D201" s="829" t="s">
        <v>1887</v>
      </c>
      <c r="E201" s="830" t="s">
        <v>774</v>
      </c>
      <c r="F201" s="831">
        <v>68786</v>
      </c>
      <c r="G201" s="832">
        <v>72.62</v>
      </c>
      <c r="H201" s="829">
        <v>95.95</v>
      </c>
      <c r="I201" s="829" t="s">
        <v>322</v>
      </c>
      <c r="J201" s="981">
        <f t="shared" si="13"/>
        <v>95.95</v>
      </c>
      <c r="K201" s="840" t="s">
        <v>650</v>
      </c>
      <c r="L201" s="841" t="s">
        <v>661</v>
      </c>
      <c r="M201" s="841" t="s">
        <v>352</v>
      </c>
      <c r="N201" s="841" t="s">
        <v>775</v>
      </c>
      <c r="O201" s="841"/>
      <c r="P201" s="841" t="s">
        <v>5</v>
      </c>
      <c r="Q201" s="841" t="s">
        <v>323</v>
      </c>
      <c r="R201" s="841" t="s">
        <v>652</v>
      </c>
      <c r="S201" s="829"/>
      <c r="T201" s="829" t="s">
        <v>5</v>
      </c>
      <c r="U201" s="829" t="s">
        <v>323</v>
      </c>
      <c r="V201" s="829" t="s">
        <v>652</v>
      </c>
    </row>
    <row r="202" spans="1:22" outlineLevel="1">
      <c r="A202" s="847" t="s">
        <v>274</v>
      </c>
      <c r="B202" s="829" t="s">
        <v>1793</v>
      </c>
      <c r="C202" s="839">
        <v>42978</v>
      </c>
      <c r="D202" s="829" t="s">
        <v>1888</v>
      </c>
      <c r="E202" s="830" t="s">
        <v>776</v>
      </c>
      <c r="F202" s="831">
        <v>68786</v>
      </c>
      <c r="G202" s="832">
        <v>3.85</v>
      </c>
      <c r="H202" s="829">
        <v>5.09</v>
      </c>
      <c r="I202" s="829" t="s">
        <v>322</v>
      </c>
      <c r="J202" s="981">
        <f t="shared" si="13"/>
        <v>5.09</v>
      </c>
      <c r="K202" s="840" t="s">
        <v>656</v>
      </c>
      <c r="L202" s="841" t="s">
        <v>661</v>
      </c>
      <c r="M202" s="841" t="s">
        <v>352</v>
      </c>
      <c r="N202" s="841" t="s">
        <v>775</v>
      </c>
      <c r="O202" s="841"/>
      <c r="P202" s="841" t="s">
        <v>5</v>
      </c>
      <c r="Q202" s="841" t="s">
        <v>323</v>
      </c>
      <c r="R202" s="841" t="s">
        <v>652</v>
      </c>
      <c r="S202" s="829"/>
      <c r="T202" s="829" t="s">
        <v>5</v>
      </c>
      <c r="U202" s="829" t="s">
        <v>323</v>
      </c>
      <c r="V202" s="829" t="s">
        <v>652</v>
      </c>
    </row>
    <row r="203" spans="1:22" outlineLevel="1">
      <c r="A203" s="847" t="s">
        <v>274</v>
      </c>
      <c r="B203" s="829" t="s">
        <v>1793</v>
      </c>
      <c r="C203" s="839">
        <v>42976</v>
      </c>
      <c r="D203" s="829" t="s">
        <v>1854</v>
      </c>
      <c r="E203" s="830" t="s">
        <v>781</v>
      </c>
      <c r="F203" s="831">
        <v>68786</v>
      </c>
      <c r="G203" s="832">
        <v>0.09</v>
      </c>
      <c r="H203" s="829">
        <v>0.12</v>
      </c>
      <c r="I203" s="829" t="s">
        <v>322</v>
      </c>
      <c r="J203" s="981">
        <f t="shared" si="13"/>
        <v>0.12</v>
      </c>
      <c r="K203" s="840" t="s">
        <v>694</v>
      </c>
      <c r="L203" s="841" t="s">
        <v>661</v>
      </c>
      <c r="M203" s="841" t="s">
        <v>352</v>
      </c>
      <c r="N203" s="841" t="s">
        <v>775</v>
      </c>
      <c r="O203" s="841"/>
      <c r="P203" s="841" t="s">
        <v>5</v>
      </c>
      <c r="Q203" s="841" t="s">
        <v>323</v>
      </c>
      <c r="R203" s="841" t="s">
        <v>652</v>
      </c>
      <c r="S203" s="829"/>
      <c r="T203" s="829" t="s">
        <v>5</v>
      </c>
      <c r="U203" s="829" t="s">
        <v>323</v>
      </c>
      <c r="V203" s="829" t="s">
        <v>652</v>
      </c>
    </row>
    <row r="204" spans="1:22" outlineLevel="1">
      <c r="A204" s="847" t="s">
        <v>274</v>
      </c>
      <c r="B204" s="829" t="s">
        <v>1793</v>
      </c>
      <c r="C204" s="839">
        <v>42978</v>
      </c>
      <c r="D204" s="829" t="s">
        <v>1889</v>
      </c>
      <c r="E204" s="830" t="s">
        <v>1909</v>
      </c>
      <c r="F204" s="831">
        <v>68786</v>
      </c>
      <c r="G204" s="832">
        <v>1.36</v>
      </c>
      <c r="H204" s="829">
        <v>1.8</v>
      </c>
      <c r="I204" s="829" t="s">
        <v>322</v>
      </c>
      <c r="J204" s="981">
        <f t="shared" si="13"/>
        <v>1.8</v>
      </c>
      <c r="K204" s="840" t="s">
        <v>694</v>
      </c>
      <c r="L204" s="841" t="s">
        <v>661</v>
      </c>
      <c r="M204" s="841" t="s">
        <v>352</v>
      </c>
      <c r="N204" s="841" t="s">
        <v>775</v>
      </c>
      <c r="O204" s="841"/>
      <c r="P204" s="841" t="s">
        <v>5</v>
      </c>
      <c r="Q204" s="841" t="s">
        <v>323</v>
      </c>
      <c r="R204" s="841" t="s">
        <v>652</v>
      </c>
      <c r="S204" s="829"/>
      <c r="T204" s="829" t="s">
        <v>5</v>
      </c>
      <c r="U204" s="829" t="s">
        <v>323</v>
      </c>
      <c r="V204" s="829" t="s">
        <v>652</v>
      </c>
    </row>
    <row r="205" spans="1:22">
      <c r="A205" s="842" t="s">
        <v>647</v>
      </c>
      <c r="B205" s="842"/>
      <c r="C205" s="842"/>
      <c r="D205" s="842"/>
      <c r="E205" s="843"/>
      <c r="F205" s="844"/>
      <c r="G205" s="845">
        <f>SUM(G197:G204)</f>
        <v>275.62</v>
      </c>
      <c r="H205" s="846">
        <f>SUM(H197:H204)</f>
        <v>360.48999999999995</v>
      </c>
      <c r="I205" s="842"/>
      <c r="J205" s="984">
        <f>SUM(J197:J204)</f>
        <v>360.48999999999995</v>
      </c>
      <c r="K205" s="842"/>
      <c r="L205" s="842"/>
      <c r="M205" s="842"/>
      <c r="N205" s="842"/>
      <c r="O205" s="842"/>
      <c r="P205" s="842"/>
      <c r="Q205" s="842"/>
      <c r="R205" s="842"/>
      <c r="S205" s="829"/>
      <c r="T205" s="829"/>
      <c r="U205" s="829"/>
      <c r="V205" s="829"/>
    </row>
    <row r="206" spans="1:22" outlineLevel="1">
      <c r="A206" s="847" t="s">
        <v>275</v>
      </c>
      <c r="B206" s="829" t="s">
        <v>1792</v>
      </c>
      <c r="C206" s="839">
        <v>42947</v>
      </c>
      <c r="D206" s="829" t="s">
        <v>1884</v>
      </c>
      <c r="E206" s="830" t="s">
        <v>782</v>
      </c>
      <c r="F206" s="831">
        <v>68460</v>
      </c>
      <c r="G206" s="832">
        <v>138.87</v>
      </c>
      <c r="H206" s="829">
        <v>180.9</v>
      </c>
      <c r="I206" s="829" t="s">
        <v>322</v>
      </c>
      <c r="J206" s="981">
        <f>H206</f>
        <v>180.9</v>
      </c>
      <c r="K206" s="840" t="s">
        <v>650</v>
      </c>
      <c r="L206" s="841" t="s">
        <v>661</v>
      </c>
      <c r="M206" s="841" t="s">
        <v>352</v>
      </c>
      <c r="N206" s="841" t="s">
        <v>783</v>
      </c>
      <c r="O206" s="841"/>
      <c r="P206" s="841" t="s">
        <v>5</v>
      </c>
      <c r="Q206" s="841" t="s">
        <v>323</v>
      </c>
      <c r="R206" s="841" t="s">
        <v>652</v>
      </c>
      <c r="S206" s="829"/>
      <c r="T206" s="829" t="s">
        <v>5</v>
      </c>
      <c r="U206" s="829" t="s">
        <v>323</v>
      </c>
      <c r="V206" s="829" t="s">
        <v>652</v>
      </c>
    </row>
    <row r="207" spans="1:22" outlineLevel="1">
      <c r="A207" s="847" t="s">
        <v>275</v>
      </c>
      <c r="B207" s="829" t="s">
        <v>1792</v>
      </c>
      <c r="C207" s="839">
        <v>42947</v>
      </c>
      <c r="D207" s="829" t="s">
        <v>1885</v>
      </c>
      <c r="E207" s="830" t="s">
        <v>784</v>
      </c>
      <c r="F207" s="831">
        <v>68460</v>
      </c>
      <c r="G207" s="832">
        <v>9.09</v>
      </c>
      <c r="H207" s="829">
        <v>11.84</v>
      </c>
      <c r="I207" s="829" t="s">
        <v>322</v>
      </c>
      <c r="J207" s="981">
        <f>H207</f>
        <v>11.84</v>
      </c>
      <c r="K207" s="840" t="s">
        <v>656</v>
      </c>
      <c r="L207" s="841" t="s">
        <v>661</v>
      </c>
      <c r="M207" s="841" t="s">
        <v>352</v>
      </c>
      <c r="N207" s="841" t="s">
        <v>783</v>
      </c>
      <c r="O207" s="841"/>
      <c r="P207" s="841" t="s">
        <v>5</v>
      </c>
      <c r="Q207" s="841" t="s">
        <v>323</v>
      </c>
      <c r="R207" s="841" t="s">
        <v>652</v>
      </c>
      <c r="S207" s="829"/>
      <c r="T207" s="829" t="s">
        <v>5</v>
      </c>
      <c r="U207" s="829" t="s">
        <v>323</v>
      </c>
      <c r="V207" s="829" t="s">
        <v>652</v>
      </c>
    </row>
    <row r="208" spans="1:22" outlineLevel="1">
      <c r="A208" s="847" t="s">
        <v>275</v>
      </c>
      <c r="B208" s="829" t="s">
        <v>1792</v>
      </c>
      <c r="C208" s="839">
        <v>42943</v>
      </c>
      <c r="D208" s="829" t="s">
        <v>1796</v>
      </c>
      <c r="E208" s="830" t="s">
        <v>789</v>
      </c>
      <c r="F208" s="831">
        <v>68460</v>
      </c>
      <c r="G208" s="832">
        <v>0.21</v>
      </c>
      <c r="H208" s="829">
        <v>0.28000000000000003</v>
      </c>
      <c r="I208" s="829" t="s">
        <v>322</v>
      </c>
      <c r="J208" s="981">
        <f>H208</f>
        <v>0.28000000000000003</v>
      </c>
      <c r="K208" s="840" t="s">
        <v>694</v>
      </c>
      <c r="L208" s="841" t="s">
        <v>661</v>
      </c>
      <c r="M208" s="841" t="s">
        <v>352</v>
      </c>
      <c r="N208" s="841" t="s">
        <v>783</v>
      </c>
      <c r="O208" s="841"/>
      <c r="P208" s="841" t="s">
        <v>5</v>
      </c>
      <c r="Q208" s="841" t="s">
        <v>323</v>
      </c>
      <c r="R208" s="841" t="s">
        <v>652</v>
      </c>
      <c r="S208" s="829"/>
      <c r="T208" s="829" t="s">
        <v>5</v>
      </c>
      <c r="U208" s="829" t="s">
        <v>323</v>
      </c>
      <c r="V208" s="829" t="s">
        <v>652</v>
      </c>
    </row>
    <row r="209" spans="1:22">
      <c r="A209" s="842" t="s">
        <v>647</v>
      </c>
      <c r="B209" s="842"/>
      <c r="C209" s="842"/>
      <c r="D209" s="842"/>
      <c r="E209" s="843"/>
      <c r="F209" s="844"/>
      <c r="G209" s="845">
        <f>SUM(G206:G208)</f>
        <v>148.17000000000002</v>
      </c>
      <c r="H209" s="846">
        <f>SUM(H206:H208)</f>
        <v>193.02</v>
      </c>
      <c r="I209" s="842"/>
      <c r="J209" s="984">
        <f>SUM(J206:J208)</f>
        <v>193.02</v>
      </c>
      <c r="K209" s="842"/>
      <c r="L209" s="842"/>
      <c r="M209" s="842"/>
      <c r="N209" s="842"/>
      <c r="O209" s="842"/>
      <c r="P209" s="842"/>
      <c r="Q209" s="842"/>
      <c r="R209" s="842"/>
      <c r="S209" s="829"/>
      <c r="T209" s="829"/>
      <c r="U209" s="829"/>
      <c r="V209" s="829"/>
    </row>
    <row r="210" spans="1:22" outlineLevel="1">
      <c r="A210" s="847" t="s">
        <v>276</v>
      </c>
      <c r="B210" s="829" t="s">
        <v>1792</v>
      </c>
      <c r="C210" s="839">
        <v>42947</v>
      </c>
      <c r="D210" s="829" t="s">
        <v>1884</v>
      </c>
      <c r="E210" s="830" t="s">
        <v>790</v>
      </c>
      <c r="F210" s="831">
        <v>68460</v>
      </c>
      <c r="G210" s="832">
        <v>228.37</v>
      </c>
      <c r="H210" s="829">
        <v>297.49</v>
      </c>
      <c r="I210" s="829" t="s">
        <v>322</v>
      </c>
      <c r="J210" s="981">
        <f t="shared" ref="J210:J217" si="14">H210</f>
        <v>297.49</v>
      </c>
      <c r="K210" s="840" t="s">
        <v>650</v>
      </c>
      <c r="L210" s="841" t="s">
        <v>661</v>
      </c>
      <c r="M210" s="841" t="s">
        <v>352</v>
      </c>
      <c r="N210" s="841" t="s">
        <v>791</v>
      </c>
      <c r="O210" s="841"/>
      <c r="P210" s="841" t="s">
        <v>5</v>
      </c>
      <c r="Q210" s="841" t="s">
        <v>323</v>
      </c>
      <c r="R210" s="841" t="s">
        <v>652</v>
      </c>
      <c r="S210" s="829"/>
      <c r="T210" s="829" t="s">
        <v>5</v>
      </c>
      <c r="U210" s="829" t="s">
        <v>323</v>
      </c>
      <c r="V210" s="829" t="s">
        <v>652</v>
      </c>
    </row>
    <row r="211" spans="1:22" outlineLevel="1">
      <c r="A211" s="847" t="s">
        <v>276</v>
      </c>
      <c r="B211" s="829" t="s">
        <v>1792</v>
      </c>
      <c r="C211" s="839">
        <v>42947</v>
      </c>
      <c r="D211" s="829" t="s">
        <v>1885</v>
      </c>
      <c r="E211" s="830" t="s">
        <v>792</v>
      </c>
      <c r="F211" s="831">
        <v>68460</v>
      </c>
      <c r="G211" s="832">
        <v>8.51</v>
      </c>
      <c r="H211" s="829">
        <v>11.08</v>
      </c>
      <c r="I211" s="829" t="s">
        <v>322</v>
      </c>
      <c r="J211" s="981">
        <f t="shared" si="14"/>
        <v>11.08</v>
      </c>
      <c r="K211" s="840" t="s">
        <v>656</v>
      </c>
      <c r="L211" s="841" t="s">
        <v>661</v>
      </c>
      <c r="M211" s="841" t="s">
        <v>352</v>
      </c>
      <c r="N211" s="841" t="s">
        <v>791</v>
      </c>
      <c r="O211" s="841"/>
      <c r="P211" s="841" t="s">
        <v>5</v>
      </c>
      <c r="Q211" s="841" t="s">
        <v>323</v>
      </c>
      <c r="R211" s="841" t="s">
        <v>652</v>
      </c>
      <c r="S211" s="829"/>
      <c r="T211" s="829" t="s">
        <v>5</v>
      </c>
      <c r="U211" s="829" t="s">
        <v>323</v>
      </c>
      <c r="V211" s="829" t="s">
        <v>652</v>
      </c>
    </row>
    <row r="212" spans="1:22" outlineLevel="1">
      <c r="A212" s="847" t="s">
        <v>276</v>
      </c>
      <c r="B212" s="829" t="s">
        <v>1792</v>
      </c>
      <c r="C212" s="839">
        <v>42943</v>
      </c>
      <c r="D212" s="829" t="s">
        <v>1796</v>
      </c>
      <c r="E212" s="830" t="s">
        <v>797</v>
      </c>
      <c r="F212" s="831">
        <v>68460</v>
      </c>
      <c r="G212" s="832">
        <v>0.2</v>
      </c>
      <c r="H212" s="829">
        <v>0.26</v>
      </c>
      <c r="I212" s="829" t="s">
        <v>322</v>
      </c>
      <c r="J212" s="981">
        <f t="shared" si="14"/>
        <v>0.26</v>
      </c>
      <c r="K212" s="840" t="s">
        <v>694</v>
      </c>
      <c r="L212" s="841" t="s">
        <v>661</v>
      </c>
      <c r="M212" s="841" t="s">
        <v>352</v>
      </c>
      <c r="N212" s="841" t="s">
        <v>791</v>
      </c>
      <c r="O212" s="841"/>
      <c r="P212" s="841" t="s">
        <v>5</v>
      </c>
      <c r="Q212" s="841" t="s">
        <v>323</v>
      </c>
      <c r="R212" s="841" t="s">
        <v>652</v>
      </c>
      <c r="S212" s="829"/>
      <c r="T212" s="829" t="s">
        <v>5</v>
      </c>
      <c r="U212" s="829" t="s">
        <v>323</v>
      </c>
      <c r="V212" s="829" t="s">
        <v>652</v>
      </c>
    </row>
    <row r="213" spans="1:22" outlineLevel="1">
      <c r="A213" s="847" t="s">
        <v>276</v>
      </c>
      <c r="B213" s="829" t="s">
        <v>1792</v>
      </c>
      <c r="C213" s="839">
        <v>42947</v>
      </c>
      <c r="D213" s="829" t="s">
        <v>1886</v>
      </c>
      <c r="E213" s="830" t="s">
        <v>794</v>
      </c>
      <c r="F213" s="831">
        <v>68460</v>
      </c>
      <c r="G213" s="832">
        <v>3</v>
      </c>
      <c r="H213" s="829">
        <v>3.91</v>
      </c>
      <c r="I213" s="829" t="s">
        <v>322</v>
      </c>
      <c r="J213" s="981">
        <f t="shared" si="14"/>
        <v>3.91</v>
      </c>
      <c r="K213" s="840" t="s">
        <v>694</v>
      </c>
      <c r="L213" s="841" t="s">
        <v>661</v>
      </c>
      <c r="M213" s="841" t="s">
        <v>352</v>
      </c>
      <c r="N213" s="841" t="s">
        <v>791</v>
      </c>
      <c r="O213" s="841"/>
      <c r="P213" s="841" t="s">
        <v>5</v>
      </c>
      <c r="Q213" s="841" t="s">
        <v>323</v>
      </c>
      <c r="R213" s="841" t="s">
        <v>652</v>
      </c>
      <c r="S213" s="829"/>
      <c r="T213" s="829" t="s">
        <v>5</v>
      </c>
      <c r="U213" s="829" t="s">
        <v>323</v>
      </c>
      <c r="V213" s="829" t="s">
        <v>652</v>
      </c>
    </row>
    <row r="214" spans="1:22" outlineLevel="1">
      <c r="A214" s="847" t="s">
        <v>276</v>
      </c>
      <c r="B214" s="829" t="s">
        <v>1793</v>
      </c>
      <c r="C214" s="839">
        <v>42978</v>
      </c>
      <c r="D214" s="829" t="s">
        <v>1887</v>
      </c>
      <c r="E214" s="830" t="s">
        <v>790</v>
      </c>
      <c r="F214" s="831">
        <v>68786</v>
      </c>
      <c r="G214" s="832">
        <v>162.56</v>
      </c>
      <c r="H214" s="829">
        <v>214.8</v>
      </c>
      <c r="I214" s="829" t="s">
        <v>322</v>
      </c>
      <c r="J214" s="981">
        <f t="shared" si="14"/>
        <v>214.8</v>
      </c>
      <c r="K214" s="840" t="s">
        <v>650</v>
      </c>
      <c r="L214" s="841" t="s">
        <v>661</v>
      </c>
      <c r="M214" s="841" t="s">
        <v>352</v>
      </c>
      <c r="N214" s="841" t="s">
        <v>791</v>
      </c>
      <c r="O214" s="841"/>
      <c r="P214" s="841" t="s">
        <v>5</v>
      </c>
      <c r="Q214" s="841" t="s">
        <v>323</v>
      </c>
      <c r="R214" s="841" t="s">
        <v>652</v>
      </c>
      <c r="S214" s="829"/>
      <c r="T214" s="829" t="s">
        <v>5</v>
      </c>
      <c r="U214" s="829" t="s">
        <v>323</v>
      </c>
      <c r="V214" s="829" t="s">
        <v>652</v>
      </c>
    </row>
    <row r="215" spans="1:22" outlineLevel="1">
      <c r="A215" s="847" t="s">
        <v>276</v>
      </c>
      <c r="B215" s="829" t="s">
        <v>1793</v>
      </c>
      <c r="C215" s="839">
        <v>42978</v>
      </c>
      <c r="D215" s="829" t="s">
        <v>1888</v>
      </c>
      <c r="E215" s="830" t="s">
        <v>792</v>
      </c>
      <c r="F215" s="831">
        <v>68786</v>
      </c>
      <c r="G215" s="832">
        <v>6.13</v>
      </c>
      <c r="H215" s="829">
        <v>8.1</v>
      </c>
      <c r="I215" s="829" t="s">
        <v>322</v>
      </c>
      <c r="J215" s="981">
        <f t="shared" si="14"/>
        <v>8.1</v>
      </c>
      <c r="K215" s="840" t="s">
        <v>656</v>
      </c>
      <c r="L215" s="841" t="s">
        <v>661</v>
      </c>
      <c r="M215" s="841" t="s">
        <v>352</v>
      </c>
      <c r="N215" s="841" t="s">
        <v>791</v>
      </c>
      <c r="O215" s="841"/>
      <c r="P215" s="841" t="s">
        <v>5</v>
      </c>
      <c r="Q215" s="841" t="s">
        <v>323</v>
      </c>
      <c r="R215" s="841" t="s">
        <v>652</v>
      </c>
      <c r="S215" s="829"/>
      <c r="T215" s="829" t="s">
        <v>5</v>
      </c>
      <c r="U215" s="829" t="s">
        <v>323</v>
      </c>
      <c r="V215" s="829" t="s">
        <v>652</v>
      </c>
    </row>
    <row r="216" spans="1:22" outlineLevel="1">
      <c r="A216" s="847" t="s">
        <v>276</v>
      </c>
      <c r="B216" s="829" t="s">
        <v>1793</v>
      </c>
      <c r="C216" s="839">
        <v>42976</v>
      </c>
      <c r="D216" s="829" t="s">
        <v>1854</v>
      </c>
      <c r="E216" s="830" t="s">
        <v>797</v>
      </c>
      <c r="F216" s="831">
        <v>68786</v>
      </c>
      <c r="G216" s="832">
        <v>0.14000000000000001</v>
      </c>
      <c r="H216" s="829">
        <v>0.19</v>
      </c>
      <c r="I216" s="829" t="s">
        <v>322</v>
      </c>
      <c r="J216" s="981">
        <f t="shared" si="14"/>
        <v>0.19</v>
      </c>
      <c r="K216" s="840" t="s">
        <v>694</v>
      </c>
      <c r="L216" s="841" t="s">
        <v>661</v>
      </c>
      <c r="M216" s="841" t="s">
        <v>352</v>
      </c>
      <c r="N216" s="841" t="s">
        <v>791</v>
      </c>
      <c r="O216" s="841"/>
      <c r="P216" s="841" t="s">
        <v>5</v>
      </c>
      <c r="Q216" s="841" t="s">
        <v>323</v>
      </c>
      <c r="R216" s="841" t="s">
        <v>652</v>
      </c>
      <c r="S216" s="829"/>
      <c r="T216" s="829" t="s">
        <v>5</v>
      </c>
      <c r="U216" s="829" t="s">
        <v>323</v>
      </c>
      <c r="V216" s="829" t="s">
        <v>652</v>
      </c>
    </row>
    <row r="217" spans="1:22" outlineLevel="1">
      <c r="A217" s="847" t="s">
        <v>276</v>
      </c>
      <c r="B217" s="829" t="s">
        <v>1793</v>
      </c>
      <c r="C217" s="839">
        <v>42978</v>
      </c>
      <c r="D217" s="829" t="s">
        <v>1889</v>
      </c>
      <c r="E217" s="830" t="s">
        <v>794</v>
      </c>
      <c r="F217" s="831">
        <v>68786</v>
      </c>
      <c r="G217" s="832">
        <v>2.16</v>
      </c>
      <c r="H217" s="829">
        <v>2.86</v>
      </c>
      <c r="I217" s="829" t="s">
        <v>322</v>
      </c>
      <c r="J217" s="981">
        <f t="shared" si="14"/>
        <v>2.86</v>
      </c>
      <c r="K217" s="840" t="s">
        <v>694</v>
      </c>
      <c r="L217" s="841" t="s">
        <v>661</v>
      </c>
      <c r="M217" s="841" t="s">
        <v>352</v>
      </c>
      <c r="N217" s="841" t="s">
        <v>791</v>
      </c>
      <c r="O217" s="841"/>
      <c r="P217" s="841" t="s">
        <v>5</v>
      </c>
      <c r="Q217" s="841" t="s">
        <v>323</v>
      </c>
      <c r="R217" s="841" t="s">
        <v>652</v>
      </c>
      <c r="S217" s="829"/>
      <c r="T217" s="829" t="s">
        <v>5</v>
      </c>
      <c r="U217" s="829" t="s">
        <v>323</v>
      </c>
      <c r="V217" s="829" t="s">
        <v>652</v>
      </c>
    </row>
    <row r="218" spans="1:22">
      <c r="A218" s="842" t="s">
        <v>647</v>
      </c>
      <c r="B218" s="842"/>
      <c r="C218" s="842"/>
      <c r="D218" s="842"/>
      <c r="E218" s="843"/>
      <c r="F218" s="844"/>
      <c r="G218" s="845">
        <f>SUM(G210:G217)</f>
        <v>411.07</v>
      </c>
      <c r="H218" s="846">
        <f>SUM(H210:H217)</f>
        <v>538.69000000000005</v>
      </c>
      <c r="I218" s="842"/>
      <c r="J218" s="984">
        <f>SUM(J210:J217)</f>
        <v>538.69000000000005</v>
      </c>
      <c r="K218" s="842"/>
      <c r="L218" s="842"/>
      <c r="M218" s="842"/>
      <c r="N218" s="842"/>
      <c r="O218" s="842"/>
      <c r="P218" s="842"/>
      <c r="Q218" s="842"/>
      <c r="R218" s="842"/>
      <c r="S218" s="829"/>
      <c r="T218" s="829"/>
      <c r="U218" s="829"/>
      <c r="V218" s="829"/>
    </row>
    <row r="219" spans="1:22" outlineLevel="1">
      <c r="A219" s="847" t="s">
        <v>277</v>
      </c>
      <c r="B219" s="829" t="s">
        <v>1792</v>
      </c>
      <c r="C219" s="839">
        <v>42947</v>
      </c>
      <c r="D219" s="829" t="s">
        <v>1910</v>
      </c>
      <c r="E219" s="830" t="s">
        <v>1911</v>
      </c>
      <c r="F219" s="831">
        <v>68436</v>
      </c>
      <c r="G219" s="832">
        <v>672.65</v>
      </c>
      <c r="H219" s="829">
        <v>672.65</v>
      </c>
      <c r="I219" s="829" t="s">
        <v>60</v>
      </c>
      <c r="J219" s="981">
        <v>876.22</v>
      </c>
      <c r="K219" s="840" t="s">
        <v>650</v>
      </c>
      <c r="L219" s="841" t="s">
        <v>645</v>
      </c>
      <c r="M219" s="841" t="s">
        <v>352</v>
      </c>
      <c r="N219" s="841" t="s">
        <v>1390</v>
      </c>
      <c r="O219" s="841"/>
      <c r="P219" s="841" t="s">
        <v>5</v>
      </c>
      <c r="Q219" s="841" t="s">
        <v>323</v>
      </c>
      <c r="R219" s="841" t="s">
        <v>652</v>
      </c>
      <c r="S219" s="829"/>
      <c r="T219" s="829" t="s">
        <v>5</v>
      </c>
      <c r="U219" s="829" t="s">
        <v>323</v>
      </c>
      <c r="V219" s="829" t="s">
        <v>652</v>
      </c>
    </row>
    <row r="220" spans="1:22" outlineLevel="1">
      <c r="A220" s="847" t="s">
        <v>277</v>
      </c>
      <c r="B220" s="829" t="s">
        <v>1792</v>
      </c>
      <c r="C220" s="839">
        <v>42947</v>
      </c>
      <c r="D220" s="829" t="s">
        <v>1910</v>
      </c>
      <c r="E220" s="830" t="s">
        <v>1912</v>
      </c>
      <c r="F220" s="831">
        <v>68437</v>
      </c>
      <c r="G220" s="832">
        <v>33.630000000000003</v>
      </c>
      <c r="H220" s="829">
        <v>33.630000000000003</v>
      </c>
      <c r="I220" s="829" t="s">
        <v>60</v>
      </c>
      <c r="J220" s="981">
        <v>43.81</v>
      </c>
      <c r="K220" s="840" t="s">
        <v>650</v>
      </c>
      <c r="L220" s="841" t="s">
        <v>645</v>
      </c>
      <c r="M220" s="841" t="s">
        <v>352</v>
      </c>
      <c r="N220" s="841" t="s">
        <v>1390</v>
      </c>
      <c r="O220" s="841"/>
      <c r="P220" s="841" t="s">
        <v>655</v>
      </c>
      <c r="Q220" s="841" t="s">
        <v>323</v>
      </c>
      <c r="R220" s="841" t="s">
        <v>652</v>
      </c>
      <c r="S220" s="829"/>
      <c r="T220" s="829" t="s">
        <v>655</v>
      </c>
      <c r="U220" s="829" t="s">
        <v>323</v>
      </c>
      <c r="V220" s="829" t="s">
        <v>652</v>
      </c>
    </row>
    <row r="221" spans="1:22" outlineLevel="1">
      <c r="A221" s="847" t="s">
        <v>277</v>
      </c>
      <c r="B221" s="829" t="s">
        <v>1792</v>
      </c>
      <c r="C221" s="839">
        <v>42947</v>
      </c>
      <c r="D221" s="829" t="s">
        <v>1910</v>
      </c>
      <c r="E221" s="830" t="s">
        <v>1913</v>
      </c>
      <c r="F221" s="831">
        <v>68438</v>
      </c>
      <c r="G221" s="832">
        <v>10.09</v>
      </c>
      <c r="H221" s="829">
        <v>10.09</v>
      </c>
      <c r="I221" s="829" t="s">
        <v>60</v>
      </c>
      <c r="J221" s="981">
        <v>13.14</v>
      </c>
      <c r="K221" s="840" t="s">
        <v>650</v>
      </c>
      <c r="L221" s="841" t="s">
        <v>645</v>
      </c>
      <c r="M221" s="841" t="s">
        <v>352</v>
      </c>
      <c r="N221" s="841" t="s">
        <v>1390</v>
      </c>
      <c r="O221" s="841"/>
      <c r="P221" s="841" t="s">
        <v>4</v>
      </c>
      <c r="Q221" s="841" t="s">
        <v>323</v>
      </c>
      <c r="R221" s="841" t="s">
        <v>652</v>
      </c>
      <c r="S221" s="829"/>
      <c r="T221" s="829" t="s">
        <v>4</v>
      </c>
      <c r="U221" s="829" t="s">
        <v>323</v>
      </c>
      <c r="V221" s="829" t="s">
        <v>652</v>
      </c>
    </row>
    <row r="222" spans="1:22" outlineLevel="1">
      <c r="A222" s="847" t="s">
        <v>277</v>
      </c>
      <c r="B222" s="829" t="s">
        <v>1792</v>
      </c>
      <c r="C222" s="839">
        <v>42947</v>
      </c>
      <c r="D222" s="829" t="s">
        <v>1910</v>
      </c>
      <c r="E222" s="830" t="s">
        <v>1911</v>
      </c>
      <c r="F222" s="831">
        <v>68436</v>
      </c>
      <c r="G222" s="832">
        <v>67.27</v>
      </c>
      <c r="H222" s="829">
        <v>67.27</v>
      </c>
      <c r="I222" s="829" t="s">
        <v>60</v>
      </c>
      <c r="J222" s="981">
        <v>87.63</v>
      </c>
      <c r="K222" s="840" t="s">
        <v>656</v>
      </c>
      <c r="L222" s="841" t="s">
        <v>645</v>
      </c>
      <c r="M222" s="841" t="s">
        <v>352</v>
      </c>
      <c r="N222" s="841" t="s">
        <v>1390</v>
      </c>
      <c r="O222" s="841"/>
      <c r="P222" s="841" t="s">
        <v>5</v>
      </c>
      <c r="Q222" s="841" t="s">
        <v>323</v>
      </c>
      <c r="R222" s="841" t="s">
        <v>652</v>
      </c>
      <c r="S222" s="829"/>
      <c r="T222" s="829" t="s">
        <v>5</v>
      </c>
      <c r="U222" s="829" t="s">
        <v>323</v>
      </c>
      <c r="V222" s="829" t="s">
        <v>652</v>
      </c>
    </row>
    <row r="223" spans="1:22" outlineLevel="1">
      <c r="A223" s="847" t="s">
        <v>277</v>
      </c>
      <c r="B223" s="829" t="s">
        <v>1792</v>
      </c>
      <c r="C223" s="839">
        <v>42941</v>
      </c>
      <c r="D223" s="829" t="s">
        <v>1914</v>
      </c>
      <c r="E223" s="830" t="s">
        <v>1393</v>
      </c>
      <c r="F223" s="831">
        <v>68503</v>
      </c>
      <c r="G223" s="832">
        <v>10.25</v>
      </c>
      <c r="H223" s="829">
        <v>10.25</v>
      </c>
      <c r="I223" s="829" t="s">
        <v>60</v>
      </c>
      <c r="J223" s="981">
        <v>13.35</v>
      </c>
      <c r="K223" s="840" t="s">
        <v>818</v>
      </c>
      <c r="L223" s="841" t="s">
        <v>645</v>
      </c>
      <c r="M223" s="841" t="s">
        <v>352</v>
      </c>
      <c r="N223" s="841"/>
      <c r="O223" s="841"/>
      <c r="P223" s="841" t="s">
        <v>5</v>
      </c>
      <c r="Q223" s="841" t="s">
        <v>323</v>
      </c>
      <c r="R223" s="841" t="s">
        <v>652</v>
      </c>
      <c r="S223" s="829"/>
      <c r="T223" s="829" t="s">
        <v>5</v>
      </c>
      <c r="U223" s="829" t="s">
        <v>323</v>
      </c>
      <c r="V223" s="829" t="s">
        <v>652</v>
      </c>
    </row>
    <row r="224" spans="1:22" outlineLevel="1">
      <c r="A224" s="847" t="s">
        <v>277</v>
      </c>
      <c r="B224" s="829" t="s">
        <v>1793</v>
      </c>
      <c r="C224" s="839">
        <v>42978</v>
      </c>
      <c r="D224" s="829" t="s">
        <v>1915</v>
      </c>
      <c r="E224" s="830" t="s">
        <v>1916</v>
      </c>
      <c r="F224" s="831">
        <v>68769</v>
      </c>
      <c r="G224" s="832">
        <v>8.83</v>
      </c>
      <c r="H224" s="829">
        <v>8.83</v>
      </c>
      <c r="I224" s="829" t="s">
        <v>60</v>
      </c>
      <c r="J224" s="981">
        <v>11.67</v>
      </c>
      <c r="K224" s="840" t="s">
        <v>650</v>
      </c>
      <c r="L224" s="841" t="s">
        <v>645</v>
      </c>
      <c r="M224" s="841" t="s">
        <v>352</v>
      </c>
      <c r="N224" s="841" t="s">
        <v>1390</v>
      </c>
      <c r="O224" s="841"/>
      <c r="P224" s="841" t="s">
        <v>4</v>
      </c>
      <c r="Q224" s="841" t="s">
        <v>323</v>
      </c>
      <c r="R224" s="841" t="s">
        <v>652</v>
      </c>
      <c r="S224" s="829"/>
      <c r="T224" s="829" t="s">
        <v>4</v>
      </c>
      <c r="U224" s="829" t="s">
        <v>323</v>
      </c>
      <c r="V224" s="829" t="s">
        <v>652</v>
      </c>
    </row>
    <row r="225" spans="1:22" outlineLevel="1">
      <c r="A225" s="847" t="s">
        <v>277</v>
      </c>
      <c r="B225" s="829" t="s">
        <v>1793</v>
      </c>
      <c r="C225" s="839">
        <v>42978</v>
      </c>
      <c r="D225" s="829" t="s">
        <v>1915</v>
      </c>
      <c r="E225" s="830" t="s">
        <v>1917</v>
      </c>
      <c r="F225" s="831">
        <v>68767</v>
      </c>
      <c r="G225" s="832">
        <v>588.57000000000005</v>
      </c>
      <c r="H225" s="829">
        <v>588.57000000000005</v>
      </c>
      <c r="I225" s="829" t="s">
        <v>60</v>
      </c>
      <c r="J225" s="981">
        <v>777.69</v>
      </c>
      <c r="K225" s="840" t="s">
        <v>650</v>
      </c>
      <c r="L225" s="841" t="s">
        <v>645</v>
      </c>
      <c r="M225" s="841" t="s">
        <v>352</v>
      </c>
      <c r="N225" s="841" t="s">
        <v>1390</v>
      </c>
      <c r="O225" s="841"/>
      <c r="P225" s="841" t="s">
        <v>5</v>
      </c>
      <c r="Q225" s="841" t="s">
        <v>323</v>
      </c>
      <c r="R225" s="841" t="s">
        <v>652</v>
      </c>
      <c r="S225" s="829"/>
      <c r="T225" s="829" t="s">
        <v>5</v>
      </c>
      <c r="U225" s="829" t="s">
        <v>323</v>
      </c>
      <c r="V225" s="829" t="s">
        <v>652</v>
      </c>
    </row>
    <row r="226" spans="1:22" outlineLevel="1">
      <c r="A226" s="847" t="s">
        <v>277</v>
      </c>
      <c r="B226" s="829" t="s">
        <v>1793</v>
      </c>
      <c r="C226" s="839">
        <v>42978</v>
      </c>
      <c r="D226" s="829" t="s">
        <v>1915</v>
      </c>
      <c r="E226" s="830" t="s">
        <v>1918</v>
      </c>
      <c r="F226" s="831">
        <v>68768</v>
      </c>
      <c r="G226" s="832">
        <v>29.43</v>
      </c>
      <c r="H226" s="829">
        <v>29.43</v>
      </c>
      <c r="I226" s="829" t="s">
        <v>60</v>
      </c>
      <c r="J226" s="981">
        <v>38.89</v>
      </c>
      <c r="K226" s="840" t="s">
        <v>650</v>
      </c>
      <c r="L226" s="841" t="s">
        <v>645</v>
      </c>
      <c r="M226" s="841" t="s">
        <v>352</v>
      </c>
      <c r="N226" s="841" t="s">
        <v>1390</v>
      </c>
      <c r="O226" s="841"/>
      <c r="P226" s="841" t="s">
        <v>655</v>
      </c>
      <c r="Q226" s="841" t="s">
        <v>323</v>
      </c>
      <c r="R226" s="841" t="s">
        <v>652</v>
      </c>
      <c r="S226" s="829"/>
      <c r="T226" s="829" t="s">
        <v>655</v>
      </c>
      <c r="U226" s="829" t="s">
        <v>323</v>
      </c>
      <c r="V226" s="829" t="s">
        <v>652</v>
      </c>
    </row>
    <row r="227" spans="1:22" outlineLevel="1">
      <c r="A227" s="847" t="s">
        <v>277</v>
      </c>
      <c r="B227" s="829" t="s">
        <v>1793</v>
      </c>
      <c r="C227" s="839">
        <v>42978</v>
      </c>
      <c r="D227" s="829" t="s">
        <v>1915</v>
      </c>
      <c r="E227" s="830" t="s">
        <v>1917</v>
      </c>
      <c r="F227" s="831">
        <v>68767</v>
      </c>
      <c r="G227" s="832">
        <v>58.86</v>
      </c>
      <c r="H227" s="829">
        <v>58.86</v>
      </c>
      <c r="I227" s="829" t="s">
        <v>60</v>
      </c>
      <c r="J227" s="981">
        <v>77.77</v>
      </c>
      <c r="K227" s="840" t="s">
        <v>656</v>
      </c>
      <c r="L227" s="841" t="s">
        <v>645</v>
      </c>
      <c r="M227" s="841" t="s">
        <v>352</v>
      </c>
      <c r="N227" s="841" t="s">
        <v>1390</v>
      </c>
      <c r="O227" s="841"/>
      <c r="P227" s="841" t="s">
        <v>5</v>
      </c>
      <c r="Q227" s="841" t="s">
        <v>323</v>
      </c>
      <c r="R227" s="841" t="s">
        <v>652</v>
      </c>
      <c r="S227" s="829"/>
      <c r="T227" s="829" t="s">
        <v>5</v>
      </c>
      <c r="U227" s="829" t="s">
        <v>323</v>
      </c>
      <c r="V227" s="829" t="s">
        <v>652</v>
      </c>
    </row>
    <row r="228" spans="1:22" outlineLevel="1">
      <c r="A228" s="847" t="s">
        <v>277</v>
      </c>
      <c r="B228" s="829" t="s">
        <v>1793</v>
      </c>
      <c r="C228" s="839">
        <v>42970</v>
      </c>
      <c r="D228" s="829" t="s">
        <v>1919</v>
      </c>
      <c r="E228" s="830" t="s">
        <v>1393</v>
      </c>
      <c r="F228" s="831">
        <v>68765</v>
      </c>
      <c r="G228" s="832">
        <v>20.5</v>
      </c>
      <c r="H228" s="829">
        <v>20.5</v>
      </c>
      <c r="I228" s="829" t="s">
        <v>60</v>
      </c>
      <c r="J228" s="981">
        <v>27.09</v>
      </c>
      <c r="K228" s="840" t="s">
        <v>818</v>
      </c>
      <c r="L228" s="841" t="s">
        <v>645</v>
      </c>
      <c r="M228" s="841" t="s">
        <v>352</v>
      </c>
      <c r="N228" s="841"/>
      <c r="O228" s="841"/>
      <c r="P228" s="841" t="s">
        <v>5</v>
      </c>
      <c r="Q228" s="841" t="s">
        <v>323</v>
      </c>
      <c r="R228" s="841" t="s">
        <v>652</v>
      </c>
      <c r="S228" s="829"/>
      <c r="T228" s="829" t="s">
        <v>5</v>
      </c>
      <c r="U228" s="829" t="s">
        <v>323</v>
      </c>
      <c r="V228" s="829" t="s">
        <v>652</v>
      </c>
    </row>
    <row r="229" spans="1:22">
      <c r="A229" s="842" t="s">
        <v>647</v>
      </c>
      <c r="B229" s="842"/>
      <c r="C229" s="842"/>
      <c r="D229" s="842"/>
      <c r="E229" s="843"/>
      <c r="F229" s="844"/>
      <c r="G229" s="845">
        <f>SUM(G219:G228)</f>
        <v>1500.08</v>
      </c>
      <c r="H229" s="846">
        <f>SUM(H219:H228)</f>
        <v>1500.08</v>
      </c>
      <c r="I229" s="842"/>
      <c r="J229" s="984">
        <f>SUM(J219:J228)</f>
        <v>1967.26</v>
      </c>
      <c r="K229" s="842"/>
      <c r="L229" s="842"/>
      <c r="M229" s="842"/>
      <c r="N229" s="842"/>
      <c r="O229" s="842"/>
      <c r="P229" s="842"/>
      <c r="Q229" s="842"/>
      <c r="R229" s="842"/>
      <c r="S229" s="829"/>
      <c r="T229" s="829"/>
      <c r="U229" s="829"/>
      <c r="V229" s="829"/>
    </row>
    <row r="230" spans="1:22" outlineLevel="1">
      <c r="A230" s="847" t="s">
        <v>278</v>
      </c>
      <c r="B230" s="829" t="s">
        <v>1792</v>
      </c>
      <c r="C230" s="839">
        <v>42947</v>
      </c>
      <c r="D230" s="829" t="s">
        <v>1910</v>
      </c>
      <c r="E230" s="830" t="s">
        <v>1913</v>
      </c>
      <c r="F230" s="831">
        <v>68438</v>
      </c>
      <c r="G230" s="832">
        <v>9.61</v>
      </c>
      <c r="H230" s="829">
        <v>9.61</v>
      </c>
      <c r="I230" s="829" t="s">
        <v>60</v>
      </c>
      <c r="J230" s="981">
        <v>12.52</v>
      </c>
      <c r="K230" s="840" t="s">
        <v>650</v>
      </c>
      <c r="L230" s="841" t="s">
        <v>645</v>
      </c>
      <c r="M230" s="841" t="s">
        <v>352</v>
      </c>
      <c r="N230" s="841" t="s">
        <v>651</v>
      </c>
      <c r="O230" s="841"/>
      <c r="P230" s="841" t="s">
        <v>4</v>
      </c>
      <c r="Q230" s="841" t="s">
        <v>323</v>
      </c>
      <c r="R230" s="841" t="s">
        <v>652</v>
      </c>
      <c r="S230" s="829"/>
      <c r="T230" s="829" t="s">
        <v>4</v>
      </c>
      <c r="U230" s="829" t="s">
        <v>323</v>
      </c>
      <c r="V230" s="829" t="s">
        <v>652</v>
      </c>
    </row>
    <row r="231" spans="1:22" outlineLevel="1">
      <c r="A231" s="847" t="s">
        <v>278</v>
      </c>
      <c r="B231" s="829" t="s">
        <v>1792</v>
      </c>
      <c r="C231" s="839">
        <v>42947</v>
      </c>
      <c r="D231" s="829" t="s">
        <v>1910</v>
      </c>
      <c r="E231" s="830" t="s">
        <v>1920</v>
      </c>
      <c r="F231" s="831">
        <v>68436</v>
      </c>
      <c r="G231" s="832">
        <v>640.89</v>
      </c>
      <c r="H231" s="829">
        <v>640.89</v>
      </c>
      <c r="I231" s="829" t="s">
        <v>60</v>
      </c>
      <c r="J231" s="981">
        <v>834.85</v>
      </c>
      <c r="K231" s="840" t="s">
        <v>650</v>
      </c>
      <c r="L231" s="841" t="s">
        <v>645</v>
      </c>
      <c r="M231" s="841" t="s">
        <v>352</v>
      </c>
      <c r="N231" s="841" t="s">
        <v>651</v>
      </c>
      <c r="O231" s="841"/>
      <c r="P231" s="841" t="s">
        <v>5</v>
      </c>
      <c r="Q231" s="841" t="s">
        <v>323</v>
      </c>
      <c r="R231" s="841" t="s">
        <v>652</v>
      </c>
      <c r="S231" s="829"/>
      <c r="T231" s="829" t="s">
        <v>5</v>
      </c>
      <c r="U231" s="829" t="s">
        <v>323</v>
      </c>
      <c r="V231" s="829" t="s">
        <v>652</v>
      </c>
    </row>
    <row r="232" spans="1:22" outlineLevel="1">
      <c r="A232" s="847" t="s">
        <v>278</v>
      </c>
      <c r="B232" s="829" t="s">
        <v>1792</v>
      </c>
      <c r="C232" s="839">
        <v>42947</v>
      </c>
      <c r="D232" s="829" t="s">
        <v>1910</v>
      </c>
      <c r="E232" s="830" t="s">
        <v>1912</v>
      </c>
      <c r="F232" s="831">
        <v>68437</v>
      </c>
      <c r="G232" s="832">
        <v>32.04</v>
      </c>
      <c r="H232" s="829">
        <v>32.04</v>
      </c>
      <c r="I232" s="829" t="s">
        <v>60</v>
      </c>
      <c r="J232" s="981">
        <v>41.74</v>
      </c>
      <c r="K232" s="840" t="s">
        <v>650</v>
      </c>
      <c r="L232" s="841" t="s">
        <v>645</v>
      </c>
      <c r="M232" s="841" t="s">
        <v>352</v>
      </c>
      <c r="N232" s="841" t="s">
        <v>651</v>
      </c>
      <c r="O232" s="841"/>
      <c r="P232" s="841" t="s">
        <v>655</v>
      </c>
      <c r="Q232" s="841" t="s">
        <v>323</v>
      </c>
      <c r="R232" s="841" t="s">
        <v>652</v>
      </c>
      <c r="S232" s="829"/>
      <c r="T232" s="829" t="s">
        <v>655</v>
      </c>
      <c r="U232" s="829" t="s">
        <v>323</v>
      </c>
      <c r="V232" s="829" t="s">
        <v>652</v>
      </c>
    </row>
    <row r="233" spans="1:22" outlineLevel="1">
      <c r="A233" s="847" t="s">
        <v>278</v>
      </c>
      <c r="B233" s="829" t="s">
        <v>1792</v>
      </c>
      <c r="C233" s="839">
        <v>42947</v>
      </c>
      <c r="D233" s="829" t="s">
        <v>1910</v>
      </c>
      <c r="E233" s="830" t="s">
        <v>1920</v>
      </c>
      <c r="F233" s="831">
        <v>68436</v>
      </c>
      <c r="G233" s="832">
        <v>64.09</v>
      </c>
      <c r="H233" s="829">
        <v>64.09</v>
      </c>
      <c r="I233" s="829" t="s">
        <v>60</v>
      </c>
      <c r="J233" s="981">
        <v>83.49</v>
      </c>
      <c r="K233" s="840" t="s">
        <v>656</v>
      </c>
      <c r="L233" s="841" t="s">
        <v>645</v>
      </c>
      <c r="M233" s="841" t="s">
        <v>352</v>
      </c>
      <c r="N233" s="841" t="s">
        <v>651</v>
      </c>
      <c r="O233" s="841"/>
      <c r="P233" s="841" t="s">
        <v>5</v>
      </c>
      <c r="Q233" s="841" t="s">
        <v>323</v>
      </c>
      <c r="R233" s="841" t="s">
        <v>652</v>
      </c>
      <c r="S233" s="829"/>
      <c r="T233" s="829" t="s">
        <v>5</v>
      </c>
      <c r="U233" s="829" t="s">
        <v>323</v>
      </c>
      <c r="V233" s="829" t="s">
        <v>652</v>
      </c>
    </row>
    <row r="234" spans="1:22" outlineLevel="1">
      <c r="A234" s="847" t="s">
        <v>278</v>
      </c>
      <c r="B234" s="829" t="s">
        <v>1792</v>
      </c>
      <c r="C234" s="839">
        <v>42927</v>
      </c>
      <c r="D234" s="829" t="s">
        <v>1796</v>
      </c>
      <c r="E234" s="830" t="s">
        <v>1921</v>
      </c>
      <c r="F234" s="831">
        <v>68460</v>
      </c>
      <c r="G234" s="832">
        <v>30.71</v>
      </c>
      <c r="H234" s="829">
        <v>40</v>
      </c>
      <c r="I234" s="829" t="s">
        <v>322</v>
      </c>
      <c r="J234" s="981">
        <f>H234</f>
        <v>40</v>
      </c>
      <c r="K234" s="840" t="s">
        <v>850</v>
      </c>
      <c r="L234" s="841" t="s">
        <v>661</v>
      </c>
      <c r="M234" s="841" t="s">
        <v>352</v>
      </c>
      <c r="N234" s="841" t="s">
        <v>1044</v>
      </c>
      <c r="O234" s="841"/>
      <c r="P234" s="841" t="s">
        <v>5</v>
      </c>
      <c r="Q234" s="841" t="s">
        <v>323</v>
      </c>
      <c r="R234" s="841" t="s">
        <v>652</v>
      </c>
      <c r="S234" s="829"/>
      <c r="T234" s="829" t="s">
        <v>5</v>
      </c>
      <c r="U234" s="829" t="s">
        <v>323</v>
      </c>
      <c r="V234" s="829" t="s">
        <v>652</v>
      </c>
    </row>
    <row r="235" spans="1:22" outlineLevel="1">
      <c r="A235" s="847" t="s">
        <v>278</v>
      </c>
      <c r="B235" s="829" t="s">
        <v>1793</v>
      </c>
      <c r="C235" s="839">
        <v>42978</v>
      </c>
      <c r="D235" s="829" t="s">
        <v>1915</v>
      </c>
      <c r="E235" s="830" t="s">
        <v>1918</v>
      </c>
      <c r="F235" s="831">
        <v>68768</v>
      </c>
      <c r="G235" s="832">
        <v>32.04</v>
      </c>
      <c r="H235" s="829">
        <v>32.04</v>
      </c>
      <c r="I235" s="829" t="s">
        <v>60</v>
      </c>
      <c r="J235" s="981">
        <v>42.34</v>
      </c>
      <c r="K235" s="840" t="s">
        <v>650</v>
      </c>
      <c r="L235" s="841" t="s">
        <v>645</v>
      </c>
      <c r="M235" s="841" t="s">
        <v>352</v>
      </c>
      <c r="N235" s="841" t="s">
        <v>651</v>
      </c>
      <c r="O235" s="841"/>
      <c r="P235" s="841" t="s">
        <v>655</v>
      </c>
      <c r="Q235" s="841" t="s">
        <v>323</v>
      </c>
      <c r="R235" s="841" t="s">
        <v>652</v>
      </c>
      <c r="S235" s="829"/>
      <c r="T235" s="829" t="s">
        <v>655</v>
      </c>
      <c r="U235" s="829" t="s">
        <v>323</v>
      </c>
      <c r="V235" s="829" t="s">
        <v>652</v>
      </c>
    </row>
    <row r="236" spans="1:22" outlineLevel="1">
      <c r="A236" s="847" t="s">
        <v>278</v>
      </c>
      <c r="B236" s="829" t="s">
        <v>1793</v>
      </c>
      <c r="C236" s="839">
        <v>42978</v>
      </c>
      <c r="D236" s="829" t="s">
        <v>1915</v>
      </c>
      <c r="E236" s="830" t="s">
        <v>1916</v>
      </c>
      <c r="F236" s="831">
        <v>68769</v>
      </c>
      <c r="G236" s="832">
        <v>9.61</v>
      </c>
      <c r="H236" s="829">
        <v>9.61</v>
      </c>
      <c r="I236" s="829" t="s">
        <v>60</v>
      </c>
      <c r="J236" s="981">
        <v>12.7</v>
      </c>
      <c r="K236" s="840" t="s">
        <v>650</v>
      </c>
      <c r="L236" s="841" t="s">
        <v>645</v>
      </c>
      <c r="M236" s="841" t="s">
        <v>352</v>
      </c>
      <c r="N236" s="841" t="s">
        <v>651</v>
      </c>
      <c r="O236" s="841"/>
      <c r="P236" s="841" t="s">
        <v>4</v>
      </c>
      <c r="Q236" s="841" t="s">
        <v>323</v>
      </c>
      <c r="R236" s="841" t="s">
        <v>652</v>
      </c>
      <c r="S236" s="829"/>
      <c r="T236" s="829" t="s">
        <v>4</v>
      </c>
      <c r="U236" s="829" t="s">
        <v>323</v>
      </c>
      <c r="V236" s="829" t="s">
        <v>652</v>
      </c>
    </row>
    <row r="237" spans="1:22" outlineLevel="1">
      <c r="A237" s="847" t="s">
        <v>278</v>
      </c>
      <c r="B237" s="829" t="s">
        <v>1793</v>
      </c>
      <c r="C237" s="839">
        <v>42978</v>
      </c>
      <c r="D237" s="829" t="s">
        <v>1915</v>
      </c>
      <c r="E237" s="830" t="s">
        <v>1920</v>
      </c>
      <c r="F237" s="831">
        <v>68767</v>
      </c>
      <c r="G237" s="832">
        <v>640.89</v>
      </c>
      <c r="H237" s="829">
        <v>640.89</v>
      </c>
      <c r="I237" s="829" t="s">
        <v>60</v>
      </c>
      <c r="J237" s="981">
        <v>846.82</v>
      </c>
      <c r="K237" s="840" t="s">
        <v>650</v>
      </c>
      <c r="L237" s="841" t="s">
        <v>645</v>
      </c>
      <c r="M237" s="841" t="s">
        <v>352</v>
      </c>
      <c r="N237" s="841" t="s">
        <v>651</v>
      </c>
      <c r="O237" s="841"/>
      <c r="P237" s="841" t="s">
        <v>5</v>
      </c>
      <c r="Q237" s="841" t="s">
        <v>323</v>
      </c>
      <c r="R237" s="841" t="s">
        <v>652</v>
      </c>
      <c r="S237" s="829"/>
      <c r="T237" s="829" t="s">
        <v>5</v>
      </c>
      <c r="U237" s="829" t="s">
        <v>323</v>
      </c>
      <c r="V237" s="829" t="s">
        <v>652</v>
      </c>
    </row>
    <row r="238" spans="1:22" outlineLevel="1">
      <c r="A238" s="847" t="s">
        <v>278</v>
      </c>
      <c r="B238" s="829" t="s">
        <v>1793</v>
      </c>
      <c r="C238" s="839">
        <v>42978</v>
      </c>
      <c r="D238" s="829" t="s">
        <v>1915</v>
      </c>
      <c r="E238" s="830" t="s">
        <v>1920</v>
      </c>
      <c r="F238" s="831">
        <v>68767</v>
      </c>
      <c r="G238" s="832">
        <v>64.09</v>
      </c>
      <c r="H238" s="829">
        <v>64.09</v>
      </c>
      <c r="I238" s="829" t="s">
        <v>60</v>
      </c>
      <c r="J238" s="981">
        <v>84.68</v>
      </c>
      <c r="K238" s="840" t="s">
        <v>656</v>
      </c>
      <c r="L238" s="841" t="s">
        <v>645</v>
      </c>
      <c r="M238" s="841" t="s">
        <v>352</v>
      </c>
      <c r="N238" s="841" t="s">
        <v>651</v>
      </c>
      <c r="O238" s="841"/>
      <c r="P238" s="841" t="s">
        <v>5</v>
      </c>
      <c r="Q238" s="841" t="s">
        <v>323</v>
      </c>
      <c r="R238" s="841" t="s">
        <v>652</v>
      </c>
      <c r="S238" s="829"/>
      <c r="T238" s="829" t="s">
        <v>5</v>
      </c>
      <c r="U238" s="829" t="s">
        <v>323</v>
      </c>
      <c r="V238" s="829" t="s">
        <v>652</v>
      </c>
    </row>
    <row r="239" spans="1:22">
      <c r="A239" s="842" t="s">
        <v>647</v>
      </c>
      <c r="B239" s="842"/>
      <c r="C239" s="842"/>
      <c r="D239" s="842"/>
      <c r="E239" s="843"/>
      <c r="F239" s="844"/>
      <c r="G239" s="845">
        <f>SUM(G230:G238)</f>
        <v>1523.97</v>
      </c>
      <c r="H239" s="846">
        <f>SUM(H230:H238)</f>
        <v>1533.26</v>
      </c>
      <c r="I239" s="842"/>
      <c r="J239" s="984">
        <f>SUM(J230:J238)</f>
        <v>1999.14</v>
      </c>
      <c r="K239" s="842"/>
      <c r="L239" s="842"/>
      <c r="M239" s="842"/>
      <c r="N239" s="842"/>
      <c r="O239" s="842"/>
      <c r="P239" s="842"/>
      <c r="Q239" s="842"/>
      <c r="R239" s="842"/>
      <c r="S239" s="829"/>
      <c r="T239" s="829"/>
      <c r="U239" s="829"/>
      <c r="V239" s="829"/>
    </row>
    <row r="240" spans="1:22" outlineLevel="1">
      <c r="A240" s="847" t="s">
        <v>279</v>
      </c>
      <c r="B240" s="829" t="s">
        <v>1792</v>
      </c>
      <c r="C240" s="839">
        <v>42947</v>
      </c>
      <c r="D240" s="829" t="s">
        <v>1910</v>
      </c>
      <c r="E240" s="830" t="s">
        <v>1912</v>
      </c>
      <c r="F240" s="831">
        <v>68437</v>
      </c>
      <c r="G240" s="832">
        <v>24.94</v>
      </c>
      <c r="H240" s="829">
        <v>24.94</v>
      </c>
      <c r="I240" s="829" t="s">
        <v>60</v>
      </c>
      <c r="J240" s="981">
        <v>32.49</v>
      </c>
      <c r="K240" s="840" t="s">
        <v>650</v>
      </c>
      <c r="L240" s="841" t="s">
        <v>645</v>
      </c>
      <c r="M240" s="841" t="s">
        <v>352</v>
      </c>
      <c r="N240" s="841" t="s">
        <v>815</v>
      </c>
      <c r="O240" s="841"/>
      <c r="P240" s="841" t="s">
        <v>655</v>
      </c>
      <c r="Q240" s="841" t="s">
        <v>323</v>
      </c>
      <c r="R240" s="841" t="s">
        <v>652</v>
      </c>
      <c r="S240" s="829"/>
      <c r="T240" s="829" t="s">
        <v>655</v>
      </c>
      <c r="U240" s="829" t="s">
        <v>323</v>
      </c>
      <c r="V240" s="829" t="s">
        <v>652</v>
      </c>
    </row>
    <row r="241" spans="1:22" outlineLevel="1">
      <c r="A241" s="847" t="s">
        <v>279</v>
      </c>
      <c r="B241" s="829" t="s">
        <v>1792</v>
      </c>
      <c r="C241" s="839">
        <v>42947</v>
      </c>
      <c r="D241" s="829" t="s">
        <v>1910</v>
      </c>
      <c r="E241" s="830" t="s">
        <v>1913</v>
      </c>
      <c r="F241" s="831">
        <v>68438</v>
      </c>
      <c r="G241" s="832">
        <v>7.48</v>
      </c>
      <c r="H241" s="829">
        <v>7.48</v>
      </c>
      <c r="I241" s="829" t="s">
        <v>60</v>
      </c>
      <c r="J241" s="981">
        <v>9.74</v>
      </c>
      <c r="K241" s="840" t="s">
        <v>650</v>
      </c>
      <c r="L241" s="841" t="s">
        <v>645</v>
      </c>
      <c r="M241" s="841" t="s">
        <v>352</v>
      </c>
      <c r="N241" s="841" t="s">
        <v>815</v>
      </c>
      <c r="O241" s="841"/>
      <c r="P241" s="841" t="s">
        <v>4</v>
      </c>
      <c r="Q241" s="841" t="s">
        <v>323</v>
      </c>
      <c r="R241" s="841" t="s">
        <v>652</v>
      </c>
      <c r="S241" s="829"/>
      <c r="T241" s="829" t="s">
        <v>4</v>
      </c>
      <c r="U241" s="829" t="s">
        <v>323</v>
      </c>
      <c r="V241" s="829" t="s">
        <v>652</v>
      </c>
    </row>
    <row r="242" spans="1:22" outlineLevel="1">
      <c r="A242" s="847" t="s">
        <v>279</v>
      </c>
      <c r="B242" s="829" t="s">
        <v>1792</v>
      </c>
      <c r="C242" s="839">
        <v>42947</v>
      </c>
      <c r="D242" s="829" t="s">
        <v>1910</v>
      </c>
      <c r="E242" s="830" t="s">
        <v>1922</v>
      </c>
      <c r="F242" s="831">
        <v>68436</v>
      </c>
      <c r="G242" s="832">
        <v>498.73</v>
      </c>
      <c r="H242" s="829">
        <v>498.73</v>
      </c>
      <c r="I242" s="829" t="s">
        <v>60</v>
      </c>
      <c r="J242" s="981">
        <v>649.66999999999996</v>
      </c>
      <c r="K242" s="840" t="s">
        <v>650</v>
      </c>
      <c r="L242" s="841" t="s">
        <v>645</v>
      </c>
      <c r="M242" s="841" t="s">
        <v>352</v>
      </c>
      <c r="N242" s="841" t="s">
        <v>815</v>
      </c>
      <c r="O242" s="841"/>
      <c r="P242" s="841" t="s">
        <v>5</v>
      </c>
      <c r="Q242" s="841" t="s">
        <v>323</v>
      </c>
      <c r="R242" s="841" t="s">
        <v>652</v>
      </c>
      <c r="S242" s="829"/>
      <c r="T242" s="829" t="s">
        <v>5</v>
      </c>
      <c r="U242" s="829" t="s">
        <v>323</v>
      </c>
      <c r="V242" s="829" t="s">
        <v>652</v>
      </c>
    </row>
    <row r="243" spans="1:22" outlineLevel="1">
      <c r="A243" s="847" t="s">
        <v>279</v>
      </c>
      <c r="B243" s="829" t="s">
        <v>1792</v>
      </c>
      <c r="C243" s="839">
        <v>42947</v>
      </c>
      <c r="D243" s="829" t="s">
        <v>1910</v>
      </c>
      <c r="E243" s="830" t="s">
        <v>1922</v>
      </c>
      <c r="F243" s="831">
        <v>68436</v>
      </c>
      <c r="G243" s="832">
        <v>49.87</v>
      </c>
      <c r="H243" s="829">
        <v>49.87</v>
      </c>
      <c r="I243" s="829" t="s">
        <v>60</v>
      </c>
      <c r="J243" s="981">
        <v>64.959999999999994</v>
      </c>
      <c r="K243" s="840" t="s">
        <v>656</v>
      </c>
      <c r="L243" s="841" t="s">
        <v>645</v>
      </c>
      <c r="M243" s="841" t="s">
        <v>352</v>
      </c>
      <c r="N243" s="841" t="s">
        <v>815</v>
      </c>
      <c r="O243" s="841"/>
      <c r="P243" s="841" t="s">
        <v>5</v>
      </c>
      <c r="Q243" s="841" t="s">
        <v>323</v>
      </c>
      <c r="R243" s="841" t="s">
        <v>652</v>
      </c>
      <c r="S243" s="829"/>
      <c r="T243" s="829" t="s">
        <v>5</v>
      </c>
      <c r="U243" s="829" t="s">
        <v>323</v>
      </c>
      <c r="V243" s="829" t="s">
        <v>652</v>
      </c>
    </row>
    <row r="244" spans="1:22" outlineLevel="1">
      <c r="A244" s="847" t="s">
        <v>279</v>
      </c>
      <c r="B244" s="829" t="s">
        <v>1793</v>
      </c>
      <c r="C244" s="839">
        <v>42978</v>
      </c>
      <c r="D244" s="829" t="s">
        <v>1915</v>
      </c>
      <c r="E244" s="830" t="s">
        <v>1923</v>
      </c>
      <c r="F244" s="831">
        <v>68767</v>
      </c>
      <c r="G244" s="832">
        <v>306.91000000000003</v>
      </c>
      <c r="H244" s="829">
        <v>306.91000000000003</v>
      </c>
      <c r="I244" s="829" t="s">
        <v>60</v>
      </c>
      <c r="J244" s="981">
        <v>405.53</v>
      </c>
      <c r="K244" s="840" t="s">
        <v>650</v>
      </c>
      <c r="L244" s="841" t="s">
        <v>645</v>
      </c>
      <c r="M244" s="841" t="s">
        <v>352</v>
      </c>
      <c r="N244" s="841" t="s">
        <v>815</v>
      </c>
      <c r="O244" s="841"/>
      <c r="P244" s="841" t="s">
        <v>5</v>
      </c>
      <c r="Q244" s="841" t="s">
        <v>323</v>
      </c>
      <c r="R244" s="841" t="s">
        <v>652</v>
      </c>
      <c r="S244" s="829"/>
      <c r="T244" s="829" t="s">
        <v>5</v>
      </c>
      <c r="U244" s="829" t="s">
        <v>323</v>
      </c>
      <c r="V244" s="829" t="s">
        <v>652</v>
      </c>
    </row>
    <row r="245" spans="1:22" outlineLevel="1">
      <c r="A245" s="847" t="s">
        <v>279</v>
      </c>
      <c r="B245" s="829" t="s">
        <v>1793</v>
      </c>
      <c r="C245" s="839">
        <v>42978</v>
      </c>
      <c r="D245" s="829" t="s">
        <v>1915</v>
      </c>
      <c r="E245" s="830" t="s">
        <v>1916</v>
      </c>
      <c r="F245" s="831">
        <v>68769</v>
      </c>
      <c r="G245" s="832">
        <v>4.5999999999999996</v>
      </c>
      <c r="H245" s="829">
        <v>4.5999999999999996</v>
      </c>
      <c r="I245" s="829" t="s">
        <v>60</v>
      </c>
      <c r="J245" s="981">
        <v>6.08</v>
      </c>
      <c r="K245" s="840" t="s">
        <v>650</v>
      </c>
      <c r="L245" s="841" t="s">
        <v>645</v>
      </c>
      <c r="M245" s="841" t="s">
        <v>352</v>
      </c>
      <c r="N245" s="841" t="s">
        <v>815</v>
      </c>
      <c r="O245" s="841"/>
      <c r="P245" s="841" t="s">
        <v>4</v>
      </c>
      <c r="Q245" s="841" t="s">
        <v>323</v>
      </c>
      <c r="R245" s="841" t="s">
        <v>652</v>
      </c>
      <c r="S245" s="829"/>
      <c r="T245" s="829" t="s">
        <v>4</v>
      </c>
      <c r="U245" s="829" t="s">
        <v>323</v>
      </c>
      <c r="V245" s="829" t="s">
        <v>652</v>
      </c>
    </row>
    <row r="246" spans="1:22" outlineLevel="1">
      <c r="A246" s="847" t="s">
        <v>279</v>
      </c>
      <c r="B246" s="829" t="s">
        <v>1793</v>
      </c>
      <c r="C246" s="839">
        <v>42978</v>
      </c>
      <c r="D246" s="829" t="s">
        <v>1915</v>
      </c>
      <c r="E246" s="830" t="s">
        <v>1918</v>
      </c>
      <c r="F246" s="831">
        <v>68768</v>
      </c>
      <c r="G246" s="832">
        <v>15.35</v>
      </c>
      <c r="H246" s="829">
        <v>15.35</v>
      </c>
      <c r="I246" s="829" t="s">
        <v>60</v>
      </c>
      <c r="J246" s="981">
        <v>20.28</v>
      </c>
      <c r="K246" s="840" t="s">
        <v>650</v>
      </c>
      <c r="L246" s="841" t="s">
        <v>645</v>
      </c>
      <c r="M246" s="841" t="s">
        <v>352</v>
      </c>
      <c r="N246" s="841" t="s">
        <v>815</v>
      </c>
      <c r="O246" s="841"/>
      <c r="P246" s="841" t="s">
        <v>655</v>
      </c>
      <c r="Q246" s="841" t="s">
        <v>323</v>
      </c>
      <c r="R246" s="841" t="s">
        <v>652</v>
      </c>
      <c r="S246" s="829"/>
      <c r="T246" s="829" t="s">
        <v>655</v>
      </c>
      <c r="U246" s="829" t="s">
        <v>323</v>
      </c>
      <c r="V246" s="829" t="s">
        <v>652</v>
      </c>
    </row>
    <row r="247" spans="1:22" outlineLevel="1">
      <c r="A247" s="847" t="s">
        <v>279</v>
      </c>
      <c r="B247" s="829" t="s">
        <v>1793</v>
      </c>
      <c r="C247" s="839">
        <v>42978</v>
      </c>
      <c r="D247" s="829" t="s">
        <v>1915</v>
      </c>
      <c r="E247" s="830" t="s">
        <v>1923</v>
      </c>
      <c r="F247" s="831">
        <v>68767</v>
      </c>
      <c r="G247" s="832">
        <v>30.69</v>
      </c>
      <c r="H247" s="829">
        <v>30.69</v>
      </c>
      <c r="I247" s="829" t="s">
        <v>60</v>
      </c>
      <c r="J247" s="981">
        <v>40.549999999999997</v>
      </c>
      <c r="K247" s="840" t="s">
        <v>656</v>
      </c>
      <c r="L247" s="841" t="s">
        <v>645</v>
      </c>
      <c r="M247" s="841" t="s">
        <v>352</v>
      </c>
      <c r="N247" s="841" t="s">
        <v>815</v>
      </c>
      <c r="O247" s="841"/>
      <c r="P247" s="841" t="s">
        <v>5</v>
      </c>
      <c r="Q247" s="841" t="s">
        <v>323</v>
      </c>
      <c r="R247" s="841" t="s">
        <v>652</v>
      </c>
      <c r="S247" s="829"/>
      <c r="T247" s="829" t="s">
        <v>5</v>
      </c>
      <c r="U247" s="829" t="s">
        <v>323</v>
      </c>
      <c r="V247" s="829" t="s">
        <v>652</v>
      </c>
    </row>
    <row r="248" spans="1:22">
      <c r="A248" s="842" t="s">
        <v>647</v>
      </c>
      <c r="B248" s="842"/>
      <c r="C248" s="842"/>
      <c r="D248" s="842"/>
      <c r="E248" s="843"/>
      <c r="F248" s="844"/>
      <c r="G248" s="845">
        <f>SUM(G240:G247)</f>
        <v>938.57000000000016</v>
      </c>
      <c r="H248" s="846">
        <f>SUM(H240:H247)</f>
        <v>938.57000000000016</v>
      </c>
      <c r="I248" s="842"/>
      <c r="J248" s="984">
        <f>SUM(J240:J247)</f>
        <v>1229.2999999999997</v>
      </c>
      <c r="K248" s="842"/>
      <c r="L248" s="842"/>
      <c r="M248" s="842"/>
      <c r="N248" s="842"/>
      <c r="O248" s="842"/>
      <c r="P248" s="842"/>
      <c r="Q248" s="842"/>
      <c r="R248" s="842"/>
      <c r="S248" s="829"/>
      <c r="T248" s="829"/>
      <c r="U248" s="829"/>
      <c r="V248" s="829"/>
    </row>
    <row r="249" spans="1:22" outlineLevel="1">
      <c r="A249" s="847" t="s">
        <v>280</v>
      </c>
      <c r="B249" s="829" t="s">
        <v>1792</v>
      </c>
      <c r="C249" s="839">
        <v>42942</v>
      </c>
      <c r="D249" s="829" t="s">
        <v>1796</v>
      </c>
      <c r="E249" s="830" t="s">
        <v>1924</v>
      </c>
      <c r="F249" s="831">
        <v>68460</v>
      </c>
      <c r="G249" s="832">
        <v>53.74</v>
      </c>
      <c r="H249" s="829">
        <v>70</v>
      </c>
      <c r="I249" s="829" t="s">
        <v>322</v>
      </c>
      <c r="J249" s="981">
        <f>H249</f>
        <v>70</v>
      </c>
      <c r="K249" s="840" t="s">
        <v>1056</v>
      </c>
      <c r="L249" s="841" t="s">
        <v>661</v>
      </c>
      <c r="M249" s="841" t="s">
        <v>352</v>
      </c>
      <c r="N249" s="841"/>
      <c r="O249" s="841"/>
      <c r="P249" s="841" t="s">
        <v>5</v>
      </c>
      <c r="Q249" s="841" t="s">
        <v>323</v>
      </c>
      <c r="R249" s="841" t="s">
        <v>652</v>
      </c>
      <c r="S249" s="829"/>
      <c r="T249" s="829" t="s">
        <v>5</v>
      </c>
      <c r="U249" s="829" t="s">
        <v>323</v>
      </c>
      <c r="V249" s="829" t="s">
        <v>652</v>
      </c>
    </row>
    <row r="250" spans="1:22">
      <c r="A250" s="842" t="s">
        <v>647</v>
      </c>
      <c r="B250" s="842"/>
      <c r="C250" s="842"/>
      <c r="D250" s="842"/>
      <c r="E250" s="843"/>
      <c r="F250" s="844"/>
      <c r="G250" s="845">
        <f>SUM(G249:G249)</f>
        <v>53.74</v>
      </c>
      <c r="H250" s="846">
        <f>SUM(H249:H249)</f>
        <v>70</v>
      </c>
      <c r="I250" s="842"/>
      <c r="J250" s="984">
        <f>SUM(J249:J249)</f>
        <v>70</v>
      </c>
      <c r="K250" s="842"/>
      <c r="L250" s="842"/>
      <c r="M250" s="842"/>
      <c r="N250" s="842"/>
      <c r="O250" s="842"/>
      <c r="P250" s="842"/>
      <c r="Q250" s="842"/>
      <c r="R250" s="842"/>
      <c r="S250" s="829"/>
      <c r="T250" s="829"/>
      <c r="U250" s="829"/>
      <c r="V250" s="829"/>
    </row>
    <row r="251" spans="1:22" outlineLevel="1">
      <c r="A251" s="847" t="s">
        <v>281</v>
      </c>
      <c r="B251" s="829" t="s">
        <v>1792</v>
      </c>
      <c r="C251" s="839">
        <v>42928</v>
      </c>
      <c r="D251" s="829" t="s">
        <v>1796</v>
      </c>
      <c r="E251" s="830" t="s">
        <v>1925</v>
      </c>
      <c r="F251" s="831">
        <v>68460</v>
      </c>
      <c r="G251" s="832">
        <v>-38.380000000000003</v>
      </c>
      <c r="H251" s="829">
        <v>-50</v>
      </c>
      <c r="I251" s="829" t="s">
        <v>322</v>
      </c>
      <c r="J251" s="981">
        <f t="shared" ref="J251:J287" si="15">H251</f>
        <v>-50</v>
      </c>
      <c r="K251" s="840" t="s">
        <v>660</v>
      </c>
      <c r="L251" s="841" t="s">
        <v>661</v>
      </c>
      <c r="M251" s="841" t="s">
        <v>352</v>
      </c>
      <c r="N251" s="841" t="s">
        <v>1385</v>
      </c>
      <c r="O251" s="841"/>
      <c r="P251" s="841" t="s">
        <v>5</v>
      </c>
      <c r="Q251" s="841" t="s">
        <v>323</v>
      </c>
      <c r="R251" s="841" t="s">
        <v>652</v>
      </c>
      <c r="S251" s="829"/>
      <c r="T251" s="829" t="s">
        <v>5</v>
      </c>
      <c r="U251" s="829" t="s">
        <v>323</v>
      </c>
      <c r="V251" s="829" t="s">
        <v>652</v>
      </c>
    </row>
    <row r="252" spans="1:22" outlineLevel="1">
      <c r="A252" s="847" t="s">
        <v>281</v>
      </c>
      <c r="B252" s="829" t="s">
        <v>1792</v>
      </c>
      <c r="C252" s="839">
        <v>42937</v>
      </c>
      <c r="D252" s="829" t="s">
        <v>1835</v>
      </c>
      <c r="E252" s="830" t="s">
        <v>1926</v>
      </c>
      <c r="F252" s="831">
        <v>68460</v>
      </c>
      <c r="G252" s="832">
        <v>38.380000000000003</v>
      </c>
      <c r="H252" s="829">
        <v>50</v>
      </c>
      <c r="I252" s="829" t="s">
        <v>322</v>
      </c>
      <c r="J252" s="981">
        <f t="shared" si="15"/>
        <v>50</v>
      </c>
      <c r="K252" s="840" t="s">
        <v>660</v>
      </c>
      <c r="L252" s="841" t="s">
        <v>661</v>
      </c>
      <c r="M252" s="841" t="s">
        <v>352</v>
      </c>
      <c r="N252" s="841" t="s">
        <v>1385</v>
      </c>
      <c r="O252" s="841"/>
      <c r="P252" s="841" t="s">
        <v>5</v>
      </c>
      <c r="Q252" s="841" t="s">
        <v>323</v>
      </c>
      <c r="R252" s="841" t="s">
        <v>652</v>
      </c>
      <c r="S252" s="829"/>
      <c r="T252" s="829" t="s">
        <v>5</v>
      </c>
      <c r="U252" s="829" t="s">
        <v>323</v>
      </c>
      <c r="V252" s="829" t="s">
        <v>652</v>
      </c>
    </row>
    <row r="253" spans="1:22" outlineLevel="1">
      <c r="A253" s="847" t="s">
        <v>281</v>
      </c>
      <c r="B253" s="829" t="s">
        <v>1792</v>
      </c>
      <c r="C253" s="839">
        <v>42937</v>
      </c>
      <c r="D253" s="829" t="s">
        <v>1835</v>
      </c>
      <c r="E253" s="830" t="s">
        <v>1927</v>
      </c>
      <c r="F253" s="831">
        <v>68460</v>
      </c>
      <c r="G253" s="832">
        <v>38.380000000000003</v>
      </c>
      <c r="H253" s="829">
        <v>50</v>
      </c>
      <c r="I253" s="829" t="s">
        <v>322</v>
      </c>
      <c r="J253" s="981">
        <f t="shared" si="15"/>
        <v>50</v>
      </c>
      <c r="K253" s="840" t="s">
        <v>660</v>
      </c>
      <c r="L253" s="841" t="s">
        <v>661</v>
      </c>
      <c r="M253" s="841" t="s">
        <v>352</v>
      </c>
      <c r="N253" s="841" t="s">
        <v>1385</v>
      </c>
      <c r="O253" s="841"/>
      <c r="P253" s="841" t="s">
        <v>5</v>
      </c>
      <c r="Q253" s="841" t="s">
        <v>323</v>
      </c>
      <c r="R253" s="841" t="s">
        <v>652</v>
      </c>
      <c r="S253" s="829"/>
      <c r="T253" s="829" t="s">
        <v>5</v>
      </c>
      <c r="U253" s="829" t="s">
        <v>323</v>
      </c>
      <c r="V253" s="829" t="s">
        <v>652</v>
      </c>
    </row>
    <row r="254" spans="1:22" outlineLevel="1">
      <c r="A254" s="847" t="s">
        <v>281</v>
      </c>
      <c r="B254" s="829" t="s">
        <v>1792</v>
      </c>
      <c r="C254" s="839">
        <v>42940</v>
      </c>
      <c r="D254" s="829" t="s">
        <v>1928</v>
      </c>
      <c r="E254" s="830" t="s">
        <v>1929</v>
      </c>
      <c r="F254" s="831">
        <v>68460</v>
      </c>
      <c r="G254" s="832">
        <v>1.54</v>
      </c>
      <c r="H254" s="829">
        <v>2</v>
      </c>
      <c r="I254" s="829" t="s">
        <v>322</v>
      </c>
      <c r="J254" s="981">
        <f t="shared" si="15"/>
        <v>2</v>
      </c>
      <c r="K254" s="840" t="s">
        <v>660</v>
      </c>
      <c r="L254" s="841" t="s">
        <v>661</v>
      </c>
      <c r="M254" s="841" t="s">
        <v>352</v>
      </c>
      <c r="N254" s="841" t="s">
        <v>725</v>
      </c>
      <c r="O254" s="841"/>
      <c r="P254" s="841" t="s">
        <v>5</v>
      </c>
      <c r="Q254" s="841" t="s">
        <v>323</v>
      </c>
      <c r="R254" s="841" t="s">
        <v>652</v>
      </c>
      <c r="S254" s="829"/>
      <c r="T254" s="829" t="s">
        <v>5</v>
      </c>
      <c r="U254" s="829" t="s">
        <v>323</v>
      </c>
      <c r="V254" s="829" t="s">
        <v>652</v>
      </c>
    </row>
    <row r="255" spans="1:22" outlineLevel="1">
      <c r="A255" s="847" t="s">
        <v>281</v>
      </c>
      <c r="B255" s="829" t="s">
        <v>1792</v>
      </c>
      <c r="C255" s="839">
        <v>42940</v>
      </c>
      <c r="D255" s="829" t="s">
        <v>1930</v>
      </c>
      <c r="E255" s="830" t="s">
        <v>1929</v>
      </c>
      <c r="F255" s="831">
        <v>68460</v>
      </c>
      <c r="G255" s="832">
        <v>1.54</v>
      </c>
      <c r="H255" s="829">
        <v>2</v>
      </c>
      <c r="I255" s="829" t="s">
        <v>322</v>
      </c>
      <c r="J255" s="981">
        <f t="shared" si="15"/>
        <v>2</v>
      </c>
      <c r="K255" s="840" t="s">
        <v>660</v>
      </c>
      <c r="L255" s="841" t="s">
        <v>661</v>
      </c>
      <c r="M255" s="841" t="s">
        <v>352</v>
      </c>
      <c r="N255" s="841" t="s">
        <v>725</v>
      </c>
      <c r="O255" s="841"/>
      <c r="P255" s="841" t="s">
        <v>5</v>
      </c>
      <c r="Q255" s="841" t="s">
        <v>323</v>
      </c>
      <c r="R255" s="841" t="s">
        <v>652</v>
      </c>
      <c r="S255" s="829"/>
      <c r="T255" s="829" t="s">
        <v>5</v>
      </c>
      <c r="U255" s="829" t="s">
        <v>323</v>
      </c>
      <c r="V255" s="829" t="s">
        <v>652</v>
      </c>
    </row>
    <row r="256" spans="1:22" outlineLevel="1">
      <c r="A256" s="847" t="s">
        <v>281</v>
      </c>
      <c r="B256" s="829" t="s">
        <v>1792</v>
      </c>
      <c r="C256" s="839">
        <v>42930</v>
      </c>
      <c r="D256" s="829" t="s">
        <v>1931</v>
      </c>
      <c r="E256" s="830" t="s">
        <v>1932</v>
      </c>
      <c r="F256" s="831">
        <v>68427</v>
      </c>
      <c r="G256" s="832">
        <v>38.380000000000003</v>
      </c>
      <c r="H256" s="829">
        <v>50</v>
      </c>
      <c r="I256" s="829" t="s">
        <v>322</v>
      </c>
      <c r="J256" s="981">
        <f t="shared" si="15"/>
        <v>50</v>
      </c>
      <c r="K256" s="840" t="s">
        <v>660</v>
      </c>
      <c r="L256" s="841" t="s">
        <v>665</v>
      </c>
      <c r="M256" s="841" t="s">
        <v>352</v>
      </c>
      <c r="N256" s="841" t="s">
        <v>1385</v>
      </c>
      <c r="O256" s="841"/>
      <c r="P256" s="841" t="s">
        <v>5</v>
      </c>
      <c r="Q256" s="841" t="s">
        <v>323</v>
      </c>
      <c r="R256" s="841" t="s">
        <v>652</v>
      </c>
      <c r="S256" s="829"/>
      <c r="T256" s="829" t="s">
        <v>5</v>
      </c>
      <c r="U256" s="829" t="s">
        <v>323</v>
      </c>
      <c r="V256" s="829" t="s">
        <v>652</v>
      </c>
    </row>
    <row r="257" spans="1:22" outlineLevel="1">
      <c r="A257" s="847" t="s">
        <v>281</v>
      </c>
      <c r="B257" s="829" t="s">
        <v>1792</v>
      </c>
      <c r="C257" s="839">
        <v>42930</v>
      </c>
      <c r="D257" s="829" t="s">
        <v>1933</v>
      </c>
      <c r="E257" s="830" t="s">
        <v>1934</v>
      </c>
      <c r="F257" s="831">
        <v>68427</v>
      </c>
      <c r="G257" s="832">
        <v>230.3</v>
      </c>
      <c r="H257" s="829">
        <v>300</v>
      </c>
      <c r="I257" s="829" t="s">
        <v>322</v>
      </c>
      <c r="J257" s="981">
        <f t="shared" si="15"/>
        <v>300</v>
      </c>
      <c r="K257" s="840" t="s">
        <v>670</v>
      </c>
      <c r="L257" s="841" t="s">
        <v>665</v>
      </c>
      <c r="M257" s="841" t="s">
        <v>352</v>
      </c>
      <c r="N257" s="841" t="s">
        <v>725</v>
      </c>
      <c r="O257" s="841"/>
      <c r="P257" s="841" t="s">
        <v>5</v>
      </c>
      <c r="Q257" s="841" t="s">
        <v>323</v>
      </c>
      <c r="R257" s="841" t="s">
        <v>652</v>
      </c>
      <c r="S257" s="829"/>
      <c r="T257" s="829" t="s">
        <v>5</v>
      </c>
      <c r="U257" s="829" t="s">
        <v>323</v>
      </c>
      <c r="V257" s="829" t="s">
        <v>652</v>
      </c>
    </row>
    <row r="258" spans="1:22" outlineLevel="1">
      <c r="A258" s="847" t="s">
        <v>281</v>
      </c>
      <c r="B258" s="829" t="s">
        <v>1792</v>
      </c>
      <c r="C258" s="839">
        <v>42944</v>
      </c>
      <c r="D258" s="829" t="s">
        <v>1935</v>
      </c>
      <c r="E258" s="830" t="s">
        <v>1936</v>
      </c>
      <c r="F258" s="831">
        <v>68427</v>
      </c>
      <c r="G258" s="832">
        <v>138.18</v>
      </c>
      <c r="H258" s="829">
        <v>180</v>
      </c>
      <c r="I258" s="829" t="s">
        <v>322</v>
      </c>
      <c r="J258" s="981">
        <f t="shared" si="15"/>
        <v>180</v>
      </c>
      <c r="K258" s="840" t="s">
        <v>670</v>
      </c>
      <c r="L258" s="841" t="s">
        <v>665</v>
      </c>
      <c r="M258" s="841" t="s">
        <v>352</v>
      </c>
      <c r="N258" s="841" t="s">
        <v>725</v>
      </c>
      <c r="O258" s="841"/>
      <c r="P258" s="841" t="s">
        <v>5</v>
      </c>
      <c r="Q258" s="841" t="s">
        <v>323</v>
      </c>
      <c r="R258" s="841" t="s">
        <v>652</v>
      </c>
      <c r="S258" s="829"/>
      <c r="T258" s="829" t="s">
        <v>5</v>
      </c>
      <c r="U258" s="829" t="s">
        <v>323</v>
      </c>
      <c r="V258" s="829" t="s">
        <v>652</v>
      </c>
    </row>
    <row r="259" spans="1:22" outlineLevel="1">
      <c r="A259" s="847" t="s">
        <v>281</v>
      </c>
      <c r="B259" s="829" t="s">
        <v>1792</v>
      </c>
      <c r="C259" s="839">
        <v>42928</v>
      </c>
      <c r="D259" s="829" t="s">
        <v>1796</v>
      </c>
      <c r="E259" s="830" t="s">
        <v>1937</v>
      </c>
      <c r="F259" s="831">
        <v>68460</v>
      </c>
      <c r="G259" s="832">
        <v>72.16</v>
      </c>
      <c r="H259" s="829">
        <v>94</v>
      </c>
      <c r="I259" s="829" t="s">
        <v>322</v>
      </c>
      <c r="J259" s="981">
        <f t="shared" si="15"/>
        <v>94</v>
      </c>
      <c r="K259" s="840" t="s">
        <v>667</v>
      </c>
      <c r="L259" s="841" t="s">
        <v>661</v>
      </c>
      <c r="M259" s="841" t="s">
        <v>352</v>
      </c>
      <c r="N259" s="841" t="s">
        <v>1385</v>
      </c>
      <c r="O259" s="841"/>
      <c r="P259" s="841" t="s">
        <v>5</v>
      </c>
      <c r="Q259" s="841" t="s">
        <v>323</v>
      </c>
      <c r="R259" s="841" t="s">
        <v>652</v>
      </c>
      <c r="S259" s="829"/>
      <c r="T259" s="829" t="s">
        <v>5</v>
      </c>
      <c r="U259" s="829" t="s">
        <v>323</v>
      </c>
      <c r="V259" s="829" t="s">
        <v>652</v>
      </c>
    </row>
    <row r="260" spans="1:22" outlineLevel="1">
      <c r="A260" s="847" t="s">
        <v>281</v>
      </c>
      <c r="B260" s="829" t="s">
        <v>1792</v>
      </c>
      <c r="C260" s="839">
        <v>42940</v>
      </c>
      <c r="D260" s="829" t="s">
        <v>1795</v>
      </c>
      <c r="E260" s="830" t="s">
        <v>1938</v>
      </c>
      <c r="F260" s="831">
        <v>68460</v>
      </c>
      <c r="G260" s="832">
        <v>69.09</v>
      </c>
      <c r="H260" s="829">
        <v>90</v>
      </c>
      <c r="I260" s="829" t="s">
        <v>322</v>
      </c>
      <c r="J260" s="981">
        <f t="shared" si="15"/>
        <v>90</v>
      </c>
      <c r="K260" s="840" t="s">
        <v>667</v>
      </c>
      <c r="L260" s="841" t="s">
        <v>661</v>
      </c>
      <c r="M260" s="841" t="s">
        <v>352</v>
      </c>
      <c r="N260" s="841" t="s">
        <v>674</v>
      </c>
      <c r="O260" s="841"/>
      <c r="P260" s="841" t="s">
        <v>5</v>
      </c>
      <c r="Q260" s="841" t="s">
        <v>323</v>
      </c>
      <c r="R260" s="841" t="s">
        <v>652</v>
      </c>
      <c r="S260" s="829"/>
      <c r="T260" s="829" t="s">
        <v>5</v>
      </c>
      <c r="U260" s="829" t="s">
        <v>323</v>
      </c>
      <c r="V260" s="829" t="s">
        <v>652</v>
      </c>
    </row>
    <row r="261" spans="1:22" outlineLevel="1">
      <c r="A261" s="847" t="s">
        <v>281</v>
      </c>
      <c r="B261" s="829" t="s">
        <v>1792</v>
      </c>
      <c r="C261" s="839">
        <v>42940</v>
      </c>
      <c r="D261" s="829" t="s">
        <v>1795</v>
      </c>
      <c r="E261" s="830" t="s">
        <v>1939</v>
      </c>
      <c r="F261" s="831">
        <v>68460</v>
      </c>
      <c r="G261" s="832">
        <v>69.09</v>
      </c>
      <c r="H261" s="829">
        <v>90</v>
      </c>
      <c r="I261" s="829" t="s">
        <v>322</v>
      </c>
      <c r="J261" s="981">
        <f t="shared" si="15"/>
        <v>90</v>
      </c>
      <c r="K261" s="840" t="s">
        <v>667</v>
      </c>
      <c r="L261" s="841" t="s">
        <v>661</v>
      </c>
      <c r="M261" s="841" t="s">
        <v>352</v>
      </c>
      <c r="N261" s="841" t="s">
        <v>674</v>
      </c>
      <c r="O261" s="841"/>
      <c r="P261" s="841" t="s">
        <v>5</v>
      </c>
      <c r="Q261" s="841" t="s">
        <v>323</v>
      </c>
      <c r="R261" s="841" t="s">
        <v>652</v>
      </c>
      <c r="S261" s="829"/>
      <c r="T261" s="829" t="s">
        <v>5</v>
      </c>
      <c r="U261" s="829" t="s">
        <v>323</v>
      </c>
      <c r="V261" s="829" t="s">
        <v>652</v>
      </c>
    </row>
    <row r="262" spans="1:22" outlineLevel="1">
      <c r="A262" s="847" t="s">
        <v>281</v>
      </c>
      <c r="B262" s="829" t="s">
        <v>1792</v>
      </c>
      <c r="C262" s="839">
        <v>42940</v>
      </c>
      <c r="D262" s="829" t="s">
        <v>1928</v>
      </c>
      <c r="E262" s="830" t="s">
        <v>1940</v>
      </c>
      <c r="F262" s="831">
        <v>68460</v>
      </c>
      <c r="G262" s="832">
        <v>91.35</v>
      </c>
      <c r="H262" s="829">
        <v>119</v>
      </c>
      <c r="I262" s="829" t="s">
        <v>322</v>
      </c>
      <c r="J262" s="981">
        <f t="shared" si="15"/>
        <v>119</v>
      </c>
      <c r="K262" s="840" t="s">
        <v>667</v>
      </c>
      <c r="L262" s="841" t="s">
        <v>661</v>
      </c>
      <c r="M262" s="841" t="s">
        <v>352</v>
      </c>
      <c r="N262" s="841" t="s">
        <v>725</v>
      </c>
      <c r="O262" s="841"/>
      <c r="P262" s="841" t="s">
        <v>5</v>
      </c>
      <c r="Q262" s="841" t="s">
        <v>323</v>
      </c>
      <c r="R262" s="841" t="s">
        <v>652</v>
      </c>
      <c r="S262" s="829"/>
      <c r="T262" s="829" t="s">
        <v>5</v>
      </c>
      <c r="U262" s="829" t="s">
        <v>323</v>
      </c>
      <c r="V262" s="829" t="s">
        <v>652</v>
      </c>
    </row>
    <row r="263" spans="1:22" outlineLevel="1">
      <c r="A263" s="847" t="s">
        <v>281</v>
      </c>
      <c r="B263" s="829" t="s">
        <v>1792</v>
      </c>
      <c r="C263" s="839">
        <v>42940</v>
      </c>
      <c r="D263" s="829" t="s">
        <v>1930</v>
      </c>
      <c r="E263" s="830" t="s">
        <v>1941</v>
      </c>
      <c r="F263" s="831">
        <v>68460</v>
      </c>
      <c r="G263" s="832">
        <v>145.09</v>
      </c>
      <c r="H263" s="829">
        <v>189</v>
      </c>
      <c r="I263" s="829" t="s">
        <v>322</v>
      </c>
      <c r="J263" s="981">
        <f t="shared" si="15"/>
        <v>189</v>
      </c>
      <c r="K263" s="840" t="s">
        <v>667</v>
      </c>
      <c r="L263" s="841" t="s">
        <v>661</v>
      </c>
      <c r="M263" s="841" t="s">
        <v>352</v>
      </c>
      <c r="N263" s="841" t="s">
        <v>725</v>
      </c>
      <c r="O263" s="841"/>
      <c r="P263" s="841" t="s">
        <v>5</v>
      </c>
      <c r="Q263" s="841" t="s">
        <v>323</v>
      </c>
      <c r="R263" s="841" t="s">
        <v>652</v>
      </c>
      <c r="S263" s="829"/>
      <c r="T263" s="829" t="s">
        <v>5</v>
      </c>
      <c r="U263" s="829" t="s">
        <v>323</v>
      </c>
      <c r="V263" s="829" t="s">
        <v>652</v>
      </c>
    </row>
    <row r="264" spans="1:22" outlineLevel="1">
      <c r="A264" s="847" t="s">
        <v>281</v>
      </c>
      <c r="B264" s="829" t="s">
        <v>1792</v>
      </c>
      <c r="C264" s="839">
        <v>42923</v>
      </c>
      <c r="D264" s="829" t="s">
        <v>1942</v>
      </c>
      <c r="E264" s="830" t="s">
        <v>1943</v>
      </c>
      <c r="F264" s="831">
        <v>68460</v>
      </c>
      <c r="G264" s="832">
        <v>222.62</v>
      </c>
      <c r="H264" s="829">
        <v>290</v>
      </c>
      <c r="I264" s="829" t="s">
        <v>322</v>
      </c>
      <c r="J264" s="981">
        <f t="shared" si="15"/>
        <v>290</v>
      </c>
      <c r="K264" s="840" t="s">
        <v>943</v>
      </c>
      <c r="L264" s="841" t="s">
        <v>661</v>
      </c>
      <c r="M264" s="841" t="s">
        <v>352</v>
      </c>
      <c r="N264" s="841"/>
      <c r="O264" s="841"/>
      <c r="P264" s="841" t="s">
        <v>5</v>
      </c>
      <c r="Q264" s="841" t="s">
        <v>323</v>
      </c>
      <c r="R264" s="841" t="s">
        <v>652</v>
      </c>
      <c r="S264" s="829"/>
      <c r="T264" s="829" t="s">
        <v>5</v>
      </c>
      <c r="U264" s="829" t="s">
        <v>323</v>
      </c>
      <c r="V264" s="829" t="s">
        <v>652</v>
      </c>
    </row>
    <row r="265" spans="1:22" outlineLevel="1">
      <c r="A265" s="847" t="s">
        <v>281</v>
      </c>
      <c r="B265" s="829" t="s">
        <v>1792</v>
      </c>
      <c r="C265" s="839">
        <v>42926</v>
      </c>
      <c r="D265" s="829" t="s">
        <v>1796</v>
      </c>
      <c r="E265" s="830" t="s">
        <v>1944</v>
      </c>
      <c r="F265" s="831">
        <v>68460</v>
      </c>
      <c r="G265" s="832">
        <v>3.84</v>
      </c>
      <c r="H265" s="829">
        <v>5</v>
      </c>
      <c r="I265" s="829" t="s">
        <v>322</v>
      </c>
      <c r="J265" s="981">
        <f t="shared" si="15"/>
        <v>5</v>
      </c>
      <c r="K265" s="840" t="s">
        <v>943</v>
      </c>
      <c r="L265" s="841" t="s">
        <v>661</v>
      </c>
      <c r="M265" s="841" t="s">
        <v>352</v>
      </c>
      <c r="N265" s="841"/>
      <c r="O265" s="841"/>
      <c r="P265" s="841" t="s">
        <v>5</v>
      </c>
      <c r="Q265" s="841" t="s">
        <v>323</v>
      </c>
      <c r="R265" s="841" t="s">
        <v>652</v>
      </c>
      <c r="S265" s="829"/>
      <c r="T265" s="829" t="s">
        <v>5</v>
      </c>
      <c r="U265" s="829" t="s">
        <v>323</v>
      </c>
      <c r="V265" s="829" t="s">
        <v>652</v>
      </c>
    </row>
    <row r="266" spans="1:22" outlineLevel="1">
      <c r="A266" s="847" t="s">
        <v>281</v>
      </c>
      <c r="B266" s="829" t="s">
        <v>1792</v>
      </c>
      <c r="C266" s="839">
        <v>42937</v>
      </c>
      <c r="D266" s="829" t="s">
        <v>1835</v>
      </c>
      <c r="E266" s="830" t="s">
        <v>1945</v>
      </c>
      <c r="F266" s="831">
        <v>68460</v>
      </c>
      <c r="G266" s="832">
        <v>38.380000000000003</v>
      </c>
      <c r="H266" s="829">
        <v>50</v>
      </c>
      <c r="I266" s="829" t="s">
        <v>322</v>
      </c>
      <c r="J266" s="981">
        <f t="shared" si="15"/>
        <v>50</v>
      </c>
      <c r="K266" s="840" t="s">
        <v>943</v>
      </c>
      <c r="L266" s="841" t="s">
        <v>661</v>
      </c>
      <c r="M266" s="841" t="s">
        <v>352</v>
      </c>
      <c r="N266" s="841"/>
      <c r="O266" s="841"/>
      <c r="P266" s="841" t="s">
        <v>5</v>
      </c>
      <c r="Q266" s="841" t="s">
        <v>323</v>
      </c>
      <c r="R266" s="841" t="s">
        <v>652</v>
      </c>
      <c r="S266" s="829"/>
      <c r="T266" s="829" t="s">
        <v>5</v>
      </c>
      <c r="U266" s="829" t="s">
        <v>323</v>
      </c>
      <c r="V266" s="829" t="s">
        <v>652</v>
      </c>
    </row>
    <row r="267" spans="1:22" outlineLevel="1">
      <c r="A267" s="847" t="s">
        <v>281</v>
      </c>
      <c r="B267" s="829" t="s">
        <v>1792</v>
      </c>
      <c r="C267" s="839">
        <v>42943</v>
      </c>
      <c r="D267" s="829" t="s">
        <v>1946</v>
      </c>
      <c r="E267" s="830" t="s">
        <v>1947</v>
      </c>
      <c r="F267" s="831">
        <v>68462</v>
      </c>
      <c r="G267" s="832">
        <v>26.87</v>
      </c>
      <c r="H267" s="829">
        <v>35</v>
      </c>
      <c r="I267" s="829" t="s">
        <v>322</v>
      </c>
      <c r="J267" s="981">
        <f t="shared" si="15"/>
        <v>35</v>
      </c>
      <c r="K267" s="840" t="s">
        <v>943</v>
      </c>
      <c r="L267" s="841" t="s">
        <v>917</v>
      </c>
      <c r="M267" s="841" t="s">
        <v>352</v>
      </c>
      <c r="N267" s="841"/>
      <c r="O267" s="841"/>
      <c r="P267" s="841" t="s">
        <v>5</v>
      </c>
      <c r="Q267" s="841" t="s">
        <v>323</v>
      </c>
      <c r="R267" s="841" t="s">
        <v>652</v>
      </c>
      <c r="S267" s="829"/>
      <c r="T267" s="829" t="s">
        <v>5</v>
      </c>
      <c r="U267" s="829" t="s">
        <v>323</v>
      </c>
      <c r="V267" s="829" t="s">
        <v>652</v>
      </c>
    </row>
    <row r="268" spans="1:22" outlineLevel="1">
      <c r="A268" s="847" t="s">
        <v>281</v>
      </c>
      <c r="B268" s="829" t="s">
        <v>1792</v>
      </c>
      <c r="C268" s="839">
        <v>42944</v>
      </c>
      <c r="D268" s="829" t="s">
        <v>1948</v>
      </c>
      <c r="E268" s="830" t="s">
        <v>1949</v>
      </c>
      <c r="F268" s="831">
        <v>68460</v>
      </c>
      <c r="G268" s="832">
        <v>61.41</v>
      </c>
      <c r="H268" s="829">
        <v>80</v>
      </c>
      <c r="I268" s="829" t="s">
        <v>322</v>
      </c>
      <c r="J268" s="981">
        <f t="shared" si="15"/>
        <v>80</v>
      </c>
      <c r="K268" s="840" t="s">
        <v>1324</v>
      </c>
      <c r="L268" s="841" t="s">
        <v>661</v>
      </c>
      <c r="M268" s="841" t="s">
        <v>352</v>
      </c>
      <c r="N268" s="841"/>
      <c r="O268" s="841"/>
      <c r="P268" s="841" t="s">
        <v>5</v>
      </c>
      <c r="Q268" s="841" t="s">
        <v>323</v>
      </c>
      <c r="R268" s="841" t="s">
        <v>652</v>
      </c>
      <c r="S268" s="829"/>
      <c r="T268" s="829" t="s">
        <v>5</v>
      </c>
      <c r="U268" s="829" t="s">
        <v>323</v>
      </c>
      <c r="V268" s="829" t="s">
        <v>652</v>
      </c>
    </row>
    <row r="269" spans="1:22" outlineLevel="1">
      <c r="A269" s="847" t="s">
        <v>281</v>
      </c>
      <c r="B269" s="829" t="s">
        <v>1792</v>
      </c>
      <c r="C269" s="839">
        <v>42940</v>
      </c>
      <c r="D269" s="829" t="s">
        <v>1950</v>
      </c>
      <c r="E269" s="830" t="s">
        <v>1951</v>
      </c>
      <c r="F269" s="831">
        <v>68460</v>
      </c>
      <c r="G269" s="832">
        <v>230.3</v>
      </c>
      <c r="H269" s="829">
        <v>300</v>
      </c>
      <c r="I269" s="829" t="s">
        <v>322</v>
      </c>
      <c r="J269" s="981">
        <f t="shared" si="15"/>
        <v>300</v>
      </c>
      <c r="K269" s="840" t="s">
        <v>678</v>
      </c>
      <c r="L269" s="841" t="s">
        <v>661</v>
      </c>
      <c r="M269" s="841" t="s">
        <v>352</v>
      </c>
      <c r="N269" s="841"/>
      <c r="O269" s="841"/>
      <c r="P269" s="841" t="s">
        <v>5</v>
      </c>
      <c r="Q269" s="841" t="s">
        <v>323</v>
      </c>
      <c r="R269" s="841" t="s">
        <v>652</v>
      </c>
      <c r="S269" s="829"/>
      <c r="T269" s="829" t="s">
        <v>5</v>
      </c>
      <c r="U269" s="829" t="s">
        <v>323</v>
      </c>
      <c r="V269" s="829" t="s">
        <v>652</v>
      </c>
    </row>
    <row r="270" spans="1:22" outlineLevel="1">
      <c r="A270" s="847" t="s">
        <v>281</v>
      </c>
      <c r="B270" s="829" t="s">
        <v>1793</v>
      </c>
      <c r="C270" s="839">
        <v>42952</v>
      </c>
      <c r="D270" s="829" t="s">
        <v>1952</v>
      </c>
      <c r="E270" s="830" t="s">
        <v>1953</v>
      </c>
      <c r="F270" s="831">
        <v>68786</v>
      </c>
      <c r="G270" s="832">
        <v>12.11</v>
      </c>
      <c r="H270" s="829">
        <v>16</v>
      </c>
      <c r="I270" s="829" t="s">
        <v>322</v>
      </c>
      <c r="J270" s="981">
        <f t="shared" si="15"/>
        <v>16</v>
      </c>
      <c r="K270" s="840" t="s">
        <v>660</v>
      </c>
      <c r="L270" s="841" t="s">
        <v>661</v>
      </c>
      <c r="M270" s="841" t="s">
        <v>352</v>
      </c>
      <c r="N270" s="841" t="s">
        <v>799</v>
      </c>
      <c r="O270" s="841"/>
      <c r="P270" s="841" t="s">
        <v>5</v>
      </c>
      <c r="Q270" s="841" t="s">
        <v>323</v>
      </c>
      <c r="R270" s="841" t="s">
        <v>652</v>
      </c>
      <c r="S270" s="829"/>
      <c r="T270" s="829" t="s">
        <v>5</v>
      </c>
      <c r="U270" s="829" t="s">
        <v>323</v>
      </c>
      <c r="V270" s="829" t="s">
        <v>652</v>
      </c>
    </row>
    <row r="271" spans="1:22" outlineLevel="1">
      <c r="A271" s="847" t="s">
        <v>281</v>
      </c>
      <c r="B271" s="829" t="s">
        <v>1793</v>
      </c>
      <c r="C271" s="839">
        <v>42961</v>
      </c>
      <c r="D271" s="829" t="s">
        <v>1841</v>
      </c>
      <c r="E271" s="830" t="s">
        <v>1954</v>
      </c>
      <c r="F271" s="831">
        <v>68794</v>
      </c>
      <c r="G271" s="832">
        <v>37.840000000000003</v>
      </c>
      <c r="H271" s="829">
        <v>50</v>
      </c>
      <c r="I271" s="829" t="s">
        <v>322</v>
      </c>
      <c r="J271" s="981">
        <f t="shared" si="15"/>
        <v>50</v>
      </c>
      <c r="K271" s="840" t="s">
        <v>660</v>
      </c>
      <c r="L271" s="841" t="s">
        <v>665</v>
      </c>
      <c r="M271" s="841" t="s">
        <v>352</v>
      </c>
      <c r="N271" s="841" t="s">
        <v>1385</v>
      </c>
      <c r="O271" s="841"/>
      <c r="P271" s="841" t="s">
        <v>5</v>
      </c>
      <c r="Q271" s="841" t="s">
        <v>323</v>
      </c>
      <c r="R271" s="841" t="s">
        <v>652</v>
      </c>
      <c r="S271" s="829"/>
      <c r="T271" s="829" t="s">
        <v>5</v>
      </c>
      <c r="U271" s="829" t="s">
        <v>323</v>
      </c>
      <c r="V271" s="829" t="s">
        <v>652</v>
      </c>
    </row>
    <row r="272" spans="1:22" outlineLevel="1">
      <c r="A272" s="847" t="s">
        <v>281</v>
      </c>
      <c r="B272" s="829" t="s">
        <v>1793</v>
      </c>
      <c r="C272" s="839">
        <v>42961</v>
      </c>
      <c r="D272" s="829" t="s">
        <v>1841</v>
      </c>
      <c r="E272" s="830" t="s">
        <v>1955</v>
      </c>
      <c r="F272" s="831">
        <v>68794</v>
      </c>
      <c r="G272" s="832">
        <v>37.840000000000003</v>
      </c>
      <c r="H272" s="829">
        <v>50</v>
      </c>
      <c r="I272" s="829" t="s">
        <v>322</v>
      </c>
      <c r="J272" s="981">
        <f t="shared" si="15"/>
        <v>50</v>
      </c>
      <c r="K272" s="840" t="s">
        <v>660</v>
      </c>
      <c r="L272" s="841" t="s">
        <v>665</v>
      </c>
      <c r="M272" s="841" t="s">
        <v>352</v>
      </c>
      <c r="N272" s="841" t="s">
        <v>725</v>
      </c>
      <c r="O272" s="841"/>
      <c r="P272" s="841" t="s">
        <v>5</v>
      </c>
      <c r="Q272" s="841" t="s">
        <v>323</v>
      </c>
      <c r="R272" s="841" t="s">
        <v>652</v>
      </c>
      <c r="S272" s="829"/>
      <c r="T272" s="829" t="s">
        <v>5</v>
      </c>
      <c r="U272" s="829" t="s">
        <v>323</v>
      </c>
      <c r="V272" s="829" t="s">
        <v>652</v>
      </c>
    </row>
    <row r="273" spans="1:22" outlineLevel="1">
      <c r="A273" s="847" t="s">
        <v>281</v>
      </c>
      <c r="B273" s="829" t="s">
        <v>1793</v>
      </c>
      <c r="C273" s="839">
        <v>42962</v>
      </c>
      <c r="D273" s="829" t="s">
        <v>1956</v>
      </c>
      <c r="E273" s="830" t="s">
        <v>1957</v>
      </c>
      <c r="F273" s="831">
        <v>68786</v>
      </c>
      <c r="G273" s="832">
        <v>37.840000000000003</v>
      </c>
      <c r="H273" s="829">
        <v>50</v>
      </c>
      <c r="I273" s="829" t="s">
        <v>322</v>
      </c>
      <c r="J273" s="981">
        <f t="shared" si="15"/>
        <v>50</v>
      </c>
      <c r="K273" s="840" t="s">
        <v>660</v>
      </c>
      <c r="L273" s="841" t="s">
        <v>661</v>
      </c>
      <c r="M273" s="841" t="s">
        <v>352</v>
      </c>
      <c r="N273" s="841" t="s">
        <v>725</v>
      </c>
      <c r="O273" s="841"/>
      <c r="P273" s="841" t="s">
        <v>5</v>
      </c>
      <c r="Q273" s="841" t="s">
        <v>323</v>
      </c>
      <c r="R273" s="841" t="s">
        <v>652</v>
      </c>
      <c r="S273" s="829"/>
      <c r="T273" s="829" t="s">
        <v>5</v>
      </c>
      <c r="U273" s="829" t="s">
        <v>323</v>
      </c>
      <c r="V273" s="829" t="s">
        <v>652</v>
      </c>
    </row>
    <row r="274" spans="1:22" outlineLevel="1">
      <c r="A274" s="847" t="s">
        <v>281</v>
      </c>
      <c r="B274" s="829" t="s">
        <v>1793</v>
      </c>
      <c r="C274" s="839">
        <v>42962</v>
      </c>
      <c r="D274" s="829" t="s">
        <v>1956</v>
      </c>
      <c r="E274" s="830" t="s">
        <v>1958</v>
      </c>
      <c r="F274" s="831">
        <v>68786</v>
      </c>
      <c r="G274" s="832">
        <v>37.840000000000003</v>
      </c>
      <c r="H274" s="829">
        <v>50</v>
      </c>
      <c r="I274" s="829" t="s">
        <v>322</v>
      </c>
      <c r="J274" s="981">
        <f t="shared" si="15"/>
        <v>50</v>
      </c>
      <c r="K274" s="840" t="s">
        <v>660</v>
      </c>
      <c r="L274" s="841" t="s">
        <v>661</v>
      </c>
      <c r="M274" s="841" t="s">
        <v>352</v>
      </c>
      <c r="N274" s="841" t="s">
        <v>1385</v>
      </c>
      <c r="O274" s="841"/>
      <c r="P274" s="841" t="s">
        <v>5</v>
      </c>
      <c r="Q274" s="841" t="s">
        <v>323</v>
      </c>
      <c r="R274" s="841" t="s">
        <v>652</v>
      </c>
      <c r="S274" s="829"/>
      <c r="T274" s="829" t="s">
        <v>5</v>
      </c>
      <c r="U274" s="829" t="s">
        <v>323</v>
      </c>
      <c r="V274" s="829" t="s">
        <v>652</v>
      </c>
    </row>
    <row r="275" spans="1:22" outlineLevel="1">
      <c r="A275" s="847" t="s">
        <v>281</v>
      </c>
      <c r="B275" s="829" t="s">
        <v>1793</v>
      </c>
      <c r="C275" s="839">
        <v>42963</v>
      </c>
      <c r="D275" s="829" t="s">
        <v>1959</v>
      </c>
      <c r="E275" s="830" t="s">
        <v>1960</v>
      </c>
      <c r="F275" s="831">
        <v>68794</v>
      </c>
      <c r="G275" s="832">
        <v>0.76</v>
      </c>
      <c r="H275" s="829">
        <v>1</v>
      </c>
      <c r="I275" s="829" t="s">
        <v>322</v>
      </c>
      <c r="J275" s="981">
        <f t="shared" si="15"/>
        <v>1</v>
      </c>
      <c r="K275" s="840" t="s">
        <v>660</v>
      </c>
      <c r="L275" s="841" t="s">
        <v>665</v>
      </c>
      <c r="M275" s="841" t="s">
        <v>352</v>
      </c>
      <c r="N275" s="841" t="s">
        <v>651</v>
      </c>
      <c r="O275" s="841"/>
      <c r="P275" s="841" t="s">
        <v>5</v>
      </c>
      <c r="Q275" s="841" t="s">
        <v>323</v>
      </c>
      <c r="R275" s="841" t="s">
        <v>652</v>
      </c>
      <c r="S275" s="829"/>
      <c r="T275" s="829" t="s">
        <v>5</v>
      </c>
      <c r="U275" s="829" t="s">
        <v>323</v>
      </c>
      <c r="V275" s="829" t="s">
        <v>652</v>
      </c>
    </row>
    <row r="276" spans="1:22" outlineLevel="1">
      <c r="A276" s="847" t="s">
        <v>281</v>
      </c>
      <c r="B276" s="829" t="s">
        <v>1793</v>
      </c>
      <c r="C276" s="839">
        <v>42970</v>
      </c>
      <c r="D276" s="829" t="s">
        <v>1961</v>
      </c>
      <c r="E276" s="830" t="s">
        <v>1962</v>
      </c>
      <c r="F276" s="831">
        <v>68786</v>
      </c>
      <c r="G276" s="832">
        <v>101.41</v>
      </c>
      <c r="H276" s="829">
        <v>134</v>
      </c>
      <c r="I276" s="829" t="s">
        <v>322</v>
      </c>
      <c r="J276" s="981">
        <f t="shared" si="15"/>
        <v>134</v>
      </c>
      <c r="K276" s="840" t="s">
        <v>660</v>
      </c>
      <c r="L276" s="841" t="s">
        <v>661</v>
      </c>
      <c r="M276" s="841" t="s">
        <v>352</v>
      </c>
      <c r="N276" s="841" t="s">
        <v>783</v>
      </c>
      <c r="O276" s="841"/>
      <c r="P276" s="841" t="s">
        <v>5</v>
      </c>
      <c r="Q276" s="841" t="s">
        <v>323</v>
      </c>
      <c r="R276" s="841" t="s">
        <v>652</v>
      </c>
      <c r="S276" s="829"/>
      <c r="T276" s="829" t="s">
        <v>5</v>
      </c>
      <c r="U276" s="829" t="s">
        <v>323</v>
      </c>
      <c r="V276" s="829" t="s">
        <v>652</v>
      </c>
    </row>
    <row r="277" spans="1:22" outlineLevel="1">
      <c r="A277" s="847" t="s">
        <v>281</v>
      </c>
      <c r="B277" s="829" t="s">
        <v>1793</v>
      </c>
      <c r="C277" s="839">
        <v>42961</v>
      </c>
      <c r="D277" s="829" t="s">
        <v>1841</v>
      </c>
      <c r="E277" s="830" t="s">
        <v>1963</v>
      </c>
      <c r="F277" s="831">
        <v>68794</v>
      </c>
      <c r="G277" s="832">
        <v>37.840000000000003</v>
      </c>
      <c r="H277" s="829">
        <v>50</v>
      </c>
      <c r="I277" s="829" t="s">
        <v>322</v>
      </c>
      <c r="J277" s="981">
        <f t="shared" si="15"/>
        <v>50</v>
      </c>
      <c r="K277" s="840" t="s">
        <v>660</v>
      </c>
      <c r="L277" s="841" t="s">
        <v>665</v>
      </c>
      <c r="M277" s="841" t="s">
        <v>352</v>
      </c>
      <c r="N277" s="841" t="s">
        <v>725</v>
      </c>
      <c r="O277" s="841"/>
      <c r="P277" s="841" t="s">
        <v>5</v>
      </c>
      <c r="Q277" s="841" t="s">
        <v>323</v>
      </c>
      <c r="R277" s="841" t="s">
        <v>652</v>
      </c>
      <c r="S277" s="829"/>
      <c r="T277" s="829" t="s">
        <v>5</v>
      </c>
      <c r="U277" s="829" t="s">
        <v>323</v>
      </c>
      <c r="V277" s="829" t="s">
        <v>652</v>
      </c>
    </row>
    <row r="278" spans="1:22" outlineLevel="1">
      <c r="A278" s="847" t="s">
        <v>281</v>
      </c>
      <c r="B278" s="829" t="s">
        <v>1793</v>
      </c>
      <c r="C278" s="839">
        <v>42952</v>
      </c>
      <c r="D278" s="829" t="s">
        <v>1952</v>
      </c>
      <c r="E278" s="830" t="s">
        <v>1964</v>
      </c>
      <c r="F278" s="831">
        <v>68786</v>
      </c>
      <c r="G278" s="832">
        <v>7.57</v>
      </c>
      <c r="H278" s="829">
        <v>10</v>
      </c>
      <c r="I278" s="829" t="s">
        <v>322</v>
      </c>
      <c r="J278" s="981">
        <f t="shared" si="15"/>
        <v>10</v>
      </c>
      <c r="K278" s="840" t="s">
        <v>670</v>
      </c>
      <c r="L278" s="841" t="s">
        <v>661</v>
      </c>
      <c r="M278" s="841" t="s">
        <v>352</v>
      </c>
      <c r="N278" s="841" t="s">
        <v>799</v>
      </c>
      <c r="O278" s="841"/>
      <c r="P278" s="841" t="s">
        <v>5</v>
      </c>
      <c r="Q278" s="841" t="s">
        <v>323</v>
      </c>
      <c r="R278" s="841" t="s">
        <v>652</v>
      </c>
      <c r="S278" s="829"/>
      <c r="T278" s="829" t="s">
        <v>5</v>
      </c>
      <c r="U278" s="829" t="s">
        <v>323</v>
      </c>
      <c r="V278" s="829" t="s">
        <v>652</v>
      </c>
    </row>
    <row r="279" spans="1:22" outlineLevel="1">
      <c r="A279" s="847" t="s">
        <v>281</v>
      </c>
      <c r="B279" s="829" t="s">
        <v>1793</v>
      </c>
      <c r="C279" s="839">
        <v>42952</v>
      </c>
      <c r="D279" s="829" t="s">
        <v>1952</v>
      </c>
      <c r="E279" s="830" t="s">
        <v>1965</v>
      </c>
      <c r="F279" s="831">
        <v>68786</v>
      </c>
      <c r="G279" s="832">
        <v>7.57</v>
      </c>
      <c r="H279" s="829">
        <v>10</v>
      </c>
      <c r="I279" s="829" t="s">
        <v>322</v>
      </c>
      <c r="J279" s="981">
        <f t="shared" si="15"/>
        <v>10</v>
      </c>
      <c r="K279" s="840" t="s">
        <v>670</v>
      </c>
      <c r="L279" s="841" t="s">
        <v>661</v>
      </c>
      <c r="M279" s="841" t="s">
        <v>352</v>
      </c>
      <c r="N279" s="841" t="s">
        <v>799</v>
      </c>
      <c r="O279" s="841"/>
      <c r="P279" s="841" t="s">
        <v>5</v>
      </c>
      <c r="Q279" s="841" t="s">
        <v>323</v>
      </c>
      <c r="R279" s="841" t="s">
        <v>652</v>
      </c>
      <c r="S279" s="829"/>
      <c r="T279" s="829" t="s">
        <v>5</v>
      </c>
      <c r="U279" s="829" t="s">
        <v>323</v>
      </c>
      <c r="V279" s="829" t="s">
        <v>652</v>
      </c>
    </row>
    <row r="280" spans="1:22" outlineLevel="1">
      <c r="A280" s="847" t="s">
        <v>281</v>
      </c>
      <c r="B280" s="829" t="s">
        <v>1793</v>
      </c>
      <c r="C280" s="839">
        <v>42952</v>
      </c>
      <c r="D280" s="829" t="s">
        <v>1952</v>
      </c>
      <c r="E280" s="830" t="s">
        <v>1966</v>
      </c>
      <c r="F280" s="831">
        <v>68786</v>
      </c>
      <c r="G280" s="832">
        <v>22.7</v>
      </c>
      <c r="H280" s="829">
        <v>30</v>
      </c>
      <c r="I280" s="829" t="s">
        <v>322</v>
      </c>
      <c r="J280" s="981">
        <f t="shared" si="15"/>
        <v>30</v>
      </c>
      <c r="K280" s="840" t="s">
        <v>670</v>
      </c>
      <c r="L280" s="841" t="s">
        <v>661</v>
      </c>
      <c r="M280" s="841" t="s">
        <v>352</v>
      </c>
      <c r="N280" s="841" t="s">
        <v>799</v>
      </c>
      <c r="O280" s="841"/>
      <c r="P280" s="841" t="s">
        <v>5</v>
      </c>
      <c r="Q280" s="841" t="s">
        <v>323</v>
      </c>
      <c r="R280" s="841" t="s">
        <v>652</v>
      </c>
      <c r="S280" s="829"/>
      <c r="T280" s="829" t="s">
        <v>5</v>
      </c>
      <c r="U280" s="829" t="s">
        <v>323</v>
      </c>
      <c r="V280" s="829" t="s">
        <v>652</v>
      </c>
    </row>
    <row r="281" spans="1:22" outlineLevel="1">
      <c r="A281" s="847" t="s">
        <v>281</v>
      </c>
      <c r="B281" s="829" t="s">
        <v>1793</v>
      </c>
      <c r="C281" s="839">
        <v>42963</v>
      </c>
      <c r="D281" s="829" t="s">
        <v>1959</v>
      </c>
      <c r="E281" s="830" t="s">
        <v>1967</v>
      </c>
      <c r="F281" s="831">
        <v>68794</v>
      </c>
      <c r="G281" s="832">
        <v>121.09</v>
      </c>
      <c r="H281" s="829">
        <v>160</v>
      </c>
      <c r="I281" s="829" t="s">
        <v>322</v>
      </c>
      <c r="J281" s="981">
        <f t="shared" si="15"/>
        <v>160</v>
      </c>
      <c r="K281" s="840" t="s">
        <v>670</v>
      </c>
      <c r="L281" s="841" t="s">
        <v>665</v>
      </c>
      <c r="M281" s="841" t="s">
        <v>352</v>
      </c>
      <c r="N281" s="841" t="s">
        <v>651</v>
      </c>
      <c r="O281" s="841"/>
      <c r="P281" s="841" t="s">
        <v>5</v>
      </c>
      <c r="Q281" s="841" t="s">
        <v>323</v>
      </c>
      <c r="R281" s="841" t="s">
        <v>652</v>
      </c>
      <c r="S281" s="829"/>
      <c r="T281" s="829" t="s">
        <v>5</v>
      </c>
      <c r="U281" s="829" t="s">
        <v>323</v>
      </c>
      <c r="V281" s="829" t="s">
        <v>652</v>
      </c>
    </row>
    <row r="282" spans="1:22" outlineLevel="1">
      <c r="A282" s="847" t="s">
        <v>281</v>
      </c>
      <c r="B282" s="829" t="s">
        <v>1793</v>
      </c>
      <c r="C282" s="839">
        <v>42969</v>
      </c>
      <c r="D282" s="829" t="s">
        <v>1968</v>
      </c>
      <c r="E282" s="830" t="s">
        <v>1969</v>
      </c>
      <c r="F282" s="831">
        <v>68794</v>
      </c>
      <c r="G282" s="832">
        <v>227.05</v>
      </c>
      <c r="H282" s="829">
        <v>300</v>
      </c>
      <c r="I282" s="829" t="s">
        <v>322</v>
      </c>
      <c r="J282" s="981">
        <f t="shared" si="15"/>
        <v>300</v>
      </c>
      <c r="K282" s="840" t="s">
        <v>670</v>
      </c>
      <c r="L282" s="841" t="s">
        <v>665</v>
      </c>
      <c r="M282" s="841" t="s">
        <v>352</v>
      </c>
      <c r="N282" s="841" t="s">
        <v>725</v>
      </c>
      <c r="O282" s="841"/>
      <c r="P282" s="841" t="s">
        <v>5</v>
      </c>
      <c r="Q282" s="841" t="s">
        <v>323</v>
      </c>
      <c r="R282" s="841" t="s">
        <v>652</v>
      </c>
      <c r="S282" s="829"/>
      <c r="T282" s="829" t="s">
        <v>5</v>
      </c>
      <c r="U282" s="829" t="s">
        <v>323</v>
      </c>
      <c r="V282" s="829" t="s">
        <v>652</v>
      </c>
    </row>
    <row r="283" spans="1:22" outlineLevel="1">
      <c r="A283" s="847" t="s">
        <v>281</v>
      </c>
      <c r="B283" s="829" t="s">
        <v>1793</v>
      </c>
      <c r="C283" s="839">
        <v>42963</v>
      </c>
      <c r="D283" s="829" t="s">
        <v>1959</v>
      </c>
      <c r="E283" s="830" t="s">
        <v>1970</v>
      </c>
      <c r="F283" s="831">
        <v>68794</v>
      </c>
      <c r="G283" s="832">
        <v>128.61000000000001</v>
      </c>
      <c r="H283" s="829">
        <v>169.93</v>
      </c>
      <c r="I283" s="829" t="s">
        <v>322</v>
      </c>
      <c r="J283" s="981">
        <f t="shared" si="15"/>
        <v>169.93</v>
      </c>
      <c r="K283" s="840" t="s">
        <v>667</v>
      </c>
      <c r="L283" s="841" t="s">
        <v>665</v>
      </c>
      <c r="M283" s="841" t="s">
        <v>352</v>
      </c>
      <c r="N283" s="841" t="s">
        <v>651</v>
      </c>
      <c r="O283" s="841"/>
      <c r="P283" s="841" t="s">
        <v>5</v>
      </c>
      <c r="Q283" s="841" t="s">
        <v>323</v>
      </c>
      <c r="R283" s="841" t="s">
        <v>652</v>
      </c>
      <c r="S283" s="829"/>
      <c r="T283" s="829" t="s">
        <v>5</v>
      </c>
      <c r="U283" s="829" t="s">
        <v>323</v>
      </c>
      <c r="V283" s="829" t="s">
        <v>652</v>
      </c>
    </row>
    <row r="284" spans="1:22" outlineLevel="1">
      <c r="A284" s="847" t="s">
        <v>281</v>
      </c>
      <c r="B284" s="829" t="s">
        <v>1793</v>
      </c>
      <c r="C284" s="839">
        <v>42963</v>
      </c>
      <c r="D284" s="829" t="s">
        <v>1959</v>
      </c>
      <c r="E284" s="830" t="s">
        <v>1971</v>
      </c>
      <c r="F284" s="831">
        <v>68794</v>
      </c>
      <c r="G284" s="832">
        <v>42.38</v>
      </c>
      <c r="H284" s="829">
        <v>56</v>
      </c>
      <c r="I284" s="829" t="s">
        <v>322</v>
      </c>
      <c r="J284" s="981">
        <f t="shared" si="15"/>
        <v>56</v>
      </c>
      <c r="K284" s="840" t="s">
        <v>667</v>
      </c>
      <c r="L284" s="841" t="s">
        <v>665</v>
      </c>
      <c r="M284" s="841" t="s">
        <v>352</v>
      </c>
      <c r="N284" s="841" t="s">
        <v>651</v>
      </c>
      <c r="O284" s="841"/>
      <c r="P284" s="841" t="s">
        <v>5</v>
      </c>
      <c r="Q284" s="841" t="s">
        <v>323</v>
      </c>
      <c r="R284" s="841" t="s">
        <v>652</v>
      </c>
      <c r="S284" s="829"/>
      <c r="T284" s="829" t="s">
        <v>5</v>
      </c>
      <c r="U284" s="829" t="s">
        <v>323</v>
      </c>
      <c r="V284" s="829" t="s">
        <v>652</v>
      </c>
    </row>
    <row r="285" spans="1:22" outlineLevel="1">
      <c r="A285" s="847" t="s">
        <v>281</v>
      </c>
      <c r="B285" s="829" t="s">
        <v>1793</v>
      </c>
      <c r="C285" s="839">
        <v>42952</v>
      </c>
      <c r="D285" s="829" t="s">
        <v>1952</v>
      </c>
      <c r="E285" s="830" t="s">
        <v>1972</v>
      </c>
      <c r="F285" s="831">
        <v>68786</v>
      </c>
      <c r="G285" s="832">
        <v>56.76</v>
      </c>
      <c r="H285" s="829">
        <v>75</v>
      </c>
      <c r="I285" s="829" t="s">
        <v>322</v>
      </c>
      <c r="J285" s="981">
        <f t="shared" si="15"/>
        <v>75</v>
      </c>
      <c r="K285" s="840" t="s">
        <v>667</v>
      </c>
      <c r="L285" s="841" t="s">
        <v>661</v>
      </c>
      <c r="M285" s="841" t="s">
        <v>352</v>
      </c>
      <c r="N285" s="841" t="s">
        <v>799</v>
      </c>
      <c r="O285" s="841"/>
      <c r="P285" s="841" t="s">
        <v>5</v>
      </c>
      <c r="Q285" s="841" t="s">
        <v>323</v>
      </c>
      <c r="R285" s="841" t="s">
        <v>652</v>
      </c>
      <c r="S285" s="829"/>
      <c r="T285" s="829" t="s">
        <v>5</v>
      </c>
      <c r="U285" s="829" t="s">
        <v>323</v>
      </c>
      <c r="V285" s="829" t="s">
        <v>652</v>
      </c>
    </row>
    <row r="286" spans="1:22" outlineLevel="1">
      <c r="A286" s="847" t="s">
        <v>281</v>
      </c>
      <c r="B286" s="829" t="s">
        <v>1793</v>
      </c>
      <c r="C286" s="839">
        <v>42952</v>
      </c>
      <c r="D286" s="829" t="s">
        <v>1952</v>
      </c>
      <c r="E286" s="830" t="s">
        <v>1973</v>
      </c>
      <c r="F286" s="831">
        <v>68786</v>
      </c>
      <c r="G286" s="832">
        <v>56.76</v>
      </c>
      <c r="H286" s="829">
        <v>75</v>
      </c>
      <c r="I286" s="829" t="s">
        <v>322</v>
      </c>
      <c r="J286" s="981">
        <f t="shared" si="15"/>
        <v>75</v>
      </c>
      <c r="K286" s="840" t="s">
        <v>667</v>
      </c>
      <c r="L286" s="841" t="s">
        <v>661</v>
      </c>
      <c r="M286" s="841" t="s">
        <v>352</v>
      </c>
      <c r="N286" s="841" t="s">
        <v>799</v>
      </c>
      <c r="O286" s="841"/>
      <c r="P286" s="841" t="s">
        <v>5</v>
      </c>
      <c r="Q286" s="841" t="s">
        <v>323</v>
      </c>
      <c r="R286" s="841" t="s">
        <v>652</v>
      </c>
      <c r="S286" s="829"/>
      <c r="T286" s="829" t="s">
        <v>5</v>
      </c>
      <c r="U286" s="829" t="s">
        <v>323</v>
      </c>
      <c r="V286" s="829" t="s">
        <v>652</v>
      </c>
    </row>
    <row r="287" spans="1:22" outlineLevel="1">
      <c r="A287" s="847" t="s">
        <v>281</v>
      </c>
      <c r="B287" s="829" t="s">
        <v>1793</v>
      </c>
      <c r="C287" s="839">
        <v>42976</v>
      </c>
      <c r="D287" s="829" t="s">
        <v>1854</v>
      </c>
      <c r="E287" s="830" t="s">
        <v>1974</v>
      </c>
      <c r="F287" s="831">
        <v>68786</v>
      </c>
      <c r="G287" s="832">
        <v>58.28</v>
      </c>
      <c r="H287" s="829">
        <v>77</v>
      </c>
      <c r="I287" s="829" t="s">
        <v>322</v>
      </c>
      <c r="J287" s="981">
        <f t="shared" si="15"/>
        <v>77</v>
      </c>
      <c r="K287" s="840" t="s">
        <v>998</v>
      </c>
      <c r="L287" s="841" t="s">
        <v>661</v>
      </c>
      <c r="M287" s="841" t="s">
        <v>352</v>
      </c>
      <c r="N287" s="841"/>
      <c r="O287" s="841"/>
      <c r="P287" s="841" t="s">
        <v>5</v>
      </c>
      <c r="Q287" s="841" t="s">
        <v>323</v>
      </c>
      <c r="R287" s="841" t="s">
        <v>652</v>
      </c>
      <c r="S287" s="829"/>
      <c r="T287" s="829" t="s">
        <v>5</v>
      </c>
      <c r="U287" s="829" t="s">
        <v>323</v>
      </c>
      <c r="V287" s="829" t="s">
        <v>652</v>
      </c>
    </row>
    <row r="288" spans="1:22">
      <c r="A288" s="842" t="s">
        <v>647</v>
      </c>
      <c r="B288" s="842"/>
      <c r="C288" s="842"/>
      <c r="D288" s="842"/>
      <c r="E288" s="843"/>
      <c r="F288" s="844"/>
      <c r="G288" s="845">
        <f>SUM(G251:G287)</f>
        <v>2510.7700000000004</v>
      </c>
      <c r="H288" s="846">
        <f>SUM(H251:H287)</f>
        <v>3289.93</v>
      </c>
      <c r="I288" s="842"/>
      <c r="J288" s="984">
        <f>SUM(J251:J287)</f>
        <v>3289.93</v>
      </c>
      <c r="K288" s="842"/>
      <c r="L288" s="842"/>
      <c r="M288" s="842"/>
      <c r="N288" s="842"/>
      <c r="O288" s="842"/>
      <c r="P288" s="842"/>
      <c r="Q288" s="842"/>
      <c r="R288" s="842"/>
      <c r="S288" s="829"/>
      <c r="T288" s="829"/>
      <c r="U288" s="829"/>
      <c r="V288" s="829"/>
    </row>
    <row r="289" spans="1:22" outlineLevel="1">
      <c r="A289" s="847" t="s">
        <v>285</v>
      </c>
      <c r="B289" s="829" t="s">
        <v>1792</v>
      </c>
      <c r="C289" s="839">
        <v>42947</v>
      </c>
      <c r="D289" s="829" t="s">
        <v>1975</v>
      </c>
      <c r="E289" s="830" t="s">
        <v>824</v>
      </c>
      <c r="F289" s="831">
        <v>68427</v>
      </c>
      <c r="G289" s="832">
        <v>2.65</v>
      </c>
      <c r="H289" s="829">
        <v>3.45</v>
      </c>
      <c r="I289" s="829" t="s">
        <v>322</v>
      </c>
      <c r="J289" s="981">
        <f t="shared" ref="J289:J351" si="16">H289</f>
        <v>3.45</v>
      </c>
      <c r="K289" s="840" t="s">
        <v>818</v>
      </c>
      <c r="L289" s="841" t="s">
        <v>665</v>
      </c>
      <c r="M289" s="841" t="s">
        <v>352</v>
      </c>
      <c r="N289" s="841"/>
      <c r="O289" s="841"/>
      <c r="P289" s="841" t="s">
        <v>5</v>
      </c>
      <c r="Q289" s="841" t="s">
        <v>323</v>
      </c>
      <c r="R289" s="841" t="s">
        <v>652</v>
      </c>
      <c r="S289" s="829"/>
      <c r="T289" s="829" t="s">
        <v>5</v>
      </c>
      <c r="U289" s="829" t="s">
        <v>323</v>
      </c>
      <c r="V289" s="829" t="s">
        <v>652</v>
      </c>
    </row>
    <row r="290" spans="1:22" outlineLevel="1">
      <c r="A290" s="847" t="s">
        <v>285</v>
      </c>
      <c r="B290" s="829" t="s">
        <v>1792</v>
      </c>
      <c r="C290" s="839">
        <v>42947</v>
      </c>
      <c r="D290" s="829" t="s">
        <v>1975</v>
      </c>
      <c r="E290" s="830" t="s">
        <v>825</v>
      </c>
      <c r="F290" s="831">
        <v>68427</v>
      </c>
      <c r="G290" s="832">
        <v>0.42</v>
      </c>
      <c r="H290" s="829">
        <v>0.55000000000000004</v>
      </c>
      <c r="I290" s="829" t="s">
        <v>322</v>
      </c>
      <c r="J290" s="981">
        <f t="shared" si="16"/>
        <v>0.55000000000000004</v>
      </c>
      <c r="K290" s="840" t="s">
        <v>818</v>
      </c>
      <c r="L290" s="841" t="s">
        <v>665</v>
      </c>
      <c r="M290" s="841" t="s">
        <v>352</v>
      </c>
      <c r="N290" s="841"/>
      <c r="O290" s="841"/>
      <c r="P290" s="841" t="s">
        <v>5</v>
      </c>
      <c r="Q290" s="841" t="s">
        <v>323</v>
      </c>
      <c r="R290" s="841" t="s">
        <v>652</v>
      </c>
      <c r="S290" s="829"/>
      <c r="T290" s="829" t="s">
        <v>5</v>
      </c>
      <c r="U290" s="829" t="s">
        <v>323</v>
      </c>
      <c r="V290" s="829" t="s">
        <v>652</v>
      </c>
    </row>
    <row r="291" spans="1:22" outlineLevel="1">
      <c r="A291" s="847" t="s">
        <v>285</v>
      </c>
      <c r="B291" s="829" t="s">
        <v>1792</v>
      </c>
      <c r="C291" s="839">
        <v>42947</v>
      </c>
      <c r="D291" s="829" t="s">
        <v>1975</v>
      </c>
      <c r="E291" s="830" t="s">
        <v>1083</v>
      </c>
      <c r="F291" s="831">
        <v>68427</v>
      </c>
      <c r="G291" s="832">
        <v>2.4</v>
      </c>
      <c r="H291" s="829">
        <v>3.13</v>
      </c>
      <c r="I291" s="829" t="s">
        <v>322</v>
      </c>
      <c r="J291" s="981">
        <f t="shared" si="16"/>
        <v>3.13</v>
      </c>
      <c r="K291" s="840" t="s">
        <v>818</v>
      </c>
      <c r="L291" s="841" t="s">
        <v>665</v>
      </c>
      <c r="M291" s="841" t="s">
        <v>352</v>
      </c>
      <c r="N291" s="841"/>
      <c r="O291" s="841"/>
      <c r="P291" s="841" t="s">
        <v>5</v>
      </c>
      <c r="Q291" s="841" t="s">
        <v>323</v>
      </c>
      <c r="R291" s="841" t="s">
        <v>652</v>
      </c>
      <c r="S291" s="829"/>
      <c r="T291" s="829" t="s">
        <v>5</v>
      </c>
      <c r="U291" s="829" t="s">
        <v>323</v>
      </c>
      <c r="V291" s="829" t="s">
        <v>652</v>
      </c>
    </row>
    <row r="292" spans="1:22" outlineLevel="1">
      <c r="A292" s="847" t="s">
        <v>285</v>
      </c>
      <c r="B292" s="829" t="s">
        <v>1792</v>
      </c>
      <c r="C292" s="839">
        <v>42947</v>
      </c>
      <c r="D292" s="829" t="s">
        <v>1975</v>
      </c>
      <c r="E292" s="830" t="s">
        <v>1083</v>
      </c>
      <c r="F292" s="831">
        <v>68427</v>
      </c>
      <c r="G292" s="832">
        <v>2.67</v>
      </c>
      <c r="H292" s="829">
        <v>3.48</v>
      </c>
      <c r="I292" s="829" t="s">
        <v>322</v>
      </c>
      <c r="J292" s="981">
        <f t="shared" si="16"/>
        <v>3.48</v>
      </c>
      <c r="K292" s="840" t="s">
        <v>818</v>
      </c>
      <c r="L292" s="841" t="s">
        <v>665</v>
      </c>
      <c r="M292" s="841" t="s">
        <v>352</v>
      </c>
      <c r="N292" s="841"/>
      <c r="O292" s="841"/>
      <c r="P292" s="841" t="s">
        <v>5</v>
      </c>
      <c r="Q292" s="841" t="s">
        <v>323</v>
      </c>
      <c r="R292" s="841" t="s">
        <v>652</v>
      </c>
      <c r="S292" s="829"/>
      <c r="T292" s="829" t="s">
        <v>5</v>
      </c>
      <c r="U292" s="829" t="s">
        <v>323</v>
      </c>
      <c r="V292" s="829" t="s">
        <v>652</v>
      </c>
    </row>
    <row r="293" spans="1:22" outlineLevel="1">
      <c r="A293" s="847" t="s">
        <v>285</v>
      </c>
      <c r="B293" s="829" t="s">
        <v>1792</v>
      </c>
      <c r="C293" s="839">
        <v>42947</v>
      </c>
      <c r="D293" s="829" t="s">
        <v>1975</v>
      </c>
      <c r="E293" s="830" t="s">
        <v>1083</v>
      </c>
      <c r="F293" s="831">
        <v>68427</v>
      </c>
      <c r="G293" s="832">
        <v>0.21</v>
      </c>
      <c r="H293" s="829">
        <v>0.28000000000000003</v>
      </c>
      <c r="I293" s="829" t="s">
        <v>322</v>
      </c>
      <c r="J293" s="981">
        <f t="shared" si="16"/>
        <v>0.28000000000000003</v>
      </c>
      <c r="K293" s="840" t="s">
        <v>818</v>
      </c>
      <c r="L293" s="841" t="s">
        <v>665</v>
      </c>
      <c r="M293" s="841" t="s">
        <v>352</v>
      </c>
      <c r="N293" s="841"/>
      <c r="O293" s="841"/>
      <c r="P293" s="841" t="s">
        <v>5</v>
      </c>
      <c r="Q293" s="841" t="s">
        <v>323</v>
      </c>
      <c r="R293" s="841" t="s">
        <v>652</v>
      </c>
      <c r="S293" s="829"/>
      <c r="T293" s="829" t="s">
        <v>5</v>
      </c>
      <c r="U293" s="829" t="s">
        <v>323</v>
      </c>
      <c r="V293" s="829" t="s">
        <v>652</v>
      </c>
    </row>
    <row r="294" spans="1:22" outlineLevel="1">
      <c r="A294" s="847" t="s">
        <v>285</v>
      </c>
      <c r="B294" s="829" t="s">
        <v>1792</v>
      </c>
      <c r="C294" s="839">
        <v>42947</v>
      </c>
      <c r="D294" s="829" t="s">
        <v>1975</v>
      </c>
      <c r="E294" s="830" t="s">
        <v>1083</v>
      </c>
      <c r="F294" s="831">
        <v>68427</v>
      </c>
      <c r="G294" s="832">
        <v>1.23</v>
      </c>
      <c r="H294" s="829">
        <v>1.6</v>
      </c>
      <c r="I294" s="829" t="s">
        <v>322</v>
      </c>
      <c r="J294" s="981">
        <f t="shared" si="16"/>
        <v>1.6</v>
      </c>
      <c r="K294" s="840" t="s">
        <v>818</v>
      </c>
      <c r="L294" s="841" t="s">
        <v>665</v>
      </c>
      <c r="M294" s="841" t="s">
        <v>352</v>
      </c>
      <c r="N294" s="841"/>
      <c r="O294" s="841"/>
      <c r="P294" s="841" t="s">
        <v>5</v>
      </c>
      <c r="Q294" s="841" t="s">
        <v>323</v>
      </c>
      <c r="R294" s="841" t="s">
        <v>652</v>
      </c>
      <c r="S294" s="829"/>
      <c r="T294" s="829" t="s">
        <v>5</v>
      </c>
      <c r="U294" s="829" t="s">
        <v>323</v>
      </c>
      <c r="V294" s="829" t="s">
        <v>652</v>
      </c>
    </row>
    <row r="295" spans="1:22" outlineLevel="1">
      <c r="A295" s="847" t="s">
        <v>285</v>
      </c>
      <c r="B295" s="829" t="s">
        <v>1792</v>
      </c>
      <c r="C295" s="839">
        <v>42947</v>
      </c>
      <c r="D295" s="829" t="s">
        <v>1975</v>
      </c>
      <c r="E295" s="830" t="s">
        <v>1083</v>
      </c>
      <c r="F295" s="831">
        <v>68427</v>
      </c>
      <c r="G295" s="832">
        <v>3.56</v>
      </c>
      <c r="H295" s="829">
        <v>4.6399999999999997</v>
      </c>
      <c r="I295" s="829" t="s">
        <v>322</v>
      </c>
      <c r="J295" s="981">
        <f t="shared" si="16"/>
        <v>4.6399999999999997</v>
      </c>
      <c r="K295" s="840" t="s">
        <v>818</v>
      </c>
      <c r="L295" s="841" t="s">
        <v>665</v>
      </c>
      <c r="M295" s="841" t="s">
        <v>352</v>
      </c>
      <c r="N295" s="841"/>
      <c r="O295" s="841"/>
      <c r="P295" s="841" t="s">
        <v>5</v>
      </c>
      <c r="Q295" s="841" t="s">
        <v>323</v>
      </c>
      <c r="R295" s="841" t="s">
        <v>652</v>
      </c>
      <c r="S295" s="829"/>
      <c r="T295" s="829" t="s">
        <v>5</v>
      </c>
      <c r="U295" s="829" t="s">
        <v>323</v>
      </c>
      <c r="V295" s="829" t="s">
        <v>652</v>
      </c>
    </row>
    <row r="296" spans="1:22" outlineLevel="1">
      <c r="A296" s="847" t="s">
        <v>285</v>
      </c>
      <c r="B296" s="829" t="s">
        <v>1792</v>
      </c>
      <c r="C296" s="839">
        <v>42947</v>
      </c>
      <c r="D296" s="829" t="s">
        <v>1975</v>
      </c>
      <c r="E296" s="830" t="s">
        <v>1083</v>
      </c>
      <c r="F296" s="831">
        <v>68427</v>
      </c>
      <c r="G296" s="832">
        <v>0.35</v>
      </c>
      <c r="H296" s="829">
        <v>0.46</v>
      </c>
      <c r="I296" s="829" t="s">
        <v>322</v>
      </c>
      <c r="J296" s="981">
        <f t="shared" si="16"/>
        <v>0.46</v>
      </c>
      <c r="K296" s="840" t="s">
        <v>818</v>
      </c>
      <c r="L296" s="841" t="s">
        <v>665</v>
      </c>
      <c r="M296" s="841" t="s">
        <v>352</v>
      </c>
      <c r="N296" s="841"/>
      <c r="O296" s="841"/>
      <c r="P296" s="841" t="s">
        <v>5</v>
      </c>
      <c r="Q296" s="841" t="s">
        <v>323</v>
      </c>
      <c r="R296" s="841" t="s">
        <v>652</v>
      </c>
      <c r="S296" s="829"/>
      <c r="T296" s="829" t="s">
        <v>5</v>
      </c>
      <c r="U296" s="829" t="s">
        <v>323</v>
      </c>
      <c r="V296" s="829" t="s">
        <v>652</v>
      </c>
    </row>
    <row r="297" spans="1:22" outlineLevel="1">
      <c r="A297" s="847" t="s">
        <v>285</v>
      </c>
      <c r="B297" s="829" t="s">
        <v>1792</v>
      </c>
      <c r="C297" s="839">
        <v>42947</v>
      </c>
      <c r="D297" s="829" t="s">
        <v>1975</v>
      </c>
      <c r="E297" s="830" t="s">
        <v>1083</v>
      </c>
      <c r="F297" s="831">
        <v>68427</v>
      </c>
      <c r="G297" s="832">
        <v>0.7</v>
      </c>
      <c r="H297" s="829">
        <v>0.91</v>
      </c>
      <c r="I297" s="829" t="s">
        <v>322</v>
      </c>
      <c r="J297" s="981">
        <f t="shared" si="16"/>
        <v>0.91</v>
      </c>
      <c r="K297" s="840" t="s">
        <v>818</v>
      </c>
      <c r="L297" s="841" t="s">
        <v>665</v>
      </c>
      <c r="M297" s="841" t="s">
        <v>352</v>
      </c>
      <c r="N297" s="841"/>
      <c r="O297" s="841"/>
      <c r="P297" s="841" t="s">
        <v>5</v>
      </c>
      <c r="Q297" s="841" t="s">
        <v>323</v>
      </c>
      <c r="R297" s="841" t="s">
        <v>652</v>
      </c>
      <c r="S297" s="829"/>
      <c r="T297" s="829" t="s">
        <v>5</v>
      </c>
      <c r="U297" s="829" t="s">
        <v>323</v>
      </c>
      <c r="V297" s="829" t="s">
        <v>652</v>
      </c>
    </row>
    <row r="298" spans="1:22" outlineLevel="1">
      <c r="A298" s="847" t="s">
        <v>285</v>
      </c>
      <c r="B298" s="829" t="s">
        <v>1792</v>
      </c>
      <c r="C298" s="839">
        <v>42947</v>
      </c>
      <c r="D298" s="829" t="s">
        <v>1975</v>
      </c>
      <c r="E298" s="830" t="s">
        <v>1083</v>
      </c>
      <c r="F298" s="831">
        <v>68427</v>
      </c>
      <c r="G298" s="832">
        <v>2.25</v>
      </c>
      <c r="H298" s="829">
        <v>2.93</v>
      </c>
      <c r="I298" s="829" t="s">
        <v>322</v>
      </c>
      <c r="J298" s="981">
        <f t="shared" si="16"/>
        <v>2.93</v>
      </c>
      <c r="K298" s="840" t="s">
        <v>818</v>
      </c>
      <c r="L298" s="841" t="s">
        <v>665</v>
      </c>
      <c r="M298" s="841" t="s">
        <v>352</v>
      </c>
      <c r="N298" s="841"/>
      <c r="O298" s="841"/>
      <c r="P298" s="841" t="s">
        <v>5</v>
      </c>
      <c r="Q298" s="841" t="s">
        <v>323</v>
      </c>
      <c r="R298" s="841" t="s">
        <v>652</v>
      </c>
      <c r="S298" s="829"/>
      <c r="T298" s="829" t="s">
        <v>5</v>
      </c>
      <c r="U298" s="829" t="s">
        <v>323</v>
      </c>
      <c r="V298" s="829" t="s">
        <v>652</v>
      </c>
    </row>
    <row r="299" spans="1:22" outlineLevel="1">
      <c r="A299" s="847" t="s">
        <v>285</v>
      </c>
      <c r="B299" s="829" t="s">
        <v>1792</v>
      </c>
      <c r="C299" s="839">
        <v>42947</v>
      </c>
      <c r="D299" s="829" t="s">
        <v>1976</v>
      </c>
      <c r="E299" s="830" t="s">
        <v>1087</v>
      </c>
      <c r="F299" s="831">
        <v>68460</v>
      </c>
      <c r="G299" s="832">
        <v>7.57</v>
      </c>
      <c r="H299" s="829">
        <v>9.86</v>
      </c>
      <c r="I299" s="829" t="s">
        <v>322</v>
      </c>
      <c r="J299" s="981">
        <f t="shared" si="16"/>
        <v>9.86</v>
      </c>
      <c r="K299" s="840" t="s">
        <v>818</v>
      </c>
      <c r="L299" s="841" t="s">
        <v>661</v>
      </c>
      <c r="M299" s="841" t="s">
        <v>352</v>
      </c>
      <c r="N299" s="841"/>
      <c r="O299" s="841"/>
      <c r="P299" s="841" t="s">
        <v>5</v>
      </c>
      <c r="Q299" s="841" t="s">
        <v>323</v>
      </c>
      <c r="R299" s="841" t="s">
        <v>652</v>
      </c>
      <c r="S299" s="829"/>
      <c r="T299" s="829" t="s">
        <v>5</v>
      </c>
      <c r="U299" s="829" t="s">
        <v>323</v>
      </c>
      <c r="V299" s="829" t="s">
        <v>652</v>
      </c>
    </row>
    <row r="300" spans="1:22" outlineLevel="1">
      <c r="A300" s="847" t="s">
        <v>285</v>
      </c>
      <c r="B300" s="829" t="s">
        <v>1792</v>
      </c>
      <c r="C300" s="839">
        <v>42947</v>
      </c>
      <c r="D300" s="829" t="s">
        <v>1976</v>
      </c>
      <c r="E300" s="830" t="s">
        <v>1087</v>
      </c>
      <c r="F300" s="831">
        <v>68460</v>
      </c>
      <c r="G300" s="832">
        <v>3.26</v>
      </c>
      <c r="H300" s="829">
        <v>4.25</v>
      </c>
      <c r="I300" s="829" t="s">
        <v>322</v>
      </c>
      <c r="J300" s="981">
        <f t="shared" si="16"/>
        <v>4.25</v>
      </c>
      <c r="K300" s="840" t="s">
        <v>818</v>
      </c>
      <c r="L300" s="841" t="s">
        <v>661</v>
      </c>
      <c r="M300" s="841" t="s">
        <v>352</v>
      </c>
      <c r="N300" s="841"/>
      <c r="O300" s="841"/>
      <c r="P300" s="841" t="s">
        <v>5</v>
      </c>
      <c r="Q300" s="841" t="s">
        <v>323</v>
      </c>
      <c r="R300" s="841" t="s">
        <v>652</v>
      </c>
      <c r="S300" s="829"/>
      <c r="T300" s="829" t="s">
        <v>5</v>
      </c>
      <c r="U300" s="829" t="s">
        <v>323</v>
      </c>
      <c r="V300" s="829" t="s">
        <v>652</v>
      </c>
    </row>
    <row r="301" spans="1:22" outlineLevel="1">
      <c r="A301" s="847" t="s">
        <v>285</v>
      </c>
      <c r="B301" s="829" t="s">
        <v>1792</v>
      </c>
      <c r="C301" s="839">
        <v>42947</v>
      </c>
      <c r="D301" s="829" t="s">
        <v>1976</v>
      </c>
      <c r="E301" s="830" t="s">
        <v>1087</v>
      </c>
      <c r="F301" s="831">
        <v>68460</v>
      </c>
      <c r="G301" s="832">
        <v>5.55</v>
      </c>
      <c r="H301" s="829">
        <v>7.23</v>
      </c>
      <c r="I301" s="829" t="s">
        <v>322</v>
      </c>
      <c r="J301" s="981">
        <f t="shared" si="16"/>
        <v>7.23</v>
      </c>
      <c r="K301" s="840" t="s">
        <v>818</v>
      </c>
      <c r="L301" s="841" t="s">
        <v>661</v>
      </c>
      <c r="M301" s="841" t="s">
        <v>352</v>
      </c>
      <c r="N301" s="841"/>
      <c r="O301" s="841"/>
      <c r="P301" s="841" t="s">
        <v>5</v>
      </c>
      <c r="Q301" s="841" t="s">
        <v>323</v>
      </c>
      <c r="R301" s="841" t="s">
        <v>652</v>
      </c>
      <c r="S301" s="829"/>
      <c r="T301" s="829" t="s">
        <v>5</v>
      </c>
      <c r="U301" s="829" t="s">
        <v>323</v>
      </c>
      <c r="V301" s="829" t="s">
        <v>652</v>
      </c>
    </row>
    <row r="302" spans="1:22" outlineLevel="1">
      <c r="A302" s="847" t="s">
        <v>285</v>
      </c>
      <c r="B302" s="829" t="s">
        <v>1792</v>
      </c>
      <c r="C302" s="839">
        <v>42947</v>
      </c>
      <c r="D302" s="829" t="s">
        <v>1976</v>
      </c>
      <c r="E302" s="830" t="s">
        <v>1087</v>
      </c>
      <c r="F302" s="831">
        <v>68460</v>
      </c>
      <c r="G302" s="832">
        <v>3.35</v>
      </c>
      <c r="H302" s="829">
        <v>4.37</v>
      </c>
      <c r="I302" s="829" t="s">
        <v>322</v>
      </c>
      <c r="J302" s="981">
        <f t="shared" si="16"/>
        <v>4.37</v>
      </c>
      <c r="K302" s="840" t="s">
        <v>818</v>
      </c>
      <c r="L302" s="841" t="s">
        <v>661</v>
      </c>
      <c r="M302" s="841" t="s">
        <v>352</v>
      </c>
      <c r="N302" s="841"/>
      <c r="O302" s="841"/>
      <c r="P302" s="841" t="s">
        <v>5</v>
      </c>
      <c r="Q302" s="841" t="s">
        <v>323</v>
      </c>
      <c r="R302" s="841" t="s">
        <v>652</v>
      </c>
      <c r="S302" s="829"/>
      <c r="T302" s="829" t="s">
        <v>5</v>
      </c>
      <c r="U302" s="829" t="s">
        <v>323</v>
      </c>
      <c r="V302" s="829" t="s">
        <v>652</v>
      </c>
    </row>
    <row r="303" spans="1:22" outlineLevel="1">
      <c r="A303" s="847" t="s">
        <v>285</v>
      </c>
      <c r="B303" s="829" t="s">
        <v>1792</v>
      </c>
      <c r="C303" s="839">
        <v>42947</v>
      </c>
      <c r="D303" s="829" t="s">
        <v>1976</v>
      </c>
      <c r="E303" s="830" t="s">
        <v>1087</v>
      </c>
      <c r="F303" s="831">
        <v>68460</v>
      </c>
      <c r="G303" s="832">
        <v>9.82</v>
      </c>
      <c r="H303" s="829">
        <v>12.79</v>
      </c>
      <c r="I303" s="829" t="s">
        <v>322</v>
      </c>
      <c r="J303" s="981">
        <f t="shared" si="16"/>
        <v>12.79</v>
      </c>
      <c r="K303" s="840" t="s">
        <v>818</v>
      </c>
      <c r="L303" s="841" t="s">
        <v>661</v>
      </c>
      <c r="M303" s="841" t="s">
        <v>352</v>
      </c>
      <c r="N303" s="841"/>
      <c r="O303" s="841"/>
      <c r="P303" s="841" t="s">
        <v>5</v>
      </c>
      <c r="Q303" s="841" t="s">
        <v>323</v>
      </c>
      <c r="R303" s="841" t="s">
        <v>652</v>
      </c>
      <c r="S303" s="829"/>
      <c r="T303" s="829" t="s">
        <v>5</v>
      </c>
      <c r="U303" s="829" t="s">
        <v>323</v>
      </c>
      <c r="V303" s="829" t="s">
        <v>652</v>
      </c>
    </row>
    <row r="304" spans="1:22" outlineLevel="1">
      <c r="A304" s="847" t="s">
        <v>285</v>
      </c>
      <c r="B304" s="829" t="s">
        <v>1792</v>
      </c>
      <c r="C304" s="839">
        <v>42947</v>
      </c>
      <c r="D304" s="829" t="s">
        <v>1976</v>
      </c>
      <c r="E304" s="830" t="s">
        <v>1087</v>
      </c>
      <c r="F304" s="831">
        <v>68460</v>
      </c>
      <c r="G304" s="832">
        <v>14.13</v>
      </c>
      <c r="H304" s="829">
        <v>18.399999999999999</v>
      </c>
      <c r="I304" s="829" t="s">
        <v>322</v>
      </c>
      <c r="J304" s="981">
        <f t="shared" si="16"/>
        <v>18.399999999999999</v>
      </c>
      <c r="K304" s="840" t="s">
        <v>818</v>
      </c>
      <c r="L304" s="841" t="s">
        <v>661</v>
      </c>
      <c r="M304" s="841" t="s">
        <v>352</v>
      </c>
      <c r="N304" s="841"/>
      <c r="O304" s="841"/>
      <c r="P304" s="841" t="s">
        <v>5</v>
      </c>
      <c r="Q304" s="841" t="s">
        <v>323</v>
      </c>
      <c r="R304" s="841" t="s">
        <v>652</v>
      </c>
      <c r="S304" s="829"/>
      <c r="T304" s="829" t="s">
        <v>5</v>
      </c>
      <c r="U304" s="829" t="s">
        <v>323</v>
      </c>
      <c r="V304" s="829" t="s">
        <v>652</v>
      </c>
    </row>
    <row r="305" spans="1:22" outlineLevel="1">
      <c r="A305" s="847" t="s">
        <v>285</v>
      </c>
      <c r="B305" s="829" t="s">
        <v>1792</v>
      </c>
      <c r="C305" s="839">
        <v>42947</v>
      </c>
      <c r="D305" s="829" t="s">
        <v>1976</v>
      </c>
      <c r="E305" s="830" t="s">
        <v>1087</v>
      </c>
      <c r="F305" s="831">
        <v>68460</v>
      </c>
      <c r="G305" s="832">
        <v>7.74</v>
      </c>
      <c r="H305" s="829">
        <v>10.08</v>
      </c>
      <c r="I305" s="829" t="s">
        <v>322</v>
      </c>
      <c r="J305" s="981">
        <f t="shared" si="16"/>
        <v>10.08</v>
      </c>
      <c r="K305" s="840" t="s">
        <v>818</v>
      </c>
      <c r="L305" s="841" t="s">
        <v>661</v>
      </c>
      <c r="M305" s="841" t="s">
        <v>352</v>
      </c>
      <c r="N305" s="841"/>
      <c r="O305" s="841"/>
      <c r="P305" s="841" t="s">
        <v>5</v>
      </c>
      <c r="Q305" s="841" t="s">
        <v>323</v>
      </c>
      <c r="R305" s="841" t="s">
        <v>652</v>
      </c>
      <c r="S305" s="829"/>
      <c r="T305" s="829" t="s">
        <v>5</v>
      </c>
      <c r="U305" s="829" t="s">
        <v>323</v>
      </c>
      <c r="V305" s="829" t="s">
        <v>652</v>
      </c>
    </row>
    <row r="306" spans="1:22" outlineLevel="1">
      <c r="A306" s="847" t="s">
        <v>285</v>
      </c>
      <c r="B306" s="829" t="s">
        <v>1792</v>
      </c>
      <c r="C306" s="839">
        <v>42947</v>
      </c>
      <c r="D306" s="829" t="s">
        <v>1976</v>
      </c>
      <c r="E306" s="830" t="s">
        <v>1087</v>
      </c>
      <c r="F306" s="831">
        <v>68460</v>
      </c>
      <c r="G306" s="832">
        <v>16.149999999999999</v>
      </c>
      <c r="H306" s="829">
        <v>21.04</v>
      </c>
      <c r="I306" s="829" t="s">
        <v>322</v>
      </c>
      <c r="J306" s="981">
        <f t="shared" si="16"/>
        <v>21.04</v>
      </c>
      <c r="K306" s="840" t="s">
        <v>818</v>
      </c>
      <c r="L306" s="841" t="s">
        <v>661</v>
      </c>
      <c r="M306" s="841" t="s">
        <v>352</v>
      </c>
      <c r="N306" s="841"/>
      <c r="O306" s="841"/>
      <c r="P306" s="841" t="s">
        <v>5</v>
      </c>
      <c r="Q306" s="841" t="s">
        <v>323</v>
      </c>
      <c r="R306" s="841" t="s">
        <v>652</v>
      </c>
      <c r="S306" s="829"/>
      <c r="T306" s="829" t="s">
        <v>5</v>
      </c>
      <c r="U306" s="829" t="s">
        <v>323</v>
      </c>
      <c r="V306" s="829" t="s">
        <v>652</v>
      </c>
    </row>
    <row r="307" spans="1:22" outlineLevel="1">
      <c r="A307" s="847" t="s">
        <v>285</v>
      </c>
      <c r="B307" s="829" t="s">
        <v>1792</v>
      </c>
      <c r="C307" s="839">
        <v>42947</v>
      </c>
      <c r="D307" s="829" t="s">
        <v>1976</v>
      </c>
      <c r="E307" s="830" t="s">
        <v>1087</v>
      </c>
      <c r="F307" s="831">
        <v>68460</v>
      </c>
      <c r="G307" s="832">
        <v>2.61</v>
      </c>
      <c r="H307" s="829">
        <v>3.4</v>
      </c>
      <c r="I307" s="829" t="s">
        <v>322</v>
      </c>
      <c r="J307" s="981">
        <f t="shared" si="16"/>
        <v>3.4</v>
      </c>
      <c r="K307" s="840" t="s">
        <v>818</v>
      </c>
      <c r="L307" s="841" t="s">
        <v>661</v>
      </c>
      <c r="M307" s="841" t="s">
        <v>352</v>
      </c>
      <c r="N307" s="841"/>
      <c r="O307" s="841"/>
      <c r="P307" s="841" t="s">
        <v>5</v>
      </c>
      <c r="Q307" s="841" t="s">
        <v>323</v>
      </c>
      <c r="R307" s="841" t="s">
        <v>652</v>
      </c>
      <c r="S307" s="829"/>
      <c r="T307" s="829" t="s">
        <v>5</v>
      </c>
      <c r="U307" s="829" t="s">
        <v>323</v>
      </c>
      <c r="V307" s="829" t="s">
        <v>652</v>
      </c>
    </row>
    <row r="308" spans="1:22" outlineLevel="1">
      <c r="A308" s="847" t="s">
        <v>285</v>
      </c>
      <c r="B308" s="829" t="s">
        <v>1792</v>
      </c>
      <c r="C308" s="839">
        <v>42947</v>
      </c>
      <c r="D308" s="829" t="s">
        <v>1976</v>
      </c>
      <c r="E308" s="830" t="s">
        <v>1087</v>
      </c>
      <c r="F308" s="831">
        <v>68460</v>
      </c>
      <c r="G308" s="832">
        <v>5.87</v>
      </c>
      <c r="H308" s="829">
        <v>7.65</v>
      </c>
      <c r="I308" s="829" t="s">
        <v>322</v>
      </c>
      <c r="J308" s="981">
        <f t="shared" si="16"/>
        <v>7.65</v>
      </c>
      <c r="K308" s="840" t="s">
        <v>818</v>
      </c>
      <c r="L308" s="841" t="s">
        <v>661</v>
      </c>
      <c r="M308" s="841" t="s">
        <v>352</v>
      </c>
      <c r="N308" s="841"/>
      <c r="O308" s="841"/>
      <c r="P308" s="841" t="s">
        <v>5</v>
      </c>
      <c r="Q308" s="841" t="s">
        <v>323</v>
      </c>
      <c r="R308" s="841" t="s">
        <v>652</v>
      </c>
      <c r="S308" s="829"/>
      <c r="T308" s="829" t="s">
        <v>5</v>
      </c>
      <c r="U308" s="829" t="s">
        <v>323</v>
      </c>
      <c r="V308" s="829" t="s">
        <v>652</v>
      </c>
    </row>
    <row r="309" spans="1:22" outlineLevel="1">
      <c r="A309" s="847" t="s">
        <v>285</v>
      </c>
      <c r="B309" s="829" t="s">
        <v>1792</v>
      </c>
      <c r="C309" s="839">
        <v>42947</v>
      </c>
      <c r="D309" s="829" t="s">
        <v>1898</v>
      </c>
      <c r="E309" s="830" t="s">
        <v>1087</v>
      </c>
      <c r="F309" s="831">
        <v>68460</v>
      </c>
      <c r="G309" s="832">
        <v>5.17</v>
      </c>
      <c r="H309" s="829">
        <v>6.73</v>
      </c>
      <c r="I309" s="829" t="s">
        <v>322</v>
      </c>
      <c r="J309" s="981">
        <f t="shared" si="16"/>
        <v>6.73</v>
      </c>
      <c r="K309" s="840" t="s">
        <v>818</v>
      </c>
      <c r="L309" s="841" t="s">
        <v>661</v>
      </c>
      <c r="M309" s="841" t="s">
        <v>352</v>
      </c>
      <c r="N309" s="841"/>
      <c r="O309" s="841"/>
      <c r="P309" s="841" t="s">
        <v>5</v>
      </c>
      <c r="Q309" s="841" t="s">
        <v>323</v>
      </c>
      <c r="R309" s="841" t="s">
        <v>652</v>
      </c>
      <c r="S309" s="829"/>
      <c r="T309" s="829" t="s">
        <v>5</v>
      </c>
      <c r="U309" s="829" t="s">
        <v>323</v>
      </c>
      <c r="V309" s="829" t="s">
        <v>652</v>
      </c>
    </row>
    <row r="310" spans="1:22" outlineLevel="1">
      <c r="A310" s="847" t="s">
        <v>285</v>
      </c>
      <c r="B310" s="829" t="s">
        <v>1792</v>
      </c>
      <c r="C310" s="839">
        <v>42947</v>
      </c>
      <c r="D310" s="829" t="s">
        <v>1898</v>
      </c>
      <c r="E310" s="830" t="s">
        <v>1977</v>
      </c>
      <c r="F310" s="831">
        <v>68460</v>
      </c>
      <c r="G310" s="832">
        <v>2.65</v>
      </c>
      <c r="H310" s="829">
        <v>3.45</v>
      </c>
      <c r="I310" s="829" t="s">
        <v>322</v>
      </c>
      <c r="J310" s="981">
        <f t="shared" si="16"/>
        <v>3.45</v>
      </c>
      <c r="K310" s="840" t="s">
        <v>818</v>
      </c>
      <c r="L310" s="841" t="s">
        <v>661</v>
      </c>
      <c r="M310" s="841" t="s">
        <v>352</v>
      </c>
      <c r="N310" s="841"/>
      <c r="O310" s="841"/>
      <c r="P310" s="841" t="s">
        <v>5</v>
      </c>
      <c r="Q310" s="841" t="s">
        <v>323</v>
      </c>
      <c r="R310" s="841" t="s">
        <v>652</v>
      </c>
      <c r="S310" s="829"/>
      <c r="T310" s="829" t="s">
        <v>5</v>
      </c>
      <c r="U310" s="829" t="s">
        <v>323</v>
      </c>
      <c r="V310" s="829" t="s">
        <v>652</v>
      </c>
    </row>
    <row r="311" spans="1:22" outlineLevel="1">
      <c r="A311" s="847" t="s">
        <v>285</v>
      </c>
      <c r="B311" s="829" t="s">
        <v>1792</v>
      </c>
      <c r="C311" s="839">
        <v>42927</v>
      </c>
      <c r="D311" s="829" t="s">
        <v>1794</v>
      </c>
      <c r="E311" s="830" t="s">
        <v>589</v>
      </c>
      <c r="F311" s="831">
        <v>68413</v>
      </c>
      <c r="G311" s="832">
        <v>7.07</v>
      </c>
      <c r="H311" s="829">
        <v>9.2100000000000009</v>
      </c>
      <c r="I311" s="829" t="s">
        <v>322</v>
      </c>
      <c r="J311" s="981">
        <f t="shared" si="16"/>
        <v>9.2100000000000009</v>
      </c>
      <c r="K311" s="840" t="s">
        <v>818</v>
      </c>
      <c r="L311" s="841" t="s">
        <v>645</v>
      </c>
      <c r="M311" s="841" t="s">
        <v>352</v>
      </c>
      <c r="N311" s="841"/>
      <c r="O311" s="841"/>
      <c r="P311" s="841" t="s">
        <v>5</v>
      </c>
      <c r="Q311" s="841" t="s">
        <v>323</v>
      </c>
      <c r="R311" s="841" t="s">
        <v>652</v>
      </c>
      <c r="S311" s="829"/>
      <c r="T311" s="829" t="s">
        <v>5</v>
      </c>
      <c r="U311" s="829" t="s">
        <v>323</v>
      </c>
      <c r="V311" s="829" t="s">
        <v>652</v>
      </c>
    </row>
    <row r="312" spans="1:22" outlineLevel="1">
      <c r="A312" s="847" t="s">
        <v>285</v>
      </c>
      <c r="B312" s="829" t="s">
        <v>1792</v>
      </c>
      <c r="C312" s="839">
        <v>42947</v>
      </c>
      <c r="D312" s="829" t="s">
        <v>1898</v>
      </c>
      <c r="E312" s="830" t="s">
        <v>1698</v>
      </c>
      <c r="F312" s="831">
        <v>68460</v>
      </c>
      <c r="G312" s="832">
        <v>2.65</v>
      </c>
      <c r="H312" s="829">
        <v>3.45</v>
      </c>
      <c r="I312" s="829" t="s">
        <v>322</v>
      </c>
      <c r="J312" s="981">
        <f t="shared" si="16"/>
        <v>3.45</v>
      </c>
      <c r="K312" s="840" t="s">
        <v>818</v>
      </c>
      <c r="L312" s="841" t="s">
        <v>661</v>
      </c>
      <c r="M312" s="841" t="s">
        <v>352</v>
      </c>
      <c r="N312" s="841"/>
      <c r="O312" s="841"/>
      <c r="P312" s="841" t="s">
        <v>5</v>
      </c>
      <c r="Q312" s="841" t="s">
        <v>323</v>
      </c>
      <c r="R312" s="841" t="s">
        <v>652</v>
      </c>
      <c r="S312" s="829"/>
      <c r="T312" s="829" t="s">
        <v>5</v>
      </c>
      <c r="U312" s="829" t="s">
        <v>323</v>
      </c>
      <c r="V312" s="829" t="s">
        <v>652</v>
      </c>
    </row>
    <row r="313" spans="1:22" outlineLevel="1">
      <c r="A313" s="847" t="s">
        <v>285</v>
      </c>
      <c r="B313" s="829" t="s">
        <v>1792</v>
      </c>
      <c r="C313" s="839">
        <v>42947</v>
      </c>
      <c r="D313" s="829" t="s">
        <v>1898</v>
      </c>
      <c r="E313" s="830" t="s">
        <v>1699</v>
      </c>
      <c r="F313" s="831">
        <v>68460</v>
      </c>
      <c r="G313" s="832">
        <v>2.65</v>
      </c>
      <c r="H313" s="829">
        <v>3.45</v>
      </c>
      <c r="I313" s="829" t="s">
        <v>322</v>
      </c>
      <c r="J313" s="981">
        <f t="shared" si="16"/>
        <v>3.45</v>
      </c>
      <c r="K313" s="840" t="s">
        <v>818</v>
      </c>
      <c r="L313" s="841" t="s">
        <v>661</v>
      </c>
      <c r="M313" s="841" t="s">
        <v>352</v>
      </c>
      <c r="N313" s="841"/>
      <c r="O313" s="841"/>
      <c r="P313" s="841" t="s">
        <v>5</v>
      </c>
      <c r="Q313" s="841" t="s">
        <v>323</v>
      </c>
      <c r="R313" s="841" t="s">
        <v>652</v>
      </c>
      <c r="S313" s="829"/>
      <c r="T313" s="829" t="s">
        <v>5</v>
      </c>
      <c r="U313" s="829" t="s">
        <v>323</v>
      </c>
      <c r="V313" s="829" t="s">
        <v>652</v>
      </c>
    </row>
    <row r="314" spans="1:22" outlineLevel="1">
      <c r="A314" s="847" t="s">
        <v>285</v>
      </c>
      <c r="B314" s="829" t="s">
        <v>1792</v>
      </c>
      <c r="C314" s="839">
        <v>42947</v>
      </c>
      <c r="D314" s="829" t="s">
        <v>1898</v>
      </c>
      <c r="E314" s="830" t="s">
        <v>1700</v>
      </c>
      <c r="F314" s="831">
        <v>68460</v>
      </c>
      <c r="G314" s="832">
        <v>2.65</v>
      </c>
      <c r="H314" s="829">
        <v>3.45</v>
      </c>
      <c r="I314" s="829" t="s">
        <v>322</v>
      </c>
      <c r="J314" s="981">
        <f t="shared" si="16"/>
        <v>3.45</v>
      </c>
      <c r="K314" s="840" t="s">
        <v>818</v>
      </c>
      <c r="L314" s="841" t="s">
        <v>661</v>
      </c>
      <c r="M314" s="841" t="s">
        <v>352</v>
      </c>
      <c r="N314" s="841"/>
      <c r="O314" s="841"/>
      <c r="P314" s="841" t="s">
        <v>5</v>
      </c>
      <c r="Q314" s="841" t="s">
        <v>323</v>
      </c>
      <c r="R314" s="841" t="s">
        <v>652</v>
      </c>
      <c r="S314" s="829"/>
      <c r="T314" s="829" t="s">
        <v>5</v>
      </c>
      <c r="U314" s="829" t="s">
        <v>323</v>
      </c>
      <c r="V314" s="829" t="s">
        <v>652</v>
      </c>
    </row>
    <row r="315" spans="1:22" outlineLevel="1">
      <c r="A315" s="847" t="s">
        <v>285</v>
      </c>
      <c r="B315" s="829" t="s">
        <v>1792</v>
      </c>
      <c r="C315" s="839">
        <v>42947</v>
      </c>
      <c r="D315" s="829" t="s">
        <v>1898</v>
      </c>
      <c r="E315" s="830" t="s">
        <v>1978</v>
      </c>
      <c r="F315" s="831">
        <v>68460</v>
      </c>
      <c r="G315" s="832">
        <v>2.65</v>
      </c>
      <c r="H315" s="829">
        <v>3.45</v>
      </c>
      <c r="I315" s="829" t="s">
        <v>322</v>
      </c>
      <c r="J315" s="981">
        <f t="shared" si="16"/>
        <v>3.45</v>
      </c>
      <c r="K315" s="840" t="s">
        <v>818</v>
      </c>
      <c r="L315" s="841" t="s">
        <v>661</v>
      </c>
      <c r="M315" s="841" t="s">
        <v>352</v>
      </c>
      <c r="N315" s="841"/>
      <c r="O315" s="841"/>
      <c r="P315" s="841" t="s">
        <v>5</v>
      </c>
      <c r="Q315" s="841" t="s">
        <v>323</v>
      </c>
      <c r="R315" s="841" t="s">
        <v>652</v>
      </c>
      <c r="S315" s="829"/>
      <c r="T315" s="829" t="s">
        <v>5</v>
      </c>
      <c r="U315" s="829" t="s">
        <v>323</v>
      </c>
      <c r="V315" s="829" t="s">
        <v>652</v>
      </c>
    </row>
    <row r="316" spans="1:22" outlineLevel="1">
      <c r="A316" s="847" t="s">
        <v>285</v>
      </c>
      <c r="B316" s="829" t="s">
        <v>1792</v>
      </c>
      <c r="C316" s="839">
        <v>42947</v>
      </c>
      <c r="D316" s="829" t="s">
        <v>1898</v>
      </c>
      <c r="E316" s="830" t="s">
        <v>1087</v>
      </c>
      <c r="F316" s="831">
        <v>68460</v>
      </c>
      <c r="G316" s="832">
        <v>13.89</v>
      </c>
      <c r="H316" s="829">
        <v>18.100000000000001</v>
      </c>
      <c r="I316" s="829" t="s">
        <v>322</v>
      </c>
      <c r="J316" s="981">
        <f t="shared" si="16"/>
        <v>18.100000000000001</v>
      </c>
      <c r="K316" s="840" t="s">
        <v>818</v>
      </c>
      <c r="L316" s="841" t="s">
        <v>661</v>
      </c>
      <c r="M316" s="841" t="s">
        <v>352</v>
      </c>
      <c r="N316" s="841"/>
      <c r="O316" s="841"/>
      <c r="P316" s="841" t="s">
        <v>5</v>
      </c>
      <c r="Q316" s="841" t="s">
        <v>323</v>
      </c>
      <c r="R316" s="841" t="s">
        <v>652</v>
      </c>
      <c r="S316" s="829"/>
      <c r="T316" s="829" t="s">
        <v>5</v>
      </c>
      <c r="U316" s="829" t="s">
        <v>323</v>
      </c>
      <c r="V316" s="829" t="s">
        <v>652</v>
      </c>
    </row>
    <row r="317" spans="1:22" outlineLevel="1">
      <c r="A317" s="847" t="s">
        <v>285</v>
      </c>
      <c r="B317" s="829" t="s">
        <v>1792</v>
      </c>
      <c r="C317" s="839">
        <v>42947</v>
      </c>
      <c r="D317" s="829" t="s">
        <v>1898</v>
      </c>
      <c r="E317" s="830" t="s">
        <v>1087</v>
      </c>
      <c r="F317" s="831">
        <v>68460</v>
      </c>
      <c r="G317" s="832">
        <v>6.3</v>
      </c>
      <c r="H317" s="829">
        <v>8.2100000000000009</v>
      </c>
      <c r="I317" s="829" t="s">
        <v>322</v>
      </c>
      <c r="J317" s="981">
        <f t="shared" si="16"/>
        <v>8.2100000000000009</v>
      </c>
      <c r="K317" s="840" t="s">
        <v>818</v>
      </c>
      <c r="L317" s="841" t="s">
        <v>661</v>
      </c>
      <c r="M317" s="841" t="s">
        <v>352</v>
      </c>
      <c r="N317" s="841"/>
      <c r="O317" s="841"/>
      <c r="P317" s="841" t="s">
        <v>5</v>
      </c>
      <c r="Q317" s="841" t="s">
        <v>323</v>
      </c>
      <c r="R317" s="841" t="s">
        <v>652</v>
      </c>
      <c r="S317" s="829"/>
      <c r="T317" s="829" t="s">
        <v>5</v>
      </c>
      <c r="U317" s="829" t="s">
        <v>323</v>
      </c>
      <c r="V317" s="829" t="s">
        <v>652</v>
      </c>
    </row>
    <row r="318" spans="1:22" outlineLevel="1">
      <c r="A318" s="847" t="s">
        <v>285</v>
      </c>
      <c r="B318" s="829" t="s">
        <v>1792</v>
      </c>
      <c r="C318" s="839">
        <v>42947</v>
      </c>
      <c r="D318" s="829" t="s">
        <v>1898</v>
      </c>
      <c r="E318" s="830" t="s">
        <v>1087</v>
      </c>
      <c r="F318" s="831">
        <v>68460</v>
      </c>
      <c r="G318" s="832">
        <v>8.9</v>
      </c>
      <c r="H318" s="829">
        <v>11.6</v>
      </c>
      <c r="I318" s="829" t="s">
        <v>322</v>
      </c>
      <c r="J318" s="981">
        <f t="shared" si="16"/>
        <v>11.6</v>
      </c>
      <c r="K318" s="840" t="s">
        <v>818</v>
      </c>
      <c r="L318" s="841" t="s">
        <v>661</v>
      </c>
      <c r="M318" s="841" t="s">
        <v>352</v>
      </c>
      <c r="N318" s="841"/>
      <c r="O318" s="841"/>
      <c r="P318" s="841" t="s">
        <v>5</v>
      </c>
      <c r="Q318" s="841" t="s">
        <v>323</v>
      </c>
      <c r="R318" s="841" t="s">
        <v>652</v>
      </c>
      <c r="S318" s="829"/>
      <c r="T318" s="829" t="s">
        <v>5</v>
      </c>
      <c r="U318" s="829" t="s">
        <v>323</v>
      </c>
      <c r="V318" s="829" t="s">
        <v>652</v>
      </c>
    </row>
    <row r="319" spans="1:22" outlineLevel="1">
      <c r="A319" s="847" t="s">
        <v>285</v>
      </c>
      <c r="B319" s="829" t="s">
        <v>1792</v>
      </c>
      <c r="C319" s="839">
        <v>42947</v>
      </c>
      <c r="D319" s="829" t="s">
        <v>1898</v>
      </c>
      <c r="E319" s="830" t="s">
        <v>1979</v>
      </c>
      <c r="F319" s="831">
        <v>68460</v>
      </c>
      <c r="G319" s="832">
        <v>75.92</v>
      </c>
      <c r="H319" s="829">
        <v>98.9</v>
      </c>
      <c r="I319" s="829" t="s">
        <v>322</v>
      </c>
      <c r="J319" s="981">
        <f t="shared" si="16"/>
        <v>98.9</v>
      </c>
      <c r="K319" s="840" t="s">
        <v>818</v>
      </c>
      <c r="L319" s="841" t="s">
        <v>661</v>
      </c>
      <c r="M319" s="841" t="s">
        <v>352</v>
      </c>
      <c r="N319" s="841"/>
      <c r="O319" s="841"/>
      <c r="P319" s="841" t="s">
        <v>5</v>
      </c>
      <c r="Q319" s="841" t="s">
        <v>323</v>
      </c>
      <c r="R319" s="841" t="s">
        <v>652</v>
      </c>
      <c r="S319" s="829"/>
      <c r="T319" s="829" t="s">
        <v>5</v>
      </c>
      <c r="U319" s="829" t="s">
        <v>323</v>
      </c>
      <c r="V319" s="829" t="s">
        <v>652</v>
      </c>
    </row>
    <row r="320" spans="1:22" outlineLevel="1">
      <c r="A320" s="847" t="s">
        <v>285</v>
      </c>
      <c r="B320" s="829" t="s">
        <v>1792</v>
      </c>
      <c r="C320" s="839">
        <v>42947</v>
      </c>
      <c r="D320" s="829" t="s">
        <v>1884</v>
      </c>
      <c r="E320" s="830" t="s">
        <v>1980</v>
      </c>
      <c r="F320" s="831">
        <v>68460</v>
      </c>
      <c r="G320" s="832">
        <v>109.04</v>
      </c>
      <c r="H320" s="829">
        <v>142.04</v>
      </c>
      <c r="I320" s="829" t="s">
        <v>322</v>
      </c>
      <c r="J320" s="981">
        <f t="shared" si="16"/>
        <v>142.04</v>
      </c>
      <c r="K320" s="840" t="s">
        <v>818</v>
      </c>
      <c r="L320" s="841" t="s">
        <v>661</v>
      </c>
      <c r="M320" s="841" t="s">
        <v>352</v>
      </c>
      <c r="N320" s="841"/>
      <c r="O320" s="841"/>
      <c r="P320" s="841" t="s">
        <v>5</v>
      </c>
      <c r="Q320" s="841" t="s">
        <v>323</v>
      </c>
      <c r="R320" s="841" t="s">
        <v>652</v>
      </c>
      <c r="S320" s="829"/>
      <c r="T320" s="829" t="s">
        <v>5</v>
      </c>
      <c r="U320" s="829" t="s">
        <v>323</v>
      </c>
      <c r="V320" s="829" t="s">
        <v>652</v>
      </c>
    </row>
    <row r="321" spans="1:22" outlineLevel="1">
      <c r="A321" s="847" t="s">
        <v>285</v>
      </c>
      <c r="B321" s="829" t="s">
        <v>1793</v>
      </c>
      <c r="C321" s="839">
        <v>42957</v>
      </c>
      <c r="D321" s="829" t="s">
        <v>1919</v>
      </c>
      <c r="E321" s="830" t="s">
        <v>1092</v>
      </c>
      <c r="F321" s="831">
        <v>68765</v>
      </c>
      <c r="G321" s="832">
        <v>20.62</v>
      </c>
      <c r="H321" s="829">
        <v>27.25</v>
      </c>
      <c r="I321" s="829" t="s">
        <v>322</v>
      </c>
      <c r="J321" s="981">
        <f t="shared" si="16"/>
        <v>27.25</v>
      </c>
      <c r="K321" s="840" t="s">
        <v>818</v>
      </c>
      <c r="L321" s="841" t="s">
        <v>645</v>
      </c>
      <c r="M321" s="841" t="s">
        <v>352</v>
      </c>
      <c r="N321" s="841"/>
      <c r="O321" s="841"/>
      <c r="P321" s="841" t="s">
        <v>5</v>
      </c>
      <c r="Q321" s="841" t="s">
        <v>323</v>
      </c>
      <c r="R321" s="841" t="s">
        <v>652</v>
      </c>
      <c r="S321" s="829"/>
      <c r="T321" s="829" t="s">
        <v>5</v>
      </c>
      <c r="U321" s="829" t="s">
        <v>323</v>
      </c>
      <c r="V321" s="829" t="s">
        <v>652</v>
      </c>
    </row>
    <row r="322" spans="1:22" outlineLevel="1">
      <c r="A322" s="847" t="s">
        <v>285</v>
      </c>
      <c r="B322" s="829" t="s">
        <v>1793</v>
      </c>
      <c r="C322" s="839">
        <v>42978</v>
      </c>
      <c r="D322" s="829" t="s">
        <v>1900</v>
      </c>
      <c r="E322" s="830" t="s">
        <v>1698</v>
      </c>
      <c r="F322" s="831">
        <v>68786</v>
      </c>
      <c r="G322" s="832">
        <v>2.46</v>
      </c>
      <c r="H322" s="829">
        <v>3.25</v>
      </c>
      <c r="I322" s="829" t="s">
        <v>322</v>
      </c>
      <c r="J322" s="981">
        <f t="shared" si="16"/>
        <v>3.25</v>
      </c>
      <c r="K322" s="840" t="s">
        <v>818</v>
      </c>
      <c r="L322" s="841" t="s">
        <v>661</v>
      </c>
      <c r="M322" s="841" t="s">
        <v>352</v>
      </c>
      <c r="N322" s="841"/>
      <c r="O322" s="841"/>
      <c r="P322" s="841" t="s">
        <v>5</v>
      </c>
      <c r="Q322" s="841" t="s">
        <v>323</v>
      </c>
      <c r="R322" s="841" t="s">
        <v>652</v>
      </c>
      <c r="S322" s="829"/>
      <c r="T322" s="829" t="s">
        <v>5</v>
      </c>
      <c r="U322" s="829" t="s">
        <v>323</v>
      </c>
      <c r="V322" s="829" t="s">
        <v>652</v>
      </c>
    </row>
    <row r="323" spans="1:22" outlineLevel="1">
      <c r="A323" s="847" t="s">
        <v>285</v>
      </c>
      <c r="B323" s="829" t="s">
        <v>1793</v>
      </c>
      <c r="C323" s="839">
        <v>42978</v>
      </c>
      <c r="D323" s="829" t="s">
        <v>1900</v>
      </c>
      <c r="E323" s="830" t="s">
        <v>1699</v>
      </c>
      <c r="F323" s="831">
        <v>68786</v>
      </c>
      <c r="G323" s="832">
        <v>2.46</v>
      </c>
      <c r="H323" s="829">
        <v>3.25</v>
      </c>
      <c r="I323" s="829" t="s">
        <v>322</v>
      </c>
      <c r="J323" s="981">
        <f t="shared" si="16"/>
        <v>3.25</v>
      </c>
      <c r="K323" s="840" t="s">
        <v>818</v>
      </c>
      <c r="L323" s="841" t="s">
        <v>661</v>
      </c>
      <c r="M323" s="841" t="s">
        <v>352</v>
      </c>
      <c r="N323" s="841"/>
      <c r="O323" s="841"/>
      <c r="P323" s="841" t="s">
        <v>5</v>
      </c>
      <c r="Q323" s="841" t="s">
        <v>323</v>
      </c>
      <c r="R323" s="841" t="s">
        <v>652</v>
      </c>
      <c r="S323" s="829"/>
      <c r="T323" s="829" t="s">
        <v>5</v>
      </c>
      <c r="U323" s="829" t="s">
        <v>323</v>
      </c>
      <c r="V323" s="829" t="s">
        <v>652</v>
      </c>
    </row>
    <row r="324" spans="1:22" outlineLevel="1">
      <c r="A324" s="847" t="s">
        <v>285</v>
      </c>
      <c r="B324" s="829" t="s">
        <v>1793</v>
      </c>
      <c r="C324" s="839">
        <v>42978</v>
      </c>
      <c r="D324" s="829" t="s">
        <v>1900</v>
      </c>
      <c r="E324" s="830" t="s">
        <v>1700</v>
      </c>
      <c r="F324" s="831">
        <v>68786</v>
      </c>
      <c r="G324" s="832">
        <v>2.46</v>
      </c>
      <c r="H324" s="829">
        <v>3.25</v>
      </c>
      <c r="I324" s="829" t="s">
        <v>322</v>
      </c>
      <c r="J324" s="981">
        <f t="shared" si="16"/>
        <v>3.25</v>
      </c>
      <c r="K324" s="840" t="s">
        <v>818</v>
      </c>
      <c r="L324" s="841" t="s">
        <v>661</v>
      </c>
      <c r="M324" s="841" t="s">
        <v>352</v>
      </c>
      <c r="N324" s="841"/>
      <c r="O324" s="841"/>
      <c r="P324" s="841" t="s">
        <v>5</v>
      </c>
      <c r="Q324" s="841" t="s">
        <v>323</v>
      </c>
      <c r="R324" s="841" t="s">
        <v>652</v>
      </c>
      <c r="S324" s="829"/>
      <c r="T324" s="829" t="s">
        <v>5</v>
      </c>
      <c r="U324" s="829" t="s">
        <v>323</v>
      </c>
      <c r="V324" s="829" t="s">
        <v>652</v>
      </c>
    </row>
    <row r="325" spans="1:22" outlineLevel="1">
      <c r="A325" s="847" t="s">
        <v>285</v>
      </c>
      <c r="B325" s="829" t="s">
        <v>1793</v>
      </c>
      <c r="C325" s="839">
        <v>42978</v>
      </c>
      <c r="D325" s="829" t="s">
        <v>1900</v>
      </c>
      <c r="E325" s="830" t="s">
        <v>1978</v>
      </c>
      <c r="F325" s="831">
        <v>68786</v>
      </c>
      <c r="G325" s="832">
        <v>2.46</v>
      </c>
      <c r="H325" s="829">
        <v>3.25</v>
      </c>
      <c r="I325" s="829" t="s">
        <v>322</v>
      </c>
      <c r="J325" s="981">
        <f t="shared" si="16"/>
        <v>3.25</v>
      </c>
      <c r="K325" s="840" t="s">
        <v>818</v>
      </c>
      <c r="L325" s="841" t="s">
        <v>661</v>
      </c>
      <c r="M325" s="841" t="s">
        <v>352</v>
      </c>
      <c r="N325" s="841"/>
      <c r="O325" s="841"/>
      <c r="P325" s="841" t="s">
        <v>5</v>
      </c>
      <c r="Q325" s="841" t="s">
        <v>323</v>
      </c>
      <c r="R325" s="841" t="s">
        <v>652</v>
      </c>
      <c r="S325" s="829"/>
      <c r="T325" s="829" t="s">
        <v>5</v>
      </c>
      <c r="U325" s="829" t="s">
        <v>323</v>
      </c>
      <c r="V325" s="829" t="s">
        <v>652</v>
      </c>
    </row>
    <row r="326" spans="1:22" outlineLevel="1">
      <c r="A326" s="847" t="s">
        <v>285</v>
      </c>
      <c r="B326" s="829" t="s">
        <v>1793</v>
      </c>
      <c r="C326" s="839">
        <v>42978</v>
      </c>
      <c r="D326" s="829" t="s">
        <v>1900</v>
      </c>
      <c r="E326" s="830" t="s">
        <v>1087</v>
      </c>
      <c r="F326" s="831">
        <v>68786</v>
      </c>
      <c r="G326" s="832">
        <v>3.93</v>
      </c>
      <c r="H326" s="829">
        <v>5.19</v>
      </c>
      <c r="I326" s="829" t="s">
        <v>322</v>
      </c>
      <c r="J326" s="981">
        <f t="shared" si="16"/>
        <v>5.19</v>
      </c>
      <c r="K326" s="840" t="s">
        <v>818</v>
      </c>
      <c r="L326" s="841" t="s">
        <v>661</v>
      </c>
      <c r="M326" s="841" t="s">
        <v>352</v>
      </c>
      <c r="N326" s="841"/>
      <c r="O326" s="841"/>
      <c r="P326" s="841" t="s">
        <v>5</v>
      </c>
      <c r="Q326" s="841" t="s">
        <v>323</v>
      </c>
      <c r="R326" s="841" t="s">
        <v>652</v>
      </c>
      <c r="S326" s="829"/>
      <c r="T326" s="829" t="s">
        <v>5</v>
      </c>
      <c r="U326" s="829" t="s">
        <v>323</v>
      </c>
      <c r="V326" s="829" t="s">
        <v>652</v>
      </c>
    </row>
    <row r="327" spans="1:22" outlineLevel="1">
      <c r="A327" s="847" t="s">
        <v>285</v>
      </c>
      <c r="B327" s="829" t="s">
        <v>1793</v>
      </c>
      <c r="C327" s="839">
        <v>42978</v>
      </c>
      <c r="D327" s="829" t="s">
        <v>1900</v>
      </c>
      <c r="E327" s="830" t="s">
        <v>1087</v>
      </c>
      <c r="F327" s="831">
        <v>68786</v>
      </c>
      <c r="G327" s="832">
        <v>20.28</v>
      </c>
      <c r="H327" s="829">
        <v>26.8</v>
      </c>
      <c r="I327" s="829" t="s">
        <v>322</v>
      </c>
      <c r="J327" s="981">
        <f t="shared" si="16"/>
        <v>26.8</v>
      </c>
      <c r="K327" s="840" t="s">
        <v>818</v>
      </c>
      <c r="L327" s="841" t="s">
        <v>661</v>
      </c>
      <c r="M327" s="841" t="s">
        <v>352</v>
      </c>
      <c r="N327" s="841"/>
      <c r="O327" s="841"/>
      <c r="P327" s="841" t="s">
        <v>5</v>
      </c>
      <c r="Q327" s="841" t="s">
        <v>323</v>
      </c>
      <c r="R327" s="841" t="s">
        <v>652</v>
      </c>
      <c r="S327" s="829"/>
      <c r="T327" s="829" t="s">
        <v>5</v>
      </c>
      <c r="U327" s="829" t="s">
        <v>323</v>
      </c>
      <c r="V327" s="829" t="s">
        <v>652</v>
      </c>
    </row>
    <row r="328" spans="1:22" outlineLevel="1">
      <c r="A328" s="847" t="s">
        <v>285</v>
      </c>
      <c r="B328" s="829" t="s">
        <v>1793</v>
      </c>
      <c r="C328" s="839">
        <v>42978</v>
      </c>
      <c r="D328" s="829" t="s">
        <v>1900</v>
      </c>
      <c r="E328" s="830" t="s">
        <v>1087</v>
      </c>
      <c r="F328" s="831">
        <v>68786</v>
      </c>
      <c r="G328" s="832">
        <v>3.51</v>
      </c>
      <c r="H328" s="829">
        <v>4.6399999999999997</v>
      </c>
      <c r="I328" s="829" t="s">
        <v>322</v>
      </c>
      <c r="J328" s="981">
        <f t="shared" si="16"/>
        <v>4.6399999999999997</v>
      </c>
      <c r="K328" s="840" t="s">
        <v>818</v>
      </c>
      <c r="L328" s="841" t="s">
        <v>661</v>
      </c>
      <c r="M328" s="841" t="s">
        <v>352</v>
      </c>
      <c r="N328" s="841"/>
      <c r="O328" s="841"/>
      <c r="P328" s="841" t="s">
        <v>5</v>
      </c>
      <c r="Q328" s="841" t="s">
        <v>323</v>
      </c>
      <c r="R328" s="841" t="s">
        <v>652</v>
      </c>
      <c r="S328" s="829"/>
      <c r="T328" s="829" t="s">
        <v>5</v>
      </c>
      <c r="U328" s="829" t="s">
        <v>323</v>
      </c>
      <c r="V328" s="829" t="s">
        <v>652</v>
      </c>
    </row>
    <row r="329" spans="1:22" outlineLevel="1">
      <c r="A329" s="847" t="s">
        <v>285</v>
      </c>
      <c r="B329" s="829" t="s">
        <v>1793</v>
      </c>
      <c r="C329" s="839">
        <v>42978</v>
      </c>
      <c r="D329" s="829" t="s">
        <v>1900</v>
      </c>
      <c r="E329" s="830" t="s">
        <v>1087</v>
      </c>
      <c r="F329" s="831">
        <v>68786</v>
      </c>
      <c r="G329" s="832">
        <v>4.3899999999999997</v>
      </c>
      <c r="H329" s="829">
        <v>5.8</v>
      </c>
      <c r="I329" s="829" t="s">
        <v>322</v>
      </c>
      <c r="J329" s="981">
        <f t="shared" si="16"/>
        <v>5.8</v>
      </c>
      <c r="K329" s="840" t="s">
        <v>818</v>
      </c>
      <c r="L329" s="841" t="s">
        <v>661</v>
      </c>
      <c r="M329" s="841" t="s">
        <v>352</v>
      </c>
      <c r="N329" s="841"/>
      <c r="O329" s="841"/>
      <c r="P329" s="841" t="s">
        <v>5</v>
      </c>
      <c r="Q329" s="841" t="s">
        <v>323</v>
      </c>
      <c r="R329" s="841" t="s">
        <v>652</v>
      </c>
      <c r="S329" s="829"/>
      <c r="T329" s="829" t="s">
        <v>5</v>
      </c>
      <c r="U329" s="829" t="s">
        <v>323</v>
      </c>
      <c r="V329" s="829" t="s">
        <v>652</v>
      </c>
    </row>
    <row r="330" spans="1:22" outlineLevel="1">
      <c r="A330" s="847" t="s">
        <v>285</v>
      </c>
      <c r="B330" s="829" t="s">
        <v>1793</v>
      </c>
      <c r="C330" s="839">
        <v>42978</v>
      </c>
      <c r="D330" s="829" t="s">
        <v>1900</v>
      </c>
      <c r="E330" s="830" t="s">
        <v>1981</v>
      </c>
      <c r="F330" s="831">
        <v>68786</v>
      </c>
      <c r="G330" s="832">
        <v>4.92</v>
      </c>
      <c r="H330" s="829">
        <v>6.5</v>
      </c>
      <c r="I330" s="829" t="s">
        <v>322</v>
      </c>
      <c r="J330" s="981">
        <f t="shared" si="16"/>
        <v>6.5</v>
      </c>
      <c r="K330" s="840" t="s">
        <v>818</v>
      </c>
      <c r="L330" s="841" t="s">
        <v>661</v>
      </c>
      <c r="M330" s="841" t="s">
        <v>352</v>
      </c>
      <c r="N330" s="841"/>
      <c r="O330" s="841"/>
      <c r="P330" s="841" t="s">
        <v>5</v>
      </c>
      <c r="Q330" s="841" t="s">
        <v>323</v>
      </c>
      <c r="R330" s="841" t="s">
        <v>652</v>
      </c>
      <c r="S330" s="829"/>
      <c r="T330" s="829" t="s">
        <v>5</v>
      </c>
      <c r="U330" s="829" t="s">
        <v>323</v>
      </c>
      <c r="V330" s="829" t="s">
        <v>652</v>
      </c>
    </row>
    <row r="331" spans="1:22" outlineLevel="1">
      <c r="A331" s="847" t="s">
        <v>285</v>
      </c>
      <c r="B331" s="829" t="s">
        <v>1793</v>
      </c>
      <c r="C331" s="839">
        <v>42978</v>
      </c>
      <c r="D331" s="829" t="s">
        <v>1900</v>
      </c>
      <c r="E331" s="830" t="s">
        <v>1087</v>
      </c>
      <c r="F331" s="831">
        <v>68786</v>
      </c>
      <c r="G331" s="832">
        <v>2.67</v>
      </c>
      <c r="H331" s="829">
        <v>3.53</v>
      </c>
      <c r="I331" s="829" t="s">
        <v>322</v>
      </c>
      <c r="J331" s="981">
        <f t="shared" si="16"/>
        <v>3.53</v>
      </c>
      <c r="K331" s="840" t="s">
        <v>818</v>
      </c>
      <c r="L331" s="841" t="s">
        <v>661</v>
      </c>
      <c r="M331" s="841" t="s">
        <v>352</v>
      </c>
      <c r="N331" s="841"/>
      <c r="O331" s="841"/>
      <c r="P331" s="841" t="s">
        <v>5</v>
      </c>
      <c r="Q331" s="841" t="s">
        <v>323</v>
      </c>
      <c r="R331" s="841" t="s">
        <v>652</v>
      </c>
      <c r="S331" s="829"/>
      <c r="T331" s="829" t="s">
        <v>5</v>
      </c>
      <c r="U331" s="829" t="s">
        <v>323</v>
      </c>
      <c r="V331" s="829" t="s">
        <v>652</v>
      </c>
    </row>
    <row r="332" spans="1:22" outlineLevel="1">
      <c r="A332" s="847" t="s">
        <v>285</v>
      </c>
      <c r="B332" s="829" t="s">
        <v>1793</v>
      </c>
      <c r="C332" s="839">
        <v>42978</v>
      </c>
      <c r="D332" s="829" t="s">
        <v>1900</v>
      </c>
      <c r="E332" s="830" t="s">
        <v>1087</v>
      </c>
      <c r="F332" s="831">
        <v>68786</v>
      </c>
      <c r="G332" s="832">
        <v>10.77</v>
      </c>
      <c r="H332" s="829">
        <v>14.23</v>
      </c>
      <c r="I332" s="829" t="s">
        <v>322</v>
      </c>
      <c r="J332" s="981">
        <f t="shared" si="16"/>
        <v>14.23</v>
      </c>
      <c r="K332" s="840" t="s">
        <v>818</v>
      </c>
      <c r="L332" s="841" t="s">
        <v>661</v>
      </c>
      <c r="M332" s="841" t="s">
        <v>352</v>
      </c>
      <c r="N332" s="841"/>
      <c r="O332" s="841"/>
      <c r="P332" s="841" t="s">
        <v>5</v>
      </c>
      <c r="Q332" s="841" t="s">
        <v>323</v>
      </c>
      <c r="R332" s="841" t="s">
        <v>652</v>
      </c>
      <c r="S332" s="829"/>
      <c r="T332" s="829" t="s">
        <v>5</v>
      </c>
      <c r="U332" s="829" t="s">
        <v>323</v>
      </c>
      <c r="V332" s="829" t="s">
        <v>652</v>
      </c>
    </row>
    <row r="333" spans="1:22" outlineLevel="1">
      <c r="A333" s="847" t="s">
        <v>285</v>
      </c>
      <c r="B333" s="829" t="s">
        <v>1793</v>
      </c>
      <c r="C333" s="839">
        <v>42978</v>
      </c>
      <c r="D333" s="829" t="s">
        <v>1900</v>
      </c>
      <c r="E333" s="830" t="s">
        <v>1982</v>
      </c>
      <c r="F333" s="831">
        <v>68786</v>
      </c>
      <c r="G333" s="832">
        <v>33.32</v>
      </c>
      <c r="H333" s="829">
        <v>44.02</v>
      </c>
      <c r="I333" s="829" t="s">
        <v>322</v>
      </c>
      <c r="J333" s="981">
        <f t="shared" si="16"/>
        <v>44.02</v>
      </c>
      <c r="K333" s="840" t="s">
        <v>818</v>
      </c>
      <c r="L333" s="841" t="s">
        <v>661</v>
      </c>
      <c r="M333" s="841" t="s">
        <v>352</v>
      </c>
      <c r="N333" s="841"/>
      <c r="O333" s="841"/>
      <c r="P333" s="841" t="s">
        <v>5</v>
      </c>
      <c r="Q333" s="841" t="s">
        <v>323</v>
      </c>
      <c r="R333" s="841" t="s">
        <v>652</v>
      </c>
      <c r="S333" s="829"/>
      <c r="T333" s="829" t="s">
        <v>5</v>
      </c>
      <c r="U333" s="829" t="s">
        <v>323</v>
      </c>
      <c r="V333" s="829" t="s">
        <v>652</v>
      </c>
    </row>
    <row r="334" spans="1:22" outlineLevel="1">
      <c r="A334" s="847" t="s">
        <v>285</v>
      </c>
      <c r="B334" s="829" t="s">
        <v>1793</v>
      </c>
      <c r="C334" s="839">
        <v>42978</v>
      </c>
      <c r="D334" s="829" t="s">
        <v>1900</v>
      </c>
      <c r="E334" s="830" t="s">
        <v>1983</v>
      </c>
      <c r="F334" s="831">
        <v>68786</v>
      </c>
      <c r="G334" s="832">
        <v>56.63</v>
      </c>
      <c r="H334" s="829">
        <v>74.819999999999993</v>
      </c>
      <c r="I334" s="829" t="s">
        <v>322</v>
      </c>
      <c r="J334" s="981">
        <f t="shared" si="16"/>
        <v>74.819999999999993</v>
      </c>
      <c r="K334" s="840" t="s">
        <v>818</v>
      </c>
      <c r="L334" s="841" t="s">
        <v>661</v>
      </c>
      <c r="M334" s="841" t="s">
        <v>352</v>
      </c>
      <c r="N334" s="841"/>
      <c r="O334" s="841"/>
      <c r="P334" s="841" t="s">
        <v>5</v>
      </c>
      <c r="Q334" s="841" t="s">
        <v>323</v>
      </c>
      <c r="R334" s="841" t="s">
        <v>652</v>
      </c>
      <c r="S334" s="829"/>
      <c r="T334" s="829" t="s">
        <v>5</v>
      </c>
      <c r="U334" s="829" t="s">
        <v>323</v>
      </c>
      <c r="V334" s="829" t="s">
        <v>652</v>
      </c>
    </row>
    <row r="335" spans="1:22" outlineLevel="1">
      <c r="A335" s="847" t="s">
        <v>285</v>
      </c>
      <c r="B335" s="829" t="s">
        <v>1793</v>
      </c>
      <c r="C335" s="839">
        <v>42978</v>
      </c>
      <c r="D335" s="829" t="s">
        <v>1900</v>
      </c>
      <c r="E335" s="830" t="s">
        <v>1087</v>
      </c>
      <c r="F335" s="831">
        <v>68786</v>
      </c>
      <c r="G335" s="832">
        <v>35.119999999999997</v>
      </c>
      <c r="H335" s="829">
        <v>46.4</v>
      </c>
      <c r="I335" s="829" t="s">
        <v>322</v>
      </c>
      <c r="J335" s="981">
        <f t="shared" si="16"/>
        <v>46.4</v>
      </c>
      <c r="K335" s="840" t="s">
        <v>818</v>
      </c>
      <c r="L335" s="841" t="s">
        <v>661</v>
      </c>
      <c r="M335" s="841" t="s">
        <v>352</v>
      </c>
      <c r="N335" s="841"/>
      <c r="O335" s="841"/>
      <c r="P335" s="841" t="s">
        <v>5</v>
      </c>
      <c r="Q335" s="841" t="s">
        <v>323</v>
      </c>
      <c r="R335" s="841" t="s">
        <v>652</v>
      </c>
      <c r="S335" s="829"/>
      <c r="T335" s="829" t="s">
        <v>5</v>
      </c>
      <c r="U335" s="829" t="s">
        <v>323</v>
      </c>
      <c r="V335" s="829" t="s">
        <v>652</v>
      </c>
    </row>
    <row r="336" spans="1:22" outlineLevel="1">
      <c r="A336" s="847" t="s">
        <v>285</v>
      </c>
      <c r="B336" s="829" t="s">
        <v>1793</v>
      </c>
      <c r="C336" s="839">
        <v>42978</v>
      </c>
      <c r="D336" s="829" t="s">
        <v>1984</v>
      </c>
      <c r="E336" s="830" t="s">
        <v>824</v>
      </c>
      <c r="F336" s="831">
        <v>68794</v>
      </c>
      <c r="G336" s="832">
        <v>2.61</v>
      </c>
      <c r="H336" s="829">
        <v>3.45</v>
      </c>
      <c r="I336" s="829" t="s">
        <v>322</v>
      </c>
      <c r="J336" s="981">
        <f t="shared" si="16"/>
        <v>3.45</v>
      </c>
      <c r="K336" s="840" t="s">
        <v>818</v>
      </c>
      <c r="L336" s="841" t="s">
        <v>665</v>
      </c>
      <c r="M336" s="841" t="s">
        <v>352</v>
      </c>
      <c r="N336" s="841"/>
      <c r="O336" s="841"/>
      <c r="P336" s="841" t="s">
        <v>5</v>
      </c>
      <c r="Q336" s="841" t="s">
        <v>323</v>
      </c>
      <c r="R336" s="841" t="s">
        <v>652</v>
      </c>
      <c r="S336" s="829"/>
      <c r="T336" s="829" t="s">
        <v>5</v>
      </c>
      <c r="U336" s="829" t="s">
        <v>323</v>
      </c>
      <c r="V336" s="829" t="s">
        <v>652</v>
      </c>
    </row>
    <row r="337" spans="1:22" outlineLevel="1">
      <c r="A337" s="847" t="s">
        <v>285</v>
      </c>
      <c r="B337" s="829" t="s">
        <v>1793</v>
      </c>
      <c r="C337" s="839">
        <v>42978</v>
      </c>
      <c r="D337" s="829" t="s">
        <v>1984</v>
      </c>
      <c r="E337" s="830" t="s">
        <v>825</v>
      </c>
      <c r="F337" s="831">
        <v>68794</v>
      </c>
      <c r="G337" s="832">
        <v>0.42</v>
      </c>
      <c r="H337" s="829">
        <v>0.55000000000000004</v>
      </c>
      <c r="I337" s="829" t="s">
        <v>322</v>
      </c>
      <c r="J337" s="981">
        <f t="shared" si="16"/>
        <v>0.55000000000000004</v>
      </c>
      <c r="K337" s="840" t="s">
        <v>818</v>
      </c>
      <c r="L337" s="841" t="s">
        <v>665</v>
      </c>
      <c r="M337" s="841" t="s">
        <v>352</v>
      </c>
      <c r="N337" s="841"/>
      <c r="O337" s="841"/>
      <c r="P337" s="841" t="s">
        <v>5</v>
      </c>
      <c r="Q337" s="841" t="s">
        <v>323</v>
      </c>
      <c r="R337" s="841" t="s">
        <v>652</v>
      </c>
      <c r="S337" s="829"/>
      <c r="T337" s="829" t="s">
        <v>5</v>
      </c>
      <c r="U337" s="829" t="s">
        <v>323</v>
      </c>
      <c r="V337" s="829" t="s">
        <v>652</v>
      </c>
    </row>
    <row r="338" spans="1:22" outlineLevel="1">
      <c r="A338" s="847" t="s">
        <v>285</v>
      </c>
      <c r="B338" s="829" t="s">
        <v>1793</v>
      </c>
      <c r="C338" s="839">
        <v>42978</v>
      </c>
      <c r="D338" s="829" t="s">
        <v>1984</v>
      </c>
      <c r="E338" s="830" t="s">
        <v>1083</v>
      </c>
      <c r="F338" s="831">
        <v>68794</v>
      </c>
      <c r="G338" s="832">
        <v>1.59</v>
      </c>
      <c r="H338" s="829">
        <v>2.1</v>
      </c>
      <c r="I338" s="829" t="s">
        <v>322</v>
      </c>
      <c r="J338" s="981">
        <f t="shared" si="16"/>
        <v>2.1</v>
      </c>
      <c r="K338" s="840" t="s">
        <v>818</v>
      </c>
      <c r="L338" s="841" t="s">
        <v>665</v>
      </c>
      <c r="M338" s="841" t="s">
        <v>352</v>
      </c>
      <c r="N338" s="841"/>
      <c r="O338" s="841"/>
      <c r="P338" s="841" t="s">
        <v>5</v>
      </c>
      <c r="Q338" s="841" t="s">
        <v>323</v>
      </c>
      <c r="R338" s="841" t="s">
        <v>652</v>
      </c>
      <c r="S338" s="829"/>
      <c r="T338" s="829" t="s">
        <v>5</v>
      </c>
      <c r="U338" s="829" t="s">
        <v>323</v>
      </c>
      <c r="V338" s="829" t="s">
        <v>652</v>
      </c>
    </row>
    <row r="339" spans="1:22" outlineLevel="1">
      <c r="A339" s="847" t="s">
        <v>285</v>
      </c>
      <c r="B339" s="829" t="s">
        <v>1793</v>
      </c>
      <c r="C339" s="839">
        <v>42978</v>
      </c>
      <c r="D339" s="829" t="s">
        <v>1984</v>
      </c>
      <c r="E339" s="830" t="s">
        <v>1083</v>
      </c>
      <c r="F339" s="831">
        <v>68794</v>
      </c>
      <c r="G339" s="832">
        <v>1.9</v>
      </c>
      <c r="H339" s="829">
        <v>2.5099999999999998</v>
      </c>
      <c r="I339" s="829" t="s">
        <v>322</v>
      </c>
      <c r="J339" s="981">
        <f t="shared" si="16"/>
        <v>2.5099999999999998</v>
      </c>
      <c r="K339" s="840" t="s">
        <v>818</v>
      </c>
      <c r="L339" s="841" t="s">
        <v>665</v>
      </c>
      <c r="M339" s="841" t="s">
        <v>352</v>
      </c>
      <c r="N339" s="841"/>
      <c r="O339" s="841"/>
      <c r="P339" s="841" t="s">
        <v>5</v>
      </c>
      <c r="Q339" s="841" t="s">
        <v>323</v>
      </c>
      <c r="R339" s="841" t="s">
        <v>652</v>
      </c>
      <c r="S339" s="829"/>
      <c r="T339" s="829" t="s">
        <v>5</v>
      </c>
      <c r="U339" s="829" t="s">
        <v>323</v>
      </c>
      <c r="V339" s="829" t="s">
        <v>652</v>
      </c>
    </row>
    <row r="340" spans="1:22" outlineLevel="1">
      <c r="A340" s="847" t="s">
        <v>285</v>
      </c>
      <c r="B340" s="829" t="s">
        <v>1793</v>
      </c>
      <c r="C340" s="839">
        <v>42978</v>
      </c>
      <c r="D340" s="829" t="s">
        <v>1984</v>
      </c>
      <c r="E340" s="830" t="s">
        <v>1083</v>
      </c>
      <c r="F340" s="831">
        <v>68794</v>
      </c>
      <c r="G340" s="832">
        <v>2.2200000000000002</v>
      </c>
      <c r="H340" s="829">
        <v>2.93</v>
      </c>
      <c r="I340" s="829" t="s">
        <v>322</v>
      </c>
      <c r="J340" s="981">
        <f t="shared" si="16"/>
        <v>2.93</v>
      </c>
      <c r="K340" s="840" t="s">
        <v>818</v>
      </c>
      <c r="L340" s="841" t="s">
        <v>665</v>
      </c>
      <c r="M340" s="841" t="s">
        <v>352</v>
      </c>
      <c r="N340" s="841"/>
      <c r="O340" s="841"/>
      <c r="P340" s="841" t="s">
        <v>5</v>
      </c>
      <c r="Q340" s="841" t="s">
        <v>323</v>
      </c>
      <c r="R340" s="841" t="s">
        <v>652</v>
      </c>
      <c r="S340" s="829"/>
      <c r="T340" s="829" t="s">
        <v>5</v>
      </c>
      <c r="U340" s="829" t="s">
        <v>323</v>
      </c>
      <c r="V340" s="829" t="s">
        <v>652</v>
      </c>
    </row>
    <row r="341" spans="1:22" outlineLevel="1">
      <c r="A341" s="847" t="s">
        <v>285</v>
      </c>
      <c r="B341" s="829" t="s">
        <v>1793</v>
      </c>
      <c r="C341" s="839">
        <v>42978</v>
      </c>
      <c r="D341" s="829" t="s">
        <v>1985</v>
      </c>
      <c r="E341" s="830" t="s">
        <v>1986</v>
      </c>
      <c r="F341" s="831">
        <v>68781</v>
      </c>
      <c r="G341" s="832">
        <v>1.07</v>
      </c>
      <c r="H341" s="829">
        <v>1.42</v>
      </c>
      <c r="I341" s="829" t="s">
        <v>322</v>
      </c>
      <c r="J341" s="981">
        <f t="shared" si="16"/>
        <v>1.42</v>
      </c>
      <c r="K341" s="840" t="s">
        <v>818</v>
      </c>
      <c r="L341" s="841" t="s">
        <v>917</v>
      </c>
      <c r="M341" s="841" t="s">
        <v>352</v>
      </c>
      <c r="N341" s="841"/>
      <c r="O341" s="841"/>
      <c r="P341" s="841" t="s">
        <v>5</v>
      </c>
      <c r="Q341" s="841" t="s">
        <v>323</v>
      </c>
      <c r="R341" s="841" t="s">
        <v>652</v>
      </c>
      <c r="S341" s="829"/>
      <c r="T341" s="829" t="s">
        <v>5</v>
      </c>
      <c r="U341" s="829" t="s">
        <v>323</v>
      </c>
      <c r="V341" s="829" t="s">
        <v>652</v>
      </c>
    </row>
    <row r="342" spans="1:22" outlineLevel="1">
      <c r="A342" s="847" t="s">
        <v>285</v>
      </c>
      <c r="B342" s="829" t="s">
        <v>1793</v>
      </c>
      <c r="C342" s="839">
        <v>42978</v>
      </c>
      <c r="D342" s="829" t="s">
        <v>1987</v>
      </c>
      <c r="E342" s="830" t="s">
        <v>1988</v>
      </c>
      <c r="F342" s="831">
        <v>68786</v>
      </c>
      <c r="G342" s="832">
        <v>9.7799999999999994</v>
      </c>
      <c r="H342" s="829">
        <v>12.92</v>
      </c>
      <c r="I342" s="829" t="s">
        <v>322</v>
      </c>
      <c r="J342" s="981">
        <f t="shared" si="16"/>
        <v>12.92</v>
      </c>
      <c r="K342" s="840" t="s">
        <v>818</v>
      </c>
      <c r="L342" s="841" t="s">
        <v>661</v>
      </c>
      <c r="M342" s="841" t="s">
        <v>352</v>
      </c>
      <c r="N342" s="841"/>
      <c r="O342" s="841"/>
      <c r="P342" s="841" t="s">
        <v>5</v>
      </c>
      <c r="Q342" s="841" t="s">
        <v>323</v>
      </c>
      <c r="R342" s="841" t="s">
        <v>652</v>
      </c>
      <c r="S342" s="829"/>
      <c r="T342" s="829" t="s">
        <v>5</v>
      </c>
      <c r="U342" s="829" t="s">
        <v>323</v>
      </c>
      <c r="V342" s="829" t="s">
        <v>652</v>
      </c>
    </row>
    <row r="343" spans="1:22" outlineLevel="1">
      <c r="A343" s="847" t="s">
        <v>285</v>
      </c>
      <c r="B343" s="829" t="s">
        <v>1793</v>
      </c>
      <c r="C343" s="839">
        <v>42978</v>
      </c>
      <c r="D343" s="829" t="s">
        <v>1987</v>
      </c>
      <c r="E343" s="830" t="s">
        <v>1988</v>
      </c>
      <c r="F343" s="831">
        <v>68786</v>
      </c>
      <c r="G343" s="832">
        <v>4.3499999999999996</v>
      </c>
      <c r="H343" s="829">
        <v>5.75</v>
      </c>
      <c r="I343" s="829" t="s">
        <v>322</v>
      </c>
      <c r="J343" s="981">
        <f t="shared" si="16"/>
        <v>5.75</v>
      </c>
      <c r="K343" s="840" t="s">
        <v>818</v>
      </c>
      <c r="L343" s="841" t="s">
        <v>661</v>
      </c>
      <c r="M343" s="841" t="s">
        <v>352</v>
      </c>
      <c r="N343" s="841"/>
      <c r="O343" s="841"/>
      <c r="P343" s="841" t="s">
        <v>5</v>
      </c>
      <c r="Q343" s="841" t="s">
        <v>323</v>
      </c>
      <c r="R343" s="841" t="s">
        <v>652</v>
      </c>
      <c r="S343" s="829"/>
      <c r="T343" s="829" t="s">
        <v>5</v>
      </c>
      <c r="U343" s="829" t="s">
        <v>323</v>
      </c>
      <c r="V343" s="829" t="s">
        <v>652</v>
      </c>
    </row>
    <row r="344" spans="1:22" outlineLevel="1">
      <c r="A344" s="847" t="s">
        <v>285</v>
      </c>
      <c r="B344" s="829" t="s">
        <v>1793</v>
      </c>
      <c r="C344" s="839">
        <v>42978</v>
      </c>
      <c r="D344" s="829" t="s">
        <v>1987</v>
      </c>
      <c r="E344" s="830" t="s">
        <v>1988</v>
      </c>
      <c r="F344" s="831">
        <v>68786</v>
      </c>
      <c r="G344" s="832">
        <v>27.5</v>
      </c>
      <c r="H344" s="829">
        <v>36.340000000000003</v>
      </c>
      <c r="I344" s="829" t="s">
        <v>322</v>
      </c>
      <c r="J344" s="981">
        <f t="shared" si="16"/>
        <v>36.340000000000003</v>
      </c>
      <c r="K344" s="840" t="s">
        <v>818</v>
      </c>
      <c r="L344" s="841" t="s">
        <v>661</v>
      </c>
      <c r="M344" s="841" t="s">
        <v>352</v>
      </c>
      <c r="N344" s="841"/>
      <c r="O344" s="841"/>
      <c r="P344" s="841" t="s">
        <v>5</v>
      </c>
      <c r="Q344" s="841" t="s">
        <v>323</v>
      </c>
      <c r="R344" s="841" t="s">
        <v>652</v>
      </c>
      <c r="S344" s="829"/>
      <c r="T344" s="829" t="s">
        <v>5</v>
      </c>
      <c r="U344" s="829" t="s">
        <v>323</v>
      </c>
      <c r="V344" s="829" t="s">
        <v>652</v>
      </c>
    </row>
    <row r="345" spans="1:22" outlineLevel="1">
      <c r="A345" s="847" t="s">
        <v>285</v>
      </c>
      <c r="B345" s="829" t="s">
        <v>1793</v>
      </c>
      <c r="C345" s="839">
        <v>42978</v>
      </c>
      <c r="D345" s="829" t="s">
        <v>1987</v>
      </c>
      <c r="E345" s="830" t="s">
        <v>1988</v>
      </c>
      <c r="F345" s="831">
        <v>68786</v>
      </c>
      <c r="G345" s="832">
        <v>2</v>
      </c>
      <c r="H345" s="829">
        <v>2.64</v>
      </c>
      <c r="I345" s="829" t="s">
        <v>322</v>
      </c>
      <c r="J345" s="981">
        <f t="shared" si="16"/>
        <v>2.64</v>
      </c>
      <c r="K345" s="840" t="s">
        <v>818</v>
      </c>
      <c r="L345" s="841" t="s">
        <v>661</v>
      </c>
      <c r="M345" s="841" t="s">
        <v>352</v>
      </c>
      <c r="N345" s="841"/>
      <c r="O345" s="841"/>
      <c r="P345" s="841" t="s">
        <v>5</v>
      </c>
      <c r="Q345" s="841" t="s">
        <v>323</v>
      </c>
      <c r="R345" s="841" t="s">
        <v>652</v>
      </c>
      <c r="S345" s="829"/>
      <c r="T345" s="829" t="s">
        <v>5</v>
      </c>
      <c r="U345" s="829" t="s">
        <v>323</v>
      </c>
      <c r="V345" s="829" t="s">
        <v>652</v>
      </c>
    </row>
    <row r="346" spans="1:22" outlineLevel="1">
      <c r="A346" s="847" t="s">
        <v>285</v>
      </c>
      <c r="B346" s="829" t="s">
        <v>1793</v>
      </c>
      <c r="C346" s="839">
        <v>42978</v>
      </c>
      <c r="D346" s="829" t="s">
        <v>1987</v>
      </c>
      <c r="E346" s="830" t="s">
        <v>1988</v>
      </c>
      <c r="F346" s="831">
        <v>68786</v>
      </c>
      <c r="G346" s="832">
        <v>3.53</v>
      </c>
      <c r="H346" s="829">
        <v>4.67</v>
      </c>
      <c r="I346" s="829" t="s">
        <v>322</v>
      </c>
      <c r="J346" s="981">
        <f t="shared" si="16"/>
        <v>4.67</v>
      </c>
      <c r="K346" s="840" t="s">
        <v>818</v>
      </c>
      <c r="L346" s="841" t="s">
        <v>661</v>
      </c>
      <c r="M346" s="841" t="s">
        <v>352</v>
      </c>
      <c r="N346" s="841"/>
      <c r="O346" s="841"/>
      <c r="P346" s="841" t="s">
        <v>5</v>
      </c>
      <c r="Q346" s="841" t="s">
        <v>323</v>
      </c>
      <c r="R346" s="841" t="s">
        <v>652</v>
      </c>
      <c r="S346" s="829"/>
      <c r="T346" s="829" t="s">
        <v>5</v>
      </c>
      <c r="U346" s="829" t="s">
        <v>323</v>
      </c>
      <c r="V346" s="829" t="s">
        <v>652</v>
      </c>
    </row>
    <row r="347" spans="1:22" outlineLevel="1">
      <c r="A347" s="847" t="s">
        <v>285</v>
      </c>
      <c r="B347" s="829" t="s">
        <v>1793</v>
      </c>
      <c r="C347" s="839">
        <v>42978</v>
      </c>
      <c r="D347" s="829" t="s">
        <v>1987</v>
      </c>
      <c r="E347" s="830" t="s">
        <v>1988</v>
      </c>
      <c r="F347" s="831">
        <v>68786</v>
      </c>
      <c r="G347" s="832">
        <v>6.43</v>
      </c>
      <c r="H347" s="829">
        <v>8.5</v>
      </c>
      <c r="I347" s="829" t="s">
        <v>322</v>
      </c>
      <c r="J347" s="981">
        <f t="shared" si="16"/>
        <v>8.5</v>
      </c>
      <c r="K347" s="840" t="s">
        <v>818</v>
      </c>
      <c r="L347" s="841" t="s">
        <v>661</v>
      </c>
      <c r="M347" s="841" t="s">
        <v>352</v>
      </c>
      <c r="N347" s="841"/>
      <c r="O347" s="841"/>
      <c r="P347" s="841" t="s">
        <v>5</v>
      </c>
      <c r="Q347" s="841" t="s">
        <v>323</v>
      </c>
      <c r="R347" s="841" t="s">
        <v>652</v>
      </c>
      <c r="S347" s="829"/>
      <c r="T347" s="829" t="s">
        <v>5</v>
      </c>
      <c r="U347" s="829" t="s">
        <v>323</v>
      </c>
      <c r="V347" s="829" t="s">
        <v>652</v>
      </c>
    </row>
    <row r="348" spans="1:22" outlineLevel="1">
      <c r="A348" s="847" t="s">
        <v>285</v>
      </c>
      <c r="B348" s="829" t="s">
        <v>1793</v>
      </c>
      <c r="C348" s="839">
        <v>42978</v>
      </c>
      <c r="D348" s="829" t="s">
        <v>1887</v>
      </c>
      <c r="E348" s="830" t="s">
        <v>1989</v>
      </c>
      <c r="F348" s="831">
        <v>68786</v>
      </c>
      <c r="G348" s="832">
        <v>80.39</v>
      </c>
      <c r="H348" s="829">
        <v>106.22</v>
      </c>
      <c r="I348" s="829" t="s">
        <v>322</v>
      </c>
      <c r="J348" s="981">
        <f t="shared" si="16"/>
        <v>106.22</v>
      </c>
      <c r="K348" s="840" t="s">
        <v>818</v>
      </c>
      <c r="L348" s="841" t="s">
        <v>661</v>
      </c>
      <c r="M348" s="841" t="s">
        <v>352</v>
      </c>
      <c r="N348" s="841"/>
      <c r="O348" s="841"/>
      <c r="P348" s="841" t="s">
        <v>5</v>
      </c>
      <c r="Q348" s="841" t="s">
        <v>323</v>
      </c>
      <c r="R348" s="841" t="s">
        <v>652</v>
      </c>
      <c r="S348" s="829"/>
      <c r="T348" s="829" t="s">
        <v>5</v>
      </c>
      <c r="U348" s="829" t="s">
        <v>323</v>
      </c>
      <c r="V348" s="829" t="s">
        <v>652</v>
      </c>
    </row>
    <row r="349" spans="1:22" outlineLevel="1">
      <c r="A349" s="847" t="s">
        <v>285</v>
      </c>
      <c r="B349" s="829" t="s">
        <v>1793</v>
      </c>
      <c r="C349" s="839">
        <v>42978</v>
      </c>
      <c r="D349" s="829" t="s">
        <v>1900</v>
      </c>
      <c r="E349" s="830" t="s">
        <v>1990</v>
      </c>
      <c r="F349" s="831">
        <v>68786</v>
      </c>
      <c r="G349" s="832">
        <v>9.4600000000000009</v>
      </c>
      <c r="H349" s="829">
        <v>12.5</v>
      </c>
      <c r="I349" s="829" t="s">
        <v>322</v>
      </c>
      <c r="J349" s="981">
        <f t="shared" si="16"/>
        <v>12.5</v>
      </c>
      <c r="K349" s="840" t="s">
        <v>818</v>
      </c>
      <c r="L349" s="841" t="s">
        <v>661</v>
      </c>
      <c r="M349" s="841" t="s">
        <v>352</v>
      </c>
      <c r="N349" s="841"/>
      <c r="O349" s="841"/>
      <c r="P349" s="841" t="s">
        <v>5</v>
      </c>
      <c r="Q349" s="841" t="s">
        <v>323</v>
      </c>
      <c r="R349" s="841" t="s">
        <v>652</v>
      </c>
      <c r="S349" s="829"/>
      <c r="T349" s="829" t="s">
        <v>5</v>
      </c>
      <c r="U349" s="829" t="s">
        <v>323</v>
      </c>
      <c r="V349" s="829" t="s">
        <v>652</v>
      </c>
    </row>
    <row r="350" spans="1:22" outlineLevel="1">
      <c r="A350" s="847" t="s">
        <v>285</v>
      </c>
      <c r="B350" s="829" t="s">
        <v>1793</v>
      </c>
      <c r="C350" s="839">
        <v>42978</v>
      </c>
      <c r="D350" s="829" t="s">
        <v>1900</v>
      </c>
      <c r="E350" s="830" t="s">
        <v>1991</v>
      </c>
      <c r="F350" s="831">
        <v>68786</v>
      </c>
      <c r="G350" s="832">
        <v>4.97</v>
      </c>
      <c r="H350" s="829">
        <v>6.57</v>
      </c>
      <c r="I350" s="829" t="s">
        <v>322</v>
      </c>
      <c r="J350" s="981">
        <f t="shared" si="16"/>
        <v>6.57</v>
      </c>
      <c r="K350" s="840" t="s">
        <v>818</v>
      </c>
      <c r="L350" s="841" t="s">
        <v>661</v>
      </c>
      <c r="M350" s="841" t="s">
        <v>352</v>
      </c>
      <c r="N350" s="841"/>
      <c r="O350" s="841"/>
      <c r="P350" s="841" t="s">
        <v>5</v>
      </c>
      <c r="Q350" s="841" t="s">
        <v>323</v>
      </c>
      <c r="R350" s="841" t="s">
        <v>652</v>
      </c>
      <c r="S350" s="829"/>
      <c r="T350" s="829" t="s">
        <v>5</v>
      </c>
      <c r="U350" s="829" t="s">
        <v>323</v>
      </c>
      <c r="V350" s="829" t="s">
        <v>652</v>
      </c>
    </row>
    <row r="351" spans="1:22" outlineLevel="1">
      <c r="A351" s="847" t="s">
        <v>285</v>
      </c>
      <c r="B351" s="829" t="s">
        <v>1793</v>
      </c>
      <c r="C351" s="839">
        <v>42978</v>
      </c>
      <c r="D351" s="829" t="s">
        <v>1900</v>
      </c>
      <c r="E351" s="830" t="s">
        <v>1977</v>
      </c>
      <c r="F351" s="831">
        <v>68786</v>
      </c>
      <c r="G351" s="832">
        <v>2.46</v>
      </c>
      <c r="H351" s="829">
        <v>3.25</v>
      </c>
      <c r="I351" s="829" t="s">
        <v>322</v>
      </c>
      <c r="J351" s="981">
        <f t="shared" si="16"/>
        <v>3.25</v>
      </c>
      <c r="K351" s="840" t="s">
        <v>818</v>
      </c>
      <c r="L351" s="841" t="s">
        <v>661</v>
      </c>
      <c r="M351" s="841" t="s">
        <v>352</v>
      </c>
      <c r="N351" s="841"/>
      <c r="O351" s="841"/>
      <c r="P351" s="841" t="s">
        <v>5</v>
      </c>
      <c r="Q351" s="841" t="s">
        <v>323</v>
      </c>
      <c r="R351" s="841" t="s">
        <v>652</v>
      </c>
      <c r="S351" s="829"/>
      <c r="T351" s="829" t="s">
        <v>5</v>
      </c>
      <c r="U351" s="829" t="s">
        <v>323</v>
      </c>
      <c r="V351" s="829" t="s">
        <v>652</v>
      </c>
    </row>
    <row r="352" spans="1:22">
      <c r="A352" s="842" t="s">
        <v>647</v>
      </c>
      <c r="B352" s="842"/>
      <c r="C352" s="842"/>
      <c r="D352" s="842"/>
      <c r="E352" s="843"/>
      <c r="F352" s="844"/>
      <c r="G352" s="845">
        <f>SUM(G289:G351)</f>
        <v>698.70999999999992</v>
      </c>
      <c r="H352" s="846">
        <f>SUM(H289:H351)</f>
        <v>917.03999999999985</v>
      </c>
      <c r="I352" s="842"/>
      <c r="J352" s="984">
        <f>SUM(J289:J351)</f>
        <v>917.03999999999985</v>
      </c>
      <c r="K352" s="842"/>
      <c r="L352" s="842"/>
      <c r="M352" s="842"/>
      <c r="N352" s="842"/>
      <c r="O352" s="842"/>
      <c r="P352" s="842"/>
      <c r="Q352" s="842"/>
      <c r="R352" s="842"/>
      <c r="S352" s="829"/>
      <c r="T352" s="829"/>
      <c r="U352" s="829"/>
      <c r="V352" s="829"/>
    </row>
    <row r="353" spans="1:22" outlineLevel="1">
      <c r="A353" s="847" t="s">
        <v>286</v>
      </c>
      <c r="B353" s="829" t="s">
        <v>1792</v>
      </c>
      <c r="C353" s="839">
        <v>42930</v>
      </c>
      <c r="D353" s="829" t="s">
        <v>1992</v>
      </c>
      <c r="E353" s="830" t="s">
        <v>1993</v>
      </c>
      <c r="F353" s="831">
        <v>68427</v>
      </c>
      <c r="G353" s="832">
        <v>2.4</v>
      </c>
      <c r="H353" s="829">
        <v>3.12</v>
      </c>
      <c r="I353" s="829" t="s">
        <v>322</v>
      </c>
      <c r="J353" s="981">
        <f t="shared" ref="J353:J358" si="17">H353</f>
        <v>3.12</v>
      </c>
      <c r="K353" s="840" t="s">
        <v>865</v>
      </c>
      <c r="L353" s="841" t="s">
        <v>665</v>
      </c>
      <c r="M353" s="841" t="s">
        <v>352</v>
      </c>
      <c r="N353" s="841" t="s">
        <v>651</v>
      </c>
      <c r="O353" s="841"/>
      <c r="P353" s="841" t="s">
        <v>5</v>
      </c>
      <c r="Q353" s="841" t="s">
        <v>323</v>
      </c>
      <c r="R353" s="841" t="s">
        <v>652</v>
      </c>
      <c r="S353" s="829"/>
      <c r="T353" s="829" t="s">
        <v>5</v>
      </c>
      <c r="U353" s="829" t="s">
        <v>323</v>
      </c>
      <c r="V353" s="829" t="s">
        <v>652</v>
      </c>
    </row>
    <row r="354" spans="1:22" outlineLevel="1">
      <c r="A354" s="847" t="s">
        <v>286</v>
      </c>
      <c r="B354" s="829" t="s">
        <v>1792</v>
      </c>
      <c r="C354" s="839">
        <v>42930</v>
      </c>
      <c r="D354" s="829" t="s">
        <v>1992</v>
      </c>
      <c r="E354" s="830" t="s">
        <v>1994</v>
      </c>
      <c r="F354" s="831">
        <v>68427</v>
      </c>
      <c r="G354" s="832">
        <v>4.79</v>
      </c>
      <c r="H354" s="829">
        <v>6.24</v>
      </c>
      <c r="I354" s="829" t="s">
        <v>322</v>
      </c>
      <c r="J354" s="981">
        <f t="shared" si="17"/>
        <v>6.24</v>
      </c>
      <c r="K354" s="840" t="s">
        <v>865</v>
      </c>
      <c r="L354" s="841" t="s">
        <v>665</v>
      </c>
      <c r="M354" s="841" t="s">
        <v>352</v>
      </c>
      <c r="N354" s="841" t="s">
        <v>815</v>
      </c>
      <c r="O354" s="841"/>
      <c r="P354" s="841" t="s">
        <v>5</v>
      </c>
      <c r="Q354" s="841" t="s">
        <v>323</v>
      </c>
      <c r="R354" s="841" t="s">
        <v>652</v>
      </c>
      <c r="S354" s="829"/>
      <c r="T354" s="829" t="s">
        <v>5</v>
      </c>
      <c r="U354" s="829" t="s">
        <v>323</v>
      </c>
      <c r="V354" s="829" t="s">
        <v>652</v>
      </c>
    </row>
    <row r="355" spans="1:22" outlineLevel="1">
      <c r="A355" s="847" t="s">
        <v>286</v>
      </c>
      <c r="B355" s="829" t="s">
        <v>1792</v>
      </c>
      <c r="C355" s="839">
        <v>42937</v>
      </c>
      <c r="D355" s="829" t="s">
        <v>1995</v>
      </c>
      <c r="E355" s="830" t="s">
        <v>1996</v>
      </c>
      <c r="F355" s="831">
        <v>68460</v>
      </c>
      <c r="G355" s="832">
        <v>99.49</v>
      </c>
      <c r="H355" s="829">
        <v>129.6</v>
      </c>
      <c r="I355" s="829" t="s">
        <v>322</v>
      </c>
      <c r="J355" s="981">
        <f t="shared" si="17"/>
        <v>129.6</v>
      </c>
      <c r="K355" s="840" t="s">
        <v>752</v>
      </c>
      <c r="L355" s="841" t="s">
        <v>661</v>
      </c>
      <c r="M355" s="841" t="s">
        <v>352</v>
      </c>
      <c r="N355" s="841"/>
      <c r="O355" s="841"/>
      <c r="P355" s="841" t="s">
        <v>5</v>
      </c>
      <c r="Q355" s="841" t="s">
        <v>323</v>
      </c>
      <c r="R355" s="841" t="s">
        <v>652</v>
      </c>
      <c r="S355" s="829"/>
      <c r="T355" s="829" t="s">
        <v>5</v>
      </c>
      <c r="U355" s="829" t="s">
        <v>323</v>
      </c>
      <c r="V355" s="829" t="s">
        <v>652</v>
      </c>
    </row>
    <row r="356" spans="1:22" outlineLevel="1">
      <c r="A356" s="847" t="s">
        <v>286</v>
      </c>
      <c r="B356" s="829" t="s">
        <v>1792</v>
      </c>
      <c r="C356" s="839">
        <v>42937</v>
      </c>
      <c r="D356" s="829" t="s">
        <v>1995</v>
      </c>
      <c r="E356" s="830" t="s">
        <v>1997</v>
      </c>
      <c r="F356" s="831">
        <v>68460</v>
      </c>
      <c r="G356" s="832">
        <v>88.44</v>
      </c>
      <c r="H356" s="829">
        <v>115.2</v>
      </c>
      <c r="I356" s="829" t="s">
        <v>322</v>
      </c>
      <c r="J356" s="981">
        <f t="shared" si="17"/>
        <v>115.2</v>
      </c>
      <c r="K356" s="840" t="s">
        <v>752</v>
      </c>
      <c r="L356" s="841" t="s">
        <v>661</v>
      </c>
      <c r="M356" s="841" t="s">
        <v>352</v>
      </c>
      <c r="N356" s="841"/>
      <c r="O356" s="841"/>
      <c r="P356" s="841" t="s">
        <v>5</v>
      </c>
      <c r="Q356" s="841" t="s">
        <v>323</v>
      </c>
      <c r="R356" s="841" t="s">
        <v>652</v>
      </c>
      <c r="S356" s="829"/>
      <c r="T356" s="829" t="s">
        <v>5</v>
      </c>
      <c r="U356" s="829" t="s">
        <v>323</v>
      </c>
      <c r="V356" s="829" t="s">
        <v>652</v>
      </c>
    </row>
    <row r="357" spans="1:22" outlineLevel="1">
      <c r="A357" s="847" t="s">
        <v>286</v>
      </c>
      <c r="B357" s="829" t="s">
        <v>1792</v>
      </c>
      <c r="C357" s="839">
        <v>42937</v>
      </c>
      <c r="D357" s="829" t="s">
        <v>1995</v>
      </c>
      <c r="E357" s="830" t="s">
        <v>1998</v>
      </c>
      <c r="F357" s="831">
        <v>68460</v>
      </c>
      <c r="G357" s="832">
        <v>15.23</v>
      </c>
      <c r="H357" s="829">
        <v>19.84</v>
      </c>
      <c r="I357" s="829" t="s">
        <v>322</v>
      </c>
      <c r="J357" s="981">
        <f t="shared" si="17"/>
        <v>19.84</v>
      </c>
      <c r="K357" s="840" t="s">
        <v>752</v>
      </c>
      <c r="L357" s="841" t="s">
        <v>661</v>
      </c>
      <c r="M357" s="841" t="s">
        <v>352</v>
      </c>
      <c r="N357" s="841"/>
      <c r="O357" s="841"/>
      <c r="P357" s="841" t="s">
        <v>5</v>
      </c>
      <c r="Q357" s="841" t="s">
        <v>323</v>
      </c>
      <c r="R357" s="841" t="s">
        <v>652</v>
      </c>
      <c r="S357" s="829"/>
      <c r="T357" s="829" t="s">
        <v>5</v>
      </c>
      <c r="U357" s="829" t="s">
        <v>323</v>
      </c>
      <c r="V357" s="829" t="s">
        <v>652</v>
      </c>
    </row>
    <row r="358" spans="1:22" outlineLevel="1">
      <c r="A358" s="847" t="s">
        <v>286</v>
      </c>
      <c r="B358" s="829" t="s">
        <v>1792</v>
      </c>
      <c r="C358" s="839">
        <v>42929</v>
      </c>
      <c r="D358" s="829" t="s">
        <v>1796</v>
      </c>
      <c r="E358" s="830" t="s">
        <v>1999</v>
      </c>
      <c r="F358" s="831">
        <v>68460</v>
      </c>
      <c r="G358" s="832">
        <v>11.82</v>
      </c>
      <c r="H358" s="829">
        <v>15.4</v>
      </c>
      <c r="I358" s="829" t="s">
        <v>322</v>
      </c>
      <c r="J358" s="981">
        <f t="shared" si="17"/>
        <v>15.4</v>
      </c>
      <c r="K358" s="840" t="s">
        <v>835</v>
      </c>
      <c r="L358" s="841" t="s">
        <v>661</v>
      </c>
      <c r="M358" s="841" t="s">
        <v>352</v>
      </c>
      <c r="N358" s="841"/>
      <c r="O358" s="841"/>
      <c r="P358" s="841" t="s">
        <v>5</v>
      </c>
      <c r="Q358" s="841" t="s">
        <v>323</v>
      </c>
      <c r="R358" s="841" t="s">
        <v>652</v>
      </c>
      <c r="S358" s="829"/>
      <c r="T358" s="829" t="s">
        <v>5</v>
      </c>
      <c r="U358" s="829" t="s">
        <v>323</v>
      </c>
      <c r="V358" s="829" t="s">
        <v>652</v>
      </c>
    </row>
    <row r="359" spans="1:22">
      <c r="A359" s="842" t="s">
        <v>647</v>
      </c>
      <c r="B359" s="842"/>
      <c r="C359" s="842"/>
      <c r="D359" s="842"/>
      <c r="E359" s="843"/>
      <c r="F359" s="844"/>
      <c r="G359" s="845">
        <f>SUM(G353:G358)</f>
        <v>222.17</v>
      </c>
      <c r="H359" s="846">
        <f>SUM(H353:H358)</f>
        <v>289.39999999999992</v>
      </c>
      <c r="I359" s="842"/>
      <c r="J359" s="984">
        <f>SUM(J353:J358)</f>
        <v>289.39999999999992</v>
      </c>
      <c r="K359" s="842"/>
      <c r="L359" s="842"/>
      <c r="M359" s="842"/>
      <c r="N359" s="842"/>
      <c r="O359" s="842"/>
      <c r="P359" s="842"/>
      <c r="Q359" s="842"/>
      <c r="R359" s="842"/>
      <c r="S359" s="829"/>
      <c r="T359" s="829"/>
      <c r="U359" s="829"/>
      <c r="V359" s="829"/>
    </row>
    <row r="360" spans="1:22" outlineLevel="1">
      <c r="A360" s="847" t="s">
        <v>287</v>
      </c>
      <c r="B360" s="829" t="s">
        <v>1792</v>
      </c>
      <c r="C360" s="839">
        <v>42940</v>
      </c>
      <c r="D360" s="829" t="s">
        <v>1796</v>
      </c>
      <c r="E360" s="830" t="s">
        <v>1467</v>
      </c>
      <c r="F360" s="831">
        <v>68460</v>
      </c>
      <c r="G360" s="832">
        <v>7.68</v>
      </c>
      <c r="H360" s="829">
        <v>10</v>
      </c>
      <c r="I360" s="829" t="s">
        <v>322</v>
      </c>
      <c r="J360" s="981">
        <f t="shared" ref="J360:J368" si="18">H360</f>
        <v>10</v>
      </c>
      <c r="K360" s="840" t="s">
        <v>835</v>
      </c>
      <c r="L360" s="841" t="s">
        <v>661</v>
      </c>
      <c r="M360" s="841" t="s">
        <v>352</v>
      </c>
      <c r="N360" s="841"/>
      <c r="O360" s="841"/>
      <c r="P360" s="841" t="s">
        <v>5</v>
      </c>
      <c r="Q360" s="841" t="s">
        <v>323</v>
      </c>
      <c r="R360" s="841" t="s">
        <v>652</v>
      </c>
      <c r="S360" s="829"/>
      <c r="T360" s="829" t="s">
        <v>5</v>
      </c>
      <c r="U360" s="829" t="s">
        <v>323</v>
      </c>
      <c r="V360" s="829" t="s">
        <v>652</v>
      </c>
    </row>
    <row r="361" spans="1:22" outlineLevel="1">
      <c r="A361" s="847" t="s">
        <v>287</v>
      </c>
      <c r="B361" s="829" t="s">
        <v>1792</v>
      </c>
      <c r="C361" s="839">
        <v>42923</v>
      </c>
      <c r="D361" s="829" t="s">
        <v>1796</v>
      </c>
      <c r="E361" s="830" t="s">
        <v>2000</v>
      </c>
      <c r="F361" s="831">
        <v>68460</v>
      </c>
      <c r="G361" s="832">
        <v>11.52</v>
      </c>
      <c r="H361" s="829">
        <v>15</v>
      </c>
      <c r="I361" s="829" t="s">
        <v>322</v>
      </c>
      <c r="J361" s="981">
        <f t="shared" si="18"/>
        <v>15</v>
      </c>
      <c r="K361" s="840" t="s">
        <v>835</v>
      </c>
      <c r="L361" s="841" t="s">
        <v>661</v>
      </c>
      <c r="M361" s="841" t="s">
        <v>352</v>
      </c>
      <c r="N361" s="841"/>
      <c r="O361" s="841"/>
      <c r="P361" s="841" t="s">
        <v>5</v>
      </c>
      <c r="Q361" s="841" t="s">
        <v>323</v>
      </c>
      <c r="R361" s="841" t="s">
        <v>652</v>
      </c>
      <c r="S361" s="829"/>
      <c r="T361" s="829" t="s">
        <v>5</v>
      </c>
      <c r="U361" s="829" t="s">
        <v>323</v>
      </c>
      <c r="V361" s="829" t="s">
        <v>652</v>
      </c>
    </row>
    <row r="362" spans="1:22" outlineLevel="1">
      <c r="A362" s="847" t="s">
        <v>287</v>
      </c>
      <c r="B362" s="829" t="s">
        <v>1792</v>
      </c>
      <c r="C362" s="839">
        <v>42923</v>
      </c>
      <c r="D362" s="829" t="s">
        <v>1796</v>
      </c>
      <c r="E362" s="830" t="s">
        <v>1463</v>
      </c>
      <c r="F362" s="831">
        <v>68460</v>
      </c>
      <c r="G362" s="832">
        <v>7.68</v>
      </c>
      <c r="H362" s="829">
        <v>10</v>
      </c>
      <c r="I362" s="829" t="s">
        <v>322</v>
      </c>
      <c r="J362" s="981">
        <f t="shared" si="18"/>
        <v>10</v>
      </c>
      <c r="K362" s="840" t="s">
        <v>835</v>
      </c>
      <c r="L362" s="841" t="s">
        <v>661</v>
      </c>
      <c r="M362" s="841" t="s">
        <v>352</v>
      </c>
      <c r="N362" s="841"/>
      <c r="O362" s="841"/>
      <c r="P362" s="841" t="s">
        <v>5</v>
      </c>
      <c r="Q362" s="841" t="s">
        <v>323</v>
      </c>
      <c r="R362" s="841" t="s">
        <v>652</v>
      </c>
      <c r="S362" s="829"/>
      <c r="T362" s="829" t="s">
        <v>5</v>
      </c>
      <c r="U362" s="829" t="s">
        <v>323</v>
      </c>
      <c r="V362" s="829" t="s">
        <v>652</v>
      </c>
    </row>
    <row r="363" spans="1:22" outlineLevel="1">
      <c r="A363" s="847" t="s">
        <v>287</v>
      </c>
      <c r="B363" s="829" t="s">
        <v>1792</v>
      </c>
      <c r="C363" s="839">
        <v>42926</v>
      </c>
      <c r="D363" s="829" t="s">
        <v>1796</v>
      </c>
      <c r="E363" s="830" t="s">
        <v>1121</v>
      </c>
      <c r="F363" s="831">
        <v>68460</v>
      </c>
      <c r="G363" s="832">
        <v>3.07</v>
      </c>
      <c r="H363" s="829">
        <v>4</v>
      </c>
      <c r="I363" s="829" t="s">
        <v>322</v>
      </c>
      <c r="J363" s="981">
        <f t="shared" si="18"/>
        <v>4</v>
      </c>
      <c r="K363" s="840" t="s">
        <v>835</v>
      </c>
      <c r="L363" s="841" t="s">
        <v>661</v>
      </c>
      <c r="M363" s="841" t="s">
        <v>352</v>
      </c>
      <c r="N363" s="841"/>
      <c r="O363" s="841"/>
      <c r="P363" s="841" t="s">
        <v>5</v>
      </c>
      <c r="Q363" s="841" t="s">
        <v>323</v>
      </c>
      <c r="R363" s="841" t="s">
        <v>652</v>
      </c>
      <c r="S363" s="829"/>
      <c r="T363" s="829" t="s">
        <v>5</v>
      </c>
      <c r="U363" s="829" t="s">
        <v>323</v>
      </c>
      <c r="V363" s="829" t="s">
        <v>652</v>
      </c>
    </row>
    <row r="364" spans="1:22" outlineLevel="1">
      <c r="A364" s="847" t="s">
        <v>287</v>
      </c>
      <c r="B364" s="829" t="s">
        <v>1793</v>
      </c>
      <c r="C364" s="839">
        <v>42948</v>
      </c>
      <c r="D364" s="829" t="s">
        <v>1811</v>
      </c>
      <c r="E364" s="830" t="s">
        <v>837</v>
      </c>
      <c r="F364" s="831">
        <v>68786</v>
      </c>
      <c r="G364" s="832">
        <v>3.03</v>
      </c>
      <c r="H364" s="829">
        <v>4</v>
      </c>
      <c r="I364" s="829" t="s">
        <v>322</v>
      </c>
      <c r="J364" s="981">
        <f t="shared" si="18"/>
        <v>4</v>
      </c>
      <c r="K364" s="840" t="s">
        <v>835</v>
      </c>
      <c r="L364" s="841" t="s">
        <v>661</v>
      </c>
      <c r="M364" s="841" t="s">
        <v>352</v>
      </c>
      <c r="N364" s="841"/>
      <c r="O364" s="841"/>
      <c r="P364" s="841" t="s">
        <v>5</v>
      </c>
      <c r="Q364" s="841" t="s">
        <v>323</v>
      </c>
      <c r="R364" s="841" t="s">
        <v>652</v>
      </c>
      <c r="S364" s="829"/>
      <c r="T364" s="829" t="s">
        <v>5</v>
      </c>
      <c r="U364" s="829" t="s">
        <v>323</v>
      </c>
      <c r="V364" s="829" t="s">
        <v>652</v>
      </c>
    </row>
    <row r="365" spans="1:22" outlineLevel="1">
      <c r="A365" s="847" t="s">
        <v>287</v>
      </c>
      <c r="B365" s="829" t="s">
        <v>1793</v>
      </c>
      <c r="C365" s="839">
        <v>42949</v>
      </c>
      <c r="D365" s="829" t="s">
        <v>1811</v>
      </c>
      <c r="E365" s="830" t="s">
        <v>2001</v>
      </c>
      <c r="F365" s="831">
        <v>68786</v>
      </c>
      <c r="G365" s="832">
        <v>7.57</v>
      </c>
      <c r="H365" s="829">
        <v>10</v>
      </c>
      <c r="I365" s="829" t="s">
        <v>322</v>
      </c>
      <c r="J365" s="981">
        <f t="shared" si="18"/>
        <v>10</v>
      </c>
      <c r="K365" s="840" t="s">
        <v>835</v>
      </c>
      <c r="L365" s="841" t="s">
        <v>661</v>
      </c>
      <c r="M365" s="841" t="s">
        <v>352</v>
      </c>
      <c r="N365" s="841"/>
      <c r="O365" s="841"/>
      <c r="P365" s="841" t="s">
        <v>5</v>
      </c>
      <c r="Q365" s="841" t="s">
        <v>323</v>
      </c>
      <c r="R365" s="841" t="s">
        <v>652</v>
      </c>
      <c r="S365" s="829"/>
      <c r="T365" s="829" t="s">
        <v>5</v>
      </c>
      <c r="U365" s="829" t="s">
        <v>323</v>
      </c>
      <c r="V365" s="829" t="s">
        <v>652</v>
      </c>
    </row>
    <row r="366" spans="1:22" outlineLevel="1">
      <c r="A366" s="847" t="s">
        <v>287</v>
      </c>
      <c r="B366" s="829" t="s">
        <v>1793</v>
      </c>
      <c r="C366" s="839">
        <v>42963</v>
      </c>
      <c r="D366" s="829" t="s">
        <v>1811</v>
      </c>
      <c r="E366" s="830" t="s">
        <v>2002</v>
      </c>
      <c r="F366" s="831">
        <v>68786</v>
      </c>
      <c r="G366" s="832">
        <v>7.57</v>
      </c>
      <c r="H366" s="829">
        <v>10</v>
      </c>
      <c r="I366" s="829" t="s">
        <v>322</v>
      </c>
      <c r="J366" s="981">
        <f t="shared" si="18"/>
        <v>10</v>
      </c>
      <c r="K366" s="840" t="s">
        <v>835</v>
      </c>
      <c r="L366" s="841" t="s">
        <v>661</v>
      </c>
      <c r="M366" s="841" t="s">
        <v>352</v>
      </c>
      <c r="N366" s="841"/>
      <c r="O366" s="841"/>
      <c r="P366" s="841" t="s">
        <v>5</v>
      </c>
      <c r="Q366" s="841" t="s">
        <v>323</v>
      </c>
      <c r="R366" s="841" t="s">
        <v>652</v>
      </c>
      <c r="S366" s="829"/>
      <c r="T366" s="829" t="s">
        <v>5</v>
      </c>
      <c r="U366" s="829" t="s">
        <v>323</v>
      </c>
      <c r="V366" s="829" t="s">
        <v>652</v>
      </c>
    </row>
    <row r="367" spans="1:22" outlineLevel="1">
      <c r="A367" s="847" t="s">
        <v>287</v>
      </c>
      <c r="B367" s="829" t="s">
        <v>1793</v>
      </c>
      <c r="C367" s="839">
        <v>42963</v>
      </c>
      <c r="D367" s="829" t="s">
        <v>1811</v>
      </c>
      <c r="E367" s="830" t="s">
        <v>2003</v>
      </c>
      <c r="F367" s="831">
        <v>68786</v>
      </c>
      <c r="G367" s="832">
        <v>7.57</v>
      </c>
      <c r="H367" s="829">
        <v>10</v>
      </c>
      <c r="I367" s="829" t="s">
        <v>322</v>
      </c>
      <c r="J367" s="981">
        <f t="shared" si="18"/>
        <v>10</v>
      </c>
      <c r="K367" s="840" t="s">
        <v>835</v>
      </c>
      <c r="L367" s="841" t="s">
        <v>661</v>
      </c>
      <c r="M367" s="841" t="s">
        <v>352</v>
      </c>
      <c r="N367" s="841"/>
      <c r="O367" s="841"/>
      <c r="P367" s="841" t="s">
        <v>5</v>
      </c>
      <c r="Q367" s="841" t="s">
        <v>323</v>
      </c>
      <c r="R367" s="841" t="s">
        <v>652</v>
      </c>
      <c r="S367" s="829"/>
      <c r="T367" s="829" t="s">
        <v>5</v>
      </c>
      <c r="U367" s="829" t="s">
        <v>323</v>
      </c>
      <c r="V367" s="829" t="s">
        <v>652</v>
      </c>
    </row>
    <row r="368" spans="1:22" outlineLevel="1">
      <c r="A368" s="847" t="s">
        <v>287</v>
      </c>
      <c r="B368" s="829" t="s">
        <v>1793</v>
      </c>
      <c r="C368" s="839">
        <v>42971</v>
      </c>
      <c r="D368" s="829" t="s">
        <v>1827</v>
      </c>
      <c r="E368" s="830" t="s">
        <v>2004</v>
      </c>
      <c r="F368" s="831">
        <v>68786</v>
      </c>
      <c r="G368" s="832">
        <v>11.35</v>
      </c>
      <c r="H368" s="829">
        <v>15</v>
      </c>
      <c r="I368" s="829" t="s">
        <v>322</v>
      </c>
      <c r="J368" s="981">
        <f t="shared" si="18"/>
        <v>15</v>
      </c>
      <c r="K368" s="840" t="s">
        <v>835</v>
      </c>
      <c r="L368" s="841" t="s">
        <v>661</v>
      </c>
      <c r="M368" s="841" t="s">
        <v>352</v>
      </c>
      <c r="N368" s="841"/>
      <c r="O368" s="841"/>
      <c r="P368" s="841" t="s">
        <v>5</v>
      </c>
      <c r="Q368" s="841" t="s">
        <v>323</v>
      </c>
      <c r="R368" s="841" t="s">
        <v>652</v>
      </c>
      <c r="S368" s="829"/>
      <c r="T368" s="829" t="s">
        <v>5</v>
      </c>
      <c r="U368" s="829" t="s">
        <v>323</v>
      </c>
      <c r="V368" s="829" t="s">
        <v>652</v>
      </c>
    </row>
    <row r="369" spans="1:22">
      <c r="A369" s="842" t="s">
        <v>647</v>
      </c>
      <c r="B369" s="842"/>
      <c r="C369" s="842"/>
      <c r="D369" s="842"/>
      <c r="E369" s="843"/>
      <c r="F369" s="844"/>
      <c r="G369" s="845">
        <f>SUM(G360:G368)</f>
        <v>67.039999999999992</v>
      </c>
      <c r="H369" s="846">
        <f>SUM(H360:H368)</f>
        <v>88</v>
      </c>
      <c r="I369" s="842"/>
      <c r="J369" s="984">
        <f>SUM(J360:J368)</f>
        <v>88</v>
      </c>
      <c r="K369" s="842"/>
      <c r="L369" s="842"/>
      <c r="M369" s="842"/>
      <c r="N369" s="842"/>
      <c r="O369" s="842"/>
      <c r="P369" s="842"/>
      <c r="Q369" s="842"/>
      <c r="R369" s="842"/>
      <c r="S369" s="829"/>
      <c r="T369" s="829"/>
      <c r="U369" s="829"/>
      <c r="V369" s="829"/>
    </row>
    <row r="370" spans="1:22" outlineLevel="1">
      <c r="A370" s="847" t="s">
        <v>289</v>
      </c>
      <c r="B370" s="829" t="s">
        <v>1792</v>
      </c>
      <c r="C370" s="839">
        <v>42937</v>
      </c>
      <c r="D370" s="829" t="s">
        <v>2005</v>
      </c>
      <c r="E370" s="830" t="s">
        <v>2006</v>
      </c>
      <c r="F370" s="831">
        <v>68460</v>
      </c>
      <c r="G370" s="832">
        <v>149.11000000000001</v>
      </c>
      <c r="H370" s="829">
        <v>194.24</v>
      </c>
      <c r="I370" s="829" t="s">
        <v>322</v>
      </c>
      <c r="J370" s="981">
        <f t="shared" ref="J370:J387" si="19">H370</f>
        <v>194.24</v>
      </c>
      <c r="K370" s="840" t="s">
        <v>691</v>
      </c>
      <c r="L370" s="841" t="s">
        <v>661</v>
      </c>
      <c r="M370" s="841" t="s">
        <v>352</v>
      </c>
      <c r="N370" s="841" t="s">
        <v>662</v>
      </c>
      <c r="O370" s="841"/>
      <c r="P370" s="841" t="s">
        <v>5</v>
      </c>
      <c r="Q370" s="841" t="s">
        <v>323</v>
      </c>
      <c r="R370" s="841" t="s">
        <v>652</v>
      </c>
      <c r="S370" s="829"/>
      <c r="T370" s="829" t="s">
        <v>5</v>
      </c>
      <c r="U370" s="829" t="s">
        <v>323</v>
      </c>
      <c r="V370" s="829" t="s">
        <v>652</v>
      </c>
    </row>
    <row r="371" spans="1:22" outlineLevel="1">
      <c r="A371" s="847" t="s">
        <v>289</v>
      </c>
      <c r="B371" s="829" t="s">
        <v>1792</v>
      </c>
      <c r="C371" s="839">
        <v>42937</v>
      </c>
      <c r="D371" s="829" t="s">
        <v>2005</v>
      </c>
      <c r="E371" s="830" t="s">
        <v>2007</v>
      </c>
      <c r="F371" s="831">
        <v>68460</v>
      </c>
      <c r="G371" s="832">
        <v>102.94</v>
      </c>
      <c r="H371" s="829">
        <v>134.09</v>
      </c>
      <c r="I371" s="829" t="s">
        <v>322</v>
      </c>
      <c r="J371" s="981">
        <f t="shared" si="19"/>
        <v>134.09</v>
      </c>
      <c r="K371" s="840" t="s">
        <v>691</v>
      </c>
      <c r="L371" s="841" t="s">
        <v>661</v>
      </c>
      <c r="M371" s="841" t="s">
        <v>352</v>
      </c>
      <c r="N371" s="841" t="s">
        <v>674</v>
      </c>
      <c r="O371" s="841"/>
      <c r="P371" s="841" t="s">
        <v>5</v>
      </c>
      <c r="Q371" s="841" t="s">
        <v>323</v>
      </c>
      <c r="R371" s="841" t="s">
        <v>652</v>
      </c>
      <c r="S371" s="829"/>
      <c r="T371" s="829" t="s">
        <v>5</v>
      </c>
      <c r="U371" s="829" t="s">
        <v>323</v>
      </c>
      <c r="V371" s="829" t="s">
        <v>652</v>
      </c>
    </row>
    <row r="372" spans="1:22" outlineLevel="1">
      <c r="A372" s="847" t="s">
        <v>289</v>
      </c>
      <c r="B372" s="829" t="s">
        <v>1792</v>
      </c>
      <c r="C372" s="839">
        <v>42937</v>
      </c>
      <c r="D372" s="829" t="s">
        <v>2008</v>
      </c>
      <c r="E372" s="830" t="s">
        <v>2009</v>
      </c>
      <c r="F372" s="831">
        <v>68460</v>
      </c>
      <c r="G372" s="832">
        <v>25.47</v>
      </c>
      <c r="H372" s="829">
        <v>33.18</v>
      </c>
      <c r="I372" s="829" t="s">
        <v>322</v>
      </c>
      <c r="J372" s="981">
        <f t="shared" si="19"/>
        <v>33.18</v>
      </c>
      <c r="K372" s="840" t="s">
        <v>691</v>
      </c>
      <c r="L372" s="841" t="s">
        <v>661</v>
      </c>
      <c r="M372" s="841" t="s">
        <v>352</v>
      </c>
      <c r="N372" s="841" t="s">
        <v>1003</v>
      </c>
      <c r="O372" s="841"/>
      <c r="P372" s="841" t="s">
        <v>5</v>
      </c>
      <c r="Q372" s="841" t="s">
        <v>323</v>
      </c>
      <c r="R372" s="841" t="s">
        <v>652</v>
      </c>
      <c r="S372" s="829"/>
      <c r="T372" s="829" t="s">
        <v>5</v>
      </c>
      <c r="U372" s="829" t="s">
        <v>323</v>
      </c>
      <c r="V372" s="829" t="s">
        <v>652</v>
      </c>
    </row>
    <row r="373" spans="1:22" outlineLevel="1">
      <c r="A373" s="847" t="s">
        <v>289</v>
      </c>
      <c r="B373" s="829" t="s">
        <v>1792</v>
      </c>
      <c r="C373" s="839">
        <v>42937</v>
      </c>
      <c r="D373" s="829" t="s">
        <v>2008</v>
      </c>
      <c r="E373" s="830" t="s">
        <v>2010</v>
      </c>
      <c r="F373" s="831">
        <v>68460</v>
      </c>
      <c r="G373" s="832">
        <v>81.739999999999995</v>
      </c>
      <c r="H373" s="829">
        <v>106.48</v>
      </c>
      <c r="I373" s="829" t="s">
        <v>322</v>
      </c>
      <c r="J373" s="981">
        <f t="shared" si="19"/>
        <v>106.48</v>
      </c>
      <c r="K373" s="840" t="s">
        <v>691</v>
      </c>
      <c r="L373" s="841" t="s">
        <v>661</v>
      </c>
      <c r="M373" s="841" t="s">
        <v>352</v>
      </c>
      <c r="N373" s="841" t="s">
        <v>760</v>
      </c>
      <c r="O373" s="841"/>
      <c r="P373" s="841" t="s">
        <v>5</v>
      </c>
      <c r="Q373" s="841" t="s">
        <v>323</v>
      </c>
      <c r="R373" s="841" t="s">
        <v>652</v>
      </c>
      <c r="S373" s="829"/>
      <c r="T373" s="829" t="s">
        <v>5</v>
      </c>
      <c r="U373" s="829" t="s">
        <v>323</v>
      </c>
      <c r="V373" s="829" t="s">
        <v>652</v>
      </c>
    </row>
    <row r="374" spans="1:22" outlineLevel="1">
      <c r="A374" s="847" t="s">
        <v>289</v>
      </c>
      <c r="B374" s="829" t="s">
        <v>1792</v>
      </c>
      <c r="C374" s="839">
        <v>42937</v>
      </c>
      <c r="D374" s="829" t="s">
        <v>2008</v>
      </c>
      <c r="E374" s="830" t="s">
        <v>2011</v>
      </c>
      <c r="F374" s="831">
        <v>68460</v>
      </c>
      <c r="G374" s="832">
        <v>54.12</v>
      </c>
      <c r="H374" s="829">
        <v>70.5</v>
      </c>
      <c r="I374" s="829" t="s">
        <v>322</v>
      </c>
      <c r="J374" s="981">
        <f t="shared" si="19"/>
        <v>70.5</v>
      </c>
      <c r="K374" s="840" t="s">
        <v>691</v>
      </c>
      <c r="L374" s="841" t="s">
        <v>661</v>
      </c>
      <c r="M374" s="841" t="s">
        <v>352</v>
      </c>
      <c r="N374" s="841" t="s">
        <v>725</v>
      </c>
      <c r="O374" s="841"/>
      <c r="P374" s="841" t="s">
        <v>5</v>
      </c>
      <c r="Q374" s="841" t="s">
        <v>323</v>
      </c>
      <c r="R374" s="841" t="s">
        <v>652</v>
      </c>
      <c r="S374" s="829"/>
      <c r="T374" s="829" t="s">
        <v>5</v>
      </c>
      <c r="U374" s="829" t="s">
        <v>323</v>
      </c>
      <c r="V374" s="829" t="s">
        <v>652</v>
      </c>
    </row>
    <row r="375" spans="1:22" outlineLevel="1">
      <c r="A375" s="847" t="s">
        <v>289</v>
      </c>
      <c r="B375" s="829" t="s">
        <v>1792</v>
      </c>
      <c r="C375" s="839">
        <v>42937</v>
      </c>
      <c r="D375" s="829" t="s">
        <v>2008</v>
      </c>
      <c r="E375" s="830" t="s">
        <v>2012</v>
      </c>
      <c r="F375" s="831">
        <v>68460</v>
      </c>
      <c r="G375" s="832">
        <v>1.34</v>
      </c>
      <c r="H375" s="829">
        <v>1.74</v>
      </c>
      <c r="I375" s="829" t="s">
        <v>322</v>
      </c>
      <c r="J375" s="981">
        <f t="shared" si="19"/>
        <v>1.74</v>
      </c>
      <c r="K375" s="840" t="s">
        <v>691</v>
      </c>
      <c r="L375" s="841" t="s">
        <v>661</v>
      </c>
      <c r="M375" s="841" t="s">
        <v>352</v>
      </c>
      <c r="N375" s="841" t="s">
        <v>775</v>
      </c>
      <c r="O375" s="841"/>
      <c r="P375" s="841" t="s">
        <v>5</v>
      </c>
      <c r="Q375" s="841" t="s">
        <v>323</v>
      </c>
      <c r="R375" s="841" t="s">
        <v>652</v>
      </c>
      <c r="S375" s="829"/>
      <c r="T375" s="829" t="s">
        <v>5</v>
      </c>
      <c r="U375" s="829" t="s">
        <v>323</v>
      </c>
      <c r="V375" s="829" t="s">
        <v>652</v>
      </c>
    </row>
    <row r="376" spans="1:22" outlineLevel="1">
      <c r="A376" s="847" t="s">
        <v>289</v>
      </c>
      <c r="B376" s="829" t="s">
        <v>1792</v>
      </c>
      <c r="C376" s="839">
        <v>42937</v>
      </c>
      <c r="D376" s="829" t="s">
        <v>2008</v>
      </c>
      <c r="E376" s="830" t="s">
        <v>2013</v>
      </c>
      <c r="F376" s="831">
        <v>68460</v>
      </c>
      <c r="G376" s="832">
        <v>66.040000000000006</v>
      </c>
      <c r="H376" s="829">
        <v>86.02</v>
      </c>
      <c r="I376" s="829" t="s">
        <v>322</v>
      </c>
      <c r="J376" s="981">
        <f t="shared" si="19"/>
        <v>86.02</v>
      </c>
      <c r="K376" s="840" t="s">
        <v>691</v>
      </c>
      <c r="L376" s="841" t="s">
        <v>661</v>
      </c>
      <c r="M376" s="841" t="s">
        <v>352</v>
      </c>
      <c r="N376" s="841" t="s">
        <v>758</v>
      </c>
      <c r="O376" s="841"/>
      <c r="P376" s="841" t="s">
        <v>5</v>
      </c>
      <c r="Q376" s="841" t="s">
        <v>323</v>
      </c>
      <c r="R376" s="841" t="s">
        <v>652</v>
      </c>
      <c r="S376" s="829"/>
      <c r="T376" s="829" t="s">
        <v>5</v>
      </c>
      <c r="U376" s="829" t="s">
        <v>323</v>
      </c>
      <c r="V376" s="829" t="s">
        <v>652</v>
      </c>
    </row>
    <row r="377" spans="1:22" outlineLevel="1">
      <c r="A377" s="847" t="s">
        <v>289</v>
      </c>
      <c r="B377" s="829" t="s">
        <v>1792</v>
      </c>
      <c r="C377" s="839">
        <v>42937</v>
      </c>
      <c r="D377" s="829" t="s">
        <v>2008</v>
      </c>
      <c r="E377" s="830" t="s">
        <v>2014</v>
      </c>
      <c r="F377" s="831">
        <v>68460</v>
      </c>
      <c r="G377" s="832">
        <v>16.57</v>
      </c>
      <c r="H377" s="829">
        <v>21.58</v>
      </c>
      <c r="I377" s="829" t="s">
        <v>322</v>
      </c>
      <c r="J377" s="981">
        <f t="shared" si="19"/>
        <v>21.58</v>
      </c>
      <c r="K377" s="840" t="s">
        <v>691</v>
      </c>
      <c r="L377" s="841" t="s">
        <v>661</v>
      </c>
      <c r="M377" s="841" t="s">
        <v>352</v>
      </c>
      <c r="N377" s="841" t="s">
        <v>746</v>
      </c>
      <c r="O377" s="841"/>
      <c r="P377" s="841" t="s">
        <v>5</v>
      </c>
      <c r="Q377" s="841" t="s">
        <v>323</v>
      </c>
      <c r="R377" s="841" t="s">
        <v>652</v>
      </c>
      <c r="S377" s="829"/>
      <c r="T377" s="829" t="s">
        <v>5</v>
      </c>
      <c r="U377" s="829" t="s">
        <v>323</v>
      </c>
      <c r="V377" s="829" t="s">
        <v>652</v>
      </c>
    </row>
    <row r="378" spans="1:22" outlineLevel="1">
      <c r="A378" s="847" t="s">
        <v>289</v>
      </c>
      <c r="B378" s="829" t="s">
        <v>1792</v>
      </c>
      <c r="C378" s="839">
        <v>42937</v>
      </c>
      <c r="D378" s="829" t="s">
        <v>2008</v>
      </c>
      <c r="E378" s="830" t="s">
        <v>2015</v>
      </c>
      <c r="F378" s="831">
        <v>68460</v>
      </c>
      <c r="G378" s="832">
        <v>68.040000000000006</v>
      </c>
      <c r="H378" s="829">
        <v>88.63</v>
      </c>
      <c r="I378" s="829" t="s">
        <v>322</v>
      </c>
      <c r="J378" s="981">
        <f t="shared" si="19"/>
        <v>88.63</v>
      </c>
      <c r="K378" s="840" t="s">
        <v>691</v>
      </c>
      <c r="L378" s="841" t="s">
        <v>661</v>
      </c>
      <c r="M378" s="841" t="s">
        <v>352</v>
      </c>
      <c r="N378" s="841" t="s">
        <v>686</v>
      </c>
      <c r="O378" s="841"/>
      <c r="P378" s="841" t="s">
        <v>5</v>
      </c>
      <c r="Q378" s="841" t="s">
        <v>323</v>
      </c>
      <c r="R378" s="841" t="s">
        <v>652</v>
      </c>
      <c r="S378" s="829"/>
      <c r="T378" s="829" t="s">
        <v>5</v>
      </c>
      <c r="U378" s="829" t="s">
        <v>323</v>
      </c>
      <c r="V378" s="829" t="s">
        <v>652</v>
      </c>
    </row>
    <row r="379" spans="1:22" outlineLevel="1">
      <c r="A379" s="847" t="s">
        <v>289</v>
      </c>
      <c r="B379" s="829" t="s">
        <v>1792</v>
      </c>
      <c r="C379" s="839">
        <v>42947</v>
      </c>
      <c r="D379" s="829" t="s">
        <v>2016</v>
      </c>
      <c r="E379" s="830" t="s">
        <v>2017</v>
      </c>
      <c r="F379" s="831">
        <v>68460</v>
      </c>
      <c r="G379" s="832">
        <v>20.68</v>
      </c>
      <c r="H379" s="829">
        <v>26.94</v>
      </c>
      <c r="I379" s="829" t="s">
        <v>322</v>
      </c>
      <c r="J379" s="981">
        <f t="shared" si="19"/>
        <v>26.94</v>
      </c>
      <c r="K379" s="840" t="s">
        <v>691</v>
      </c>
      <c r="L379" s="841" t="s">
        <v>661</v>
      </c>
      <c r="M379" s="841" t="s">
        <v>352</v>
      </c>
      <c r="N379" s="841" t="s">
        <v>746</v>
      </c>
      <c r="O379" s="841"/>
      <c r="P379" s="841" t="s">
        <v>5</v>
      </c>
      <c r="Q379" s="841" t="s">
        <v>323</v>
      </c>
      <c r="R379" s="841" t="s">
        <v>652</v>
      </c>
      <c r="S379" s="829"/>
      <c r="T379" s="829" t="s">
        <v>5</v>
      </c>
      <c r="U379" s="829" t="s">
        <v>323</v>
      </c>
      <c r="V379" s="829" t="s">
        <v>652</v>
      </c>
    </row>
    <row r="380" spans="1:22" outlineLevel="1">
      <c r="A380" s="847" t="s">
        <v>289</v>
      </c>
      <c r="B380" s="829" t="s">
        <v>1792</v>
      </c>
      <c r="C380" s="839">
        <v>42947</v>
      </c>
      <c r="D380" s="829" t="s">
        <v>2016</v>
      </c>
      <c r="E380" s="830" t="s">
        <v>2017</v>
      </c>
      <c r="F380" s="831">
        <v>68460</v>
      </c>
      <c r="G380" s="832">
        <v>346.45</v>
      </c>
      <c r="H380" s="829">
        <v>451.3</v>
      </c>
      <c r="I380" s="829" t="s">
        <v>322</v>
      </c>
      <c r="J380" s="981">
        <f t="shared" si="19"/>
        <v>451.3</v>
      </c>
      <c r="K380" s="840" t="s">
        <v>691</v>
      </c>
      <c r="L380" s="841" t="s">
        <v>661</v>
      </c>
      <c r="M380" s="841" t="s">
        <v>352</v>
      </c>
      <c r="N380" s="841" t="s">
        <v>746</v>
      </c>
      <c r="O380" s="841"/>
      <c r="P380" s="841" t="s">
        <v>5</v>
      </c>
      <c r="Q380" s="841" t="s">
        <v>323</v>
      </c>
      <c r="R380" s="841" t="s">
        <v>652</v>
      </c>
      <c r="S380" s="829"/>
      <c r="T380" s="829" t="s">
        <v>5</v>
      </c>
      <c r="U380" s="829" t="s">
        <v>323</v>
      </c>
      <c r="V380" s="829" t="s">
        <v>652</v>
      </c>
    </row>
    <row r="381" spans="1:22" outlineLevel="1">
      <c r="A381" s="847" t="s">
        <v>289</v>
      </c>
      <c r="B381" s="829" t="s">
        <v>1792</v>
      </c>
      <c r="C381" s="839">
        <v>42947</v>
      </c>
      <c r="D381" s="829" t="s">
        <v>2018</v>
      </c>
      <c r="E381" s="830" t="s">
        <v>2019</v>
      </c>
      <c r="F381" s="831">
        <v>68460</v>
      </c>
      <c r="G381" s="832">
        <v>120.05</v>
      </c>
      <c r="H381" s="829">
        <v>156.38</v>
      </c>
      <c r="I381" s="829" t="s">
        <v>322</v>
      </c>
      <c r="J381" s="981">
        <f t="shared" si="19"/>
        <v>156.38</v>
      </c>
      <c r="K381" s="840" t="s">
        <v>691</v>
      </c>
      <c r="L381" s="841" t="s">
        <v>661</v>
      </c>
      <c r="M381" s="841" t="s">
        <v>352</v>
      </c>
      <c r="N381" s="841" t="s">
        <v>760</v>
      </c>
      <c r="O381" s="841"/>
      <c r="P381" s="841" t="s">
        <v>5</v>
      </c>
      <c r="Q381" s="841" t="s">
        <v>323</v>
      </c>
      <c r="R381" s="841" t="s">
        <v>652</v>
      </c>
      <c r="S381" s="829"/>
      <c r="T381" s="829" t="s">
        <v>5</v>
      </c>
      <c r="U381" s="829" t="s">
        <v>323</v>
      </c>
      <c r="V381" s="829" t="s">
        <v>652</v>
      </c>
    </row>
    <row r="382" spans="1:22" outlineLevel="1">
      <c r="A382" s="847" t="s">
        <v>289</v>
      </c>
      <c r="B382" s="829" t="s">
        <v>1792</v>
      </c>
      <c r="C382" s="839">
        <v>42947</v>
      </c>
      <c r="D382" s="829" t="s">
        <v>2018</v>
      </c>
      <c r="E382" s="830" t="s">
        <v>2020</v>
      </c>
      <c r="F382" s="831">
        <v>68460</v>
      </c>
      <c r="G382" s="832">
        <v>115.1</v>
      </c>
      <c r="H382" s="829">
        <v>149.93</v>
      </c>
      <c r="I382" s="829" t="s">
        <v>322</v>
      </c>
      <c r="J382" s="981">
        <f t="shared" si="19"/>
        <v>149.93</v>
      </c>
      <c r="K382" s="840" t="s">
        <v>691</v>
      </c>
      <c r="L382" s="841" t="s">
        <v>661</v>
      </c>
      <c r="M382" s="841" t="s">
        <v>352</v>
      </c>
      <c r="N382" s="841" t="s">
        <v>725</v>
      </c>
      <c r="O382" s="841"/>
      <c r="P382" s="841" t="s">
        <v>5</v>
      </c>
      <c r="Q382" s="841" t="s">
        <v>323</v>
      </c>
      <c r="R382" s="841" t="s">
        <v>652</v>
      </c>
      <c r="S382" s="829"/>
      <c r="T382" s="829" t="s">
        <v>5</v>
      </c>
      <c r="U382" s="829" t="s">
        <v>323</v>
      </c>
      <c r="V382" s="829" t="s">
        <v>652</v>
      </c>
    </row>
    <row r="383" spans="1:22" outlineLevel="1">
      <c r="A383" s="847" t="s">
        <v>289</v>
      </c>
      <c r="B383" s="829" t="s">
        <v>1792</v>
      </c>
      <c r="C383" s="839">
        <v>42947</v>
      </c>
      <c r="D383" s="829" t="s">
        <v>2018</v>
      </c>
      <c r="E383" s="830" t="s">
        <v>2021</v>
      </c>
      <c r="F383" s="831">
        <v>68460</v>
      </c>
      <c r="G383" s="832">
        <v>7.22</v>
      </c>
      <c r="H383" s="829">
        <v>9.4</v>
      </c>
      <c r="I383" s="829" t="s">
        <v>322</v>
      </c>
      <c r="J383" s="981">
        <f t="shared" si="19"/>
        <v>9.4</v>
      </c>
      <c r="K383" s="840" t="s">
        <v>691</v>
      </c>
      <c r="L383" s="841" t="s">
        <v>661</v>
      </c>
      <c r="M383" s="841" t="s">
        <v>352</v>
      </c>
      <c r="N383" s="841" t="s">
        <v>775</v>
      </c>
      <c r="O383" s="841"/>
      <c r="P383" s="841" t="s">
        <v>5</v>
      </c>
      <c r="Q383" s="841" t="s">
        <v>323</v>
      </c>
      <c r="R383" s="841" t="s">
        <v>652</v>
      </c>
      <c r="S383" s="829"/>
      <c r="T383" s="829" t="s">
        <v>5</v>
      </c>
      <c r="U383" s="829" t="s">
        <v>323</v>
      </c>
      <c r="V383" s="829" t="s">
        <v>652</v>
      </c>
    </row>
    <row r="384" spans="1:22" outlineLevel="1">
      <c r="A384" s="847" t="s">
        <v>289</v>
      </c>
      <c r="B384" s="829" t="s">
        <v>1792</v>
      </c>
      <c r="C384" s="839">
        <v>42947</v>
      </c>
      <c r="D384" s="829" t="s">
        <v>2018</v>
      </c>
      <c r="E384" s="830" t="s">
        <v>2022</v>
      </c>
      <c r="F384" s="831">
        <v>68460</v>
      </c>
      <c r="G384" s="832">
        <v>19.88</v>
      </c>
      <c r="H384" s="829">
        <v>25.9</v>
      </c>
      <c r="I384" s="829" t="s">
        <v>322</v>
      </c>
      <c r="J384" s="981">
        <f t="shared" si="19"/>
        <v>25.9</v>
      </c>
      <c r="K384" s="840" t="s">
        <v>691</v>
      </c>
      <c r="L384" s="841" t="s">
        <v>661</v>
      </c>
      <c r="M384" s="841" t="s">
        <v>352</v>
      </c>
      <c r="N384" s="841" t="s">
        <v>686</v>
      </c>
      <c r="O384" s="841"/>
      <c r="P384" s="841" t="s">
        <v>5</v>
      </c>
      <c r="Q384" s="841" t="s">
        <v>323</v>
      </c>
      <c r="R384" s="841" t="s">
        <v>652</v>
      </c>
      <c r="S384" s="829"/>
      <c r="T384" s="829" t="s">
        <v>5</v>
      </c>
      <c r="U384" s="829" t="s">
        <v>323</v>
      </c>
      <c r="V384" s="829" t="s">
        <v>652</v>
      </c>
    </row>
    <row r="385" spans="1:22" outlineLevel="1">
      <c r="A385" s="847" t="s">
        <v>289</v>
      </c>
      <c r="B385" s="829" t="s">
        <v>1792</v>
      </c>
      <c r="C385" s="839">
        <v>42930</v>
      </c>
      <c r="D385" s="829" t="s">
        <v>2023</v>
      </c>
      <c r="E385" s="830" t="s">
        <v>2024</v>
      </c>
      <c r="F385" s="831">
        <v>68427</v>
      </c>
      <c r="G385" s="832">
        <v>9.44</v>
      </c>
      <c r="H385" s="829">
        <v>12.3</v>
      </c>
      <c r="I385" s="829" t="s">
        <v>322</v>
      </c>
      <c r="J385" s="981">
        <f t="shared" si="19"/>
        <v>12.3</v>
      </c>
      <c r="K385" s="840" t="s">
        <v>901</v>
      </c>
      <c r="L385" s="841" t="s">
        <v>665</v>
      </c>
      <c r="M385" s="841" t="s">
        <v>352</v>
      </c>
      <c r="N385" s="841"/>
      <c r="O385" s="841"/>
      <c r="P385" s="841" t="s">
        <v>5</v>
      </c>
      <c r="Q385" s="841" t="s">
        <v>323</v>
      </c>
      <c r="R385" s="841" t="s">
        <v>652</v>
      </c>
      <c r="S385" s="829"/>
      <c r="T385" s="829" t="s">
        <v>5</v>
      </c>
      <c r="U385" s="829" t="s">
        <v>323</v>
      </c>
      <c r="V385" s="829" t="s">
        <v>652</v>
      </c>
    </row>
    <row r="386" spans="1:22" outlineLevel="1">
      <c r="A386" s="847" t="s">
        <v>289</v>
      </c>
      <c r="B386" s="829" t="s">
        <v>1792</v>
      </c>
      <c r="C386" s="839">
        <v>42942</v>
      </c>
      <c r="D386" s="829" t="s">
        <v>2025</v>
      </c>
      <c r="E386" s="830" t="s">
        <v>2024</v>
      </c>
      <c r="F386" s="831">
        <v>68427</v>
      </c>
      <c r="G386" s="832">
        <v>14.53</v>
      </c>
      <c r="H386" s="829">
        <v>18.93</v>
      </c>
      <c r="I386" s="829" t="s">
        <v>322</v>
      </c>
      <c r="J386" s="981">
        <f t="shared" si="19"/>
        <v>18.93</v>
      </c>
      <c r="K386" s="840" t="s">
        <v>901</v>
      </c>
      <c r="L386" s="841" t="s">
        <v>665</v>
      </c>
      <c r="M386" s="841" t="s">
        <v>352</v>
      </c>
      <c r="N386" s="841"/>
      <c r="O386" s="841"/>
      <c r="P386" s="841" t="s">
        <v>5</v>
      </c>
      <c r="Q386" s="841" t="s">
        <v>323</v>
      </c>
      <c r="R386" s="841" t="s">
        <v>652</v>
      </c>
      <c r="S386" s="829"/>
      <c r="T386" s="829" t="s">
        <v>5</v>
      </c>
      <c r="U386" s="829" t="s">
        <v>323</v>
      </c>
      <c r="V386" s="829" t="s">
        <v>652</v>
      </c>
    </row>
    <row r="387" spans="1:22" outlineLevel="1">
      <c r="A387" s="847" t="s">
        <v>289</v>
      </c>
      <c r="B387" s="829" t="s">
        <v>1793</v>
      </c>
      <c r="C387" s="839">
        <v>42969</v>
      </c>
      <c r="D387" s="829" t="s">
        <v>2026</v>
      </c>
      <c r="E387" s="830" t="s">
        <v>2027</v>
      </c>
      <c r="F387" s="831">
        <v>68794</v>
      </c>
      <c r="G387" s="832">
        <v>4.62</v>
      </c>
      <c r="H387" s="829">
        <v>6.1</v>
      </c>
      <c r="I387" s="829" t="s">
        <v>322</v>
      </c>
      <c r="J387" s="981">
        <f t="shared" si="19"/>
        <v>6.1</v>
      </c>
      <c r="K387" s="840" t="s">
        <v>901</v>
      </c>
      <c r="L387" s="841" t="s">
        <v>665</v>
      </c>
      <c r="M387" s="841" t="s">
        <v>352</v>
      </c>
      <c r="N387" s="841"/>
      <c r="O387" s="841"/>
      <c r="P387" s="841" t="s">
        <v>5</v>
      </c>
      <c r="Q387" s="841" t="s">
        <v>323</v>
      </c>
      <c r="R387" s="841" t="s">
        <v>652</v>
      </c>
      <c r="S387" s="829"/>
      <c r="T387" s="829" t="s">
        <v>5</v>
      </c>
      <c r="U387" s="829" t="s">
        <v>323</v>
      </c>
      <c r="V387" s="829" t="s">
        <v>652</v>
      </c>
    </row>
    <row r="388" spans="1:22">
      <c r="A388" s="842" t="s">
        <v>647</v>
      </c>
      <c r="B388" s="842"/>
      <c r="C388" s="842"/>
      <c r="D388" s="842"/>
      <c r="E388" s="843"/>
      <c r="F388" s="844"/>
      <c r="G388" s="845">
        <f>SUM(G370:G387)</f>
        <v>1223.3399999999999</v>
      </c>
      <c r="H388" s="846">
        <f>SUM(H370:H387)</f>
        <v>1593.64</v>
      </c>
      <c r="I388" s="842"/>
      <c r="J388" s="984">
        <f>SUM(J370:J387)</f>
        <v>1593.64</v>
      </c>
      <c r="K388" s="842"/>
      <c r="L388" s="842"/>
      <c r="M388" s="842"/>
      <c r="N388" s="842"/>
      <c r="O388" s="842"/>
      <c r="P388" s="842"/>
      <c r="Q388" s="842"/>
      <c r="R388" s="842"/>
      <c r="S388" s="829"/>
      <c r="T388" s="829"/>
      <c r="U388" s="829"/>
      <c r="V388" s="829"/>
    </row>
    <row r="389" spans="1:22" outlineLevel="1">
      <c r="A389" s="847" t="s">
        <v>290</v>
      </c>
      <c r="B389" s="829" t="s">
        <v>1793</v>
      </c>
      <c r="C389" s="839">
        <v>42963</v>
      </c>
      <c r="D389" s="829" t="s">
        <v>1959</v>
      </c>
      <c r="E389" s="830" t="s">
        <v>2028</v>
      </c>
      <c r="F389" s="831">
        <v>68794</v>
      </c>
      <c r="G389" s="832">
        <v>517.28</v>
      </c>
      <c r="H389" s="829">
        <v>683.49</v>
      </c>
      <c r="I389" s="829" t="s">
        <v>322</v>
      </c>
      <c r="J389" s="981">
        <f>H389</f>
        <v>683.49</v>
      </c>
      <c r="K389" s="840" t="s">
        <v>2029</v>
      </c>
      <c r="L389" s="841" t="s">
        <v>665</v>
      </c>
      <c r="M389" s="841" t="s">
        <v>352</v>
      </c>
      <c r="N389" s="841" t="s">
        <v>651</v>
      </c>
      <c r="O389" s="841"/>
      <c r="P389" s="841" t="s">
        <v>5</v>
      </c>
      <c r="Q389" s="841" t="s">
        <v>323</v>
      </c>
      <c r="R389" s="841" t="s">
        <v>652</v>
      </c>
      <c r="S389" s="829"/>
      <c r="T389" s="829" t="s">
        <v>5</v>
      </c>
      <c r="U389" s="829" t="s">
        <v>323</v>
      </c>
      <c r="V389" s="829" t="s">
        <v>652</v>
      </c>
    </row>
    <row r="390" spans="1:22" outlineLevel="1">
      <c r="A390" s="847" t="s">
        <v>290</v>
      </c>
      <c r="B390" s="829" t="s">
        <v>1793</v>
      </c>
      <c r="C390" s="839">
        <v>42963</v>
      </c>
      <c r="D390" s="829" t="s">
        <v>1959</v>
      </c>
      <c r="E390" s="830" t="s">
        <v>2030</v>
      </c>
      <c r="F390" s="831">
        <v>68794</v>
      </c>
      <c r="G390" s="832">
        <v>120.7</v>
      </c>
      <c r="H390" s="829">
        <v>159.47999999999999</v>
      </c>
      <c r="I390" s="829" t="s">
        <v>322</v>
      </c>
      <c r="J390" s="981">
        <f>H390</f>
        <v>159.47999999999999</v>
      </c>
      <c r="K390" s="840" t="s">
        <v>667</v>
      </c>
      <c r="L390" s="841" t="s">
        <v>665</v>
      </c>
      <c r="M390" s="841" t="s">
        <v>352</v>
      </c>
      <c r="N390" s="841" t="s">
        <v>651</v>
      </c>
      <c r="O390" s="841"/>
      <c r="P390" s="841" t="s">
        <v>5</v>
      </c>
      <c r="Q390" s="841" t="s">
        <v>323</v>
      </c>
      <c r="R390" s="841" t="s">
        <v>652</v>
      </c>
      <c r="S390" s="829"/>
      <c r="T390" s="829" t="s">
        <v>5</v>
      </c>
      <c r="U390" s="829" t="s">
        <v>323</v>
      </c>
      <c r="V390" s="829" t="s">
        <v>652</v>
      </c>
    </row>
    <row r="391" spans="1:22">
      <c r="A391" s="842" t="s">
        <v>647</v>
      </c>
      <c r="B391" s="842"/>
      <c r="C391" s="842"/>
      <c r="D391" s="842"/>
      <c r="E391" s="843"/>
      <c r="F391" s="844"/>
      <c r="G391" s="845">
        <f>SUM(G389:G390)</f>
        <v>637.98</v>
      </c>
      <c r="H391" s="846">
        <f>SUM(H389:H390)</f>
        <v>842.97</v>
      </c>
      <c r="I391" s="842"/>
      <c r="J391" s="984">
        <f>SUM(J389:J390)</f>
        <v>842.97</v>
      </c>
      <c r="K391" s="842"/>
      <c r="L391" s="842"/>
      <c r="M391" s="842"/>
      <c r="N391" s="842"/>
      <c r="O391" s="842"/>
      <c r="P391" s="842"/>
      <c r="Q391" s="842"/>
      <c r="R391" s="842"/>
      <c r="S391" s="829"/>
      <c r="T391" s="829"/>
      <c r="U391" s="829"/>
      <c r="V391" s="829"/>
    </row>
    <row r="392" spans="1:22" outlineLevel="1">
      <c r="A392" s="847" t="s">
        <v>292</v>
      </c>
      <c r="B392" s="829" t="s">
        <v>1792</v>
      </c>
      <c r="C392" s="839">
        <v>42930</v>
      </c>
      <c r="D392" s="829" t="s">
        <v>2031</v>
      </c>
      <c r="E392" s="830" t="s">
        <v>2032</v>
      </c>
      <c r="F392" s="831">
        <v>68427</v>
      </c>
      <c r="G392" s="832">
        <v>51.82</v>
      </c>
      <c r="H392" s="829">
        <v>67.5</v>
      </c>
      <c r="I392" s="829" t="s">
        <v>322</v>
      </c>
      <c r="J392" s="981">
        <f t="shared" ref="J392:J398" si="20">H392</f>
        <v>67.5</v>
      </c>
      <c r="K392" s="840" t="s">
        <v>865</v>
      </c>
      <c r="L392" s="841" t="s">
        <v>665</v>
      </c>
      <c r="M392" s="841" t="s">
        <v>352</v>
      </c>
      <c r="N392" s="841" t="s">
        <v>815</v>
      </c>
      <c r="O392" s="841"/>
      <c r="P392" s="841" t="s">
        <v>5</v>
      </c>
      <c r="Q392" s="841" t="s">
        <v>323</v>
      </c>
      <c r="R392" s="841" t="s">
        <v>652</v>
      </c>
      <c r="S392" s="829"/>
      <c r="T392" s="829" t="s">
        <v>5</v>
      </c>
      <c r="U392" s="829" t="s">
        <v>323</v>
      </c>
      <c r="V392" s="829" t="s">
        <v>652</v>
      </c>
    </row>
    <row r="393" spans="1:22" outlineLevel="1">
      <c r="A393" s="847" t="s">
        <v>292</v>
      </c>
      <c r="B393" s="829" t="s">
        <v>1792</v>
      </c>
      <c r="C393" s="839">
        <v>42922</v>
      </c>
      <c r="D393" s="829" t="s">
        <v>2033</v>
      </c>
      <c r="E393" s="830" t="s">
        <v>2034</v>
      </c>
      <c r="F393" s="831">
        <v>68427</v>
      </c>
      <c r="G393" s="832">
        <v>207.27</v>
      </c>
      <c r="H393" s="829">
        <v>270</v>
      </c>
      <c r="I393" s="829" t="s">
        <v>322</v>
      </c>
      <c r="J393" s="981">
        <f t="shared" si="20"/>
        <v>270</v>
      </c>
      <c r="K393" s="840" t="s">
        <v>865</v>
      </c>
      <c r="L393" s="841" t="s">
        <v>665</v>
      </c>
      <c r="M393" s="841" t="s">
        <v>352</v>
      </c>
      <c r="N393" s="841" t="s">
        <v>815</v>
      </c>
      <c r="O393" s="841"/>
      <c r="P393" s="841" t="s">
        <v>5</v>
      </c>
      <c r="Q393" s="841" t="s">
        <v>323</v>
      </c>
      <c r="R393" s="841" t="s">
        <v>652</v>
      </c>
      <c r="S393" s="829"/>
      <c r="T393" s="829" t="s">
        <v>5</v>
      </c>
      <c r="U393" s="829" t="s">
        <v>323</v>
      </c>
      <c r="V393" s="829" t="s">
        <v>652</v>
      </c>
    </row>
    <row r="394" spans="1:22" outlineLevel="1">
      <c r="A394" s="847" t="s">
        <v>292</v>
      </c>
      <c r="B394" s="829" t="s">
        <v>1792</v>
      </c>
      <c r="C394" s="839">
        <v>42927</v>
      </c>
      <c r="D394" s="829" t="s">
        <v>2035</v>
      </c>
      <c r="E394" s="830" t="s">
        <v>2036</v>
      </c>
      <c r="F394" s="831">
        <v>68427</v>
      </c>
      <c r="G394" s="832">
        <v>8.06</v>
      </c>
      <c r="H394" s="829">
        <v>10.5</v>
      </c>
      <c r="I394" s="829" t="s">
        <v>322</v>
      </c>
      <c r="J394" s="981">
        <f t="shared" si="20"/>
        <v>10.5</v>
      </c>
      <c r="K394" s="840" t="s">
        <v>865</v>
      </c>
      <c r="L394" s="841" t="s">
        <v>665</v>
      </c>
      <c r="M394" s="841" t="s">
        <v>352</v>
      </c>
      <c r="N394" s="841" t="s">
        <v>815</v>
      </c>
      <c r="O394" s="841"/>
      <c r="P394" s="841" t="s">
        <v>5</v>
      </c>
      <c r="Q394" s="841" t="s">
        <v>323</v>
      </c>
      <c r="R394" s="841" t="s">
        <v>652</v>
      </c>
      <c r="S394" s="829"/>
      <c r="T394" s="829" t="s">
        <v>5</v>
      </c>
      <c r="U394" s="829" t="s">
        <v>323</v>
      </c>
      <c r="V394" s="829" t="s">
        <v>652</v>
      </c>
    </row>
    <row r="395" spans="1:22" outlineLevel="1">
      <c r="A395" s="847" t="s">
        <v>292</v>
      </c>
      <c r="B395" s="829" t="s">
        <v>1792</v>
      </c>
      <c r="C395" s="839">
        <v>42922</v>
      </c>
      <c r="D395" s="829" t="s">
        <v>2037</v>
      </c>
      <c r="E395" s="830" t="s">
        <v>2038</v>
      </c>
      <c r="F395" s="831">
        <v>68427</v>
      </c>
      <c r="G395" s="832">
        <v>1.22</v>
      </c>
      <c r="H395" s="829">
        <v>1.59</v>
      </c>
      <c r="I395" s="829" t="s">
        <v>322</v>
      </c>
      <c r="J395" s="981">
        <f t="shared" si="20"/>
        <v>1.59</v>
      </c>
      <c r="K395" s="840" t="s">
        <v>756</v>
      </c>
      <c r="L395" s="841" t="s">
        <v>665</v>
      </c>
      <c r="M395" s="841" t="s">
        <v>352</v>
      </c>
      <c r="N395" s="841"/>
      <c r="O395" s="841"/>
      <c r="P395" s="841" t="s">
        <v>5</v>
      </c>
      <c r="Q395" s="841" t="s">
        <v>323</v>
      </c>
      <c r="R395" s="841" t="s">
        <v>652</v>
      </c>
      <c r="S395" s="829"/>
      <c r="T395" s="829" t="s">
        <v>5</v>
      </c>
      <c r="U395" s="829" t="s">
        <v>323</v>
      </c>
      <c r="V395" s="829" t="s">
        <v>652</v>
      </c>
    </row>
    <row r="396" spans="1:22" outlineLevel="1">
      <c r="A396" s="847" t="s">
        <v>292</v>
      </c>
      <c r="B396" s="829" t="s">
        <v>1792</v>
      </c>
      <c r="C396" s="839">
        <v>42930</v>
      </c>
      <c r="D396" s="829" t="s">
        <v>2039</v>
      </c>
      <c r="E396" s="830" t="s">
        <v>2040</v>
      </c>
      <c r="F396" s="831">
        <v>68427</v>
      </c>
      <c r="G396" s="832">
        <v>0.75</v>
      </c>
      <c r="H396" s="829">
        <v>0.98</v>
      </c>
      <c r="I396" s="829" t="s">
        <v>322</v>
      </c>
      <c r="J396" s="981">
        <f t="shared" si="20"/>
        <v>0.98</v>
      </c>
      <c r="K396" s="840" t="s">
        <v>756</v>
      </c>
      <c r="L396" s="841" t="s">
        <v>665</v>
      </c>
      <c r="M396" s="841" t="s">
        <v>352</v>
      </c>
      <c r="N396" s="841"/>
      <c r="O396" s="841"/>
      <c r="P396" s="841" t="s">
        <v>5</v>
      </c>
      <c r="Q396" s="841" t="s">
        <v>323</v>
      </c>
      <c r="R396" s="841" t="s">
        <v>652</v>
      </c>
      <c r="S396" s="829"/>
      <c r="T396" s="829" t="s">
        <v>5</v>
      </c>
      <c r="U396" s="829" t="s">
        <v>323</v>
      </c>
      <c r="V396" s="829" t="s">
        <v>652</v>
      </c>
    </row>
    <row r="397" spans="1:22" outlineLevel="1">
      <c r="A397" s="847" t="s">
        <v>292</v>
      </c>
      <c r="B397" s="829" t="s">
        <v>1793</v>
      </c>
      <c r="C397" s="839">
        <v>42961</v>
      </c>
      <c r="D397" s="829" t="s">
        <v>2041</v>
      </c>
      <c r="E397" s="830" t="s">
        <v>2042</v>
      </c>
      <c r="F397" s="831">
        <v>68794</v>
      </c>
      <c r="G397" s="832">
        <v>2.65</v>
      </c>
      <c r="H397" s="829">
        <v>3.5</v>
      </c>
      <c r="I397" s="829" t="s">
        <v>322</v>
      </c>
      <c r="J397" s="981">
        <f t="shared" si="20"/>
        <v>3.5</v>
      </c>
      <c r="K397" s="840" t="s">
        <v>865</v>
      </c>
      <c r="L397" s="841" t="s">
        <v>665</v>
      </c>
      <c r="M397" s="841" t="s">
        <v>352</v>
      </c>
      <c r="N397" s="841" t="s">
        <v>651</v>
      </c>
      <c r="O397" s="841"/>
      <c r="P397" s="841" t="s">
        <v>5</v>
      </c>
      <c r="Q397" s="841" t="s">
        <v>323</v>
      </c>
      <c r="R397" s="841" t="s">
        <v>652</v>
      </c>
      <c r="S397" s="829"/>
      <c r="T397" s="829" t="s">
        <v>5</v>
      </c>
      <c r="U397" s="829" t="s">
        <v>323</v>
      </c>
      <c r="V397" s="829" t="s">
        <v>652</v>
      </c>
    </row>
    <row r="398" spans="1:22" outlineLevel="1">
      <c r="A398" s="847" t="s">
        <v>292</v>
      </c>
      <c r="B398" s="829" t="s">
        <v>1793</v>
      </c>
      <c r="C398" s="839">
        <v>42961</v>
      </c>
      <c r="D398" s="829" t="s">
        <v>2041</v>
      </c>
      <c r="E398" s="830" t="s">
        <v>2043</v>
      </c>
      <c r="F398" s="831">
        <v>68794</v>
      </c>
      <c r="G398" s="832">
        <v>1.89</v>
      </c>
      <c r="H398" s="829">
        <v>2.5</v>
      </c>
      <c r="I398" s="829" t="s">
        <v>322</v>
      </c>
      <c r="J398" s="981">
        <f t="shared" si="20"/>
        <v>2.5</v>
      </c>
      <c r="K398" s="840" t="s">
        <v>865</v>
      </c>
      <c r="L398" s="841" t="s">
        <v>665</v>
      </c>
      <c r="M398" s="841" t="s">
        <v>352</v>
      </c>
      <c r="N398" s="841" t="s">
        <v>815</v>
      </c>
      <c r="O398" s="841"/>
      <c r="P398" s="841" t="s">
        <v>5</v>
      </c>
      <c r="Q398" s="841" t="s">
        <v>323</v>
      </c>
      <c r="R398" s="841" t="s">
        <v>652</v>
      </c>
      <c r="S398" s="829"/>
      <c r="T398" s="829" t="s">
        <v>5</v>
      </c>
      <c r="U398" s="829" t="s">
        <v>323</v>
      </c>
      <c r="V398" s="829" t="s">
        <v>652</v>
      </c>
    </row>
    <row r="399" spans="1:22">
      <c r="A399" s="842" t="s">
        <v>647</v>
      </c>
      <c r="B399" s="842"/>
      <c r="C399" s="842"/>
      <c r="D399" s="842"/>
      <c r="E399" s="843"/>
      <c r="F399" s="844"/>
      <c r="G399" s="845">
        <f>SUM(G392:G398)</f>
        <v>273.66000000000003</v>
      </c>
      <c r="H399" s="846">
        <f>SUM(H392:H398)</f>
        <v>356.57</v>
      </c>
      <c r="I399" s="842"/>
      <c r="J399" s="984">
        <f>SUM(J392:J398)</f>
        <v>356.57</v>
      </c>
      <c r="K399" s="842"/>
      <c r="L399" s="842"/>
      <c r="M399" s="842"/>
      <c r="N399" s="842"/>
      <c r="O399" s="842"/>
      <c r="P399" s="842"/>
      <c r="Q399" s="842"/>
      <c r="R399" s="842"/>
      <c r="S399" s="829"/>
      <c r="T399" s="829"/>
      <c r="U399" s="829"/>
      <c r="V399" s="829"/>
    </row>
    <row r="400" spans="1:22" outlineLevel="1">
      <c r="A400" s="847" t="s">
        <v>293</v>
      </c>
      <c r="B400" s="829" t="s">
        <v>1792</v>
      </c>
      <c r="C400" s="839">
        <v>42947</v>
      </c>
      <c r="D400" s="829" t="s">
        <v>2044</v>
      </c>
      <c r="E400" s="830" t="s">
        <v>2045</v>
      </c>
      <c r="F400" s="831">
        <v>68460</v>
      </c>
      <c r="G400" s="832">
        <v>6.91</v>
      </c>
      <c r="H400" s="829">
        <v>9</v>
      </c>
      <c r="I400" s="829" t="s">
        <v>322</v>
      </c>
      <c r="J400" s="981">
        <f t="shared" ref="J400:J410" si="21">H400</f>
        <v>9</v>
      </c>
      <c r="K400" s="840" t="s">
        <v>694</v>
      </c>
      <c r="L400" s="841" t="s">
        <v>661</v>
      </c>
      <c r="M400" s="841" t="s">
        <v>352</v>
      </c>
      <c r="N400" s="841" t="s">
        <v>1385</v>
      </c>
      <c r="O400" s="841"/>
      <c r="P400" s="841" t="s">
        <v>5</v>
      </c>
      <c r="Q400" s="841" t="s">
        <v>323</v>
      </c>
      <c r="R400" s="841" t="s">
        <v>652</v>
      </c>
      <c r="S400" s="829"/>
      <c r="T400" s="829" t="s">
        <v>5</v>
      </c>
      <c r="U400" s="829" t="s">
        <v>323</v>
      </c>
      <c r="V400" s="829" t="s">
        <v>652</v>
      </c>
    </row>
    <row r="401" spans="1:22" outlineLevel="1">
      <c r="A401" s="847" t="s">
        <v>293</v>
      </c>
      <c r="B401" s="829" t="s">
        <v>1792</v>
      </c>
      <c r="C401" s="839">
        <v>42947</v>
      </c>
      <c r="D401" s="829" t="s">
        <v>2044</v>
      </c>
      <c r="E401" s="830" t="s">
        <v>2046</v>
      </c>
      <c r="F401" s="831">
        <v>68460</v>
      </c>
      <c r="G401" s="832">
        <v>65.239999999999995</v>
      </c>
      <c r="H401" s="829">
        <v>84.99</v>
      </c>
      <c r="I401" s="829" t="s">
        <v>322</v>
      </c>
      <c r="J401" s="981">
        <f t="shared" si="21"/>
        <v>84.99</v>
      </c>
      <c r="K401" s="840" t="s">
        <v>694</v>
      </c>
      <c r="L401" s="841" t="s">
        <v>661</v>
      </c>
      <c r="M401" s="841" t="s">
        <v>352</v>
      </c>
      <c r="N401" s="841" t="s">
        <v>1385</v>
      </c>
      <c r="O401" s="841"/>
      <c r="P401" s="841" t="s">
        <v>5</v>
      </c>
      <c r="Q401" s="841" t="s">
        <v>323</v>
      </c>
      <c r="R401" s="841" t="s">
        <v>652</v>
      </c>
      <c r="S401" s="829"/>
      <c r="T401" s="829" t="s">
        <v>5</v>
      </c>
      <c r="U401" s="829" t="s">
        <v>323</v>
      </c>
      <c r="V401" s="829" t="s">
        <v>652</v>
      </c>
    </row>
    <row r="402" spans="1:22" outlineLevel="1">
      <c r="A402" s="847" t="s">
        <v>293</v>
      </c>
      <c r="B402" s="829" t="s">
        <v>1792</v>
      </c>
      <c r="C402" s="839">
        <v>42947</v>
      </c>
      <c r="D402" s="829" t="s">
        <v>2044</v>
      </c>
      <c r="E402" s="830" t="s">
        <v>2047</v>
      </c>
      <c r="F402" s="831">
        <v>68460</v>
      </c>
      <c r="G402" s="832">
        <v>39.61</v>
      </c>
      <c r="H402" s="829">
        <v>51.6</v>
      </c>
      <c r="I402" s="829" t="s">
        <v>322</v>
      </c>
      <c r="J402" s="981">
        <f t="shared" si="21"/>
        <v>51.6</v>
      </c>
      <c r="K402" s="840" t="s">
        <v>694</v>
      </c>
      <c r="L402" s="841" t="s">
        <v>661</v>
      </c>
      <c r="M402" s="841" t="s">
        <v>352</v>
      </c>
      <c r="N402" s="841" t="s">
        <v>1385</v>
      </c>
      <c r="O402" s="841"/>
      <c r="P402" s="841" t="s">
        <v>5</v>
      </c>
      <c r="Q402" s="841" t="s">
        <v>323</v>
      </c>
      <c r="R402" s="841" t="s">
        <v>652</v>
      </c>
      <c r="S402" s="829"/>
      <c r="T402" s="829" t="s">
        <v>5</v>
      </c>
      <c r="U402" s="829" t="s">
        <v>323</v>
      </c>
      <c r="V402" s="829" t="s">
        <v>652</v>
      </c>
    </row>
    <row r="403" spans="1:22" outlineLevel="1">
      <c r="A403" s="847" t="s">
        <v>293</v>
      </c>
      <c r="B403" s="829" t="s">
        <v>1792</v>
      </c>
      <c r="C403" s="839">
        <v>42947</v>
      </c>
      <c r="D403" s="829" t="s">
        <v>2044</v>
      </c>
      <c r="E403" s="830" t="s">
        <v>2048</v>
      </c>
      <c r="F403" s="831">
        <v>68460</v>
      </c>
      <c r="G403" s="832">
        <v>39.9</v>
      </c>
      <c r="H403" s="829">
        <v>51.98</v>
      </c>
      <c r="I403" s="829" t="s">
        <v>322</v>
      </c>
      <c r="J403" s="981">
        <f t="shared" si="21"/>
        <v>51.98</v>
      </c>
      <c r="K403" s="840" t="s">
        <v>694</v>
      </c>
      <c r="L403" s="841" t="s">
        <v>661</v>
      </c>
      <c r="M403" s="841" t="s">
        <v>352</v>
      </c>
      <c r="N403" s="841" t="s">
        <v>1385</v>
      </c>
      <c r="O403" s="841"/>
      <c r="P403" s="841" t="s">
        <v>5</v>
      </c>
      <c r="Q403" s="841" t="s">
        <v>323</v>
      </c>
      <c r="R403" s="841" t="s">
        <v>652</v>
      </c>
      <c r="S403" s="829"/>
      <c r="T403" s="829" t="s">
        <v>5</v>
      </c>
      <c r="U403" s="829" t="s">
        <v>323</v>
      </c>
      <c r="V403" s="829" t="s">
        <v>652</v>
      </c>
    </row>
    <row r="404" spans="1:22" outlineLevel="1">
      <c r="A404" s="847" t="s">
        <v>293</v>
      </c>
      <c r="B404" s="829" t="s">
        <v>1792</v>
      </c>
      <c r="C404" s="839">
        <v>42947</v>
      </c>
      <c r="D404" s="829" t="s">
        <v>2044</v>
      </c>
      <c r="E404" s="830" t="s">
        <v>2049</v>
      </c>
      <c r="F404" s="831">
        <v>68460</v>
      </c>
      <c r="G404" s="832">
        <v>41.22</v>
      </c>
      <c r="H404" s="829">
        <v>53.69</v>
      </c>
      <c r="I404" s="829" t="s">
        <v>322</v>
      </c>
      <c r="J404" s="981">
        <f t="shared" si="21"/>
        <v>53.69</v>
      </c>
      <c r="K404" s="840" t="s">
        <v>694</v>
      </c>
      <c r="L404" s="841" t="s">
        <v>661</v>
      </c>
      <c r="M404" s="841" t="s">
        <v>352</v>
      </c>
      <c r="N404" s="841" t="s">
        <v>1385</v>
      </c>
      <c r="O404" s="841"/>
      <c r="P404" s="841" t="s">
        <v>5</v>
      </c>
      <c r="Q404" s="841" t="s">
        <v>323</v>
      </c>
      <c r="R404" s="841" t="s">
        <v>652</v>
      </c>
      <c r="S404" s="829"/>
      <c r="T404" s="829" t="s">
        <v>5</v>
      </c>
      <c r="U404" s="829" t="s">
        <v>323</v>
      </c>
      <c r="V404" s="829" t="s">
        <v>652</v>
      </c>
    </row>
    <row r="405" spans="1:22" outlineLevel="1">
      <c r="A405" s="847" t="s">
        <v>293</v>
      </c>
      <c r="B405" s="829" t="s">
        <v>1792</v>
      </c>
      <c r="C405" s="839">
        <v>42947</v>
      </c>
      <c r="D405" s="829" t="s">
        <v>2044</v>
      </c>
      <c r="E405" s="830" t="s">
        <v>2050</v>
      </c>
      <c r="F405" s="831">
        <v>68460</v>
      </c>
      <c r="G405" s="832">
        <v>86.04</v>
      </c>
      <c r="H405" s="829">
        <v>112.08</v>
      </c>
      <c r="I405" s="829" t="s">
        <v>322</v>
      </c>
      <c r="J405" s="981">
        <f t="shared" si="21"/>
        <v>112.08</v>
      </c>
      <c r="K405" s="840" t="s">
        <v>694</v>
      </c>
      <c r="L405" s="841" t="s">
        <v>661</v>
      </c>
      <c r="M405" s="841" t="s">
        <v>352</v>
      </c>
      <c r="N405" s="841" t="s">
        <v>1385</v>
      </c>
      <c r="O405" s="841"/>
      <c r="P405" s="841" t="s">
        <v>5</v>
      </c>
      <c r="Q405" s="841" t="s">
        <v>323</v>
      </c>
      <c r="R405" s="841" t="s">
        <v>652</v>
      </c>
      <c r="S405" s="829"/>
      <c r="T405" s="829" t="s">
        <v>5</v>
      </c>
      <c r="U405" s="829" t="s">
        <v>323</v>
      </c>
      <c r="V405" s="829" t="s">
        <v>652</v>
      </c>
    </row>
    <row r="406" spans="1:22" outlineLevel="1">
      <c r="A406" s="847" t="s">
        <v>293</v>
      </c>
      <c r="B406" s="829" t="s">
        <v>1792</v>
      </c>
      <c r="C406" s="839">
        <v>42947</v>
      </c>
      <c r="D406" s="829" t="s">
        <v>2044</v>
      </c>
      <c r="E406" s="830" t="s">
        <v>2051</v>
      </c>
      <c r="F406" s="831">
        <v>68460</v>
      </c>
      <c r="G406" s="832">
        <v>-47.01</v>
      </c>
      <c r="H406" s="829">
        <v>-61.24</v>
      </c>
      <c r="I406" s="829" t="s">
        <v>322</v>
      </c>
      <c r="J406" s="981">
        <f t="shared" si="21"/>
        <v>-61.24</v>
      </c>
      <c r="K406" s="840" t="s">
        <v>694</v>
      </c>
      <c r="L406" s="841" t="s">
        <v>661</v>
      </c>
      <c r="M406" s="841" t="s">
        <v>352</v>
      </c>
      <c r="N406" s="841" t="s">
        <v>1385</v>
      </c>
      <c r="O406" s="841"/>
      <c r="P406" s="841" t="s">
        <v>5</v>
      </c>
      <c r="Q406" s="841" t="s">
        <v>323</v>
      </c>
      <c r="R406" s="841" t="s">
        <v>652</v>
      </c>
      <c r="S406" s="829"/>
      <c r="T406" s="829" t="s">
        <v>5</v>
      </c>
      <c r="U406" s="829" t="s">
        <v>323</v>
      </c>
      <c r="V406" s="829" t="s">
        <v>652</v>
      </c>
    </row>
    <row r="407" spans="1:22" outlineLevel="1">
      <c r="A407" s="847" t="s">
        <v>293</v>
      </c>
      <c r="B407" s="829" t="s">
        <v>1792</v>
      </c>
      <c r="C407" s="839">
        <v>42947</v>
      </c>
      <c r="D407" s="829" t="s">
        <v>2052</v>
      </c>
      <c r="E407" s="830" t="s">
        <v>2053</v>
      </c>
      <c r="F407" s="831">
        <v>68460</v>
      </c>
      <c r="G407" s="832">
        <v>360.15</v>
      </c>
      <c r="H407" s="829">
        <v>469.14</v>
      </c>
      <c r="I407" s="829" t="s">
        <v>322</v>
      </c>
      <c r="J407" s="981">
        <f t="shared" si="21"/>
        <v>469.14</v>
      </c>
      <c r="K407" s="840" t="s">
        <v>694</v>
      </c>
      <c r="L407" s="841" t="s">
        <v>661</v>
      </c>
      <c r="M407" s="841" t="s">
        <v>352</v>
      </c>
      <c r="N407" s="841" t="s">
        <v>1385</v>
      </c>
      <c r="O407" s="841"/>
      <c r="P407" s="841" t="s">
        <v>5</v>
      </c>
      <c r="Q407" s="841" t="s">
        <v>323</v>
      </c>
      <c r="R407" s="841" t="s">
        <v>652</v>
      </c>
      <c r="S407" s="829"/>
      <c r="T407" s="829" t="s">
        <v>5</v>
      </c>
      <c r="U407" s="829" t="s">
        <v>323</v>
      </c>
      <c r="V407" s="829" t="s">
        <v>652</v>
      </c>
    </row>
    <row r="408" spans="1:22" outlineLevel="1">
      <c r="A408" s="847" t="s">
        <v>293</v>
      </c>
      <c r="B408" s="829" t="s">
        <v>1792</v>
      </c>
      <c r="C408" s="839">
        <v>42933</v>
      </c>
      <c r="D408" s="829" t="s">
        <v>2054</v>
      </c>
      <c r="E408" s="830" t="s">
        <v>2055</v>
      </c>
      <c r="F408" s="831">
        <v>68427</v>
      </c>
      <c r="G408" s="832">
        <v>76.77</v>
      </c>
      <c r="H408" s="829">
        <v>100</v>
      </c>
      <c r="I408" s="829" t="s">
        <v>322</v>
      </c>
      <c r="J408" s="981">
        <f t="shared" si="21"/>
        <v>100</v>
      </c>
      <c r="K408" s="840" t="s">
        <v>850</v>
      </c>
      <c r="L408" s="841" t="s">
        <v>665</v>
      </c>
      <c r="M408" s="841" t="s">
        <v>352</v>
      </c>
      <c r="N408" s="841" t="s">
        <v>815</v>
      </c>
      <c r="O408" s="841"/>
      <c r="P408" s="841" t="s">
        <v>5</v>
      </c>
      <c r="Q408" s="841" t="s">
        <v>323</v>
      </c>
      <c r="R408" s="841" t="s">
        <v>652</v>
      </c>
      <c r="S408" s="829"/>
      <c r="T408" s="829" t="s">
        <v>5</v>
      </c>
      <c r="U408" s="829" t="s">
        <v>323</v>
      </c>
      <c r="V408" s="829" t="s">
        <v>652</v>
      </c>
    </row>
    <row r="409" spans="1:22" outlineLevel="1">
      <c r="A409" s="847" t="s">
        <v>293</v>
      </c>
      <c r="B409" s="829" t="s">
        <v>1792</v>
      </c>
      <c r="C409" s="839">
        <v>42928</v>
      </c>
      <c r="D409" s="829" t="s">
        <v>1796</v>
      </c>
      <c r="E409" s="830" t="s">
        <v>2056</v>
      </c>
      <c r="F409" s="831">
        <v>68460</v>
      </c>
      <c r="G409" s="832">
        <v>7.68</v>
      </c>
      <c r="H409" s="829">
        <v>10</v>
      </c>
      <c r="I409" s="829" t="s">
        <v>322</v>
      </c>
      <c r="J409" s="981">
        <f t="shared" si="21"/>
        <v>10</v>
      </c>
      <c r="K409" s="840" t="s">
        <v>680</v>
      </c>
      <c r="L409" s="841" t="s">
        <v>661</v>
      </c>
      <c r="M409" s="841" t="s">
        <v>352</v>
      </c>
      <c r="N409" s="841" t="s">
        <v>1385</v>
      </c>
      <c r="O409" s="841"/>
      <c r="P409" s="841" t="s">
        <v>5</v>
      </c>
      <c r="Q409" s="841" t="s">
        <v>323</v>
      </c>
      <c r="R409" s="841" t="s">
        <v>652</v>
      </c>
      <c r="S409" s="829"/>
      <c r="T409" s="829" t="s">
        <v>5</v>
      </c>
      <c r="U409" s="829" t="s">
        <v>323</v>
      </c>
      <c r="V409" s="829" t="s">
        <v>652</v>
      </c>
    </row>
    <row r="410" spans="1:22" outlineLevel="1">
      <c r="A410" s="847" t="s">
        <v>293</v>
      </c>
      <c r="B410" s="829" t="s">
        <v>1792</v>
      </c>
      <c r="C410" s="839">
        <v>42933</v>
      </c>
      <c r="D410" s="829" t="s">
        <v>2054</v>
      </c>
      <c r="E410" s="830" t="s">
        <v>2057</v>
      </c>
      <c r="F410" s="831">
        <v>68427</v>
      </c>
      <c r="G410" s="832">
        <v>30.71</v>
      </c>
      <c r="H410" s="829">
        <v>40</v>
      </c>
      <c r="I410" s="829" t="s">
        <v>322</v>
      </c>
      <c r="J410" s="981">
        <f t="shared" si="21"/>
        <v>40</v>
      </c>
      <c r="K410" s="840" t="s">
        <v>667</v>
      </c>
      <c r="L410" s="841" t="s">
        <v>665</v>
      </c>
      <c r="M410" s="841" t="s">
        <v>352</v>
      </c>
      <c r="N410" s="841" t="s">
        <v>815</v>
      </c>
      <c r="O410" s="841"/>
      <c r="P410" s="841" t="s">
        <v>5</v>
      </c>
      <c r="Q410" s="841" t="s">
        <v>323</v>
      </c>
      <c r="R410" s="841" t="s">
        <v>652</v>
      </c>
      <c r="S410" s="829"/>
      <c r="T410" s="829" t="s">
        <v>5</v>
      </c>
      <c r="U410" s="829" t="s">
        <v>323</v>
      </c>
      <c r="V410" s="829" t="s">
        <v>652</v>
      </c>
    </row>
    <row r="411" spans="1:22">
      <c r="A411" s="842" t="s">
        <v>647</v>
      </c>
      <c r="B411" s="842"/>
      <c r="C411" s="842"/>
      <c r="D411" s="842"/>
      <c r="E411" s="843"/>
      <c r="F411" s="844"/>
      <c r="G411" s="845">
        <f>SUM(G400:G410)</f>
        <v>707.21999999999991</v>
      </c>
      <c r="H411" s="846">
        <f>SUM(H400:H410)</f>
        <v>921.24</v>
      </c>
      <c r="I411" s="842"/>
      <c r="J411" s="984">
        <f>SUM(J400:J410)</f>
        <v>921.24</v>
      </c>
      <c r="K411" s="842"/>
      <c r="L411" s="842"/>
      <c r="M411" s="842"/>
      <c r="N411" s="842"/>
      <c r="O411" s="842"/>
      <c r="P411" s="842"/>
      <c r="Q411" s="842"/>
      <c r="R411" s="842"/>
      <c r="S411" s="829"/>
      <c r="T411" s="829"/>
      <c r="U411" s="829"/>
      <c r="V411" s="829"/>
    </row>
    <row r="412" spans="1:22" outlineLevel="1">
      <c r="A412" s="847" t="s">
        <v>294</v>
      </c>
      <c r="B412" s="829" t="s">
        <v>1792</v>
      </c>
      <c r="C412" s="839">
        <v>42923</v>
      </c>
      <c r="D412" s="829" t="s">
        <v>2058</v>
      </c>
      <c r="E412" s="830" t="s">
        <v>2059</v>
      </c>
      <c r="F412" s="831">
        <v>68460</v>
      </c>
      <c r="G412" s="832">
        <v>74.62</v>
      </c>
      <c r="H412" s="829">
        <v>97.2</v>
      </c>
      <c r="I412" s="829" t="s">
        <v>322</v>
      </c>
      <c r="J412" s="981">
        <f t="shared" ref="J412:J417" si="22">H412</f>
        <v>97.2</v>
      </c>
      <c r="K412" s="840" t="s">
        <v>880</v>
      </c>
      <c r="L412" s="841" t="s">
        <v>661</v>
      </c>
      <c r="M412" s="841" t="s">
        <v>352</v>
      </c>
      <c r="N412" s="841"/>
      <c r="O412" s="841"/>
      <c r="P412" s="841" t="s">
        <v>5</v>
      </c>
      <c r="Q412" s="841" t="s">
        <v>323</v>
      </c>
      <c r="R412" s="841" t="s">
        <v>652</v>
      </c>
      <c r="S412" s="829"/>
      <c r="T412" s="829" t="s">
        <v>5</v>
      </c>
      <c r="U412" s="829" t="s">
        <v>323</v>
      </c>
      <c r="V412" s="829" t="s">
        <v>652</v>
      </c>
    </row>
    <row r="413" spans="1:22" outlineLevel="1">
      <c r="A413" s="847" t="s">
        <v>294</v>
      </c>
      <c r="B413" s="829" t="s">
        <v>1792</v>
      </c>
      <c r="C413" s="839">
        <v>42926</v>
      </c>
      <c r="D413" s="829" t="s">
        <v>1796</v>
      </c>
      <c r="E413" s="830" t="s">
        <v>1543</v>
      </c>
      <c r="F413" s="831">
        <v>68460</v>
      </c>
      <c r="G413" s="832">
        <v>7.37</v>
      </c>
      <c r="H413" s="829">
        <v>9.6</v>
      </c>
      <c r="I413" s="829" t="s">
        <v>322</v>
      </c>
      <c r="J413" s="981">
        <f t="shared" si="22"/>
        <v>9.6</v>
      </c>
      <c r="K413" s="840" t="s">
        <v>880</v>
      </c>
      <c r="L413" s="841" t="s">
        <v>661</v>
      </c>
      <c r="M413" s="841" t="s">
        <v>352</v>
      </c>
      <c r="N413" s="841"/>
      <c r="O413" s="841"/>
      <c r="P413" s="841" t="s">
        <v>5</v>
      </c>
      <c r="Q413" s="841" t="s">
        <v>323</v>
      </c>
      <c r="R413" s="841" t="s">
        <v>652</v>
      </c>
      <c r="S413" s="829"/>
      <c r="T413" s="829" t="s">
        <v>5</v>
      </c>
      <c r="U413" s="829" t="s">
        <v>323</v>
      </c>
      <c r="V413" s="829" t="s">
        <v>652</v>
      </c>
    </row>
    <row r="414" spans="1:22" outlineLevel="1">
      <c r="A414" s="847" t="s">
        <v>294</v>
      </c>
      <c r="B414" s="829" t="s">
        <v>1793</v>
      </c>
      <c r="C414" s="839">
        <v>42969</v>
      </c>
      <c r="D414" s="829" t="s">
        <v>1854</v>
      </c>
      <c r="E414" s="830" t="s">
        <v>2060</v>
      </c>
      <c r="F414" s="831">
        <v>68786</v>
      </c>
      <c r="G414" s="832">
        <v>9.69</v>
      </c>
      <c r="H414" s="829">
        <v>12.8</v>
      </c>
      <c r="I414" s="829" t="s">
        <v>322</v>
      </c>
      <c r="J414" s="981">
        <f t="shared" si="22"/>
        <v>12.8</v>
      </c>
      <c r="K414" s="840" t="s">
        <v>880</v>
      </c>
      <c r="L414" s="841" t="s">
        <v>661</v>
      </c>
      <c r="M414" s="841" t="s">
        <v>352</v>
      </c>
      <c r="N414" s="841"/>
      <c r="O414" s="841"/>
      <c r="P414" s="841" t="s">
        <v>5</v>
      </c>
      <c r="Q414" s="841" t="s">
        <v>323</v>
      </c>
      <c r="R414" s="841" t="s">
        <v>652</v>
      </c>
      <c r="S414" s="829"/>
      <c r="T414" s="829" t="s">
        <v>5</v>
      </c>
      <c r="U414" s="829" t="s">
        <v>323</v>
      </c>
      <c r="V414" s="829" t="s">
        <v>652</v>
      </c>
    </row>
    <row r="415" spans="1:22" outlineLevel="1">
      <c r="A415" s="847" t="s">
        <v>294</v>
      </c>
      <c r="B415" s="829" t="s">
        <v>1793</v>
      </c>
      <c r="C415" s="839">
        <v>42970</v>
      </c>
      <c r="D415" s="829" t="s">
        <v>1854</v>
      </c>
      <c r="E415" s="830" t="s">
        <v>2061</v>
      </c>
      <c r="F415" s="831">
        <v>68786</v>
      </c>
      <c r="G415" s="832">
        <v>1.82</v>
      </c>
      <c r="H415" s="829">
        <v>2.4</v>
      </c>
      <c r="I415" s="829" t="s">
        <v>322</v>
      </c>
      <c r="J415" s="981">
        <f t="shared" si="22"/>
        <v>2.4</v>
      </c>
      <c r="K415" s="840" t="s">
        <v>880</v>
      </c>
      <c r="L415" s="841" t="s">
        <v>661</v>
      </c>
      <c r="M415" s="841" t="s">
        <v>352</v>
      </c>
      <c r="N415" s="841"/>
      <c r="O415" s="841"/>
      <c r="P415" s="841" t="s">
        <v>5</v>
      </c>
      <c r="Q415" s="841" t="s">
        <v>323</v>
      </c>
      <c r="R415" s="841" t="s">
        <v>652</v>
      </c>
      <c r="S415" s="829"/>
      <c r="T415" s="829" t="s">
        <v>5</v>
      </c>
      <c r="U415" s="829" t="s">
        <v>323</v>
      </c>
      <c r="V415" s="829" t="s">
        <v>652</v>
      </c>
    </row>
    <row r="416" spans="1:22" outlineLevel="1">
      <c r="A416" s="847" t="s">
        <v>294</v>
      </c>
      <c r="B416" s="829" t="s">
        <v>1793</v>
      </c>
      <c r="C416" s="839">
        <v>42970</v>
      </c>
      <c r="D416" s="829" t="s">
        <v>1854</v>
      </c>
      <c r="E416" s="830" t="s">
        <v>2062</v>
      </c>
      <c r="F416" s="831">
        <v>68786</v>
      </c>
      <c r="G416" s="832">
        <v>1.94</v>
      </c>
      <c r="H416" s="829">
        <v>2.56</v>
      </c>
      <c r="I416" s="829" t="s">
        <v>322</v>
      </c>
      <c r="J416" s="981">
        <f t="shared" si="22"/>
        <v>2.56</v>
      </c>
      <c r="K416" s="840" t="s">
        <v>880</v>
      </c>
      <c r="L416" s="841" t="s">
        <v>661</v>
      </c>
      <c r="M416" s="841" t="s">
        <v>352</v>
      </c>
      <c r="N416" s="841"/>
      <c r="O416" s="841"/>
      <c r="P416" s="841" t="s">
        <v>5</v>
      </c>
      <c r="Q416" s="841" t="s">
        <v>323</v>
      </c>
      <c r="R416" s="841" t="s">
        <v>652</v>
      </c>
      <c r="S416" s="829"/>
      <c r="T416" s="829" t="s">
        <v>5</v>
      </c>
      <c r="U416" s="829" t="s">
        <v>323</v>
      </c>
      <c r="V416" s="829" t="s">
        <v>652</v>
      </c>
    </row>
    <row r="417" spans="1:22" outlineLevel="1">
      <c r="A417" s="847" t="s">
        <v>294</v>
      </c>
      <c r="B417" s="829" t="s">
        <v>1793</v>
      </c>
      <c r="C417" s="839">
        <v>42970</v>
      </c>
      <c r="D417" s="829" t="s">
        <v>1854</v>
      </c>
      <c r="E417" s="830" t="s">
        <v>2063</v>
      </c>
      <c r="F417" s="831">
        <v>68786</v>
      </c>
      <c r="G417" s="832">
        <v>3.63</v>
      </c>
      <c r="H417" s="829">
        <v>4.8</v>
      </c>
      <c r="I417" s="829" t="s">
        <v>322</v>
      </c>
      <c r="J417" s="981">
        <f t="shared" si="22"/>
        <v>4.8</v>
      </c>
      <c r="K417" s="840" t="s">
        <v>880</v>
      </c>
      <c r="L417" s="841" t="s">
        <v>661</v>
      </c>
      <c r="M417" s="841" t="s">
        <v>352</v>
      </c>
      <c r="N417" s="841"/>
      <c r="O417" s="841"/>
      <c r="P417" s="841" t="s">
        <v>5</v>
      </c>
      <c r="Q417" s="841" t="s">
        <v>323</v>
      </c>
      <c r="R417" s="841" t="s">
        <v>652</v>
      </c>
      <c r="S417" s="829"/>
      <c r="T417" s="829" t="s">
        <v>5</v>
      </c>
      <c r="U417" s="829" t="s">
        <v>323</v>
      </c>
      <c r="V417" s="829" t="s">
        <v>652</v>
      </c>
    </row>
    <row r="418" spans="1:22">
      <c r="A418" s="842" t="s">
        <v>647</v>
      </c>
      <c r="B418" s="842"/>
      <c r="C418" s="842"/>
      <c r="D418" s="842"/>
      <c r="E418" s="843"/>
      <c r="F418" s="844"/>
      <c r="G418" s="845">
        <f>SUM(G412:G417)</f>
        <v>99.07</v>
      </c>
      <c r="H418" s="846">
        <f>SUM(H412:H417)</f>
        <v>129.36000000000001</v>
      </c>
      <c r="I418" s="842"/>
      <c r="J418" s="984">
        <f>SUM(J412:J417)</f>
        <v>129.36000000000001</v>
      </c>
      <c r="K418" s="842"/>
      <c r="L418" s="842"/>
      <c r="M418" s="842"/>
      <c r="N418" s="842"/>
      <c r="O418" s="842"/>
      <c r="P418" s="842"/>
      <c r="Q418" s="842"/>
      <c r="R418" s="842"/>
      <c r="S418" s="829"/>
      <c r="T418" s="829"/>
      <c r="U418" s="829"/>
      <c r="V418" s="829"/>
    </row>
    <row r="419" spans="1:22" outlineLevel="1">
      <c r="A419" s="847" t="s">
        <v>295</v>
      </c>
      <c r="B419" s="829" t="s">
        <v>1792</v>
      </c>
      <c r="C419" s="839">
        <v>42936</v>
      </c>
      <c r="D419" s="829" t="s">
        <v>1796</v>
      </c>
      <c r="E419" s="830" t="s">
        <v>2064</v>
      </c>
      <c r="F419" s="831">
        <v>68460</v>
      </c>
      <c r="G419" s="832">
        <v>8.06</v>
      </c>
      <c r="H419" s="829">
        <v>10.5</v>
      </c>
      <c r="I419" s="829" t="s">
        <v>322</v>
      </c>
      <c r="J419" s="981">
        <f t="shared" ref="J419:J428" si="23">H419</f>
        <v>10.5</v>
      </c>
      <c r="K419" s="840" t="s">
        <v>880</v>
      </c>
      <c r="L419" s="841" t="s">
        <v>661</v>
      </c>
      <c r="M419" s="841" t="s">
        <v>352</v>
      </c>
      <c r="N419" s="841"/>
      <c r="O419" s="841"/>
      <c r="P419" s="841" t="s">
        <v>5</v>
      </c>
      <c r="Q419" s="841" t="s">
        <v>323</v>
      </c>
      <c r="R419" s="841" t="s">
        <v>652</v>
      </c>
      <c r="S419" s="829"/>
      <c r="T419" s="829" t="s">
        <v>5</v>
      </c>
      <c r="U419" s="829" t="s">
        <v>323</v>
      </c>
      <c r="V419" s="829" t="s">
        <v>652</v>
      </c>
    </row>
    <row r="420" spans="1:22" outlineLevel="1">
      <c r="A420" s="847" t="s">
        <v>295</v>
      </c>
      <c r="B420" s="829" t="s">
        <v>1792</v>
      </c>
      <c r="C420" s="839">
        <v>42937</v>
      </c>
      <c r="D420" s="829" t="s">
        <v>1796</v>
      </c>
      <c r="E420" s="830" t="s">
        <v>1543</v>
      </c>
      <c r="F420" s="831">
        <v>68460</v>
      </c>
      <c r="G420" s="832">
        <v>14.74</v>
      </c>
      <c r="H420" s="829">
        <v>19.2</v>
      </c>
      <c r="I420" s="829" t="s">
        <v>322</v>
      </c>
      <c r="J420" s="981">
        <f t="shared" si="23"/>
        <v>19.2</v>
      </c>
      <c r="K420" s="840" t="s">
        <v>880</v>
      </c>
      <c r="L420" s="841" t="s">
        <v>661</v>
      </c>
      <c r="M420" s="841" t="s">
        <v>352</v>
      </c>
      <c r="N420" s="841"/>
      <c r="O420" s="841"/>
      <c r="P420" s="841" t="s">
        <v>5</v>
      </c>
      <c r="Q420" s="841" t="s">
        <v>323</v>
      </c>
      <c r="R420" s="841" t="s">
        <v>652</v>
      </c>
      <c r="S420" s="829"/>
      <c r="T420" s="829" t="s">
        <v>5</v>
      </c>
      <c r="U420" s="829" t="s">
        <v>323</v>
      </c>
      <c r="V420" s="829" t="s">
        <v>652</v>
      </c>
    </row>
    <row r="421" spans="1:22" outlineLevel="1">
      <c r="A421" s="847" t="s">
        <v>295</v>
      </c>
      <c r="B421" s="829" t="s">
        <v>1792</v>
      </c>
      <c r="C421" s="839">
        <v>42935</v>
      </c>
      <c r="D421" s="829" t="s">
        <v>1796</v>
      </c>
      <c r="E421" s="830" t="s">
        <v>2065</v>
      </c>
      <c r="F421" s="831">
        <v>68460</v>
      </c>
      <c r="G421" s="832">
        <v>31.89</v>
      </c>
      <c r="H421" s="829">
        <v>41.54</v>
      </c>
      <c r="I421" s="829" t="s">
        <v>322</v>
      </c>
      <c r="J421" s="981">
        <f t="shared" si="23"/>
        <v>41.54</v>
      </c>
      <c r="K421" s="840" t="s">
        <v>891</v>
      </c>
      <c r="L421" s="841" t="s">
        <v>661</v>
      </c>
      <c r="M421" s="841" t="s">
        <v>352</v>
      </c>
      <c r="N421" s="841"/>
      <c r="O421" s="841"/>
      <c r="P421" s="841" t="s">
        <v>5</v>
      </c>
      <c r="Q421" s="841" t="s">
        <v>323</v>
      </c>
      <c r="R421" s="841" t="s">
        <v>652</v>
      </c>
      <c r="S421" s="829"/>
      <c r="T421" s="829" t="s">
        <v>5</v>
      </c>
      <c r="U421" s="829" t="s">
        <v>323</v>
      </c>
      <c r="V421" s="829" t="s">
        <v>652</v>
      </c>
    </row>
    <row r="422" spans="1:22" outlineLevel="1">
      <c r="A422" s="847" t="s">
        <v>295</v>
      </c>
      <c r="B422" s="829" t="s">
        <v>1793</v>
      </c>
      <c r="C422" s="839">
        <v>42950</v>
      </c>
      <c r="D422" s="829" t="s">
        <v>1811</v>
      </c>
      <c r="E422" s="830" t="s">
        <v>2062</v>
      </c>
      <c r="F422" s="831">
        <v>68786</v>
      </c>
      <c r="G422" s="832">
        <v>3.63</v>
      </c>
      <c r="H422" s="829">
        <v>4.8</v>
      </c>
      <c r="I422" s="829" t="s">
        <v>322</v>
      </c>
      <c r="J422" s="981">
        <f t="shared" si="23"/>
        <v>4.8</v>
      </c>
      <c r="K422" s="840" t="s">
        <v>880</v>
      </c>
      <c r="L422" s="841" t="s">
        <v>661</v>
      </c>
      <c r="M422" s="841" t="s">
        <v>352</v>
      </c>
      <c r="N422" s="841"/>
      <c r="O422" s="841"/>
      <c r="P422" s="841" t="s">
        <v>5</v>
      </c>
      <c r="Q422" s="841" t="s">
        <v>323</v>
      </c>
      <c r="R422" s="841" t="s">
        <v>652</v>
      </c>
      <c r="S422" s="829"/>
      <c r="T422" s="829" t="s">
        <v>5</v>
      </c>
      <c r="U422" s="829" t="s">
        <v>323</v>
      </c>
      <c r="V422" s="829" t="s">
        <v>652</v>
      </c>
    </row>
    <row r="423" spans="1:22" outlineLevel="1">
      <c r="A423" s="847" t="s">
        <v>295</v>
      </c>
      <c r="B423" s="829" t="s">
        <v>1793</v>
      </c>
      <c r="C423" s="839">
        <v>42954</v>
      </c>
      <c r="D423" s="829" t="s">
        <v>2066</v>
      </c>
      <c r="E423" s="830" t="s">
        <v>2067</v>
      </c>
      <c r="F423" s="831">
        <v>68786</v>
      </c>
      <c r="G423" s="832">
        <v>101.49</v>
      </c>
      <c r="H423" s="829">
        <v>134.1</v>
      </c>
      <c r="I423" s="829" t="s">
        <v>322</v>
      </c>
      <c r="J423" s="981">
        <f t="shared" si="23"/>
        <v>134.1</v>
      </c>
      <c r="K423" s="840" t="s">
        <v>880</v>
      </c>
      <c r="L423" s="841" t="s">
        <v>661</v>
      </c>
      <c r="M423" s="841" t="s">
        <v>352</v>
      </c>
      <c r="N423" s="841"/>
      <c r="O423" s="841"/>
      <c r="P423" s="841" t="s">
        <v>5</v>
      </c>
      <c r="Q423" s="841" t="s">
        <v>323</v>
      </c>
      <c r="R423" s="841" t="s">
        <v>652</v>
      </c>
      <c r="S423" s="829"/>
      <c r="T423" s="829" t="s">
        <v>5</v>
      </c>
      <c r="U423" s="829" t="s">
        <v>323</v>
      </c>
      <c r="V423" s="829" t="s">
        <v>652</v>
      </c>
    </row>
    <row r="424" spans="1:22" outlineLevel="1">
      <c r="A424" s="847" t="s">
        <v>295</v>
      </c>
      <c r="B424" s="829" t="s">
        <v>1793</v>
      </c>
      <c r="C424" s="839">
        <v>42956</v>
      </c>
      <c r="D424" s="829" t="s">
        <v>1811</v>
      </c>
      <c r="E424" s="830" t="s">
        <v>2062</v>
      </c>
      <c r="F424" s="831">
        <v>68786</v>
      </c>
      <c r="G424" s="832">
        <v>3.63</v>
      </c>
      <c r="H424" s="829">
        <v>4.8</v>
      </c>
      <c r="I424" s="829" t="s">
        <v>322</v>
      </c>
      <c r="J424" s="981">
        <f t="shared" si="23"/>
        <v>4.8</v>
      </c>
      <c r="K424" s="840" t="s">
        <v>880</v>
      </c>
      <c r="L424" s="841" t="s">
        <v>661</v>
      </c>
      <c r="M424" s="841" t="s">
        <v>352</v>
      </c>
      <c r="N424" s="841"/>
      <c r="O424" s="841"/>
      <c r="P424" s="841" t="s">
        <v>5</v>
      </c>
      <c r="Q424" s="841" t="s">
        <v>323</v>
      </c>
      <c r="R424" s="841" t="s">
        <v>652</v>
      </c>
      <c r="S424" s="829"/>
      <c r="T424" s="829" t="s">
        <v>5</v>
      </c>
      <c r="U424" s="829" t="s">
        <v>323</v>
      </c>
      <c r="V424" s="829" t="s">
        <v>652</v>
      </c>
    </row>
    <row r="425" spans="1:22" outlineLevel="1">
      <c r="A425" s="847" t="s">
        <v>295</v>
      </c>
      <c r="B425" s="829" t="s">
        <v>1793</v>
      </c>
      <c r="C425" s="839">
        <v>42978</v>
      </c>
      <c r="D425" s="829" t="s">
        <v>1854</v>
      </c>
      <c r="E425" s="830" t="s">
        <v>2068</v>
      </c>
      <c r="F425" s="831">
        <v>68786</v>
      </c>
      <c r="G425" s="832">
        <v>0.64</v>
      </c>
      <c r="H425" s="829">
        <v>0.85</v>
      </c>
      <c r="I425" s="829" t="s">
        <v>322</v>
      </c>
      <c r="J425" s="981">
        <f t="shared" si="23"/>
        <v>0.85</v>
      </c>
      <c r="K425" s="840" t="s">
        <v>886</v>
      </c>
      <c r="L425" s="841" t="s">
        <v>661</v>
      </c>
      <c r="M425" s="841" t="s">
        <v>352</v>
      </c>
      <c r="N425" s="841"/>
      <c r="O425" s="841"/>
      <c r="P425" s="841" t="s">
        <v>5</v>
      </c>
      <c r="Q425" s="841" t="s">
        <v>323</v>
      </c>
      <c r="R425" s="841" t="s">
        <v>652</v>
      </c>
      <c r="S425" s="829"/>
      <c r="T425" s="829" t="s">
        <v>5</v>
      </c>
      <c r="U425" s="829" t="s">
        <v>323</v>
      </c>
      <c r="V425" s="829" t="s">
        <v>652</v>
      </c>
    </row>
    <row r="426" spans="1:22" outlineLevel="1">
      <c r="A426" s="847" t="s">
        <v>295</v>
      </c>
      <c r="B426" s="829" t="s">
        <v>1793</v>
      </c>
      <c r="C426" s="839">
        <v>42949</v>
      </c>
      <c r="D426" s="829" t="s">
        <v>1811</v>
      </c>
      <c r="E426" s="830" t="s">
        <v>2069</v>
      </c>
      <c r="F426" s="831">
        <v>68786</v>
      </c>
      <c r="G426" s="832">
        <v>18.16</v>
      </c>
      <c r="H426" s="829">
        <v>24</v>
      </c>
      <c r="I426" s="829" t="s">
        <v>322</v>
      </c>
      <c r="J426" s="981">
        <f t="shared" si="23"/>
        <v>24</v>
      </c>
      <c r="K426" s="840" t="s">
        <v>1203</v>
      </c>
      <c r="L426" s="841" t="s">
        <v>661</v>
      </c>
      <c r="M426" s="841" t="s">
        <v>352</v>
      </c>
      <c r="N426" s="841"/>
      <c r="O426" s="841"/>
      <c r="P426" s="841" t="s">
        <v>5</v>
      </c>
      <c r="Q426" s="841" t="s">
        <v>323</v>
      </c>
      <c r="R426" s="841" t="s">
        <v>652</v>
      </c>
      <c r="S426" s="829"/>
      <c r="T426" s="829" t="s">
        <v>5</v>
      </c>
      <c r="U426" s="829" t="s">
        <v>323</v>
      </c>
      <c r="V426" s="829" t="s">
        <v>652</v>
      </c>
    </row>
    <row r="427" spans="1:22" outlineLevel="1">
      <c r="A427" s="847" t="s">
        <v>295</v>
      </c>
      <c r="B427" s="829" t="s">
        <v>1793</v>
      </c>
      <c r="C427" s="839">
        <v>42978</v>
      </c>
      <c r="D427" s="829" t="s">
        <v>1854</v>
      </c>
      <c r="E427" s="830" t="s">
        <v>2070</v>
      </c>
      <c r="F427" s="831">
        <v>68786</v>
      </c>
      <c r="G427" s="832">
        <v>3.94</v>
      </c>
      <c r="H427" s="829">
        <v>5.2</v>
      </c>
      <c r="I427" s="829" t="s">
        <v>322</v>
      </c>
      <c r="J427" s="981">
        <f t="shared" si="23"/>
        <v>5.2</v>
      </c>
      <c r="K427" s="840" t="s">
        <v>1203</v>
      </c>
      <c r="L427" s="841" t="s">
        <v>661</v>
      </c>
      <c r="M427" s="841" t="s">
        <v>352</v>
      </c>
      <c r="N427" s="841"/>
      <c r="O427" s="841"/>
      <c r="P427" s="841" t="s">
        <v>5</v>
      </c>
      <c r="Q427" s="841" t="s">
        <v>323</v>
      </c>
      <c r="R427" s="841" t="s">
        <v>652</v>
      </c>
      <c r="S427" s="829"/>
      <c r="T427" s="829" t="s">
        <v>5</v>
      </c>
      <c r="U427" s="829" t="s">
        <v>323</v>
      </c>
      <c r="V427" s="829" t="s">
        <v>652</v>
      </c>
    </row>
    <row r="428" spans="1:22" outlineLevel="1">
      <c r="A428" s="847" t="s">
        <v>295</v>
      </c>
      <c r="B428" s="829" t="s">
        <v>1793</v>
      </c>
      <c r="C428" s="839">
        <v>42948</v>
      </c>
      <c r="D428" s="829" t="s">
        <v>1811</v>
      </c>
      <c r="E428" s="830" t="s">
        <v>2071</v>
      </c>
      <c r="F428" s="831">
        <v>68786</v>
      </c>
      <c r="G428" s="832">
        <v>1.89</v>
      </c>
      <c r="H428" s="829">
        <v>2.5</v>
      </c>
      <c r="I428" s="829" t="s">
        <v>322</v>
      </c>
      <c r="J428" s="981">
        <f t="shared" si="23"/>
        <v>2.5</v>
      </c>
      <c r="K428" s="840" t="s">
        <v>893</v>
      </c>
      <c r="L428" s="841" t="s">
        <v>661</v>
      </c>
      <c r="M428" s="841" t="s">
        <v>352</v>
      </c>
      <c r="N428" s="841"/>
      <c r="O428" s="841"/>
      <c r="P428" s="841" t="s">
        <v>5</v>
      </c>
      <c r="Q428" s="841" t="s">
        <v>323</v>
      </c>
      <c r="R428" s="841" t="s">
        <v>652</v>
      </c>
      <c r="S428" s="829"/>
      <c r="T428" s="829" t="s">
        <v>5</v>
      </c>
      <c r="U428" s="829" t="s">
        <v>323</v>
      </c>
      <c r="V428" s="829" t="s">
        <v>652</v>
      </c>
    </row>
    <row r="429" spans="1:22">
      <c r="A429" s="842" t="s">
        <v>647</v>
      </c>
      <c r="B429" s="842"/>
      <c r="C429" s="842"/>
      <c r="D429" s="842"/>
      <c r="E429" s="843"/>
      <c r="F429" s="844"/>
      <c r="G429" s="845">
        <f>SUM(G419:G428)</f>
        <v>188.06999999999996</v>
      </c>
      <c r="H429" s="846">
        <f>SUM(H419:H428)</f>
        <v>247.48999999999998</v>
      </c>
      <c r="I429" s="842"/>
      <c r="J429" s="984">
        <f>SUM(J419:J428)</f>
        <v>247.48999999999998</v>
      </c>
      <c r="K429" s="842"/>
      <c r="L429" s="842"/>
      <c r="M429" s="842"/>
      <c r="N429" s="842"/>
      <c r="O429" s="842"/>
      <c r="P429" s="842"/>
      <c r="Q429" s="842"/>
      <c r="R429" s="842"/>
      <c r="S429" s="829"/>
      <c r="T429" s="829"/>
      <c r="U429" s="829"/>
      <c r="V429" s="829"/>
    </row>
    <row r="430" spans="1:22" outlineLevel="1">
      <c r="A430" s="847" t="s">
        <v>329</v>
      </c>
      <c r="B430" s="829" t="s">
        <v>1793</v>
      </c>
      <c r="C430" s="839">
        <v>42951</v>
      </c>
      <c r="D430" s="829" t="s">
        <v>1811</v>
      </c>
      <c r="E430" s="830" t="s">
        <v>2072</v>
      </c>
      <c r="F430" s="831">
        <v>68786</v>
      </c>
      <c r="G430" s="832">
        <v>48.13</v>
      </c>
      <c r="H430" s="829">
        <v>63.6</v>
      </c>
      <c r="I430" s="829" t="s">
        <v>322</v>
      </c>
      <c r="J430" s="981">
        <f>H430</f>
        <v>63.6</v>
      </c>
      <c r="K430" s="840" t="s">
        <v>880</v>
      </c>
      <c r="L430" s="841" t="s">
        <v>661</v>
      </c>
      <c r="M430" s="841" t="s">
        <v>352</v>
      </c>
      <c r="N430" s="841"/>
      <c r="O430" s="841"/>
      <c r="P430" s="841" t="s">
        <v>5</v>
      </c>
      <c r="Q430" s="841" t="s">
        <v>323</v>
      </c>
      <c r="R430" s="841" t="s">
        <v>652</v>
      </c>
      <c r="S430" s="829"/>
      <c r="T430" s="829" t="s">
        <v>5</v>
      </c>
      <c r="U430" s="829" t="s">
        <v>323</v>
      </c>
      <c r="V430" s="829" t="s">
        <v>652</v>
      </c>
    </row>
    <row r="431" spans="1:22">
      <c r="A431" s="842" t="s">
        <v>647</v>
      </c>
      <c r="B431" s="842"/>
      <c r="C431" s="842"/>
      <c r="D431" s="842"/>
      <c r="E431" s="843"/>
      <c r="F431" s="844"/>
      <c r="G431" s="845">
        <f>SUM(G430:G430)</f>
        <v>48.13</v>
      </c>
      <c r="H431" s="846">
        <f>SUM(H430:H430)</f>
        <v>63.6</v>
      </c>
      <c r="I431" s="842"/>
      <c r="J431" s="984">
        <f>SUM(J430:J430)</f>
        <v>63.6</v>
      </c>
      <c r="K431" s="842"/>
      <c r="L431" s="842"/>
      <c r="M431" s="842"/>
      <c r="N431" s="842"/>
      <c r="O431" s="842"/>
      <c r="P431" s="842"/>
      <c r="Q431" s="842"/>
      <c r="R431" s="842"/>
      <c r="S431" s="829"/>
      <c r="T431" s="829"/>
      <c r="U431" s="829"/>
      <c r="V431" s="829"/>
    </row>
    <row r="432" spans="1:22" outlineLevel="1">
      <c r="A432" s="847" t="s">
        <v>330</v>
      </c>
      <c r="B432" s="829" t="s">
        <v>1792</v>
      </c>
      <c r="C432" s="839">
        <v>42930</v>
      </c>
      <c r="D432" s="829" t="s">
        <v>1931</v>
      </c>
      <c r="E432" s="830" t="s">
        <v>2073</v>
      </c>
      <c r="F432" s="831">
        <v>68427</v>
      </c>
      <c r="G432" s="832">
        <v>26.1</v>
      </c>
      <c r="H432" s="829">
        <v>34</v>
      </c>
      <c r="I432" s="829" t="s">
        <v>322</v>
      </c>
      <c r="J432" s="981">
        <f t="shared" ref="J432:J463" si="24">H432</f>
        <v>34</v>
      </c>
      <c r="K432" s="840" t="s">
        <v>660</v>
      </c>
      <c r="L432" s="841" t="s">
        <v>665</v>
      </c>
      <c r="M432" s="841" t="s">
        <v>352</v>
      </c>
      <c r="N432" s="841" t="s">
        <v>681</v>
      </c>
      <c r="O432" s="841"/>
      <c r="P432" s="841" t="s">
        <v>5</v>
      </c>
      <c r="Q432" s="841" t="s">
        <v>323</v>
      </c>
      <c r="R432" s="841" t="s">
        <v>652</v>
      </c>
      <c r="S432" s="829"/>
      <c r="T432" s="829" t="s">
        <v>5</v>
      </c>
      <c r="U432" s="829" t="s">
        <v>323</v>
      </c>
      <c r="V432" s="829" t="s">
        <v>652</v>
      </c>
    </row>
    <row r="433" spans="1:22" outlineLevel="1">
      <c r="A433" s="847" t="s">
        <v>330</v>
      </c>
      <c r="B433" s="829" t="s">
        <v>1792</v>
      </c>
      <c r="C433" s="839">
        <v>42923</v>
      </c>
      <c r="D433" s="829" t="s">
        <v>2074</v>
      </c>
      <c r="E433" s="830" t="s">
        <v>2075</v>
      </c>
      <c r="F433" s="831">
        <v>68460</v>
      </c>
      <c r="G433" s="832">
        <v>38.380000000000003</v>
      </c>
      <c r="H433" s="829">
        <v>50</v>
      </c>
      <c r="I433" s="829" t="s">
        <v>322</v>
      </c>
      <c r="J433" s="981">
        <f t="shared" si="24"/>
        <v>50</v>
      </c>
      <c r="K433" s="840" t="s">
        <v>972</v>
      </c>
      <c r="L433" s="841" t="s">
        <v>661</v>
      </c>
      <c r="M433" s="841" t="s">
        <v>352</v>
      </c>
      <c r="N433" s="841"/>
      <c r="O433" s="841"/>
      <c r="P433" s="841" t="s">
        <v>5</v>
      </c>
      <c r="Q433" s="841" t="s">
        <v>323</v>
      </c>
      <c r="R433" s="841" t="s">
        <v>652</v>
      </c>
      <c r="S433" s="829"/>
      <c r="T433" s="829" t="s">
        <v>5</v>
      </c>
      <c r="U433" s="829" t="s">
        <v>323</v>
      </c>
      <c r="V433" s="829" t="s">
        <v>652</v>
      </c>
    </row>
    <row r="434" spans="1:22" outlineLevel="1">
      <c r="A434" s="847" t="s">
        <v>330</v>
      </c>
      <c r="B434" s="829" t="s">
        <v>1792</v>
      </c>
      <c r="C434" s="839">
        <v>42923</v>
      </c>
      <c r="D434" s="829" t="s">
        <v>2074</v>
      </c>
      <c r="E434" s="830" t="s">
        <v>2076</v>
      </c>
      <c r="F434" s="831">
        <v>68460</v>
      </c>
      <c r="G434" s="832">
        <v>34.549999999999997</v>
      </c>
      <c r="H434" s="829">
        <v>45</v>
      </c>
      <c r="I434" s="829" t="s">
        <v>322</v>
      </c>
      <c r="J434" s="981">
        <f t="shared" si="24"/>
        <v>45</v>
      </c>
      <c r="K434" s="840" t="s">
        <v>972</v>
      </c>
      <c r="L434" s="841" t="s">
        <v>661</v>
      </c>
      <c r="M434" s="841" t="s">
        <v>352</v>
      </c>
      <c r="N434" s="841"/>
      <c r="O434" s="841"/>
      <c r="P434" s="841" t="s">
        <v>5</v>
      </c>
      <c r="Q434" s="841" t="s">
        <v>323</v>
      </c>
      <c r="R434" s="841" t="s">
        <v>652</v>
      </c>
      <c r="S434" s="829"/>
      <c r="T434" s="829" t="s">
        <v>5</v>
      </c>
      <c r="U434" s="829" t="s">
        <v>323</v>
      </c>
      <c r="V434" s="829" t="s">
        <v>652</v>
      </c>
    </row>
    <row r="435" spans="1:22" outlineLevel="1">
      <c r="A435" s="847" t="s">
        <v>330</v>
      </c>
      <c r="B435" s="829" t="s">
        <v>1792</v>
      </c>
      <c r="C435" s="839">
        <v>42923</v>
      </c>
      <c r="D435" s="829" t="s">
        <v>2074</v>
      </c>
      <c r="E435" s="830" t="s">
        <v>2077</v>
      </c>
      <c r="F435" s="831">
        <v>68460</v>
      </c>
      <c r="G435" s="832">
        <v>23.03</v>
      </c>
      <c r="H435" s="829">
        <v>30</v>
      </c>
      <c r="I435" s="829" t="s">
        <v>322</v>
      </c>
      <c r="J435" s="981">
        <f t="shared" si="24"/>
        <v>30</v>
      </c>
      <c r="K435" s="840" t="s">
        <v>972</v>
      </c>
      <c r="L435" s="841" t="s">
        <v>661</v>
      </c>
      <c r="M435" s="841" t="s">
        <v>352</v>
      </c>
      <c r="N435" s="841"/>
      <c r="O435" s="841"/>
      <c r="P435" s="841" t="s">
        <v>5</v>
      </c>
      <c r="Q435" s="841" t="s">
        <v>323</v>
      </c>
      <c r="R435" s="841" t="s">
        <v>652</v>
      </c>
      <c r="S435" s="829"/>
      <c r="T435" s="829" t="s">
        <v>5</v>
      </c>
      <c r="U435" s="829" t="s">
        <v>323</v>
      </c>
      <c r="V435" s="829" t="s">
        <v>652</v>
      </c>
    </row>
    <row r="436" spans="1:22" outlineLevel="1">
      <c r="A436" s="847" t="s">
        <v>330</v>
      </c>
      <c r="B436" s="829" t="s">
        <v>1792</v>
      </c>
      <c r="C436" s="839">
        <v>42923</v>
      </c>
      <c r="D436" s="829" t="s">
        <v>2074</v>
      </c>
      <c r="E436" s="830" t="s">
        <v>2078</v>
      </c>
      <c r="F436" s="831">
        <v>68460</v>
      </c>
      <c r="G436" s="832">
        <v>46.06</v>
      </c>
      <c r="H436" s="829">
        <v>60</v>
      </c>
      <c r="I436" s="829" t="s">
        <v>322</v>
      </c>
      <c r="J436" s="981">
        <f t="shared" si="24"/>
        <v>60</v>
      </c>
      <c r="K436" s="840" t="s">
        <v>972</v>
      </c>
      <c r="L436" s="841" t="s">
        <v>661</v>
      </c>
      <c r="M436" s="841" t="s">
        <v>352</v>
      </c>
      <c r="N436" s="841"/>
      <c r="O436" s="841"/>
      <c r="P436" s="841" t="s">
        <v>5</v>
      </c>
      <c r="Q436" s="841" t="s">
        <v>323</v>
      </c>
      <c r="R436" s="841" t="s">
        <v>652</v>
      </c>
      <c r="S436" s="829"/>
      <c r="T436" s="829" t="s">
        <v>5</v>
      </c>
      <c r="U436" s="829" t="s">
        <v>323</v>
      </c>
      <c r="V436" s="829" t="s">
        <v>652</v>
      </c>
    </row>
    <row r="437" spans="1:22" outlineLevel="1">
      <c r="A437" s="847" t="s">
        <v>330</v>
      </c>
      <c r="B437" s="829" t="s">
        <v>1792</v>
      </c>
      <c r="C437" s="839">
        <v>42923</v>
      </c>
      <c r="D437" s="829" t="s">
        <v>2074</v>
      </c>
      <c r="E437" s="830" t="s">
        <v>2079</v>
      </c>
      <c r="F437" s="831">
        <v>68460</v>
      </c>
      <c r="G437" s="832">
        <v>7.68</v>
      </c>
      <c r="H437" s="829">
        <v>10</v>
      </c>
      <c r="I437" s="829" t="s">
        <v>322</v>
      </c>
      <c r="J437" s="981">
        <f t="shared" si="24"/>
        <v>10</v>
      </c>
      <c r="K437" s="840" t="s">
        <v>972</v>
      </c>
      <c r="L437" s="841" t="s">
        <v>661</v>
      </c>
      <c r="M437" s="841" t="s">
        <v>352</v>
      </c>
      <c r="N437" s="841"/>
      <c r="O437" s="841"/>
      <c r="P437" s="841" t="s">
        <v>5</v>
      </c>
      <c r="Q437" s="841" t="s">
        <v>323</v>
      </c>
      <c r="R437" s="841" t="s">
        <v>652</v>
      </c>
      <c r="S437" s="829"/>
      <c r="T437" s="829" t="s">
        <v>5</v>
      </c>
      <c r="U437" s="829" t="s">
        <v>323</v>
      </c>
      <c r="V437" s="829" t="s">
        <v>652</v>
      </c>
    </row>
    <row r="438" spans="1:22" outlineLevel="1">
      <c r="A438" s="847" t="s">
        <v>330</v>
      </c>
      <c r="B438" s="829" t="s">
        <v>1792</v>
      </c>
      <c r="C438" s="839">
        <v>42923</v>
      </c>
      <c r="D438" s="829" t="s">
        <v>2074</v>
      </c>
      <c r="E438" s="830" t="s">
        <v>2080</v>
      </c>
      <c r="F438" s="831">
        <v>68460</v>
      </c>
      <c r="G438" s="832">
        <v>7.68</v>
      </c>
      <c r="H438" s="829">
        <v>10</v>
      </c>
      <c r="I438" s="829" t="s">
        <v>322</v>
      </c>
      <c r="J438" s="981">
        <f t="shared" si="24"/>
        <v>10</v>
      </c>
      <c r="K438" s="840" t="s">
        <v>972</v>
      </c>
      <c r="L438" s="841" t="s">
        <v>661</v>
      </c>
      <c r="M438" s="841" t="s">
        <v>352</v>
      </c>
      <c r="N438" s="841"/>
      <c r="O438" s="841"/>
      <c r="P438" s="841" t="s">
        <v>5</v>
      </c>
      <c r="Q438" s="841" t="s">
        <v>323</v>
      </c>
      <c r="R438" s="841" t="s">
        <v>652</v>
      </c>
      <c r="S438" s="829"/>
      <c r="T438" s="829" t="s">
        <v>5</v>
      </c>
      <c r="U438" s="829" t="s">
        <v>323</v>
      </c>
      <c r="V438" s="829" t="s">
        <v>652</v>
      </c>
    </row>
    <row r="439" spans="1:22" outlineLevel="1">
      <c r="A439" s="847" t="s">
        <v>330</v>
      </c>
      <c r="B439" s="829" t="s">
        <v>1792</v>
      </c>
      <c r="C439" s="839">
        <v>42923</v>
      </c>
      <c r="D439" s="829" t="s">
        <v>2074</v>
      </c>
      <c r="E439" s="830" t="s">
        <v>2081</v>
      </c>
      <c r="F439" s="831">
        <v>68460</v>
      </c>
      <c r="G439" s="832">
        <v>23.03</v>
      </c>
      <c r="H439" s="829">
        <v>30</v>
      </c>
      <c r="I439" s="829" t="s">
        <v>322</v>
      </c>
      <c r="J439" s="981">
        <f t="shared" si="24"/>
        <v>30</v>
      </c>
      <c r="K439" s="840" t="s">
        <v>972</v>
      </c>
      <c r="L439" s="841" t="s">
        <v>661</v>
      </c>
      <c r="M439" s="841" t="s">
        <v>352</v>
      </c>
      <c r="N439" s="841"/>
      <c r="O439" s="841"/>
      <c r="P439" s="841" t="s">
        <v>5</v>
      </c>
      <c r="Q439" s="841" t="s">
        <v>323</v>
      </c>
      <c r="R439" s="841" t="s">
        <v>652</v>
      </c>
      <c r="S439" s="829"/>
      <c r="T439" s="829" t="s">
        <v>5</v>
      </c>
      <c r="U439" s="829" t="s">
        <v>323</v>
      </c>
      <c r="V439" s="829" t="s">
        <v>652</v>
      </c>
    </row>
    <row r="440" spans="1:22" outlineLevel="1">
      <c r="A440" s="847" t="s">
        <v>330</v>
      </c>
      <c r="B440" s="829" t="s">
        <v>1792</v>
      </c>
      <c r="C440" s="839">
        <v>42923</v>
      </c>
      <c r="D440" s="829" t="s">
        <v>2074</v>
      </c>
      <c r="E440" s="830" t="s">
        <v>2082</v>
      </c>
      <c r="F440" s="831">
        <v>68460</v>
      </c>
      <c r="G440" s="832">
        <v>7.68</v>
      </c>
      <c r="H440" s="829">
        <v>10</v>
      </c>
      <c r="I440" s="829" t="s">
        <v>322</v>
      </c>
      <c r="J440" s="981">
        <f t="shared" si="24"/>
        <v>10</v>
      </c>
      <c r="K440" s="840" t="s">
        <v>972</v>
      </c>
      <c r="L440" s="841" t="s">
        <v>661</v>
      </c>
      <c r="M440" s="841" t="s">
        <v>352</v>
      </c>
      <c r="N440" s="841"/>
      <c r="O440" s="841"/>
      <c r="P440" s="841" t="s">
        <v>5</v>
      </c>
      <c r="Q440" s="841" t="s">
        <v>323</v>
      </c>
      <c r="R440" s="841" t="s">
        <v>652</v>
      </c>
      <c r="S440" s="829"/>
      <c r="T440" s="829" t="s">
        <v>5</v>
      </c>
      <c r="U440" s="829" t="s">
        <v>323</v>
      </c>
      <c r="V440" s="829" t="s">
        <v>652</v>
      </c>
    </row>
    <row r="441" spans="1:22" outlineLevel="1">
      <c r="A441" s="847" t="s">
        <v>330</v>
      </c>
      <c r="B441" s="829" t="s">
        <v>1792</v>
      </c>
      <c r="C441" s="839">
        <v>42923</v>
      </c>
      <c r="D441" s="829" t="s">
        <v>2074</v>
      </c>
      <c r="E441" s="830" t="s">
        <v>2083</v>
      </c>
      <c r="F441" s="831">
        <v>68460</v>
      </c>
      <c r="G441" s="832">
        <v>22.94</v>
      </c>
      <c r="H441" s="829">
        <v>29.88</v>
      </c>
      <c r="I441" s="829" t="s">
        <v>322</v>
      </c>
      <c r="J441" s="981">
        <f t="shared" si="24"/>
        <v>29.88</v>
      </c>
      <c r="K441" s="840" t="s">
        <v>972</v>
      </c>
      <c r="L441" s="841" t="s">
        <v>661</v>
      </c>
      <c r="M441" s="841" t="s">
        <v>352</v>
      </c>
      <c r="N441" s="841"/>
      <c r="O441" s="841"/>
      <c r="P441" s="841" t="s">
        <v>5</v>
      </c>
      <c r="Q441" s="841" t="s">
        <v>323</v>
      </c>
      <c r="R441" s="841" t="s">
        <v>652</v>
      </c>
      <c r="S441" s="829"/>
      <c r="T441" s="829" t="s">
        <v>5</v>
      </c>
      <c r="U441" s="829" t="s">
        <v>323</v>
      </c>
      <c r="V441" s="829" t="s">
        <v>652</v>
      </c>
    </row>
    <row r="442" spans="1:22" outlineLevel="1">
      <c r="A442" s="847" t="s">
        <v>330</v>
      </c>
      <c r="B442" s="829" t="s">
        <v>1792</v>
      </c>
      <c r="C442" s="839">
        <v>42927</v>
      </c>
      <c r="D442" s="829" t="s">
        <v>1796</v>
      </c>
      <c r="E442" s="830" t="s">
        <v>2084</v>
      </c>
      <c r="F442" s="831">
        <v>68460</v>
      </c>
      <c r="G442" s="832">
        <v>-41.05</v>
      </c>
      <c r="H442" s="829">
        <v>-53.47</v>
      </c>
      <c r="I442" s="829" t="s">
        <v>322</v>
      </c>
      <c r="J442" s="981">
        <f t="shared" si="24"/>
        <v>-53.47</v>
      </c>
      <c r="K442" s="840" t="s">
        <v>972</v>
      </c>
      <c r="L442" s="841" t="s">
        <v>661</v>
      </c>
      <c r="M442" s="841" t="s">
        <v>352</v>
      </c>
      <c r="N442" s="841"/>
      <c r="O442" s="841"/>
      <c r="P442" s="841" t="s">
        <v>5</v>
      </c>
      <c r="Q442" s="841" t="s">
        <v>323</v>
      </c>
      <c r="R442" s="841" t="s">
        <v>652</v>
      </c>
      <c r="S442" s="829"/>
      <c r="T442" s="829" t="s">
        <v>5</v>
      </c>
      <c r="U442" s="829" t="s">
        <v>323</v>
      </c>
      <c r="V442" s="829" t="s">
        <v>652</v>
      </c>
    </row>
    <row r="443" spans="1:22" outlineLevel="1">
      <c r="A443" s="847" t="s">
        <v>330</v>
      </c>
      <c r="B443" s="829" t="s">
        <v>1792</v>
      </c>
      <c r="C443" s="839">
        <v>42929</v>
      </c>
      <c r="D443" s="829" t="s">
        <v>2085</v>
      </c>
      <c r="E443" s="830" t="s">
        <v>2086</v>
      </c>
      <c r="F443" s="831">
        <v>68460</v>
      </c>
      <c r="G443" s="832">
        <v>38.380000000000003</v>
      </c>
      <c r="H443" s="829">
        <v>50</v>
      </c>
      <c r="I443" s="829" t="s">
        <v>322</v>
      </c>
      <c r="J443" s="981">
        <f t="shared" si="24"/>
        <v>50</v>
      </c>
      <c r="K443" s="840" t="s">
        <v>972</v>
      </c>
      <c r="L443" s="841" t="s">
        <v>661</v>
      </c>
      <c r="M443" s="841" t="s">
        <v>352</v>
      </c>
      <c r="N443" s="841"/>
      <c r="O443" s="841"/>
      <c r="P443" s="841" t="s">
        <v>5</v>
      </c>
      <c r="Q443" s="841" t="s">
        <v>323</v>
      </c>
      <c r="R443" s="841" t="s">
        <v>652</v>
      </c>
      <c r="S443" s="829"/>
      <c r="T443" s="829" t="s">
        <v>5</v>
      </c>
      <c r="U443" s="829" t="s">
        <v>323</v>
      </c>
      <c r="V443" s="829" t="s">
        <v>652</v>
      </c>
    </row>
    <row r="444" spans="1:22" outlineLevel="1">
      <c r="A444" s="847" t="s">
        <v>330</v>
      </c>
      <c r="B444" s="829" t="s">
        <v>1792</v>
      </c>
      <c r="C444" s="839">
        <v>42929</v>
      </c>
      <c r="D444" s="829" t="s">
        <v>2085</v>
      </c>
      <c r="E444" s="830" t="s">
        <v>2087</v>
      </c>
      <c r="F444" s="831">
        <v>68460</v>
      </c>
      <c r="G444" s="832">
        <v>34.549999999999997</v>
      </c>
      <c r="H444" s="829">
        <v>45</v>
      </c>
      <c r="I444" s="829" t="s">
        <v>322</v>
      </c>
      <c r="J444" s="981">
        <f t="shared" si="24"/>
        <v>45</v>
      </c>
      <c r="K444" s="840" t="s">
        <v>972</v>
      </c>
      <c r="L444" s="841" t="s">
        <v>661</v>
      </c>
      <c r="M444" s="841" t="s">
        <v>352</v>
      </c>
      <c r="N444" s="841"/>
      <c r="O444" s="841"/>
      <c r="P444" s="841" t="s">
        <v>5</v>
      </c>
      <c r="Q444" s="841" t="s">
        <v>323</v>
      </c>
      <c r="R444" s="841" t="s">
        <v>652</v>
      </c>
      <c r="S444" s="829"/>
      <c r="T444" s="829" t="s">
        <v>5</v>
      </c>
      <c r="U444" s="829" t="s">
        <v>323</v>
      </c>
      <c r="V444" s="829" t="s">
        <v>652</v>
      </c>
    </row>
    <row r="445" spans="1:22" outlineLevel="1">
      <c r="A445" s="847" t="s">
        <v>330</v>
      </c>
      <c r="B445" s="829" t="s">
        <v>1792</v>
      </c>
      <c r="C445" s="839">
        <v>42929</v>
      </c>
      <c r="D445" s="829" t="s">
        <v>2085</v>
      </c>
      <c r="E445" s="830" t="s">
        <v>2088</v>
      </c>
      <c r="F445" s="831">
        <v>68460</v>
      </c>
      <c r="G445" s="832">
        <v>23.03</v>
      </c>
      <c r="H445" s="829">
        <v>30</v>
      </c>
      <c r="I445" s="829" t="s">
        <v>322</v>
      </c>
      <c r="J445" s="981">
        <f t="shared" si="24"/>
        <v>30</v>
      </c>
      <c r="K445" s="840" t="s">
        <v>972</v>
      </c>
      <c r="L445" s="841" t="s">
        <v>661</v>
      </c>
      <c r="M445" s="841" t="s">
        <v>352</v>
      </c>
      <c r="N445" s="841"/>
      <c r="O445" s="841"/>
      <c r="P445" s="841" t="s">
        <v>5</v>
      </c>
      <c r="Q445" s="841" t="s">
        <v>323</v>
      </c>
      <c r="R445" s="841" t="s">
        <v>652</v>
      </c>
      <c r="S445" s="829"/>
      <c r="T445" s="829" t="s">
        <v>5</v>
      </c>
      <c r="U445" s="829" t="s">
        <v>323</v>
      </c>
      <c r="V445" s="829" t="s">
        <v>652</v>
      </c>
    </row>
    <row r="446" spans="1:22" outlineLevel="1">
      <c r="A446" s="847" t="s">
        <v>330</v>
      </c>
      <c r="B446" s="829" t="s">
        <v>1792</v>
      </c>
      <c r="C446" s="839">
        <v>42929</v>
      </c>
      <c r="D446" s="829" t="s">
        <v>2085</v>
      </c>
      <c r="E446" s="830" t="s">
        <v>2089</v>
      </c>
      <c r="F446" s="831">
        <v>68460</v>
      </c>
      <c r="G446" s="832">
        <v>46.06</v>
      </c>
      <c r="H446" s="829">
        <v>60</v>
      </c>
      <c r="I446" s="829" t="s">
        <v>322</v>
      </c>
      <c r="J446" s="981">
        <f t="shared" si="24"/>
        <v>60</v>
      </c>
      <c r="K446" s="840" t="s">
        <v>972</v>
      </c>
      <c r="L446" s="841" t="s">
        <v>661</v>
      </c>
      <c r="M446" s="841" t="s">
        <v>352</v>
      </c>
      <c r="N446" s="841"/>
      <c r="O446" s="841"/>
      <c r="P446" s="841" t="s">
        <v>5</v>
      </c>
      <c r="Q446" s="841" t="s">
        <v>323</v>
      </c>
      <c r="R446" s="841" t="s">
        <v>652</v>
      </c>
      <c r="S446" s="829"/>
      <c r="T446" s="829" t="s">
        <v>5</v>
      </c>
      <c r="U446" s="829" t="s">
        <v>323</v>
      </c>
      <c r="V446" s="829" t="s">
        <v>652</v>
      </c>
    </row>
    <row r="447" spans="1:22" outlineLevel="1">
      <c r="A447" s="847" t="s">
        <v>330</v>
      </c>
      <c r="B447" s="829" t="s">
        <v>1792</v>
      </c>
      <c r="C447" s="839">
        <v>42929</v>
      </c>
      <c r="D447" s="829" t="s">
        <v>2085</v>
      </c>
      <c r="E447" s="830" t="s">
        <v>2090</v>
      </c>
      <c r="F447" s="831">
        <v>68460</v>
      </c>
      <c r="G447" s="832">
        <v>7.68</v>
      </c>
      <c r="H447" s="829">
        <v>10</v>
      </c>
      <c r="I447" s="829" t="s">
        <v>322</v>
      </c>
      <c r="J447" s="981">
        <f t="shared" si="24"/>
        <v>10</v>
      </c>
      <c r="K447" s="840" t="s">
        <v>972</v>
      </c>
      <c r="L447" s="841" t="s">
        <v>661</v>
      </c>
      <c r="M447" s="841" t="s">
        <v>352</v>
      </c>
      <c r="N447" s="841"/>
      <c r="O447" s="841"/>
      <c r="P447" s="841" t="s">
        <v>5</v>
      </c>
      <c r="Q447" s="841" t="s">
        <v>323</v>
      </c>
      <c r="R447" s="841" t="s">
        <v>652</v>
      </c>
      <c r="S447" s="829"/>
      <c r="T447" s="829" t="s">
        <v>5</v>
      </c>
      <c r="U447" s="829" t="s">
        <v>323</v>
      </c>
      <c r="V447" s="829" t="s">
        <v>652</v>
      </c>
    </row>
    <row r="448" spans="1:22" outlineLevel="1">
      <c r="A448" s="847" t="s">
        <v>330</v>
      </c>
      <c r="B448" s="829" t="s">
        <v>1792</v>
      </c>
      <c r="C448" s="839">
        <v>42929</v>
      </c>
      <c r="D448" s="829" t="s">
        <v>2085</v>
      </c>
      <c r="E448" s="830" t="s">
        <v>2091</v>
      </c>
      <c r="F448" s="831">
        <v>68460</v>
      </c>
      <c r="G448" s="832">
        <v>7.68</v>
      </c>
      <c r="H448" s="829">
        <v>10</v>
      </c>
      <c r="I448" s="829" t="s">
        <v>322</v>
      </c>
      <c r="J448" s="981">
        <f t="shared" si="24"/>
        <v>10</v>
      </c>
      <c r="K448" s="840" t="s">
        <v>972</v>
      </c>
      <c r="L448" s="841" t="s">
        <v>661</v>
      </c>
      <c r="M448" s="841" t="s">
        <v>352</v>
      </c>
      <c r="N448" s="841"/>
      <c r="O448" s="841"/>
      <c r="P448" s="841" t="s">
        <v>5</v>
      </c>
      <c r="Q448" s="841" t="s">
        <v>323</v>
      </c>
      <c r="R448" s="841" t="s">
        <v>652</v>
      </c>
      <c r="S448" s="829"/>
      <c r="T448" s="829" t="s">
        <v>5</v>
      </c>
      <c r="U448" s="829" t="s">
        <v>323</v>
      </c>
      <c r="V448" s="829" t="s">
        <v>652</v>
      </c>
    </row>
    <row r="449" spans="1:22" outlineLevel="1">
      <c r="A449" s="847" t="s">
        <v>330</v>
      </c>
      <c r="B449" s="829" t="s">
        <v>1792</v>
      </c>
      <c r="C449" s="839">
        <v>42929</v>
      </c>
      <c r="D449" s="829" t="s">
        <v>2085</v>
      </c>
      <c r="E449" s="830" t="s">
        <v>2092</v>
      </c>
      <c r="F449" s="831">
        <v>68460</v>
      </c>
      <c r="G449" s="832">
        <v>23.03</v>
      </c>
      <c r="H449" s="829">
        <v>30</v>
      </c>
      <c r="I449" s="829" t="s">
        <v>322</v>
      </c>
      <c r="J449" s="981">
        <f t="shared" si="24"/>
        <v>30</v>
      </c>
      <c r="K449" s="840" t="s">
        <v>972</v>
      </c>
      <c r="L449" s="841" t="s">
        <v>661</v>
      </c>
      <c r="M449" s="841" t="s">
        <v>352</v>
      </c>
      <c r="N449" s="841"/>
      <c r="O449" s="841"/>
      <c r="P449" s="841" t="s">
        <v>5</v>
      </c>
      <c r="Q449" s="841" t="s">
        <v>323</v>
      </c>
      <c r="R449" s="841" t="s">
        <v>652</v>
      </c>
      <c r="S449" s="829"/>
      <c r="T449" s="829" t="s">
        <v>5</v>
      </c>
      <c r="U449" s="829" t="s">
        <v>323</v>
      </c>
      <c r="V449" s="829" t="s">
        <v>652</v>
      </c>
    </row>
    <row r="450" spans="1:22" outlineLevel="1">
      <c r="A450" s="847" t="s">
        <v>330</v>
      </c>
      <c r="B450" s="829" t="s">
        <v>1792</v>
      </c>
      <c r="C450" s="839">
        <v>42929</v>
      </c>
      <c r="D450" s="829" t="s">
        <v>2085</v>
      </c>
      <c r="E450" s="830" t="s">
        <v>2093</v>
      </c>
      <c r="F450" s="831">
        <v>68460</v>
      </c>
      <c r="G450" s="832">
        <v>7.68</v>
      </c>
      <c r="H450" s="829">
        <v>10</v>
      </c>
      <c r="I450" s="829" t="s">
        <v>322</v>
      </c>
      <c r="J450" s="981">
        <f t="shared" si="24"/>
        <v>10</v>
      </c>
      <c r="K450" s="840" t="s">
        <v>972</v>
      </c>
      <c r="L450" s="841" t="s">
        <v>661</v>
      </c>
      <c r="M450" s="841" t="s">
        <v>352</v>
      </c>
      <c r="N450" s="841"/>
      <c r="O450" s="841"/>
      <c r="P450" s="841" t="s">
        <v>5</v>
      </c>
      <c r="Q450" s="841" t="s">
        <v>323</v>
      </c>
      <c r="R450" s="841" t="s">
        <v>652</v>
      </c>
      <c r="S450" s="829"/>
      <c r="T450" s="829" t="s">
        <v>5</v>
      </c>
      <c r="U450" s="829" t="s">
        <v>323</v>
      </c>
      <c r="V450" s="829" t="s">
        <v>652</v>
      </c>
    </row>
    <row r="451" spans="1:22" outlineLevel="1">
      <c r="A451" s="847" t="s">
        <v>330</v>
      </c>
      <c r="B451" s="829" t="s">
        <v>1792</v>
      </c>
      <c r="C451" s="839">
        <v>42929</v>
      </c>
      <c r="D451" s="829" t="s">
        <v>2085</v>
      </c>
      <c r="E451" s="830" t="s">
        <v>2094</v>
      </c>
      <c r="F451" s="831">
        <v>68460</v>
      </c>
      <c r="G451" s="832">
        <v>13.97</v>
      </c>
      <c r="H451" s="829">
        <v>18.2</v>
      </c>
      <c r="I451" s="829" t="s">
        <v>322</v>
      </c>
      <c r="J451" s="981">
        <f t="shared" si="24"/>
        <v>18.2</v>
      </c>
      <c r="K451" s="840" t="s">
        <v>972</v>
      </c>
      <c r="L451" s="841" t="s">
        <v>661</v>
      </c>
      <c r="M451" s="841" t="s">
        <v>352</v>
      </c>
      <c r="N451" s="841"/>
      <c r="O451" s="841"/>
      <c r="P451" s="841" t="s">
        <v>5</v>
      </c>
      <c r="Q451" s="841" t="s">
        <v>323</v>
      </c>
      <c r="R451" s="841" t="s">
        <v>652</v>
      </c>
      <c r="S451" s="829"/>
      <c r="T451" s="829" t="s">
        <v>5</v>
      </c>
      <c r="U451" s="829" t="s">
        <v>323</v>
      </c>
      <c r="V451" s="829" t="s">
        <v>652</v>
      </c>
    </row>
    <row r="452" spans="1:22" outlineLevel="1">
      <c r="A452" s="847" t="s">
        <v>330</v>
      </c>
      <c r="B452" s="829" t="s">
        <v>1792</v>
      </c>
      <c r="C452" s="839">
        <v>42929</v>
      </c>
      <c r="D452" s="829" t="s">
        <v>2085</v>
      </c>
      <c r="E452" s="830" t="s">
        <v>2095</v>
      </c>
      <c r="F452" s="831">
        <v>68460</v>
      </c>
      <c r="G452" s="832">
        <v>35.01</v>
      </c>
      <c r="H452" s="829">
        <v>45.61</v>
      </c>
      <c r="I452" s="829" t="s">
        <v>322</v>
      </c>
      <c r="J452" s="981">
        <f t="shared" si="24"/>
        <v>45.61</v>
      </c>
      <c r="K452" s="840" t="s">
        <v>972</v>
      </c>
      <c r="L452" s="841" t="s">
        <v>661</v>
      </c>
      <c r="M452" s="841" t="s">
        <v>352</v>
      </c>
      <c r="N452" s="841"/>
      <c r="O452" s="841"/>
      <c r="P452" s="841" t="s">
        <v>5</v>
      </c>
      <c r="Q452" s="841" t="s">
        <v>323</v>
      </c>
      <c r="R452" s="841" t="s">
        <v>652</v>
      </c>
      <c r="S452" s="829"/>
      <c r="T452" s="829" t="s">
        <v>5</v>
      </c>
      <c r="U452" s="829" t="s">
        <v>323</v>
      </c>
      <c r="V452" s="829" t="s">
        <v>652</v>
      </c>
    </row>
    <row r="453" spans="1:22" outlineLevel="1">
      <c r="A453" s="847" t="s">
        <v>330</v>
      </c>
      <c r="B453" s="829" t="s">
        <v>1792</v>
      </c>
      <c r="C453" s="839">
        <v>42947</v>
      </c>
      <c r="D453" s="829" t="s">
        <v>2096</v>
      </c>
      <c r="E453" s="830" t="s">
        <v>2097</v>
      </c>
      <c r="F453" s="831">
        <v>68460</v>
      </c>
      <c r="G453" s="832">
        <v>107.78</v>
      </c>
      <c r="H453" s="829">
        <v>140.4</v>
      </c>
      <c r="I453" s="829" t="s">
        <v>322</v>
      </c>
      <c r="J453" s="981">
        <f t="shared" si="24"/>
        <v>140.4</v>
      </c>
      <c r="K453" s="840" t="s">
        <v>895</v>
      </c>
      <c r="L453" s="841" t="s">
        <v>661</v>
      </c>
      <c r="M453" s="841" t="s">
        <v>352</v>
      </c>
      <c r="N453" s="841"/>
      <c r="O453" s="841"/>
      <c r="P453" s="841" t="s">
        <v>5</v>
      </c>
      <c r="Q453" s="841" t="s">
        <v>323</v>
      </c>
      <c r="R453" s="841" t="s">
        <v>652</v>
      </c>
      <c r="S453" s="829"/>
      <c r="T453" s="829" t="s">
        <v>5</v>
      </c>
      <c r="U453" s="829" t="s">
        <v>323</v>
      </c>
      <c r="V453" s="829" t="s">
        <v>652</v>
      </c>
    </row>
    <row r="454" spans="1:22" outlineLevel="1">
      <c r="A454" s="847" t="s">
        <v>330</v>
      </c>
      <c r="B454" s="829" t="s">
        <v>1792</v>
      </c>
      <c r="C454" s="839">
        <v>42947</v>
      </c>
      <c r="D454" s="829" t="s">
        <v>2096</v>
      </c>
      <c r="E454" s="830" t="s">
        <v>2098</v>
      </c>
      <c r="F454" s="831">
        <v>68460</v>
      </c>
      <c r="G454" s="832">
        <v>28.79</v>
      </c>
      <c r="H454" s="829">
        <v>37.5</v>
      </c>
      <c r="I454" s="829" t="s">
        <v>322</v>
      </c>
      <c r="J454" s="981">
        <f t="shared" si="24"/>
        <v>37.5</v>
      </c>
      <c r="K454" s="840" t="s">
        <v>2099</v>
      </c>
      <c r="L454" s="841" t="s">
        <v>661</v>
      </c>
      <c r="M454" s="841" t="s">
        <v>352</v>
      </c>
      <c r="N454" s="841"/>
      <c r="O454" s="841"/>
      <c r="P454" s="841" t="s">
        <v>5</v>
      </c>
      <c r="Q454" s="841" t="s">
        <v>323</v>
      </c>
      <c r="R454" s="841" t="s">
        <v>652</v>
      </c>
      <c r="S454" s="829"/>
      <c r="T454" s="829" t="s">
        <v>5</v>
      </c>
      <c r="U454" s="829" t="s">
        <v>323</v>
      </c>
      <c r="V454" s="829" t="s">
        <v>652</v>
      </c>
    </row>
    <row r="455" spans="1:22" outlineLevel="1">
      <c r="A455" s="847" t="s">
        <v>330</v>
      </c>
      <c r="B455" s="829" t="s">
        <v>1793</v>
      </c>
      <c r="C455" s="839">
        <v>42969</v>
      </c>
      <c r="D455" s="829" t="s">
        <v>1854</v>
      </c>
      <c r="E455" s="830" t="s">
        <v>2100</v>
      </c>
      <c r="F455" s="831">
        <v>68786</v>
      </c>
      <c r="G455" s="832">
        <v>3.78</v>
      </c>
      <c r="H455" s="829">
        <v>5</v>
      </c>
      <c r="I455" s="829" t="s">
        <v>322</v>
      </c>
      <c r="J455" s="981">
        <f t="shared" si="24"/>
        <v>5</v>
      </c>
      <c r="K455" s="840" t="s">
        <v>972</v>
      </c>
      <c r="L455" s="841" t="s">
        <v>661</v>
      </c>
      <c r="M455" s="841" t="s">
        <v>352</v>
      </c>
      <c r="N455" s="841"/>
      <c r="O455" s="841"/>
      <c r="P455" s="841" t="s">
        <v>5</v>
      </c>
      <c r="Q455" s="841" t="s">
        <v>323</v>
      </c>
      <c r="R455" s="841" t="s">
        <v>652</v>
      </c>
      <c r="S455" s="829"/>
      <c r="T455" s="829" t="s">
        <v>5</v>
      </c>
      <c r="U455" s="829" t="s">
        <v>323</v>
      </c>
      <c r="V455" s="829" t="s">
        <v>652</v>
      </c>
    </row>
    <row r="456" spans="1:22" outlineLevel="1">
      <c r="A456" s="847" t="s">
        <v>330</v>
      </c>
      <c r="B456" s="829" t="s">
        <v>1793</v>
      </c>
      <c r="C456" s="839">
        <v>42969</v>
      </c>
      <c r="D456" s="829" t="s">
        <v>1854</v>
      </c>
      <c r="E456" s="830" t="s">
        <v>2101</v>
      </c>
      <c r="F456" s="831">
        <v>68786</v>
      </c>
      <c r="G456" s="832">
        <v>3.78</v>
      </c>
      <c r="H456" s="829">
        <v>5</v>
      </c>
      <c r="I456" s="829" t="s">
        <v>322</v>
      </c>
      <c r="J456" s="981">
        <f t="shared" si="24"/>
        <v>5</v>
      </c>
      <c r="K456" s="840" t="s">
        <v>972</v>
      </c>
      <c r="L456" s="841" t="s">
        <v>661</v>
      </c>
      <c r="M456" s="841" t="s">
        <v>352</v>
      </c>
      <c r="N456" s="841"/>
      <c r="O456" s="841"/>
      <c r="P456" s="841" t="s">
        <v>5</v>
      </c>
      <c r="Q456" s="841" t="s">
        <v>323</v>
      </c>
      <c r="R456" s="841" t="s">
        <v>652</v>
      </c>
      <c r="S456" s="829"/>
      <c r="T456" s="829" t="s">
        <v>5</v>
      </c>
      <c r="U456" s="829" t="s">
        <v>323</v>
      </c>
      <c r="V456" s="829" t="s">
        <v>652</v>
      </c>
    </row>
    <row r="457" spans="1:22" outlineLevel="1">
      <c r="A457" s="847" t="s">
        <v>330</v>
      </c>
      <c r="B457" s="829" t="s">
        <v>1793</v>
      </c>
      <c r="C457" s="839">
        <v>42970</v>
      </c>
      <c r="D457" s="829" t="s">
        <v>2102</v>
      </c>
      <c r="E457" s="830" t="s">
        <v>2103</v>
      </c>
      <c r="F457" s="831">
        <v>68786</v>
      </c>
      <c r="G457" s="832">
        <v>37.840000000000003</v>
      </c>
      <c r="H457" s="829">
        <v>50</v>
      </c>
      <c r="I457" s="829" t="s">
        <v>322</v>
      </c>
      <c r="J457" s="981">
        <f t="shared" si="24"/>
        <v>50</v>
      </c>
      <c r="K457" s="840" t="s">
        <v>972</v>
      </c>
      <c r="L457" s="841" t="s">
        <v>661</v>
      </c>
      <c r="M457" s="841" t="s">
        <v>352</v>
      </c>
      <c r="N457" s="841"/>
      <c r="O457" s="841"/>
      <c r="P457" s="841" t="s">
        <v>5</v>
      </c>
      <c r="Q457" s="841" t="s">
        <v>323</v>
      </c>
      <c r="R457" s="841" t="s">
        <v>652</v>
      </c>
      <c r="S457" s="829"/>
      <c r="T457" s="829" t="s">
        <v>5</v>
      </c>
      <c r="U457" s="829" t="s">
        <v>323</v>
      </c>
      <c r="V457" s="829" t="s">
        <v>652</v>
      </c>
    </row>
    <row r="458" spans="1:22" outlineLevel="1">
      <c r="A458" s="847" t="s">
        <v>330</v>
      </c>
      <c r="B458" s="829" t="s">
        <v>1793</v>
      </c>
      <c r="C458" s="839">
        <v>42970</v>
      </c>
      <c r="D458" s="829" t="s">
        <v>2102</v>
      </c>
      <c r="E458" s="830" t="s">
        <v>2104</v>
      </c>
      <c r="F458" s="831">
        <v>68786</v>
      </c>
      <c r="G458" s="832">
        <v>22.7</v>
      </c>
      <c r="H458" s="829">
        <v>30</v>
      </c>
      <c r="I458" s="829" t="s">
        <v>322</v>
      </c>
      <c r="J458" s="981">
        <f t="shared" si="24"/>
        <v>30</v>
      </c>
      <c r="K458" s="840" t="s">
        <v>972</v>
      </c>
      <c r="L458" s="841" t="s">
        <v>661</v>
      </c>
      <c r="M458" s="841" t="s">
        <v>352</v>
      </c>
      <c r="N458" s="841"/>
      <c r="O458" s="841"/>
      <c r="P458" s="841" t="s">
        <v>5</v>
      </c>
      <c r="Q458" s="841" t="s">
        <v>323</v>
      </c>
      <c r="R458" s="841" t="s">
        <v>652</v>
      </c>
      <c r="S458" s="829"/>
      <c r="T458" s="829" t="s">
        <v>5</v>
      </c>
      <c r="U458" s="829" t="s">
        <v>323</v>
      </c>
      <c r="V458" s="829" t="s">
        <v>652</v>
      </c>
    </row>
    <row r="459" spans="1:22" outlineLevel="1">
      <c r="A459" s="847" t="s">
        <v>330</v>
      </c>
      <c r="B459" s="829" t="s">
        <v>1793</v>
      </c>
      <c r="C459" s="839">
        <v>42970</v>
      </c>
      <c r="D459" s="829" t="s">
        <v>2102</v>
      </c>
      <c r="E459" s="830" t="s">
        <v>2105</v>
      </c>
      <c r="F459" s="831">
        <v>68786</v>
      </c>
      <c r="G459" s="832">
        <v>45.41</v>
      </c>
      <c r="H459" s="829">
        <v>60</v>
      </c>
      <c r="I459" s="829" t="s">
        <v>322</v>
      </c>
      <c r="J459" s="981">
        <f t="shared" si="24"/>
        <v>60</v>
      </c>
      <c r="K459" s="840" t="s">
        <v>972</v>
      </c>
      <c r="L459" s="841" t="s">
        <v>661</v>
      </c>
      <c r="M459" s="841" t="s">
        <v>352</v>
      </c>
      <c r="N459" s="841"/>
      <c r="O459" s="841"/>
      <c r="P459" s="841" t="s">
        <v>5</v>
      </c>
      <c r="Q459" s="841" t="s">
        <v>323</v>
      </c>
      <c r="R459" s="841" t="s">
        <v>652</v>
      </c>
      <c r="S459" s="829"/>
      <c r="T459" s="829" t="s">
        <v>5</v>
      </c>
      <c r="U459" s="829" t="s">
        <v>323</v>
      </c>
      <c r="V459" s="829" t="s">
        <v>652</v>
      </c>
    </row>
    <row r="460" spans="1:22" outlineLevel="1">
      <c r="A460" s="847" t="s">
        <v>330</v>
      </c>
      <c r="B460" s="829" t="s">
        <v>1793</v>
      </c>
      <c r="C460" s="839">
        <v>42970</v>
      </c>
      <c r="D460" s="829" t="s">
        <v>2102</v>
      </c>
      <c r="E460" s="830" t="s">
        <v>2106</v>
      </c>
      <c r="F460" s="831">
        <v>68786</v>
      </c>
      <c r="G460" s="832">
        <v>7.57</v>
      </c>
      <c r="H460" s="829">
        <v>10</v>
      </c>
      <c r="I460" s="829" t="s">
        <v>322</v>
      </c>
      <c r="J460" s="981">
        <f t="shared" si="24"/>
        <v>10</v>
      </c>
      <c r="K460" s="840" t="s">
        <v>972</v>
      </c>
      <c r="L460" s="841" t="s">
        <v>661</v>
      </c>
      <c r="M460" s="841" t="s">
        <v>352</v>
      </c>
      <c r="N460" s="841"/>
      <c r="O460" s="841"/>
      <c r="P460" s="841" t="s">
        <v>5</v>
      </c>
      <c r="Q460" s="841" t="s">
        <v>323</v>
      </c>
      <c r="R460" s="841" t="s">
        <v>652</v>
      </c>
      <c r="S460" s="829"/>
      <c r="T460" s="829" t="s">
        <v>5</v>
      </c>
      <c r="U460" s="829" t="s">
        <v>323</v>
      </c>
      <c r="V460" s="829" t="s">
        <v>652</v>
      </c>
    </row>
    <row r="461" spans="1:22" outlineLevel="1">
      <c r="A461" s="847" t="s">
        <v>330</v>
      </c>
      <c r="B461" s="829" t="s">
        <v>1793</v>
      </c>
      <c r="C461" s="839">
        <v>42970</v>
      </c>
      <c r="D461" s="829" t="s">
        <v>2102</v>
      </c>
      <c r="E461" s="830" t="s">
        <v>2107</v>
      </c>
      <c r="F461" s="831">
        <v>68786</v>
      </c>
      <c r="G461" s="832">
        <v>7.57</v>
      </c>
      <c r="H461" s="829">
        <v>10</v>
      </c>
      <c r="I461" s="829" t="s">
        <v>322</v>
      </c>
      <c r="J461" s="981">
        <f t="shared" si="24"/>
        <v>10</v>
      </c>
      <c r="K461" s="840" t="s">
        <v>972</v>
      </c>
      <c r="L461" s="841" t="s">
        <v>661</v>
      </c>
      <c r="M461" s="841" t="s">
        <v>352</v>
      </c>
      <c r="N461" s="841"/>
      <c r="O461" s="841"/>
      <c r="P461" s="841" t="s">
        <v>5</v>
      </c>
      <c r="Q461" s="841" t="s">
        <v>323</v>
      </c>
      <c r="R461" s="841" t="s">
        <v>652</v>
      </c>
      <c r="S461" s="829"/>
      <c r="T461" s="829" t="s">
        <v>5</v>
      </c>
      <c r="U461" s="829" t="s">
        <v>323</v>
      </c>
      <c r="V461" s="829" t="s">
        <v>652</v>
      </c>
    </row>
    <row r="462" spans="1:22" outlineLevel="1">
      <c r="A462" s="847" t="s">
        <v>330</v>
      </c>
      <c r="B462" s="829" t="s">
        <v>1793</v>
      </c>
      <c r="C462" s="839">
        <v>42970</v>
      </c>
      <c r="D462" s="829" t="s">
        <v>2102</v>
      </c>
      <c r="E462" s="830" t="s">
        <v>2108</v>
      </c>
      <c r="F462" s="831">
        <v>68786</v>
      </c>
      <c r="G462" s="832">
        <v>22.7</v>
      </c>
      <c r="H462" s="829">
        <v>30</v>
      </c>
      <c r="I462" s="829" t="s">
        <v>322</v>
      </c>
      <c r="J462" s="981">
        <f t="shared" si="24"/>
        <v>30</v>
      </c>
      <c r="K462" s="840" t="s">
        <v>972</v>
      </c>
      <c r="L462" s="841" t="s">
        <v>661</v>
      </c>
      <c r="M462" s="841" t="s">
        <v>352</v>
      </c>
      <c r="N462" s="841"/>
      <c r="O462" s="841"/>
      <c r="P462" s="841" t="s">
        <v>5</v>
      </c>
      <c r="Q462" s="841" t="s">
        <v>323</v>
      </c>
      <c r="R462" s="841" t="s">
        <v>652</v>
      </c>
      <c r="S462" s="829"/>
      <c r="T462" s="829" t="s">
        <v>5</v>
      </c>
      <c r="U462" s="829" t="s">
        <v>323</v>
      </c>
      <c r="V462" s="829" t="s">
        <v>652</v>
      </c>
    </row>
    <row r="463" spans="1:22" outlineLevel="1">
      <c r="A463" s="847" t="s">
        <v>330</v>
      </c>
      <c r="B463" s="829" t="s">
        <v>1793</v>
      </c>
      <c r="C463" s="839">
        <v>42970</v>
      </c>
      <c r="D463" s="829" t="s">
        <v>2102</v>
      </c>
      <c r="E463" s="830" t="s">
        <v>2109</v>
      </c>
      <c r="F463" s="831">
        <v>68786</v>
      </c>
      <c r="G463" s="832">
        <v>7.57</v>
      </c>
      <c r="H463" s="829">
        <v>10</v>
      </c>
      <c r="I463" s="829" t="s">
        <v>322</v>
      </c>
      <c r="J463" s="981">
        <f t="shared" si="24"/>
        <v>10</v>
      </c>
      <c r="K463" s="840" t="s">
        <v>972</v>
      </c>
      <c r="L463" s="841" t="s">
        <v>661</v>
      </c>
      <c r="M463" s="841" t="s">
        <v>352</v>
      </c>
      <c r="N463" s="841"/>
      <c r="O463" s="841"/>
      <c r="P463" s="841" t="s">
        <v>5</v>
      </c>
      <c r="Q463" s="841" t="s">
        <v>323</v>
      </c>
      <c r="R463" s="841" t="s">
        <v>652</v>
      </c>
      <c r="S463" s="829"/>
      <c r="T463" s="829" t="s">
        <v>5</v>
      </c>
      <c r="U463" s="829" t="s">
        <v>323</v>
      </c>
      <c r="V463" s="829" t="s">
        <v>652</v>
      </c>
    </row>
    <row r="464" spans="1:22">
      <c r="A464" s="842" t="s">
        <v>647</v>
      </c>
      <c r="B464" s="842"/>
      <c r="C464" s="842"/>
      <c r="D464" s="842"/>
      <c r="E464" s="843"/>
      <c r="F464" s="844"/>
      <c r="G464" s="845">
        <f>SUM(G432:G463)</f>
        <v>728.64000000000033</v>
      </c>
      <c r="H464" s="846">
        <f>SUM(H432:H463)</f>
        <v>952.12</v>
      </c>
      <c r="I464" s="842"/>
      <c r="J464" s="984">
        <f>SUM(J432:J463)</f>
        <v>952.12</v>
      </c>
      <c r="K464" s="842"/>
      <c r="L464" s="842"/>
      <c r="M464" s="842"/>
      <c r="N464" s="842"/>
      <c r="O464" s="842"/>
      <c r="P464" s="842"/>
      <c r="Q464" s="842"/>
      <c r="R464" s="842"/>
      <c r="S464" s="829"/>
      <c r="T464" s="829"/>
      <c r="U464" s="829"/>
      <c r="V464" s="829"/>
    </row>
    <row r="465" spans="1:22" outlineLevel="1">
      <c r="A465" s="847" t="s">
        <v>297</v>
      </c>
      <c r="B465" s="829" t="s">
        <v>1792</v>
      </c>
      <c r="C465" s="839">
        <v>42930</v>
      </c>
      <c r="D465" s="829" t="s">
        <v>2039</v>
      </c>
      <c r="E465" s="830" t="s">
        <v>2110</v>
      </c>
      <c r="F465" s="831">
        <v>68427</v>
      </c>
      <c r="G465" s="832">
        <v>6.72</v>
      </c>
      <c r="H465" s="829">
        <v>8.75</v>
      </c>
      <c r="I465" s="829" t="s">
        <v>322</v>
      </c>
      <c r="J465" s="981">
        <f t="shared" ref="J465:J480" si="25">H465</f>
        <v>8.75</v>
      </c>
      <c r="K465" s="840" t="s">
        <v>865</v>
      </c>
      <c r="L465" s="841" t="s">
        <v>665</v>
      </c>
      <c r="M465" s="841" t="s">
        <v>352</v>
      </c>
      <c r="N465" s="841" t="s">
        <v>651</v>
      </c>
      <c r="O465" s="841"/>
      <c r="P465" s="841" t="s">
        <v>5</v>
      </c>
      <c r="Q465" s="841" t="s">
        <v>323</v>
      </c>
      <c r="R465" s="841" t="s">
        <v>652</v>
      </c>
      <c r="S465" s="829"/>
      <c r="T465" s="829" t="s">
        <v>5</v>
      </c>
      <c r="U465" s="829" t="s">
        <v>323</v>
      </c>
      <c r="V465" s="829" t="s">
        <v>652</v>
      </c>
    </row>
    <row r="466" spans="1:22" outlineLevel="1">
      <c r="A466" s="847" t="s">
        <v>297</v>
      </c>
      <c r="B466" s="829" t="s">
        <v>1792</v>
      </c>
      <c r="C466" s="839">
        <v>42935</v>
      </c>
      <c r="D466" s="829" t="s">
        <v>2039</v>
      </c>
      <c r="E466" s="830" t="s">
        <v>2111</v>
      </c>
      <c r="F466" s="831">
        <v>68427</v>
      </c>
      <c r="G466" s="832">
        <v>3.61</v>
      </c>
      <c r="H466" s="829">
        <v>4.7</v>
      </c>
      <c r="I466" s="829" t="s">
        <v>322</v>
      </c>
      <c r="J466" s="981">
        <f t="shared" si="25"/>
        <v>4.7</v>
      </c>
      <c r="K466" s="840" t="s">
        <v>865</v>
      </c>
      <c r="L466" s="841" t="s">
        <v>665</v>
      </c>
      <c r="M466" s="841" t="s">
        <v>352</v>
      </c>
      <c r="N466" s="841" t="s">
        <v>651</v>
      </c>
      <c r="O466" s="841"/>
      <c r="P466" s="841" t="s">
        <v>5</v>
      </c>
      <c r="Q466" s="841" t="s">
        <v>323</v>
      </c>
      <c r="R466" s="841" t="s">
        <v>652</v>
      </c>
      <c r="S466" s="829"/>
      <c r="T466" s="829" t="s">
        <v>5</v>
      </c>
      <c r="U466" s="829" t="s">
        <v>323</v>
      </c>
      <c r="V466" s="829" t="s">
        <v>652</v>
      </c>
    </row>
    <row r="467" spans="1:22" outlineLevel="1">
      <c r="A467" s="847" t="s">
        <v>297</v>
      </c>
      <c r="B467" s="829" t="s">
        <v>1792</v>
      </c>
      <c r="C467" s="839">
        <v>42935</v>
      </c>
      <c r="D467" s="829" t="s">
        <v>1796</v>
      </c>
      <c r="E467" s="830" t="s">
        <v>2112</v>
      </c>
      <c r="F467" s="831">
        <v>68460</v>
      </c>
      <c r="G467" s="832">
        <v>2.76</v>
      </c>
      <c r="H467" s="829">
        <v>3.6</v>
      </c>
      <c r="I467" s="829" t="s">
        <v>322</v>
      </c>
      <c r="J467" s="981">
        <f t="shared" si="25"/>
        <v>3.6</v>
      </c>
      <c r="K467" s="840" t="s">
        <v>865</v>
      </c>
      <c r="L467" s="841" t="s">
        <v>661</v>
      </c>
      <c r="M467" s="841" t="s">
        <v>352</v>
      </c>
      <c r="N467" s="841" t="s">
        <v>1385</v>
      </c>
      <c r="O467" s="841"/>
      <c r="P467" s="841" t="s">
        <v>5</v>
      </c>
      <c r="Q467" s="841" t="s">
        <v>323</v>
      </c>
      <c r="R467" s="841" t="s">
        <v>652</v>
      </c>
      <c r="S467" s="829"/>
      <c r="T467" s="829" t="s">
        <v>5</v>
      </c>
      <c r="U467" s="829" t="s">
        <v>323</v>
      </c>
      <c r="V467" s="829" t="s">
        <v>652</v>
      </c>
    </row>
    <row r="468" spans="1:22" outlineLevel="1">
      <c r="A468" s="847" t="s">
        <v>297</v>
      </c>
      <c r="B468" s="829" t="s">
        <v>1792</v>
      </c>
      <c r="C468" s="839">
        <v>42947</v>
      </c>
      <c r="D468" s="829" t="s">
        <v>2113</v>
      </c>
      <c r="E468" s="830" t="s">
        <v>1776</v>
      </c>
      <c r="F468" s="831">
        <v>68427</v>
      </c>
      <c r="G468" s="832">
        <v>32.630000000000003</v>
      </c>
      <c r="H468" s="829">
        <v>42.5</v>
      </c>
      <c r="I468" s="829" t="s">
        <v>322</v>
      </c>
      <c r="J468" s="981">
        <f t="shared" si="25"/>
        <v>42.5</v>
      </c>
      <c r="K468" s="840" t="s">
        <v>865</v>
      </c>
      <c r="L468" s="841" t="s">
        <v>665</v>
      </c>
      <c r="M468" s="841" t="s">
        <v>352</v>
      </c>
      <c r="N468" s="841" t="s">
        <v>651</v>
      </c>
      <c r="O468" s="841"/>
      <c r="P468" s="841" t="s">
        <v>5</v>
      </c>
      <c r="Q468" s="841" t="s">
        <v>323</v>
      </c>
      <c r="R468" s="841" t="s">
        <v>652</v>
      </c>
      <c r="S468" s="829"/>
      <c r="T468" s="829" t="s">
        <v>5</v>
      </c>
      <c r="U468" s="829" t="s">
        <v>323</v>
      </c>
      <c r="V468" s="829" t="s">
        <v>652</v>
      </c>
    </row>
    <row r="469" spans="1:22" outlineLevel="1">
      <c r="A469" s="847" t="s">
        <v>297</v>
      </c>
      <c r="B469" s="829" t="s">
        <v>1792</v>
      </c>
      <c r="C469" s="839">
        <v>42947</v>
      </c>
      <c r="D469" s="829" t="s">
        <v>2113</v>
      </c>
      <c r="E469" s="830" t="s">
        <v>1777</v>
      </c>
      <c r="F469" s="831">
        <v>68427</v>
      </c>
      <c r="G469" s="832">
        <v>65.25</v>
      </c>
      <c r="H469" s="829">
        <v>85</v>
      </c>
      <c r="I469" s="829" t="s">
        <v>322</v>
      </c>
      <c r="J469" s="981">
        <f t="shared" si="25"/>
        <v>85</v>
      </c>
      <c r="K469" s="840" t="s">
        <v>865</v>
      </c>
      <c r="L469" s="841" t="s">
        <v>665</v>
      </c>
      <c r="M469" s="841" t="s">
        <v>352</v>
      </c>
      <c r="N469" s="841" t="s">
        <v>815</v>
      </c>
      <c r="O469" s="841"/>
      <c r="P469" s="841" t="s">
        <v>5</v>
      </c>
      <c r="Q469" s="841" t="s">
        <v>323</v>
      </c>
      <c r="R469" s="841" t="s">
        <v>652</v>
      </c>
      <c r="S469" s="829"/>
      <c r="T469" s="829" t="s">
        <v>5</v>
      </c>
      <c r="U469" s="829" t="s">
        <v>323</v>
      </c>
      <c r="V469" s="829" t="s">
        <v>652</v>
      </c>
    </row>
    <row r="470" spans="1:22" outlineLevel="1">
      <c r="A470" s="847" t="s">
        <v>297</v>
      </c>
      <c r="B470" s="829" t="s">
        <v>1792</v>
      </c>
      <c r="C470" s="839">
        <v>42929</v>
      </c>
      <c r="D470" s="829" t="s">
        <v>1796</v>
      </c>
      <c r="E470" s="830" t="s">
        <v>2112</v>
      </c>
      <c r="F470" s="831">
        <v>68460</v>
      </c>
      <c r="G470" s="832">
        <v>4.18</v>
      </c>
      <c r="H470" s="829">
        <v>5.44</v>
      </c>
      <c r="I470" s="829" t="s">
        <v>322</v>
      </c>
      <c r="J470" s="981">
        <f t="shared" si="25"/>
        <v>5.44</v>
      </c>
      <c r="K470" s="840" t="s">
        <v>865</v>
      </c>
      <c r="L470" s="841" t="s">
        <v>661</v>
      </c>
      <c r="M470" s="841" t="s">
        <v>352</v>
      </c>
      <c r="N470" s="841" t="s">
        <v>1385</v>
      </c>
      <c r="O470" s="841"/>
      <c r="P470" s="841" t="s">
        <v>5</v>
      </c>
      <c r="Q470" s="841" t="s">
        <v>323</v>
      </c>
      <c r="R470" s="841" t="s">
        <v>652</v>
      </c>
      <c r="S470" s="829"/>
      <c r="T470" s="829" t="s">
        <v>5</v>
      </c>
      <c r="U470" s="829" t="s">
        <v>323</v>
      </c>
      <c r="V470" s="829" t="s">
        <v>652</v>
      </c>
    </row>
    <row r="471" spans="1:22" outlineLevel="1">
      <c r="A471" s="847" t="s">
        <v>297</v>
      </c>
      <c r="B471" s="829" t="s">
        <v>1792</v>
      </c>
      <c r="C471" s="839">
        <v>42851</v>
      </c>
      <c r="D471" s="829" t="s">
        <v>2114</v>
      </c>
      <c r="E471" s="830" t="s">
        <v>1581</v>
      </c>
      <c r="F471" s="831">
        <v>68508</v>
      </c>
      <c r="G471" s="832">
        <v>855.87</v>
      </c>
      <c r="H471" s="829">
        <v>1073.5999999999999</v>
      </c>
      <c r="I471" s="829" t="s">
        <v>322</v>
      </c>
      <c r="J471" s="981">
        <f t="shared" si="25"/>
        <v>1073.5999999999999</v>
      </c>
      <c r="K471" s="840" t="s">
        <v>901</v>
      </c>
      <c r="L471" s="841" t="s">
        <v>661</v>
      </c>
      <c r="M471" s="841" t="s">
        <v>352</v>
      </c>
      <c r="N471" s="841"/>
      <c r="O471" s="841"/>
      <c r="P471" s="841" t="s">
        <v>5</v>
      </c>
      <c r="Q471" s="841" t="s">
        <v>323</v>
      </c>
      <c r="R471" s="841" t="s">
        <v>652</v>
      </c>
      <c r="S471" s="829"/>
      <c r="T471" s="829" t="s">
        <v>5</v>
      </c>
      <c r="U471" s="829" t="s">
        <v>323</v>
      </c>
      <c r="V471" s="829" t="s">
        <v>652</v>
      </c>
    </row>
    <row r="472" spans="1:22" outlineLevel="1">
      <c r="A472" s="847" t="s">
        <v>297</v>
      </c>
      <c r="B472" s="829" t="s">
        <v>1792</v>
      </c>
      <c r="C472" s="839">
        <v>42880</v>
      </c>
      <c r="D472" s="829" t="s">
        <v>2115</v>
      </c>
      <c r="E472" s="830" t="s">
        <v>1589</v>
      </c>
      <c r="F472" s="831">
        <v>68508</v>
      </c>
      <c r="G472" s="832">
        <v>543.5</v>
      </c>
      <c r="H472" s="829">
        <v>702</v>
      </c>
      <c r="I472" s="829" t="s">
        <v>322</v>
      </c>
      <c r="J472" s="981">
        <f t="shared" si="25"/>
        <v>702</v>
      </c>
      <c r="K472" s="840" t="s">
        <v>901</v>
      </c>
      <c r="L472" s="841" t="s">
        <v>661</v>
      </c>
      <c r="M472" s="841" t="s">
        <v>352</v>
      </c>
      <c r="N472" s="841"/>
      <c r="O472" s="841"/>
      <c r="P472" s="841" t="s">
        <v>5</v>
      </c>
      <c r="Q472" s="841" t="s">
        <v>323</v>
      </c>
      <c r="R472" s="841" t="s">
        <v>652</v>
      </c>
      <c r="S472" s="829"/>
      <c r="T472" s="829" t="s">
        <v>5</v>
      </c>
      <c r="U472" s="829" t="s">
        <v>323</v>
      </c>
      <c r="V472" s="829" t="s">
        <v>652</v>
      </c>
    </row>
    <row r="473" spans="1:22" outlineLevel="1">
      <c r="A473" s="847" t="s">
        <v>297</v>
      </c>
      <c r="B473" s="829" t="s">
        <v>1792</v>
      </c>
      <c r="C473" s="839">
        <v>42944</v>
      </c>
      <c r="D473" s="829" t="s">
        <v>2116</v>
      </c>
      <c r="E473" s="830" t="s">
        <v>2117</v>
      </c>
      <c r="F473" s="831">
        <v>68460</v>
      </c>
      <c r="G473" s="832">
        <v>207.27</v>
      </c>
      <c r="H473" s="829">
        <v>270</v>
      </c>
      <c r="I473" s="829" t="s">
        <v>322</v>
      </c>
      <c r="J473" s="981">
        <f t="shared" si="25"/>
        <v>270</v>
      </c>
      <c r="K473" s="840" t="s">
        <v>901</v>
      </c>
      <c r="L473" s="841" t="s">
        <v>661</v>
      </c>
      <c r="M473" s="841" t="s">
        <v>352</v>
      </c>
      <c r="N473" s="841"/>
      <c r="O473" s="841"/>
      <c r="P473" s="841" t="s">
        <v>5</v>
      </c>
      <c r="Q473" s="841" t="s">
        <v>323</v>
      </c>
      <c r="R473" s="841" t="s">
        <v>652</v>
      </c>
      <c r="S473" s="829"/>
      <c r="T473" s="829" t="s">
        <v>5</v>
      </c>
      <c r="U473" s="829" t="s">
        <v>323</v>
      </c>
      <c r="V473" s="829" t="s">
        <v>652</v>
      </c>
    </row>
    <row r="474" spans="1:22" outlineLevel="1">
      <c r="A474" s="847" t="s">
        <v>297</v>
      </c>
      <c r="B474" s="829" t="s">
        <v>1792</v>
      </c>
      <c r="C474" s="839">
        <v>42944</v>
      </c>
      <c r="D474" s="829" t="s">
        <v>2118</v>
      </c>
      <c r="E474" s="830" t="s">
        <v>2117</v>
      </c>
      <c r="F474" s="831">
        <v>68508</v>
      </c>
      <c r="G474" s="832">
        <v>310.91000000000003</v>
      </c>
      <c r="H474" s="829">
        <v>405</v>
      </c>
      <c r="I474" s="829" t="s">
        <v>322</v>
      </c>
      <c r="J474" s="981">
        <f t="shared" si="25"/>
        <v>405</v>
      </c>
      <c r="K474" s="840" t="s">
        <v>901</v>
      </c>
      <c r="L474" s="841" t="s">
        <v>661</v>
      </c>
      <c r="M474" s="841" t="s">
        <v>352</v>
      </c>
      <c r="N474" s="841"/>
      <c r="O474" s="841"/>
      <c r="P474" s="841" t="s">
        <v>5</v>
      </c>
      <c r="Q474" s="841" t="s">
        <v>323</v>
      </c>
      <c r="R474" s="841" t="s">
        <v>652</v>
      </c>
      <c r="S474" s="829"/>
      <c r="T474" s="829" t="s">
        <v>5</v>
      </c>
      <c r="U474" s="829" t="s">
        <v>323</v>
      </c>
      <c r="V474" s="829" t="s">
        <v>652</v>
      </c>
    </row>
    <row r="475" spans="1:22" outlineLevel="1">
      <c r="A475" s="847" t="s">
        <v>297</v>
      </c>
      <c r="B475" s="829" t="s">
        <v>1792</v>
      </c>
      <c r="C475" s="839">
        <v>42936</v>
      </c>
      <c r="D475" s="829" t="s">
        <v>1796</v>
      </c>
      <c r="E475" s="830" t="s">
        <v>2119</v>
      </c>
      <c r="F475" s="831">
        <v>68460</v>
      </c>
      <c r="G475" s="832">
        <v>76.77</v>
      </c>
      <c r="H475" s="829">
        <v>100</v>
      </c>
      <c r="I475" s="829" t="s">
        <v>322</v>
      </c>
      <c r="J475" s="981">
        <f t="shared" si="25"/>
        <v>100</v>
      </c>
      <c r="K475" s="840" t="s">
        <v>901</v>
      </c>
      <c r="L475" s="841" t="s">
        <v>661</v>
      </c>
      <c r="M475" s="841" t="s">
        <v>352</v>
      </c>
      <c r="N475" s="841"/>
      <c r="O475" s="841"/>
      <c r="P475" s="841" t="s">
        <v>5</v>
      </c>
      <c r="Q475" s="841" t="s">
        <v>323</v>
      </c>
      <c r="R475" s="841" t="s">
        <v>652</v>
      </c>
      <c r="S475" s="829"/>
      <c r="T475" s="829" t="s">
        <v>5</v>
      </c>
      <c r="U475" s="829" t="s">
        <v>323</v>
      </c>
      <c r="V475" s="829" t="s">
        <v>652</v>
      </c>
    </row>
    <row r="476" spans="1:22" outlineLevel="1">
      <c r="A476" s="847" t="s">
        <v>297</v>
      </c>
      <c r="B476" s="829" t="s">
        <v>1793</v>
      </c>
      <c r="C476" s="839">
        <v>42961</v>
      </c>
      <c r="D476" s="829" t="s">
        <v>2120</v>
      </c>
      <c r="E476" s="830" t="s">
        <v>2036</v>
      </c>
      <c r="F476" s="831">
        <v>68794</v>
      </c>
      <c r="G476" s="832">
        <v>5.3</v>
      </c>
      <c r="H476" s="829">
        <v>7</v>
      </c>
      <c r="I476" s="829" t="s">
        <v>322</v>
      </c>
      <c r="J476" s="981">
        <f t="shared" si="25"/>
        <v>7</v>
      </c>
      <c r="K476" s="840" t="s">
        <v>865</v>
      </c>
      <c r="L476" s="841" t="s">
        <v>665</v>
      </c>
      <c r="M476" s="841" t="s">
        <v>352</v>
      </c>
      <c r="N476" s="841" t="s">
        <v>815</v>
      </c>
      <c r="O476" s="841"/>
      <c r="P476" s="841" t="s">
        <v>5</v>
      </c>
      <c r="Q476" s="841" t="s">
        <v>323</v>
      </c>
      <c r="R476" s="841" t="s">
        <v>652</v>
      </c>
      <c r="S476" s="829"/>
      <c r="T476" s="829" t="s">
        <v>5</v>
      </c>
      <c r="U476" s="829" t="s">
        <v>323</v>
      </c>
      <c r="V476" s="829" t="s">
        <v>652</v>
      </c>
    </row>
    <row r="477" spans="1:22" outlineLevel="1">
      <c r="A477" s="847" t="s">
        <v>297</v>
      </c>
      <c r="B477" s="829" t="s">
        <v>1793</v>
      </c>
      <c r="C477" s="839">
        <v>42968</v>
      </c>
      <c r="D477" s="829" t="s">
        <v>1905</v>
      </c>
      <c r="E477" s="830" t="s">
        <v>2121</v>
      </c>
      <c r="F477" s="831">
        <v>68786</v>
      </c>
      <c r="G477" s="832">
        <v>103.39</v>
      </c>
      <c r="H477" s="829">
        <v>136.61000000000001</v>
      </c>
      <c r="I477" s="829" t="s">
        <v>322</v>
      </c>
      <c r="J477" s="981">
        <f t="shared" si="25"/>
        <v>136.61000000000001</v>
      </c>
      <c r="K477" s="840" t="s">
        <v>865</v>
      </c>
      <c r="L477" s="841" t="s">
        <v>661</v>
      </c>
      <c r="M477" s="841" t="s">
        <v>352</v>
      </c>
      <c r="N477" s="841" t="s">
        <v>1385</v>
      </c>
      <c r="O477" s="841"/>
      <c r="P477" s="841" t="s">
        <v>5</v>
      </c>
      <c r="Q477" s="841" t="s">
        <v>323</v>
      </c>
      <c r="R477" s="841" t="s">
        <v>652</v>
      </c>
      <c r="S477" s="829"/>
      <c r="T477" s="829" t="s">
        <v>5</v>
      </c>
      <c r="U477" s="829" t="s">
        <v>323</v>
      </c>
      <c r="V477" s="829" t="s">
        <v>652</v>
      </c>
    </row>
    <row r="478" spans="1:22" outlineLevel="1">
      <c r="A478" s="847" t="s">
        <v>297</v>
      </c>
      <c r="B478" s="829" t="s">
        <v>1793</v>
      </c>
      <c r="C478" s="839">
        <v>42969</v>
      </c>
      <c r="D478" s="829" t="s">
        <v>2122</v>
      </c>
      <c r="E478" s="830" t="s">
        <v>2123</v>
      </c>
      <c r="F478" s="831">
        <v>68794</v>
      </c>
      <c r="G478" s="832">
        <v>32.159999999999997</v>
      </c>
      <c r="H478" s="829">
        <v>42.5</v>
      </c>
      <c r="I478" s="829" t="s">
        <v>322</v>
      </c>
      <c r="J478" s="981">
        <f t="shared" si="25"/>
        <v>42.5</v>
      </c>
      <c r="K478" s="840" t="s">
        <v>865</v>
      </c>
      <c r="L478" s="841" t="s">
        <v>665</v>
      </c>
      <c r="M478" s="841" t="s">
        <v>352</v>
      </c>
      <c r="N478" s="841" t="s">
        <v>651</v>
      </c>
      <c r="O478" s="841"/>
      <c r="P478" s="841" t="s">
        <v>5</v>
      </c>
      <c r="Q478" s="841" t="s">
        <v>323</v>
      </c>
      <c r="R478" s="841" t="s">
        <v>652</v>
      </c>
      <c r="S478" s="829"/>
      <c r="T478" s="829" t="s">
        <v>5</v>
      </c>
      <c r="U478" s="829" t="s">
        <v>323</v>
      </c>
      <c r="V478" s="829" t="s">
        <v>652</v>
      </c>
    </row>
    <row r="479" spans="1:22" outlineLevel="1">
      <c r="A479" s="847" t="s">
        <v>297</v>
      </c>
      <c r="B479" s="829" t="s">
        <v>1793</v>
      </c>
      <c r="C479" s="839">
        <v>42969</v>
      </c>
      <c r="D479" s="829" t="s">
        <v>2122</v>
      </c>
      <c r="E479" s="830" t="s">
        <v>2124</v>
      </c>
      <c r="F479" s="831">
        <v>68794</v>
      </c>
      <c r="G479" s="832">
        <v>64.33</v>
      </c>
      <c r="H479" s="829">
        <v>85</v>
      </c>
      <c r="I479" s="829" t="s">
        <v>322</v>
      </c>
      <c r="J479" s="981">
        <f t="shared" si="25"/>
        <v>85</v>
      </c>
      <c r="K479" s="840" t="s">
        <v>865</v>
      </c>
      <c r="L479" s="841" t="s">
        <v>665</v>
      </c>
      <c r="M479" s="841" t="s">
        <v>352</v>
      </c>
      <c r="N479" s="841" t="s">
        <v>815</v>
      </c>
      <c r="O479" s="841"/>
      <c r="P479" s="841" t="s">
        <v>5</v>
      </c>
      <c r="Q479" s="841" t="s">
        <v>323</v>
      </c>
      <c r="R479" s="841" t="s">
        <v>652</v>
      </c>
      <c r="S479" s="829"/>
      <c r="T479" s="829" t="s">
        <v>5</v>
      </c>
      <c r="U479" s="829" t="s">
        <v>323</v>
      </c>
      <c r="V479" s="829" t="s">
        <v>652</v>
      </c>
    </row>
    <row r="480" spans="1:22" outlineLevel="1">
      <c r="A480" s="847" t="s">
        <v>297</v>
      </c>
      <c r="B480" s="829" t="s">
        <v>1793</v>
      </c>
      <c r="C480" s="839">
        <v>42975</v>
      </c>
      <c r="D480" s="829" t="s">
        <v>1907</v>
      </c>
      <c r="E480" s="830" t="s">
        <v>2125</v>
      </c>
      <c r="F480" s="831">
        <v>68786</v>
      </c>
      <c r="G480" s="832">
        <v>103.39</v>
      </c>
      <c r="H480" s="829">
        <v>136.61000000000001</v>
      </c>
      <c r="I480" s="829" t="s">
        <v>322</v>
      </c>
      <c r="J480" s="981">
        <f t="shared" si="25"/>
        <v>136.61000000000001</v>
      </c>
      <c r="K480" s="840" t="s">
        <v>865</v>
      </c>
      <c r="L480" s="841" t="s">
        <v>661</v>
      </c>
      <c r="M480" s="841" t="s">
        <v>352</v>
      </c>
      <c r="N480" s="841" t="s">
        <v>1385</v>
      </c>
      <c r="O480" s="841"/>
      <c r="P480" s="841" t="s">
        <v>5</v>
      </c>
      <c r="Q480" s="841" t="s">
        <v>323</v>
      </c>
      <c r="R480" s="841" t="s">
        <v>652</v>
      </c>
      <c r="S480" s="829"/>
      <c r="T480" s="829" t="s">
        <v>5</v>
      </c>
      <c r="U480" s="829" t="s">
        <v>323</v>
      </c>
      <c r="V480" s="829" t="s">
        <v>652</v>
      </c>
    </row>
    <row r="481" spans="1:22">
      <c r="A481" s="842" t="s">
        <v>647</v>
      </c>
      <c r="B481" s="842"/>
      <c r="C481" s="842"/>
      <c r="D481" s="842"/>
      <c r="E481" s="843"/>
      <c r="F481" s="844"/>
      <c r="G481" s="845">
        <f>SUM(G465:G480)</f>
        <v>2418.04</v>
      </c>
      <c r="H481" s="846">
        <f>SUM(H465:H480)</f>
        <v>3108.3100000000004</v>
      </c>
      <c r="I481" s="842"/>
      <c r="J481" s="984">
        <f>SUM(J465:J480)</f>
        <v>3108.3100000000004</v>
      </c>
      <c r="K481" s="842"/>
      <c r="L481" s="842"/>
      <c r="M481" s="842"/>
      <c r="N481" s="842"/>
      <c r="O481" s="842"/>
      <c r="P481" s="842"/>
      <c r="Q481" s="842"/>
      <c r="R481" s="842"/>
      <c r="S481" s="829"/>
      <c r="T481" s="829"/>
      <c r="U481" s="829"/>
      <c r="V481" s="829"/>
    </row>
    <row r="482" spans="1:22" outlineLevel="1">
      <c r="A482" s="847" t="s">
        <v>331</v>
      </c>
      <c r="B482" s="829" t="s">
        <v>1792</v>
      </c>
      <c r="C482" s="839">
        <v>42944</v>
      </c>
      <c r="D482" s="829" t="s">
        <v>2126</v>
      </c>
      <c r="E482" s="830" t="s">
        <v>2127</v>
      </c>
      <c r="F482" s="831">
        <v>68460</v>
      </c>
      <c r="G482" s="832">
        <v>95.96</v>
      </c>
      <c r="H482" s="829">
        <v>125</v>
      </c>
      <c r="I482" s="829" t="s">
        <v>322</v>
      </c>
      <c r="J482" s="981">
        <f>H482</f>
        <v>125</v>
      </c>
      <c r="K482" s="840" t="s">
        <v>1324</v>
      </c>
      <c r="L482" s="841" t="s">
        <v>661</v>
      </c>
      <c r="M482" s="841" t="s">
        <v>352</v>
      </c>
      <c r="N482" s="841"/>
      <c r="O482" s="841"/>
      <c r="P482" s="841" t="s">
        <v>5</v>
      </c>
      <c r="Q482" s="841" t="s">
        <v>323</v>
      </c>
      <c r="R482" s="841" t="s">
        <v>652</v>
      </c>
      <c r="S482" s="829"/>
      <c r="T482" s="829" t="s">
        <v>5</v>
      </c>
      <c r="U482" s="829" t="s">
        <v>323</v>
      </c>
      <c r="V482" s="829" t="s">
        <v>652</v>
      </c>
    </row>
    <row r="483" spans="1:22" outlineLevel="1">
      <c r="A483" s="847" t="s">
        <v>331</v>
      </c>
      <c r="B483" s="829" t="s">
        <v>1793</v>
      </c>
      <c r="C483" s="839">
        <v>42937</v>
      </c>
      <c r="D483" s="829" t="s">
        <v>2128</v>
      </c>
      <c r="E483" s="830" t="s">
        <v>2129</v>
      </c>
      <c r="F483" s="831">
        <v>68558</v>
      </c>
      <c r="G483" s="832">
        <v>169.34</v>
      </c>
      <c r="H483" s="829">
        <v>223.75</v>
      </c>
      <c r="I483" s="829" t="s">
        <v>322</v>
      </c>
      <c r="J483" s="981">
        <f>H483</f>
        <v>223.75</v>
      </c>
      <c r="K483" s="840" t="s">
        <v>650</v>
      </c>
      <c r="L483" s="841" t="s">
        <v>645</v>
      </c>
      <c r="M483" s="841" t="s">
        <v>352</v>
      </c>
      <c r="N483" s="841" t="s">
        <v>681</v>
      </c>
      <c r="O483" s="841"/>
      <c r="P483" s="841" t="s">
        <v>5</v>
      </c>
      <c r="Q483" s="841" t="s">
        <v>323</v>
      </c>
      <c r="R483" s="841" t="s">
        <v>652</v>
      </c>
      <c r="S483" s="829"/>
      <c r="T483" s="829" t="s">
        <v>5</v>
      </c>
      <c r="U483" s="829" t="s">
        <v>323</v>
      </c>
      <c r="V483" s="829" t="s">
        <v>652</v>
      </c>
    </row>
    <row r="484" spans="1:22" outlineLevel="1">
      <c r="A484" s="847" t="s">
        <v>331</v>
      </c>
      <c r="B484" s="829" t="s">
        <v>1793</v>
      </c>
      <c r="C484" s="839">
        <v>42970</v>
      </c>
      <c r="D484" s="829" t="s">
        <v>1961</v>
      </c>
      <c r="E484" s="830" t="s">
        <v>2130</v>
      </c>
      <c r="F484" s="831">
        <v>68786</v>
      </c>
      <c r="G484" s="832">
        <v>84.31</v>
      </c>
      <c r="H484" s="829">
        <v>111.4</v>
      </c>
      <c r="I484" s="829" t="s">
        <v>322</v>
      </c>
      <c r="J484" s="981">
        <f>H484</f>
        <v>111.4</v>
      </c>
      <c r="K484" s="840" t="s">
        <v>943</v>
      </c>
      <c r="L484" s="841" t="s">
        <v>661</v>
      </c>
      <c r="M484" s="841" t="s">
        <v>352</v>
      </c>
      <c r="N484" s="841"/>
      <c r="O484" s="841"/>
      <c r="P484" s="841" t="s">
        <v>5</v>
      </c>
      <c r="Q484" s="841" t="s">
        <v>323</v>
      </c>
      <c r="R484" s="841" t="s">
        <v>652</v>
      </c>
      <c r="S484" s="829"/>
      <c r="T484" s="829" t="s">
        <v>5</v>
      </c>
      <c r="U484" s="829" t="s">
        <v>323</v>
      </c>
      <c r="V484" s="829" t="s">
        <v>652</v>
      </c>
    </row>
    <row r="485" spans="1:22" outlineLevel="1">
      <c r="A485" s="847" t="s">
        <v>331</v>
      </c>
      <c r="B485" s="829" t="s">
        <v>1793</v>
      </c>
      <c r="C485" s="839">
        <v>42964</v>
      </c>
      <c r="D485" s="829" t="s">
        <v>2131</v>
      </c>
      <c r="E485" s="830" t="s">
        <v>2132</v>
      </c>
      <c r="F485" s="831">
        <v>68781</v>
      </c>
      <c r="G485" s="832">
        <v>92.71</v>
      </c>
      <c r="H485" s="829">
        <v>122.5</v>
      </c>
      <c r="I485" s="829" t="s">
        <v>322</v>
      </c>
      <c r="J485" s="981">
        <f>H485</f>
        <v>122.5</v>
      </c>
      <c r="K485" s="840" t="s">
        <v>1324</v>
      </c>
      <c r="L485" s="841" t="s">
        <v>917</v>
      </c>
      <c r="M485" s="841" t="s">
        <v>352</v>
      </c>
      <c r="N485" s="841"/>
      <c r="O485" s="841"/>
      <c r="P485" s="841" t="s">
        <v>5</v>
      </c>
      <c r="Q485" s="841" t="s">
        <v>323</v>
      </c>
      <c r="R485" s="841" t="s">
        <v>652</v>
      </c>
      <c r="S485" s="829"/>
      <c r="T485" s="829" t="s">
        <v>5</v>
      </c>
      <c r="U485" s="829" t="s">
        <v>323</v>
      </c>
      <c r="V485" s="829" t="s">
        <v>652</v>
      </c>
    </row>
    <row r="486" spans="1:22" outlineLevel="1">
      <c r="A486" s="847" t="s">
        <v>331</v>
      </c>
      <c r="B486" s="829" t="s">
        <v>1793</v>
      </c>
      <c r="C486" s="839">
        <v>42970</v>
      </c>
      <c r="D486" s="829" t="s">
        <v>2133</v>
      </c>
      <c r="E486" s="830" t="s">
        <v>2134</v>
      </c>
      <c r="F486" s="831">
        <v>68786</v>
      </c>
      <c r="G486" s="832">
        <v>94.6</v>
      </c>
      <c r="H486" s="829">
        <v>125</v>
      </c>
      <c r="I486" s="829" t="s">
        <v>322</v>
      </c>
      <c r="J486" s="981">
        <f>H486</f>
        <v>125</v>
      </c>
      <c r="K486" s="840" t="s">
        <v>756</v>
      </c>
      <c r="L486" s="841" t="s">
        <v>661</v>
      </c>
      <c r="M486" s="841" t="s">
        <v>352</v>
      </c>
      <c r="N486" s="841"/>
      <c r="O486" s="841"/>
      <c r="P486" s="841" t="s">
        <v>5</v>
      </c>
      <c r="Q486" s="841" t="s">
        <v>323</v>
      </c>
      <c r="R486" s="841" t="s">
        <v>652</v>
      </c>
      <c r="S486" s="829"/>
      <c r="T486" s="829" t="s">
        <v>5</v>
      </c>
      <c r="U486" s="829" t="s">
        <v>323</v>
      </c>
      <c r="V486" s="829" t="s">
        <v>652</v>
      </c>
    </row>
    <row r="487" spans="1:22">
      <c r="A487" s="842" t="s">
        <v>647</v>
      </c>
      <c r="B487" s="842"/>
      <c r="C487" s="842"/>
      <c r="D487" s="842"/>
      <c r="E487" s="843"/>
      <c r="F487" s="844"/>
      <c r="G487" s="845">
        <f>SUM(G482:G486)</f>
        <v>536.91999999999996</v>
      </c>
      <c r="H487" s="846">
        <f>SUM(H482:H486)</f>
        <v>707.65</v>
      </c>
      <c r="I487" s="842"/>
      <c r="J487" s="984">
        <f>SUM(J482:J486)</f>
        <v>707.65</v>
      </c>
      <c r="K487" s="842"/>
      <c r="L487" s="842"/>
      <c r="M487" s="842"/>
      <c r="N487" s="842"/>
      <c r="O487" s="842"/>
      <c r="P487" s="842"/>
      <c r="Q487" s="842"/>
      <c r="R487" s="842"/>
      <c r="S487" s="829"/>
      <c r="T487" s="829"/>
      <c r="U487" s="829"/>
      <c r="V487" s="829"/>
    </row>
    <row r="488" spans="1:22" outlineLevel="1">
      <c r="A488" s="847" t="s">
        <v>332</v>
      </c>
      <c r="B488" s="829" t="s">
        <v>1792</v>
      </c>
      <c r="C488" s="839">
        <v>42947</v>
      </c>
      <c r="D488" s="829" t="s">
        <v>2135</v>
      </c>
      <c r="E488" s="830" t="s">
        <v>2136</v>
      </c>
      <c r="F488" s="831">
        <v>68521</v>
      </c>
      <c r="G488" s="832">
        <v>1456.61</v>
      </c>
      <c r="H488" s="829">
        <v>1456.61</v>
      </c>
      <c r="I488" s="829" t="s">
        <v>60</v>
      </c>
      <c r="J488" s="981">
        <v>1897.44</v>
      </c>
      <c r="K488" s="840" t="s">
        <v>922</v>
      </c>
      <c r="L488" s="841" t="s">
        <v>645</v>
      </c>
      <c r="M488" s="841" t="s">
        <v>352</v>
      </c>
      <c r="N488" s="841"/>
      <c r="O488" s="841"/>
      <c r="P488" s="841" t="s">
        <v>22</v>
      </c>
      <c r="Q488" s="841" t="s">
        <v>323</v>
      </c>
      <c r="R488" s="841" t="s">
        <v>652</v>
      </c>
      <c r="S488" s="829"/>
      <c r="T488" s="829" t="s">
        <v>22</v>
      </c>
      <c r="U488" s="829" t="s">
        <v>323</v>
      </c>
      <c r="V488" s="829" t="s">
        <v>652</v>
      </c>
    </row>
    <row r="489" spans="1:22" outlineLevel="1">
      <c r="A489" s="847" t="s">
        <v>332</v>
      </c>
      <c r="B489" s="829" t="s">
        <v>1793</v>
      </c>
      <c r="C489" s="839">
        <v>42978</v>
      </c>
      <c r="D489" s="829" t="s">
        <v>2137</v>
      </c>
      <c r="E489" s="830" t="s">
        <v>2138</v>
      </c>
      <c r="F489" s="831">
        <v>68801</v>
      </c>
      <c r="G489" s="832">
        <v>1334.79</v>
      </c>
      <c r="H489" s="829">
        <v>1334.79</v>
      </c>
      <c r="I489" s="829" t="s">
        <v>60</v>
      </c>
      <c r="J489" s="981">
        <v>1763.68</v>
      </c>
      <c r="K489" s="840" t="s">
        <v>922</v>
      </c>
      <c r="L489" s="841" t="s">
        <v>645</v>
      </c>
      <c r="M489" s="841" t="s">
        <v>352</v>
      </c>
      <c r="N489" s="841"/>
      <c r="O489" s="841"/>
      <c r="P489" s="841" t="s">
        <v>22</v>
      </c>
      <c r="Q489" s="841" t="s">
        <v>323</v>
      </c>
      <c r="R489" s="841" t="s">
        <v>652</v>
      </c>
      <c r="S489" s="829"/>
      <c r="T489" s="829" t="s">
        <v>22</v>
      </c>
      <c r="U489" s="829" t="s">
        <v>323</v>
      </c>
      <c r="V489" s="829" t="s">
        <v>652</v>
      </c>
    </row>
    <row r="490" spans="1:22">
      <c r="A490" s="842" t="s">
        <v>647</v>
      </c>
      <c r="B490" s="842"/>
      <c r="C490" s="842"/>
      <c r="D490" s="842"/>
      <c r="E490" s="843"/>
      <c r="F490" s="844"/>
      <c r="G490" s="845">
        <f>SUM(G488:G489)</f>
        <v>2791.3999999999996</v>
      </c>
      <c r="H490" s="846">
        <f>SUM(H488:H489)</f>
        <v>2791.3999999999996</v>
      </c>
      <c r="I490" s="842"/>
      <c r="J490" s="984">
        <f>SUM(J488:J489)</f>
        <v>3661.12</v>
      </c>
      <c r="K490" s="842"/>
      <c r="L490" s="842"/>
      <c r="M490" s="842"/>
      <c r="N490" s="842"/>
      <c r="O490" s="842"/>
      <c r="P490" s="842"/>
      <c r="Q490" s="842"/>
      <c r="R490" s="842"/>
      <c r="S490" s="829"/>
      <c r="T490" s="829"/>
      <c r="U490" s="829"/>
      <c r="V490" s="829"/>
    </row>
    <row r="491" spans="1:22" outlineLevel="1">
      <c r="A491" s="847" t="s">
        <v>2139</v>
      </c>
      <c r="B491" s="829" t="s">
        <v>1793</v>
      </c>
      <c r="C491" s="839">
        <v>42971</v>
      </c>
      <c r="D491" s="829" t="s">
        <v>1827</v>
      </c>
      <c r="E491" s="830" t="s">
        <v>2140</v>
      </c>
      <c r="F491" s="831">
        <v>68786</v>
      </c>
      <c r="G491" s="832">
        <v>22.7</v>
      </c>
      <c r="H491" s="829">
        <v>30</v>
      </c>
      <c r="I491" s="829" t="s">
        <v>322</v>
      </c>
      <c r="J491" s="981">
        <f t="shared" ref="J491:J496" si="26">H491</f>
        <v>30</v>
      </c>
      <c r="K491" s="840" t="s">
        <v>996</v>
      </c>
      <c r="L491" s="841" t="s">
        <v>661</v>
      </c>
      <c r="M491" s="841" t="s">
        <v>352</v>
      </c>
      <c r="N491" s="841"/>
      <c r="O491" s="841"/>
      <c r="P491" s="841" t="s">
        <v>5</v>
      </c>
      <c r="Q491" s="841" t="s">
        <v>323</v>
      </c>
      <c r="R491" s="841" t="s">
        <v>652</v>
      </c>
      <c r="S491" s="829"/>
      <c r="T491" s="829" t="s">
        <v>5</v>
      </c>
      <c r="U491" s="829" t="s">
        <v>323</v>
      </c>
      <c r="V491" s="829" t="s">
        <v>652</v>
      </c>
    </row>
    <row r="492" spans="1:22" outlineLevel="1">
      <c r="A492" s="847" t="s">
        <v>2139</v>
      </c>
      <c r="B492" s="829" t="s">
        <v>1793</v>
      </c>
      <c r="C492" s="839">
        <v>42971</v>
      </c>
      <c r="D492" s="829" t="s">
        <v>1827</v>
      </c>
      <c r="E492" s="830" t="s">
        <v>2141</v>
      </c>
      <c r="F492" s="831">
        <v>68786</v>
      </c>
      <c r="G492" s="832">
        <v>22.7</v>
      </c>
      <c r="H492" s="829">
        <v>30</v>
      </c>
      <c r="I492" s="829" t="s">
        <v>322</v>
      </c>
      <c r="J492" s="981">
        <f t="shared" si="26"/>
        <v>30</v>
      </c>
      <c r="K492" s="840" t="s">
        <v>996</v>
      </c>
      <c r="L492" s="841" t="s">
        <v>661</v>
      </c>
      <c r="M492" s="841" t="s">
        <v>352</v>
      </c>
      <c r="N492" s="841"/>
      <c r="O492" s="841"/>
      <c r="P492" s="841" t="s">
        <v>5</v>
      </c>
      <c r="Q492" s="841" t="s">
        <v>323</v>
      </c>
      <c r="R492" s="841" t="s">
        <v>652</v>
      </c>
      <c r="S492" s="829"/>
      <c r="T492" s="829" t="s">
        <v>5</v>
      </c>
      <c r="U492" s="829" t="s">
        <v>323</v>
      </c>
      <c r="V492" s="829" t="s">
        <v>652</v>
      </c>
    </row>
    <row r="493" spans="1:22" outlineLevel="1">
      <c r="A493" s="847" t="s">
        <v>2139</v>
      </c>
      <c r="B493" s="829" t="s">
        <v>1793</v>
      </c>
      <c r="C493" s="839">
        <v>42971</v>
      </c>
      <c r="D493" s="829" t="s">
        <v>1827</v>
      </c>
      <c r="E493" s="830" t="s">
        <v>2142</v>
      </c>
      <c r="F493" s="831">
        <v>68786</v>
      </c>
      <c r="G493" s="832">
        <v>121.09</v>
      </c>
      <c r="H493" s="829">
        <v>160</v>
      </c>
      <c r="I493" s="829" t="s">
        <v>322</v>
      </c>
      <c r="J493" s="981">
        <f t="shared" si="26"/>
        <v>160</v>
      </c>
      <c r="K493" s="840" t="s">
        <v>998</v>
      </c>
      <c r="L493" s="841" t="s">
        <v>661</v>
      </c>
      <c r="M493" s="841" t="s">
        <v>352</v>
      </c>
      <c r="N493" s="841"/>
      <c r="O493" s="841"/>
      <c r="P493" s="841" t="s">
        <v>5</v>
      </c>
      <c r="Q493" s="841" t="s">
        <v>323</v>
      </c>
      <c r="R493" s="841" t="s">
        <v>652</v>
      </c>
      <c r="S493" s="829"/>
      <c r="T493" s="829" t="s">
        <v>5</v>
      </c>
      <c r="U493" s="829" t="s">
        <v>323</v>
      </c>
      <c r="V493" s="829" t="s">
        <v>652</v>
      </c>
    </row>
    <row r="494" spans="1:22" outlineLevel="1">
      <c r="A494" s="847" t="s">
        <v>2139</v>
      </c>
      <c r="B494" s="829" t="s">
        <v>1793</v>
      </c>
      <c r="C494" s="839">
        <v>42971</v>
      </c>
      <c r="D494" s="829" t="s">
        <v>1827</v>
      </c>
      <c r="E494" s="830" t="s">
        <v>2143</v>
      </c>
      <c r="F494" s="831">
        <v>68786</v>
      </c>
      <c r="G494" s="832">
        <v>98.39</v>
      </c>
      <c r="H494" s="829">
        <v>130</v>
      </c>
      <c r="I494" s="829" t="s">
        <v>322</v>
      </c>
      <c r="J494" s="981">
        <f t="shared" si="26"/>
        <v>130</v>
      </c>
      <c r="K494" s="840" t="s">
        <v>998</v>
      </c>
      <c r="L494" s="841" t="s">
        <v>661</v>
      </c>
      <c r="M494" s="841" t="s">
        <v>352</v>
      </c>
      <c r="N494" s="841"/>
      <c r="O494" s="841"/>
      <c r="P494" s="841" t="s">
        <v>5</v>
      </c>
      <c r="Q494" s="841" t="s">
        <v>323</v>
      </c>
      <c r="R494" s="841" t="s">
        <v>652</v>
      </c>
      <c r="S494" s="829"/>
      <c r="T494" s="829" t="s">
        <v>5</v>
      </c>
      <c r="U494" s="829" t="s">
        <v>323</v>
      </c>
      <c r="V494" s="829" t="s">
        <v>652</v>
      </c>
    </row>
    <row r="495" spans="1:22" outlineLevel="1">
      <c r="A495" s="847" t="s">
        <v>2139</v>
      </c>
      <c r="B495" s="829" t="s">
        <v>1793</v>
      </c>
      <c r="C495" s="839">
        <v>42971</v>
      </c>
      <c r="D495" s="829" t="s">
        <v>1827</v>
      </c>
      <c r="E495" s="830" t="s">
        <v>2144</v>
      </c>
      <c r="F495" s="831">
        <v>68786</v>
      </c>
      <c r="G495" s="832">
        <v>378.41</v>
      </c>
      <c r="H495" s="829">
        <v>500</v>
      </c>
      <c r="I495" s="829" t="s">
        <v>322</v>
      </c>
      <c r="J495" s="981">
        <f t="shared" si="26"/>
        <v>500</v>
      </c>
      <c r="K495" s="840" t="s">
        <v>2145</v>
      </c>
      <c r="L495" s="841" t="s">
        <v>661</v>
      </c>
      <c r="M495" s="841" t="s">
        <v>352</v>
      </c>
      <c r="N495" s="841"/>
      <c r="O495" s="841"/>
      <c r="P495" s="841" t="s">
        <v>5</v>
      </c>
      <c r="Q495" s="841" t="s">
        <v>323</v>
      </c>
      <c r="R495" s="841" t="s">
        <v>652</v>
      </c>
      <c r="S495" s="829"/>
      <c r="T495" s="829" t="s">
        <v>5</v>
      </c>
      <c r="U495" s="829" t="s">
        <v>323</v>
      </c>
      <c r="V495" s="829" t="s">
        <v>652</v>
      </c>
    </row>
    <row r="496" spans="1:22" outlineLevel="1">
      <c r="A496" s="847" t="s">
        <v>2139</v>
      </c>
      <c r="B496" s="829" t="s">
        <v>1793</v>
      </c>
      <c r="C496" s="839">
        <v>42971</v>
      </c>
      <c r="D496" s="829" t="s">
        <v>1827</v>
      </c>
      <c r="E496" s="830" t="s">
        <v>2146</v>
      </c>
      <c r="F496" s="831">
        <v>68786</v>
      </c>
      <c r="G496" s="832">
        <v>22.7</v>
      </c>
      <c r="H496" s="829">
        <v>30</v>
      </c>
      <c r="I496" s="829" t="s">
        <v>322</v>
      </c>
      <c r="J496" s="981">
        <f t="shared" si="26"/>
        <v>30</v>
      </c>
      <c r="K496" s="840" t="s">
        <v>2147</v>
      </c>
      <c r="L496" s="841" t="s">
        <v>661</v>
      </c>
      <c r="M496" s="841" t="s">
        <v>352</v>
      </c>
      <c r="N496" s="841"/>
      <c r="O496" s="841"/>
      <c r="P496" s="841" t="s">
        <v>5</v>
      </c>
      <c r="Q496" s="841" t="s">
        <v>323</v>
      </c>
      <c r="R496" s="841" t="s">
        <v>652</v>
      </c>
      <c r="S496" s="829"/>
      <c r="T496" s="829" t="s">
        <v>5</v>
      </c>
      <c r="U496" s="829" t="s">
        <v>323</v>
      </c>
      <c r="V496" s="829" t="s">
        <v>652</v>
      </c>
    </row>
    <row r="497" spans="1:22">
      <c r="A497" s="842" t="s">
        <v>647</v>
      </c>
      <c r="B497" s="842"/>
      <c r="C497" s="842"/>
      <c r="D497" s="842"/>
      <c r="E497" s="843"/>
      <c r="F497" s="844"/>
      <c r="G497" s="845">
        <f>SUM(G491:G496)</f>
        <v>665.99</v>
      </c>
      <c r="H497" s="846">
        <f>SUM(H491:H496)</f>
        <v>880</v>
      </c>
      <c r="I497" s="842"/>
      <c r="J497" s="984">
        <f>SUM(J491:J496)</f>
        <v>880</v>
      </c>
      <c r="K497" s="842"/>
      <c r="L497" s="842"/>
      <c r="M497" s="842"/>
      <c r="N497" s="842"/>
      <c r="O497" s="842"/>
      <c r="P497" s="842"/>
      <c r="Q497" s="842"/>
      <c r="R497" s="842"/>
      <c r="S497" s="829"/>
      <c r="T497" s="829"/>
      <c r="U497" s="829"/>
      <c r="V497" s="829"/>
    </row>
    <row r="498" spans="1:22" outlineLevel="1">
      <c r="A498" s="993" t="s">
        <v>329</v>
      </c>
      <c r="B498" s="829" t="s">
        <v>1793</v>
      </c>
      <c r="C498" s="839">
        <v>42970</v>
      </c>
      <c r="D498" s="829" t="s">
        <v>1854</v>
      </c>
      <c r="E498" s="830" t="s">
        <v>2148</v>
      </c>
      <c r="F498" s="831">
        <v>68786</v>
      </c>
      <c r="G498" s="832">
        <v>41.26</v>
      </c>
      <c r="H498" s="829">
        <v>54.52</v>
      </c>
      <c r="I498" s="829" t="s">
        <v>322</v>
      </c>
      <c r="J498" s="981">
        <f>H498</f>
        <v>54.52</v>
      </c>
      <c r="K498" s="840" t="s">
        <v>891</v>
      </c>
      <c r="L498" s="841" t="s">
        <v>661</v>
      </c>
      <c r="M498" s="841" t="s">
        <v>352</v>
      </c>
      <c r="N498" s="841"/>
      <c r="O498" s="841"/>
      <c r="P498" s="841" t="s">
        <v>5</v>
      </c>
      <c r="Q498" s="841" t="s">
        <v>323</v>
      </c>
      <c r="R498" s="841" t="s">
        <v>652</v>
      </c>
      <c r="S498" s="829"/>
      <c r="T498" s="829" t="s">
        <v>5</v>
      </c>
      <c r="U498" s="829" t="s">
        <v>323</v>
      </c>
      <c r="V498" s="829" t="s">
        <v>652</v>
      </c>
    </row>
    <row r="499" spans="1:22">
      <c r="A499" s="842" t="s">
        <v>647</v>
      </c>
      <c r="B499" s="842"/>
      <c r="C499" s="842"/>
      <c r="D499" s="842"/>
      <c r="E499" s="843"/>
      <c r="F499" s="844"/>
      <c r="G499" s="845">
        <f>SUM(G498:G498)</f>
        <v>41.26</v>
      </c>
      <c r="H499" s="846">
        <f>SUM(H498:H498)</f>
        <v>54.52</v>
      </c>
      <c r="I499" s="842"/>
      <c r="J499" s="984">
        <f>SUM(J498:J498)</f>
        <v>54.52</v>
      </c>
      <c r="K499" s="842"/>
      <c r="L499" s="842"/>
      <c r="M499" s="842"/>
      <c r="N499" s="842"/>
      <c r="O499" s="842"/>
      <c r="P499" s="842"/>
      <c r="Q499" s="842"/>
      <c r="R499" s="842"/>
      <c r="S499" s="829"/>
      <c r="T499" s="829"/>
      <c r="U499" s="829"/>
      <c r="V499" s="829"/>
    </row>
    <row r="500" spans="1:22">
      <c r="A500" s="829" t="s">
        <v>0</v>
      </c>
      <c r="B500" s="829"/>
      <c r="C500" s="829"/>
      <c r="D500" s="829"/>
      <c r="E500" s="830"/>
      <c r="F500" s="831"/>
      <c r="G500" s="832"/>
      <c r="H500" s="829"/>
      <c r="I500" s="829"/>
      <c r="J500" s="981"/>
      <c r="K500" s="829"/>
      <c r="L500" s="829"/>
      <c r="M500" s="829"/>
      <c r="N500" s="829"/>
      <c r="O500" s="829"/>
      <c r="P500" s="829"/>
      <c r="Q500" s="829"/>
      <c r="R500" s="829"/>
      <c r="S500" s="829"/>
      <c r="T500" s="829"/>
      <c r="U500" s="829"/>
      <c r="V500" s="829"/>
    </row>
    <row r="501" spans="1:22">
      <c r="A501" s="829"/>
      <c r="B501" s="829"/>
      <c r="C501" s="829"/>
      <c r="D501" s="829"/>
      <c r="E501" s="830"/>
      <c r="F501" s="831"/>
      <c r="G501" s="832">
        <f>+G13+G20+G43+G46+G48+G51+G69+G95+G104+G113+G122+G131+G140+G145+G154+G165+G174+G196+G205+G209+G218+G229+G239+G248+G250+G288+G352+G359+G369+G388+G391+G399+G411+G418+G429+G431+G464+G481+G487+G490+G497+G499</f>
        <v>-245923.02999999985</v>
      </c>
      <c r="H501" s="849">
        <f>+H13+H20+H43+H46+H48+H51+H69+H95+H104+H113+H122+H131+H140+H145+H154+H165+H174+H196+H205+H209+H218+H229+H239+H248+H250+H288+H352+H359+H369+H388+H391+H399+H411+H418+H429+H431+H464+H481+H487+H490+H497+H499</f>
        <v>-322265.68999999989</v>
      </c>
      <c r="I501" s="829"/>
      <c r="J501" s="981">
        <f>+J13+J20+J43+J46+J48+J51+J69+J95+J104+J113+J122+J131+J140+J145+J154+J165+J174+J196+J205+J209+J218+J229+J239+J248+J250+J288+J352+J359+J369+J388+J391+J399+J411+J418+J429+J431+J464+J481+J487+J490+J497+J499</f>
        <v>-320045.22999999992</v>
      </c>
      <c r="K501" s="829"/>
      <c r="L501" s="829"/>
      <c r="M501" s="829"/>
      <c r="N501" s="829"/>
      <c r="O501" s="829"/>
      <c r="P501" s="829"/>
      <c r="Q501" s="829"/>
      <c r="R501" s="829"/>
      <c r="S501" s="829"/>
      <c r="T501" s="829"/>
      <c r="U501" s="829"/>
      <c r="V501" s="829"/>
    </row>
    <row r="502" spans="1:22">
      <c r="F502"/>
      <c r="J502" s="985"/>
    </row>
    <row r="503" spans="1:22" ht="14.5">
      <c r="F503" s="850" t="s">
        <v>612</v>
      </c>
      <c r="G503" s="850" t="s">
        <v>926</v>
      </c>
      <c r="H503" s="850"/>
      <c r="I503" s="850"/>
      <c r="J503" s="986">
        <f>J501-J13</f>
        <v>53786.770000000077</v>
      </c>
    </row>
    <row r="504" spans="1:22">
      <c r="F504"/>
      <c r="J504" s="982"/>
    </row>
    <row r="505" spans="1:22">
      <c r="F505"/>
      <c r="J505" s="982">
        <v>53786.589999999967</v>
      </c>
    </row>
    <row r="506" spans="1:22" ht="14.5">
      <c r="F506"/>
      <c r="J506" s="982">
        <f>J503-J505</f>
        <v>0.1800000001094304</v>
      </c>
      <c r="K506" s="1192" t="s">
        <v>2425</v>
      </c>
    </row>
    <row r="507" spans="1:22">
      <c r="F507"/>
    </row>
    <row r="508" spans="1:22">
      <c r="F508"/>
    </row>
    <row r="509" spans="1:22">
      <c r="F509"/>
    </row>
    <row r="510" spans="1:22">
      <c r="F510"/>
    </row>
    <row r="511" spans="1:22">
      <c r="F511"/>
    </row>
    <row r="512" spans="1:22">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c r="F522"/>
    </row>
    <row r="523" spans="6:6">
      <c r="F523"/>
    </row>
    <row r="524" spans="6:6">
      <c r="F524"/>
    </row>
    <row r="525" spans="6:6">
      <c r="F525"/>
    </row>
    <row r="526" spans="6:6">
      <c r="F526"/>
    </row>
    <row r="527" spans="6:6">
      <c r="F527"/>
    </row>
    <row r="528" spans="6:6">
      <c r="F528"/>
    </row>
    <row r="529" spans="6:6">
      <c r="F529"/>
    </row>
    <row r="530" spans="6:6">
      <c r="F530"/>
    </row>
    <row r="531" spans="6:6">
      <c r="F531"/>
    </row>
    <row r="532" spans="6:6">
      <c r="F532"/>
    </row>
    <row r="533" spans="6:6">
      <c r="F533"/>
    </row>
    <row r="534" spans="6:6">
      <c r="F534"/>
    </row>
    <row r="535" spans="6:6">
      <c r="F535"/>
    </row>
    <row r="536" spans="6:6">
      <c r="F536"/>
    </row>
    <row r="537" spans="6:6">
      <c r="F537"/>
    </row>
    <row r="538" spans="6:6">
      <c r="F538"/>
    </row>
    <row r="539" spans="6:6">
      <c r="F539"/>
    </row>
    <row r="540" spans="6:6">
      <c r="F540"/>
    </row>
    <row r="541" spans="6:6">
      <c r="F541"/>
    </row>
    <row r="542" spans="6:6">
      <c r="F542"/>
    </row>
    <row r="543" spans="6:6">
      <c r="F543"/>
    </row>
    <row r="544" spans="6:6">
      <c r="F544"/>
    </row>
    <row r="545" spans="6:6">
      <c r="F545"/>
    </row>
    <row r="546" spans="6:6">
      <c r="F546"/>
    </row>
    <row r="547" spans="6:6">
      <c r="F547"/>
    </row>
    <row r="548" spans="6:6">
      <c r="F548"/>
    </row>
    <row r="549" spans="6:6">
      <c r="F549"/>
    </row>
    <row r="550" spans="6:6">
      <c r="F550"/>
    </row>
    <row r="551" spans="6:6">
      <c r="F551"/>
    </row>
    <row r="552" spans="6:6">
      <c r="F552"/>
    </row>
    <row r="553" spans="6:6">
      <c r="F553"/>
    </row>
    <row r="554" spans="6:6">
      <c r="F554"/>
    </row>
    <row r="555" spans="6:6">
      <c r="F555"/>
    </row>
    <row r="556" spans="6:6">
      <c r="F556"/>
    </row>
    <row r="557" spans="6:6">
      <c r="F557"/>
    </row>
    <row r="558" spans="6:6">
      <c r="F558"/>
    </row>
    <row r="559" spans="6:6">
      <c r="F559"/>
    </row>
    <row r="560" spans="6:6">
      <c r="F560"/>
    </row>
    <row r="561" spans="6:6">
      <c r="F561"/>
    </row>
    <row r="562" spans="6:6">
      <c r="F562"/>
    </row>
    <row r="563" spans="6:6">
      <c r="F563"/>
    </row>
    <row r="564" spans="6:6">
      <c r="F564"/>
    </row>
    <row r="565" spans="6:6">
      <c r="F565"/>
    </row>
    <row r="566" spans="6:6">
      <c r="F566"/>
    </row>
    <row r="567" spans="6:6">
      <c r="F567"/>
    </row>
    <row r="568" spans="6:6">
      <c r="F568"/>
    </row>
    <row r="569" spans="6:6">
      <c r="F569"/>
    </row>
    <row r="570" spans="6:6">
      <c r="F570"/>
    </row>
    <row r="571" spans="6:6">
      <c r="F571"/>
    </row>
    <row r="572" spans="6:6">
      <c r="F572"/>
    </row>
    <row r="573" spans="6:6">
      <c r="F573"/>
    </row>
    <row r="574" spans="6:6">
      <c r="F574"/>
    </row>
    <row r="575" spans="6:6">
      <c r="F575"/>
    </row>
    <row r="576" spans="6:6">
      <c r="F576"/>
    </row>
    <row r="577" spans="6:6">
      <c r="F577"/>
    </row>
    <row r="578" spans="6:6">
      <c r="F578"/>
    </row>
    <row r="579" spans="6:6">
      <c r="F579"/>
    </row>
    <row r="580" spans="6:6">
      <c r="F580"/>
    </row>
    <row r="581" spans="6:6">
      <c r="F581"/>
    </row>
    <row r="582" spans="6:6">
      <c r="F582"/>
    </row>
    <row r="583" spans="6:6">
      <c r="F583"/>
    </row>
    <row r="584" spans="6:6">
      <c r="F584"/>
    </row>
    <row r="585" spans="6:6">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c r="F1090"/>
    </row>
    <row r="1091" spans="6:6" outlineLevel="1">
      <c r="F1091"/>
    </row>
    <row r="1092" spans="6:6" outlineLevel="1">
      <c r="F1092"/>
    </row>
    <row r="1093" spans="6:6" outlineLevel="1">
      <c r="F1093"/>
    </row>
    <row r="1094" spans="6:6" outlineLevel="1">
      <c r="F1094"/>
    </row>
    <row r="1095" spans="6:6">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c r="F1158"/>
    </row>
    <row r="1159" spans="6:6" outlineLevel="1">
      <c r="F1159"/>
    </row>
    <row r="1160" spans="6:6" outlineLevel="1">
      <c r="F1160"/>
    </row>
    <row r="1161" spans="6:6">
      <c r="F1161"/>
    </row>
    <row r="1162" spans="6:6" outlineLevel="1">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outlineLevel="1">
      <c r="F1185"/>
    </row>
    <row r="1186" spans="6:6" outlineLevel="1">
      <c r="F1186"/>
    </row>
    <row r="1187" spans="6:6">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c r="F1368"/>
    </row>
    <row r="1369" spans="6:6" outlineLevel="1">
      <c r="F1369"/>
    </row>
    <row r="1370" spans="6:6" outlineLevel="1">
      <c r="F1370"/>
    </row>
    <row r="1371" spans="6:6" outlineLevel="1">
      <c r="F1371"/>
    </row>
    <row r="1372" spans="6:6" outlineLevel="1">
      <c r="F1372"/>
    </row>
    <row r="1373" spans="6:6">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sheetData>
  <dataValidations count="1">
    <dataValidation type="textLength" errorStyle="information" allowBlank="1" showInputMessage="1" showErrorMessage="1" error="XLBVal:8=_x000d__x000a_XLBRowCount:3=492_x000d__x000a_XLBColCount:3=22_x000d__x000a_Style:2=2_x000d__x000a_" sqref="A10" xr:uid="{00000000-0002-0000-1800-000000000000}">
      <formula1>0</formula1>
      <formula2>300</formula2>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687"/>
  <sheetViews>
    <sheetView topLeftCell="G298" workbookViewId="0">
      <selection activeCell="L308" sqref="L308"/>
    </sheetView>
  </sheetViews>
  <sheetFormatPr baseColWidth="10" defaultColWidth="11.453125" defaultRowHeight="14.5" outlineLevelRow="1"/>
  <cols>
    <col min="1" max="1" width="16.81640625" style="1192" bestFit="1" customWidth="1"/>
    <col min="2" max="2" width="18.1796875" style="1192" bestFit="1" customWidth="1"/>
    <col min="3" max="3" width="17" style="1192" bestFit="1" customWidth="1"/>
    <col min="4" max="4" width="34.453125" style="1192" bestFit="1" customWidth="1"/>
    <col min="5" max="5" width="46.26953125" style="1192" bestFit="1" customWidth="1"/>
    <col min="6" max="6" width="11.1796875" style="1193" bestFit="1" customWidth="1"/>
    <col min="7" max="7" width="19.26953125" style="1192" bestFit="1" customWidth="1"/>
    <col min="8" max="8" width="20" style="1192" bestFit="1" customWidth="1"/>
    <col min="9" max="9" width="14.7265625" style="1192" bestFit="1" customWidth="1"/>
    <col min="10" max="10" width="12.26953125" style="1223" customWidth="1"/>
    <col min="11" max="11" width="14" style="1192" bestFit="1" customWidth="1"/>
    <col min="12" max="12" width="19.7265625" style="1192" bestFit="1" customWidth="1"/>
    <col min="13" max="13" width="19.54296875" style="1192" bestFit="1" customWidth="1"/>
    <col min="14" max="14" width="13.81640625" style="1192" bestFit="1" customWidth="1"/>
    <col min="15" max="15" width="13.453125" style="1192" bestFit="1" customWidth="1"/>
    <col min="16" max="16" width="10.1796875" style="1192" bestFit="1" customWidth="1"/>
    <col min="17" max="17" width="12.81640625" style="1192" bestFit="1" customWidth="1"/>
    <col min="18" max="18" width="18.26953125" style="1192" bestFit="1" customWidth="1"/>
    <col min="19" max="19" width="6" style="1192" bestFit="1" customWidth="1"/>
    <col min="20" max="20" width="2.26953125" style="1192" bestFit="1" customWidth="1"/>
    <col min="21" max="21" width="7.453125" style="1192" bestFit="1" customWidth="1"/>
    <col min="22" max="22" width="4" style="1192" bestFit="1" customWidth="1"/>
    <col min="23" max="16384" width="11.453125" style="1192"/>
  </cols>
  <sheetData>
    <row r="1" spans="1:22" ht="15" thickBot="1">
      <c r="A1" s="1189"/>
      <c r="B1" s="1190"/>
      <c r="C1" s="1190"/>
      <c r="D1" s="1191"/>
    </row>
    <row r="2" spans="1:22" ht="15" thickBot="1">
      <c r="A2" s="1194"/>
      <c r="B2" s="822" t="s">
        <v>617</v>
      </c>
      <c r="C2" s="1195" t="s">
        <v>618</v>
      </c>
      <c r="D2" s="1196"/>
    </row>
    <row r="3" spans="1:22" ht="15" thickBot="1">
      <c r="A3" s="1194"/>
      <c r="B3" s="822" t="s">
        <v>619</v>
      </c>
      <c r="C3" s="1195" t="s">
        <v>2241</v>
      </c>
      <c r="D3" s="1196"/>
    </row>
    <row r="4" spans="1:22" ht="15" thickBot="1">
      <c r="A4" s="1194"/>
      <c r="B4" s="822" t="s">
        <v>621</v>
      </c>
      <c r="C4" s="1195" t="s">
        <v>2241</v>
      </c>
      <c r="D4" s="1196"/>
    </row>
    <row r="5" spans="1:22" ht="15" thickBot="1">
      <c r="A5" s="1194"/>
      <c r="B5" s="822" t="s">
        <v>623</v>
      </c>
      <c r="C5" s="1195">
        <v>4000</v>
      </c>
      <c r="D5" s="1196"/>
    </row>
    <row r="6" spans="1:22" ht="15" thickBot="1">
      <c r="A6" s="1194"/>
      <c r="B6" s="822" t="s">
        <v>624</v>
      </c>
      <c r="C6" s="1195">
        <v>9999</v>
      </c>
      <c r="D6" s="1196"/>
    </row>
    <row r="7" spans="1:22" ht="15" thickBot="1">
      <c r="A7" s="1194"/>
      <c r="B7" s="822" t="s">
        <v>625</v>
      </c>
      <c r="C7" s="1197" t="s">
        <v>352</v>
      </c>
      <c r="D7" s="1196"/>
    </row>
    <row r="8" spans="1:22" ht="15" thickBot="1">
      <c r="A8" s="1198"/>
      <c r="B8" s="1199"/>
      <c r="C8" s="1199"/>
      <c r="D8" s="1200"/>
    </row>
    <row r="10" spans="1:22">
      <c r="A10" s="1201" t="e">
        <f ca="1">[2]!AG_DTRT("0,Detail Report 1,1",$C$2,$C$5,$C$6,$C$3,$C$4,$C$7,$C$7)</f>
        <v>#NAME?</v>
      </c>
      <c r="B10" s="1201"/>
      <c r="C10" s="1201"/>
      <c r="D10" s="1201"/>
      <c r="E10" s="1202"/>
      <c r="F10" s="1203"/>
      <c r="G10" s="1204"/>
      <c r="H10" s="1201"/>
      <c r="I10" s="1201"/>
      <c r="J10" s="1224"/>
      <c r="K10" s="1201"/>
      <c r="L10" s="1201"/>
      <c r="M10" s="1205"/>
      <c r="N10" s="1205"/>
      <c r="O10" s="1201"/>
      <c r="P10" s="1201"/>
      <c r="Q10" s="1201"/>
      <c r="R10" s="1201"/>
      <c r="S10" s="1201"/>
      <c r="T10" s="1201"/>
      <c r="U10" s="1201"/>
      <c r="V10" s="1201"/>
    </row>
    <row r="11" spans="1:22" s="1210" customFormat="1" ht="50">
      <c r="A11" s="1206" t="s">
        <v>626</v>
      </c>
      <c r="B11" s="1206" t="s">
        <v>627</v>
      </c>
      <c r="C11" s="1206" t="s">
        <v>628</v>
      </c>
      <c r="D11" s="1206" t="s">
        <v>629</v>
      </c>
      <c r="E11" s="1206" t="s">
        <v>27</v>
      </c>
      <c r="F11" s="1207" t="s">
        <v>630</v>
      </c>
      <c r="G11" s="1208" t="s">
        <v>631</v>
      </c>
      <c r="H11" s="1206" t="s">
        <v>632</v>
      </c>
      <c r="I11" s="1206" t="s">
        <v>633</v>
      </c>
      <c r="J11" s="1225" t="s">
        <v>1789</v>
      </c>
      <c r="K11" s="1206" t="s">
        <v>634</v>
      </c>
      <c r="L11" s="1206" t="s">
        <v>635</v>
      </c>
      <c r="M11" s="1209" t="s">
        <v>636</v>
      </c>
      <c r="N11" s="1206" t="s">
        <v>637</v>
      </c>
      <c r="O11" s="1206" t="s">
        <v>638</v>
      </c>
      <c r="P11" s="1206" t="s">
        <v>639</v>
      </c>
      <c r="Q11" s="1206" t="s">
        <v>640</v>
      </c>
      <c r="R11" s="1206" t="s">
        <v>641</v>
      </c>
      <c r="S11" s="1206"/>
      <c r="T11" s="1206"/>
      <c r="U11" s="1206"/>
      <c r="V11" s="1206"/>
    </row>
    <row r="12" spans="1:22" outlineLevel="1">
      <c r="A12" s="1211" t="s">
        <v>64</v>
      </c>
      <c r="B12" s="1201" t="s">
        <v>2241</v>
      </c>
      <c r="C12" s="1212">
        <v>43008</v>
      </c>
      <c r="D12" s="1201" t="s">
        <v>2242</v>
      </c>
      <c r="E12" s="1202" t="s">
        <v>2243</v>
      </c>
      <c r="F12" s="1203">
        <v>69160</v>
      </c>
      <c r="G12" s="1204">
        <v>77.61</v>
      </c>
      <c r="H12" s="1201">
        <v>100</v>
      </c>
      <c r="I12" s="1201" t="s">
        <v>322</v>
      </c>
      <c r="J12" s="1226">
        <f>H12</f>
        <v>100</v>
      </c>
      <c r="K12" s="1213" t="s">
        <v>1297</v>
      </c>
      <c r="L12" s="1214" t="s">
        <v>661</v>
      </c>
      <c r="M12" s="1214" t="s">
        <v>352</v>
      </c>
      <c r="N12" s="1214"/>
      <c r="O12" s="1214" t="s">
        <v>2244</v>
      </c>
      <c r="P12" s="1214" t="s">
        <v>5</v>
      </c>
      <c r="Q12" s="1214" t="s">
        <v>323</v>
      </c>
      <c r="R12" s="1214" t="s">
        <v>652</v>
      </c>
      <c r="S12" s="1201" t="s">
        <v>2244</v>
      </c>
      <c r="T12" s="1201" t="s">
        <v>5</v>
      </c>
      <c r="U12" s="1201" t="s">
        <v>323</v>
      </c>
      <c r="V12" s="1201" t="s">
        <v>652</v>
      </c>
    </row>
    <row r="13" spans="1:22">
      <c r="A13" s="1215" t="s">
        <v>647</v>
      </c>
      <c r="B13" s="1215"/>
      <c r="C13" s="1215"/>
      <c r="D13" s="1215"/>
      <c r="E13" s="1216"/>
      <c r="F13" s="1217"/>
      <c r="G13" s="1218">
        <f>SUM(G12:G12)</f>
        <v>77.61</v>
      </c>
      <c r="H13" s="1219">
        <f>SUM(H12:H12)</f>
        <v>100</v>
      </c>
      <c r="I13" s="1215"/>
      <c r="J13" s="1227">
        <f>SUM(J12:J12)</f>
        <v>100</v>
      </c>
      <c r="K13" s="1215"/>
      <c r="L13" s="1215"/>
      <c r="M13" s="1215"/>
      <c r="N13" s="1215"/>
      <c r="O13" s="1215"/>
      <c r="P13" s="1215"/>
      <c r="Q13" s="1215"/>
      <c r="R13" s="1215"/>
      <c r="S13" s="1201"/>
      <c r="T13" s="1201"/>
      <c r="U13" s="1201"/>
      <c r="V13" s="1201"/>
    </row>
    <row r="14" spans="1:22" outlineLevel="1">
      <c r="A14" s="1211" t="s">
        <v>65</v>
      </c>
      <c r="B14" s="1201" t="s">
        <v>2241</v>
      </c>
      <c r="C14" s="1212">
        <v>43008</v>
      </c>
      <c r="D14" s="1201" t="s">
        <v>2245</v>
      </c>
      <c r="E14" s="1202" t="s">
        <v>2246</v>
      </c>
      <c r="F14" s="1203">
        <v>69154</v>
      </c>
      <c r="G14" s="1204">
        <v>2826.19</v>
      </c>
      <c r="H14" s="1201">
        <v>3642</v>
      </c>
      <c r="I14" s="1201" t="s">
        <v>322</v>
      </c>
      <c r="J14" s="1226">
        <f>H14</f>
        <v>3642</v>
      </c>
      <c r="K14" s="1213" t="s">
        <v>1297</v>
      </c>
      <c r="L14" s="1214" t="s">
        <v>661</v>
      </c>
      <c r="M14" s="1214" t="s">
        <v>352</v>
      </c>
      <c r="N14" s="1214"/>
      <c r="O14" s="1214" t="s">
        <v>2247</v>
      </c>
      <c r="P14" s="1214" t="s">
        <v>5</v>
      </c>
      <c r="Q14" s="1214" t="s">
        <v>323</v>
      </c>
      <c r="R14" s="1214" t="s">
        <v>652</v>
      </c>
      <c r="S14" s="1201" t="s">
        <v>2247</v>
      </c>
      <c r="T14" s="1201" t="s">
        <v>5</v>
      </c>
      <c r="U14" s="1201" t="s">
        <v>323</v>
      </c>
      <c r="V14" s="1201" t="s">
        <v>652</v>
      </c>
    </row>
    <row r="15" spans="1:22">
      <c r="A15" s="1215" t="s">
        <v>647</v>
      </c>
      <c r="B15" s="1215"/>
      <c r="C15" s="1215"/>
      <c r="D15" s="1215"/>
      <c r="E15" s="1216"/>
      <c r="F15" s="1217"/>
      <c r="G15" s="1218">
        <f>SUM(G14:G14)</f>
        <v>2826.19</v>
      </c>
      <c r="H15" s="1219">
        <f>SUM(H14:H14)</f>
        <v>3642</v>
      </c>
      <c r="I15" s="1215"/>
      <c r="J15" s="1227">
        <f>SUM(J14:J14)</f>
        <v>3642</v>
      </c>
      <c r="K15" s="1215"/>
      <c r="L15" s="1215"/>
      <c r="M15" s="1215"/>
      <c r="N15" s="1215"/>
      <c r="O15" s="1215"/>
      <c r="P15" s="1215"/>
      <c r="Q15" s="1215"/>
      <c r="R15" s="1215"/>
      <c r="S15" s="1201"/>
      <c r="T15" s="1201"/>
      <c r="U15" s="1201"/>
      <c r="V15" s="1201"/>
    </row>
    <row r="16" spans="1:22" outlineLevel="1">
      <c r="A16" s="1211" t="s">
        <v>71</v>
      </c>
      <c r="B16" s="1201" t="s">
        <v>2241</v>
      </c>
      <c r="C16" s="1212">
        <v>42905</v>
      </c>
      <c r="D16" s="1201" t="s">
        <v>2248</v>
      </c>
      <c r="E16" s="1202" t="s">
        <v>1625</v>
      </c>
      <c r="F16" s="1203">
        <v>69092</v>
      </c>
      <c r="G16" s="1204">
        <v>178.42</v>
      </c>
      <c r="H16" s="1201">
        <v>230</v>
      </c>
      <c r="I16" s="1201" t="s">
        <v>322</v>
      </c>
      <c r="J16" s="1226">
        <f t="shared" ref="J16:J22" si="0">H16</f>
        <v>230</v>
      </c>
      <c r="K16" s="1213" t="s">
        <v>683</v>
      </c>
      <c r="L16" s="1214" t="s">
        <v>661</v>
      </c>
      <c r="M16" s="1214" t="s">
        <v>352</v>
      </c>
      <c r="N16" s="1214"/>
      <c r="O16" s="1214"/>
      <c r="P16" s="1214" t="s">
        <v>5</v>
      </c>
      <c r="Q16" s="1214" t="s">
        <v>323</v>
      </c>
      <c r="R16" s="1214" t="s">
        <v>652</v>
      </c>
      <c r="S16" s="1201"/>
      <c r="T16" s="1201" t="s">
        <v>5</v>
      </c>
      <c r="U16" s="1201" t="s">
        <v>323</v>
      </c>
      <c r="V16" s="1201" t="s">
        <v>652</v>
      </c>
    </row>
    <row r="17" spans="1:22" outlineLevel="1">
      <c r="A17" s="1211" t="s">
        <v>71</v>
      </c>
      <c r="B17" s="1201" t="s">
        <v>2241</v>
      </c>
      <c r="C17" s="1212">
        <v>42893</v>
      </c>
      <c r="D17" s="1201" t="s">
        <v>2249</v>
      </c>
      <c r="E17" s="1202" t="s">
        <v>1627</v>
      </c>
      <c r="F17" s="1203">
        <v>69092</v>
      </c>
      <c r="G17" s="1204">
        <v>27.15</v>
      </c>
      <c r="H17" s="1201">
        <v>35</v>
      </c>
      <c r="I17" s="1201" t="s">
        <v>322</v>
      </c>
      <c r="J17" s="1226">
        <f t="shared" si="0"/>
        <v>35</v>
      </c>
      <c r="K17" s="1213" t="s">
        <v>996</v>
      </c>
      <c r="L17" s="1214" t="s">
        <v>661</v>
      </c>
      <c r="M17" s="1214" t="s">
        <v>352</v>
      </c>
      <c r="N17" s="1214"/>
      <c r="O17" s="1214"/>
      <c r="P17" s="1214" t="s">
        <v>5</v>
      </c>
      <c r="Q17" s="1214" t="s">
        <v>323</v>
      </c>
      <c r="R17" s="1214" t="s">
        <v>652</v>
      </c>
      <c r="S17" s="1201"/>
      <c r="T17" s="1201" t="s">
        <v>5</v>
      </c>
      <c r="U17" s="1201" t="s">
        <v>323</v>
      </c>
      <c r="V17" s="1201" t="s">
        <v>652</v>
      </c>
    </row>
    <row r="18" spans="1:22" outlineLevel="1">
      <c r="A18" s="1211" t="s">
        <v>71</v>
      </c>
      <c r="B18" s="1201" t="s">
        <v>2241</v>
      </c>
      <c r="C18" s="1212">
        <v>42894</v>
      </c>
      <c r="D18" s="1201" t="s">
        <v>2249</v>
      </c>
      <c r="E18" s="1202" t="s">
        <v>1628</v>
      </c>
      <c r="F18" s="1203">
        <v>69092</v>
      </c>
      <c r="G18" s="1204">
        <v>46.54</v>
      </c>
      <c r="H18" s="1201">
        <v>60</v>
      </c>
      <c r="I18" s="1201" t="s">
        <v>322</v>
      </c>
      <c r="J18" s="1226">
        <f t="shared" si="0"/>
        <v>60</v>
      </c>
      <c r="K18" s="1213" t="s">
        <v>996</v>
      </c>
      <c r="L18" s="1214" t="s">
        <v>661</v>
      </c>
      <c r="M18" s="1214" t="s">
        <v>352</v>
      </c>
      <c r="N18" s="1214"/>
      <c r="O18" s="1214"/>
      <c r="P18" s="1214" t="s">
        <v>5</v>
      </c>
      <c r="Q18" s="1214" t="s">
        <v>323</v>
      </c>
      <c r="R18" s="1214" t="s">
        <v>652</v>
      </c>
      <c r="S18" s="1201"/>
      <c r="T18" s="1201" t="s">
        <v>5</v>
      </c>
      <c r="U18" s="1201" t="s">
        <v>323</v>
      </c>
      <c r="V18" s="1201" t="s">
        <v>652</v>
      </c>
    </row>
    <row r="19" spans="1:22" outlineLevel="1">
      <c r="A19" s="1211" t="s">
        <v>71</v>
      </c>
      <c r="B19" s="1201" t="s">
        <v>2241</v>
      </c>
      <c r="C19" s="1212">
        <v>42893</v>
      </c>
      <c r="D19" s="1201" t="s">
        <v>2249</v>
      </c>
      <c r="E19" s="1202" t="s">
        <v>1629</v>
      </c>
      <c r="F19" s="1203">
        <v>69092</v>
      </c>
      <c r="G19" s="1204">
        <v>204.8</v>
      </c>
      <c r="H19" s="1201">
        <v>264</v>
      </c>
      <c r="I19" s="1201" t="s">
        <v>322</v>
      </c>
      <c r="J19" s="1226">
        <f t="shared" si="0"/>
        <v>264</v>
      </c>
      <c r="K19" s="1213" t="s">
        <v>998</v>
      </c>
      <c r="L19" s="1214" t="s">
        <v>661</v>
      </c>
      <c r="M19" s="1214" t="s">
        <v>352</v>
      </c>
      <c r="N19" s="1214"/>
      <c r="O19" s="1214"/>
      <c r="P19" s="1214" t="s">
        <v>5</v>
      </c>
      <c r="Q19" s="1214" t="s">
        <v>323</v>
      </c>
      <c r="R19" s="1214" t="s">
        <v>652</v>
      </c>
      <c r="S19" s="1201"/>
      <c r="T19" s="1201" t="s">
        <v>5</v>
      </c>
      <c r="U19" s="1201" t="s">
        <v>323</v>
      </c>
      <c r="V19" s="1201" t="s">
        <v>652</v>
      </c>
    </row>
    <row r="20" spans="1:22" outlineLevel="1">
      <c r="A20" s="1211" t="s">
        <v>71</v>
      </c>
      <c r="B20" s="1201" t="s">
        <v>2241</v>
      </c>
      <c r="C20" s="1212">
        <v>42905</v>
      </c>
      <c r="D20" s="1201" t="s">
        <v>2248</v>
      </c>
      <c r="E20" s="1202" t="s">
        <v>1630</v>
      </c>
      <c r="F20" s="1203">
        <v>69092</v>
      </c>
      <c r="G20" s="1204">
        <v>224.97</v>
      </c>
      <c r="H20" s="1201">
        <v>290</v>
      </c>
      <c r="I20" s="1201" t="s">
        <v>322</v>
      </c>
      <c r="J20" s="1226">
        <f t="shared" si="0"/>
        <v>290</v>
      </c>
      <c r="K20" s="1213" t="s">
        <v>998</v>
      </c>
      <c r="L20" s="1214" t="s">
        <v>661</v>
      </c>
      <c r="M20" s="1214" t="s">
        <v>352</v>
      </c>
      <c r="N20" s="1214"/>
      <c r="O20" s="1214"/>
      <c r="P20" s="1214" t="s">
        <v>5</v>
      </c>
      <c r="Q20" s="1214" t="s">
        <v>323</v>
      </c>
      <c r="R20" s="1214" t="s">
        <v>652</v>
      </c>
      <c r="S20" s="1201"/>
      <c r="T20" s="1201" t="s">
        <v>5</v>
      </c>
      <c r="U20" s="1201" t="s">
        <v>323</v>
      </c>
      <c r="V20" s="1201" t="s">
        <v>652</v>
      </c>
    </row>
    <row r="21" spans="1:22" outlineLevel="1">
      <c r="A21" s="1211" t="s">
        <v>71</v>
      </c>
      <c r="B21" s="1201" t="s">
        <v>2241</v>
      </c>
      <c r="C21" s="1212">
        <v>42905</v>
      </c>
      <c r="D21" s="1201" t="s">
        <v>2248</v>
      </c>
      <c r="E21" s="1202" t="s">
        <v>1631</v>
      </c>
      <c r="F21" s="1203">
        <v>69092</v>
      </c>
      <c r="G21" s="1204">
        <v>1.55</v>
      </c>
      <c r="H21" s="1201">
        <v>2</v>
      </c>
      <c r="I21" s="1201" t="s">
        <v>322</v>
      </c>
      <c r="J21" s="1226">
        <f t="shared" si="0"/>
        <v>2</v>
      </c>
      <c r="K21" s="1213" t="s">
        <v>878</v>
      </c>
      <c r="L21" s="1214" t="s">
        <v>661</v>
      </c>
      <c r="M21" s="1214" t="s">
        <v>352</v>
      </c>
      <c r="N21" s="1214"/>
      <c r="O21" s="1214"/>
      <c r="P21" s="1214" t="s">
        <v>5</v>
      </c>
      <c r="Q21" s="1214" t="s">
        <v>323</v>
      </c>
      <c r="R21" s="1214" t="s">
        <v>652</v>
      </c>
      <c r="S21" s="1201"/>
      <c r="T21" s="1201" t="s">
        <v>5</v>
      </c>
      <c r="U21" s="1201" t="s">
        <v>323</v>
      </c>
      <c r="V21" s="1201" t="s">
        <v>652</v>
      </c>
    </row>
    <row r="22" spans="1:22" outlineLevel="1">
      <c r="A22" s="1211" t="s">
        <v>71</v>
      </c>
      <c r="B22" s="1201" t="s">
        <v>2241</v>
      </c>
      <c r="C22" s="1212">
        <v>42893</v>
      </c>
      <c r="D22" s="1201" t="s">
        <v>2249</v>
      </c>
      <c r="E22" s="1202" t="s">
        <v>1632</v>
      </c>
      <c r="F22" s="1203">
        <v>69092</v>
      </c>
      <c r="G22" s="1204">
        <v>38.79</v>
      </c>
      <c r="H22" s="1201">
        <v>50</v>
      </c>
      <c r="I22" s="1201" t="s">
        <v>322</v>
      </c>
      <c r="J22" s="1226">
        <f t="shared" si="0"/>
        <v>50</v>
      </c>
      <c r="K22" s="1213" t="s">
        <v>1000</v>
      </c>
      <c r="L22" s="1214" t="s">
        <v>661</v>
      </c>
      <c r="M22" s="1214" t="s">
        <v>352</v>
      </c>
      <c r="N22" s="1214"/>
      <c r="O22" s="1214"/>
      <c r="P22" s="1214" t="s">
        <v>5</v>
      </c>
      <c r="Q22" s="1214" t="s">
        <v>323</v>
      </c>
      <c r="R22" s="1214" t="s">
        <v>652</v>
      </c>
      <c r="S22" s="1201"/>
      <c r="T22" s="1201" t="s">
        <v>5</v>
      </c>
      <c r="U22" s="1201" t="s">
        <v>323</v>
      </c>
      <c r="V22" s="1201" t="s">
        <v>652</v>
      </c>
    </row>
    <row r="23" spans="1:22">
      <c r="A23" s="1215" t="s">
        <v>647</v>
      </c>
      <c r="B23" s="1215"/>
      <c r="C23" s="1215"/>
      <c r="D23" s="1215"/>
      <c r="E23" s="1216"/>
      <c r="F23" s="1217"/>
      <c r="G23" s="1218">
        <f>SUM(G16:G22)</f>
        <v>722.21999999999991</v>
      </c>
      <c r="H23" s="1219">
        <f>SUM(H16:H22)</f>
        <v>931</v>
      </c>
      <c r="I23" s="1215"/>
      <c r="J23" s="1227">
        <f>SUM(J16:J22)</f>
        <v>931</v>
      </c>
      <c r="K23" s="1215"/>
      <c r="L23" s="1215"/>
      <c r="M23" s="1215"/>
      <c r="N23" s="1215"/>
      <c r="O23" s="1215"/>
      <c r="P23" s="1215"/>
      <c r="Q23" s="1215"/>
      <c r="R23" s="1215"/>
      <c r="S23" s="1201"/>
      <c r="T23" s="1201"/>
      <c r="U23" s="1201"/>
      <c r="V23" s="1201"/>
    </row>
    <row r="24" spans="1:22" outlineLevel="1">
      <c r="A24" s="1211" t="s">
        <v>72</v>
      </c>
      <c r="B24" s="1201" t="s">
        <v>2241</v>
      </c>
      <c r="C24" s="1212">
        <v>43008</v>
      </c>
      <c r="D24" s="1201" t="s">
        <v>2250</v>
      </c>
      <c r="E24" s="1202" t="s">
        <v>2251</v>
      </c>
      <c r="F24" s="1203">
        <v>69151</v>
      </c>
      <c r="G24" s="1204">
        <v>2737.61</v>
      </c>
      <c r="H24" s="1201">
        <v>3529</v>
      </c>
      <c r="I24" s="1201" t="s">
        <v>322</v>
      </c>
      <c r="J24" s="1226">
        <f>H24</f>
        <v>3529</v>
      </c>
      <c r="K24" s="1213" t="s">
        <v>1297</v>
      </c>
      <c r="L24" s="1214" t="s">
        <v>661</v>
      </c>
      <c r="M24" s="1214" t="s">
        <v>352</v>
      </c>
      <c r="N24" s="1214"/>
      <c r="O24" s="1214" t="s">
        <v>381</v>
      </c>
      <c r="P24" s="1214" t="s">
        <v>5</v>
      </c>
      <c r="Q24" s="1214" t="s">
        <v>323</v>
      </c>
      <c r="R24" s="1214" t="s">
        <v>652</v>
      </c>
      <c r="S24" s="1201" t="s">
        <v>381</v>
      </c>
      <c r="T24" s="1201" t="s">
        <v>5</v>
      </c>
      <c r="U24" s="1201" t="s">
        <v>323</v>
      </c>
      <c r="V24" s="1201" t="s">
        <v>652</v>
      </c>
    </row>
    <row r="25" spans="1:22">
      <c r="A25" s="1215" t="s">
        <v>647</v>
      </c>
      <c r="B25" s="1215"/>
      <c r="C25" s="1215"/>
      <c r="D25" s="1215"/>
      <c r="E25" s="1216"/>
      <c r="F25" s="1217"/>
      <c r="G25" s="1218">
        <f>SUM(G24:G24)</f>
        <v>2737.61</v>
      </c>
      <c r="H25" s="1219">
        <f>SUM(H24:H24)</f>
        <v>3529</v>
      </c>
      <c r="I25" s="1215"/>
      <c r="J25" s="1227">
        <f>SUM(J24:J24)</f>
        <v>3529</v>
      </c>
      <c r="K25" s="1215"/>
      <c r="L25" s="1215"/>
      <c r="M25" s="1215"/>
      <c r="N25" s="1215"/>
      <c r="O25" s="1215"/>
      <c r="P25" s="1215"/>
      <c r="Q25" s="1215"/>
      <c r="R25" s="1215"/>
      <c r="S25" s="1201"/>
      <c r="T25" s="1201"/>
      <c r="U25" s="1201"/>
      <c r="V25" s="1201"/>
    </row>
    <row r="26" spans="1:22" outlineLevel="1">
      <c r="A26" s="1211" t="s">
        <v>75</v>
      </c>
      <c r="B26" s="1201" t="s">
        <v>2241</v>
      </c>
      <c r="C26" s="1212">
        <v>43008</v>
      </c>
      <c r="D26" s="1201" t="s">
        <v>2242</v>
      </c>
      <c r="E26" s="1202" t="s">
        <v>2243</v>
      </c>
      <c r="F26" s="1203">
        <v>69160</v>
      </c>
      <c r="G26" s="1204">
        <v>29761.91</v>
      </c>
      <c r="H26" s="1201">
        <v>38353</v>
      </c>
      <c r="I26" s="1201" t="s">
        <v>322</v>
      </c>
      <c r="J26" s="1226">
        <f>H26</f>
        <v>38353</v>
      </c>
      <c r="K26" s="1213" t="s">
        <v>1297</v>
      </c>
      <c r="L26" s="1214" t="s">
        <v>661</v>
      </c>
      <c r="M26" s="1214" t="s">
        <v>352</v>
      </c>
      <c r="N26" s="1214"/>
      <c r="O26" s="1214" t="s">
        <v>2244</v>
      </c>
      <c r="P26" s="1214" t="s">
        <v>5</v>
      </c>
      <c r="Q26" s="1214" t="s">
        <v>323</v>
      </c>
      <c r="R26" s="1214" t="s">
        <v>652</v>
      </c>
      <c r="S26" s="1201" t="s">
        <v>2244</v>
      </c>
      <c r="T26" s="1201" t="s">
        <v>5</v>
      </c>
      <c r="U26" s="1201" t="s">
        <v>323</v>
      </c>
      <c r="V26" s="1201" t="s">
        <v>652</v>
      </c>
    </row>
    <row r="27" spans="1:22" outlineLevel="1">
      <c r="A27" s="1211" t="s">
        <v>75</v>
      </c>
      <c r="B27" s="1201" t="s">
        <v>2241</v>
      </c>
      <c r="C27" s="1212">
        <v>42983</v>
      </c>
      <c r="D27" s="1201" t="s">
        <v>2252</v>
      </c>
      <c r="E27" s="1202" t="s">
        <v>2253</v>
      </c>
      <c r="F27" s="1203">
        <v>69149</v>
      </c>
      <c r="G27" s="1204">
        <v>186.24</v>
      </c>
      <c r="H27" s="1201">
        <v>240</v>
      </c>
      <c r="I27" s="1201" t="s">
        <v>322</v>
      </c>
      <c r="J27" s="1226">
        <f>H27</f>
        <v>240</v>
      </c>
      <c r="K27" s="1213" t="s">
        <v>1308</v>
      </c>
      <c r="L27" s="1214" t="s">
        <v>661</v>
      </c>
      <c r="M27" s="1214" t="s">
        <v>352</v>
      </c>
      <c r="N27" s="1214"/>
      <c r="O27" s="1214"/>
      <c r="P27" s="1214" t="s">
        <v>5</v>
      </c>
      <c r="Q27" s="1214" t="s">
        <v>323</v>
      </c>
      <c r="R27" s="1214" t="s">
        <v>652</v>
      </c>
      <c r="S27" s="1201"/>
      <c r="T27" s="1201" t="s">
        <v>5</v>
      </c>
      <c r="U27" s="1201" t="s">
        <v>323</v>
      </c>
      <c r="V27" s="1201" t="s">
        <v>652</v>
      </c>
    </row>
    <row r="28" spans="1:22">
      <c r="A28" s="1215" t="s">
        <v>647</v>
      </c>
      <c r="B28" s="1215"/>
      <c r="C28" s="1215"/>
      <c r="D28" s="1215"/>
      <c r="E28" s="1216"/>
      <c r="F28" s="1217"/>
      <c r="G28" s="1218">
        <f>SUM(G26:G27)</f>
        <v>29948.15</v>
      </c>
      <c r="H28" s="1219">
        <f>SUM(H26:H27)</f>
        <v>38593</v>
      </c>
      <c r="I28" s="1215"/>
      <c r="J28" s="1227">
        <f>SUM(J26:J27)</f>
        <v>38593</v>
      </c>
      <c r="K28" s="1215"/>
      <c r="L28" s="1215"/>
      <c r="M28" s="1215"/>
      <c r="N28" s="1215"/>
      <c r="O28" s="1215"/>
      <c r="P28" s="1215"/>
      <c r="Q28" s="1215"/>
      <c r="R28" s="1215"/>
      <c r="S28" s="1201"/>
      <c r="T28" s="1201"/>
      <c r="U28" s="1201"/>
      <c r="V28" s="1201"/>
    </row>
    <row r="29" spans="1:22" outlineLevel="1">
      <c r="A29" s="1211" t="s">
        <v>78</v>
      </c>
      <c r="B29" s="1201" t="s">
        <v>2241</v>
      </c>
      <c r="C29" s="1212">
        <v>43008</v>
      </c>
      <c r="D29" s="1201" t="s">
        <v>2245</v>
      </c>
      <c r="E29" s="1202" t="s">
        <v>2246</v>
      </c>
      <c r="F29" s="1203">
        <v>69154</v>
      </c>
      <c r="G29" s="1204">
        <v>8837.09</v>
      </c>
      <c r="H29" s="1201">
        <v>11388</v>
      </c>
      <c r="I29" s="1201" t="s">
        <v>322</v>
      </c>
      <c r="J29" s="1226">
        <f>H29</f>
        <v>11388</v>
      </c>
      <c r="K29" s="1213" t="s">
        <v>1297</v>
      </c>
      <c r="L29" s="1214" t="s">
        <v>661</v>
      </c>
      <c r="M29" s="1214" t="s">
        <v>352</v>
      </c>
      <c r="N29" s="1214"/>
      <c r="O29" s="1214" t="s">
        <v>2247</v>
      </c>
      <c r="P29" s="1214" t="s">
        <v>5</v>
      </c>
      <c r="Q29" s="1214" t="s">
        <v>323</v>
      </c>
      <c r="R29" s="1214" t="s">
        <v>652</v>
      </c>
      <c r="S29" s="1201" t="s">
        <v>2247</v>
      </c>
      <c r="T29" s="1201" t="s">
        <v>5</v>
      </c>
      <c r="U29" s="1201" t="s">
        <v>323</v>
      </c>
      <c r="V29" s="1201" t="s">
        <v>652</v>
      </c>
    </row>
    <row r="30" spans="1:22" outlineLevel="1">
      <c r="A30" s="1211" t="s">
        <v>78</v>
      </c>
      <c r="B30" s="1201" t="s">
        <v>2241</v>
      </c>
      <c r="C30" s="1212">
        <v>43008</v>
      </c>
      <c r="D30" s="1201" t="s">
        <v>2250</v>
      </c>
      <c r="E30" s="1202" t="s">
        <v>2251</v>
      </c>
      <c r="F30" s="1203">
        <v>69151</v>
      </c>
      <c r="G30" s="1204">
        <v>831.06</v>
      </c>
      <c r="H30" s="1201">
        <v>1071.3</v>
      </c>
      <c r="I30" s="1201" t="s">
        <v>322</v>
      </c>
      <c r="J30" s="1226">
        <f>H30</f>
        <v>1071.3</v>
      </c>
      <c r="K30" s="1213" t="s">
        <v>1297</v>
      </c>
      <c r="L30" s="1214" t="s">
        <v>661</v>
      </c>
      <c r="M30" s="1214" t="s">
        <v>352</v>
      </c>
      <c r="N30" s="1214"/>
      <c r="O30" s="1214" t="s">
        <v>381</v>
      </c>
      <c r="P30" s="1214" t="s">
        <v>5</v>
      </c>
      <c r="Q30" s="1214" t="s">
        <v>323</v>
      </c>
      <c r="R30" s="1214" t="s">
        <v>652</v>
      </c>
      <c r="S30" s="1201" t="s">
        <v>381</v>
      </c>
      <c r="T30" s="1201" t="s">
        <v>5</v>
      </c>
      <c r="U30" s="1201" t="s">
        <v>323</v>
      </c>
      <c r="V30" s="1201" t="s">
        <v>652</v>
      </c>
    </row>
    <row r="31" spans="1:22">
      <c r="A31" s="1215" t="s">
        <v>647</v>
      </c>
      <c r="B31" s="1215"/>
      <c r="C31" s="1215"/>
      <c r="D31" s="1215"/>
      <c r="E31" s="1216"/>
      <c r="F31" s="1217"/>
      <c r="G31" s="1218">
        <f>SUM(G29:G30)</f>
        <v>9668.15</v>
      </c>
      <c r="H31" s="1219">
        <f>SUM(H29:H30)</f>
        <v>12459.3</v>
      </c>
      <c r="I31" s="1215"/>
      <c r="J31" s="1227">
        <f>SUM(J29:J30)</f>
        <v>12459.3</v>
      </c>
      <c r="K31" s="1215"/>
      <c r="L31" s="1215"/>
      <c r="M31" s="1215"/>
      <c r="N31" s="1215"/>
      <c r="O31" s="1215"/>
      <c r="P31" s="1215"/>
      <c r="Q31" s="1215"/>
      <c r="R31" s="1215"/>
      <c r="S31" s="1201"/>
      <c r="T31" s="1201"/>
      <c r="U31" s="1201"/>
      <c r="V31" s="1201"/>
    </row>
    <row r="32" spans="1:22" outlineLevel="1">
      <c r="A32" s="1211" t="s">
        <v>80</v>
      </c>
      <c r="B32" s="1201" t="s">
        <v>2241</v>
      </c>
      <c r="C32" s="1212">
        <v>42905</v>
      </c>
      <c r="D32" s="1201" t="s">
        <v>2248</v>
      </c>
      <c r="E32" s="1202" t="s">
        <v>1625</v>
      </c>
      <c r="F32" s="1203">
        <v>69092</v>
      </c>
      <c r="G32" s="1204">
        <v>-178.42</v>
      </c>
      <c r="H32" s="1201">
        <v>-230</v>
      </c>
      <c r="I32" s="1201" t="s">
        <v>322</v>
      </c>
      <c r="J32" s="1226">
        <f t="shared" ref="J32:J38" si="1">H32</f>
        <v>-230</v>
      </c>
      <c r="K32" s="1213" t="s">
        <v>683</v>
      </c>
      <c r="L32" s="1214" t="s">
        <v>661</v>
      </c>
      <c r="M32" s="1214" t="s">
        <v>352</v>
      </c>
      <c r="N32" s="1214"/>
      <c r="O32" s="1214"/>
      <c r="P32" s="1214" t="s">
        <v>5</v>
      </c>
      <c r="Q32" s="1214" t="s">
        <v>323</v>
      </c>
      <c r="R32" s="1214" t="s">
        <v>652</v>
      </c>
      <c r="S32" s="1201"/>
      <c r="T32" s="1201" t="s">
        <v>5</v>
      </c>
      <c r="U32" s="1201" t="s">
        <v>323</v>
      </c>
      <c r="V32" s="1201" t="s">
        <v>652</v>
      </c>
    </row>
    <row r="33" spans="1:22" outlineLevel="1">
      <c r="A33" s="1211" t="s">
        <v>80</v>
      </c>
      <c r="B33" s="1201" t="s">
        <v>2241</v>
      </c>
      <c r="C33" s="1212">
        <v>42893</v>
      </c>
      <c r="D33" s="1201" t="s">
        <v>2249</v>
      </c>
      <c r="E33" s="1202" t="s">
        <v>1627</v>
      </c>
      <c r="F33" s="1203">
        <v>69092</v>
      </c>
      <c r="G33" s="1204">
        <v>-27.15</v>
      </c>
      <c r="H33" s="1201">
        <v>-35</v>
      </c>
      <c r="I33" s="1201" t="s">
        <v>322</v>
      </c>
      <c r="J33" s="1226">
        <f t="shared" si="1"/>
        <v>-35</v>
      </c>
      <c r="K33" s="1213" t="s">
        <v>996</v>
      </c>
      <c r="L33" s="1214" t="s">
        <v>661</v>
      </c>
      <c r="M33" s="1214" t="s">
        <v>352</v>
      </c>
      <c r="N33" s="1214"/>
      <c r="O33" s="1214"/>
      <c r="P33" s="1214" t="s">
        <v>5</v>
      </c>
      <c r="Q33" s="1214" t="s">
        <v>323</v>
      </c>
      <c r="R33" s="1214" t="s">
        <v>652</v>
      </c>
      <c r="S33" s="1201"/>
      <c r="T33" s="1201" t="s">
        <v>5</v>
      </c>
      <c r="U33" s="1201" t="s">
        <v>323</v>
      </c>
      <c r="V33" s="1201" t="s">
        <v>652</v>
      </c>
    </row>
    <row r="34" spans="1:22" outlineLevel="1">
      <c r="A34" s="1211" t="s">
        <v>80</v>
      </c>
      <c r="B34" s="1201" t="s">
        <v>2241</v>
      </c>
      <c r="C34" s="1212">
        <v>42894</v>
      </c>
      <c r="D34" s="1201" t="s">
        <v>2249</v>
      </c>
      <c r="E34" s="1202" t="s">
        <v>1628</v>
      </c>
      <c r="F34" s="1203">
        <v>69092</v>
      </c>
      <c r="G34" s="1204">
        <v>-46.54</v>
      </c>
      <c r="H34" s="1201">
        <v>-60</v>
      </c>
      <c r="I34" s="1201" t="s">
        <v>322</v>
      </c>
      <c r="J34" s="1226">
        <f t="shared" si="1"/>
        <v>-60</v>
      </c>
      <c r="K34" s="1213" t="s">
        <v>996</v>
      </c>
      <c r="L34" s="1214" t="s">
        <v>661</v>
      </c>
      <c r="M34" s="1214" t="s">
        <v>352</v>
      </c>
      <c r="N34" s="1214"/>
      <c r="O34" s="1214"/>
      <c r="P34" s="1214" t="s">
        <v>5</v>
      </c>
      <c r="Q34" s="1214" t="s">
        <v>323</v>
      </c>
      <c r="R34" s="1214" t="s">
        <v>652</v>
      </c>
      <c r="S34" s="1201"/>
      <c r="T34" s="1201" t="s">
        <v>5</v>
      </c>
      <c r="U34" s="1201" t="s">
        <v>323</v>
      </c>
      <c r="V34" s="1201" t="s">
        <v>652</v>
      </c>
    </row>
    <row r="35" spans="1:22" outlineLevel="1">
      <c r="A35" s="1211" t="s">
        <v>80</v>
      </c>
      <c r="B35" s="1201" t="s">
        <v>2241</v>
      </c>
      <c r="C35" s="1212">
        <v>42905</v>
      </c>
      <c r="D35" s="1201" t="s">
        <v>2248</v>
      </c>
      <c r="E35" s="1202" t="s">
        <v>1630</v>
      </c>
      <c r="F35" s="1203">
        <v>69092</v>
      </c>
      <c r="G35" s="1204">
        <v>-224.97</v>
      </c>
      <c r="H35" s="1201">
        <v>-290</v>
      </c>
      <c r="I35" s="1201" t="s">
        <v>322</v>
      </c>
      <c r="J35" s="1226">
        <f t="shared" si="1"/>
        <v>-290</v>
      </c>
      <c r="K35" s="1213" t="s">
        <v>998</v>
      </c>
      <c r="L35" s="1214" t="s">
        <v>661</v>
      </c>
      <c r="M35" s="1214" t="s">
        <v>352</v>
      </c>
      <c r="N35" s="1214"/>
      <c r="O35" s="1214"/>
      <c r="P35" s="1214" t="s">
        <v>5</v>
      </c>
      <c r="Q35" s="1214" t="s">
        <v>323</v>
      </c>
      <c r="R35" s="1214" t="s">
        <v>652</v>
      </c>
      <c r="S35" s="1201"/>
      <c r="T35" s="1201" t="s">
        <v>5</v>
      </c>
      <c r="U35" s="1201" t="s">
        <v>323</v>
      </c>
      <c r="V35" s="1201" t="s">
        <v>652</v>
      </c>
    </row>
    <row r="36" spans="1:22" outlineLevel="1">
      <c r="A36" s="1211" t="s">
        <v>80</v>
      </c>
      <c r="B36" s="1201" t="s">
        <v>2241</v>
      </c>
      <c r="C36" s="1212">
        <v>42893</v>
      </c>
      <c r="D36" s="1201" t="s">
        <v>2249</v>
      </c>
      <c r="E36" s="1202" t="s">
        <v>1629</v>
      </c>
      <c r="F36" s="1203">
        <v>69092</v>
      </c>
      <c r="G36" s="1204">
        <v>-204.8</v>
      </c>
      <c r="H36" s="1201">
        <v>-264</v>
      </c>
      <c r="I36" s="1201" t="s">
        <v>322</v>
      </c>
      <c r="J36" s="1226">
        <f t="shared" si="1"/>
        <v>-264</v>
      </c>
      <c r="K36" s="1213" t="s">
        <v>998</v>
      </c>
      <c r="L36" s="1214" t="s">
        <v>661</v>
      </c>
      <c r="M36" s="1214" t="s">
        <v>352</v>
      </c>
      <c r="N36" s="1214"/>
      <c r="O36" s="1214"/>
      <c r="P36" s="1214" t="s">
        <v>5</v>
      </c>
      <c r="Q36" s="1214" t="s">
        <v>323</v>
      </c>
      <c r="R36" s="1214" t="s">
        <v>652</v>
      </c>
      <c r="S36" s="1201"/>
      <c r="T36" s="1201" t="s">
        <v>5</v>
      </c>
      <c r="U36" s="1201" t="s">
        <v>323</v>
      </c>
      <c r="V36" s="1201" t="s">
        <v>652</v>
      </c>
    </row>
    <row r="37" spans="1:22" outlineLevel="1">
      <c r="A37" s="1211" t="s">
        <v>80</v>
      </c>
      <c r="B37" s="1201" t="s">
        <v>2241</v>
      </c>
      <c r="C37" s="1212">
        <v>42905</v>
      </c>
      <c r="D37" s="1201" t="s">
        <v>2248</v>
      </c>
      <c r="E37" s="1202" t="s">
        <v>1631</v>
      </c>
      <c r="F37" s="1203">
        <v>69092</v>
      </c>
      <c r="G37" s="1204">
        <v>-1.55</v>
      </c>
      <c r="H37" s="1201">
        <v>-2</v>
      </c>
      <c r="I37" s="1201" t="s">
        <v>322</v>
      </c>
      <c r="J37" s="1226">
        <f t="shared" si="1"/>
        <v>-2</v>
      </c>
      <c r="K37" s="1213" t="s">
        <v>878</v>
      </c>
      <c r="L37" s="1214" t="s">
        <v>661</v>
      </c>
      <c r="M37" s="1214" t="s">
        <v>352</v>
      </c>
      <c r="N37" s="1214"/>
      <c r="O37" s="1214"/>
      <c r="P37" s="1214" t="s">
        <v>5</v>
      </c>
      <c r="Q37" s="1214" t="s">
        <v>323</v>
      </c>
      <c r="R37" s="1214" t="s">
        <v>652</v>
      </c>
      <c r="S37" s="1201"/>
      <c r="T37" s="1201" t="s">
        <v>5</v>
      </c>
      <c r="U37" s="1201" t="s">
        <v>323</v>
      </c>
      <c r="V37" s="1201" t="s">
        <v>652</v>
      </c>
    </row>
    <row r="38" spans="1:22" outlineLevel="1">
      <c r="A38" s="1211" t="s">
        <v>80</v>
      </c>
      <c r="B38" s="1201" t="s">
        <v>2241</v>
      </c>
      <c r="C38" s="1212">
        <v>42893</v>
      </c>
      <c r="D38" s="1201" t="s">
        <v>2249</v>
      </c>
      <c r="E38" s="1202" t="s">
        <v>1632</v>
      </c>
      <c r="F38" s="1203">
        <v>69092</v>
      </c>
      <c r="G38" s="1204">
        <v>-38.79</v>
      </c>
      <c r="H38" s="1201">
        <v>-50</v>
      </c>
      <c r="I38" s="1201" t="s">
        <v>322</v>
      </c>
      <c r="J38" s="1226">
        <f t="shared" si="1"/>
        <v>-50</v>
      </c>
      <c r="K38" s="1213" t="s">
        <v>1000</v>
      </c>
      <c r="L38" s="1214" t="s">
        <v>661</v>
      </c>
      <c r="M38" s="1214" t="s">
        <v>352</v>
      </c>
      <c r="N38" s="1214"/>
      <c r="O38" s="1214"/>
      <c r="P38" s="1214" t="s">
        <v>5</v>
      </c>
      <c r="Q38" s="1214" t="s">
        <v>323</v>
      </c>
      <c r="R38" s="1214" t="s">
        <v>652</v>
      </c>
      <c r="S38" s="1201"/>
      <c r="T38" s="1201" t="s">
        <v>5</v>
      </c>
      <c r="U38" s="1201" t="s">
        <v>323</v>
      </c>
      <c r="V38" s="1201" t="s">
        <v>652</v>
      </c>
    </row>
    <row r="39" spans="1:22">
      <c r="A39" s="1215" t="s">
        <v>647</v>
      </c>
      <c r="B39" s="1215"/>
      <c r="C39" s="1215"/>
      <c r="D39" s="1215"/>
      <c r="E39" s="1216"/>
      <c r="F39" s="1217"/>
      <c r="G39" s="1218">
        <f>SUM(G32:G38)</f>
        <v>-722.21999999999991</v>
      </c>
      <c r="H39" s="1219">
        <f>SUM(H32:H38)</f>
        <v>-931</v>
      </c>
      <c r="I39" s="1215"/>
      <c r="J39" s="1227">
        <f>SUM(J32:J38)</f>
        <v>-931</v>
      </c>
      <c r="K39" s="1215"/>
      <c r="L39" s="1215"/>
      <c r="M39" s="1215"/>
      <c r="N39" s="1215"/>
      <c r="O39" s="1215"/>
      <c r="P39" s="1215"/>
      <c r="Q39" s="1215"/>
      <c r="R39" s="1215"/>
      <c r="S39" s="1201"/>
      <c r="T39" s="1201"/>
      <c r="U39" s="1201"/>
      <c r="V39" s="1201"/>
    </row>
    <row r="40" spans="1:22" outlineLevel="1">
      <c r="A40" s="1211" t="s">
        <v>93</v>
      </c>
      <c r="B40" s="1201" t="s">
        <v>2241</v>
      </c>
      <c r="C40" s="1212">
        <v>42971</v>
      </c>
      <c r="D40" s="1201" t="s">
        <v>2254</v>
      </c>
      <c r="E40" s="1202" t="s">
        <v>1828</v>
      </c>
      <c r="F40" s="1203">
        <v>69092</v>
      </c>
      <c r="G40" s="1204">
        <v>-22.7</v>
      </c>
      <c r="H40" s="1201">
        <v>-30</v>
      </c>
      <c r="I40" s="1201" t="s">
        <v>322</v>
      </c>
      <c r="J40" s="1226">
        <f>H40</f>
        <v>-30</v>
      </c>
      <c r="K40" s="1213" t="s">
        <v>670</v>
      </c>
      <c r="L40" s="1214" t="s">
        <v>661</v>
      </c>
      <c r="M40" s="1214" t="s">
        <v>352</v>
      </c>
      <c r="N40" s="1214" t="s">
        <v>674</v>
      </c>
      <c r="O40" s="1214"/>
      <c r="P40" s="1214" t="s">
        <v>5</v>
      </c>
      <c r="Q40" s="1214" t="s">
        <v>323</v>
      </c>
      <c r="R40" s="1214" t="s">
        <v>652</v>
      </c>
      <c r="S40" s="1201"/>
      <c r="T40" s="1201" t="s">
        <v>5</v>
      </c>
      <c r="U40" s="1201" t="s">
        <v>323</v>
      </c>
      <c r="V40" s="1201" t="s">
        <v>652</v>
      </c>
    </row>
    <row r="41" spans="1:22" outlineLevel="1">
      <c r="A41" s="1211" t="s">
        <v>93</v>
      </c>
      <c r="B41" s="1201" t="s">
        <v>2241</v>
      </c>
      <c r="C41" s="1212">
        <v>42971</v>
      </c>
      <c r="D41" s="1201" t="s">
        <v>2254</v>
      </c>
      <c r="E41" s="1202" t="s">
        <v>1829</v>
      </c>
      <c r="F41" s="1203">
        <v>69092</v>
      </c>
      <c r="G41" s="1204">
        <v>-22.7</v>
      </c>
      <c r="H41" s="1201">
        <v>-30</v>
      </c>
      <c r="I41" s="1201" t="s">
        <v>322</v>
      </c>
      <c r="J41" s="1226">
        <f>H41</f>
        <v>-30</v>
      </c>
      <c r="K41" s="1213" t="s">
        <v>670</v>
      </c>
      <c r="L41" s="1214" t="s">
        <v>661</v>
      </c>
      <c r="M41" s="1214" t="s">
        <v>352</v>
      </c>
      <c r="N41" s="1214" t="s">
        <v>674</v>
      </c>
      <c r="O41" s="1214"/>
      <c r="P41" s="1214" t="s">
        <v>5</v>
      </c>
      <c r="Q41" s="1214" t="s">
        <v>323</v>
      </c>
      <c r="R41" s="1214" t="s">
        <v>652</v>
      </c>
      <c r="S41" s="1201"/>
      <c r="T41" s="1201" t="s">
        <v>5</v>
      </c>
      <c r="U41" s="1201" t="s">
        <v>323</v>
      </c>
      <c r="V41" s="1201" t="s">
        <v>652</v>
      </c>
    </row>
    <row r="42" spans="1:22" outlineLevel="1">
      <c r="A42" s="1211" t="s">
        <v>93</v>
      </c>
      <c r="B42" s="1201" t="s">
        <v>2241</v>
      </c>
      <c r="C42" s="1212">
        <v>43008</v>
      </c>
      <c r="D42" s="1201" t="s">
        <v>2250</v>
      </c>
      <c r="E42" s="1202" t="s">
        <v>2251</v>
      </c>
      <c r="F42" s="1203">
        <v>69151</v>
      </c>
      <c r="G42" s="1204">
        <v>11380.2</v>
      </c>
      <c r="H42" s="1201">
        <v>14670</v>
      </c>
      <c r="I42" s="1201" t="s">
        <v>322</v>
      </c>
      <c r="J42" s="1226">
        <f>H42</f>
        <v>14670</v>
      </c>
      <c r="K42" s="1213" t="s">
        <v>1297</v>
      </c>
      <c r="L42" s="1214" t="s">
        <v>661</v>
      </c>
      <c r="M42" s="1214" t="s">
        <v>352</v>
      </c>
      <c r="N42" s="1214"/>
      <c r="O42" s="1214" t="s">
        <v>381</v>
      </c>
      <c r="P42" s="1214" t="s">
        <v>5</v>
      </c>
      <c r="Q42" s="1214" t="s">
        <v>323</v>
      </c>
      <c r="R42" s="1214" t="s">
        <v>652</v>
      </c>
      <c r="S42" s="1201" t="s">
        <v>381</v>
      </c>
      <c r="T42" s="1201" t="s">
        <v>5</v>
      </c>
      <c r="U42" s="1201" t="s">
        <v>323</v>
      </c>
      <c r="V42" s="1201" t="s">
        <v>652</v>
      </c>
    </row>
    <row r="43" spans="1:22">
      <c r="A43" s="1215" t="s">
        <v>647</v>
      </c>
      <c r="B43" s="1215"/>
      <c r="C43" s="1215"/>
      <c r="D43" s="1215"/>
      <c r="E43" s="1216"/>
      <c r="F43" s="1217"/>
      <c r="G43" s="1218">
        <f>SUM(G40:G42)</f>
        <v>11334.800000000001</v>
      </c>
      <c r="H43" s="1219">
        <f>SUM(H40:H42)</f>
        <v>14610</v>
      </c>
      <c r="I43" s="1215"/>
      <c r="J43" s="1227">
        <f>SUM(J40:J42)</f>
        <v>14610</v>
      </c>
      <c r="K43" s="1215"/>
      <c r="L43" s="1215"/>
      <c r="M43" s="1215"/>
      <c r="N43" s="1215"/>
      <c r="O43" s="1215"/>
      <c r="P43" s="1215"/>
      <c r="Q43" s="1215"/>
      <c r="R43" s="1215"/>
      <c r="S43" s="1201"/>
      <c r="T43" s="1201"/>
      <c r="U43" s="1201"/>
      <c r="V43" s="1201"/>
    </row>
    <row r="44" spans="1:22" outlineLevel="1">
      <c r="A44" s="1211" t="s">
        <v>94</v>
      </c>
      <c r="B44" s="1201" t="s">
        <v>2241</v>
      </c>
      <c r="C44" s="1212">
        <v>43008</v>
      </c>
      <c r="D44" s="1201" t="s">
        <v>2250</v>
      </c>
      <c r="E44" s="1202" t="s">
        <v>2251</v>
      </c>
      <c r="F44" s="1203">
        <v>69151</v>
      </c>
      <c r="G44" s="1204">
        <v>465.45</v>
      </c>
      <c r="H44" s="1201">
        <v>600</v>
      </c>
      <c r="I44" s="1201" t="s">
        <v>322</v>
      </c>
      <c r="J44" s="1226">
        <f>H44</f>
        <v>600</v>
      </c>
      <c r="K44" s="1213" t="s">
        <v>1297</v>
      </c>
      <c r="L44" s="1214" t="s">
        <v>661</v>
      </c>
      <c r="M44" s="1214" t="s">
        <v>352</v>
      </c>
      <c r="N44" s="1214"/>
      <c r="O44" s="1214" t="s">
        <v>381</v>
      </c>
      <c r="P44" s="1214" t="s">
        <v>5</v>
      </c>
      <c r="Q44" s="1214" t="s">
        <v>323</v>
      </c>
      <c r="R44" s="1214" t="s">
        <v>652</v>
      </c>
      <c r="S44" s="1201" t="s">
        <v>381</v>
      </c>
      <c r="T44" s="1201" t="s">
        <v>5</v>
      </c>
      <c r="U44" s="1201" t="s">
        <v>323</v>
      </c>
      <c r="V44" s="1201" t="s">
        <v>652</v>
      </c>
    </row>
    <row r="45" spans="1:22">
      <c r="A45" s="1215" t="s">
        <v>647</v>
      </c>
      <c r="B45" s="1215"/>
      <c r="C45" s="1215"/>
      <c r="D45" s="1215"/>
      <c r="E45" s="1216"/>
      <c r="F45" s="1217"/>
      <c r="G45" s="1218">
        <f>SUM(G44:G44)</f>
        <v>465.45</v>
      </c>
      <c r="H45" s="1219">
        <f>SUM(H44:H44)</f>
        <v>600</v>
      </c>
      <c r="I45" s="1215"/>
      <c r="J45" s="1227">
        <f>SUM(J44:J44)</f>
        <v>600</v>
      </c>
      <c r="K45" s="1215"/>
      <c r="L45" s="1215"/>
      <c r="M45" s="1215"/>
      <c r="N45" s="1215"/>
      <c r="O45" s="1215"/>
      <c r="P45" s="1215"/>
      <c r="Q45" s="1215"/>
      <c r="R45" s="1215"/>
      <c r="S45" s="1201"/>
      <c r="T45" s="1201"/>
      <c r="U45" s="1201"/>
      <c r="V45" s="1201"/>
    </row>
    <row r="46" spans="1:22" outlineLevel="1">
      <c r="A46" s="1211" t="s">
        <v>95</v>
      </c>
      <c r="B46" s="1201" t="s">
        <v>2241</v>
      </c>
      <c r="C46" s="1212">
        <v>42893</v>
      </c>
      <c r="D46" s="1201" t="s">
        <v>2255</v>
      </c>
      <c r="E46" s="1202" t="s">
        <v>1634</v>
      </c>
      <c r="F46" s="1203">
        <v>69092</v>
      </c>
      <c r="G46" s="1204">
        <v>-358.28</v>
      </c>
      <c r="H46" s="1201">
        <v>-358.28</v>
      </c>
      <c r="I46" s="1201" t="s">
        <v>60</v>
      </c>
      <c r="J46" s="1226">
        <v>-461.85</v>
      </c>
      <c r="K46" s="1213" t="s">
        <v>850</v>
      </c>
      <c r="L46" s="1214" t="s">
        <v>645</v>
      </c>
      <c r="M46" s="1214" t="s">
        <v>352</v>
      </c>
      <c r="N46" s="1214" t="s">
        <v>651</v>
      </c>
      <c r="O46" s="1214"/>
      <c r="P46" s="1214" t="s">
        <v>5</v>
      </c>
      <c r="Q46" s="1214" t="s">
        <v>323</v>
      </c>
      <c r="R46" s="1214" t="s">
        <v>652</v>
      </c>
      <c r="S46" s="1201"/>
      <c r="T46" s="1201" t="s">
        <v>5</v>
      </c>
      <c r="U46" s="1201" t="s">
        <v>323</v>
      </c>
      <c r="V46" s="1201" t="s">
        <v>652</v>
      </c>
    </row>
    <row r="47" spans="1:22">
      <c r="A47" s="1215" t="s">
        <v>647</v>
      </c>
      <c r="B47" s="1215"/>
      <c r="C47" s="1215"/>
      <c r="D47" s="1215"/>
      <c r="E47" s="1216"/>
      <c r="F47" s="1217"/>
      <c r="G47" s="1218">
        <f>SUM(G46:G46)</f>
        <v>-358.28</v>
      </c>
      <c r="H47" s="1219">
        <f>SUM(H46:H46)</f>
        <v>-358.28</v>
      </c>
      <c r="I47" s="1215"/>
      <c r="J47" s="1227">
        <f>SUM(J46:J46)</f>
        <v>-461.85</v>
      </c>
      <c r="K47" s="1215"/>
      <c r="L47" s="1215"/>
      <c r="M47" s="1215"/>
      <c r="N47" s="1215"/>
      <c r="O47" s="1215"/>
      <c r="P47" s="1215"/>
      <c r="Q47" s="1215"/>
      <c r="R47" s="1215"/>
      <c r="S47" s="1201"/>
      <c r="T47" s="1201"/>
      <c r="U47" s="1201"/>
      <c r="V47" s="1201"/>
    </row>
    <row r="48" spans="1:22" outlineLevel="1">
      <c r="A48" s="1211" t="s">
        <v>102</v>
      </c>
      <c r="B48" s="1201" t="s">
        <v>2241</v>
      </c>
      <c r="C48" s="1212">
        <v>42984</v>
      </c>
      <c r="D48" s="1201" t="s">
        <v>2256</v>
      </c>
      <c r="E48" s="1202" t="s">
        <v>2257</v>
      </c>
      <c r="F48" s="1203">
        <v>69149</v>
      </c>
      <c r="G48" s="1204">
        <v>38.799999999999997</v>
      </c>
      <c r="H48" s="1201">
        <v>50</v>
      </c>
      <c r="I48" s="1201" t="s">
        <v>322</v>
      </c>
      <c r="J48" s="1226">
        <f t="shared" ref="J48:J67" si="2">H48</f>
        <v>50</v>
      </c>
      <c r="K48" s="1213" t="s">
        <v>660</v>
      </c>
      <c r="L48" s="1214" t="s">
        <v>661</v>
      </c>
      <c r="M48" s="1214" t="s">
        <v>352</v>
      </c>
      <c r="N48" s="1214" t="s">
        <v>662</v>
      </c>
      <c r="O48" s="1214"/>
      <c r="P48" s="1214" t="s">
        <v>5</v>
      </c>
      <c r="Q48" s="1214" t="s">
        <v>323</v>
      </c>
      <c r="R48" s="1214" t="s">
        <v>652</v>
      </c>
      <c r="S48" s="1201"/>
      <c r="T48" s="1201" t="s">
        <v>5</v>
      </c>
      <c r="U48" s="1201" t="s">
        <v>323</v>
      </c>
      <c r="V48" s="1201" t="s">
        <v>652</v>
      </c>
    </row>
    <row r="49" spans="1:22" outlineLevel="1">
      <c r="A49" s="1211" t="s">
        <v>102</v>
      </c>
      <c r="B49" s="1201" t="s">
        <v>2241</v>
      </c>
      <c r="C49" s="1212">
        <v>42997</v>
      </c>
      <c r="D49" s="1201" t="s">
        <v>2258</v>
      </c>
      <c r="E49" s="1202" t="s">
        <v>2259</v>
      </c>
      <c r="F49" s="1203">
        <v>69149</v>
      </c>
      <c r="G49" s="1204">
        <v>0.78</v>
      </c>
      <c r="H49" s="1201">
        <v>1</v>
      </c>
      <c r="I49" s="1201" t="s">
        <v>322</v>
      </c>
      <c r="J49" s="1226">
        <f t="shared" si="2"/>
        <v>1</v>
      </c>
      <c r="K49" s="1213" t="s">
        <v>660</v>
      </c>
      <c r="L49" s="1214" t="s">
        <v>661</v>
      </c>
      <c r="M49" s="1214" t="s">
        <v>352</v>
      </c>
      <c r="N49" s="1214" t="s">
        <v>681</v>
      </c>
      <c r="O49" s="1214"/>
      <c r="P49" s="1214" t="s">
        <v>5</v>
      </c>
      <c r="Q49" s="1214" t="s">
        <v>323</v>
      </c>
      <c r="R49" s="1214" t="s">
        <v>652</v>
      </c>
      <c r="S49" s="1201"/>
      <c r="T49" s="1201" t="s">
        <v>5</v>
      </c>
      <c r="U49" s="1201" t="s">
        <v>323</v>
      </c>
      <c r="V49" s="1201" t="s">
        <v>652</v>
      </c>
    </row>
    <row r="50" spans="1:22" outlineLevel="1">
      <c r="A50" s="1211" t="s">
        <v>102</v>
      </c>
      <c r="B50" s="1201" t="s">
        <v>2241</v>
      </c>
      <c r="C50" s="1212">
        <v>43006</v>
      </c>
      <c r="D50" s="1201" t="s">
        <v>2260</v>
      </c>
      <c r="E50" s="1202" t="s">
        <v>2261</v>
      </c>
      <c r="F50" s="1203">
        <v>69149</v>
      </c>
      <c r="G50" s="1204">
        <v>6.21</v>
      </c>
      <c r="H50" s="1201">
        <v>8</v>
      </c>
      <c r="I50" s="1201" t="s">
        <v>322</v>
      </c>
      <c r="J50" s="1226">
        <f t="shared" si="2"/>
        <v>8</v>
      </c>
      <c r="K50" s="1213" t="s">
        <v>660</v>
      </c>
      <c r="L50" s="1214" t="s">
        <v>661</v>
      </c>
      <c r="M50" s="1214" t="s">
        <v>352</v>
      </c>
      <c r="N50" s="1214" t="s">
        <v>674</v>
      </c>
      <c r="O50" s="1214"/>
      <c r="P50" s="1214" t="s">
        <v>5</v>
      </c>
      <c r="Q50" s="1214" t="s">
        <v>323</v>
      </c>
      <c r="R50" s="1214" t="s">
        <v>652</v>
      </c>
      <c r="S50" s="1201"/>
      <c r="T50" s="1201" t="s">
        <v>5</v>
      </c>
      <c r="U50" s="1201" t="s">
        <v>323</v>
      </c>
      <c r="V50" s="1201" t="s">
        <v>652</v>
      </c>
    </row>
    <row r="51" spans="1:22" outlineLevel="1">
      <c r="A51" s="1211" t="s">
        <v>102</v>
      </c>
      <c r="B51" s="1201" t="s">
        <v>2241</v>
      </c>
      <c r="C51" s="1212">
        <v>42970</v>
      </c>
      <c r="D51" s="1201" t="s">
        <v>2262</v>
      </c>
      <c r="E51" s="1202" t="s">
        <v>1858</v>
      </c>
      <c r="F51" s="1203">
        <v>69092</v>
      </c>
      <c r="G51" s="1204">
        <v>15.14</v>
      </c>
      <c r="H51" s="1201">
        <v>20</v>
      </c>
      <c r="I51" s="1201" t="s">
        <v>322</v>
      </c>
      <c r="J51" s="1226">
        <f t="shared" si="2"/>
        <v>20</v>
      </c>
      <c r="K51" s="1213" t="s">
        <v>670</v>
      </c>
      <c r="L51" s="1214" t="s">
        <v>661</v>
      </c>
      <c r="M51" s="1214" t="s">
        <v>352</v>
      </c>
      <c r="N51" s="1214" t="s">
        <v>674</v>
      </c>
      <c r="O51" s="1214"/>
      <c r="P51" s="1214" t="s">
        <v>5</v>
      </c>
      <c r="Q51" s="1214" t="s">
        <v>323</v>
      </c>
      <c r="R51" s="1214" t="s">
        <v>652</v>
      </c>
      <c r="S51" s="1201"/>
      <c r="T51" s="1201" t="s">
        <v>5</v>
      </c>
      <c r="U51" s="1201" t="s">
        <v>323</v>
      </c>
      <c r="V51" s="1201" t="s">
        <v>652</v>
      </c>
    </row>
    <row r="52" spans="1:22" outlineLevel="1">
      <c r="A52" s="1211" t="s">
        <v>102</v>
      </c>
      <c r="B52" s="1201" t="s">
        <v>2241</v>
      </c>
      <c r="C52" s="1212">
        <v>42970</v>
      </c>
      <c r="D52" s="1201" t="s">
        <v>2262</v>
      </c>
      <c r="E52" s="1202" t="s">
        <v>1859</v>
      </c>
      <c r="F52" s="1203">
        <v>69092</v>
      </c>
      <c r="G52" s="1204">
        <v>15.14</v>
      </c>
      <c r="H52" s="1201">
        <v>20</v>
      </c>
      <c r="I52" s="1201" t="s">
        <v>322</v>
      </c>
      <c r="J52" s="1226">
        <f t="shared" si="2"/>
        <v>20</v>
      </c>
      <c r="K52" s="1213" t="s">
        <v>670</v>
      </c>
      <c r="L52" s="1214" t="s">
        <v>661</v>
      </c>
      <c r="M52" s="1214" t="s">
        <v>352</v>
      </c>
      <c r="N52" s="1214" t="s">
        <v>760</v>
      </c>
      <c r="O52" s="1214"/>
      <c r="P52" s="1214" t="s">
        <v>5</v>
      </c>
      <c r="Q52" s="1214" t="s">
        <v>323</v>
      </c>
      <c r="R52" s="1214" t="s">
        <v>652</v>
      </c>
      <c r="S52" s="1201"/>
      <c r="T52" s="1201" t="s">
        <v>5</v>
      </c>
      <c r="U52" s="1201" t="s">
        <v>323</v>
      </c>
      <c r="V52" s="1201" t="s">
        <v>652</v>
      </c>
    </row>
    <row r="53" spans="1:22" outlineLevel="1">
      <c r="A53" s="1211" t="s">
        <v>102</v>
      </c>
      <c r="B53" s="1201" t="s">
        <v>2241</v>
      </c>
      <c r="C53" s="1212">
        <v>42970</v>
      </c>
      <c r="D53" s="1201" t="s">
        <v>2262</v>
      </c>
      <c r="E53" s="1202" t="s">
        <v>1860</v>
      </c>
      <c r="F53" s="1203">
        <v>69092</v>
      </c>
      <c r="G53" s="1204">
        <v>15.14</v>
      </c>
      <c r="H53" s="1201">
        <v>20</v>
      </c>
      <c r="I53" s="1201" t="s">
        <v>322</v>
      </c>
      <c r="J53" s="1226">
        <f t="shared" si="2"/>
        <v>20</v>
      </c>
      <c r="K53" s="1213" t="s">
        <v>670</v>
      </c>
      <c r="L53" s="1214" t="s">
        <v>661</v>
      </c>
      <c r="M53" s="1214" t="s">
        <v>352</v>
      </c>
      <c r="N53" s="1214" t="s">
        <v>760</v>
      </c>
      <c r="O53" s="1214"/>
      <c r="P53" s="1214" t="s">
        <v>5</v>
      </c>
      <c r="Q53" s="1214" t="s">
        <v>323</v>
      </c>
      <c r="R53" s="1214" t="s">
        <v>652</v>
      </c>
      <c r="S53" s="1201"/>
      <c r="T53" s="1201" t="s">
        <v>5</v>
      </c>
      <c r="U53" s="1201" t="s">
        <v>323</v>
      </c>
      <c r="V53" s="1201" t="s">
        <v>652</v>
      </c>
    </row>
    <row r="54" spans="1:22" outlineLevel="1">
      <c r="A54" s="1211" t="s">
        <v>102</v>
      </c>
      <c r="B54" s="1201" t="s">
        <v>2241</v>
      </c>
      <c r="C54" s="1212">
        <v>42970</v>
      </c>
      <c r="D54" s="1201" t="s">
        <v>2262</v>
      </c>
      <c r="E54" s="1202" t="s">
        <v>1861</v>
      </c>
      <c r="F54" s="1203">
        <v>69092</v>
      </c>
      <c r="G54" s="1204">
        <v>15.14</v>
      </c>
      <c r="H54" s="1201">
        <v>20</v>
      </c>
      <c r="I54" s="1201" t="s">
        <v>322</v>
      </c>
      <c r="J54" s="1226">
        <f t="shared" si="2"/>
        <v>20</v>
      </c>
      <c r="K54" s="1213" t="s">
        <v>670</v>
      </c>
      <c r="L54" s="1214" t="s">
        <v>661</v>
      </c>
      <c r="M54" s="1214" t="s">
        <v>352</v>
      </c>
      <c r="N54" s="1214" t="s">
        <v>651</v>
      </c>
      <c r="O54" s="1214"/>
      <c r="P54" s="1214" t="s">
        <v>5</v>
      </c>
      <c r="Q54" s="1214" t="s">
        <v>323</v>
      </c>
      <c r="R54" s="1214" t="s">
        <v>652</v>
      </c>
      <c r="S54" s="1201"/>
      <c r="T54" s="1201" t="s">
        <v>5</v>
      </c>
      <c r="U54" s="1201" t="s">
        <v>323</v>
      </c>
      <c r="V54" s="1201" t="s">
        <v>652</v>
      </c>
    </row>
    <row r="55" spans="1:22" outlineLevel="1">
      <c r="A55" s="1211" t="s">
        <v>102</v>
      </c>
      <c r="B55" s="1201" t="s">
        <v>2241</v>
      </c>
      <c r="C55" s="1212">
        <v>42970</v>
      </c>
      <c r="D55" s="1201" t="s">
        <v>2262</v>
      </c>
      <c r="E55" s="1202" t="s">
        <v>1862</v>
      </c>
      <c r="F55" s="1203">
        <v>69092</v>
      </c>
      <c r="G55" s="1204">
        <v>22.7</v>
      </c>
      <c r="H55" s="1201">
        <v>30</v>
      </c>
      <c r="I55" s="1201" t="s">
        <v>322</v>
      </c>
      <c r="J55" s="1226">
        <f t="shared" si="2"/>
        <v>30</v>
      </c>
      <c r="K55" s="1213" t="s">
        <v>670</v>
      </c>
      <c r="L55" s="1214" t="s">
        <v>661</v>
      </c>
      <c r="M55" s="1214" t="s">
        <v>352</v>
      </c>
      <c r="N55" s="1214" t="s">
        <v>662</v>
      </c>
      <c r="O55" s="1214"/>
      <c r="P55" s="1214" t="s">
        <v>5</v>
      </c>
      <c r="Q55" s="1214" t="s">
        <v>323</v>
      </c>
      <c r="R55" s="1214" t="s">
        <v>652</v>
      </c>
      <c r="S55" s="1201"/>
      <c r="T55" s="1201" t="s">
        <v>5</v>
      </c>
      <c r="U55" s="1201" t="s">
        <v>323</v>
      </c>
      <c r="V55" s="1201" t="s">
        <v>652</v>
      </c>
    </row>
    <row r="56" spans="1:22" outlineLevel="1">
      <c r="A56" s="1211" t="s">
        <v>102</v>
      </c>
      <c r="B56" s="1201" t="s">
        <v>2241</v>
      </c>
      <c r="C56" s="1212">
        <v>42970</v>
      </c>
      <c r="D56" s="1201" t="s">
        <v>2262</v>
      </c>
      <c r="E56" s="1202" t="s">
        <v>1863</v>
      </c>
      <c r="F56" s="1203">
        <v>69092</v>
      </c>
      <c r="G56" s="1204">
        <v>15.14</v>
      </c>
      <c r="H56" s="1201">
        <v>20</v>
      </c>
      <c r="I56" s="1201" t="s">
        <v>322</v>
      </c>
      <c r="J56" s="1226">
        <f t="shared" si="2"/>
        <v>20</v>
      </c>
      <c r="K56" s="1213" t="s">
        <v>670</v>
      </c>
      <c r="L56" s="1214" t="s">
        <v>661</v>
      </c>
      <c r="M56" s="1214" t="s">
        <v>352</v>
      </c>
      <c r="N56" s="1214" t="s">
        <v>674</v>
      </c>
      <c r="O56" s="1214"/>
      <c r="P56" s="1214" t="s">
        <v>5</v>
      </c>
      <c r="Q56" s="1214" t="s">
        <v>323</v>
      </c>
      <c r="R56" s="1214" t="s">
        <v>652</v>
      </c>
      <c r="S56" s="1201"/>
      <c r="T56" s="1201" t="s">
        <v>5</v>
      </c>
      <c r="U56" s="1201" t="s">
        <v>323</v>
      </c>
      <c r="V56" s="1201" t="s">
        <v>652</v>
      </c>
    </row>
    <row r="57" spans="1:22" outlineLevel="1">
      <c r="A57" s="1211" t="s">
        <v>102</v>
      </c>
      <c r="B57" s="1201" t="s">
        <v>2241</v>
      </c>
      <c r="C57" s="1212">
        <v>42970</v>
      </c>
      <c r="D57" s="1201" t="s">
        <v>2262</v>
      </c>
      <c r="E57" s="1202" t="s">
        <v>1864</v>
      </c>
      <c r="F57" s="1203">
        <v>69092</v>
      </c>
      <c r="G57" s="1204">
        <v>15.14</v>
      </c>
      <c r="H57" s="1201">
        <v>20</v>
      </c>
      <c r="I57" s="1201" t="s">
        <v>322</v>
      </c>
      <c r="J57" s="1226">
        <f t="shared" si="2"/>
        <v>20</v>
      </c>
      <c r="K57" s="1213" t="s">
        <v>670</v>
      </c>
      <c r="L57" s="1214" t="s">
        <v>661</v>
      </c>
      <c r="M57" s="1214" t="s">
        <v>352</v>
      </c>
      <c r="N57" s="1214" t="s">
        <v>760</v>
      </c>
      <c r="O57" s="1214"/>
      <c r="P57" s="1214" t="s">
        <v>5</v>
      </c>
      <c r="Q57" s="1214" t="s">
        <v>323</v>
      </c>
      <c r="R57" s="1214" t="s">
        <v>652</v>
      </c>
      <c r="S57" s="1201"/>
      <c r="T57" s="1201" t="s">
        <v>5</v>
      </c>
      <c r="U57" s="1201" t="s">
        <v>323</v>
      </c>
      <c r="V57" s="1201" t="s">
        <v>652</v>
      </c>
    </row>
    <row r="58" spans="1:22" outlineLevel="1">
      <c r="A58" s="1211" t="s">
        <v>102</v>
      </c>
      <c r="B58" s="1201" t="s">
        <v>2241</v>
      </c>
      <c r="C58" s="1212">
        <v>42971</v>
      </c>
      <c r="D58" s="1201" t="s">
        <v>2254</v>
      </c>
      <c r="E58" s="1202" t="s">
        <v>1828</v>
      </c>
      <c r="F58" s="1203">
        <v>69092</v>
      </c>
      <c r="G58" s="1204">
        <v>22.7</v>
      </c>
      <c r="H58" s="1201">
        <v>30</v>
      </c>
      <c r="I58" s="1201" t="s">
        <v>322</v>
      </c>
      <c r="J58" s="1226">
        <f t="shared" si="2"/>
        <v>30</v>
      </c>
      <c r="K58" s="1213" t="s">
        <v>670</v>
      </c>
      <c r="L58" s="1214" t="s">
        <v>661</v>
      </c>
      <c r="M58" s="1214" t="s">
        <v>352</v>
      </c>
      <c r="N58" s="1214" t="s">
        <v>674</v>
      </c>
      <c r="O58" s="1214"/>
      <c r="P58" s="1214" t="s">
        <v>5</v>
      </c>
      <c r="Q58" s="1214" t="s">
        <v>323</v>
      </c>
      <c r="R58" s="1214" t="s">
        <v>652</v>
      </c>
      <c r="S58" s="1201"/>
      <c r="T58" s="1201" t="s">
        <v>5</v>
      </c>
      <c r="U58" s="1201" t="s">
        <v>323</v>
      </c>
      <c r="V58" s="1201" t="s">
        <v>652</v>
      </c>
    </row>
    <row r="59" spans="1:22" outlineLevel="1">
      <c r="A59" s="1211" t="s">
        <v>102</v>
      </c>
      <c r="B59" s="1201" t="s">
        <v>2241</v>
      </c>
      <c r="C59" s="1212">
        <v>42971</v>
      </c>
      <c r="D59" s="1201" t="s">
        <v>2254</v>
      </c>
      <c r="E59" s="1202" t="s">
        <v>1829</v>
      </c>
      <c r="F59" s="1203">
        <v>69092</v>
      </c>
      <c r="G59" s="1204">
        <v>22.7</v>
      </c>
      <c r="H59" s="1201">
        <v>30</v>
      </c>
      <c r="I59" s="1201" t="s">
        <v>322</v>
      </c>
      <c r="J59" s="1226">
        <f t="shared" si="2"/>
        <v>30</v>
      </c>
      <c r="K59" s="1213" t="s">
        <v>670</v>
      </c>
      <c r="L59" s="1214" t="s">
        <v>661</v>
      </c>
      <c r="M59" s="1214" t="s">
        <v>352</v>
      </c>
      <c r="N59" s="1214" t="s">
        <v>674</v>
      </c>
      <c r="O59" s="1214"/>
      <c r="P59" s="1214" t="s">
        <v>5</v>
      </c>
      <c r="Q59" s="1214" t="s">
        <v>323</v>
      </c>
      <c r="R59" s="1214" t="s">
        <v>652</v>
      </c>
      <c r="S59" s="1201"/>
      <c r="T59" s="1201" t="s">
        <v>5</v>
      </c>
      <c r="U59" s="1201" t="s">
        <v>323</v>
      </c>
      <c r="V59" s="1201" t="s">
        <v>652</v>
      </c>
    </row>
    <row r="60" spans="1:22" outlineLevel="1">
      <c r="A60" s="1211" t="s">
        <v>102</v>
      </c>
      <c r="B60" s="1201" t="s">
        <v>2241</v>
      </c>
      <c r="C60" s="1212">
        <v>43006</v>
      </c>
      <c r="D60" s="1201" t="s">
        <v>2260</v>
      </c>
      <c r="E60" s="1202" t="s">
        <v>2263</v>
      </c>
      <c r="F60" s="1203">
        <v>69149</v>
      </c>
      <c r="G60" s="1204">
        <v>77.599999999999994</v>
      </c>
      <c r="H60" s="1201">
        <v>100</v>
      </c>
      <c r="I60" s="1201" t="s">
        <v>322</v>
      </c>
      <c r="J60" s="1226">
        <f t="shared" si="2"/>
        <v>100</v>
      </c>
      <c r="K60" s="1213" t="s">
        <v>670</v>
      </c>
      <c r="L60" s="1214" t="s">
        <v>661</v>
      </c>
      <c r="M60" s="1214" t="s">
        <v>352</v>
      </c>
      <c r="N60" s="1214" t="s">
        <v>674</v>
      </c>
      <c r="O60" s="1214"/>
      <c r="P60" s="1214" t="s">
        <v>5</v>
      </c>
      <c r="Q60" s="1214" t="s">
        <v>323</v>
      </c>
      <c r="R60" s="1214" t="s">
        <v>652</v>
      </c>
      <c r="S60" s="1201"/>
      <c r="T60" s="1201" t="s">
        <v>5</v>
      </c>
      <c r="U60" s="1201" t="s">
        <v>323</v>
      </c>
      <c r="V60" s="1201" t="s">
        <v>652</v>
      </c>
    </row>
    <row r="61" spans="1:22" outlineLevel="1">
      <c r="A61" s="1211" t="s">
        <v>102</v>
      </c>
      <c r="B61" s="1201" t="s">
        <v>2241</v>
      </c>
      <c r="C61" s="1212">
        <v>43006</v>
      </c>
      <c r="D61" s="1201" t="s">
        <v>2260</v>
      </c>
      <c r="E61" s="1202" t="s">
        <v>2263</v>
      </c>
      <c r="F61" s="1203">
        <v>69149</v>
      </c>
      <c r="G61" s="1204">
        <v>77.599999999999994</v>
      </c>
      <c r="H61" s="1201">
        <v>100</v>
      </c>
      <c r="I61" s="1201" t="s">
        <v>322</v>
      </c>
      <c r="J61" s="1226">
        <f t="shared" si="2"/>
        <v>100</v>
      </c>
      <c r="K61" s="1213" t="s">
        <v>670</v>
      </c>
      <c r="L61" s="1214" t="s">
        <v>661</v>
      </c>
      <c r="M61" s="1214" t="s">
        <v>352</v>
      </c>
      <c r="N61" s="1214" t="s">
        <v>674</v>
      </c>
      <c r="O61" s="1214"/>
      <c r="P61" s="1214" t="s">
        <v>5</v>
      </c>
      <c r="Q61" s="1214" t="s">
        <v>323</v>
      </c>
      <c r="R61" s="1214" t="s">
        <v>652</v>
      </c>
      <c r="S61" s="1201"/>
      <c r="T61" s="1201" t="s">
        <v>5</v>
      </c>
      <c r="U61" s="1201" t="s">
        <v>323</v>
      </c>
      <c r="V61" s="1201" t="s">
        <v>652</v>
      </c>
    </row>
    <row r="62" spans="1:22" outlineLevel="1">
      <c r="A62" s="1211" t="s">
        <v>102</v>
      </c>
      <c r="B62" s="1201" t="s">
        <v>2241</v>
      </c>
      <c r="C62" s="1212">
        <v>43006</v>
      </c>
      <c r="D62" s="1201" t="s">
        <v>2260</v>
      </c>
      <c r="E62" s="1202" t="s">
        <v>2263</v>
      </c>
      <c r="F62" s="1203">
        <v>69149</v>
      </c>
      <c r="G62" s="1204">
        <v>77.599999999999994</v>
      </c>
      <c r="H62" s="1201">
        <v>100</v>
      </c>
      <c r="I62" s="1201" t="s">
        <v>322</v>
      </c>
      <c r="J62" s="1226">
        <f t="shared" si="2"/>
        <v>100</v>
      </c>
      <c r="K62" s="1213" t="s">
        <v>670</v>
      </c>
      <c r="L62" s="1214" t="s">
        <v>661</v>
      </c>
      <c r="M62" s="1214" t="s">
        <v>352</v>
      </c>
      <c r="N62" s="1214" t="s">
        <v>674</v>
      </c>
      <c r="O62" s="1214"/>
      <c r="P62" s="1214" t="s">
        <v>5</v>
      </c>
      <c r="Q62" s="1214" t="s">
        <v>323</v>
      </c>
      <c r="R62" s="1214" t="s">
        <v>652</v>
      </c>
      <c r="S62" s="1201"/>
      <c r="T62" s="1201" t="s">
        <v>5</v>
      </c>
      <c r="U62" s="1201" t="s">
        <v>323</v>
      </c>
      <c r="V62" s="1201" t="s">
        <v>652</v>
      </c>
    </row>
    <row r="63" spans="1:22" outlineLevel="1">
      <c r="A63" s="1211" t="s">
        <v>102</v>
      </c>
      <c r="B63" s="1201" t="s">
        <v>2241</v>
      </c>
      <c r="C63" s="1212">
        <v>42960</v>
      </c>
      <c r="D63" s="1201" t="s">
        <v>2264</v>
      </c>
      <c r="E63" s="1202" t="s">
        <v>1866</v>
      </c>
      <c r="F63" s="1203">
        <v>69092</v>
      </c>
      <c r="G63" s="1204">
        <v>41.63</v>
      </c>
      <c r="H63" s="1201">
        <v>55</v>
      </c>
      <c r="I63" s="1201" t="s">
        <v>322</v>
      </c>
      <c r="J63" s="1226">
        <f t="shared" si="2"/>
        <v>55</v>
      </c>
      <c r="K63" s="1213" t="s">
        <v>667</v>
      </c>
      <c r="L63" s="1214" t="s">
        <v>661</v>
      </c>
      <c r="M63" s="1214" t="s">
        <v>352</v>
      </c>
      <c r="N63" s="1214" t="s">
        <v>651</v>
      </c>
      <c r="O63" s="1214"/>
      <c r="P63" s="1214" t="s">
        <v>5</v>
      </c>
      <c r="Q63" s="1214" t="s">
        <v>323</v>
      </c>
      <c r="R63" s="1214" t="s">
        <v>652</v>
      </c>
      <c r="S63" s="1201"/>
      <c r="T63" s="1201" t="s">
        <v>5</v>
      </c>
      <c r="U63" s="1201" t="s">
        <v>323</v>
      </c>
      <c r="V63" s="1201" t="s">
        <v>652</v>
      </c>
    </row>
    <row r="64" spans="1:22" outlineLevel="1">
      <c r="A64" s="1211" t="s">
        <v>102</v>
      </c>
      <c r="B64" s="1201" t="s">
        <v>2241</v>
      </c>
      <c r="C64" s="1212">
        <v>43006</v>
      </c>
      <c r="D64" s="1201" t="s">
        <v>2260</v>
      </c>
      <c r="E64" s="1202" t="s">
        <v>2265</v>
      </c>
      <c r="F64" s="1203">
        <v>69149</v>
      </c>
      <c r="G64" s="1204">
        <v>287.12</v>
      </c>
      <c r="H64" s="1201">
        <v>370</v>
      </c>
      <c r="I64" s="1201" t="s">
        <v>322</v>
      </c>
      <c r="J64" s="1226">
        <f t="shared" si="2"/>
        <v>370</v>
      </c>
      <c r="K64" s="1213" t="s">
        <v>667</v>
      </c>
      <c r="L64" s="1214" t="s">
        <v>661</v>
      </c>
      <c r="M64" s="1214" t="s">
        <v>352</v>
      </c>
      <c r="N64" s="1214" t="s">
        <v>674</v>
      </c>
      <c r="O64" s="1214"/>
      <c r="P64" s="1214" t="s">
        <v>5</v>
      </c>
      <c r="Q64" s="1214" t="s">
        <v>323</v>
      </c>
      <c r="R64" s="1214" t="s">
        <v>652</v>
      </c>
      <c r="S64" s="1201"/>
      <c r="T64" s="1201" t="s">
        <v>5</v>
      </c>
      <c r="U64" s="1201" t="s">
        <v>323</v>
      </c>
      <c r="V64" s="1201" t="s">
        <v>652</v>
      </c>
    </row>
    <row r="65" spans="1:22" outlineLevel="1">
      <c r="A65" s="1211" t="s">
        <v>102</v>
      </c>
      <c r="B65" s="1201" t="s">
        <v>2241</v>
      </c>
      <c r="C65" s="1212">
        <v>43006</v>
      </c>
      <c r="D65" s="1201" t="s">
        <v>2260</v>
      </c>
      <c r="E65" s="1202" t="s">
        <v>2266</v>
      </c>
      <c r="F65" s="1203">
        <v>69149</v>
      </c>
      <c r="G65" s="1204">
        <v>287.12</v>
      </c>
      <c r="H65" s="1201">
        <v>370</v>
      </c>
      <c r="I65" s="1201" t="s">
        <v>322</v>
      </c>
      <c r="J65" s="1226">
        <f t="shared" si="2"/>
        <v>370</v>
      </c>
      <c r="K65" s="1213" t="s">
        <v>667</v>
      </c>
      <c r="L65" s="1214" t="s">
        <v>661</v>
      </c>
      <c r="M65" s="1214" t="s">
        <v>352</v>
      </c>
      <c r="N65" s="1214" t="s">
        <v>674</v>
      </c>
      <c r="O65" s="1214"/>
      <c r="P65" s="1214" t="s">
        <v>5</v>
      </c>
      <c r="Q65" s="1214" t="s">
        <v>323</v>
      </c>
      <c r="R65" s="1214" t="s">
        <v>652</v>
      </c>
      <c r="S65" s="1201"/>
      <c r="T65" s="1201" t="s">
        <v>5</v>
      </c>
      <c r="U65" s="1201" t="s">
        <v>323</v>
      </c>
      <c r="V65" s="1201" t="s">
        <v>652</v>
      </c>
    </row>
    <row r="66" spans="1:22" outlineLevel="1">
      <c r="A66" s="1211" t="s">
        <v>102</v>
      </c>
      <c r="B66" s="1201" t="s">
        <v>2241</v>
      </c>
      <c r="C66" s="1212">
        <v>43006</v>
      </c>
      <c r="D66" s="1201" t="s">
        <v>2260</v>
      </c>
      <c r="E66" s="1202" t="s">
        <v>2267</v>
      </c>
      <c r="F66" s="1203">
        <v>69149</v>
      </c>
      <c r="G66" s="1204">
        <v>287.12</v>
      </c>
      <c r="H66" s="1201">
        <v>370</v>
      </c>
      <c r="I66" s="1201" t="s">
        <v>322</v>
      </c>
      <c r="J66" s="1226">
        <f t="shared" si="2"/>
        <v>370</v>
      </c>
      <c r="K66" s="1213" t="s">
        <v>667</v>
      </c>
      <c r="L66" s="1214" t="s">
        <v>661</v>
      </c>
      <c r="M66" s="1214" t="s">
        <v>352</v>
      </c>
      <c r="N66" s="1214" t="s">
        <v>674</v>
      </c>
      <c r="O66" s="1214"/>
      <c r="P66" s="1214" t="s">
        <v>5</v>
      </c>
      <c r="Q66" s="1214" t="s">
        <v>323</v>
      </c>
      <c r="R66" s="1214" t="s">
        <v>652</v>
      </c>
      <c r="S66" s="1201"/>
      <c r="T66" s="1201" t="s">
        <v>5</v>
      </c>
      <c r="U66" s="1201" t="s">
        <v>323</v>
      </c>
      <c r="V66" s="1201" t="s">
        <v>652</v>
      </c>
    </row>
    <row r="67" spans="1:22" outlineLevel="1">
      <c r="A67" s="1211" t="s">
        <v>102</v>
      </c>
      <c r="B67" s="1201" t="s">
        <v>2241</v>
      </c>
      <c r="C67" s="1212">
        <v>43006</v>
      </c>
      <c r="D67" s="1201" t="s">
        <v>2260</v>
      </c>
      <c r="E67" s="1202" t="s">
        <v>2268</v>
      </c>
      <c r="F67" s="1203">
        <v>69149</v>
      </c>
      <c r="G67" s="1204">
        <v>7.76</v>
      </c>
      <c r="H67" s="1201">
        <v>10</v>
      </c>
      <c r="I67" s="1201" t="s">
        <v>322</v>
      </c>
      <c r="J67" s="1226">
        <f t="shared" si="2"/>
        <v>10</v>
      </c>
      <c r="K67" s="1213" t="s">
        <v>972</v>
      </c>
      <c r="L67" s="1214" t="s">
        <v>661</v>
      </c>
      <c r="M67" s="1214" t="s">
        <v>352</v>
      </c>
      <c r="N67" s="1214"/>
      <c r="O67" s="1214"/>
      <c r="P67" s="1214" t="s">
        <v>5</v>
      </c>
      <c r="Q67" s="1214" t="s">
        <v>323</v>
      </c>
      <c r="R67" s="1214" t="s">
        <v>652</v>
      </c>
      <c r="S67" s="1201"/>
      <c r="T67" s="1201" t="s">
        <v>5</v>
      </c>
      <c r="U67" s="1201" t="s">
        <v>323</v>
      </c>
      <c r="V67" s="1201" t="s">
        <v>652</v>
      </c>
    </row>
    <row r="68" spans="1:22">
      <c r="A68" s="1215" t="s">
        <v>647</v>
      </c>
      <c r="B68" s="1215"/>
      <c r="C68" s="1215"/>
      <c r="D68" s="1215"/>
      <c r="E68" s="1216"/>
      <c r="F68" s="1217"/>
      <c r="G68" s="1218">
        <f>SUM(G48:G67)</f>
        <v>1348.28</v>
      </c>
      <c r="H68" s="1219">
        <f>SUM(H48:H67)</f>
        <v>1744</v>
      </c>
      <c r="I68" s="1215"/>
      <c r="J68" s="1227">
        <f>SUM(J48:J67)</f>
        <v>1744</v>
      </c>
      <c r="K68" s="1215"/>
      <c r="L68" s="1215"/>
      <c r="M68" s="1215"/>
      <c r="N68" s="1215"/>
      <c r="O68" s="1215"/>
      <c r="P68" s="1215"/>
      <c r="Q68" s="1215"/>
      <c r="R68" s="1215"/>
      <c r="S68" s="1201"/>
      <c r="T68" s="1201"/>
      <c r="U68" s="1201"/>
      <c r="V68" s="1201"/>
    </row>
    <row r="69" spans="1:22" outlineLevel="1">
      <c r="A69" s="1211" t="s">
        <v>103</v>
      </c>
      <c r="B69" s="1201" t="s">
        <v>2241</v>
      </c>
      <c r="C69" s="1212">
        <v>42997</v>
      </c>
      <c r="D69" s="1201" t="s">
        <v>2269</v>
      </c>
      <c r="E69" s="1202" t="s">
        <v>2270</v>
      </c>
      <c r="F69" s="1203">
        <v>69149</v>
      </c>
      <c r="G69" s="1204">
        <v>543.20000000000005</v>
      </c>
      <c r="H69" s="1201">
        <v>700</v>
      </c>
      <c r="I69" s="1201" t="s">
        <v>322</v>
      </c>
      <c r="J69" s="1226">
        <f t="shared" ref="J69:J75" si="3">H69</f>
        <v>700</v>
      </c>
      <c r="K69" s="1213" t="s">
        <v>756</v>
      </c>
      <c r="L69" s="1214" t="s">
        <v>661</v>
      </c>
      <c r="M69" s="1214" t="s">
        <v>352</v>
      </c>
      <c r="N69" s="1214"/>
      <c r="O69" s="1214"/>
      <c r="P69" s="1214" t="s">
        <v>5</v>
      </c>
      <c r="Q69" s="1214" t="s">
        <v>323</v>
      </c>
      <c r="R69" s="1214" t="s">
        <v>652</v>
      </c>
      <c r="S69" s="1201"/>
      <c r="T69" s="1201" t="s">
        <v>5</v>
      </c>
      <c r="U69" s="1201" t="s">
        <v>323</v>
      </c>
      <c r="V69" s="1201" t="s">
        <v>652</v>
      </c>
    </row>
    <row r="70" spans="1:22" outlineLevel="1">
      <c r="A70" s="1211" t="s">
        <v>103</v>
      </c>
      <c r="B70" s="1201" t="s">
        <v>2241</v>
      </c>
      <c r="C70" s="1212">
        <v>42999</v>
      </c>
      <c r="D70" s="1201" t="s">
        <v>2271</v>
      </c>
      <c r="E70" s="1202" t="s">
        <v>2272</v>
      </c>
      <c r="F70" s="1203">
        <v>69149</v>
      </c>
      <c r="G70" s="1204">
        <v>543.20000000000005</v>
      </c>
      <c r="H70" s="1201">
        <v>700</v>
      </c>
      <c r="I70" s="1201" t="s">
        <v>322</v>
      </c>
      <c r="J70" s="1226">
        <f t="shared" si="3"/>
        <v>700</v>
      </c>
      <c r="K70" s="1213" t="s">
        <v>756</v>
      </c>
      <c r="L70" s="1214" t="s">
        <v>661</v>
      </c>
      <c r="M70" s="1214" t="s">
        <v>352</v>
      </c>
      <c r="N70" s="1214"/>
      <c r="O70" s="1214"/>
      <c r="P70" s="1214" t="s">
        <v>5</v>
      </c>
      <c r="Q70" s="1214" t="s">
        <v>323</v>
      </c>
      <c r="R70" s="1214" t="s">
        <v>652</v>
      </c>
      <c r="S70" s="1201"/>
      <c r="T70" s="1201" t="s">
        <v>5</v>
      </c>
      <c r="U70" s="1201" t="s">
        <v>323</v>
      </c>
      <c r="V70" s="1201" t="s">
        <v>652</v>
      </c>
    </row>
    <row r="71" spans="1:22" outlineLevel="1">
      <c r="A71" s="1211" t="s">
        <v>103</v>
      </c>
      <c r="B71" s="1201" t="s">
        <v>2241</v>
      </c>
      <c r="C71" s="1212">
        <v>43000</v>
      </c>
      <c r="D71" s="1201" t="s">
        <v>2273</v>
      </c>
      <c r="E71" s="1202" t="s">
        <v>2274</v>
      </c>
      <c r="F71" s="1203">
        <v>69149</v>
      </c>
      <c r="G71" s="1204">
        <v>81.48</v>
      </c>
      <c r="H71" s="1201">
        <v>105</v>
      </c>
      <c r="I71" s="1201" t="s">
        <v>322</v>
      </c>
      <c r="J71" s="1226">
        <f t="shared" si="3"/>
        <v>105</v>
      </c>
      <c r="K71" s="1213" t="s">
        <v>756</v>
      </c>
      <c r="L71" s="1214" t="s">
        <v>661</v>
      </c>
      <c r="M71" s="1214" t="s">
        <v>352</v>
      </c>
      <c r="N71" s="1214"/>
      <c r="O71" s="1214"/>
      <c r="P71" s="1214" t="s">
        <v>5</v>
      </c>
      <c r="Q71" s="1214" t="s">
        <v>323</v>
      </c>
      <c r="R71" s="1214" t="s">
        <v>652</v>
      </c>
      <c r="S71" s="1201"/>
      <c r="T71" s="1201" t="s">
        <v>5</v>
      </c>
      <c r="U71" s="1201" t="s">
        <v>323</v>
      </c>
      <c r="V71" s="1201" t="s">
        <v>652</v>
      </c>
    </row>
    <row r="72" spans="1:22" outlineLevel="1">
      <c r="A72" s="1211" t="s">
        <v>103</v>
      </c>
      <c r="B72" s="1201" t="s">
        <v>2241</v>
      </c>
      <c r="C72" s="1212">
        <v>43000</v>
      </c>
      <c r="D72" s="1201" t="s">
        <v>2273</v>
      </c>
      <c r="E72" s="1202" t="s">
        <v>2275</v>
      </c>
      <c r="F72" s="1203">
        <v>69149</v>
      </c>
      <c r="G72" s="1204">
        <v>-162.96</v>
      </c>
      <c r="H72" s="1201">
        <v>-210</v>
      </c>
      <c r="I72" s="1201" t="s">
        <v>322</v>
      </c>
      <c r="J72" s="1226">
        <f t="shared" si="3"/>
        <v>-210</v>
      </c>
      <c r="K72" s="1213" t="s">
        <v>756</v>
      </c>
      <c r="L72" s="1214" t="s">
        <v>661</v>
      </c>
      <c r="M72" s="1214" t="s">
        <v>352</v>
      </c>
      <c r="N72" s="1214"/>
      <c r="O72" s="1214"/>
      <c r="P72" s="1214" t="s">
        <v>5</v>
      </c>
      <c r="Q72" s="1214" t="s">
        <v>323</v>
      </c>
      <c r="R72" s="1214" t="s">
        <v>652</v>
      </c>
      <c r="S72" s="1201"/>
      <c r="T72" s="1201" t="s">
        <v>5</v>
      </c>
      <c r="U72" s="1201" t="s">
        <v>323</v>
      </c>
      <c r="V72" s="1201" t="s">
        <v>652</v>
      </c>
    </row>
    <row r="73" spans="1:22" outlineLevel="1">
      <c r="A73" s="1211" t="s">
        <v>103</v>
      </c>
      <c r="B73" s="1201" t="s">
        <v>2241</v>
      </c>
      <c r="C73" s="1212">
        <v>43007</v>
      </c>
      <c r="D73" s="1201" t="s">
        <v>2276</v>
      </c>
      <c r="E73" s="1202" t="s">
        <v>2277</v>
      </c>
      <c r="F73" s="1203">
        <v>69149</v>
      </c>
      <c r="G73" s="1204">
        <v>48.38</v>
      </c>
      <c r="H73" s="1201">
        <v>62.34</v>
      </c>
      <c r="I73" s="1201" t="s">
        <v>322</v>
      </c>
      <c r="J73" s="1226">
        <f t="shared" si="3"/>
        <v>62.34</v>
      </c>
      <c r="K73" s="1213" t="s">
        <v>756</v>
      </c>
      <c r="L73" s="1214" t="s">
        <v>661</v>
      </c>
      <c r="M73" s="1214" t="s">
        <v>352</v>
      </c>
      <c r="N73" s="1214"/>
      <c r="O73" s="1214"/>
      <c r="P73" s="1214" t="s">
        <v>5</v>
      </c>
      <c r="Q73" s="1214" t="s">
        <v>323</v>
      </c>
      <c r="R73" s="1214" t="s">
        <v>652</v>
      </c>
      <c r="S73" s="1201"/>
      <c r="T73" s="1201" t="s">
        <v>5</v>
      </c>
      <c r="U73" s="1201" t="s">
        <v>323</v>
      </c>
      <c r="V73" s="1201" t="s">
        <v>652</v>
      </c>
    </row>
    <row r="74" spans="1:22" outlineLevel="1">
      <c r="A74" s="1211" t="s">
        <v>103</v>
      </c>
      <c r="B74" s="1201" t="s">
        <v>2241</v>
      </c>
      <c r="C74" s="1212">
        <v>43007</v>
      </c>
      <c r="D74" s="1201" t="s">
        <v>2276</v>
      </c>
      <c r="E74" s="1202" t="s">
        <v>2277</v>
      </c>
      <c r="F74" s="1203">
        <v>69149</v>
      </c>
      <c r="G74" s="1204">
        <v>162.96</v>
      </c>
      <c r="H74" s="1201">
        <v>210</v>
      </c>
      <c r="I74" s="1201" t="s">
        <v>322</v>
      </c>
      <c r="J74" s="1226">
        <f t="shared" si="3"/>
        <v>210</v>
      </c>
      <c r="K74" s="1213" t="s">
        <v>756</v>
      </c>
      <c r="L74" s="1214" t="s">
        <v>661</v>
      </c>
      <c r="M74" s="1214" t="s">
        <v>352</v>
      </c>
      <c r="N74" s="1214"/>
      <c r="O74" s="1214"/>
      <c r="P74" s="1214" t="s">
        <v>5</v>
      </c>
      <c r="Q74" s="1214" t="s">
        <v>323</v>
      </c>
      <c r="R74" s="1214" t="s">
        <v>652</v>
      </c>
      <c r="S74" s="1201"/>
      <c r="T74" s="1201" t="s">
        <v>5</v>
      </c>
      <c r="U74" s="1201" t="s">
        <v>323</v>
      </c>
      <c r="V74" s="1201" t="s">
        <v>652</v>
      </c>
    </row>
    <row r="75" spans="1:22" outlineLevel="1">
      <c r="A75" s="1211" t="s">
        <v>103</v>
      </c>
      <c r="B75" s="1201" t="s">
        <v>2241</v>
      </c>
      <c r="C75" s="1212">
        <v>43007</v>
      </c>
      <c r="D75" s="1201" t="s">
        <v>2278</v>
      </c>
      <c r="E75" s="1202" t="s">
        <v>2279</v>
      </c>
      <c r="F75" s="1203">
        <v>69149</v>
      </c>
      <c r="G75" s="1204">
        <v>582</v>
      </c>
      <c r="H75" s="1201">
        <v>750</v>
      </c>
      <c r="I75" s="1201" t="s">
        <v>322</v>
      </c>
      <c r="J75" s="1226">
        <f t="shared" si="3"/>
        <v>750</v>
      </c>
      <c r="K75" s="1213" t="s">
        <v>756</v>
      </c>
      <c r="L75" s="1214" t="s">
        <v>661</v>
      </c>
      <c r="M75" s="1214" t="s">
        <v>352</v>
      </c>
      <c r="N75" s="1214"/>
      <c r="O75" s="1214"/>
      <c r="P75" s="1214" t="s">
        <v>5</v>
      </c>
      <c r="Q75" s="1214" t="s">
        <v>323</v>
      </c>
      <c r="R75" s="1214" t="s">
        <v>652</v>
      </c>
      <c r="S75" s="1201"/>
      <c r="T75" s="1201" t="s">
        <v>5</v>
      </c>
      <c r="U75" s="1201" t="s">
        <v>323</v>
      </c>
      <c r="V75" s="1201" t="s">
        <v>652</v>
      </c>
    </row>
    <row r="76" spans="1:22">
      <c r="A76" s="1215" t="s">
        <v>647</v>
      </c>
      <c r="B76" s="1215"/>
      <c r="C76" s="1215"/>
      <c r="D76" s="1215"/>
      <c r="E76" s="1216"/>
      <c r="F76" s="1217"/>
      <c r="G76" s="1218">
        <f>SUM(G69:G75)</f>
        <v>1798.2600000000002</v>
      </c>
      <c r="H76" s="1219">
        <f>SUM(H69:H75)</f>
        <v>2317.34</v>
      </c>
      <c r="I76" s="1215"/>
      <c r="J76" s="1227">
        <f>SUM(J69:J75)</f>
        <v>2317.34</v>
      </c>
      <c r="K76" s="1215"/>
      <c r="L76" s="1215"/>
      <c r="M76" s="1215"/>
      <c r="N76" s="1215"/>
      <c r="O76" s="1215"/>
      <c r="P76" s="1215"/>
      <c r="Q76" s="1215"/>
      <c r="R76" s="1215"/>
      <c r="S76" s="1201"/>
      <c r="T76" s="1201"/>
      <c r="U76" s="1201"/>
      <c r="V76" s="1201"/>
    </row>
    <row r="77" spans="1:22" outlineLevel="1">
      <c r="A77" s="1211" t="s">
        <v>104</v>
      </c>
      <c r="B77" s="1201" t="s">
        <v>2241</v>
      </c>
      <c r="C77" s="1212">
        <v>43007</v>
      </c>
      <c r="D77" s="1201" t="s">
        <v>2273</v>
      </c>
      <c r="E77" s="1202" t="s">
        <v>2280</v>
      </c>
      <c r="F77" s="1203">
        <v>69149</v>
      </c>
      <c r="G77" s="1204">
        <v>31.04</v>
      </c>
      <c r="H77" s="1201">
        <v>40</v>
      </c>
      <c r="I77" s="1201" t="s">
        <v>322</v>
      </c>
      <c r="J77" s="1226">
        <f t="shared" ref="J77:J97" si="4">H77</f>
        <v>40</v>
      </c>
      <c r="K77" s="1213" t="s">
        <v>670</v>
      </c>
      <c r="L77" s="1214" t="s">
        <v>661</v>
      </c>
      <c r="M77" s="1214" t="s">
        <v>352</v>
      </c>
      <c r="N77" s="1214" t="s">
        <v>1003</v>
      </c>
      <c r="O77" s="1214"/>
      <c r="P77" s="1214" t="s">
        <v>5</v>
      </c>
      <c r="Q77" s="1214" t="s">
        <v>323</v>
      </c>
      <c r="R77" s="1214" t="s">
        <v>652</v>
      </c>
      <c r="S77" s="1201"/>
      <c r="T77" s="1201" t="s">
        <v>5</v>
      </c>
      <c r="U77" s="1201" t="s">
        <v>323</v>
      </c>
      <c r="V77" s="1201" t="s">
        <v>652</v>
      </c>
    </row>
    <row r="78" spans="1:22" outlineLevel="1">
      <c r="A78" s="1211" t="s">
        <v>104</v>
      </c>
      <c r="B78" s="1201" t="s">
        <v>2241</v>
      </c>
      <c r="C78" s="1212">
        <v>43007</v>
      </c>
      <c r="D78" s="1201" t="s">
        <v>2273</v>
      </c>
      <c r="E78" s="1202" t="s">
        <v>2281</v>
      </c>
      <c r="F78" s="1203">
        <v>69149</v>
      </c>
      <c r="G78" s="1204">
        <v>31.04</v>
      </c>
      <c r="H78" s="1201">
        <v>40</v>
      </c>
      <c r="I78" s="1201" t="s">
        <v>322</v>
      </c>
      <c r="J78" s="1226">
        <f t="shared" si="4"/>
        <v>40</v>
      </c>
      <c r="K78" s="1213" t="s">
        <v>670</v>
      </c>
      <c r="L78" s="1214" t="s">
        <v>661</v>
      </c>
      <c r="M78" s="1214" t="s">
        <v>352</v>
      </c>
      <c r="N78" s="1214" t="s">
        <v>674</v>
      </c>
      <c r="O78" s="1214"/>
      <c r="P78" s="1214" t="s">
        <v>5</v>
      </c>
      <c r="Q78" s="1214" t="s">
        <v>323</v>
      </c>
      <c r="R78" s="1214" t="s">
        <v>652</v>
      </c>
      <c r="S78" s="1201"/>
      <c r="T78" s="1201" t="s">
        <v>5</v>
      </c>
      <c r="U78" s="1201" t="s">
        <v>323</v>
      </c>
      <c r="V78" s="1201" t="s">
        <v>652</v>
      </c>
    </row>
    <row r="79" spans="1:22" outlineLevel="1">
      <c r="A79" s="1211" t="s">
        <v>104</v>
      </c>
      <c r="B79" s="1201" t="s">
        <v>2241</v>
      </c>
      <c r="C79" s="1212">
        <v>43007</v>
      </c>
      <c r="D79" s="1201" t="s">
        <v>2273</v>
      </c>
      <c r="E79" s="1202" t="s">
        <v>2282</v>
      </c>
      <c r="F79" s="1203">
        <v>69149</v>
      </c>
      <c r="G79" s="1204">
        <v>31.04</v>
      </c>
      <c r="H79" s="1201">
        <v>40</v>
      </c>
      <c r="I79" s="1201" t="s">
        <v>322</v>
      </c>
      <c r="J79" s="1226">
        <f t="shared" si="4"/>
        <v>40</v>
      </c>
      <c r="K79" s="1213" t="s">
        <v>670</v>
      </c>
      <c r="L79" s="1214" t="s">
        <v>661</v>
      </c>
      <c r="M79" s="1214" t="s">
        <v>352</v>
      </c>
      <c r="N79" s="1214" t="s">
        <v>758</v>
      </c>
      <c r="O79" s="1214"/>
      <c r="P79" s="1214" t="s">
        <v>5</v>
      </c>
      <c r="Q79" s="1214" t="s">
        <v>323</v>
      </c>
      <c r="R79" s="1214" t="s">
        <v>652</v>
      </c>
      <c r="S79" s="1201"/>
      <c r="T79" s="1201" t="s">
        <v>5</v>
      </c>
      <c r="U79" s="1201" t="s">
        <v>323</v>
      </c>
      <c r="V79" s="1201" t="s">
        <v>652</v>
      </c>
    </row>
    <row r="80" spans="1:22" outlineLevel="1">
      <c r="A80" s="1211" t="s">
        <v>104</v>
      </c>
      <c r="B80" s="1201" t="s">
        <v>2241</v>
      </c>
      <c r="C80" s="1212">
        <v>42970</v>
      </c>
      <c r="D80" s="1201" t="s">
        <v>2262</v>
      </c>
      <c r="E80" s="1202" t="s">
        <v>1858</v>
      </c>
      <c r="F80" s="1203">
        <v>69092</v>
      </c>
      <c r="G80" s="1204">
        <v>-15.14</v>
      </c>
      <c r="H80" s="1201">
        <v>-20</v>
      </c>
      <c r="I80" s="1201" t="s">
        <v>322</v>
      </c>
      <c r="J80" s="1226">
        <f t="shared" si="4"/>
        <v>-20</v>
      </c>
      <c r="K80" s="1213" t="s">
        <v>670</v>
      </c>
      <c r="L80" s="1214" t="s">
        <v>661</v>
      </c>
      <c r="M80" s="1214" t="s">
        <v>352</v>
      </c>
      <c r="N80" s="1214" t="s">
        <v>674</v>
      </c>
      <c r="O80" s="1214"/>
      <c r="P80" s="1214" t="s">
        <v>5</v>
      </c>
      <c r="Q80" s="1214" t="s">
        <v>323</v>
      </c>
      <c r="R80" s="1214" t="s">
        <v>652</v>
      </c>
      <c r="S80" s="1201"/>
      <c r="T80" s="1201" t="s">
        <v>5</v>
      </c>
      <c r="U80" s="1201" t="s">
        <v>323</v>
      </c>
      <c r="V80" s="1201" t="s">
        <v>652</v>
      </c>
    </row>
    <row r="81" spans="1:22" outlineLevel="1">
      <c r="A81" s="1211" t="s">
        <v>104</v>
      </c>
      <c r="B81" s="1201" t="s">
        <v>2241</v>
      </c>
      <c r="C81" s="1212">
        <v>42970</v>
      </c>
      <c r="D81" s="1201" t="s">
        <v>2262</v>
      </c>
      <c r="E81" s="1202" t="s">
        <v>1859</v>
      </c>
      <c r="F81" s="1203">
        <v>69092</v>
      </c>
      <c r="G81" s="1204">
        <v>-15.14</v>
      </c>
      <c r="H81" s="1201">
        <v>-20</v>
      </c>
      <c r="I81" s="1201" t="s">
        <v>322</v>
      </c>
      <c r="J81" s="1226">
        <f t="shared" si="4"/>
        <v>-20</v>
      </c>
      <c r="K81" s="1213" t="s">
        <v>670</v>
      </c>
      <c r="L81" s="1214" t="s">
        <v>661</v>
      </c>
      <c r="M81" s="1214" t="s">
        <v>352</v>
      </c>
      <c r="N81" s="1214" t="s">
        <v>760</v>
      </c>
      <c r="O81" s="1214"/>
      <c r="P81" s="1214" t="s">
        <v>5</v>
      </c>
      <c r="Q81" s="1214" t="s">
        <v>323</v>
      </c>
      <c r="R81" s="1214" t="s">
        <v>652</v>
      </c>
      <c r="S81" s="1201"/>
      <c r="T81" s="1201" t="s">
        <v>5</v>
      </c>
      <c r="U81" s="1201" t="s">
        <v>323</v>
      </c>
      <c r="V81" s="1201" t="s">
        <v>652</v>
      </c>
    </row>
    <row r="82" spans="1:22" outlineLevel="1">
      <c r="A82" s="1211" t="s">
        <v>104</v>
      </c>
      <c r="B82" s="1201" t="s">
        <v>2241</v>
      </c>
      <c r="C82" s="1212">
        <v>42970</v>
      </c>
      <c r="D82" s="1201" t="s">
        <v>2262</v>
      </c>
      <c r="E82" s="1202" t="s">
        <v>1860</v>
      </c>
      <c r="F82" s="1203">
        <v>69092</v>
      </c>
      <c r="G82" s="1204">
        <v>-15.14</v>
      </c>
      <c r="H82" s="1201">
        <v>-20</v>
      </c>
      <c r="I82" s="1201" t="s">
        <v>322</v>
      </c>
      <c r="J82" s="1226">
        <f t="shared" si="4"/>
        <v>-20</v>
      </c>
      <c r="K82" s="1213" t="s">
        <v>670</v>
      </c>
      <c r="L82" s="1214" t="s">
        <v>661</v>
      </c>
      <c r="M82" s="1214" t="s">
        <v>352</v>
      </c>
      <c r="N82" s="1214" t="s">
        <v>760</v>
      </c>
      <c r="O82" s="1214"/>
      <c r="P82" s="1214" t="s">
        <v>5</v>
      </c>
      <c r="Q82" s="1214" t="s">
        <v>323</v>
      </c>
      <c r="R82" s="1214" t="s">
        <v>652</v>
      </c>
      <c r="S82" s="1201"/>
      <c r="T82" s="1201" t="s">
        <v>5</v>
      </c>
      <c r="U82" s="1201" t="s">
        <v>323</v>
      </c>
      <c r="V82" s="1201" t="s">
        <v>652</v>
      </c>
    </row>
    <row r="83" spans="1:22" outlineLevel="1">
      <c r="A83" s="1211" t="s">
        <v>104</v>
      </c>
      <c r="B83" s="1201" t="s">
        <v>2241</v>
      </c>
      <c r="C83" s="1212">
        <v>42970</v>
      </c>
      <c r="D83" s="1201" t="s">
        <v>2262</v>
      </c>
      <c r="E83" s="1202" t="s">
        <v>1861</v>
      </c>
      <c r="F83" s="1203">
        <v>69092</v>
      </c>
      <c r="G83" s="1204">
        <v>-15.14</v>
      </c>
      <c r="H83" s="1201">
        <v>-20</v>
      </c>
      <c r="I83" s="1201" t="s">
        <v>322</v>
      </c>
      <c r="J83" s="1226">
        <f t="shared" si="4"/>
        <v>-20</v>
      </c>
      <c r="K83" s="1213" t="s">
        <v>670</v>
      </c>
      <c r="L83" s="1214" t="s">
        <v>661</v>
      </c>
      <c r="M83" s="1214" t="s">
        <v>352</v>
      </c>
      <c r="N83" s="1214" t="s">
        <v>651</v>
      </c>
      <c r="O83" s="1214"/>
      <c r="P83" s="1214" t="s">
        <v>5</v>
      </c>
      <c r="Q83" s="1214" t="s">
        <v>323</v>
      </c>
      <c r="R83" s="1214" t="s">
        <v>652</v>
      </c>
      <c r="S83" s="1201"/>
      <c r="T83" s="1201" t="s">
        <v>5</v>
      </c>
      <c r="U83" s="1201" t="s">
        <v>323</v>
      </c>
      <c r="V83" s="1201" t="s">
        <v>652</v>
      </c>
    </row>
    <row r="84" spans="1:22" outlineLevel="1">
      <c r="A84" s="1211" t="s">
        <v>104</v>
      </c>
      <c r="B84" s="1201" t="s">
        <v>2241</v>
      </c>
      <c r="C84" s="1212">
        <v>42970</v>
      </c>
      <c r="D84" s="1201" t="s">
        <v>2262</v>
      </c>
      <c r="E84" s="1202" t="s">
        <v>1862</v>
      </c>
      <c r="F84" s="1203">
        <v>69092</v>
      </c>
      <c r="G84" s="1204">
        <v>-22.7</v>
      </c>
      <c r="H84" s="1201">
        <v>-30</v>
      </c>
      <c r="I84" s="1201" t="s">
        <v>322</v>
      </c>
      <c r="J84" s="1226">
        <f t="shared" si="4"/>
        <v>-30</v>
      </c>
      <c r="K84" s="1213" t="s">
        <v>670</v>
      </c>
      <c r="L84" s="1214" t="s">
        <v>661</v>
      </c>
      <c r="M84" s="1214" t="s">
        <v>352</v>
      </c>
      <c r="N84" s="1214" t="s">
        <v>662</v>
      </c>
      <c r="O84" s="1214"/>
      <c r="P84" s="1214" t="s">
        <v>5</v>
      </c>
      <c r="Q84" s="1214" t="s">
        <v>323</v>
      </c>
      <c r="R84" s="1214" t="s">
        <v>652</v>
      </c>
      <c r="S84" s="1201"/>
      <c r="T84" s="1201" t="s">
        <v>5</v>
      </c>
      <c r="U84" s="1201" t="s">
        <v>323</v>
      </c>
      <c r="V84" s="1201" t="s">
        <v>652</v>
      </c>
    </row>
    <row r="85" spans="1:22" outlineLevel="1">
      <c r="A85" s="1211" t="s">
        <v>104</v>
      </c>
      <c r="B85" s="1201" t="s">
        <v>2241</v>
      </c>
      <c r="C85" s="1212">
        <v>42970</v>
      </c>
      <c r="D85" s="1201" t="s">
        <v>2262</v>
      </c>
      <c r="E85" s="1202" t="s">
        <v>1863</v>
      </c>
      <c r="F85" s="1203">
        <v>69092</v>
      </c>
      <c r="G85" s="1204">
        <v>-15.14</v>
      </c>
      <c r="H85" s="1201">
        <v>-20</v>
      </c>
      <c r="I85" s="1201" t="s">
        <v>322</v>
      </c>
      <c r="J85" s="1226">
        <f t="shared" si="4"/>
        <v>-20</v>
      </c>
      <c r="K85" s="1213" t="s">
        <v>670</v>
      </c>
      <c r="L85" s="1214" t="s">
        <v>661</v>
      </c>
      <c r="M85" s="1214" t="s">
        <v>352</v>
      </c>
      <c r="N85" s="1214" t="s">
        <v>674</v>
      </c>
      <c r="O85" s="1214"/>
      <c r="P85" s="1214" t="s">
        <v>5</v>
      </c>
      <c r="Q85" s="1214" t="s">
        <v>323</v>
      </c>
      <c r="R85" s="1214" t="s">
        <v>652</v>
      </c>
      <c r="S85" s="1201"/>
      <c r="T85" s="1201" t="s">
        <v>5</v>
      </c>
      <c r="U85" s="1201" t="s">
        <v>323</v>
      </c>
      <c r="V85" s="1201" t="s">
        <v>652</v>
      </c>
    </row>
    <row r="86" spans="1:22" outlineLevel="1">
      <c r="A86" s="1211" t="s">
        <v>104</v>
      </c>
      <c r="B86" s="1201" t="s">
        <v>2241</v>
      </c>
      <c r="C86" s="1212">
        <v>42970</v>
      </c>
      <c r="D86" s="1201" t="s">
        <v>2262</v>
      </c>
      <c r="E86" s="1202" t="s">
        <v>1864</v>
      </c>
      <c r="F86" s="1203">
        <v>69092</v>
      </c>
      <c r="G86" s="1204">
        <v>-15.14</v>
      </c>
      <c r="H86" s="1201">
        <v>-20</v>
      </c>
      <c r="I86" s="1201" t="s">
        <v>322</v>
      </c>
      <c r="J86" s="1226">
        <f t="shared" si="4"/>
        <v>-20</v>
      </c>
      <c r="K86" s="1213" t="s">
        <v>670</v>
      </c>
      <c r="L86" s="1214" t="s">
        <v>661</v>
      </c>
      <c r="M86" s="1214" t="s">
        <v>352</v>
      </c>
      <c r="N86" s="1214" t="s">
        <v>760</v>
      </c>
      <c r="O86" s="1214"/>
      <c r="P86" s="1214" t="s">
        <v>5</v>
      </c>
      <c r="Q86" s="1214" t="s">
        <v>323</v>
      </c>
      <c r="R86" s="1214" t="s">
        <v>652</v>
      </c>
      <c r="S86" s="1201"/>
      <c r="T86" s="1201" t="s">
        <v>5</v>
      </c>
      <c r="U86" s="1201" t="s">
        <v>323</v>
      </c>
      <c r="V86" s="1201" t="s">
        <v>652</v>
      </c>
    </row>
    <row r="87" spans="1:22" outlineLevel="1">
      <c r="A87" s="1211" t="s">
        <v>104</v>
      </c>
      <c r="B87" s="1201" t="s">
        <v>2241</v>
      </c>
      <c r="C87" s="1212">
        <v>42960</v>
      </c>
      <c r="D87" s="1201" t="s">
        <v>2264</v>
      </c>
      <c r="E87" s="1202" t="s">
        <v>1866</v>
      </c>
      <c r="F87" s="1203">
        <v>69092</v>
      </c>
      <c r="G87" s="1204">
        <v>-41.63</v>
      </c>
      <c r="H87" s="1201">
        <v>-55</v>
      </c>
      <c r="I87" s="1201" t="s">
        <v>322</v>
      </c>
      <c r="J87" s="1226">
        <f t="shared" si="4"/>
        <v>-55</v>
      </c>
      <c r="K87" s="1213" t="s">
        <v>667</v>
      </c>
      <c r="L87" s="1214" t="s">
        <v>661</v>
      </c>
      <c r="M87" s="1214" t="s">
        <v>352</v>
      </c>
      <c r="N87" s="1214" t="s">
        <v>651</v>
      </c>
      <c r="O87" s="1214"/>
      <c r="P87" s="1214" t="s">
        <v>5</v>
      </c>
      <c r="Q87" s="1214" t="s">
        <v>323</v>
      </c>
      <c r="R87" s="1214" t="s">
        <v>652</v>
      </c>
      <c r="S87" s="1201"/>
      <c r="T87" s="1201" t="s">
        <v>5</v>
      </c>
      <c r="U87" s="1201" t="s">
        <v>323</v>
      </c>
      <c r="V87" s="1201" t="s">
        <v>652</v>
      </c>
    </row>
    <row r="88" spans="1:22" outlineLevel="1">
      <c r="A88" s="1211" t="s">
        <v>104</v>
      </c>
      <c r="B88" s="1201" t="s">
        <v>2241</v>
      </c>
      <c r="C88" s="1212">
        <v>42986</v>
      </c>
      <c r="D88" s="1201" t="s">
        <v>2283</v>
      </c>
      <c r="E88" s="1202" t="s">
        <v>2284</v>
      </c>
      <c r="F88" s="1203">
        <v>69149</v>
      </c>
      <c r="G88" s="1204">
        <v>201.76</v>
      </c>
      <c r="H88" s="1201">
        <v>260</v>
      </c>
      <c r="I88" s="1201" t="s">
        <v>322</v>
      </c>
      <c r="J88" s="1226">
        <f t="shared" si="4"/>
        <v>260</v>
      </c>
      <c r="K88" s="1213" t="s">
        <v>683</v>
      </c>
      <c r="L88" s="1214" t="s">
        <v>661</v>
      </c>
      <c r="M88" s="1214" t="s">
        <v>352</v>
      </c>
      <c r="N88" s="1214"/>
      <c r="O88" s="1214"/>
      <c r="P88" s="1214" t="s">
        <v>5</v>
      </c>
      <c r="Q88" s="1214" t="s">
        <v>323</v>
      </c>
      <c r="R88" s="1214" t="s">
        <v>652</v>
      </c>
      <c r="S88" s="1201"/>
      <c r="T88" s="1201" t="s">
        <v>5</v>
      </c>
      <c r="U88" s="1201" t="s">
        <v>323</v>
      </c>
      <c r="V88" s="1201" t="s">
        <v>652</v>
      </c>
    </row>
    <row r="89" spans="1:22" outlineLevel="1">
      <c r="A89" s="1211" t="s">
        <v>104</v>
      </c>
      <c r="B89" s="1201" t="s">
        <v>2241</v>
      </c>
      <c r="C89" s="1212">
        <v>42984</v>
      </c>
      <c r="D89" s="1201" t="s">
        <v>2285</v>
      </c>
      <c r="E89" s="1202" t="s">
        <v>2286</v>
      </c>
      <c r="F89" s="1203">
        <v>69149</v>
      </c>
      <c r="G89" s="1204">
        <v>737.24</v>
      </c>
      <c r="H89" s="1201">
        <v>950</v>
      </c>
      <c r="I89" s="1201" t="s">
        <v>322</v>
      </c>
      <c r="J89" s="1226">
        <f t="shared" si="4"/>
        <v>950</v>
      </c>
      <c r="K89" s="1213" t="s">
        <v>996</v>
      </c>
      <c r="L89" s="1214" t="s">
        <v>661</v>
      </c>
      <c r="M89" s="1214" t="s">
        <v>352</v>
      </c>
      <c r="N89" s="1214"/>
      <c r="O89" s="1214"/>
      <c r="P89" s="1214" t="s">
        <v>5</v>
      </c>
      <c r="Q89" s="1214" t="s">
        <v>323</v>
      </c>
      <c r="R89" s="1214" t="s">
        <v>652</v>
      </c>
      <c r="S89" s="1201"/>
      <c r="T89" s="1201" t="s">
        <v>5</v>
      </c>
      <c r="U89" s="1201" t="s">
        <v>323</v>
      </c>
      <c r="V89" s="1201" t="s">
        <v>652</v>
      </c>
    </row>
    <row r="90" spans="1:22" outlineLevel="1">
      <c r="A90" s="1211" t="s">
        <v>104</v>
      </c>
      <c r="B90" s="1201" t="s">
        <v>2241</v>
      </c>
      <c r="C90" s="1212">
        <v>43006</v>
      </c>
      <c r="D90" s="1201" t="s">
        <v>2273</v>
      </c>
      <c r="E90" s="1202" t="s">
        <v>2287</v>
      </c>
      <c r="F90" s="1203">
        <v>69149</v>
      </c>
      <c r="G90" s="1204">
        <v>23.28</v>
      </c>
      <c r="H90" s="1201">
        <v>30</v>
      </c>
      <c r="I90" s="1201" t="s">
        <v>322</v>
      </c>
      <c r="J90" s="1226">
        <f t="shared" si="4"/>
        <v>30</v>
      </c>
      <c r="K90" s="1213" t="s">
        <v>996</v>
      </c>
      <c r="L90" s="1214" t="s">
        <v>661</v>
      </c>
      <c r="M90" s="1214" t="s">
        <v>352</v>
      </c>
      <c r="N90" s="1214"/>
      <c r="O90" s="1214"/>
      <c r="P90" s="1214" t="s">
        <v>5</v>
      </c>
      <c r="Q90" s="1214" t="s">
        <v>323</v>
      </c>
      <c r="R90" s="1214" t="s">
        <v>652</v>
      </c>
      <c r="S90" s="1201"/>
      <c r="T90" s="1201" t="s">
        <v>5</v>
      </c>
      <c r="U90" s="1201" t="s">
        <v>323</v>
      </c>
      <c r="V90" s="1201" t="s">
        <v>652</v>
      </c>
    </row>
    <row r="91" spans="1:22" outlineLevel="1">
      <c r="A91" s="1211" t="s">
        <v>104</v>
      </c>
      <c r="B91" s="1201" t="s">
        <v>2241</v>
      </c>
      <c r="C91" s="1212">
        <v>42984</v>
      </c>
      <c r="D91" s="1201" t="s">
        <v>2285</v>
      </c>
      <c r="E91" s="1202" t="s">
        <v>2288</v>
      </c>
      <c r="F91" s="1203">
        <v>69149</v>
      </c>
      <c r="G91" s="1204">
        <v>342.99</v>
      </c>
      <c r="H91" s="1201">
        <v>442</v>
      </c>
      <c r="I91" s="1201" t="s">
        <v>322</v>
      </c>
      <c r="J91" s="1226">
        <f t="shared" si="4"/>
        <v>442</v>
      </c>
      <c r="K91" s="1213" t="s">
        <v>998</v>
      </c>
      <c r="L91" s="1214" t="s">
        <v>661</v>
      </c>
      <c r="M91" s="1214" t="s">
        <v>352</v>
      </c>
      <c r="N91" s="1214"/>
      <c r="O91" s="1214"/>
      <c r="P91" s="1214" t="s">
        <v>5</v>
      </c>
      <c r="Q91" s="1214" t="s">
        <v>323</v>
      </c>
      <c r="R91" s="1214" t="s">
        <v>652</v>
      </c>
      <c r="S91" s="1201"/>
      <c r="T91" s="1201" t="s">
        <v>5</v>
      </c>
      <c r="U91" s="1201" t="s">
        <v>323</v>
      </c>
      <c r="V91" s="1201" t="s">
        <v>652</v>
      </c>
    </row>
    <row r="92" spans="1:22" outlineLevel="1">
      <c r="A92" s="1211" t="s">
        <v>104</v>
      </c>
      <c r="B92" s="1201" t="s">
        <v>2241</v>
      </c>
      <c r="C92" s="1212">
        <v>42986</v>
      </c>
      <c r="D92" s="1201" t="s">
        <v>2283</v>
      </c>
      <c r="E92" s="1202" t="s">
        <v>2289</v>
      </c>
      <c r="F92" s="1203">
        <v>69149</v>
      </c>
      <c r="G92" s="1204">
        <v>396.54</v>
      </c>
      <c r="H92" s="1201">
        <v>511</v>
      </c>
      <c r="I92" s="1201" t="s">
        <v>322</v>
      </c>
      <c r="J92" s="1226">
        <f t="shared" si="4"/>
        <v>511</v>
      </c>
      <c r="K92" s="1213" t="s">
        <v>998</v>
      </c>
      <c r="L92" s="1214" t="s">
        <v>661</v>
      </c>
      <c r="M92" s="1214" t="s">
        <v>352</v>
      </c>
      <c r="N92" s="1214"/>
      <c r="O92" s="1214"/>
      <c r="P92" s="1214" t="s">
        <v>5</v>
      </c>
      <c r="Q92" s="1214" t="s">
        <v>323</v>
      </c>
      <c r="R92" s="1214" t="s">
        <v>652</v>
      </c>
      <c r="S92" s="1201"/>
      <c r="T92" s="1201" t="s">
        <v>5</v>
      </c>
      <c r="U92" s="1201" t="s">
        <v>323</v>
      </c>
      <c r="V92" s="1201" t="s">
        <v>652</v>
      </c>
    </row>
    <row r="93" spans="1:22" outlineLevel="1">
      <c r="A93" s="1211" t="s">
        <v>104</v>
      </c>
      <c r="B93" s="1201" t="s">
        <v>2241</v>
      </c>
      <c r="C93" s="1212">
        <v>42984</v>
      </c>
      <c r="D93" s="1201" t="s">
        <v>2252</v>
      </c>
      <c r="E93" s="1202" t="s">
        <v>2290</v>
      </c>
      <c r="F93" s="1203">
        <v>69149</v>
      </c>
      <c r="G93" s="1204">
        <v>38.020000000000003</v>
      </c>
      <c r="H93" s="1201">
        <v>49</v>
      </c>
      <c r="I93" s="1201" t="s">
        <v>322</v>
      </c>
      <c r="J93" s="1226">
        <f t="shared" si="4"/>
        <v>49</v>
      </c>
      <c r="K93" s="1213" t="s">
        <v>878</v>
      </c>
      <c r="L93" s="1214" t="s">
        <v>661</v>
      </c>
      <c r="M93" s="1214" t="s">
        <v>352</v>
      </c>
      <c r="N93" s="1214"/>
      <c r="O93" s="1214"/>
      <c r="P93" s="1214" t="s">
        <v>5</v>
      </c>
      <c r="Q93" s="1214" t="s">
        <v>323</v>
      </c>
      <c r="R93" s="1214" t="s">
        <v>652</v>
      </c>
      <c r="S93" s="1201"/>
      <c r="T93" s="1201" t="s">
        <v>5</v>
      </c>
      <c r="U93" s="1201" t="s">
        <v>323</v>
      </c>
      <c r="V93" s="1201" t="s">
        <v>652</v>
      </c>
    </row>
    <row r="94" spans="1:22" outlineLevel="1">
      <c r="A94" s="1211" t="s">
        <v>104</v>
      </c>
      <c r="B94" s="1201" t="s">
        <v>2241</v>
      </c>
      <c r="C94" s="1212">
        <v>42985</v>
      </c>
      <c r="D94" s="1201" t="s">
        <v>2252</v>
      </c>
      <c r="E94" s="1202" t="s">
        <v>2291</v>
      </c>
      <c r="F94" s="1203">
        <v>69149</v>
      </c>
      <c r="G94" s="1204">
        <v>20.18</v>
      </c>
      <c r="H94" s="1201">
        <v>26</v>
      </c>
      <c r="I94" s="1201" t="s">
        <v>322</v>
      </c>
      <c r="J94" s="1226">
        <f t="shared" si="4"/>
        <v>26</v>
      </c>
      <c r="K94" s="1213" t="s">
        <v>878</v>
      </c>
      <c r="L94" s="1214" t="s">
        <v>661</v>
      </c>
      <c r="M94" s="1214" t="s">
        <v>352</v>
      </c>
      <c r="N94" s="1214"/>
      <c r="O94" s="1214"/>
      <c r="P94" s="1214" t="s">
        <v>5</v>
      </c>
      <c r="Q94" s="1214" t="s">
        <v>323</v>
      </c>
      <c r="R94" s="1214" t="s">
        <v>652</v>
      </c>
      <c r="S94" s="1201"/>
      <c r="T94" s="1201" t="s">
        <v>5</v>
      </c>
      <c r="U94" s="1201" t="s">
        <v>323</v>
      </c>
      <c r="V94" s="1201" t="s">
        <v>652</v>
      </c>
    </row>
    <row r="95" spans="1:22" outlineLevel="1">
      <c r="A95" s="1211" t="s">
        <v>104</v>
      </c>
      <c r="B95" s="1201" t="s">
        <v>2241</v>
      </c>
      <c r="C95" s="1212">
        <v>42984</v>
      </c>
      <c r="D95" s="1201" t="s">
        <v>2285</v>
      </c>
      <c r="E95" s="1202" t="s">
        <v>2292</v>
      </c>
      <c r="F95" s="1203">
        <v>69149</v>
      </c>
      <c r="G95" s="1204">
        <v>77.599999999999994</v>
      </c>
      <c r="H95" s="1201">
        <v>100</v>
      </c>
      <c r="I95" s="1201" t="s">
        <v>322</v>
      </c>
      <c r="J95" s="1226">
        <f t="shared" si="4"/>
        <v>100</v>
      </c>
      <c r="K95" s="1213" t="s">
        <v>1000</v>
      </c>
      <c r="L95" s="1214" t="s">
        <v>661</v>
      </c>
      <c r="M95" s="1214" t="s">
        <v>352</v>
      </c>
      <c r="N95" s="1214"/>
      <c r="O95" s="1214"/>
      <c r="P95" s="1214" t="s">
        <v>5</v>
      </c>
      <c r="Q95" s="1214" t="s">
        <v>323</v>
      </c>
      <c r="R95" s="1214" t="s">
        <v>652</v>
      </c>
      <c r="S95" s="1201"/>
      <c r="T95" s="1201" t="s">
        <v>5</v>
      </c>
      <c r="U95" s="1201" t="s">
        <v>323</v>
      </c>
      <c r="V95" s="1201" t="s">
        <v>652</v>
      </c>
    </row>
    <row r="96" spans="1:22" outlineLevel="1">
      <c r="A96" s="1211" t="s">
        <v>104</v>
      </c>
      <c r="B96" s="1201" t="s">
        <v>2241</v>
      </c>
      <c r="C96" s="1212">
        <v>42971</v>
      </c>
      <c r="D96" s="1201" t="s">
        <v>2254</v>
      </c>
      <c r="E96" s="1202" t="s">
        <v>2144</v>
      </c>
      <c r="F96" s="1203">
        <v>69092</v>
      </c>
      <c r="G96" s="1204">
        <v>378.41</v>
      </c>
      <c r="H96" s="1201">
        <v>500</v>
      </c>
      <c r="I96" s="1201" t="s">
        <v>322</v>
      </c>
      <c r="J96" s="1226">
        <f t="shared" si="4"/>
        <v>500</v>
      </c>
      <c r="K96" s="1213" t="s">
        <v>2145</v>
      </c>
      <c r="L96" s="1214" t="s">
        <v>661</v>
      </c>
      <c r="M96" s="1214" t="s">
        <v>352</v>
      </c>
      <c r="N96" s="1214"/>
      <c r="O96" s="1214"/>
      <c r="P96" s="1214" t="s">
        <v>5</v>
      </c>
      <c r="Q96" s="1214" t="s">
        <v>323</v>
      </c>
      <c r="R96" s="1214" t="s">
        <v>652</v>
      </c>
      <c r="S96" s="1201"/>
      <c r="T96" s="1201" t="s">
        <v>5</v>
      </c>
      <c r="U96" s="1201" t="s">
        <v>323</v>
      </c>
      <c r="V96" s="1201" t="s">
        <v>652</v>
      </c>
    </row>
    <row r="97" spans="1:22" outlineLevel="1">
      <c r="A97" s="1211" t="s">
        <v>104</v>
      </c>
      <c r="B97" s="1201" t="s">
        <v>2241</v>
      </c>
      <c r="C97" s="1212">
        <v>42990</v>
      </c>
      <c r="D97" s="1201" t="s">
        <v>2293</v>
      </c>
      <c r="E97" s="1202" t="s">
        <v>2294</v>
      </c>
      <c r="F97" s="1203">
        <v>69149</v>
      </c>
      <c r="G97" s="1204">
        <v>558.72</v>
      </c>
      <c r="H97" s="1201">
        <v>720</v>
      </c>
      <c r="I97" s="1201" t="s">
        <v>322</v>
      </c>
      <c r="J97" s="1226">
        <f t="shared" si="4"/>
        <v>720</v>
      </c>
      <c r="K97" s="1213" t="s">
        <v>752</v>
      </c>
      <c r="L97" s="1214" t="s">
        <v>661</v>
      </c>
      <c r="M97" s="1214" t="s">
        <v>352</v>
      </c>
      <c r="N97" s="1214"/>
      <c r="O97" s="1214"/>
      <c r="P97" s="1214" t="s">
        <v>5</v>
      </c>
      <c r="Q97" s="1214" t="s">
        <v>323</v>
      </c>
      <c r="R97" s="1214" t="s">
        <v>652</v>
      </c>
      <c r="S97" s="1201"/>
      <c r="T97" s="1201" t="s">
        <v>5</v>
      </c>
      <c r="U97" s="1201" t="s">
        <v>323</v>
      </c>
      <c r="V97" s="1201" t="s">
        <v>652</v>
      </c>
    </row>
    <row r="98" spans="1:22">
      <c r="A98" s="1215" t="s">
        <v>647</v>
      </c>
      <c r="B98" s="1215"/>
      <c r="C98" s="1215"/>
      <c r="D98" s="1215"/>
      <c r="E98" s="1216"/>
      <c r="F98" s="1217"/>
      <c r="G98" s="1218">
        <f>SUM(G77:G97)</f>
        <v>2712.6899999999996</v>
      </c>
      <c r="H98" s="1219">
        <f>SUM(H77:H97)</f>
        <v>3503</v>
      </c>
      <c r="I98" s="1215"/>
      <c r="J98" s="1227">
        <f>SUM(J77:J97)</f>
        <v>3503</v>
      </c>
      <c r="K98" s="1215"/>
      <c r="L98" s="1215"/>
      <c r="M98" s="1215"/>
      <c r="N98" s="1215"/>
      <c r="O98" s="1215"/>
      <c r="P98" s="1215"/>
      <c r="Q98" s="1215"/>
      <c r="R98" s="1215"/>
      <c r="S98" s="1201"/>
      <c r="T98" s="1201"/>
      <c r="U98" s="1201"/>
      <c r="V98" s="1201"/>
    </row>
    <row r="99" spans="1:22" outlineLevel="1">
      <c r="A99" s="1211" t="s">
        <v>106</v>
      </c>
      <c r="B99" s="1201" t="s">
        <v>2241</v>
      </c>
      <c r="C99" s="1212">
        <v>43004</v>
      </c>
      <c r="D99" s="1201" t="s">
        <v>2295</v>
      </c>
      <c r="E99" s="1202" t="s">
        <v>1002</v>
      </c>
      <c r="F99" s="1203">
        <v>69149</v>
      </c>
      <c r="G99" s="1204">
        <v>469.21</v>
      </c>
      <c r="H99" s="1201">
        <v>604.65</v>
      </c>
      <c r="I99" s="1201" t="s">
        <v>322</v>
      </c>
      <c r="J99" s="1226">
        <f>H99</f>
        <v>604.65</v>
      </c>
      <c r="K99" s="1213" t="s">
        <v>650</v>
      </c>
      <c r="L99" s="1214" t="s">
        <v>661</v>
      </c>
      <c r="M99" s="1214" t="s">
        <v>352</v>
      </c>
      <c r="N99" s="1214" t="s">
        <v>1003</v>
      </c>
      <c r="O99" s="1214"/>
      <c r="P99" s="1214" t="s">
        <v>5</v>
      </c>
      <c r="Q99" s="1214" t="s">
        <v>323</v>
      </c>
      <c r="R99" s="1214" t="s">
        <v>652</v>
      </c>
      <c r="S99" s="1201"/>
      <c r="T99" s="1201" t="s">
        <v>5</v>
      </c>
      <c r="U99" s="1201" t="s">
        <v>323</v>
      </c>
      <c r="V99" s="1201" t="s">
        <v>652</v>
      </c>
    </row>
    <row r="100" spans="1:22" outlineLevel="1">
      <c r="A100" s="1211" t="s">
        <v>106</v>
      </c>
      <c r="B100" s="1201" t="s">
        <v>2241</v>
      </c>
      <c r="C100" s="1212">
        <v>43006</v>
      </c>
      <c r="D100" s="1201" t="s">
        <v>2296</v>
      </c>
      <c r="E100" s="1202" t="s">
        <v>1007</v>
      </c>
      <c r="F100" s="1203">
        <v>69149</v>
      </c>
      <c r="G100" s="1204">
        <v>9.9600000000000009</v>
      </c>
      <c r="H100" s="1201">
        <v>12.83</v>
      </c>
      <c r="I100" s="1201" t="s">
        <v>322</v>
      </c>
      <c r="J100" s="1226">
        <f>H100</f>
        <v>12.83</v>
      </c>
      <c r="K100" s="1213" t="s">
        <v>656</v>
      </c>
      <c r="L100" s="1214" t="s">
        <v>661</v>
      </c>
      <c r="M100" s="1214" t="s">
        <v>352</v>
      </c>
      <c r="N100" s="1214" t="s">
        <v>1003</v>
      </c>
      <c r="O100" s="1214"/>
      <c r="P100" s="1214" t="s">
        <v>5</v>
      </c>
      <c r="Q100" s="1214" t="s">
        <v>323</v>
      </c>
      <c r="R100" s="1214" t="s">
        <v>652</v>
      </c>
      <c r="S100" s="1201"/>
      <c r="T100" s="1201" t="s">
        <v>5</v>
      </c>
      <c r="U100" s="1201" t="s">
        <v>323</v>
      </c>
      <c r="V100" s="1201" t="s">
        <v>652</v>
      </c>
    </row>
    <row r="101" spans="1:22" outlineLevel="1">
      <c r="A101" s="1211" t="s">
        <v>106</v>
      </c>
      <c r="B101" s="1201" t="s">
        <v>2241</v>
      </c>
      <c r="C101" s="1212">
        <v>43006</v>
      </c>
      <c r="D101" s="1201" t="s">
        <v>2297</v>
      </c>
      <c r="E101" s="1202" t="s">
        <v>1005</v>
      </c>
      <c r="F101" s="1203">
        <v>69149</v>
      </c>
      <c r="G101" s="1204">
        <v>28.22</v>
      </c>
      <c r="H101" s="1201">
        <v>36.36</v>
      </c>
      <c r="I101" s="1201" t="s">
        <v>322</v>
      </c>
      <c r="J101" s="1226">
        <f>H101</f>
        <v>36.36</v>
      </c>
      <c r="K101" s="1213" t="s">
        <v>656</v>
      </c>
      <c r="L101" s="1214" t="s">
        <v>661</v>
      </c>
      <c r="M101" s="1214" t="s">
        <v>352</v>
      </c>
      <c r="N101" s="1214" t="s">
        <v>1003</v>
      </c>
      <c r="O101" s="1214"/>
      <c r="P101" s="1214" t="s">
        <v>5</v>
      </c>
      <c r="Q101" s="1214" t="s">
        <v>323</v>
      </c>
      <c r="R101" s="1214" t="s">
        <v>652</v>
      </c>
      <c r="S101" s="1201"/>
      <c r="T101" s="1201" t="s">
        <v>5</v>
      </c>
      <c r="U101" s="1201" t="s">
        <v>323</v>
      </c>
      <c r="V101" s="1201" t="s">
        <v>652</v>
      </c>
    </row>
    <row r="102" spans="1:22" outlineLevel="1">
      <c r="A102" s="1211" t="s">
        <v>106</v>
      </c>
      <c r="B102" s="1201" t="s">
        <v>2241</v>
      </c>
      <c r="C102" s="1212">
        <v>43005</v>
      </c>
      <c r="D102" s="1201" t="s">
        <v>2273</v>
      </c>
      <c r="E102" s="1202" t="s">
        <v>1008</v>
      </c>
      <c r="F102" s="1203">
        <v>69149</v>
      </c>
      <c r="G102" s="1204">
        <v>0.67</v>
      </c>
      <c r="H102" s="1201">
        <v>0.86</v>
      </c>
      <c r="I102" s="1201" t="s">
        <v>322</v>
      </c>
      <c r="J102" s="1226">
        <f>H102</f>
        <v>0.86</v>
      </c>
      <c r="K102" s="1213" t="s">
        <v>694</v>
      </c>
      <c r="L102" s="1214" t="s">
        <v>661</v>
      </c>
      <c r="M102" s="1214" t="s">
        <v>352</v>
      </c>
      <c r="N102" s="1214" t="s">
        <v>1003</v>
      </c>
      <c r="O102" s="1214"/>
      <c r="P102" s="1214" t="s">
        <v>5</v>
      </c>
      <c r="Q102" s="1214" t="s">
        <v>323</v>
      </c>
      <c r="R102" s="1214" t="s">
        <v>652</v>
      </c>
      <c r="S102" s="1201"/>
      <c r="T102" s="1201" t="s">
        <v>5</v>
      </c>
      <c r="U102" s="1201" t="s">
        <v>323</v>
      </c>
      <c r="V102" s="1201" t="s">
        <v>652</v>
      </c>
    </row>
    <row r="103" spans="1:22">
      <c r="A103" s="1215" t="s">
        <v>647</v>
      </c>
      <c r="B103" s="1215"/>
      <c r="C103" s="1215"/>
      <c r="D103" s="1215"/>
      <c r="E103" s="1216"/>
      <c r="F103" s="1217"/>
      <c r="G103" s="1218">
        <f>SUM(G99:G102)</f>
        <v>508.06</v>
      </c>
      <c r="H103" s="1219">
        <f>SUM(H99:H102)</f>
        <v>654.70000000000005</v>
      </c>
      <c r="I103" s="1215"/>
      <c r="J103" s="1227">
        <f>SUM(J99:J102)</f>
        <v>654.70000000000005</v>
      </c>
      <c r="K103" s="1215"/>
      <c r="L103" s="1215"/>
      <c r="M103" s="1215"/>
      <c r="N103" s="1215"/>
      <c r="O103" s="1215"/>
      <c r="P103" s="1215"/>
      <c r="Q103" s="1215"/>
      <c r="R103" s="1215"/>
      <c r="S103" s="1201"/>
      <c r="T103" s="1201"/>
      <c r="U103" s="1201"/>
      <c r="V103" s="1201"/>
    </row>
    <row r="104" spans="1:22" outlineLevel="1">
      <c r="A104" s="1211" t="s">
        <v>107</v>
      </c>
      <c r="B104" s="1201" t="s">
        <v>2241</v>
      </c>
      <c r="C104" s="1212">
        <v>43004</v>
      </c>
      <c r="D104" s="1201" t="s">
        <v>2295</v>
      </c>
      <c r="E104" s="1202" t="s">
        <v>1890</v>
      </c>
      <c r="F104" s="1203">
        <v>69149</v>
      </c>
      <c r="G104" s="1204">
        <v>1173.8599999999999</v>
      </c>
      <c r="H104" s="1201">
        <v>1512.71</v>
      </c>
      <c r="I104" s="1201" t="s">
        <v>322</v>
      </c>
      <c r="J104" s="1226">
        <f>H104</f>
        <v>1512.71</v>
      </c>
      <c r="K104" s="1213" t="s">
        <v>650</v>
      </c>
      <c r="L104" s="1214" t="s">
        <v>661</v>
      </c>
      <c r="M104" s="1214" t="s">
        <v>352</v>
      </c>
      <c r="N104" s="1214" t="s">
        <v>1891</v>
      </c>
      <c r="O104" s="1214"/>
      <c r="P104" s="1214" t="s">
        <v>5</v>
      </c>
      <c r="Q104" s="1214" t="s">
        <v>323</v>
      </c>
      <c r="R104" s="1214" t="s">
        <v>652</v>
      </c>
      <c r="S104" s="1201"/>
      <c r="T104" s="1201" t="s">
        <v>5</v>
      </c>
      <c r="U104" s="1201" t="s">
        <v>323</v>
      </c>
      <c r="V104" s="1201" t="s">
        <v>652</v>
      </c>
    </row>
    <row r="105" spans="1:22" outlineLevel="1">
      <c r="A105" s="1211" t="s">
        <v>107</v>
      </c>
      <c r="B105" s="1201" t="s">
        <v>2241</v>
      </c>
      <c r="C105" s="1212">
        <v>43006</v>
      </c>
      <c r="D105" s="1201" t="s">
        <v>2296</v>
      </c>
      <c r="E105" s="1202" t="s">
        <v>1893</v>
      </c>
      <c r="F105" s="1203">
        <v>69149</v>
      </c>
      <c r="G105" s="1204">
        <v>26.71</v>
      </c>
      <c r="H105" s="1201">
        <v>34.42</v>
      </c>
      <c r="I105" s="1201" t="s">
        <v>322</v>
      </c>
      <c r="J105" s="1226">
        <f>H105</f>
        <v>34.42</v>
      </c>
      <c r="K105" s="1213" t="s">
        <v>656</v>
      </c>
      <c r="L105" s="1214" t="s">
        <v>661</v>
      </c>
      <c r="M105" s="1214" t="s">
        <v>352</v>
      </c>
      <c r="N105" s="1214" t="s">
        <v>1891</v>
      </c>
      <c r="O105" s="1214"/>
      <c r="P105" s="1214" t="s">
        <v>5</v>
      </c>
      <c r="Q105" s="1214" t="s">
        <v>323</v>
      </c>
      <c r="R105" s="1214" t="s">
        <v>652</v>
      </c>
      <c r="S105" s="1201"/>
      <c r="T105" s="1201" t="s">
        <v>5</v>
      </c>
      <c r="U105" s="1201" t="s">
        <v>323</v>
      </c>
      <c r="V105" s="1201" t="s">
        <v>652</v>
      </c>
    </row>
    <row r="106" spans="1:22" outlineLevel="1">
      <c r="A106" s="1211" t="s">
        <v>107</v>
      </c>
      <c r="B106" s="1201" t="s">
        <v>2241</v>
      </c>
      <c r="C106" s="1212">
        <v>43006</v>
      </c>
      <c r="D106" s="1201" t="s">
        <v>2297</v>
      </c>
      <c r="E106" s="1202" t="s">
        <v>1892</v>
      </c>
      <c r="F106" s="1203">
        <v>69149</v>
      </c>
      <c r="G106" s="1204">
        <v>75.680000000000007</v>
      </c>
      <c r="H106" s="1201">
        <v>97.53</v>
      </c>
      <c r="I106" s="1201" t="s">
        <v>322</v>
      </c>
      <c r="J106" s="1226">
        <f>H106</f>
        <v>97.53</v>
      </c>
      <c r="K106" s="1213" t="s">
        <v>656</v>
      </c>
      <c r="L106" s="1214" t="s">
        <v>661</v>
      </c>
      <c r="M106" s="1214" t="s">
        <v>352</v>
      </c>
      <c r="N106" s="1214" t="s">
        <v>1891</v>
      </c>
      <c r="O106" s="1214"/>
      <c r="P106" s="1214" t="s">
        <v>5</v>
      </c>
      <c r="Q106" s="1214" t="s">
        <v>323</v>
      </c>
      <c r="R106" s="1214" t="s">
        <v>652</v>
      </c>
      <c r="S106" s="1201"/>
      <c r="T106" s="1201" t="s">
        <v>5</v>
      </c>
      <c r="U106" s="1201" t="s">
        <v>323</v>
      </c>
      <c r="V106" s="1201" t="s">
        <v>652</v>
      </c>
    </row>
    <row r="107" spans="1:22" outlineLevel="1">
      <c r="A107" s="1211" t="s">
        <v>107</v>
      </c>
      <c r="B107" s="1201" t="s">
        <v>2241</v>
      </c>
      <c r="C107" s="1212">
        <v>43005</v>
      </c>
      <c r="D107" s="1201" t="s">
        <v>2273</v>
      </c>
      <c r="E107" s="1202" t="s">
        <v>1894</v>
      </c>
      <c r="F107" s="1203">
        <v>69149</v>
      </c>
      <c r="G107" s="1204">
        <v>1.78</v>
      </c>
      <c r="H107" s="1201">
        <v>2.29</v>
      </c>
      <c r="I107" s="1201" t="s">
        <v>322</v>
      </c>
      <c r="J107" s="1226">
        <f>H107</f>
        <v>2.29</v>
      </c>
      <c r="K107" s="1213" t="s">
        <v>694</v>
      </c>
      <c r="L107" s="1214" t="s">
        <v>661</v>
      </c>
      <c r="M107" s="1214" t="s">
        <v>352</v>
      </c>
      <c r="N107" s="1214" t="s">
        <v>1891</v>
      </c>
      <c r="O107" s="1214"/>
      <c r="P107" s="1214" t="s">
        <v>5</v>
      </c>
      <c r="Q107" s="1214" t="s">
        <v>323</v>
      </c>
      <c r="R107" s="1214" t="s">
        <v>652</v>
      </c>
      <c r="S107" s="1201"/>
      <c r="T107" s="1201" t="s">
        <v>5</v>
      </c>
      <c r="U107" s="1201" t="s">
        <v>323</v>
      </c>
      <c r="V107" s="1201" t="s">
        <v>652</v>
      </c>
    </row>
    <row r="108" spans="1:22">
      <c r="A108" s="1215" t="s">
        <v>647</v>
      </c>
      <c r="B108" s="1215"/>
      <c r="C108" s="1215"/>
      <c r="D108" s="1215"/>
      <c r="E108" s="1216"/>
      <c r="F108" s="1217"/>
      <c r="G108" s="1218">
        <f>SUM(G104:G107)</f>
        <v>1278.03</v>
      </c>
      <c r="H108" s="1219">
        <f>SUM(H104:H107)</f>
        <v>1646.95</v>
      </c>
      <c r="I108" s="1215"/>
      <c r="J108" s="1227">
        <f>SUM(J104:J107)</f>
        <v>1646.95</v>
      </c>
      <c r="K108" s="1215"/>
      <c r="L108" s="1215"/>
      <c r="M108" s="1215"/>
      <c r="N108" s="1215"/>
      <c r="O108" s="1215"/>
      <c r="P108" s="1215"/>
      <c r="Q108" s="1215"/>
      <c r="R108" s="1215"/>
      <c r="S108" s="1201"/>
      <c r="T108" s="1201"/>
      <c r="U108" s="1201"/>
      <c r="V108" s="1201"/>
    </row>
    <row r="109" spans="1:22" outlineLevel="1">
      <c r="A109" s="1211" t="s">
        <v>108</v>
      </c>
      <c r="B109" s="1201" t="s">
        <v>2241</v>
      </c>
      <c r="C109" s="1212">
        <v>43004</v>
      </c>
      <c r="D109" s="1201" t="s">
        <v>2295</v>
      </c>
      <c r="E109" s="1202" t="s">
        <v>707</v>
      </c>
      <c r="F109" s="1203">
        <v>69149</v>
      </c>
      <c r="G109" s="1204">
        <v>1777.14</v>
      </c>
      <c r="H109" s="1201">
        <v>2290.13</v>
      </c>
      <c r="I109" s="1201" t="s">
        <v>322</v>
      </c>
      <c r="J109" s="1226">
        <f>H109</f>
        <v>2290.13</v>
      </c>
      <c r="K109" s="1213" t="s">
        <v>650</v>
      </c>
      <c r="L109" s="1214" t="s">
        <v>661</v>
      </c>
      <c r="M109" s="1214" t="s">
        <v>352</v>
      </c>
      <c r="N109" s="1214" t="s">
        <v>674</v>
      </c>
      <c r="O109" s="1214"/>
      <c r="P109" s="1214" t="s">
        <v>5</v>
      </c>
      <c r="Q109" s="1214" t="s">
        <v>323</v>
      </c>
      <c r="R109" s="1214" t="s">
        <v>652</v>
      </c>
      <c r="S109" s="1201"/>
      <c r="T109" s="1201" t="s">
        <v>5</v>
      </c>
      <c r="U109" s="1201" t="s">
        <v>323</v>
      </c>
      <c r="V109" s="1201" t="s">
        <v>652</v>
      </c>
    </row>
    <row r="110" spans="1:22" outlineLevel="1">
      <c r="A110" s="1211" t="s">
        <v>108</v>
      </c>
      <c r="B110" s="1201" t="s">
        <v>2241</v>
      </c>
      <c r="C110" s="1212">
        <v>43006</v>
      </c>
      <c r="D110" s="1201" t="s">
        <v>2296</v>
      </c>
      <c r="E110" s="1202" t="s">
        <v>710</v>
      </c>
      <c r="F110" s="1203">
        <v>69149</v>
      </c>
      <c r="G110" s="1204">
        <v>39.950000000000003</v>
      </c>
      <c r="H110" s="1201">
        <v>51.48</v>
      </c>
      <c r="I110" s="1201" t="s">
        <v>322</v>
      </c>
      <c r="J110" s="1226">
        <f>H110</f>
        <v>51.48</v>
      </c>
      <c r="K110" s="1213" t="s">
        <v>656</v>
      </c>
      <c r="L110" s="1214" t="s">
        <v>661</v>
      </c>
      <c r="M110" s="1214" t="s">
        <v>352</v>
      </c>
      <c r="N110" s="1214" t="s">
        <v>674</v>
      </c>
      <c r="O110" s="1214"/>
      <c r="P110" s="1214" t="s">
        <v>5</v>
      </c>
      <c r="Q110" s="1214" t="s">
        <v>323</v>
      </c>
      <c r="R110" s="1214" t="s">
        <v>652</v>
      </c>
      <c r="S110" s="1201"/>
      <c r="T110" s="1201" t="s">
        <v>5</v>
      </c>
      <c r="U110" s="1201" t="s">
        <v>323</v>
      </c>
      <c r="V110" s="1201" t="s">
        <v>652</v>
      </c>
    </row>
    <row r="111" spans="1:22" outlineLevel="1">
      <c r="A111" s="1211" t="s">
        <v>108</v>
      </c>
      <c r="B111" s="1201" t="s">
        <v>2241</v>
      </c>
      <c r="C111" s="1212">
        <v>43006</v>
      </c>
      <c r="D111" s="1201" t="s">
        <v>2297</v>
      </c>
      <c r="E111" s="1202" t="s">
        <v>709</v>
      </c>
      <c r="F111" s="1203">
        <v>69149</v>
      </c>
      <c r="G111" s="1204">
        <v>113.2</v>
      </c>
      <c r="H111" s="1201">
        <v>145.87</v>
      </c>
      <c r="I111" s="1201" t="s">
        <v>322</v>
      </c>
      <c r="J111" s="1226">
        <f>H111</f>
        <v>145.87</v>
      </c>
      <c r="K111" s="1213" t="s">
        <v>656</v>
      </c>
      <c r="L111" s="1214" t="s">
        <v>661</v>
      </c>
      <c r="M111" s="1214" t="s">
        <v>352</v>
      </c>
      <c r="N111" s="1214" t="s">
        <v>674</v>
      </c>
      <c r="O111" s="1214"/>
      <c r="P111" s="1214" t="s">
        <v>5</v>
      </c>
      <c r="Q111" s="1214" t="s">
        <v>323</v>
      </c>
      <c r="R111" s="1214" t="s">
        <v>652</v>
      </c>
      <c r="S111" s="1201"/>
      <c r="T111" s="1201" t="s">
        <v>5</v>
      </c>
      <c r="U111" s="1201" t="s">
        <v>323</v>
      </c>
      <c r="V111" s="1201" t="s">
        <v>652</v>
      </c>
    </row>
    <row r="112" spans="1:22" outlineLevel="1">
      <c r="A112" s="1211" t="s">
        <v>108</v>
      </c>
      <c r="B112" s="1201" t="s">
        <v>2241</v>
      </c>
      <c r="C112" s="1212">
        <v>42996</v>
      </c>
      <c r="D112" s="1201" t="s">
        <v>2298</v>
      </c>
      <c r="E112" s="1202" t="s">
        <v>2299</v>
      </c>
      <c r="F112" s="1203">
        <v>69149</v>
      </c>
      <c r="G112" s="1204">
        <v>233.12</v>
      </c>
      <c r="H112" s="1201">
        <v>300.41000000000003</v>
      </c>
      <c r="I112" s="1201" t="s">
        <v>322</v>
      </c>
      <c r="J112" s="1226">
        <f>H112</f>
        <v>300.41000000000003</v>
      </c>
      <c r="K112" s="1213" t="s">
        <v>691</v>
      </c>
      <c r="L112" s="1214" t="s">
        <v>661</v>
      </c>
      <c r="M112" s="1214" t="s">
        <v>352</v>
      </c>
      <c r="N112" s="1214" t="s">
        <v>674</v>
      </c>
      <c r="O112" s="1214"/>
      <c r="P112" s="1214" t="s">
        <v>5</v>
      </c>
      <c r="Q112" s="1214" t="s">
        <v>323</v>
      </c>
      <c r="R112" s="1214" t="s">
        <v>652</v>
      </c>
      <c r="S112" s="1201"/>
      <c r="T112" s="1201" t="s">
        <v>5</v>
      </c>
      <c r="U112" s="1201" t="s">
        <v>323</v>
      </c>
      <c r="V112" s="1201" t="s">
        <v>652</v>
      </c>
    </row>
    <row r="113" spans="1:22" outlineLevel="1">
      <c r="A113" s="1211" t="s">
        <v>108</v>
      </c>
      <c r="B113" s="1201" t="s">
        <v>2241</v>
      </c>
      <c r="C113" s="1212">
        <v>43005</v>
      </c>
      <c r="D113" s="1201" t="s">
        <v>2273</v>
      </c>
      <c r="E113" s="1202" t="s">
        <v>711</v>
      </c>
      <c r="F113" s="1203">
        <v>69149</v>
      </c>
      <c r="G113" s="1204">
        <v>2.66</v>
      </c>
      <c r="H113" s="1201">
        <v>3.43</v>
      </c>
      <c r="I113" s="1201" t="s">
        <v>322</v>
      </c>
      <c r="J113" s="1226">
        <f>H113</f>
        <v>3.43</v>
      </c>
      <c r="K113" s="1213" t="s">
        <v>694</v>
      </c>
      <c r="L113" s="1214" t="s">
        <v>661</v>
      </c>
      <c r="M113" s="1214" t="s">
        <v>352</v>
      </c>
      <c r="N113" s="1214" t="s">
        <v>674</v>
      </c>
      <c r="O113" s="1214"/>
      <c r="P113" s="1214" t="s">
        <v>5</v>
      </c>
      <c r="Q113" s="1214" t="s">
        <v>323</v>
      </c>
      <c r="R113" s="1214" t="s">
        <v>652</v>
      </c>
      <c r="S113" s="1201"/>
      <c r="T113" s="1201" t="s">
        <v>5</v>
      </c>
      <c r="U113" s="1201" t="s">
        <v>323</v>
      </c>
      <c r="V113" s="1201" t="s">
        <v>652</v>
      </c>
    </row>
    <row r="114" spans="1:22">
      <c r="A114" s="1215" t="s">
        <v>647</v>
      </c>
      <c r="B114" s="1215"/>
      <c r="C114" s="1215"/>
      <c r="D114" s="1215"/>
      <c r="E114" s="1216"/>
      <c r="F114" s="1217"/>
      <c r="G114" s="1218">
        <f>SUM(G109:G113)</f>
        <v>2166.0700000000002</v>
      </c>
      <c r="H114" s="1219">
        <f>SUM(H109:H113)</f>
        <v>2791.3199999999997</v>
      </c>
      <c r="I114" s="1215"/>
      <c r="J114" s="1227">
        <f>SUM(J109:J113)</f>
        <v>2791.3199999999997</v>
      </c>
      <c r="K114" s="1215"/>
      <c r="L114" s="1215"/>
      <c r="M114" s="1215"/>
      <c r="N114" s="1215"/>
      <c r="O114" s="1215"/>
      <c r="P114" s="1215"/>
      <c r="Q114" s="1215"/>
      <c r="R114" s="1215"/>
      <c r="S114" s="1201"/>
      <c r="T114" s="1201"/>
      <c r="U114" s="1201"/>
      <c r="V114" s="1201"/>
    </row>
    <row r="115" spans="1:22" outlineLevel="1">
      <c r="A115" s="1211" t="s">
        <v>109</v>
      </c>
      <c r="B115" s="1201" t="s">
        <v>2241</v>
      </c>
      <c r="C115" s="1212">
        <v>43004</v>
      </c>
      <c r="D115" s="1201" t="s">
        <v>2295</v>
      </c>
      <c r="E115" s="1202" t="s">
        <v>713</v>
      </c>
      <c r="F115" s="1203">
        <v>69149</v>
      </c>
      <c r="G115" s="1204">
        <v>1151.58</v>
      </c>
      <c r="H115" s="1201">
        <v>1483.99</v>
      </c>
      <c r="I115" s="1201" t="s">
        <v>322</v>
      </c>
      <c r="J115" s="1226">
        <f>H115</f>
        <v>1483.99</v>
      </c>
      <c r="K115" s="1213" t="s">
        <v>650</v>
      </c>
      <c r="L115" s="1214" t="s">
        <v>661</v>
      </c>
      <c r="M115" s="1214" t="s">
        <v>352</v>
      </c>
      <c r="N115" s="1214" t="s">
        <v>662</v>
      </c>
      <c r="O115" s="1214"/>
      <c r="P115" s="1214" t="s">
        <v>5</v>
      </c>
      <c r="Q115" s="1214" t="s">
        <v>323</v>
      </c>
      <c r="R115" s="1214" t="s">
        <v>652</v>
      </c>
      <c r="S115" s="1201"/>
      <c r="T115" s="1201" t="s">
        <v>5</v>
      </c>
      <c r="U115" s="1201" t="s">
        <v>323</v>
      </c>
      <c r="V115" s="1201" t="s">
        <v>652</v>
      </c>
    </row>
    <row r="116" spans="1:22" outlineLevel="1">
      <c r="A116" s="1211" t="s">
        <v>109</v>
      </c>
      <c r="B116" s="1201" t="s">
        <v>2241</v>
      </c>
      <c r="C116" s="1212">
        <v>43006</v>
      </c>
      <c r="D116" s="1201" t="s">
        <v>2296</v>
      </c>
      <c r="E116" s="1202" t="s">
        <v>719</v>
      </c>
      <c r="F116" s="1203">
        <v>69149</v>
      </c>
      <c r="G116" s="1204">
        <v>26.61</v>
      </c>
      <c r="H116" s="1201">
        <v>34.29</v>
      </c>
      <c r="I116" s="1201" t="s">
        <v>322</v>
      </c>
      <c r="J116" s="1226">
        <f>H116</f>
        <v>34.29</v>
      </c>
      <c r="K116" s="1213" t="s">
        <v>656</v>
      </c>
      <c r="L116" s="1214" t="s">
        <v>661</v>
      </c>
      <c r="M116" s="1214" t="s">
        <v>352</v>
      </c>
      <c r="N116" s="1214" t="s">
        <v>662</v>
      </c>
      <c r="O116" s="1214"/>
      <c r="P116" s="1214" t="s">
        <v>5</v>
      </c>
      <c r="Q116" s="1214" t="s">
        <v>323</v>
      </c>
      <c r="R116" s="1214" t="s">
        <v>652</v>
      </c>
      <c r="S116" s="1201"/>
      <c r="T116" s="1201" t="s">
        <v>5</v>
      </c>
      <c r="U116" s="1201" t="s">
        <v>323</v>
      </c>
      <c r="V116" s="1201" t="s">
        <v>652</v>
      </c>
    </row>
    <row r="117" spans="1:22" outlineLevel="1">
      <c r="A117" s="1211" t="s">
        <v>109</v>
      </c>
      <c r="B117" s="1201" t="s">
        <v>2241</v>
      </c>
      <c r="C117" s="1212">
        <v>43006</v>
      </c>
      <c r="D117" s="1201" t="s">
        <v>2297</v>
      </c>
      <c r="E117" s="1202" t="s">
        <v>716</v>
      </c>
      <c r="F117" s="1203">
        <v>69149</v>
      </c>
      <c r="G117" s="1204">
        <v>75.400000000000006</v>
      </c>
      <c r="H117" s="1201">
        <v>97.16</v>
      </c>
      <c r="I117" s="1201" t="s">
        <v>322</v>
      </c>
      <c r="J117" s="1226">
        <f>H117</f>
        <v>97.16</v>
      </c>
      <c r="K117" s="1213" t="s">
        <v>656</v>
      </c>
      <c r="L117" s="1214" t="s">
        <v>661</v>
      </c>
      <c r="M117" s="1214" t="s">
        <v>352</v>
      </c>
      <c r="N117" s="1214" t="s">
        <v>662</v>
      </c>
      <c r="O117" s="1214"/>
      <c r="P117" s="1214" t="s">
        <v>5</v>
      </c>
      <c r="Q117" s="1214" t="s">
        <v>323</v>
      </c>
      <c r="R117" s="1214" t="s">
        <v>652</v>
      </c>
      <c r="S117" s="1201"/>
      <c r="T117" s="1201" t="s">
        <v>5</v>
      </c>
      <c r="U117" s="1201" t="s">
        <v>323</v>
      </c>
      <c r="V117" s="1201" t="s">
        <v>652</v>
      </c>
    </row>
    <row r="118" spans="1:22" outlineLevel="1">
      <c r="A118" s="1211" t="s">
        <v>109</v>
      </c>
      <c r="B118" s="1201" t="s">
        <v>2241</v>
      </c>
      <c r="C118" s="1212">
        <v>43005</v>
      </c>
      <c r="D118" s="1201" t="s">
        <v>2273</v>
      </c>
      <c r="E118" s="1202" t="s">
        <v>722</v>
      </c>
      <c r="F118" s="1203">
        <v>69149</v>
      </c>
      <c r="G118" s="1204">
        <v>1.78</v>
      </c>
      <c r="H118" s="1201">
        <v>2.29</v>
      </c>
      <c r="I118" s="1201" t="s">
        <v>322</v>
      </c>
      <c r="J118" s="1226">
        <f>H118</f>
        <v>2.29</v>
      </c>
      <c r="K118" s="1213" t="s">
        <v>694</v>
      </c>
      <c r="L118" s="1214" t="s">
        <v>661</v>
      </c>
      <c r="M118" s="1214" t="s">
        <v>352</v>
      </c>
      <c r="N118" s="1214" t="s">
        <v>662</v>
      </c>
      <c r="O118" s="1214"/>
      <c r="P118" s="1214" t="s">
        <v>5</v>
      </c>
      <c r="Q118" s="1214" t="s">
        <v>323</v>
      </c>
      <c r="R118" s="1214" t="s">
        <v>652</v>
      </c>
      <c r="S118" s="1201"/>
      <c r="T118" s="1201" t="s">
        <v>5</v>
      </c>
      <c r="U118" s="1201" t="s">
        <v>323</v>
      </c>
      <c r="V118" s="1201" t="s">
        <v>652</v>
      </c>
    </row>
    <row r="119" spans="1:22">
      <c r="A119" s="1215" t="s">
        <v>647</v>
      </c>
      <c r="B119" s="1215"/>
      <c r="C119" s="1215"/>
      <c r="D119" s="1215"/>
      <c r="E119" s="1216"/>
      <c r="F119" s="1217"/>
      <c r="G119" s="1218">
        <f>SUM(G115:G118)</f>
        <v>1255.3699999999999</v>
      </c>
      <c r="H119" s="1219">
        <f>SUM(H115:H118)</f>
        <v>1617.73</v>
      </c>
      <c r="I119" s="1215"/>
      <c r="J119" s="1227">
        <f>SUM(J115:J118)</f>
        <v>1617.73</v>
      </c>
      <c r="K119" s="1215"/>
      <c r="L119" s="1215"/>
      <c r="M119" s="1215"/>
      <c r="N119" s="1215"/>
      <c r="O119" s="1215"/>
      <c r="P119" s="1215"/>
      <c r="Q119" s="1215"/>
      <c r="R119" s="1215"/>
      <c r="S119" s="1201"/>
      <c r="T119" s="1201"/>
      <c r="U119" s="1201"/>
      <c r="V119" s="1201"/>
    </row>
    <row r="120" spans="1:22" outlineLevel="1">
      <c r="A120" s="1211" t="s">
        <v>110</v>
      </c>
      <c r="B120" s="1201" t="s">
        <v>2241</v>
      </c>
      <c r="C120" s="1212">
        <v>43004</v>
      </c>
      <c r="D120" s="1201" t="s">
        <v>2295</v>
      </c>
      <c r="E120" s="1202" t="s">
        <v>713</v>
      </c>
      <c r="F120" s="1203">
        <v>69149</v>
      </c>
      <c r="G120" s="1204">
        <v>1151.58</v>
      </c>
      <c r="H120" s="1201">
        <v>1483.99</v>
      </c>
      <c r="I120" s="1201" t="s">
        <v>322</v>
      </c>
      <c r="J120" s="1226">
        <f>H120</f>
        <v>1483.99</v>
      </c>
      <c r="K120" s="1213" t="s">
        <v>650</v>
      </c>
      <c r="L120" s="1214" t="s">
        <v>661</v>
      </c>
      <c r="M120" s="1214" t="s">
        <v>352</v>
      </c>
      <c r="N120" s="1214" t="s">
        <v>662</v>
      </c>
      <c r="O120" s="1214"/>
      <c r="P120" s="1214" t="s">
        <v>5</v>
      </c>
      <c r="Q120" s="1214" t="s">
        <v>323</v>
      </c>
      <c r="R120" s="1214" t="s">
        <v>652</v>
      </c>
      <c r="S120" s="1201"/>
      <c r="T120" s="1201" t="s">
        <v>5</v>
      </c>
      <c r="U120" s="1201" t="s">
        <v>323</v>
      </c>
      <c r="V120" s="1201" t="s">
        <v>652</v>
      </c>
    </row>
    <row r="121" spans="1:22" outlineLevel="1">
      <c r="A121" s="1211" t="s">
        <v>110</v>
      </c>
      <c r="B121" s="1201" t="s">
        <v>2241</v>
      </c>
      <c r="C121" s="1212">
        <v>43006</v>
      </c>
      <c r="D121" s="1201" t="s">
        <v>2296</v>
      </c>
      <c r="E121" s="1202" t="s">
        <v>719</v>
      </c>
      <c r="F121" s="1203">
        <v>69149</v>
      </c>
      <c r="G121" s="1204">
        <v>26.61</v>
      </c>
      <c r="H121" s="1201">
        <v>34.29</v>
      </c>
      <c r="I121" s="1201" t="s">
        <v>322</v>
      </c>
      <c r="J121" s="1226">
        <f>H121</f>
        <v>34.29</v>
      </c>
      <c r="K121" s="1213" t="s">
        <v>656</v>
      </c>
      <c r="L121" s="1214" t="s">
        <v>661</v>
      </c>
      <c r="M121" s="1214" t="s">
        <v>352</v>
      </c>
      <c r="N121" s="1214" t="s">
        <v>662</v>
      </c>
      <c r="O121" s="1214"/>
      <c r="P121" s="1214" t="s">
        <v>5</v>
      </c>
      <c r="Q121" s="1214" t="s">
        <v>323</v>
      </c>
      <c r="R121" s="1214" t="s">
        <v>652</v>
      </c>
      <c r="S121" s="1201"/>
      <c r="T121" s="1201" t="s">
        <v>5</v>
      </c>
      <c r="U121" s="1201" t="s">
        <v>323</v>
      </c>
      <c r="V121" s="1201" t="s">
        <v>652</v>
      </c>
    </row>
    <row r="122" spans="1:22" outlineLevel="1">
      <c r="A122" s="1211" t="s">
        <v>110</v>
      </c>
      <c r="B122" s="1201" t="s">
        <v>2241</v>
      </c>
      <c r="C122" s="1212">
        <v>43006</v>
      </c>
      <c r="D122" s="1201" t="s">
        <v>2297</v>
      </c>
      <c r="E122" s="1202" t="s">
        <v>716</v>
      </c>
      <c r="F122" s="1203">
        <v>69149</v>
      </c>
      <c r="G122" s="1204">
        <v>75.400000000000006</v>
      </c>
      <c r="H122" s="1201">
        <v>97.16</v>
      </c>
      <c r="I122" s="1201" t="s">
        <v>322</v>
      </c>
      <c r="J122" s="1226">
        <f>H122</f>
        <v>97.16</v>
      </c>
      <c r="K122" s="1213" t="s">
        <v>656</v>
      </c>
      <c r="L122" s="1214" t="s">
        <v>661</v>
      </c>
      <c r="M122" s="1214" t="s">
        <v>352</v>
      </c>
      <c r="N122" s="1214" t="s">
        <v>662</v>
      </c>
      <c r="O122" s="1214"/>
      <c r="P122" s="1214" t="s">
        <v>5</v>
      </c>
      <c r="Q122" s="1214" t="s">
        <v>323</v>
      </c>
      <c r="R122" s="1214" t="s">
        <v>652</v>
      </c>
      <c r="S122" s="1201"/>
      <c r="T122" s="1201" t="s">
        <v>5</v>
      </c>
      <c r="U122" s="1201" t="s">
        <v>323</v>
      </c>
      <c r="V122" s="1201" t="s">
        <v>652</v>
      </c>
    </row>
    <row r="123" spans="1:22" outlineLevel="1">
      <c r="A123" s="1211" t="s">
        <v>110</v>
      </c>
      <c r="B123" s="1201" t="s">
        <v>2241</v>
      </c>
      <c r="C123" s="1212">
        <v>43005</v>
      </c>
      <c r="D123" s="1201" t="s">
        <v>2273</v>
      </c>
      <c r="E123" s="1202" t="s">
        <v>722</v>
      </c>
      <c r="F123" s="1203">
        <v>69149</v>
      </c>
      <c r="G123" s="1204">
        <v>1.78</v>
      </c>
      <c r="H123" s="1201">
        <v>2.29</v>
      </c>
      <c r="I123" s="1201" t="s">
        <v>322</v>
      </c>
      <c r="J123" s="1226">
        <f>H123</f>
        <v>2.29</v>
      </c>
      <c r="K123" s="1213" t="s">
        <v>694</v>
      </c>
      <c r="L123" s="1214" t="s">
        <v>661</v>
      </c>
      <c r="M123" s="1214" t="s">
        <v>352</v>
      </c>
      <c r="N123" s="1214" t="s">
        <v>662</v>
      </c>
      <c r="O123" s="1214"/>
      <c r="P123" s="1214" t="s">
        <v>5</v>
      </c>
      <c r="Q123" s="1214" t="s">
        <v>323</v>
      </c>
      <c r="R123" s="1214" t="s">
        <v>652</v>
      </c>
      <c r="S123" s="1201"/>
      <c r="T123" s="1201" t="s">
        <v>5</v>
      </c>
      <c r="U123" s="1201" t="s">
        <v>323</v>
      </c>
      <c r="V123" s="1201" t="s">
        <v>652</v>
      </c>
    </row>
    <row r="124" spans="1:22">
      <c r="A124" s="1215" t="s">
        <v>647</v>
      </c>
      <c r="B124" s="1215"/>
      <c r="C124" s="1215"/>
      <c r="D124" s="1215"/>
      <c r="E124" s="1216"/>
      <c r="F124" s="1217"/>
      <c r="G124" s="1218">
        <f>SUM(G120:G123)</f>
        <v>1255.3699999999999</v>
      </c>
      <c r="H124" s="1219">
        <f>SUM(H120:H123)</f>
        <v>1617.73</v>
      </c>
      <c r="I124" s="1215"/>
      <c r="J124" s="1227">
        <f>SUM(J120:J123)</f>
        <v>1617.73</v>
      </c>
      <c r="K124" s="1215"/>
      <c r="L124" s="1215"/>
      <c r="M124" s="1215"/>
      <c r="N124" s="1215"/>
      <c r="O124" s="1215"/>
      <c r="P124" s="1215"/>
      <c r="Q124" s="1215"/>
      <c r="R124" s="1215"/>
      <c r="S124" s="1201"/>
      <c r="T124" s="1201"/>
      <c r="U124" s="1201"/>
      <c r="V124" s="1201"/>
    </row>
    <row r="125" spans="1:22" outlineLevel="1">
      <c r="A125" s="1211" t="s">
        <v>112</v>
      </c>
      <c r="B125" s="1201" t="s">
        <v>2241</v>
      </c>
      <c r="C125" s="1212">
        <v>43004</v>
      </c>
      <c r="D125" s="1201" t="s">
        <v>2295</v>
      </c>
      <c r="E125" s="1202" t="s">
        <v>737</v>
      </c>
      <c r="F125" s="1203">
        <v>69149</v>
      </c>
      <c r="G125" s="1204">
        <v>81.95</v>
      </c>
      <c r="H125" s="1201">
        <v>105.6</v>
      </c>
      <c r="I125" s="1201" t="s">
        <v>322</v>
      </c>
      <c r="J125" s="1226">
        <f>H125</f>
        <v>105.6</v>
      </c>
      <c r="K125" s="1213" t="s">
        <v>650</v>
      </c>
      <c r="L125" s="1214" t="s">
        <v>661</v>
      </c>
      <c r="M125" s="1214" t="s">
        <v>352</v>
      </c>
      <c r="N125" s="1214" t="s">
        <v>738</v>
      </c>
      <c r="O125" s="1214"/>
      <c r="P125" s="1214" t="s">
        <v>5</v>
      </c>
      <c r="Q125" s="1214" t="s">
        <v>323</v>
      </c>
      <c r="R125" s="1214" t="s">
        <v>652</v>
      </c>
      <c r="S125" s="1201"/>
      <c r="T125" s="1201" t="s">
        <v>5</v>
      </c>
      <c r="U125" s="1201" t="s">
        <v>323</v>
      </c>
      <c r="V125" s="1201" t="s">
        <v>652</v>
      </c>
    </row>
    <row r="126" spans="1:22" outlineLevel="1">
      <c r="A126" s="1211" t="s">
        <v>112</v>
      </c>
      <c r="B126" s="1201" t="s">
        <v>2241</v>
      </c>
      <c r="C126" s="1212">
        <v>43006</v>
      </c>
      <c r="D126" s="1201" t="s">
        <v>2296</v>
      </c>
      <c r="E126" s="1202" t="s">
        <v>741</v>
      </c>
      <c r="F126" s="1203">
        <v>69149</v>
      </c>
      <c r="G126" s="1204">
        <v>1.88</v>
      </c>
      <c r="H126" s="1201">
        <v>2.42</v>
      </c>
      <c r="I126" s="1201" t="s">
        <v>322</v>
      </c>
      <c r="J126" s="1226">
        <f>H126</f>
        <v>2.42</v>
      </c>
      <c r="K126" s="1213" t="s">
        <v>656</v>
      </c>
      <c r="L126" s="1214" t="s">
        <v>661</v>
      </c>
      <c r="M126" s="1214" t="s">
        <v>352</v>
      </c>
      <c r="N126" s="1214" t="s">
        <v>738</v>
      </c>
      <c r="O126" s="1214"/>
      <c r="P126" s="1214" t="s">
        <v>5</v>
      </c>
      <c r="Q126" s="1214" t="s">
        <v>323</v>
      </c>
      <c r="R126" s="1214" t="s">
        <v>652</v>
      </c>
      <c r="S126" s="1201"/>
      <c r="T126" s="1201" t="s">
        <v>5</v>
      </c>
      <c r="U126" s="1201" t="s">
        <v>323</v>
      </c>
      <c r="V126" s="1201" t="s">
        <v>652</v>
      </c>
    </row>
    <row r="127" spans="1:22" outlineLevel="1">
      <c r="A127" s="1211" t="s">
        <v>112</v>
      </c>
      <c r="B127" s="1201" t="s">
        <v>2241</v>
      </c>
      <c r="C127" s="1212">
        <v>43006</v>
      </c>
      <c r="D127" s="1201" t="s">
        <v>2297</v>
      </c>
      <c r="E127" s="1202" t="s">
        <v>739</v>
      </c>
      <c r="F127" s="1203">
        <v>69149</v>
      </c>
      <c r="G127" s="1204">
        <v>5.32</v>
      </c>
      <c r="H127" s="1201">
        <v>6.86</v>
      </c>
      <c r="I127" s="1201" t="s">
        <v>322</v>
      </c>
      <c r="J127" s="1226">
        <f>H127</f>
        <v>6.86</v>
      </c>
      <c r="K127" s="1213" t="s">
        <v>656</v>
      </c>
      <c r="L127" s="1214" t="s">
        <v>661</v>
      </c>
      <c r="M127" s="1214" t="s">
        <v>352</v>
      </c>
      <c r="N127" s="1214" t="s">
        <v>738</v>
      </c>
      <c r="O127" s="1214"/>
      <c r="P127" s="1214" t="s">
        <v>5</v>
      </c>
      <c r="Q127" s="1214" t="s">
        <v>323</v>
      </c>
      <c r="R127" s="1214" t="s">
        <v>652</v>
      </c>
      <c r="S127" s="1201"/>
      <c r="T127" s="1201" t="s">
        <v>5</v>
      </c>
      <c r="U127" s="1201" t="s">
        <v>323</v>
      </c>
      <c r="V127" s="1201" t="s">
        <v>652</v>
      </c>
    </row>
    <row r="128" spans="1:22" outlineLevel="1">
      <c r="A128" s="1211" t="s">
        <v>112</v>
      </c>
      <c r="B128" s="1201" t="s">
        <v>2241</v>
      </c>
      <c r="C128" s="1212">
        <v>43005</v>
      </c>
      <c r="D128" s="1201" t="s">
        <v>2273</v>
      </c>
      <c r="E128" s="1202" t="s">
        <v>744</v>
      </c>
      <c r="F128" s="1203">
        <v>69149</v>
      </c>
      <c r="G128" s="1204">
        <v>0.12</v>
      </c>
      <c r="H128" s="1201">
        <v>0.16</v>
      </c>
      <c r="I128" s="1201" t="s">
        <v>322</v>
      </c>
      <c r="J128" s="1226">
        <f>H128</f>
        <v>0.16</v>
      </c>
      <c r="K128" s="1213" t="s">
        <v>694</v>
      </c>
      <c r="L128" s="1214" t="s">
        <v>661</v>
      </c>
      <c r="M128" s="1214" t="s">
        <v>352</v>
      </c>
      <c r="N128" s="1214" t="s">
        <v>738</v>
      </c>
      <c r="O128" s="1214"/>
      <c r="P128" s="1214" t="s">
        <v>5</v>
      </c>
      <c r="Q128" s="1214" t="s">
        <v>323</v>
      </c>
      <c r="R128" s="1214" t="s">
        <v>652</v>
      </c>
      <c r="S128" s="1201"/>
      <c r="T128" s="1201" t="s">
        <v>5</v>
      </c>
      <c r="U128" s="1201" t="s">
        <v>323</v>
      </c>
      <c r="V128" s="1201" t="s">
        <v>652</v>
      </c>
    </row>
    <row r="129" spans="1:22">
      <c r="A129" s="1215" t="s">
        <v>647</v>
      </c>
      <c r="B129" s="1215"/>
      <c r="C129" s="1215"/>
      <c r="D129" s="1215"/>
      <c r="E129" s="1216"/>
      <c r="F129" s="1217"/>
      <c r="G129" s="1218">
        <f>SUM(G125:G128)</f>
        <v>89.27000000000001</v>
      </c>
      <c r="H129" s="1219">
        <f>SUM(H125:H128)</f>
        <v>115.03999999999999</v>
      </c>
      <c r="I129" s="1215"/>
      <c r="J129" s="1227">
        <f>SUM(J125:J128)</f>
        <v>115.03999999999999</v>
      </c>
      <c r="K129" s="1215"/>
      <c r="L129" s="1215"/>
      <c r="M129" s="1215"/>
      <c r="N129" s="1215"/>
      <c r="O129" s="1215"/>
      <c r="P129" s="1215"/>
      <c r="Q129" s="1215"/>
      <c r="R129" s="1215"/>
      <c r="S129" s="1201"/>
      <c r="T129" s="1201"/>
      <c r="U129" s="1201"/>
      <c r="V129" s="1201"/>
    </row>
    <row r="130" spans="1:22" outlineLevel="1">
      <c r="A130" s="1211" t="s">
        <v>113</v>
      </c>
      <c r="B130" s="1201" t="s">
        <v>2241</v>
      </c>
      <c r="C130" s="1212">
        <v>43004</v>
      </c>
      <c r="D130" s="1201" t="s">
        <v>2295</v>
      </c>
      <c r="E130" s="1202" t="s">
        <v>745</v>
      </c>
      <c r="F130" s="1203">
        <v>69149</v>
      </c>
      <c r="G130" s="1204">
        <v>143.49</v>
      </c>
      <c r="H130" s="1201">
        <v>184.91</v>
      </c>
      <c r="I130" s="1201" t="s">
        <v>322</v>
      </c>
      <c r="J130" s="1226">
        <f>H130</f>
        <v>184.91</v>
      </c>
      <c r="K130" s="1213" t="s">
        <v>650</v>
      </c>
      <c r="L130" s="1214" t="s">
        <v>661</v>
      </c>
      <c r="M130" s="1214" t="s">
        <v>352</v>
      </c>
      <c r="N130" s="1214" t="s">
        <v>746</v>
      </c>
      <c r="O130" s="1214"/>
      <c r="P130" s="1214" t="s">
        <v>5</v>
      </c>
      <c r="Q130" s="1214" t="s">
        <v>323</v>
      </c>
      <c r="R130" s="1214" t="s">
        <v>652</v>
      </c>
      <c r="S130" s="1201"/>
      <c r="T130" s="1201" t="s">
        <v>5</v>
      </c>
      <c r="U130" s="1201" t="s">
        <v>323</v>
      </c>
      <c r="V130" s="1201" t="s">
        <v>652</v>
      </c>
    </row>
    <row r="131" spans="1:22" outlineLevel="1">
      <c r="A131" s="1211" t="s">
        <v>113</v>
      </c>
      <c r="B131" s="1201" t="s">
        <v>2241</v>
      </c>
      <c r="C131" s="1212">
        <v>43006</v>
      </c>
      <c r="D131" s="1201" t="s">
        <v>2296</v>
      </c>
      <c r="E131" s="1202" t="s">
        <v>748</v>
      </c>
      <c r="F131" s="1203">
        <v>69149</v>
      </c>
      <c r="G131" s="1204">
        <v>2.99</v>
      </c>
      <c r="H131" s="1201">
        <v>3.85</v>
      </c>
      <c r="I131" s="1201" t="s">
        <v>322</v>
      </c>
      <c r="J131" s="1226">
        <f>H131</f>
        <v>3.85</v>
      </c>
      <c r="K131" s="1213" t="s">
        <v>656</v>
      </c>
      <c r="L131" s="1214" t="s">
        <v>661</v>
      </c>
      <c r="M131" s="1214" t="s">
        <v>352</v>
      </c>
      <c r="N131" s="1214" t="s">
        <v>746</v>
      </c>
      <c r="O131" s="1214"/>
      <c r="P131" s="1214" t="s">
        <v>5</v>
      </c>
      <c r="Q131" s="1214" t="s">
        <v>323</v>
      </c>
      <c r="R131" s="1214" t="s">
        <v>652</v>
      </c>
      <c r="S131" s="1201"/>
      <c r="T131" s="1201" t="s">
        <v>5</v>
      </c>
      <c r="U131" s="1201" t="s">
        <v>323</v>
      </c>
      <c r="V131" s="1201" t="s">
        <v>652</v>
      </c>
    </row>
    <row r="132" spans="1:22" outlineLevel="1">
      <c r="A132" s="1211" t="s">
        <v>113</v>
      </c>
      <c r="B132" s="1201" t="s">
        <v>2241</v>
      </c>
      <c r="C132" s="1212">
        <v>43006</v>
      </c>
      <c r="D132" s="1201" t="s">
        <v>2297</v>
      </c>
      <c r="E132" s="1202" t="s">
        <v>747</v>
      </c>
      <c r="F132" s="1203">
        <v>69149</v>
      </c>
      <c r="G132" s="1204">
        <v>8.4700000000000006</v>
      </c>
      <c r="H132" s="1201">
        <v>10.91</v>
      </c>
      <c r="I132" s="1201" t="s">
        <v>322</v>
      </c>
      <c r="J132" s="1226">
        <f>H132</f>
        <v>10.91</v>
      </c>
      <c r="K132" s="1213" t="s">
        <v>656</v>
      </c>
      <c r="L132" s="1214" t="s">
        <v>661</v>
      </c>
      <c r="M132" s="1214" t="s">
        <v>352</v>
      </c>
      <c r="N132" s="1214" t="s">
        <v>746</v>
      </c>
      <c r="O132" s="1214"/>
      <c r="P132" s="1214" t="s">
        <v>5</v>
      </c>
      <c r="Q132" s="1214" t="s">
        <v>323</v>
      </c>
      <c r="R132" s="1214" t="s">
        <v>652</v>
      </c>
      <c r="S132" s="1201"/>
      <c r="T132" s="1201" t="s">
        <v>5</v>
      </c>
      <c r="U132" s="1201" t="s">
        <v>323</v>
      </c>
      <c r="V132" s="1201" t="s">
        <v>652</v>
      </c>
    </row>
    <row r="133" spans="1:22" outlineLevel="1">
      <c r="A133" s="1211" t="s">
        <v>113</v>
      </c>
      <c r="B133" s="1201" t="s">
        <v>2241</v>
      </c>
      <c r="C133" s="1212">
        <v>43005</v>
      </c>
      <c r="D133" s="1201" t="s">
        <v>2273</v>
      </c>
      <c r="E133" s="1202" t="s">
        <v>754</v>
      </c>
      <c r="F133" s="1203">
        <v>69149</v>
      </c>
      <c r="G133" s="1204">
        <v>0.2</v>
      </c>
      <c r="H133" s="1201">
        <v>0.26</v>
      </c>
      <c r="I133" s="1201" t="s">
        <v>322</v>
      </c>
      <c r="J133" s="1226">
        <f>H133</f>
        <v>0.26</v>
      </c>
      <c r="K133" s="1213" t="s">
        <v>694</v>
      </c>
      <c r="L133" s="1214" t="s">
        <v>661</v>
      </c>
      <c r="M133" s="1214" t="s">
        <v>352</v>
      </c>
      <c r="N133" s="1214" t="s">
        <v>746</v>
      </c>
      <c r="O133" s="1214"/>
      <c r="P133" s="1214" t="s">
        <v>5</v>
      </c>
      <c r="Q133" s="1214" t="s">
        <v>323</v>
      </c>
      <c r="R133" s="1214" t="s">
        <v>652</v>
      </c>
      <c r="S133" s="1201"/>
      <c r="T133" s="1201" t="s">
        <v>5</v>
      </c>
      <c r="U133" s="1201" t="s">
        <v>323</v>
      </c>
      <c r="V133" s="1201" t="s">
        <v>652</v>
      </c>
    </row>
    <row r="134" spans="1:22" outlineLevel="1">
      <c r="A134" s="1211" t="s">
        <v>113</v>
      </c>
      <c r="B134" s="1201" t="s">
        <v>2241</v>
      </c>
      <c r="C134" s="1212">
        <v>43007</v>
      </c>
      <c r="D134" s="1201" t="s">
        <v>2300</v>
      </c>
      <c r="E134" s="1202" t="s">
        <v>1668</v>
      </c>
      <c r="F134" s="1203">
        <v>69149</v>
      </c>
      <c r="G134" s="1204">
        <v>2.38</v>
      </c>
      <c r="H134" s="1201">
        <v>3.07</v>
      </c>
      <c r="I134" s="1201" t="s">
        <v>322</v>
      </c>
      <c r="J134" s="1226">
        <f>H134</f>
        <v>3.07</v>
      </c>
      <c r="K134" s="1213" t="s">
        <v>818</v>
      </c>
      <c r="L134" s="1214" t="s">
        <v>661</v>
      </c>
      <c r="M134" s="1214" t="s">
        <v>352</v>
      </c>
      <c r="N134" s="1214"/>
      <c r="O134" s="1214"/>
      <c r="P134" s="1214" t="s">
        <v>5</v>
      </c>
      <c r="Q134" s="1214" t="s">
        <v>323</v>
      </c>
      <c r="R134" s="1214" t="s">
        <v>652</v>
      </c>
      <c r="S134" s="1201"/>
      <c r="T134" s="1201" t="s">
        <v>5</v>
      </c>
      <c r="U134" s="1201" t="s">
        <v>323</v>
      </c>
      <c r="V134" s="1201" t="s">
        <v>652</v>
      </c>
    </row>
    <row r="135" spans="1:22">
      <c r="A135" s="1215" t="s">
        <v>647</v>
      </c>
      <c r="B135" s="1215"/>
      <c r="C135" s="1215"/>
      <c r="D135" s="1215"/>
      <c r="E135" s="1216"/>
      <c r="F135" s="1217"/>
      <c r="G135" s="1218">
        <f>SUM(G130:G134)</f>
        <v>157.53</v>
      </c>
      <c r="H135" s="1219">
        <f>SUM(H130:H134)</f>
        <v>202.99999999999997</v>
      </c>
      <c r="I135" s="1215"/>
      <c r="J135" s="1227">
        <f>SUM(J130:J134)</f>
        <v>202.99999999999997</v>
      </c>
      <c r="K135" s="1215"/>
      <c r="L135" s="1215"/>
      <c r="M135" s="1215"/>
      <c r="N135" s="1215"/>
      <c r="O135" s="1215"/>
      <c r="P135" s="1215"/>
      <c r="Q135" s="1215"/>
      <c r="R135" s="1215"/>
      <c r="S135" s="1201"/>
      <c r="T135" s="1201"/>
      <c r="U135" s="1201"/>
      <c r="V135" s="1201"/>
    </row>
    <row r="136" spans="1:22" outlineLevel="1">
      <c r="A136" s="1211" t="s">
        <v>114</v>
      </c>
      <c r="B136" s="1201" t="s">
        <v>2241</v>
      </c>
      <c r="C136" s="1212">
        <v>43004</v>
      </c>
      <c r="D136" s="1201" t="s">
        <v>2295</v>
      </c>
      <c r="E136" s="1202" t="s">
        <v>798</v>
      </c>
      <c r="F136" s="1203">
        <v>69149</v>
      </c>
      <c r="G136" s="1204">
        <v>90.43</v>
      </c>
      <c r="H136" s="1201">
        <v>116.53</v>
      </c>
      <c r="I136" s="1201" t="s">
        <v>322</v>
      </c>
      <c r="J136" s="1226">
        <f>H136</f>
        <v>116.53</v>
      </c>
      <c r="K136" s="1213" t="s">
        <v>650</v>
      </c>
      <c r="L136" s="1214" t="s">
        <v>661</v>
      </c>
      <c r="M136" s="1214" t="s">
        <v>352</v>
      </c>
      <c r="N136" s="1214" t="s">
        <v>799</v>
      </c>
      <c r="O136" s="1214"/>
      <c r="P136" s="1214" t="s">
        <v>5</v>
      </c>
      <c r="Q136" s="1214" t="s">
        <v>323</v>
      </c>
      <c r="R136" s="1214" t="s">
        <v>652</v>
      </c>
      <c r="S136" s="1201"/>
      <c r="T136" s="1201" t="s">
        <v>5</v>
      </c>
      <c r="U136" s="1201" t="s">
        <v>323</v>
      </c>
      <c r="V136" s="1201" t="s">
        <v>652</v>
      </c>
    </row>
    <row r="137" spans="1:22" outlineLevel="1">
      <c r="A137" s="1211" t="s">
        <v>114</v>
      </c>
      <c r="B137" s="1201" t="s">
        <v>2241</v>
      </c>
      <c r="C137" s="1212">
        <v>43006</v>
      </c>
      <c r="D137" s="1201" t="s">
        <v>2296</v>
      </c>
      <c r="E137" s="1202" t="s">
        <v>801</v>
      </c>
      <c r="F137" s="1203">
        <v>69149</v>
      </c>
      <c r="G137" s="1204">
        <v>2.0099999999999998</v>
      </c>
      <c r="H137" s="1201">
        <v>2.59</v>
      </c>
      <c r="I137" s="1201" t="s">
        <v>322</v>
      </c>
      <c r="J137" s="1226">
        <f>H137</f>
        <v>2.59</v>
      </c>
      <c r="K137" s="1213" t="s">
        <v>656</v>
      </c>
      <c r="L137" s="1214" t="s">
        <v>661</v>
      </c>
      <c r="M137" s="1214" t="s">
        <v>352</v>
      </c>
      <c r="N137" s="1214" t="s">
        <v>799</v>
      </c>
      <c r="O137" s="1214"/>
      <c r="P137" s="1214" t="s">
        <v>5</v>
      </c>
      <c r="Q137" s="1214" t="s">
        <v>323</v>
      </c>
      <c r="R137" s="1214" t="s">
        <v>652</v>
      </c>
      <c r="S137" s="1201"/>
      <c r="T137" s="1201" t="s">
        <v>5</v>
      </c>
      <c r="U137" s="1201" t="s">
        <v>323</v>
      </c>
      <c r="V137" s="1201" t="s">
        <v>652</v>
      </c>
    </row>
    <row r="138" spans="1:22" outlineLevel="1">
      <c r="A138" s="1211" t="s">
        <v>114</v>
      </c>
      <c r="B138" s="1201" t="s">
        <v>2241</v>
      </c>
      <c r="C138" s="1212">
        <v>43006</v>
      </c>
      <c r="D138" s="1201" t="s">
        <v>2297</v>
      </c>
      <c r="E138" s="1202" t="s">
        <v>800</v>
      </c>
      <c r="F138" s="1203">
        <v>69149</v>
      </c>
      <c r="G138" s="1204">
        <v>5.7</v>
      </c>
      <c r="H138" s="1201">
        <v>7.35</v>
      </c>
      <c r="I138" s="1201" t="s">
        <v>322</v>
      </c>
      <c r="J138" s="1226">
        <f>H138</f>
        <v>7.35</v>
      </c>
      <c r="K138" s="1213" t="s">
        <v>656</v>
      </c>
      <c r="L138" s="1214" t="s">
        <v>661</v>
      </c>
      <c r="M138" s="1214" t="s">
        <v>352</v>
      </c>
      <c r="N138" s="1214" t="s">
        <v>799</v>
      </c>
      <c r="O138" s="1214"/>
      <c r="P138" s="1214" t="s">
        <v>5</v>
      </c>
      <c r="Q138" s="1214" t="s">
        <v>323</v>
      </c>
      <c r="R138" s="1214" t="s">
        <v>652</v>
      </c>
      <c r="S138" s="1201"/>
      <c r="T138" s="1201" t="s">
        <v>5</v>
      </c>
      <c r="U138" s="1201" t="s">
        <v>323</v>
      </c>
      <c r="V138" s="1201" t="s">
        <v>652</v>
      </c>
    </row>
    <row r="139" spans="1:22" outlineLevel="1">
      <c r="A139" s="1211" t="s">
        <v>114</v>
      </c>
      <c r="B139" s="1201" t="s">
        <v>2241</v>
      </c>
      <c r="C139" s="1212">
        <v>43005</v>
      </c>
      <c r="D139" s="1201" t="s">
        <v>2273</v>
      </c>
      <c r="E139" s="1202" t="s">
        <v>804</v>
      </c>
      <c r="F139" s="1203">
        <v>69149</v>
      </c>
      <c r="G139" s="1204">
        <v>0.13</v>
      </c>
      <c r="H139" s="1201">
        <v>0.17</v>
      </c>
      <c r="I139" s="1201" t="s">
        <v>322</v>
      </c>
      <c r="J139" s="1226">
        <f>H139</f>
        <v>0.17</v>
      </c>
      <c r="K139" s="1213" t="s">
        <v>694</v>
      </c>
      <c r="L139" s="1214" t="s">
        <v>661</v>
      </c>
      <c r="M139" s="1214" t="s">
        <v>352</v>
      </c>
      <c r="N139" s="1214" t="s">
        <v>799</v>
      </c>
      <c r="O139" s="1214"/>
      <c r="P139" s="1214" t="s">
        <v>5</v>
      </c>
      <c r="Q139" s="1214" t="s">
        <v>323</v>
      </c>
      <c r="R139" s="1214" t="s">
        <v>652</v>
      </c>
      <c r="S139" s="1201"/>
      <c r="T139" s="1201" t="s">
        <v>5</v>
      </c>
      <c r="U139" s="1201" t="s">
        <v>323</v>
      </c>
      <c r="V139" s="1201" t="s">
        <v>652</v>
      </c>
    </row>
    <row r="140" spans="1:22">
      <c r="A140" s="1215" t="s">
        <v>647</v>
      </c>
      <c r="B140" s="1215"/>
      <c r="C140" s="1215"/>
      <c r="D140" s="1215"/>
      <c r="E140" s="1216"/>
      <c r="F140" s="1217"/>
      <c r="G140" s="1218">
        <f>SUM(G136:G139)</f>
        <v>98.27000000000001</v>
      </c>
      <c r="H140" s="1219">
        <f>SUM(H136:H139)</f>
        <v>126.64</v>
      </c>
      <c r="I140" s="1215"/>
      <c r="J140" s="1227">
        <f>SUM(J136:J139)</f>
        <v>126.64</v>
      </c>
      <c r="K140" s="1215"/>
      <c r="L140" s="1215"/>
      <c r="M140" s="1215"/>
      <c r="N140" s="1215"/>
      <c r="O140" s="1215"/>
      <c r="P140" s="1215"/>
      <c r="Q140" s="1215"/>
      <c r="R140" s="1215"/>
      <c r="S140" s="1201"/>
      <c r="T140" s="1201"/>
      <c r="U140" s="1201"/>
      <c r="V140" s="1201"/>
    </row>
    <row r="141" spans="1:22" outlineLevel="1">
      <c r="A141" s="1211" t="s">
        <v>115</v>
      </c>
      <c r="B141" s="1201" t="s">
        <v>2241</v>
      </c>
      <c r="C141" s="1212">
        <v>42968</v>
      </c>
      <c r="D141" s="1201" t="s">
        <v>2301</v>
      </c>
      <c r="E141" s="1202" t="s">
        <v>1906</v>
      </c>
      <c r="F141" s="1203">
        <v>69092</v>
      </c>
      <c r="G141" s="1204">
        <v>-160.82</v>
      </c>
      <c r="H141" s="1201">
        <v>-212.5</v>
      </c>
      <c r="I141" s="1201" t="s">
        <v>322</v>
      </c>
      <c r="J141" s="1226">
        <f>H141</f>
        <v>-212.5</v>
      </c>
      <c r="K141" s="1213" t="s">
        <v>901</v>
      </c>
      <c r="L141" s="1214" t="s">
        <v>661</v>
      </c>
      <c r="M141" s="1214" t="s">
        <v>352</v>
      </c>
      <c r="N141" s="1214"/>
      <c r="O141" s="1214"/>
      <c r="P141" s="1214" t="s">
        <v>5</v>
      </c>
      <c r="Q141" s="1214" t="s">
        <v>323</v>
      </c>
      <c r="R141" s="1214" t="s">
        <v>652</v>
      </c>
      <c r="S141" s="1201"/>
      <c r="T141" s="1201" t="s">
        <v>5</v>
      </c>
      <c r="U141" s="1201" t="s">
        <v>323</v>
      </c>
      <c r="V141" s="1201" t="s">
        <v>652</v>
      </c>
    </row>
    <row r="142" spans="1:22" outlineLevel="1">
      <c r="A142" s="1211" t="s">
        <v>115</v>
      </c>
      <c r="B142" s="1201" t="s">
        <v>2241</v>
      </c>
      <c r="C142" s="1212">
        <v>42975</v>
      </c>
      <c r="D142" s="1201" t="s">
        <v>2302</v>
      </c>
      <c r="E142" s="1202" t="s">
        <v>1908</v>
      </c>
      <c r="F142" s="1203">
        <v>69092</v>
      </c>
      <c r="G142" s="1204">
        <v>-160.82</v>
      </c>
      <c r="H142" s="1201">
        <v>-212.5</v>
      </c>
      <c r="I142" s="1201" t="s">
        <v>322</v>
      </c>
      <c r="J142" s="1226">
        <f>H142</f>
        <v>-212.5</v>
      </c>
      <c r="K142" s="1213" t="s">
        <v>901</v>
      </c>
      <c r="L142" s="1214" t="s">
        <v>661</v>
      </c>
      <c r="M142" s="1214" t="s">
        <v>352</v>
      </c>
      <c r="N142" s="1214"/>
      <c r="O142" s="1214"/>
      <c r="P142" s="1214" t="s">
        <v>5</v>
      </c>
      <c r="Q142" s="1214" t="s">
        <v>323</v>
      </c>
      <c r="R142" s="1214" t="s">
        <v>652</v>
      </c>
      <c r="S142" s="1201"/>
      <c r="T142" s="1201" t="s">
        <v>5</v>
      </c>
      <c r="U142" s="1201" t="s">
        <v>323</v>
      </c>
      <c r="V142" s="1201" t="s">
        <v>652</v>
      </c>
    </row>
    <row r="143" spans="1:22">
      <c r="A143" s="1215" t="s">
        <v>647</v>
      </c>
      <c r="B143" s="1215"/>
      <c r="C143" s="1215"/>
      <c r="D143" s="1215"/>
      <c r="E143" s="1216"/>
      <c r="F143" s="1217"/>
      <c r="G143" s="1218">
        <f>SUM(G141:G142)</f>
        <v>-321.64</v>
      </c>
      <c r="H143" s="1219">
        <f>SUM(H141:H142)</f>
        <v>-425</v>
      </c>
      <c r="I143" s="1215"/>
      <c r="J143" s="1227">
        <f>SUM(J141:J142)</f>
        <v>-425</v>
      </c>
      <c r="K143" s="1215"/>
      <c r="L143" s="1215"/>
      <c r="M143" s="1215"/>
      <c r="N143" s="1215"/>
      <c r="O143" s="1215"/>
      <c r="P143" s="1215"/>
      <c r="Q143" s="1215"/>
      <c r="R143" s="1215"/>
      <c r="S143" s="1201"/>
      <c r="T143" s="1201"/>
      <c r="U143" s="1201"/>
      <c r="V143" s="1201"/>
    </row>
    <row r="144" spans="1:22" outlineLevel="1">
      <c r="A144" s="1211" t="s">
        <v>274</v>
      </c>
      <c r="B144" s="1201" t="s">
        <v>2241</v>
      </c>
      <c r="C144" s="1212">
        <v>43004</v>
      </c>
      <c r="D144" s="1201" t="s">
        <v>2295</v>
      </c>
      <c r="E144" s="1202" t="s">
        <v>774</v>
      </c>
      <c r="F144" s="1203">
        <v>69149</v>
      </c>
      <c r="G144" s="1204">
        <v>76.510000000000005</v>
      </c>
      <c r="H144" s="1201">
        <v>98.59</v>
      </c>
      <c r="I144" s="1201" t="s">
        <v>322</v>
      </c>
      <c r="J144" s="1226">
        <f>H144</f>
        <v>98.59</v>
      </c>
      <c r="K144" s="1213" t="s">
        <v>650</v>
      </c>
      <c r="L144" s="1214" t="s">
        <v>661</v>
      </c>
      <c r="M144" s="1214" t="s">
        <v>352</v>
      </c>
      <c r="N144" s="1214" t="s">
        <v>775</v>
      </c>
      <c r="O144" s="1214"/>
      <c r="P144" s="1214" t="s">
        <v>5</v>
      </c>
      <c r="Q144" s="1214" t="s">
        <v>323</v>
      </c>
      <c r="R144" s="1214" t="s">
        <v>652</v>
      </c>
      <c r="S144" s="1201"/>
      <c r="T144" s="1201" t="s">
        <v>5</v>
      </c>
      <c r="U144" s="1201" t="s">
        <v>323</v>
      </c>
      <c r="V144" s="1201" t="s">
        <v>652</v>
      </c>
    </row>
    <row r="145" spans="1:22" outlineLevel="1">
      <c r="A145" s="1211" t="s">
        <v>274</v>
      </c>
      <c r="B145" s="1201" t="s">
        <v>2241</v>
      </c>
      <c r="C145" s="1212">
        <v>43006</v>
      </c>
      <c r="D145" s="1201" t="s">
        <v>2296</v>
      </c>
      <c r="E145" s="1202" t="s">
        <v>778</v>
      </c>
      <c r="F145" s="1203">
        <v>69149</v>
      </c>
      <c r="G145" s="1204">
        <v>1.4</v>
      </c>
      <c r="H145" s="1201">
        <v>1.8</v>
      </c>
      <c r="I145" s="1201" t="s">
        <v>322</v>
      </c>
      <c r="J145" s="1226">
        <f>H145</f>
        <v>1.8</v>
      </c>
      <c r="K145" s="1213" t="s">
        <v>656</v>
      </c>
      <c r="L145" s="1214" t="s">
        <v>661</v>
      </c>
      <c r="M145" s="1214" t="s">
        <v>352</v>
      </c>
      <c r="N145" s="1214" t="s">
        <v>775</v>
      </c>
      <c r="O145" s="1214"/>
      <c r="P145" s="1214" t="s">
        <v>5</v>
      </c>
      <c r="Q145" s="1214" t="s">
        <v>323</v>
      </c>
      <c r="R145" s="1214" t="s">
        <v>652</v>
      </c>
      <c r="S145" s="1201"/>
      <c r="T145" s="1201" t="s">
        <v>5</v>
      </c>
      <c r="U145" s="1201" t="s">
        <v>323</v>
      </c>
      <c r="V145" s="1201" t="s">
        <v>652</v>
      </c>
    </row>
    <row r="146" spans="1:22" outlineLevel="1">
      <c r="A146" s="1211" t="s">
        <v>274</v>
      </c>
      <c r="B146" s="1201" t="s">
        <v>2241</v>
      </c>
      <c r="C146" s="1212">
        <v>43006</v>
      </c>
      <c r="D146" s="1201" t="s">
        <v>2297</v>
      </c>
      <c r="E146" s="1202" t="s">
        <v>776</v>
      </c>
      <c r="F146" s="1203">
        <v>69149</v>
      </c>
      <c r="G146" s="1204">
        <v>3.95</v>
      </c>
      <c r="H146" s="1201">
        <v>5.09</v>
      </c>
      <c r="I146" s="1201" t="s">
        <v>322</v>
      </c>
      <c r="J146" s="1226">
        <f>H146</f>
        <v>5.09</v>
      </c>
      <c r="K146" s="1213" t="s">
        <v>656</v>
      </c>
      <c r="L146" s="1214" t="s">
        <v>661</v>
      </c>
      <c r="M146" s="1214" t="s">
        <v>352</v>
      </c>
      <c r="N146" s="1214" t="s">
        <v>775</v>
      </c>
      <c r="O146" s="1214"/>
      <c r="P146" s="1214" t="s">
        <v>5</v>
      </c>
      <c r="Q146" s="1214" t="s">
        <v>323</v>
      </c>
      <c r="R146" s="1214" t="s">
        <v>652</v>
      </c>
      <c r="S146" s="1201"/>
      <c r="T146" s="1201" t="s">
        <v>5</v>
      </c>
      <c r="U146" s="1201" t="s">
        <v>323</v>
      </c>
      <c r="V146" s="1201" t="s">
        <v>652</v>
      </c>
    </row>
    <row r="147" spans="1:22" outlineLevel="1">
      <c r="A147" s="1211" t="s">
        <v>274</v>
      </c>
      <c r="B147" s="1201" t="s">
        <v>2241</v>
      </c>
      <c r="C147" s="1212">
        <v>43005</v>
      </c>
      <c r="D147" s="1201" t="s">
        <v>2273</v>
      </c>
      <c r="E147" s="1202" t="s">
        <v>781</v>
      </c>
      <c r="F147" s="1203">
        <v>69149</v>
      </c>
      <c r="G147" s="1204">
        <v>0.09</v>
      </c>
      <c r="H147" s="1201">
        <v>0.12</v>
      </c>
      <c r="I147" s="1201" t="s">
        <v>322</v>
      </c>
      <c r="J147" s="1226">
        <f>H147</f>
        <v>0.12</v>
      </c>
      <c r="K147" s="1213" t="s">
        <v>694</v>
      </c>
      <c r="L147" s="1214" t="s">
        <v>661</v>
      </c>
      <c r="M147" s="1214" t="s">
        <v>352</v>
      </c>
      <c r="N147" s="1214" t="s">
        <v>775</v>
      </c>
      <c r="O147" s="1214"/>
      <c r="P147" s="1214" t="s">
        <v>5</v>
      </c>
      <c r="Q147" s="1214" t="s">
        <v>323</v>
      </c>
      <c r="R147" s="1214" t="s">
        <v>652</v>
      </c>
      <c r="S147" s="1201"/>
      <c r="T147" s="1201" t="s">
        <v>5</v>
      </c>
      <c r="U147" s="1201" t="s">
        <v>323</v>
      </c>
      <c r="V147" s="1201" t="s">
        <v>652</v>
      </c>
    </row>
    <row r="148" spans="1:22">
      <c r="A148" s="1215" t="s">
        <v>647</v>
      </c>
      <c r="B148" s="1215"/>
      <c r="C148" s="1215"/>
      <c r="D148" s="1215"/>
      <c r="E148" s="1216"/>
      <c r="F148" s="1217"/>
      <c r="G148" s="1218">
        <f>SUM(G144:G147)</f>
        <v>81.950000000000017</v>
      </c>
      <c r="H148" s="1219">
        <f>SUM(H144:H147)</f>
        <v>105.60000000000001</v>
      </c>
      <c r="I148" s="1215"/>
      <c r="J148" s="1227">
        <f>SUM(J144:J147)</f>
        <v>105.60000000000001</v>
      </c>
      <c r="K148" s="1215"/>
      <c r="L148" s="1215"/>
      <c r="M148" s="1215"/>
      <c r="N148" s="1215"/>
      <c r="O148" s="1215"/>
      <c r="P148" s="1215"/>
      <c r="Q148" s="1215"/>
      <c r="R148" s="1215"/>
      <c r="S148" s="1201"/>
      <c r="T148" s="1201"/>
      <c r="U148" s="1201"/>
      <c r="V148" s="1201"/>
    </row>
    <row r="149" spans="1:22" outlineLevel="1">
      <c r="A149" s="1211" t="s">
        <v>275</v>
      </c>
      <c r="B149" s="1201" t="s">
        <v>2241</v>
      </c>
      <c r="C149" s="1212">
        <v>43004</v>
      </c>
      <c r="D149" s="1201" t="s">
        <v>2295</v>
      </c>
      <c r="E149" s="1202" t="s">
        <v>782</v>
      </c>
      <c r="F149" s="1203">
        <v>69149</v>
      </c>
      <c r="G149" s="1204">
        <v>56.52</v>
      </c>
      <c r="H149" s="1201">
        <v>72.84</v>
      </c>
      <c r="I149" s="1201" t="s">
        <v>322</v>
      </c>
      <c r="J149" s="1226">
        <f>H149</f>
        <v>72.84</v>
      </c>
      <c r="K149" s="1213" t="s">
        <v>650</v>
      </c>
      <c r="L149" s="1214" t="s">
        <v>661</v>
      </c>
      <c r="M149" s="1214" t="s">
        <v>352</v>
      </c>
      <c r="N149" s="1214" t="s">
        <v>783</v>
      </c>
      <c r="O149" s="1214"/>
      <c r="P149" s="1214" t="s">
        <v>5</v>
      </c>
      <c r="Q149" s="1214" t="s">
        <v>323</v>
      </c>
      <c r="R149" s="1214" t="s">
        <v>652</v>
      </c>
      <c r="S149" s="1201"/>
      <c r="T149" s="1201" t="s">
        <v>5</v>
      </c>
      <c r="U149" s="1201" t="s">
        <v>323</v>
      </c>
      <c r="V149" s="1201" t="s">
        <v>652</v>
      </c>
    </row>
    <row r="150" spans="1:22" outlineLevel="1">
      <c r="A150" s="1211" t="s">
        <v>275</v>
      </c>
      <c r="B150" s="1201" t="s">
        <v>2241</v>
      </c>
      <c r="C150" s="1212">
        <v>43006</v>
      </c>
      <c r="D150" s="1201" t="s">
        <v>2296</v>
      </c>
      <c r="E150" s="1202" t="s">
        <v>785</v>
      </c>
      <c r="F150" s="1203">
        <v>69149</v>
      </c>
      <c r="G150" s="1204">
        <v>1.3</v>
      </c>
      <c r="H150" s="1201">
        <v>1.67</v>
      </c>
      <c r="I150" s="1201" t="s">
        <v>322</v>
      </c>
      <c r="J150" s="1226">
        <f>H150</f>
        <v>1.67</v>
      </c>
      <c r="K150" s="1213" t="s">
        <v>656</v>
      </c>
      <c r="L150" s="1214" t="s">
        <v>661</v>
      </c>
      <c r="M150" s="1214" t="s">
        <v>352</v>
      </c>
      <c r="N150" s="1214" t="s">
        <v>783</v>
      </c>
      <c r="O150" s="1214"/>
      <c r="P150" s="1214" t="s">
        <v>5</v>
      </c>
      <c r="Q150" s="1214" t="s">
        <v>323</v>
      </c>
      <c r="R150" s="1214" t="s">
        <v>652</v>
      </c>
      <c r="S150" s="1201"/>
      <c r="T150" s="1201" t="s">
        <v>5</v>
      </c>
      <c r="U150" s="1201" t="s">
        <v>323</v>
      </c>
      <c r="V150" s="1201" t="s">
        <v>652</v>
      </c>
    </row>
    <row r="151" spans="1:22" outlineLevel="1">
      <c r="A151" s="1211" t="s">
        <v>275</v>
      </c>
      <c r="B151" s="1201" t="s">
        <v>2241</v>
      </c>
      <c r="C151" s="1212">
        <v>43006</v>
      </c>
      <c r="D151" s="1201" t="s">
        <v>2297</v>
      </c>
      <c r="E151" s="1202" t="s">
        <v>784</v>
      </c>
      <c r="F151" s="1203">
        <v>69149</v>
      </c>
      <c r="G151" s="1204">
        <v>3.67</v>
      </c>
      <c r="H151" s="1201">
        <v>4.7300000000000004</v>
      </c>
      <c r="I151" s="1201" t="s">
        <v>322</v>
      </c>
      <c r="J151" s="1226">
        <f>H151</f>
        <v>4.7300000000000004</v>
      </c>
      <c r="K151" s="1213" t="s">
        <v>656</v>
      </c>
      <c r="L151" s="1214" t="s">
        <v>661</v>
      </c>
      <c r="M151" s="1214" t="s">
        <v>352</v>
      </c>
      <c r="N151" s="1214" t="s">
        <v>783</v>
      </c>
      <c r="O151" s="1214"/>
      <c r="P151" s="1214" t="s">
        <v>5</v>
      </c>
      <c r="Q151" s="1214" t="s">
        <v>323</v>
      </c>
      <c r="R151" s="1214" t="s">
        <v>652</v>
      </c>
      <c r="S151" s="1201"/>
      <c r="T151" s="1201" t="s">
        <v>5</v>
      </c>
      <c r="U151" s="1201" t="s">
        <v>323</v>
      </c>
      <c r="V151" s="1201" t="s">
        <v>652</v>
      </c>
    </row>
    <row r="152" spans="1:22" outlineLevel="1">
      <c r="A152" s="1211" t="s">
        <v>275</v>
      </c>
      <c r="B152" s="1201" t="s">
        <v>2241</v>
      </c>
      <c r="C152" s="1212">
        <v>43005</v>
      </c>
      <c r="D152" s="1201" t="s">
        <v>2273</v>
      </c>
      <c r="E152" s="1202" t="s">
        <v>789</v>
      </c>
      <c r="F152" s="1203">
        <v>69149</v>
      </c>
      <c r="G152" s="1204">
        <v>0.26</v>
      </c>
      <c r="H152" s="1201">
        <v>0.34</v>
      </c>
      <c r="I152" s="1201" t="s">
        <v>322</v>
      </c>
      <c r="J152" s="1226">
        <f>H152</f>
        <v>0.34</v>
      </c>
      <c r="K152" s="1213" t="s">
        <v>694</v>
      </c>
      <c r="L152" s="1214" t="s">
        <v>661</v>
      </c>
      <c r="M152" s="1214" t="s">
        <v>352</v>
      </c>
      <c r="N152" s="1214" t="s">
        <v>783</v>
      </c>
      <c r="O152" s="1214"/>
      <c r="P152" s="1214" t="s">
        <v>5</v>
      </c>
      <c r="Q152" s="1214" t="s">
        <v>323</v>
      </c>
      <c r="R152" s="1214" t="s">
        <v>652</v>
      </c>
      <c r="S152" s="1201"/>
      <c r="T152" s="1201" t="s">
        <v>5</v>
      </c>
      <c r="U152" s="1201" t="s">
        <v>323</v>
      </c>
      <c r="V152" s="1201" t="s">
        <v>652</v>
      </c>
    </row>
    <row r="153" spans="1:22">
      <c r="A153" s="1215" t="s">
        <v>647</v>
      </c>
      <c r="B153" s="1215"/>
      <c r="C153" s="1215"/>
      <c r="D153" s="1215"/>
      <c r="E153" s="1216"/>
      <c r="F153" s="1217"/>
      <c r="G153" s="1218">
        <f>SUM(G149:G152)</f>
        <v>61.75</v>
      </c>
      <c r="H153" s="1219">
        <f>SUM(H149:H152)</f>
        <v>79.580000000000013</v>
      </c>
      <c r="I153" s="1215"/>
      <c r="J153" s="1227">
        <f>SUM(J149:J152)</f>
        <v>79.580000000000013</v>
      </c>
      <c r="K153" s="1215"/>
      <c r="L153" s="1215"/>
      <c r="M153" s="1215"/>
      <c r="N153" s="1215"/>
      <c r="O153" s="1215"/>
      <c r="P153" s="1215"/>
      <c r="Q153" s="1215"/>
      <c r="R153" s="1215"/>
      <c r="S153" s="1201"/>
      <c r="T153" s="1201"/>
      <c r="U153" s="1201"/>
      <c r="V153" s="1201"/>
    </row>
    <row r="154" spans="1:22" outlineLevel="1">
      <c r="A154" s="1211" t="s">
        <v>276</v>
      </c>
      <c r="B154" s="1201" t="s">
        <v>2241</v>
      </c>
      <c r="C154" s="1212">
        <v>43004</v>
      </c>
      <c r="D154" s="1201" t="s">
        <v>2295</v>
      </c>
      <c r="E154" s="1202" t="s">
        <v>790</v>
      </c>
      <c r="F154" s="1203">
        <v>69149</v>
      </c>
      <c r="G154" s="1204">
        <v>97.95</v>
      </c>
      <c r="H154" s="1201">
        <v>126.23</v>
      </c>
      <c r="I154" s="1201" t="s">
        <v>322</v>
      </c>
      <c r="J154" s="1226">
        <f>H154</f>
        <v>126.23</v>
      </c>
      <c r="K154" s="1213" t="s">
        <v>650</v>
      </c>
      <c r="L154" s="1214" t="s">
        <v>661</v>
      </c>
      <c r="M154" s="1214" t="s">
        <v>352</v>
      </c>
      <c r="N154" s="1214" t="s">
        <v>791</v>
      </c>
      <c r="O154" s="1214"/>
      <c r="P154" s="1214" t="s">
        <v>5</v>
      </c>
      <c r="Q154" s="1214" t="s">
        <v>323</v>
      </c>
      <c r="R154" s="1214" t="s">
        <v>652</v>
      </c>
      <c r="S154" s="1201"/>
      <c r="T154" s="1201" t="s">
        <v>5</v>
      </c>
      <c r="U154" s="1201" t="s">
        <v>323</v>
      </c>
      <c r="V154" s="1201" t="s">
        <v>652</v>
      </c>
    </row>
    <row r="155" spans="1:22" outlineLevel="1">
      <c r="A155" s="1211" t="s">
        <v>276</v>
      </c>
      <c r="B155" s="1201" t="s">
        <v>2241</v>
      </c>
      <c r="C155" s="1212">
        <v>43006</v>
      </c>
      <c r="D155" s="1201" t="s">
        <v>2296</v>
      </c>
      <c r="E155" s="1202" t="s">
        <v>794</v>
      </c>
      <c r="F155" s="1203">
        <v>69149</v>
      </c>
      <c r="G155" s="1204">
        <v>1.33</v>
      </c>
      <c r="H155" s="1201">
        <v>1.72</v>
      </c>
      <c r="I155" s="1201" t="s">
        <v>322</v>
      </c>
      <c r="J155" s="1226">
        <f>H155</f>
        <v>1.72</v>
      </c>
      <c r="K155" s="1213" t="s">
        <v>656</v>
      </c>
      <c r="L155" s="1214" t="s">
        <v>661</v>
      </c>
      <c r="M155" s="1214" t="s">
        <v>352</v>
      </c>
      <c r="N155" s="1214" t="s">
        <v>791</v>
      </c>
      <c r="O155" s="1214"/>
      <c r="P155" s="1214" t="s">
        <v>5</v>
      </c>
      <c r="Q155" s="1214" t="s">
        <v>323</v>
      </c>
      <c r="R155" s="1214" t="s">
        <v>652</v>
      </c>
      <c r="S155" s="1201"/>
      <c r="T155" s="1201" t="s">
        <v>5</v>
      </c>
      <c r="U155" s="1201" t="s">
        <v>323</v>
      </c>
      <c r="V155" s="1201" t="s">
        <v>652</v>
      </c>
    </row>
    <row r="156" spans="1:22" outlineLevel="1">
      <c r="A156" s="1211" t="s">
        <v>276</v>
      </c>
      <c r="B156" s="1201" t="s">
        <v>2241</v>
      </c>
      <c r="C156" s="1212">
        <v>43006</v>
      </c>
      <c r="D156" s="1201" t="s">
        <v>2297</v>
      </c>
      <c r="E156" s="1202" t="s">
        <v>792</v>
      </c>
      <c r="F156" s="1203">
        <v>69149</v>
      </c>
      <c r="G156" s="1204">
        <v>3.79</v>
      </c>
      <c r="H156" s="1201">
        <v>4.88</v>
      </c>
      <c r="I156" s="1201" t="s">
        <v>322</v>
      </c>
      <c r="J156" s="1226">
        <f>H156</f>
        <v>4.88</v>
      </c>
      <c r="K156" s="1213" t="s">
        <v>656</v>
      </c>
      <c r="L156" s="1214" t="s">
        <v>661</v>
      </c>
      <c r="M156" s="1214" t="s">
        <v>352</v>
      </c>
      <c r="N156" s="1214" t="s">
        <v>791</v>
      </c>
      <c r="O156" s="1214"/>
      <c r="P156" s="1214" t="s">
        <v>5</v>
      </c>
      <c r="Q156" s="1214" t="s">
        <v>323</v>
      </c>
      <c r="R156" s="1214" t="s">
        <v>652</v>
      </c>
      <c r="S156" s="1201"/>
      <c r="T156" s="1201" t="s">
        <v>5</v>
      </c>
      <c r="U156" s="1201" t="s">
        <v>323</v>
      </c>
      <c r="V156" s="1201" t="s">
        <v>652</v>
      </c>
    </row>
    <row r="157" spans="1:22" outlineLevel="1">
      <c r="A157" s="1211" t="s">
        <v>276</v>
      </c>
      <c r="B157" s="1201" t="s">
        <v>2241</v>
      </c>
      <c r="C157" s="1212">
        <v>43005</v>
      </c>
      <c r="D157" s="1201" t="s">
        <v>2273</v>
      </c>
      <c r="E157" s="1202" t="s">
        <v>797</v>
      </c>
      <c r="F157" s="1203">
        <v>69149</v>
      </c>
      <c r="G157" s="1204">
        <v>0.26</v>
      </c>
      <c r="H157" s="1201">
        <v>0.33</v>
      </c>
      <c r="I157" s="1201" t="s">
        <v>322</v>
      </c>
      <c r="J157" s="1226">
        <f>H157</f>
        <v>0.33</v>
      </c>
      <c r="K157" s="1213" t="s">
        <v>694</v>
      </c>
      <c r="L157" s="1214" t="s">
        <v>661</v>
      </c>
      <c r="M157" s="1214" t="s">
        <v>352</v>
      </c>
      <c r="N157" s="1214" t="s">
        <v>791</v>
      </c>
      <c r="O157" s="1214"/>
      <c r="P157" s="1214" t="s">
        <v>5</v>
      </c>
      <c r="Q157" s="1214" t="s">
        <v>323</v>
      </c>
      <c r="R157" s="1214" t="s">
        <v>652</v>
      </c>
      <c r="S157" s="1201"/>
      <c r="T157" s="1201" t="s">
        <v>5</v>
      </c>
      <c r="U157" s="1201" t="s">
        <v>323</v>
      </c>
      <c r="V157" s="1201" t="s">
        <v>652</v>
      </c>
    </row>
    <row r="158" spans="1:22">
      <c r="A158" s="1215" t="s">
        <v>647</v>
      </c>
      <c r="B158" s="1215"/>
      <c r="C158" s="1215"/>
      <c r="D158" s="1215"/>
      <c r="E158" s="1216"/>
      <c r="F158" s="1217"/>
      <c r="G158" s="1218">
        <f>SUM(G154:G157)</f>
        <v>103.33000000000001</v>
      </c>
      <c r="H158" s="1219">
        <f>SUM(H154:H157)</f>
        <v>133.16000000000003</v>
      </c>
      <c r="I158" s="1215"/>
      <c r="J158" s="1227">
        <f>SUM(J154:J157)</f>
        <v>133.16000000000003</v>
      </c>
      <c r="K158" s="1215"/>
      <c r="L158" s="1215"/>
      <c r="M158" s="1215"/>
      <c r="N158" s="1215"/>
      <c r="O158" s="1215"/>
      <c r="P158" s="1215"/>
      <c r="Q158" s="1215"/>
      <c r="R158" s="1215"/>
      <c r="S158" s="1201"/>
      <c r="T158" s="1201"/>
      <c r="U158" s="1201"/>
      <c r="V158" s="1201"/>
    </row>
    <row r="159" spans="1:22" outlineLevel="1">
      <c r="A159" s="1211" t="s">
        <v>277</v>
      </c>
      <c r="B159" s="1201" t="s">
        <v>2241</v>
      </c>
      <c r="C159" s="1212">
        <v>43008</v>
      </c>
      <c r="D159" s="1201" t="s">
        <v>2303</v>
      </c>
      <c r="E159" s="1202" t="s">
        <v>2304</v>
      </c>
      <c r="F159" s="1203">
        <v>69168</v>
      </c>
      <c r="G159" s="1204">
        <v>10.72</v>
      </c>
      <c r="H159" s="1201">
        <v>10.72</v>
      </c>
      <c r="I159" s="1201" t="s">
        <v>60</v>
      </c>
      <c r="J159" s="1226">
        <v>13.81</v>
      </c>
      <c r="K159" s="1213" t="s">
        <v>650</v>
      </c>
      <c r="L159" s="1214" t="s">
        <v>645</v>
      </c>
      <c r="M159" s="1214" t="s">
        <v>352</v>
      </c>
      <c r="N159" s="1214" t="s">
        <v>1390</v>
      </c>
      <c r="O159" s="1214"/>
      <c r="P159" s="1214" t="s">
        <v>4</v>
      </c>
      <c r="Q159" s="1214" t="s">
        <v>323</v>
      </c>
      <c r="R159" s="1214" t="s">
        <v>652</v>
      </c>
      <c r="S159" s="1201"/>
      <c r="T159" s="1201" t="s">
        <v>4</v>
      </c>
      <c r="U159" s="1201" t="s">
        <v>323</v>
      </c>
      <c r="V159" s="1201" t="s">
        <v>652</v>
      </c>
    </row>
    <row r="160" spans="1:22" outlineLevel="1">
      <c r="A160" s="1211" t="s">
        <v>277</v>
      </c>
      <c r="B160" s="1201" t="s">
        <v>2241</v>
      </c>
      <c r="C160" s="1212">
        <v>43008</v>
      </c>
      <c r="D160" s="1201" t="s">
        <v>2303</v>
      </c>
      <c r="E160" s="1202" t="s">
        <v>2305</v>
      </c>
      <c r="F160" s="1203">
        <v>69166</v>
      </c>
      <c r="G160" s="1204">
        <v>714.69</v>
      </c>
      <c r="H160" s="1201">
        <v>714.69</v>
      </c>
      <c r="I160" s="1201" t="s">
        <v>60</v>
      </c>
      <c r="J160" s="1226">
        <v>920.99</v>
      </c>
      <c r="K160" s="1213" t="s">
        <v>650</v>
      </c>
      <c r="L160" s="1214" t="s">
        <v>645</v>
      </c>
      <c r="M160" s="1214" t="s">
        <v>352</v>
      </c>
      <c r="N160" s="1214" t="s">
        <v>1390</v>
      </c>
      <c r="O160" s="1214"/>
      <c r="P160" s="1214" t="s">
        <v>5</v>
      </c>
      <c r="Q160" s="1214" t="s">
        <v>323</v>
      </c>
      <c r="R160" s="1214" t="s">
        <v>652</v>
      </c>
      <c r="S160" s="1201"/>
      <c r="T160" s="1201" t="s">
        <v>5</v>
      </c>
      <c r="U160" s="1201" t="s">
        <v>323</v>
      </c>
      <c r="V160" s="1201" t="s">
        <v>652</v>
      </c>
    </row>
    <row r="161" spans="1:22" outlineLevel="1">
      <c r="A161" s="1211" t="s">
        <v>277</v>
      </c>
      <c r="B161" s="1201" t="s">
        <v>2241</v>
      </c>
      <c r="C161" s="1212">
        <v>43008</v>
      </c>
      <c r="D161" s="1201" t="s">
        <v>2303</v>
      </c>
      <c r="E161" s="1202" t="s">
        <v>2306</v>
      </c>
      <c r="F161" s="1203">
        <v>69167</v>
      </c>
      <c r="G161" s="1204">
        <v>35.729999999999997</v>
      </c>
      <c r="H161" s="1201">
        <v>35.729999999999997</v>
      </c>
      <c r="I161" s="1201" t="s">
        <v>60</v>
      </c>
      <c r="J161" s="1226">
        <v>46.04</v>
      </c>
      <c r="K161" s="1213" t="s">
        <v>650</v>
      </c>
      <c r="L161" s="1214" t="s">
        <v>645</v>
      </c>
      <c r="M161" s="1214" t="s">
        <v>352</v>
      </c>
      <c r="N161" s="1214" t="s">
        <v>1390</v>
      </c>
      <c r="O161" s="1214"/>
      <c r="P161" s="1214" t="s">
        <v>655</v>
      </c>
      <c r="Q161" s="1214" t="s">
        <v>323</v>
      </c>
      <c r="R161" s="1214" t="s">
        <v>652</v>
      </c>
      <c r="S161" s="1201"/>
      <c r="T161" s="1201" t="s">
        <v>655</v>
      </c>
      <c r="U161" s="1201" t="s">
        <v>323</v>
      </c>
      <c r="V161" s="1201" t="s">
        <v>652</v>
      </c>
    </row>
    <row r="162" spans="1:22" outlineLevel="1">
      <c r="A162" s="1211" t="s">
        <v>277</v>
      </c>
      <c r="B162" s="1201" t="s">
        <v>2241</v>
      </c>
      <c r="C162" s="1212">
        <v>43008</v>
      </c>
      <c r="D162" s="1201" t="s">
        <v>2303</v>
      </c>
      <c r="E162" s="1202" t="s">
        <v>2305</v>
      </c>
      <c r="F162" s="1203">
        <v>69166</v>
      </c>
      <c r="G162" s="1204">
        <v>71.47</v>
      </c>
      <c r="H162" s="1201">
        <v>71.47</v>
      </c>
      <c r="I162" s="1201" t="s">
        <v>60</v>
      </c>
      <c r="J162" s="1226">
        <v>92.1</v>
      </c>
      <c r="K162" s="1213" t="s">
        <v>656</v>
      </c>
      <c r="L162" s="1214" t="s">
        <v>645</v>
      </c>
      <c r="M162" s="1214" t="s">
        <v>352</v>
      </c>
      <c r="N162" s="1214" t="s">
        <v>1390</v>
      </c>
      <c r="O162" s="1214"/>
      <c r="P162" s="1214" t="s">
        <v>5</v>
      </c>
      <c r="Q162" s="1214" t="s">
        <v>323</v>
      </c>
      <c r="R162" s="1214" t="s">
        <v>652</v>
      </c>
      <c r="S162" s="1201"/>
      <c r="T162" s="1201" t="s">
        <v>5</v>
      </c>
      <c r="U162" s="1201" t="s">
        <v>323</v>
      </c>
      <c r="V162" s="1201" t="s">
        <v>652</v>
      </c>
    </row>
    <row r="163" spans="1:22" outlineLevel="1">
      <c r="A163" s="1211" t="s">
        <v>277</v>
      </c>
      <c r="B163" s="1201" t="s">
        <v>2241</v>
      </c>
      <c r="C163" s="1212">
        <v>42998</v>
      </c>
      <c r="D163" s="1201" t="s">
        <v>2307</v>
      </c>
      <c r="E163" s="1202" t="s">
        <v>1393</v>
      </c>
      <c r="F163" s="1203">
        <v>69153</v>
      </c>
      <c r="G163" s="1204">
        <v>10.25</v>
      </c>
      <c r="H163" s="1201">
        <v>10.25</v>
      </c>
      <c r="I163" s="1201" t="s">
        <v>60</v>
      </c>
      <c r="J163" s="1226">
        <v>13.21</v>
      </c>
      <c r="K163" s="1213" t="s">
        <v>818</v>
      </c>
      <c r="L163" s="1214" t="s">
        <v>645</v>
      </c>
      <c r="M163" s="1214" t="s">
        <v>352</v>
      </c>
      <c r="N163" s="1214"/>
      <c r="O163" s="1214"/>
      <c r="P163" s="1214" t="s">
        <v>5</v>
      </c>
      <c r="Q163" s="1214" t="s">
        <v>323</v>
      </c>
      <c r="R163" s="1214" t="s">
        <v>652</v>
      </c>
      <c r="S163" s="1201"/>
      <c r="T163" s="1201" t="s">
        <v>5</v>
      </c>
      <c r="U163" s="1201" t="s">
        <v>323</v>
      </c>
      <c r="V163" s="1201" t="s">
        <v>652</v>
      </c>
    </row>
    <row r="164" spans="1:22">
      <c r="A164" s="1215" t="s">
        <v>647</v>
      </c>
      <c r="B164" s="1215"/>
      <c r="C164" s="1215"/>
      <c r="D164" s="1215"/>
      <c r="E164" s="1216"/>
      <c r="F164" s="1217"/>
      <c r="G164" s="1218">
        <f>SUM(G159:G163)</f>
        <v>842.86000000000013</v>
      </c>
      <c r="H164" s="1219">
        <f>SUM(H159:H163)</f>
        <v>842.86000000000013</v>
      </c>
      <c r="I164" s="1215"/>
      <c r="J164" s="1227">
        <f>SUM(J159:J163)</f>
        <v>1086.1499999999999</v>
      </c>
      <c r="K164" s="1215"/>
      <c r="L164" s="1215"/>
      <c r="M164" s="1215"/>
      <c r="N164" s="1215"/>
      <c r="O164" s="1215"/>
      <c r="P164" s="1215"/>
      <c r="Q164" s="1215"/>
      <c r="R164" s="1215"/>
      <c r="S164" s="1201"/>
      <c r="T164" s="1201"/>
      <c r="U164" s="1201"/>
      <c r="V164" s="1201"/>
    </row>
    <row r="165" spans="1:22" outlineLevel="1">
      <c r="A165" s="1211" t="s">
        <v>278</v>
      </c>
      <c r="B165" s="1201" t="s">
        <v>2241</v>
      </c>
      <c r="C165" s="1212">
        <v>43008</v>
      </c>
      <c r="D165" s="1201" t="s">
        <v>2303</v>
      </c>
      <c r="E165" s="1202" t="s">
        <v>2308</v>
      </c>
      <c r="F165" s="1203">
        <v>69166</v>
      </c>
      <c r="G165" s="1204">
        <v>980.19</v>
      </c>
      <c r="H165" s="1201">
        <v>980.19</v>
      </c>
      <c r="I165" s="1201" t="s">
        <v>60</v>
      </c>
      <c r="J165" s="1226">
        <v>1263.1300000000001</v>
      </c>
      <c r="K165" s="1213" t="s">
        <v>650</v>
      </c>
      <c r="L165" s="1214" t="s">
        <v>645</v>
      </c>
      <c r="M165" s="1214" t="s">
        <v>352</v>
      </c>
      <c r="N165" s="1214" t="s">
        <v>651</v>
      </c>
      <c r="O165" s="1214"/>
      <c r="P165" s="1214" t="s">
        <v>5</v>
      </c>
      <c r="Q165" s="1214" t="s">
        <v>323</v>
      </c>
      <c r="R165" s="1214" t="s">
        <v>652</v>
      </c>
      <c r="S165" s="1201"/>
      <c r="T165" s="1201" t="s">
        <v>5</v>
      </c>
      <c r="U165" s="1201" t="s">
        <v>323</v>
      </c>
      <c r="V165" s="1201" t="s">
        <v>652</v>
      </c>
    </row>
    <row r="166" spans="1:22" outlineLevel="1">
      <c r="A166" s="1211" t="s">
        <v>278</v>
      </c>
      <c r="B166" s="1201" t="s">
        <v>2241</v>
      </c>
      <c r="C166" s="1212">
        <v>43008</v>
      </c>
      <c r="D166" s="1201" t="s">
        <v>2303</v>
      </c>
      <c r="E166" s="1202" t="s">
        <v>2306</v>
      </c>
      <c r="F166" s="1203">
        <v>69167</v>
      </c>
      <c r="G166" s="1204">
        <v>49.01</v>
      </c>
      <c r="H166" s="1201">
        <v>49.01</v>
      </c>
      <c r="I166" s="1201" t="s">
        <v>60</v>
      </c>
      <c r="J166" s="1226">
        <v>63.16</v>
      </c>
      <c r="K166" s="1213" t="s">
        <v>650</v>
      </c>
      <c r="L166" s="1214" t="s">
        <v>645</v>
      </c>
      <c r="M166" s="1214" t="s">
        <v>352</v>
      </c>
      <c r="N166" s="1214" t="s">
        <v>651</v>
      </c>
      <c r="O166" s="1214"/>
      <c r="P166" s="1214" t="s">
        <v>655</v>
      </c>
      <c r="Q166" s="1214" t="s">
        <v>323</v>
      </c>
      <c r="R166" s="1214" t="s">
        <v>652</v>
      </c>
      <c r="S166" s="1201"/>
      <c r="T166" s="1201" t="s">
        <v>655</v>
      </c>
      <c r="U166" s="1201" t="s">
        <v>323</v>
      </c>
      <c r="V166" s="1201" t="s">
        <v>652</v>
      </c>
    </row>
    <row r="167" spans="1:22" outlineLevel="1">
      <c r="A167" s="1211" t="s">
        <v>278</v>
      </c>
      <c r="B167" s="1201" t="s">
        <v>2241</v>
      </c>
      <c r="C167" s="1212">
        <v>43008</v>
      </c>
      <c r="D167" s="1201" t="s">
        <v>2303</v>
      </c>
      <c r="E167" s="1202" t="s">
        <v>2304</v>
      </c>
      <c r="F167" s="1203">
        <v>69168</v>
      </c>
      <c r="G167" s="1204">
        <v>14.7</v>
      </c>
      <c r="H167" s="1201">
        <v>14.7</v>
      </c>
      <c r="I167" s="1201" t="s">
        <v>60</v>
      </c>
      <c r="J167" s="1226">
        <v>18.940000000000001</v>
      </c>
      <c r="K167" s="1213" t="s">
        <v>650</v>
      </c>
      <c r="L167" s="1214" t="s">
        <v>645</v>
      </c>
      <c r="M167" s="1214" t="s">
        <v>352</v>
      </c>
      <c r="N167" s="1214" t="s">
        <v>651</v>
      </c>
      <c r="O167" s="1214"/>
      <c r="P167" s="1214" t="s">
        <v>4</v>
      </c>
      <c r="Q167" s="1214" t="s">
        <v>323</v>
      </c>
      <c r="R167" s="1214" t="s">
        <v>652</v>
      </c>
      <c r="S167" s="1201"/>
      <c r="T167" s="1201" t="s">
        <v>4</v>
      </c>
      <c r="U167" s="1201" t="s">
        <v>323</v>
      </c>
      <c r="V167" s="1201" t="s">
        <v>652</v>
      </c>
    </row>
    <row r="168" spans="1:22" outlineLevel="1">
      <c r="A168" s="1211" t="s">
        <v>278</v>
      </c>
      <c r="B168" s="1201" t="s">
        <v>2241</v>
      </c>
      <c r="C168" s="1212">
        <v>43008</v>
      </c>
      <c r="D168" s="1201" t="s">
        <v>2303</v>
      </c>
      <c r="E168" s="1202" t="s">
        <v>2308</v>
      </c>
      <c r="F168" s="1203">
        <v>69166</v>
      </c>
      <c r="G168" s="1204">
        <v>98.02</v>
      </c>
      <c r="H168" s="1201">
        <v>98.02</v>
      </c>
      <c r="I168" s="1201" t="s">
        <v>60</v>
      </c>
      <c r="J168" s="1226">
        <v>126.31</v>
      </c>
      <c r="K168" s="1213" t="s">
        <v>656</v>
      </c>
      <c r="L168" s="1214" t="s">
        <v>645</v>
      </c>
      <c r="M168" s="1214" t="s">
        <v>352</v>
      </c>
      <c r="N168" s="1214" t="s">
        <v>651</v>
      </c>
      <c r="O168" s="1214"/>
      <c r="P168" s="1214" t="s">
        <v>5</v>
      </c>
      <c r="Q168" s="1214" t="s">
        <v>323</v>
      </c>
      <c r="R168" s="1214" t="s">
        <v>652</v>
      </c>
      <c r="S168" s="1201"/>
      <c r="T168" s="1201" t="s">
        <v>5</v>
      </c>
      <c r="U168" s="1201" t="s">
        <v>323</v>
      </c>
      <c r="V168" s="1201" t="s">
        <v>652</v>
      </c>
    </row>
    <row r="169" spans="1:22">
      <c r="A169" s="1215" t="s">
        <v>647</v>
      </c>
      <c r="B169" s="1215"/>
      <c r="C169" s="1215"/>
      <c r="D169" s="1215"/>
      <c r="E169" s="1216"/>
      <c r="F169" s="1217"/>
      <c r="G169" s="1218">
        <f>SUM(G165:G168)</f>
        <v>1141.92</v>
      </c>
      <c r="H169" s="1219">
        <f>SUM(H165:H168)</f>
        <v>1141.92</v>
      </c>
      <c r="I169" s="1215"/>
      <c r="J169" s="1227">
        <f>SUM(J165:J168)</f>
        <v>1471.5400000000002</v>
      </c>
      <c r="K169" s="1215"/>
      <c r="L169" s="1215"/>
      <c r="M169" s="1215"/>
      <c r="N169" s="1215"/>
      <c r="O169" s="1215"/>
      <c r="P169" s="1215"/>
      <c r="Q169" s="1215"/>
      <c r="R169" s="1215"/>
      <c r="S169" s="1201"/>
      <c r="T169" s="1201"/>
      <c r="U169" s="1201"/>
      <c r="V169" s="1201"/>
    </row>
    <row r="170" spans="1:22" outlineLevel="1">
      <c r="A170" s="1211" t="s">
        <v>279</v>
      </c>
      <c r="B170" s="1201" t="s">
        <v>2241</v>
      </c>
      <c r="C170" s="1212">
        <v>43008</v>
      </c>
      <c r="D170" s="1201" t="s">
        <v>2303</v>
      </c>
      <c r="E170" s="1202" t="s">
        <v>2309</v>
      </c>
      <c r="F170" s="1203">
        <v>69166</v>
      </c>
      <c r="G170" s="1204">
        <v>1342.75</v>
      </c>
      <c r="H170" s="1201">
        <v>1342.75</v>
      </c>
      <c r="I170" s="1201" t="s">
        <v>60</v>
      </c>
      <c r="J170" s="1226">
        <v>1730.35</v>
      </c>
      <c r="K170" s="1213" t="s">
        <v>650</v>
      </c>
      <c r="L170" s="1214" t="s">
        <v>645</v>
      </c>
      <c r="M170" s="1214" t="s">
        <v>352</v>
      </c>
      <c r="N170" s="1214" t="s">
        <v>815</v>
      </c>
      <c r="O170" s="1214"/>
      <c r="P170" s="1214" t="s">
        <v>5</v>
      </c>
      <c r="Q170" s="1214" t="s">
        <v>323</v>
      </c>
      <c r="R170" s="1214" t="s">
        <v>652</v>
      </c>
      <c r="S170" s="1201"/>
      <c r="T170" s="1201" t="s">
        <v>5</v>
      </c>
      <c r="U170" s="1201" t="s">
        <v>323</v>
      </c>
      <c r="V170" s="1201" t="s">
        <v>652</v>
      </c>
    </row>
    <row r="171" spans="1:22" outlineLevel="1">
      <c r="A171" s="1211" t="s">
        <v>279</v>
      </c>
      <c r="B171" s="1201" t="s">
        <v>2241</v>
      </c>
      <c r="C171" s="1212">
        <v>43008</v>
      </c>
      <c r="D171" s="1201" t="s">
        <v>2303</v>
      </c>
      <c r="E171" s="1202" t="s">
        <v>2304</v>
      </c>
      <c r="F171" s="1203">
        <v>69168</v>
      </c>
      <c r="G171" s="1204">
        <v>20.14</v>
      </c>
      <c r="H171" s="1201">
        <v>20.14</v>
      </c>
      <c r="I171" s="1201" t="s">
        <v>60</v>
      </c>
      <c r="J171" s="1226">
        <v>25.95</v>
      </c>
      <c r="K171" s="1213" t="s">
        <v>650</v>
      </c>
      <c r="L171" s="1214" t="s">
        <v>645</v>
      </c>
      <c r="M171" s="1214" t="s">
        <v>352</v>
      </c>
      <c r="N171" s="1214" t="s">
        <v>815</v>
      </c>
      <c r="O171" s="1214"/>
      <c r="P171" s="1214" t="s">
        <v>4</v>
      </c>
      <c r="Q171" s="1214" t="s">
        <v>323</v>
      </c>
      <c r="R171" s="1214" t="s">
        <v>652</v>
      </c>
      <c r="S171" s="1201"/>
      <c r="T171" s="1201" t="s">
        <v>4</v>
      </c>
      <c r="U171" s="1201" t="s">
        <v>323</v>
      </c>
      <c r="V171" s="1201" t="s">
        <v>652</v>
      </c>
    </row>
    <row r="172" spans="1:22" outlineLevel="1">
      <c r="A172" s="1211" t="s">
        <v>279</v>
      </c>
      <c r="B172" s="1201" t="s">
        <v>2241</v>
      </c>
      <c r="C172" s="1212">
        <v>43008</v>
      </c>
      <c r="D172" s="1201" t="s">
        <v>2303</v>
      </c>
      <c r="E172" s="1202" t="s">
        <v>2306</v>
      </c>
      <c r="F172" s="1203">
        <v>69167</v>
      </c>
      <c r="G172" s="1204">
        <v>67.14</v>
      </c>
      <c r="H172" s="1201">
        <v>67.14</v>
      </c>
      <c r="I172" s="1201" t="s">
        <v>60</v>
      </c>
      <c r="J172" s="1226">
        <v>86.52</v>
      </c>
      <c r="K172" s="1213" t="s">
        <v>650</v>
      </c>
      <c r="L172" s="1214" t="s">
        <v>645</v>
      </c>
      <c r="M172" s="1214" t="s">
        <v>352</v>
      </c>
      <c r="N172" s="1214" t="s">
        <v>815</v>
      </c>
      <c r="O172" s="1214"/>
      <c r="P172" s="1214" t="s">
        <v>655</v>
      </c>
      <c r="Q172" s="1214" t="s">
        <v>323</v>
      </c>
      <c r="R172" s="1214" t="s">
        <v>652</v>
      </c>
      <c r="S172" s="1201"/>
      <c r="T172" s="1201" t="s">
        <v>655</v>
      </c>
      <c r="U172" s="1201" t="s">
        <v>323</v>
      </c>
      <c r="V172" s="1201" t="s">
        <v>652</v>
      </c>
    </row>
    <row r="173" spans="1:22" outlineLevel="1">
      <c r="A173" s="1211" t="s">
        <v>279</v>
      </c>
      <c r="B173" s="1201" t="s">
        <v>2241</v>
      </c>
      <c r="C173" s="1212">
        <v>43008</v>
      </c>
      <c r="D173" s="1201" t="s">
        <v>2303</v>
      </c>
      <c r="E173" s="1202" t="s">
        <v>2309</v>
      </c>
      <c r="F173" s="1203">
        <v>69166</v>
      </c>
      <c r="G173" s="1204">
        <v>134.27000000000001</v>
      </c>
      <c r="H173" s="1201">
        <v>134.27000000000001</v>
      </c>
      <c r="I173" s="1201" t="s">
        <v>60</v>
      </c>
      <c r="J173" s="1226">
        <v>173.03</v>
      </c>
      <c r="K173" s="1213" t="s">
        <v>656</v>
      </c>
      <c r="L173" s="1214" t="s">
        <v>645</v>
      </c>
      <c r="M173" s="1214" t="s">
        <v>352</v>
      </c>
      <c r="N173" s="1214" t="s">
        <v>815</v>
      </c>
      <c r="O173" s="1214"/>
      <c r="P173" s="1214" t="s">
        <v>5</v>
      </c>
      <c r="Q173" s="1214" t="s">
        <v>323</v>
      </c>
      <c r="R173" s="1214" t="s">
        <v>652</v>
      </c>
      <c r="S173" s="1201"/>
      <c r="T173" s="1201" t="s">
        <v>5</v>
      </c>
      <c r="U173" s="1201" t="s">
        <v>323</v>
      </c>
      <c r="V173" s="1201" t="s">
        <v>652</v>
      </c>
    </row>
    <row r="174" spans="1:22" outlineLevel="1">
      <c r="A174" s="1211" t="s">
        <v>279</v>
      </c>
      <c r="B174" s="1201" t="s">
        <v>2241</v>
      </c>
      <c r="C174" s="1212">
        <v>42992</v>
      </c>
      <c r="D174" s="1201" t="s">
        <v>2310</v>
      </c>
      <c r="E174" s="1202" t="s">
        <v>2311</v>
      </c>
      <c r="F174" s="1203">
        <v>69126</v>
      </c>
      <c r="G174" s="1204">
        <v>1.86</v>
      </c>
      <c r="H174" s="1201">
        <v>2.4</v>
      </c>
      <c r="I174" s="1201" t="s">
        <v>322</v>
      </c>
      <c r="J174" s="1226">
        <f>H174</f>
        <v>2.4</v>
      </c>
      <c r="K174" s="1213" t="s">
        <v>680</v>
      </c>
      <c r="L174" s="1214" t="s">
        <v>665</v>
      </c>
      <c r="M174" s="1214" t="s">
        <v>352</v>
      </c>
      <c r="N174" s="1214" t="s">
        <v>815</v>
      </c>
      <c r="O174" s="1214"/>
      <c r="P174" s="1214" t="s">
        <v>5</v>
      </c>
      <c r="Q174" s="1214" t="s">
        <v>323</v>
      </c>
      <c r="R174" s="1214" t="s">
        <v>652</v>
      </c>
      <c r="S174" s="1201"/>
      <c r="T174" s="1201" t="s">
        <v>5</v>
      </c>
      <c r="U174" s="1201" t="s">
        <v>323</v>
      </c>
      <c r="V174" s="1201" t="s">
        <v>652</v>
      </c>
    </row>
    <row r="175" spans="1:22">
      <c r="A175" s="1215" t="s">
        <v>647</v>
      </c>
      <c r="B175" s="1215"/>
      <c r="C175" s="1215"/>
      <c r="D175" s="1215"/>
      <c r="E175" s="1216"/>
      <c r="F175" s="1217"/>
      <c r="G175" s="1218">
        <f>SUM(G170:G174)</f>
        <v>1566.16</v>
      </c>
      <c r="H175" s="1219">
        <f>SUM(H170:H174)</f>
        <v>1566.7000000000003</v>
      </c>
      <c r="I175" s="1215"/>
      <c r="J175" s="1227">
        <f>SUM(J170:J174)</f>
        <v>2018.25</v>
      </c>
      <c r="K175" s="1215"/>
      <c r="L175" s="1215"/>
      <c r="M175" s="1215"/>
      <c r="N175" s="1215"/>
      <c r="O175" s="1215"/>
      <c r="P175" s="1215"/>
      <c r="Q175" s="1215"/>
      <c r="R175" s="1215"/>
      <c r="S175" s="1201"/>
      <c r="T175" s="1201"/>
      <c r="U175" s="1201"/>
      <c r="V175" s="1201"/>
    </row>
    <row r="176" spans="1:22" outlineLevel="1">
      <c r="A176" s="1211" t="s">
        <v>280</v>
      </c>
      <c r="B176" s="1201" t="s">
        <v>2241</v>
      </c>
      <c r="C176" s="1212">
        <v>42986</v>
      </c>
      <c r="D176" s="1201" t="s">
        <v>2252</v>
      </c>
      <c r="E176" s="1202" t="s">
        <v>2312</v>
      </c>
      <c r="F176" s="1203">
        <v>69149</v>
      </c>
      <c r="G176" s="1204">
        <v>27.16</v>
      </c>
      <c r="H176" s="1201">
        <v>35</v>
      </c>
      <c r="I176" s="1201" t="s">
        <v>322</v>
      </c>
      <c r="J176" s="1226">
        <f>H176</f>
        <v>35</v>
      </c>
      <c r="K176" s="1213" t="s">
        <v>1056</v>
      </c>
      <c r="L176" s="1214" t="s">
        <v>661</v>
      </c>
      <c r="M176" s="1214" t="s">
        <v>352</v>
      </c>
      <c r="N176" s="1214"/>
      <c r="O176" s="1214"/>
      <c r="P176" s="1214" t="s">
        <v>5</v>
      </c>
      <c r="Q176" s="1214" t="s">
        <v>323</v>
      </c>
      <c r="R176" s="1214" t="s">
        <v>652</v>
      </c>
      <c r="S176" s="1201"/>
      <c r="T176" s="1201" t="s">
        <v>5</v>
      </c>
      <c r="U176" s="1201" t="s">
        <v>323</v>
      </c>
      <c r="V176" s="1201" t="s">
        <v>652</v>
      </c>
    </row>
    <row r="177" spans="1:22" outlineLevel="1">
      <c r="A177" s="1211" t="s">
        <v>280</v>
      </c>
      <c r="B177" s="1201" t="s">
        <v>2241</v>
      </c>
      <c r="C177" s="1212">
        <v>42997</v>
      </c>
      <c r="D177" s="1201" t="s">
        <v>2258</v>
      </c>
      <c r="E177" s="1202" t="s">
        <v>2313</v>
      </c>
      <c r="F177" s="1203">
        <v>69149</v>
      </c>
      <c r="G177" s="1204">
        <v>116.4</v>
      </c>
      <c r="H177" s="1201">
        <v>150</v>
      </c>
      <c r="I177" s="1201" t="s">
        <v>322</v>
      </c>
      <c r="J177" s="1226">
        <f>H177</f>
        <v>150</v>
      </c>
      <c r="K177" s="1213" t="s">
        <v>1056</v>
      </c>
      <c r="L177" s="1214" t="s">
        <v>661</v>
      </c>
      <c r="M177" s="1214" t="s">
        <v>352</v>
      </c>
      <c r="N177" s="1214"/>
      <c r="O177" s="1214"/>
      <c r="P177" s="1214" t="s">
        <v>5</v>
      </c>
      <c r="Q177" s="1214" t="s">
        <v>323</v>
      </c>
      <c r="R177" s="1214" t="s">
        <v>652</v>
      </c>
      <c r="S177" s="1201"/>
      <c r="T177" s="1201" t="s">
        <v>5</v>
      </c>
      <c r="U177" s="1201" t="s">
        <v>323</v>
      </c>
      <c r="V177" s="1201" t="s">
        <v>652</v>
      </c>
    </row>
    <row r="178" spans="1:22" outlineLevel="1">
      <c r="A178" s="1211" t="s">
        <v>280</v>
      </c>
      <c r="B178" s="1201" t="s">
        <v>2241</v>
      </c>
      <c r="C178" s="1212">
        <v>43007</v>
      </c>
      <c r="D178" s="1201" t="s">
        <v>2314</v>
      </c>
      <c r="E178" s="1202" t="s">
        <v>2315</v>
      </c>
      <c r="F178" s="1203">
        <v>69149</v>
      </c>
      <c r="G178" s="1204">
        <v>543.20000000000005</v>
      </c>
      <c r="H178" s="1201">
        <v>700</v>
      </c>
      <c r="I178" s="1201" t="s">
        <v>322</v>
      </c>
      <c r="J178" s="1226">
        <f>H178</f>
        <v>700</v>
      </c>
      <c r="K178" s="1213" t="s">
        <v>1056</v>
      </c>
      <c r="L178" s="1214" t="s">
        <v>661</v>
      </c>
      <c r="M178" s="1214" t="s">
        <v>352</v>
      </c>
      <c r="N178" s="1214"/>
      <c r="O178" s="1214"/>
      <c r="P178" s="1214" t="s">
        <v>5</v>
      </c>
      <c r="Q178" s="1214" t="s">
        <v>323</v>
      </c>
      <c r="R178" s="1214" t="s">
        <v>652</v>
      </c>
      <c r="S178" s="1201"/>
      <c r="T178" s="1201" t="s">
        <v>5</v>
      </c>
      <c r="U178" s="1201" t="s">
        <v>323</v>
      </c>
      <c r="V178" s="1201" t="s">
        <v>652</v>
      </c>
    </row>
    <row r="179" spans="1:22" outlineLevel="1">
      <c r="A179" s="1211" t="s">
        <v>280</v>
      </c>
      <c r="B179" s="1201" t="s">
        <v>2241</v>
      </c>
      <c r="C179" s="1212">
        <v>42990</v>
      </c>
      <c r="D179" s="1201" t="s">
        <v>2258</v>
      </c>
      <c r="E179" s="1202" t="s">
        <v>2316</v>
      </c>
      <c r="F179" s="1203">
        <v>69149</v>
      </c>
      <c r="G179" s="1204">
        <v>11.64</v>
      </c>
      <c r="H179" s="1201">
        <v>15</v>
      </c>
      <c r="I179" s="1201" t="s">
        <v>322</v>
      </c>
      <c r="J179" s="1226">
        <f>H179</f>
        <v>15</v>
      </c>
      <c r="K179" s="1213" t="s">
        <v>875</v>
      </c>
      <c r="L179" s="1214" t="s">
        <v>661</v>
      </c>
      <c r="M179" s="1214" t="s">
        <v>352</v>
      </c>
      <c r="N179" s="1214"/>
      <c r="O179" s="1214"/>
      <c r="P179" s="1214" t="s">
        <v>5</v>
      </c>
      <c r="Q179" s="1214" t="s">
        <v>323</v>
      </c>
      <c r="R179" s="1214" t="s">
        <v>652</v>
      </c>
      <c r="S179" s="1201"/>
      <c r="T179" s="1201" t="s">
        <v>5</v>
      </c>
      <c r="U179" s="1201" t="s">
        <v>323</v>
      </c>
      <c r="V179" s="1201" t="s">
        <v>652</v>
      </c>
    </row>
    <row r="180" spans="1:22">
      <c r="A180" s="1215" t="s">
        <v>647</v>
      </c>
      <c r="B180" s="1215"/>
      <c r="C180" s="1215"/>
      <c r="D180" s="1215"/>
      <c r="E180" s="1216"/>
      <c r="F180" s="1217"/>
      <c r="G180" s="1218">
        <f>SUM(G176:G179)</f>
        <v>698.4</v>
      </c>
      <c r="H180" s="1219">
        <f>SUM(H176:H179)</f>
        <v>900</v>
      </c>
      <c r="I180" s="1215"/>
      <c r="J180" s="1227">
        <f>SUM(J176:J179)</f>
        <v>900</v>
      </c>
      <c r="K180" s="1215"/>
      <c r="L180" s="1215"/>
      <c r="M180" s="1215"/>
      <c r="N180" s="1215"/>
      <c r="O180" s="1215"/>
      <c r="P180" s="1215"/>
      <c r="Q180" s="1215"/>
      <c r="R180" s="1215"/>
      <c r="S180" s="1201"/>
      <c r="T180" s="1201"/>
      <c r="U180" s="1201"/>
      <c r="V180" s="1201"/>
    </row>
    <row r="181" spans="1:22" outlineLevel="1">
      <c r="A181" s="1211" t="s">
        <v>281</v>
      </c>
      <c r="B181" s="1201" t="s">
        <v>2241</v>
      </c>
      <c r="C181" s="1212">
        <v>43003</v>
      </c>
      <c r="D181" s="1201" t="s">
        <v>2317</v>
      </c>
      <c r="E181" s="1202" t="s">
        <v>2318</v>
      </c>
      <c r="F181" s="1203">
        <v>69149</v>
      </c>
      <c r="G181" s="1204">
        <v>7.76</v>
      </c>
      <c r="H181" s="1201">
        <v>10</v>
      </c>
      <c r="I181" s="1201" t="s">
        <v>322</v>
      </c>
      <c r="J181" s="1226">
        <f>H181</f>
        <v>10</v>
      </c>
      <c r="K181" s="1213" t="s">
        <v>683</v>
      </c>
      <c r="L181" s="1214" t="s">
        <v>661</v>
      </c>
      <c r="M181" s="1214" t="s">
        <v>352</v>
      </c>
      <c r="N181" s="1214"/>
      <c r="O181" s="1214"/>
      <c r="P181" s="1214" t="s">
        <v>5</v>
      </c>
      <c r="Q181" s="1214" t="s">
        <v>323</v>
      </c>
      <c r="R181" s="1214" t="s">
        <v>652</v>
      </c>
      <c r="S181" s="1201"/>
      <c r="T181" s="1201" t="s">
        <v>5</v>
      </c>
      <c r="U181" s="1201" t="s">
        <v>323</v>
      </c>
      <c r="V181" s="1201" t="s">
        <v>652</v>
      </c>
    </row>
    <row r="182" spans="1:22" outlineLevel="1">
      <c r="A182" s="1211" t="s">
        <v>281</v>
      </c>
      <c r="B182" s="1201" t="s">
        <v>2241</v>
      </c>
      <c r="C182" s="1212">
        <v>42984</v>
      </c>
      <c r="D182" s="1201" t="s">
        <v>2256</v>
      </c>
      <c r="E182" s="1202" t="s">
        <v>2319</v>
      </c>
      <c r="F182" s="1203">
        <v>69149</v>
      </c>
      <c r="G182" s="1204">
        <v>38.799999999999997</v>
      </c>
      <c r="H182" s="1201">
        <v>50</v>
      </c>
      <c r="I182" s="1201" t="s">
        <v>322</v>
      </c>
      <c r="J182" s="1226">
        <f>H182</f>
        <v>50</v>
      </c>
      <c r="K182" s="1213" t="s">
        <v>683</v>
      </c>
      <c r="L182" s="1214" t="s">
        <v>661</v>
      </c>
      <c r="M182" s="1214" t="s">
        <v>352</v>
      </c>
      <c r="N182" s="1214"/>
      <c r="O182" s="1214"/>
      <c r="P182" s="1214" t="s">
        <v>5</v>
      </c>
      <c r="Q182" s="1214" t="s">
        <v>323</v>
      </c>
      <c r="R182" s="1214" t="s">
        <v>652</v>
      </c>
      <c r="S182" s="1201"/>
      <c r="T182" s="1201" t="s">
        <v>5</v>
      </c>
      <c r="U182" s="1201" t="s">
        <v>323</v>
      </c>
      <c r="V182" s="1201" t="s">
        <v>652</v>
      </c>
    </row>
    <row r="183" spans="1:22" outlineLevel="1">
      <c r="A183" s="1211" t="s">
        <v>281</v>
      </c>
      <c r="B183" s="1201" t="s">
        <v>2241</v>
      </c>
      <c r="C183" s="1212">
        <v>42997</v>
      </c>
      <c r="D183" s="1201" t="s">
        <v>2320</v>
      </c>
      <c r="E183" s="1202" t="s">
        <v>2321</v>
      </c>
      <c r="F183" s="1203">
        <v>69126</v>
      </c>
      <c r="G183" s="1204">
        <v>44.39</v>
      </c>
      <c r="H183" s="1201">
        <v>57.2</v>
      </c>
      <c r="I183" s="1201" t="s">
        <v>322</v>
      </c>
      <c r="J183" s="1226">
        <f>H183</f>
        <v>57.2</v>
      </c>
      <c r="K183" s="1213" t="s">
        <v>1308</v>
      </c>
      <c r="L183" s="1214" t="s">
        <v>665</v>
      </c>
      <c r="M183" s="1214" t="s">
        <v>352</v>
      </c>
      <c r="N183" s="1214"/>
      <c r="O183" s="1214"/>
      <c r="P183" s="1214" t="s">
        <v>5</v>
      </c>
      <c r="Q183" s="1214" t="s">
        <v>323</v>
      </c>
      <c r="R183" s="1214" t="s">
        <v>652</v>
      </c>
      <c r="S183" s="1201"/>
      <c r="T183" s="1201" t="s">
        <v>5</v>
      </c>
      <c r="U183" s="1201" t="s">
        <v>323</v>
      </c>
      <c r="V183" s="1201" t="s">
        <v>652</v>
      </c>
    </row>
    <row r="184" spans="1:22">
      <c r="A184" s="1215" t="s">
        <v>647</v>
      </c>
      <c r="B184" s="1215"/>
      <c r="C184" s="1215"/>
      <c r="D184" s="1215"/>
      <c r="E184" s="1216"/>
      <c r="F184" s="1217"/>
      <c r="G184" s="1218">
        <f>SUM(G181:G183)</f>
        <v>90.949999999999989</v>
      </c>
      <c r="H184" s="1219">
        <f>SUM(H181:H183)</f>
        <v>117.2</v>
      </c>
      <c r="I184" s="1215"/>
      <c r="J184" s="1227">
        <f>SUM(J181:J183)</f>
        <v>117.2</v>
      </c>
      <c r="K184" s="1215"/>
      <c r="L184" s="1215"/>
      <c r="M184" s="1215"/>
      <c r="N184" s="1215"/>
      <c r="O184" s="1215"/>
      <c r="P184" s="1215"/>
      <c r="Q184" s="1215"/>
      <c r="R184" s="1215"/>
      <c r="S184" s="1201"/>
      <c r="T184" s="1201"/>
      <c r="U184" s="1201"/>
      <c r="V184" s="1201"/>
    </row>
    <row r="185" spans="1:22" outlineLevel="1">
      <c r="A185" s="1211" t="s">
        <v>282</v>
      </c>
      <c r="B185" s="1201" t="s">
        <v>2241</v>
      </c>
      <c r="C185" s="1212">
        <v>42893</v>
      </c>
      <c r="D185" s="1201" t="s">
        <v>2255</v>
      </c>
      <c r="E185" s="1202" t="s">
        <v>1634</v>
      </c>
      <c r="F185" s="1203">
        <v>69092</v>
      </c>
      <c r="G185" s="1204">
        <v>358.28</v>
      </c>
      <c r="H185" s="1201">
        <v>358.28</v>
      </c>
      <c r="I185" s="1201" t="s">
        <v>60</v>
      </c>
      <c r="J185" s="1226">
        <v>461.85</v>
      </c>
      <c r="K185" s="1213" t="s">
        <v>850</v>
      </c>
      <c r="L185" s="1214" t="s">
        <v>645</v>
      </c>
      <c r="M185" s="1214" t="s">
        <v>352</v>
      </c>
      <c r="N185" s="1214" t="s">
        <v>651</v>
      </c>
      <c r="O185" s="1214"/>
      <c r="P185" s="1214" t="s">
        <v>5</v>
      </c>
      <c r="Q185" s="1214" t="s">
        <v>323</v>
      </c>
      <c r="R185" s="1214" t="s">
        <v>652</v>
      </c>
      <c r="S185" s="1201"/>
      <c r="T185" s="1201" t="s">
        <v>5</v>
      </c>
      <c r="U185" s="1201" t="s">
        <v>323</v>
      </c>
      <c r="V185" s="1201" t="s">
        <v>652</v>
      </c>
    </row>
    <row r="186" spans="1:22">
      <c r="A186" s="1215" t="s">
        <v>647</v>
      </c>
      <c r="B186" s="1215"/>
      <c r="C186" s="1215"/>
      <c r="D186" s="1215"/>
      <c r="E186" s="1216"/>
      <c r="F186" s="1217"/>
      <c r="G186" s="1218">
        <f>SUM(G185:G185)</f>
        <v>358.28</v>
      </c>
      <c r="H186" s="1219">
        <f>SUM(H185:H185)</f>
        <v>358.28</v>
      </c>
      <c r="I186" s="1215"/>
      <c r="J186" s="1227">
        <f>SUM(J185:J185)</f>
        <v>461.85</v>
      </c>
      <c r="K186" s="1215"/>
      <c r="L186" s="1215"/>
      <c r="M186" s="1215"/>
      <c r="N186" s="1215"/>
      <c r="O186" s="1215"/>
      <c r="P186" s="1215"/>
      <c r="Q186" s="1215"/>
      <c r="R186" s="1215"/>
      <c r="S186" s="1201"/>
      <c r="T186" s="1201"/>
      <c r="U186" s="1201"/>
      <c r="V186" s="1201"/>
    </row>
    <row r="187" spans="1:22" outlineLevel="1">
      <c r="A187" s="1211" t="s">
        <v>283</v>
      </c>
      <c r="B187" s="1201" t="s">
        <v>2241</v>
      </c>
      <c r="C187" s="1212">
        <v>43008</v>
      </c>
      <c r="D187" s="1201" t="s">
        <v>2250</v>
      </c>
      <c r="E187" s="1202" t="s">
        <v>2251</v>
      </c>
      <c r="F187" s="1203">
        <v>69151</v>
      </c>
      <c r="G187" s="1204">
        <v>35649.72</v>
      </c>
      <c r="H187" s="1201">
        <v>45955.360000000001</v>
      </c>
      <c r="I187" s="1201" t="s">
        <v>322</v>
      </c>
      <c r="J187" s="1226">
        <f>H187</f>
        <v>45955.360000000001</v>
      </c>
      <c r="K187" s="1213" t="s">
        <v>1417</v>
      </c>
      <c r="L187" s="1214" t="s">
        <v>661</v>
      </c>
      <c r="M187" s="1214" t="s">
        <v>352</v>
      </c>
      <c r="N187" s="1214"/>
      <c r="O187" s="1214" t="s">
        <v>381</v>
      </c>
      <c r="P187" s="1214" t="s">
        <v>5</v>
      </c>
      <c r="Q187" s="1214" t="s">
        <v>323</v>
      </c>
      <c r="R187" s="1214" t="s">
        <v>652</v>
      </c>
      <c r="S187" s="1201" t="s">
        <v>381</v>
      </c>
      <c r="T187" s="1201" t="s">
        <v>5</v>
      </c>
      <c r="U187" s="1201" t="s">
        <v>323</v>
      </c>
      <c r="V187" s="1201" t="s">
        <v>652</v>
      </c>
    </row>
    <row r="188" spans="1:22">
      <c r="A188" s="1215" t="s">
        <v>647</v>
      </c>
      <c r="B188" s="1215"/>
      <c r="C188" s="1215"/>
      <c r="D188" s="1215"/>
      <c r="E188" s="1216"/>
      <c r="F188" s="1217"/>
      <c r="G188" s="1218">
        <f>SUM(G187:G187)</f>
        <v>35649.72</v>
      </c>
      <c r="H188" s="1219">
        <f>SUM(H187:H187)</f>
        <v>45955.360000000001</v>
      </c>
      <c r="I188" s="1215"/>
      <c r="J188" s="1227">
        <f>SUM(J187:J187)</f>
        <v>45955.360000000001</v>
      </c>
      <c r="K188" s="1215"/>
      <c r="L188" s="1215"/>
      <c r="M188" s="1215"/>
      <c r="N188" s="1215"/>
      <c r="O188" s="1215"/>
      <c r="P188" s="1215"/>
      <c r="Q188" s="1215"/>
      <c r="R188" s="1215"/>
      <c r="S188" s="1201"/>
      <c r="T188" s="1201"/>
      <c r="U188" s="1201"/>
      <c r="V188" s="1201"/>
    </row>
    <row r="189" spans="1:22" outlineLevel="1">
      <c r="A189" s="1211" t="s">
        <v>284</v>
      </c>
      <c r="B189" s="1201" t="s">
        <v>2241</v>
      </c>
      <c r="C189" s="1212">
        <v>43008</v>
      </c>
      <c r="D189" s="1201" t="s">
        <v>2245</v>
      </c>
      <c r="E189" s="1202" t="s">
        <v>2246</v>
      </c>
      <c r="F189" s="1203">
        <v>69154</v>
      </c>
      <c r="G189" s="1204">
        <v>2685.87</v>
      </c>
      <c r="H189" s="1201">
        <v>3461.18</v>
      </c>
      <c r="I189" s="1201" t="s">
        <v>322</v>
      </c>
      <c r="J189" s="1226">
        <f>H189</f>
        <v>3461.18</v>
      </c>
      <c r="K189" s="1213" t="s">
        <v>1417</v>
      </c>
      <c r="L189" s="1214" t="s">
        <v>661</v>
      </c>
      <c r="M189" s="1214" t="s">
        <v>352</v>
      </c>
      <c r="N189" s="1214"/>
      <c r="O189" s="1214" t="s">
        <v>2247</v>
      </c>
      <c r="P189" s="1214" t="s">
        <v>5</v>
      </c>
      <c r="Q189" s="1214" t="s">
        <v>323</v>
      </c>
      <c r="R189" s="1214" t="s">
        <v>652</v>
      </c>
      <c r="S189" s="1201" t="s">
        <v>2247</v>
      </c>
      <c r="T189" s="1201" t="s">
        <v>5</v>
      </c>
      <c r="U189" s="1201" t="s">
        <v>323</v>
      </c>
      <c r="V189" s="1201" t="s">
        <v>652</v>
      </c>
    </row>
    <row r="190" spans="1:22" outlineLevel="1">
      <c r="A190" s="1211" t="s">
        <v>284</v>
      </c>
      <c r="B190" s="1201" t="s">
        <v>2241</v>
      </c>
      <c r="C190" s="1212">
        <v>43008</v>
      </c>
      <c r="D190" s="1201" t="s">
        <v>2242</v>
      </c>
      <c r="E190" s="1202" t="s">
        <v>2243</v>
      </c>
      <c r="F190" s="1203">
        <v>69160</v>
      </c>
      <c r="G190" s="1204">
        <v>1957.47</v>
      </c>
      <c r="H190" s="1201">
        <v>2522.52</v>
      </c>
      <c r="I190" s="1201" t="s">
        <v>322</v>
      </c>
      <c r="J190" s="1226">
        <f>H190</f>
        <v>2522.52</v>
      </c>
      <c r="K190" s="1213" t="s">
        <v>1417</v>
      </c>
      <c r="L190" s="1214" t="s">
        <v>661</v>
      </c>
      <c r="M190" s="1214" t="s">
        <v>352</v>
      </c>
      <c r="N190" s="1214"/>
      <c r="O190" s="1214" t="s">
        <v>2244</v>
      </c>
      <c r="P190" s="1214" t="s">
        <v>5</v>
      </c>
      <c r="Q190" s="1214" t="s">
        <v>323</v>
      </c>
      <c r="R190" s="1214" t="s">
        <v>652</v>
      </c>
      <c r="S190" s="1201" t="s">
        <v>2244</v>
      </c>
      <c r="T190" s="1201" t="s">
        <v>5</v>
      </c>
      <c r="U190" s="1201" t="s">
        <v>323</v>
      </c>
      <c r="V190" s="1201" t="s">
        <v>652</v>
      </c>
    </row>
    <row r="191" spans="1:22">
      <c r="A191" s="1215" t="s">
        <v>647</v>
      </c>
      <c r="B191" s="1215"/>
      <c r="C191" s="1215"/>
      <c r="D191" s="1215"/>
      <c r="E191" s="1216"/>
      <c r="F191" s="1217"/>
      <c r="G191" s="1218">
        <f>SUM(G189:G190)</f>
        <v>4643.34</v>
      </c>
      <c r="H191" s="1219">
        <f>SUM(H189:H190)</f>
        <v>5983.7</v>
      </c>
      <c r="I191" s="1215"/>
      <c r="J191" s="1227">
        <f>SUM(J189:J190)</f>
        <v>5983.7</v>
      </c>
      <c r="K191" s="1215"/>
      <c r="L191" s="1215"/>
      <c r="M191" s="1215"/>
      <c r="N191" s="1215"/>
      <c r="O191" s="1215"/>
      <c r="P191" s="1215"/>
      <c r="Q191" s="1215"/>
      <c r="R191" s="1215"/>
      <c r="S191" s="1201"/>
      <c r="T191" s="1201"/>
      <c r="U191" s="1201"/>
      <c r="V191" s="1201"/>
    </row>
    <row r="192" spans="1:22" outlineLevel="1">
      <c r="A192" s="1211" t="s">
        <v>285</v>
      </c>
      <c r="B192" s="1201" t="s">
        <v>2241</v>
      </c>
      <c r="C192" s="1212">
        <v>43007</v>
      </c>
      <c r="D192" s="1201" t="s">
        <v>2300</v>
      </c>
      <c r="E192" s="1202" t="s">
        <v>1698</v>
      </c>
      <c r="F192" s="1203">
        <v>69149</v>
      </c>
      <c r="G192" s="1204">
        <v>2.38</v>
      </c>
      <c r="H192" s="1201">
        <v>3.07</v>
      </c>
      <c r="I192" s="1201" t="s">
        <v>322</v>
      </c>
      <c r="J192" s="1226">
        <f t="shared" ref="J192:J226" si="5">H192</f>
        <v>3.07</v>
      </c>
      <c r="K192" s="1213" t="s">
        <v>818</v>
      </c>
      <c r="L192" s="1214" t="s">
        <v>661</v>
      </c>
      <c r="M192" s="1214" t="s">
        <v>352</v>
      </c>
      <c r="N192" s="1214"/>
      <c r="O192" s="1214"/>
      <c r="P192" s="1214" t="s">
        <v>5</v>
      </c>
      <c r="Q192" s="1214" t="s">
        <v>323</v>
      </c>
      <c r="R192" s="1214" t="s">
        <v>652</v>
      </c>
      <c r="S192" s="1201"/>
      <c r="T192" s="1201" t="s">
        <v>5</v>
      </c>
      <c r="U192" s="1201" t="s">
        <v>323</v>
      </c>
      <c r="V192" s="1201" t="s">
        <v>652</v>
      </c>
    </row>
    <row r="193" spans="1:22" outlineLevel="1">
      <c r="A193" s="1211" t="s">
        <v>285</v>
      </c>
      <c r="B193" s="1201" t="s">
        <v>2241</v>
      </c>
      <c r="C193" s="1212">
        <v>43007</v>
      </c>
      <c r="D193" s="1201" t="s">
        <v>2300</v>
      </c>
      <c r="E193" s="1202" t="s">
        <v>1699</v>
      </c>
      <c r="F193" s="1203">
        <v>69149</v>
      </c>
      <c r="G193" s="1204">
        <v>2.38</v>
      </c>
      <c r="H193" s="1201">
        <v>3.07</v>
      </c>
      <c r="I193" s="1201" t="s">
        <v>322</v>
      </c>
      <c r="J193" s="1226">
        <f t="shared" si="5"/>
        <v>3.07</v>
      </c>
      <c r="K193" s="1213" t="s">
        <v>818</v>
      </c>
      <c r="L193" s="1214" t="s">
        <v>661</v>
      </c>
      <c r="M193" s="1214" t="s">
        <v>352</v>
      </c>
      <c r="N193" s="1214"/>
      <c r="O193" s="1214"/>
      <c r="P193" s="1214" t="s">
        <v>5</v>
      </c>
      <c r="Q193" s="1214" t="s">
        <v>323</v>
      </c>
      <c r="R193" s="1214" t="s">
        <v>652</v>
      </c>
      <c r="S193" s="1201"/>
      <c r="T193" s="1201" t="s">
        <v>5</v>
      </c>
      <c r="U193" s="1201" t="s">
        <v>323</v>
      </c>
      <c r="V193" s="1201" t="s">
        <v>652</v>
      </c>
    </row>
    <row r="194" spans="1:22" outlineLevel="1">
      <c r="A194" s="1211" t="s">
        <v>285</v>
      </c>
      <c r="B194" s="1201" t="s">
        <v>2241</v>
      </c>
      <c r="C194" s="1212">
        <v>43007</v>
      </c>
      <c r="D194" s="1201" t="s">
        <v>2300</v>
      </c>
      <c r="E194" s="1202" t="s">
        <v>1700</v>
      </c>
      <c r="F194" s="1203">
        <v>69149</v>
      </c>
      <c r="G194" s="1204">
        <v>2.38</v>
      </c>
      <c r="H194" s="1201">
        <v>3.07</v>
      </c>
      <c r="I194" s="1201" t="s">
        <v>322</v>
      </c>
      <c r="J194" s="1226">
        <f t="shared" si="5"/>
        <v>3.07</v>
      </c>
      <c r="K194" s="1213" t="s">
        <v>818</v>
      </c>
      <c r="L194" s="1214" t="s">
        <v>661</v>
      </c>
      <c r="M194" s="1214" t="s">
        <v>352</v>
      </c>
      <c r="N194" s="1214"/>
      <c r="O194" s="1214"/>
      <c r="P194" s="1214" t="s">
        <v>5</v>
      </c>
      <c r="Q194" s="1214" t="s">
        <v>323</v>
      </c>
      <c r="R194" s="1214" t="s">
        <v>652</v>
      </c>
      <c r="S194" s="1201"/>
      <c r="T194" s="1201" t="s">
        <v>5</v>
      </c>
      <c r="U194" s="1201" t="s">
        <v>323</v>
      </c>
      <c r="V194" s="1201" t="s">
        <v>652</v>
      </c>
    </row>
    <row r="195" spans="1:22" outlineLevel="1">
      <c r="A195" s="1211" t="s">
        <v>285</v>
      </c>
      <c r="B195" s="1201" t="s">
        <v>2241</v>
      </c>
      <c r="C195" s="1212">
        <v>43007</v>
      </c>
      <c r="D195" s="1201" t="s">
        <v>2300</v>
      </c>
      <c r="E195" s="1202" t="s">
        <v>1978</v>
      </c>
      <c r="F195" s="1203">
        <v>69149</v>
      </c>
      <c r="G195" s="1204">
        <v>2.38</v>
      </c>
      <c r="H195" s="1201">
        <v>3.07</v>
      </c>
      <c r="I195" s="1201" t="s">
        <v>322</v>
      </c>
      <c r="J195" s="1226">
        <f t="shared" si="5"/>
        <v>3.07</v>
      </c>
      <c r="K195" s="1213" t="s">
        <v>818</v>
      </c>
      <c r="L195" s="1214" t="s">
        <v>661</v>
      </c>
      <c r="M195" s="1214" t="s">
        <v>352</v>
      </c>
      <c r="N195" s="1214"/>
      <c r="O195" s="1214"/>
      <c r="P195" s="1214" t="s">
        <v>5</v>
      </c>
      <c r="Q195" s="1214" t="s">
        <v>323</v>
      </c>
      <c r="R195" s="1214" t="s">
        <v>652</v>
      </c>
      <c r="S195" s="1201"/>
      <c r="T195" s="1201" t="s">
        <v>5</v>
      </c>
      <c r="U195" s="1201" t="s">
        <v>323</v>
      </c>
      <c r="V195" s="1201" t="s">
        <v>652</v>
      </c>
    </row>
    <row r="196" spans="1:22" outlineLevel="1">
      <c r="A196" s="1211" t="s">
        <v>285</v>
      </c>
      <c r="B196" s="1201" t="s">
        <v>2241</v>
      </c>
      <c r="C196" s="1212">
        <v>43007</v>
      </c>
      <c r="D196" s="1201" t="s">
        <v>2300</v>
      </c>
      <c r="E196" s="1202" t="s">
        <v>2322</v>
      </c>
      <c r="F196" s="1203">
        <v>69149</v>
      </c>
      <c r="G196" s="1204">
        <v>8.3000000000000007</v>
      </c>
      <c r="H196" s="1201">
        <v>10.69</v>
      </c>
      <c r="I196" s="1201" t="s">
        <v>322</v>
      </c>
      <c r="J196" s="1226">
        <f t="shared" si="5"/>
        <v>10.69</v>
      </c>
      <c r="K196" s="1213" t="s">
        <v>818</v>
      </c>
      <c r="L196" s="1214" t="s">
        <v>661</v>
      </c>
      <c r="M196" s="1214" t="s">
        <v>352</v>
      </c>
      <c r="N196" s="1214"/>
      <c r="O196" s="1214"/>
      <c r="P196" s="1214" t="s">
        <v>5</v>
      </c>
      <c r="Q196" s="1214" t="s">
        <v>323</v>
      </c>
      <c r="R196" s="1214" t="s">
        <v>652</v>
      </c>
      <c r="S196" s="1201"/>
      <c r="T196" s="1201" t="s">
        <v>5</v>
      </c>
      <c r="U196" s="1201" t="s">
        <v>323</v>
      </c>
      <c r="V196" s="1201" t="s">
        <v>652</v>
      </c>
    </row>
    <row r="197" spans="1:22" outlineLevel="1">
      <c r="A197" s="1211" t="s">
        <v>285</v>
      </c>
      <c r="B197" s="1201" t="s">
        <v>2241</v>
      </c>
      <c r="C197" s="1212">
        <v>43007</v>
      </c>
      <c r="D197" s="1201" t="s">
        <v>2300</v>
      </c>
      <c r="E197" s="1202" t="s">
        <v>2323</v>
      </c>
      <c r="F197" s="1203">
        <v>69149</v>
      </c>
      <c r="G197" s="1204">
        <v>2.34</v>
      </c>
      <c r="H197" s="1201">
        <v>3.02</v>
      </c>
      <c r="I197" s="1201" t="s">
        <v>322</v>
      </c>
      <c r="J197" s="1226">
        <f t="shared" si="5"/>
        <v>3.02</v>
      </c>
      <c r="K197" s="1213" t="s">
        <v>818</v>
      </c>
      <c r="L197" s="1214" t="s">
        <v>661</v>
      </c>
      <c r="M197" s="1214" t="s">
        <v>352</v>
      </c>
      <c r="N197" s="1214"/>
      <c r="O197" s="1214"/>
      <c r="P197" s="1214" t="s">
        <v>5</v>
      </c>
      <c r="Q197" s="1214" t="s">
        <v>323</v>
      </c>
      <c r="R197" s="1214" t="s">
        <v>652</v>
      </c>
      <c r="S197" s="1201"/>
      <c r="T197" s="1201" t="s">
        <v>5</v>
      </c>
      <c r="U197" s="1201" t="s">
        <v>323</v>
      </c>
      <c r="V197" s="1201" t="s">
        <v>652</v>
      </c>
    </row>
    <row r="198" spans="1:22" outlineLevel="1">
      <c r="A198" s="1211" t="s">
        <v>285</v>
      </c>
      <c r="B198" s="1201" t="s">
        <v>2241</v>
      </c>
      <c r="C198" s="1212">
        <v>43007</v>
      </c>
      <c r="D198" s="1201" t="s">
        <v>2300</v>
      </c>
      <c r="E198" s="1202" t="s">
        <v>2324</v>
      </c>
      <c r="F198" s="1203">
        <v>69149</v>
      </c>
      <c r="G198" s="1204">
        <v>10.98</v>
      </c>
      <c r="H198" s="1201">
        <v>14.15</v>
      </c>
      <c r="I198" s="1201" t="s">
        <v>322</v>
      </c>
      <c r="J198" s="1226">
        <f t="shared" si="5"/>
        <v>14.15</v>
      </c>
      <c r="K198" s="1213" t="s">
        <v>818</v>
      </c>
      <c r="L198" s="1214" t="s">
        <v>661</v>
      </c>
      <c r="M198" s="1214" t="s">
        <v>352</v>
      </c>
      <c r="N198" s="1214"/>
      <c r="O198" s="1214"/>
      <c r="P198" s="1214" t="s">
        <v>5</v>
      </c>
      <c r="Q198" s="1214" t="s">
        <v>323</v>
      </c>
      <c r="R198" s="1214" t="s">
        <v>652</v>
      </c>
      <c r="S198" s="1201"/>
      <c r="T198" s="1201" t="s">
        <v>5</v>
      </c>
      <c r="U198" s="1201" t="s">
        <v>323</v>
      </c>
      <c r="V198" s="1201" t="s">
        <v>652</v>
      </c>
    </row>
    <row r="199" spans="1:22" outlineLevel="1">
      <c r="A199" s="1211" t="s">
        <v>285</v>
      </c>
      <c r="B199" s="1201" t="s">
        <v>2241</v>
      </c>
      <c r="C199" s="1212">
        <v>43007</v>
      </c>
      <c r="D199" s="1201" t="s">
        <v>2300</v>
      </c>
      <c r="E199" s="1202" t="s">
        <v>2325</v>
      </c>
      <c r="F199" s="1203">
        <v>69149</v>
      </c>
      <c r="G199" s="1204">
        <v>1.61</v>
      </c>
      <c r="H199" s="1201">
        <v>2.0699999999999998</v>
      </c>
      <c r="I199" s="1201" t="s">
        <v>322</v>
      </c>
      <c r="J199" s="1226">
        <f t="shared" si="5"/>
        <v>2.0699999999999998</v>
      </c>
      <c r="K199" s="1213" t="s">
        <v>818</v>
      </c>
      <c r="L199" s="1214" t="s">
        <v>661</v>
      </c>
      <c r="M199" s="1214" t="s">
        <v>352</v>
      </c>
      <c r="N199" s="1214"/>
      <c r="O199" s="1214"/>
      <c r="P199" s="1214" t="s">
        <v>5</v>
      </c>
      <c r="Q199" s="1214" t="s">
        <v>323</v>
      </c>
      <c r="R199" s="1214" t="s">
        <v>652</v>
      </c>
      <c r="S199" s="1201"/>
      <c r="T199" s="1201" t="s">
        <v>5</v>
      </c>
      <c r="U199" s="1201" t="s">
        <v>323</v>
      </c>
      <c r="V199" s="1201" t="s">
        <v>652</v>
      </c>
    </row>
    <row r="200" spans="1:22" outlineLevel="1">
      <c r="A200" s="1211" t="s">
        <v>285</v>
      </c>
      <c r="B200" s="1201" t="s">
        <v>2241</v>
      </c>
      <c r="C200" s="1212">
        <v>43007</v>
      </c>
      <c r="D200" s="1201" t="s">
        <v>2300</v>
      </c>
      <c r="E200" s="1202" t="s">
        <v>2326</v>
      </c>
      <c r="F200" s="1203">
        <v>69149</v>
      </c>
      <c r="G200" s="1204">
        <v>6.57</v>
      </c>
      <c r="H200" s="1201">
        <v>8.4700000000000006</v>
      </c>
      <c r="I200" s="1201" t="s">
        <v>322</v>
      </c>
      <c r="J200" s="1226">
        <f t="shared" si="5"/>
        <v>8.4700000000000006</v>
      </c>
      <c r="K200" s="1213" t="s">
        <v>818</v>
      </c>
      <c r="L200" s="1214" t="s">
        <v>661</v>
      </c>
      <c r="M200" s="1214" t="s">
        <v>352</v>
      </c>
      <c r="N200" s="1214"/>
      <c r="O200" s="1214"/>
      <c r="P200" s="1214" t="s">
        <v>5</v>
      </c>
      <c r="Q200" s="1214" t="s">
        <v>323</v>
      </c>
      <c r="R200" s="1214" t="s">
        <v>652</v>
      </c>
      <c r="S200" s="1201"/>
      <c r="T200" s="1201" t="s">
        <v>5</v>
      </c>
      <c r="U200" s="1201" t="s">
        <v>323</v>
      </c>
      <c r="V200" s="1201" t="s">
        <v>652</v>
      </c>
    </row>
    <row r="201" spans="1:22" outlineLevel="1">
      <c r="A201" s="1211" t="s">
        <v>285</v>
      </c>
      <c r="B201" s="1201" t="s">
        <v>2241</v>
      </c>
      <c r="C201" s="1212">
        <v>43007</v>
      </c>
      <c r="D201" s="1201" t="s">
        <v>2300</v>
      </c>
      <c r="E201" s="1202" t="s">
        <v>2327</v>
      </c>
      <c r="F201" s="1203">
        <v>69149</v>
      </c>
      <c r="G201" s="1204">
        <v>70.790000000000006</v>
      </c>
      <c r="H201" s="1201">
        <v>91.22</v>
      </c>
      <c r="I201" s="1201" t="s">
        <v>322</v>
      </c>
      <c r="J201" s="1226">
        <f t="shared" si="5"/>
        <v>91.22</v>
      </c>
      <c r="K201" s="1213" t="s">
        <v>818</v>
      </c>
      <c r="L201" s="1214" t="s">
        <v>661</v>
      </c>
      <c r="M201" s="1214" t="s">
        <v>352</v>
      </c>
      <c r="N201" s="1214"/>
      <c r="O201" s="1214"/>
      <c r="P201" s="1214" t="s">
        <v>5</v>
      </c>
      <c r="Q201" s="1214" t="s">
        <v>323</v>
      </c>
      <c r="R201" s="1214" t="s">
        <v>652</v>
      </c>
      <c r="S201" s="1201"/>
      <c r="T201" s="1201" t="s">
        <v>5</v>
      </c>
      <c r="U201" s="1201" t="s">
        <v>323</v>
      </c>
      <c r="V201" s="1201" t="s">
        <v>652</v>
      </c>
    </row>
    <row r="202" spans="1:22" outlineLevel="1">
      <c r="A202" s="1211" t="s">
        <v>285</v>
      </c>
      <c r="B202" s="1201" t="s">
        <v>2241</v>
      </c>
      <c r="C202" s="1212">
        <v>43007</v>
      </c>
      <c r="D202" s="1201" t="s">
        <v>2300</v>
      </c>
      <c r="E202" s="1202" t="s">
        <v>2328</v>
      </c>
      <c r="F202" s="1203">
        <v>69149</v>
      </c>
      <c r="G202" s="1204">
        <v>40.72</v>
      </c>
      <c r="H202" s="1201">
        <v>52.47</v>
      </c>
      <c r="I202" s="1201" t="s">
        <v>322</v>
      </c>
      <c r="J202" s="1226">
        <f t="shared" si="5"/>
        <v>52.47</v>
      </c>
      <c r="K202" s="1213" t="s">
        <v>818</v>
      </c>
      <c r="L202" s="1214" t="s">
        <v>661</v>
      </c>
      <c r="M202" s="1214" t="s">
        <v>352</v>
      </c>
      <c r="N202" s="1214"/>
      <c r="O202" s="1214"/>
      <c r="P202" s="1214" t="s">
        <v>5</v>
      </c>
      <c r="Q202" s="1214" t="s">
        <v>323</v>
      </c>
      <c r="R202" s="1214" t="s">
        <v>652</v>
      </c>
      <c r="S202" s="1201"/>
      <c r="T202" s="1201" t="s">
        <v>5</v>
      </c>
      <c r="U202" s="1201" t="s">
        <v>323</v>
      </c>
      <c r="V202" s="1201" t="s">
        <v>652</v>
      </c>
    </row>
    <row r="203" spans="1:22" outlineLevel="1">
      <c r="A203" s="1211" t="s">
        <v>285</v>
      </c>
      <c r="B203" s="1201" t="s">
        <v>2241</v>
      </c>
      <c r="C203" s="1212">
        <v>43007</v>
      </c>
      <c r="D203" s="1201" t="s">
        <v>2300</v>
      </c>
      <c r="E203" s="1202" t="s">
        <v>2329</v>
      </c>
      <c r="F203" s="1203">
        <v>69149</v>
      </c>
      <c r="G203" s="1204">
        <v>6.3</v>
      </c>
      <c r="H203" s="1201">
        <v>8.1199999999999992</v>
      </c>
      <c r="I203" s="1201" t="s">
        <v>322</v>
      </c>
      <c r="J203" s="1226">
        <f t="shared" si="5"/>
        <v>8.1199999999999992</v>
      </c>
      <c r="K203" s="1213" t="s">
        <v>818</v>
      </c>
      <c r="L203" s="1214" t="s">
        <v>661</v>
      </c>
      <c r="M203" s="1214" t="s">
        <v>352</v>
      </c>
      <c r="N203" s="1214"/>
      <c r="O203" s="1214"/>
      <c r="P203" s="1214" t="s">
        <v>5</v>
      </c>
      <c r="Q203" s="1214" t="s">
        <v>323</v>
      </c>
      <c r="R203" s="1214" t="s">
        <v>652</v>
      </c>
      <c r="S203" s="1201"/>
      <c r="T203" s="1201" t="s">
        <v>5</v>
      </c>
      <c r="U203" s="1201" t="s">
        <v>323</v>
      </c>
      <c r="V203" s="1201" t="s">
        <v>652</v>
      </c>
    </row>
    <row r="204" spans="1:22" outlineLevel="1">
      <c r="A204" s="1211" t="s">
        <v>285</v>
      </c>
      <c r="B204" s="1201" t="s">
        <v>2241</v>
      </c>
      <c r="C204" s="1212">
        <v>43007</v>
      </c>
      <c r="D204" s="1201" t="s">
        <v>2300</v>
      </c>
      <c r="E204" s="1202" t="s">
        <v>2330</v>
      </c>
      <c r="F204" s="1203">
        <v>69149</v>
      </c>
      <c r="G204" s="1204">
        <v>1.8</v>
      </c>
      <c r="H204" s="1201">
        <v>2.3199999999999998</v>
      </c>
      <c r="I204" s="1201" t="s">
        <v>322</v>
      </c>
      <c r="J204" s="1226">
        <f t="shared" si="5"/>
        <v>2.3199999999999998</v>
      </c>
      <c r="K204" s="1213" t="s">
        <v>818</v>
      </c>
      <c r="L204" s="1214" t="s">
        <v>661</v>
      </c>
      <c r="M204" s="1214" t="s">
        <v>352</v>
      </c>
      <c r="N204" s="1214"/>
      <c r="O204" s="1214"/>
      <c r="P204" s="1214" t="s">
        <v>5</v>
      </c>
      <c r="Q204" s="1214" t="s">
        <v>323</v>
      </c>
      <c r="R204" s="1214" t="s">
        <v>652</v>
      </c>
      <c r="S204" s="1201"/>
      <c r="T204" s="1201" t="s">
        <v>5</v>
      </c>
      <c r="U204" s="1201" t="s">
        <v>323</v>
      </c>
      <c r="V204" s="1201" t="s">
        <v>652</v>
      </c>
    </row>
    <row r="205" spans="1:22" outlineLevel="1">
      <c r="A205" s="1211" t="s">
        <v>285</v>
      </c>
      <c r="B205" s="1201" t="s">
        <v>2241</v>
      </c>
      <c r="C205" s="1212">
        <v>43007</v>
      </c>
      <c r="D205" s="1201" t="s">
        <v>2300</v>
      </c>
      <c r="E205" s="1202" t="s">
        <v>2331</v>
      </c>
      <c r="F205" s="1203">
        <v>69149</v>
      </c>
      <c r="G205" s="1204">
        <v>3.78</v>
      </c>
      <c r="H205" s="1201">
        <v>4.87</v>
      </c>
      <c r="I205" s="1201" t="s">
        <v>322</v>
      </c>
      <c r="J205" s="1226">
        <f t="shared" si="5"/>
        <v>4.87</v>
      </c>
      <c r="K205" s="1213" t="s">
        <v>818</v>
      </c>
      <c r="L205" s="1214" t="s">
        <v>661</v>
      </c>
      <c r="M205" s="1214" t="s">
        <v>352</v>
      </c>
      <c r="N205" s="1214"/>
      <c r="O205" s="1214"/>
      <c r="P205" s="1214" t="s">
        <v>5</v>
      </c>
      <c r="Q205" s="1214" t="s">
        <v>323</v>
      </c>
      <c r="R205" s="1214" t="s">
        <v>652</v>
      </c>
      <c r="S205" s="1201"/>
      <c r="T205" s="1201" t="s">
        <v>5</v>
      </c>
      <c r="U205" s="1201" t="s">
        <v>323</v>
      </c>
      <c r="V205" s="1201" t="s">
        <v>652</v>
      </c>
    </row>
    <row r="206" spans="1:22" outlineLevel="1">
      <c r="A206" s="1211" t="s">
        <v>285</v>
      </c>
      <c r="B206" s="1201" t="s">
        <v>2241</v>
      </c>
      <c r="C206" s="1212">
        <v>43007</v>
      </c>
      <c r="D206" s="1201" t="s">
        <v>2300</v>
      </c>
      <c r="E206" s="1202" t="s">
        <v>2332</v>
      </c>
      <c r="F206" s="1203">
        <v>69149</v>
      </c>
      <c r="G206" s="1204">
        <v>6.3</v>
      </c>
      <c r="H206" s="1201">
        <v>8.1199999999999992</v>
      </c>
      <c r="I206" s="1201" t="s">
        <v>322</v>
      </c>
      <c r="J206" s="1226">
        <f t="shared" si="5"/>
        <v>8.1199999999999992</v>
      </c>
      <c r="K206" s="1213" t="s">
        <v>818</v>
      </c>
      <c r="L206" s="1214" t="s">
        <v>661</v>
      </c>
      <c r="M206" s="1214" t="s">
        <v>352</v>
      </c>
      <c r="N206" s="1214"/>
      <c r="O206" s="1214"/>
      <c r="P206" s="1214" t="s">
        <v>5</v>
      </c>
      <c r="Q206" s="1214" t="s">
        <v>323</v>
      </c>
      <c r="R206" s="1214" t="s">
        <v>652</v>
      </c>
      <c r="S206" s="1201"/>
      <c r="T206" s="1201" t="s">
        <v>5</v>
      </c>
      <c r="U206" s="1201" t="s">
        <v>323</v>
      </c>
      <c r="V206" s="1201" t="s">
        <v>652</v>
      </c>
    </row>
    <row r="207" spans="1:22" outlineLevel="1">
      <c r="A207" s="1211" t="s">
        <v>285</v>
      </c>
      <c r="B207" s="1201" t="s">
        <v>2241</v>
      </c>
      <c r="C207" s="1212">
        <v>43007</v>
      </c>
      <c r="D207" s="1201" t="s">
        <v>2300</v>
      </c>
      <c r="E207" s="1202" t="s">
        <v>2333</v>
      </c>
      <c r="F207" s="1203">
        <v>69149</v>
      </c>
      <c r="G207" s="1204">
        <v>5.0999999999999996</v>
      </c>
      <c r="H207" s="1201">
        <v>6.57</v>
      </c>
      <c r="I207" s="1201" t="s">
        <v>322</v>
      </c>
      <c r="J207" s="1226">
        <f t="shared" si="5"/>
        <v>6.57</v>
      </c>
      <c r="K207" s="1213" t="s">
        <v>818</v>
      </c>
      <c r="L207" s="1214" t="s">
        <v>661</v>
      </c>
      <c r="M207" s="1214" t="s">
        <v>352</v>
      </c>
      <c r="N207" s="1214"/>
      <c r="O207" s="1214"/>
      <c r="P207" s="1214" t="s">
        <v>5</v>
      </c>
      <c r="Q207" s="1214" t="s">
        <v>323</v>
      </c>
      <c r="R207" s="1214" t="s">
        <v>652</v>
      </c>
      <c r="S207" s="1201"/>
      <c r="T207" s="1201" t="s">
        <v>5</v>
      </c>
      <c r="U207" s="1201" t="s">
        <v>323</v>
      </c>
      <c r="V207" s="1201" t="s">
        <v>652</v>
      </c>
    </row>
    <row r="208" spans="1:22" outlineLevel="1">
      <c r="A208" s="1211" t="s">
        <v>285</v>
      </c>
      <c r="B208" s="1201" t="s">
        <v>2241</v>
      </c>
      <c r="C208" s="1212">
        <v>43007</v>
      </c>
      <c r="D208" s="1201" t="s">
        <v>2300</v>
      </c>
      <c r="E208" s="1202" t="s">
        <v>2334</v>
      </c>
      <c r="F208" s="1203">
        <v>69149</v>
      </c>
      <c r="G208" s="1204">
        <v>18</v>
      </c>
      <c r="H208" s="1201">
        <v>23.2</v>
      </c>
      <c r="I208" s="1201" t="s">
        <v>322</v>
      </c>
      <c r="J208" s="1226">
        <f t="shared" si="5"/>
        <v>23.2</v>
      </c>
      <c r="K208" s="1213" t="s">
        <v>818</v>
      </c>
      <c r="L208" s="1214" t="s">
        <v>661</v>
      </c>
      <c r="M208" s="1214" t="s">
        <v>352</v>
      </c>
      <c r="N208" s="1214"/>
      <c r="O208" s="1214"/>
      <c r="P208" s="1214" t="s">
        <v>5</v>
      </c>
      <c r="Q208" s="1214" t="s">
        <v>323</v>
      </c>
      <c r="R208" s="1214" t="s">
        <v>652</v>
      </c>
      <c r="S208" s="1201"/>
      <c r="T208" s="1201" t="s">
        <v>5</v>
      </c>
      <c r="U208" s="1201" t="s">
        <v>323</v>
      </c>
      <c r="V208" s="1201" t="s">
        <v>652</v>
      </c>
    </row>
    <row r="209" spans="1:22" outlineLevel="1">
      <c r="A209" s="1211" t="s">
        <v>285</v>
      </c>
      <c r="B209" s="1201" t="s">
        <v>2241</v>
      </c>
      <c r="C209" s="1212">
        <v>43007</v>
      </c>
      <c r="D209" s="1201" t="s">
        <v>2300</v>
      </c>
      <c r="E209" s="1202" t="s">
        <v>2335</v>
      </c>
      <c r="F209" s="1203">
        <v>69149</v>
      </c>
      <c r="G209" s="1204">
        <v>77.52</v>
      </c>
      <c r="H209" s="1201">
        <v>99.9</v>
      </c>
      <c r="I209" s="1201" t="s">
        <v>322</v>
      </c>
      <c r="J209" s="1226">
        <f t="shared" si="5"/>
        <v>99.9</v>
      </c>
      <c r="K209" s="1213" t="s">
        <v>818</v>
      </c>
      <c r="L209" s="1214" t="s">
        <v>661</v>
      </c>
      <c r="M209" s="1214" t="s">
        <v>352</v>
      </c>
      <c r="N209" s="1214"/>
      <c r="O209" s="1214"/>
      <c r="P209" s="1214" t="s">
        <v>5</v>
      </c>
      <c r="Q209" s="1214" t="s">
        <v>323</v>
      </c>
      <c r="R209" s="1214" t="s">
        <v>652</v>
      </c>
      <c r="S209" s="1201"/>
      <c r="T209" s="1201" t="s">
        <v>5</v>
      </c>
      <c r="U209" s="1201" t="s">
        <v>323</v>
      </c>
      <c r="V209" s="1201" t="s">
        <v>652</v>
      </c>
    </row>
    <row r="210" spans="1:22" outlineLevel="1">
      <c r="A210" s="1211" t="s">
        <v>285</v>
      </c>
      <c r="B210" s="1201" t="s">
        <v>2241</v>
      </c>
      <c r="C210" s="1212">
        <v>43007</v>
      </c>
      <c r="D210" s="1201" t="s">
        <v>2300</v>
      </c>
      <c r="E210" s="1202" t="s">
        <v>2336</v>
      </c>
      <c r="F210" s="1203">
        <v>69149</v>
      </c>
      <c r="G210" s="1204">
        <v>2.1</v>
      </c>
      <c r="H210" s="1201">
        <v>2.71</v>
      </c>
      <c r="I210" s="1201" t="s">
        <v>322</v>
      </c>
      <c r="J210" s="1226">
        <f t="shared" si="5"/>
        <v>2.71</v>
      </c>
      <c r="K210" s="1213" t="s">
        <v>818</v>
      </c>
      <c r="L210" s="1214" t="s">
        <v>661</v>
      </c>
      <c r="M210" s="1214" t="s">
        <v>352</v>
      </c>
      <c r="N210" s="1214"/>
      <c r="O210" s="1214"/>
      <c r="P210" s="1214" t="s">
        <v>5</v>
      </c>
      <c r="Q210" s="1214" t="s">
        <v>323</v>
      </c>
      <c r="R210" s="1214" t="s">
        <v>652</v>
      </c>
      <c r="S210" s="1201"/>
      <c r="T210" s="1201" t="s">
        <v>5</v>
      </c>
      <c r="U210" s="1201" t="s">
        <v>323</v>
      </c>
      <c r="V210" s="1201" t="s">
        <v>652</v>
      </c>
    </row>
    <row r="211" spans="1:22" outlineLevel="1">
      <c r="A211" s="1211" t="s">
        <v>285</v>
      </c>
      <c r="B211" s="1201" t="s">
        <v>2241</v>
      </c>
      <c r="C211" s="1212">
        <v>43007</v>
      </c>
      <c r="D211" s="1201" t="s">
        <v>2300</v>
      </c>
      <c r="E211" s="1202" t="s">
        <v>2337</v>
      </c>
      <c r="F211" s="1203">
        <v>69149</v>
      </c>
      <c r="G211" s="1204">
        <v>1.48</v>
      </c>
      <c r="H211" s="1201">
        <v>1.91</v>
      </c>
      <c r="I211" s="1201" t="s">
        <v>322</v>
      </c>
      <c r="J211" s="1226">
        <f t="shared" si="5"/>
        <v>1.91</v>
      </c>
      <c r="K211" s="1213" t="s">
        <v>818</v>
      </c>
      <c r="L211" s="1214" t="s">
        <v>661</v>
      </c>
      <c r="M211" s="1214" t="s">
        <v>352</v>
      </c>
      <c r="N211" s="1214"/>
      <c r="O211" s="1214"/>
      <c r="P211" s="1214" t="s">
        <v>5</v>
      </c>
      <c r="Q211" s="1214" t="s">
        <v>323</v>
      </c>
      <c r="R211" s="1214" t="s">
        <v>652</v>
      </c>
      <c r="S211" s="1201"/>
      <c r="T211" s="1201" t="s">
        <v>5</v>
      </c>
      <c r="U211" s="1201" t="s">
        <v>323</v>
      </c>
      <c r="V211" s="1201" t="s">
        <v>652</v>
      </c>
    </row>
    <row r="212" spans="1:22" outlineLevel="1">
      <c r="A212" s="1211" t="s">
        <v>285</v>
      </c>
      <c r="B212" s="1201" t="s">
        <v>2241</v>
      </c>
      <c r="C212" s="1212">
        <v>43007</v>
      </c>
      <c r="D212" s="1201" t="s">
        <v>2300</v>
      </c>
      <c r="E212" s="1202" t="s">
        <v>2338</v>
      </c>
      <c r="F212" s="1203">
        <v>69149</v>
      </c>
      <c r="G212" s="1204">
        <v>4.95</v>
      </c>
      <c r="H212" s="1201">
        <v>6.38</v>
      </c>
      <c r="I212" s="1201" t="s">
        <v>322</v>
      </c>
      <c r="J212" s="1226">
        <f t="shared" si="5"/>
        <v>6.38</v>
      </c>
      <c r="K212" s="1213" t="s">
        <v>818</v>
      </c>
      <c r="L212" s="1214" t="s">
        <v>661</v>
      </c>
      <c r="M212" s="1214" t="s">
        <v>352</v>
      </c>
      <c r="N212" s="1214"/>
      <c r="O212" s="1214"/>
      <c r="P212" s="1214" t="s">
        <v>5</v>
      </c>
      <c r="Q212" s="1214" t="s">
        <v>323</v>
      </c>
      <c r="R212" s="1214" t="s">
        <v>652</v>
      </c>
      <c r="S212" s="1201"/>
      <c r="T212" s="1201" t="s">
        <v>5</v>
      </c>
      <c r="U212" s="1201" t="s">
        <v>323</v>
      </c>
      <c r="V212" s="1201" t="s">
        <v>652</v>
      </c>
    </row>
    <row r="213" spans="1:22" outlineLevel="1">
      <c r="A213" s="1211" t="s">
        <v>285</v>
      </c>
      <c r="B213" s="1201" t="s">
        <v>2241</v>
      </c>
      <c r="C213" s="1212">
        <v>43007</v>
      </c>
      <c r="D213" s="1201" t="s">
        <v>2300</v>
      </c>
      <c r="E213" s="1202" t="s">
        <v>2339</v>
      </c>
      <c r="F213" s="1203">
        <v>69149</v>
      </c>
      <c r="G213" s="1204">
        <v>2.1</v>
      </c>
      <c r="H213" s="1201">
        <v>2.71</v>
      </c>
      <c r="I213" s="1201" t="s">
        <v>322</v>
      </c>
      <c r="J213" s="1226">
        <f t="shared" si="5"/>
        <v>2.71</v>
      </c>
      <c r="K213" s="1213" t="s">
        <v>818</v>
      </c>
      <c r="L213" s="1214" t="s">
        <v>661</v>
      </c>
      <c r="M213" s="1214" t="s">
        <v>352</v>
      </c>
      <c r="N213" s="1214"/>
      <c r="O213" s="1214"/>
      <c r="P213" s="1214" t="s">
        <v>5</v>
      </c>
      <c r="Q213" s="1214" t="s">
        <v>323</v>
      </c>
      <c r="R213" s="1214" t="s">
        <v>652</v>
      </c>
      <c r="S213" s="1201"/>
      <c r="T213" s="1201" t="s">
        <v>5</v>
      </c>
      <c r="U213" s="1201" t="s">
        <v>323</v>
      </c>
      <c r="V213" s="1201" t="s">
        <v>652</v>
      </c>
    </row>
    <row r="214" spans="1:22" outlineLevel="1">
      <c r="A214" s="1211" t="s">
        <v>285</v>
      </c>
      <c r="B214" s="1201" t="s">
        <v>2241</v>
      </c>
      <c r="C214" s="1212">
        <v>43007</v>
      </c>
      <c r="D214" s="1201" t="s">
        <v>2340</v>
      </c>
      <c r="E214" s="1202" t="s">
        <v>2341</v>
      </c>
      <c r="F214" s="1203">
        <v>69149</v>
      </c>
      <c r="G214" s="1204">
        <v>0.61</v>
      </c>
      <c r="H214" s="1201">
        <v>0.79</v>
      </c>
      <c r="I214" s="1201" t="s">
        <v>322</v>
      </c>
      <c r="J214" s="1226">
        <f t="shared" si="5"/>
        <v>0.79</v>
      </c>
      <c r="K214" s="1213" t="s">
        <v>818</v>
      </c>
      <c r="L214" s="1214" t="s">
        <v>661</v>
      </c>
      <c r="M214" s="1214" t="s">
        <v>352</v>
      </c>
      <c r="N214" s="1214"/>
      <c r="O214" s="1214"/>
      <c r="P214" s="1214" t="s">
        <v>5</v>
      </c>
      <c r="Q214" s="1214" t="s">
        <v>323</v>
      </c>
      <c r="R214" s="1214" t="s">
        <v>652</v>
      </c>
      <c r="S214" s="1201"/>
      <c r="T214" s="1201" t="s">
        <v>5</v>
      </c>
      <c r="U214" s="1201" t="s">
        <v>323</v>
      </c>
      <c r="V214" s="1201" t="s">
        <v>652</v>
      </c>
    </row>
    <row r="215" spans="1:22" outlineLevel="1">
      <c r="A215" s="1211" t="s">
        <v>285</v>
      </c>
      <c r="B215" s="1201" t="s">
        <v>2241</v>
      </c>
      <c r="C215" s="1212">
        <v>43007</v>
      </c>
      <c r="D215" s="1201" t="s">
        <v>2340</v>
      </c>
      <c r="E215" s="1202" t="s">
        <v>2342</v>
      </c>
      <c r="F215" s="1203">
        <v>69149</v>
      </c>
      <c r="G215" s="1204">
        <v>0.78</v>
      </c>
      <c r="H215" s="1201">
        <v>1.01</v>
      </c>
      <c r="I215" s="1201" t="s">
        <v>322</v>
      </c>
      <c r="J215" s="1226">
        <f t="shared" si="5"/>
        <v>1.01</v>
      </c>
      <c r="K215" s="1213" t="s">
        <v>818</v>
      </c>
      <c r="L215" s="1214" t="s">
        <v>661</v>
      </c>
      <c r="M215" s="1214" t="s">
        <v>352</v>
      </c>
      <c r="N215" s="1214"/>
      <c r="O215" s="1214"/>
      <c r="P215" s="1214" t="s">
        <v>5</v>
      </c>
      <c r="Q215" s="1214" t="s">
        <v>323</v>
      </c>
      <c r="R215" s="1214" t="s">
        <v>652</v>
      </c>
      <c r="S215" s="1201"/>
      <c r="T215" s="1201" t="s">
        <v>5</v>
      </c>
      <c r="U215" s="1201" t="s">
        <v>323</v>
      </c>
      <c r="V215" s="1201" t="s">
        <v>652</v>
      </c>
    </row>
    <row r="216" spans="1:22" outlineLevel="1">
      <c r="A216" s="1211" t="s">
        <v>285</v>
      </c>
      <c r="B216" s="1201" t="s">
        <v>2241</v>
      </c>
      <c r="C216" s="1212">
        <v>43007</v>
      </c>
      <c r="D216" s="1201" t="s">
        <v>2340</v>
      </c>
      <c r="E216" s="1202" t="s">
        <v>2343</v>
      </c>
      <c r="F216" s="1203">
        <v>69149</v>
      </c>
      <c r="G216" s="1204">
        <v>16.309999999999999</v>
      </c>
      <c r="H216" s="1201">
        <v>21.02</v>
      </c>
      <c r="I216" s="1201" t="s">
        <v>322</v>
      </c>
      <c r="J216" s="1226">
        <f t="shared" si="5"/>
        <v>21.02</v>
      </c>
      <c r="K216" s="1213" t="s">
        <v>818</v>
      </c>
      <c r="L216" s="1214" t="s">
        <v>661</v>
      </c>
      <c r="M216" s="1214" t="s">
        <v>352</v>
      </c>
      <c r="N216" s="1214"/>
      <c r="O216" s="1214"/>
      <c r="P216" s="1214" t="s">
        <v>5</v>
      </c>
      <c r="Q216" s="1214" t="s">
        <v>323</v>
      </c>
      <c r="R216" s="1214" t="s">
        <v>652</v>
      </c>
      <c r="S216" s="1201"/>
      <c r="T216" s="1201" t="s">
        <v>5</v>
      </c>
      <c r="U216" s="1201" t="s">
        <v>323</v>
      </c>
      <c r="V216" s="1201" t="s">
        <v>652</v>
      </c>
    </row>
    <row r="217" spans="1:22" outlineLevel="1">
      <c r="A217" s="1211" t="s">
        <v>285</v>
      </c>
      <c r="B217" s="1201" t="s">
        <v>2241</v>
      </c>
      <c r="C217" s="1212">
        <v>43007</v>
      </c>
      <c r="D217" s="1201" t="s">
        <v>2340</v>
      </c>
      <c r="E217" s="1202" t="s">
        <v>2344</v>
      </c>
      <c r="F217" s="1203">
        <v>69149</v>
      </c>
      <c r="G217" s="1204">
        <v>16.309999999999999</v>
      </c>
      <c r="H217" s="1201">
        <v>21.02</v>
      </c>
      <c r="I217" s="1201" t="s">
        <v>322</v>
      </c>
      <c r="J217" s="1226">
        <f t="shared" si="5"/>
        <v>21.02</v>
      </c>
      <c r="K217" s="1213" t="s">
        <v>818</v>
      </c>
      <c r="L217" s="1214" t="s">
        <v>661</v>
      </c>
      <c r="M217" s="1214" t="s">
        <v>352</v>
      </c>
      <c r="N217" s="1214"/>
      <c r="O217" s="1214"/>
      <c r="P217" s="1214" t="s">
        <v>5</v>
      </c>
      <c r="Q217" s="1214" t="s">
        <v>323</v>
      </c>
      <c r="R217" s="1214" t="s">
        <v>652</v>
      </c>
      <c r="S217" s="1201"/>
      <c r="T217" s="1201" t="s">
        <v>5</v>
      </c>
      <c r="U217" s="1201" t="s">
        <v>323</v>
      </c>
      <c r="V217" s="1201" t="s">
        <v>652</v>
      </c>
    </row>
    <row r="218" spans="1:22" outlineLevel="1">
      <c r="A218" s="1211" t="s">
        <v>285</v>
      </c>
      <c r="B218" s="1201" t="s">
        <v>2241</v>
      </c>
      <c r="C218" s="1212">
        <v>43007</v>
      </c>
      <c r="D218" s="1201" t="s">
        <v>2340</v>
      </c>
      <c r="E218" s="1202" t="s">
        <v>2345</v>
      </c>
      <c r="F218" s="1203">
        <v>69149</v>
      </c>
      <c r="G218" s="1204">
        <v>2.9</v>
      </c>
      <c r="H218" s="1201">
        <v>3.74</v>
      </c>
      <c r="I218" s="1201" t="s">
        <v>322</v>
      </c>
      <c r="J218" s="1226">
        <f t="shared" si="5"/>
        <v>3.74</v>
      </c>
      <c r="K218" s="1213" t="s">
        <v>818</v>
      </c>
      <c r="L218" s="1214" t="s">
        <v>661</v>
      </c>
      <c r="M218" s="1214" t="s">
        <v>352</v>
      </c>
      <c r="N218" s="1214"/>
      <c r="O218" s="1214"/>
      <c r="P218" s="1214" t="s">
        <v>5</v>
      </c>
      <c r="Q218" s="1214" t="s">
        <v>323</v>
      </c>
      <c r="R218" s="1214" t="s">
        <v>652</v>
      </c>
      <c r="S218" s="1201"/>
      <c r="T218" s="1201" t="s">
        <v>5</v>
      </c>
      <c r="U218" s="1201" t="s">
        <v>323</v>
      </c>
      <c r="V218" s="1201" t="s">
        <v>652</v>
      </c>
    </row>
    <row r="219" spans="1:22" outlineLevel="1">
      <c r="A219" s="1211" t="s">
        <v>285</v>
      </c>
      <c r="B219" s="1201" t="s">
        <v>2241</v>
      </c>
      <c r="C219" s="1212">
        <v>43007</v>
      </c>
      <c r="D219" s="1201" t="s">
        <v>2340</v>
      </c>
      <c r="E219" s="1202" t="s">
        <v>2346</v>
      </c>
      <c r="F219" s="1203">
        <v>69149</v>
      </c>
      <c r="G219" s="1204">
        <v>2.79</v>
      </c>
      <c r="H219" s="1201">
        <v>3.6</v>
      </c>
      <c r="I219" s="1201" t="s">
        <v>322</v>
      </c>
      <c r="J219" s="1226">
        <f t="shared" si="5"/>
        <v>3.6</v>
      </c>
      <c r="K219" s="1213" t="s">
        <v>818</v>
      </c>
      <c r="L219" s="1214" t="s">
        <v>661</v>
      </c>
      <c r="M219" s="1214" t="s">
        <v>352</v>
      </c>
      <c r="N219" s="1214"/>
      <c r="O219" s="1214"/>
      <c r="P219" s="1214" t="s">
        <v>5</v>
      </c>
      <c r="Q219" s="1214" t="s">
        <v>323</v>
      </c>
      <c r="R219" s="1214" t="s">
        <v>652</v>
      </c>
      <c r="S219" s="1201"/>
      <c r="T219" s="1201" t="s">
        <v>5</v>
      </c>
      <c r="U219" s="1201" t="s">
        <v>323</v>
      </c>
      <c r="V219" s="1201" t="s">
        <v>652</v>
      </c>
    </row>
    <row r="220" spans="1:22" outlineLevel="1">
      <c r="A220" s="1211" t="s">
        <v>285</v>
      </c>
      <c r="B220" s="1201" t="s">
        <v>2241</v>
      </c>
      <c r="C220" s="1212">
        <v>43007</v>
      </c>
      <c r="D220" s="1201" t="s">
        <v>2340</v>
      </c>
      <c r="E220" s="1202" t="s">
        <v>2347</v>
      </c>
      <c r="F220" s="1203">
        <v>69149</v>
      </c>
      <c r="G220" s="1204">
        <v>0.95</v>
      </c>
      <c r="H220" s="1201">
        <v>1.23</v>
      </c>
      <c r="I220" s="1201" t="s">
        <v>322</v>
      </c>
      <c r="J220" s="1226">
        <f t="shared" si="5"/>
        <v>1.23</v>
      </c>
      <c r="K220" s="1213" t="s">
        <v>818</v>
      </c>
      <c r="L220" s="1214" t="s">
        <v>661</v>
      </c>
      <c r="M220" s="1214" t="s">
        <v>352</v>
      </c>
      <c r="N220" s="1214"/>
      <c r="O220" s="1214"/>
      <c r="P220" s="1214" t="s">
        <v>5</v>
      </c>
      <c r="Q220" s="1214" t="s">
        <v>323</v>
      </c>
      <c r="R220" s="1214" t="s">
        <v>652</v>
      </c>
      <c r="S220" s="1201"/>
      <c r="T220" s="1201" t="s">
        <v>5</v>
      </c>
      <c r="U220" s="1201" t="s">
        <v>323</v>
      </c>
      <c r="V220" s="1201" t="s">
        <v>652</v>
      </c>
    </row>
    <row r="221" spans="1:22" outlineLevel="1">
      <c r="A221" s="1211" t="s">
        <v>285</v>
      </c>
      <c r="B221" s="1201" t="s">
        <v>2241</v>
      </c>
      <c r="C221" s="1212">
        <v>43007</v>
      </c>
      <c r="D221" s="1201" t="s">
        <v>2340</v>
      </c>
      <c r="E221" s="1202" t="s">
        <v>2348</v>
      </c>
      <c r="F221" s="1203">
        <v>69149</v>
      </c>
      <c r="G221" s="1204">
        <v>2.12</v>
      </c>
      <c r="H221" s="1201">
        <v>2.73</v>
      </c>
      <c r="I221" s="1201" t="s">
        <v>322</v>
      </c>
      <c r="J221" s="1226">
        <f t="shared" si="5"/>
        <v>2.73</v>
      </c>
      <c r="K221" s="1213" t="s">
        <v>818</v>
      </c>
      <c r="L221" s="1214" t="s">
        <v>661</v>
      </c>
      <c r="M221" s="1214" t="s">
        <v>352</v>
      </c>
      <c r="N221" s="1214"/>
      <c r="O221" s="1214"/>
      <c r="P221" s="1214" t="s">
        <v>5</v>
      </c>
      <c r="Q221" s="1214" t="s">
        <v>323</v>
      </c>
      <c r="R221" s="1214" t="s">
        <v>652</v>
      </c>
      <c r="S221" s="1201"/>
      <c r="T221" s="1201" t="s">
        <v>5</v>
      </c>
      <c r="U221" s="1201" t="s">
        <v>323</v>
      </c>
      <c r="V221" s="1201" t="s">
        <v>652</v>
      </c>
    </row>
    <row r="222" spans="1:22" outlineLevel="1">
      <c r="A222" s="1211" t="s">
        <v>285</v>
      </c>
      <c r="B222" s="1201" t="s">
        <v>2241</v>
      </c>
      <c r="C222" s="1212">
        <v>43008</v>
      </c>
      <c r="D222" s="1201" t="s">
        <v>2349</v>
      </c>
      <c r="E222" s="1202" t="s">
        <v>824</v>
      </c>
      <c r="F222" s="1203">
        <v>69126</v>
      </c>
      <c r="G222" s="1204">
        <v>2.68</v>
      </c>
      <c r="H222" s="1201">
        <v>3.45</v>
      </c>
      <c r="I222" s="1201" t="s">
        <v>322</v>
      </c>
      <c r="J222" s="1226">
        <f t="shared" si="5"/>
        <v>3.45</v>
      </c>
      <c r="K222" s="1213" t="s">
        <v>818</v>
      </c>
      <c r="L222" s="1214" t="s">
        <v>665</v>
      </c>
      <c r="M222" s="1214" t="s">
        <v>352</v>
      </c>
      <c r="N222" s="1214"/>
      <c r="O222" s="1214"/>
      <c r="P222" s="1214" t="s">
        <v>5</v>
      </c>
      <c r="Q222" s="1214" t="s">
        <v>323</v>
      </c>
      <c r="R222" s="1214" t="s">
        <v>652</v>
      </c>
      <c r="S222" s="1201"/>
      <c r="T222" s="1201" t="s">
        <v>5</v>
      </c>
      <c r="U222" s="1201" t="s">
        <v>323</v>
      </c>
      <c r="V222" s="1201" t="s">
        <v>652</v>
      </c>
    </row>
    <row r="223" spans="1:22" outlineLevel="1">
      <c r="A223" s="1211" t="s">
        <v>285</v>
      </c>
      <c r="B223" s="1201" t="s">
        <v>2241</v>
      </c>
      <c r="C223" s="1212">
        <v>43008</v>
      </c>
      <c r="D223" s="1201" t="s">
        <v>2349</v>
      </c>
      <c r="E223" s="1202" t="s">
        <v>825</v>
      </c>
      <c r="F223" s="1203">
        <v>69126</v>
      </c>
      <c r="G223" s="1204">
        <v>0.43</v>
      </c>
      <c r="H223" s="1201">
        <v>0.55000000000000004</v>
      </c>
      <c r="I223" s="1201" t="s">
        <v>322</v>
      </c>
      <c r="J223" s="1226">
        <f t="shared" si="5"/>
        <v>0.55000000000000004</v>
      </c>
      <c r="K223" s="1213" t="s">
        <v>818</v>
      </c>
      <c r="L223" s="1214" t="s">
        <v>665</v>
      </c>
      <c r="M223" s="1214" t="s">
        <v>352</v>
      </c>
      <c r="N223" s="1214"/>
      <c r="O223" s="1214"/>
      <c r="P223" s="1214" t="s">
        <v>5</v>
      </c>
      <c r="Q223" s="1214" t="s">
        <v>323</v>
      </c>
      <c r="R223" s="1214" t="s">
        <v>652</v>
      </c>
      <c r="S223" s="1201"/>
      <c r="T223" s="1201" t="s">
        <v>5</v>
      </c>
      <c r="U223" s="1201" t="s">
        <v>323</v>
      </c>
      <c r="V223" s="1201" t="s">
        <v>652</v>
      </c>
    </row>
    <row r="224" spans="1:22" outlineLevel="1">
      <c r="A224" s="1211" t="s">
        <v>285</v>
      </c>
      <c r="B224" s="1201" t="s">
        <v>2241</v>
      </c>
      <c r="C224" s="1212">
        <v>43004</v>
      </c>
      <c r="D224" s="1201" t="s">
        <v>2295</v>
      </c>
      <c r="E224" s="1202" t="s">
        <v>1989</v>
      </c>
      <c r="F224" s="1203">
        <v>69149</v>
      </c>
      <c r="G224" s="1204">
        <v>1.87</v>
      </c>
      <c r="H224" s="1201">
        <v>2.41</v>
      </c>
      <c r="I224" s="1201" t="s">
        <v>322</v>
      </c>
      <c r="J224" s="1226">
        <f t="shared" si="5"/>
        <v>2.41</v>
      </c>
      <c r="K224" s="1213" t="s">
        <v>818</v>
      </c>
      <c r="L224" s="1214" t="s">
        <v>661</v>
      </c>
      <c r="M224" s="1214" t="s">
        <v>352</v>
      </c>
      <c r="N224" s="1214"/>
      <c r="O224" s="1214"/>
      <c r="P224" s="1214" t="s">
        <v>5</v>
      </c>
      <c r="Q224" s="1214" t="s">
        <v>323</v>
      </c>
      <c r="R224" s="1214" t="s">
        <v>652</v>
      </c>
      <c r="S224" s="1201"/>
      <c r="T224" s="1201" t="s">
        <v>5</v>
      </c>
      <c r="U224" s="1201" t="s">
        <v>323</v>
      </c>
      <c r="V224" s="1201" t="s">
        <v>652</v>
      </c>
    </row>
    <row r="225" spans="1:22" outlineLevel="1">
      <c r="A225" s="1211" t="s">
        <v>285</v>
      </c>
      <c r="B225" s="1201" t="s">
        <v>2241</v>
      </c>
      <c r="C225" s="1212">
        <v>43007</v>
      </c>
      <c r="D225" s="1201" t="s">
        <v>2300</v>
      </c>
      <c r="E225" s="1202" t="s">
        <v>2350</v>
      </c>
      <c r="F225" s="1203">
        <v>69149</v>
      </c>
      <c r="G225" s="1204">
        <v>9.24</v>
      </c>
      <c r="H225" s="1201">
        <v>11.91</v>
      </c>
      <c r="I225" s="1201" t="s">
        <v>322</v>
      </c>
      <c r="J225" s="1226">
        <f t="shared" si="5"/>
        <v>11.91</v>
      </c>
      <c r="K225" s="1213" t="s">
        <v>818</v>
      </c>
      <c r="L225" s="1214" t="s">
        <v>661</v>
      </c>
      <c r="M225" s="1214" t="s">
        <v>352</v>
      </c>
      <c r="N225" s="1214"/>
      <c r="O225" s="1214"/>
      <c r="P225" s="1214" t="s">
        <v>5</v>
      </c>
      <c r="Q225" s="1214" t="s">
        <v>323</v>
      </c>
      <c r="R225" s="1214" t="s">
        <v>652</v>
      </c>
      <c r="S225" s="1201"/>
      <c r="T225" s="1201" t="s">
        <v>5</v>
      </c>
      <c r="U225" s="1201" t="s">
        <v>323</v>
      </c>
      <c r="V225" s="1201" t="s">
        <v>652</v>
      </c>
    </row>
    <row r="226" spans="1:22" outlineLevel="1">
      <c r="A226" s="1211" t="s">
        <v>285</v>
      </c>
      <c r="B226" s="1201" t="s">
        <v>2241</v>
      </c>
      <c r="C226" s="1212">
        <v>43007</v>
      </c>
      <c r="D226" s="1201" t="s">
        <v>2300</v>
      </c>
      <c r="E226" s="1202" t="s">
        <v>1977</v>
      </c>
      <c r="F226" s="1203">
        <v>69149</v>
      </c>
      <c r="G226" s="1204">
        <v>2.38</v>
      </c>
      <c r="H226" s="1201">
        <v>3.07</v>
      </c>
      <c r="I226" s="1201" t="s">
        <v>322</v>
      </c>
      <c r="J226" s="1226">
        <f t="shared" si="5"/>
        <v>3.07</v>
      </c>
      <c r="K226" s="1213" t="s">
        <v>818</v>
      </c>
      <c r="L226" s="1214" t="s">
        <v>661</v>
      </c>
      <c r="M226" s="1214" t="s">
        <v>352</v>
      </c>
      <c r="N226" s="1214"/>
      <c r="O226" s="1214"/>
      <c r="P226" s="1214" t="s">
        <v>5</v>
      </c>
      <c r="Q226" s="1214" t="s">
        <v>323</v>
      </c>
      <c r="R226" s="1214" t="s">
        <v>652</v>
      </c>
      <c r="S226" s="1201"/>
      <c r="T226" s="1201" t="s">
        <v>5</v>
      </c>
      <c r="U226" s="1201" t="s">
        <v>323</v>
      </c>
      <c r="V226" s="1201" t="s">
        <v>652</v>
      </c>
    </row>
    <row r="227" spans="1:22">
      <c r="A227" s="1215" t="s">
        <v>647</v>
      </c>
      <c r="B227" s="1215"/>
      <c r="C227" s="1215"/>
      <c r="D227" s="1215"/>
      <c r="E227" s="1216"/>
      <c r="F227" s="1217"/>
      <c r="G227" s="1218">
        <f>SUM(G192:G226)</f>
        <v>339.63000000000011</v>
      </c>
      <c r="H227" s="1219">
        <f>SUM(H192:H226)</f>
        <v>437.71000000000009</v>
      </c>
      <c r="I227" s="1215"/>
      <c r="J227" s="1227">
        <f>SUM(J192:J226)</f>
        <v>437.71000000000009</v>
      </c>
      <c r="K227" s="1215"/>
      <c r="L227" s="1215"/>
      <c r="M227" s="1215"/>
      <c r="N227" s="1215"/>
      <c r="O227" s="1215"/>
      <c r="P227" s="1215"/>
      <c r="Q227" s="1215"/>
      <c r="R227" s="1215"/>
      <c r="S227" s="1201"/>
      <c r="T227" s="1201"/>
      <c r="U227" s="1201"/>
      <c r="V227" s="1201"/>
    </row>
    <row r="228" spans="1:22" outlineLevel="1">
      <c r="A228" s="1211" t="s">
        <v>286</v>
      </c>
      <c r="B228" s="1201" t="s">
        <v>2241</v>
      </c>
      <c r="C228" s="1212">
        <v>42990</v>
      </c>
      <c r="D228" s="1201" t="s">
        <v>2293</v>
      </c>
      <c r="E228" s="1202" t="s">
        <v>2351</v>
      </c>
      <c r="F228" s="1203">
        <v>69149</v>
      </c>
      <c r="G228" s="1204">
        <v>48.89</v>
      </c>
      <c r="H228" s="1201">
        <v>63</v>
      </c>
      <c r="I228" s="1201" t="s">
        <v>322</v>
      </c>
      <c r="J228" s="1226">
        <f>H228</f>
        <v>63</v>
      </c>
      <c r="K228" s="1213" t="s">
        <v>752</v>
      </c>
      <c r="L228" s="1214" t="s">
        <v>661</v>
      </c>
      <c r="M228" s="1214" t="s">
        <v>352</v>
      </c>
      <c r="N228" s="1214"/>
      <c r="O228" s="1214"/>
      <c r="P228" s="1214" t="s">
        <v>5</v>
      </c>
      <c r="Q228" s="1214" t="s">
        <v>323</v>
      </c>
      <c r="R228" s="1214" t="s">
        <v>652</v>
      </c>
      <c r="S228" s="1201"/>
      <c r="T228" s="1201" t="s">
        <v>5</v>
      </c>
      <c r="U228" s="1201" t="s">
        <v>323</v>
      </c>
      <c r="V228" s="1201" t="s">
        <v>652</v>
      </c>
    </row>
    <row r="229" spans="1:22" outlineLevel="1">
      <c r="A229" s="1211" t="s">
        <v>286</v>
      </c>
      <c r="B229" s="1201" t="s">
        <v>2241</v>
      </c>
      <c r="C229" s="1212">
        <v>42990</v>
      </c>
      <c r="D229" s="1201" t="s">
        <v>2293</v>
      </c>
      <c r="E229" s="1202" t="s">
        <v>2352</v>
      </c>
      <c r="F229" s="1203">
        <v>69149</v>
      </c>
      <c r="G229" s="1204">
        <v>207.5</v>
      </c>
      <c r="H229" s="1201">
        <v>267.39999999999998</v>
      </c>
      <c r="I229" s="1201" t="s">
        <v>322</v>
      </c>
      <c r="J229" s="1226">
        <f>H229</f>
        <v>267.39999999999998</v>
      </c>
      <c r="K229" s="1213" t="s">
        <v>752</v>
      </c>
      <c r="L229" s="1214" t="s">
        <v>661</v>
      </c>
      <c r="M229" s="1214" t="s">
        <v>352</v>
      </c>
      <c r="N229" s="1214"/>
      <c r="O229" s="1214"/>
      <c r="P229" s="1214" t="s">
        <v>5</v>
      </c>
      <c r="Q229" s="1214" t="s">
        <v>323</v>
      </c>
      <c r="R229" s="1214" t="s">
        <v>652</v>
      </c>
      <c r="S229" s="1201"/>
      <c r="T229" s="1201" t="s">
        <v>5</v>
      </c>
      <c r="U229" s="1201" t="s">
        <v>323</v>
      </c>
      <c r="V229" s="1201" t="s">
        <v>652</v>
      </c>
    </row>
    <row r="230" spans="1:22">
      <c r="A230" s="1215" t="s">
        <v>647</v>
      </c>
      <c r="B230" s="1215"/>
      <c r="C230" s="1215"/>
      <c r="D230" s="1215"/>
      <c r="E230" s="1216"/>
      <c r="F230" s="1217"/>
      <c r="G230" s="1218">
        <f>SUM(G228:G229)</f>
        <v>256.39</v>
      </c>
      <c r="H230" s="1219">
        <f>SUM(H228:H229)</f>
        <v>330.4</v>
      </c>
      <c r="I230" s="1215"/>
      <c r="J230" s="1227">
        <f>SUM(J228:J229)</f>
        <v>330.4</v>
      </c>
      <c r="K230" s="1215"/>
      <c r="L230" s="1215"/>
      <c r="M230" s="1215"/>
      <c r="N230" s="1215"/>
      <c r="O230" s="1215"/>
      <c r="P230" s="1215"/>
      <c r="Q230" s="1215"/>
      <c r="R230" s="1215"/>
      <c r="S230" s="1201"/>
      <c r="T230" s="1201"/>
      <c r="U230" s="1201"/>
      <c r="V230" s="1201"/>
    </row>
    <row r="231" spans="1:22" outlineLevel="1">
      <c r="A231" s="1211" t="s">
        <v>287</v>
      </c>
      <c r="B231" s="1201" t="s">
        <v>2241</v>
      </c>
      <c r="C231" s="1212">
        <v>42986</v>
      </c>
      <c r="D231" s="1201" t="s">
        <v>2252</v>
      </c>
      <c r="E231" s="1202" t="s">
        <v>2353</v>
      </c>
      <c r="F231" s="1203">
        <v>69149</v>
      </c>
      <c r="G231" s="1204">
        <v>180.03</v>
      </c>
      <c r="H231" s="1201">
        <v>232</v>
      </c>
      <c r="I231" s="1201" t="s">
        <v>322</v>
      </c>
      <c r="J231" s="1226">
        <f>H231</f>
        <v>232</v>
      </c>
      <c r="K231" s="1213" t="s">
        <v>835</v>
      </c>
      <c r="L231" s="1214" t="s">
        <v>661</v>
      </c>
      <c r="M231" s="1214" t="s">
        <v>352</v>
      </c>
      <c r="N231" s="1214"/>
      <c r="O231" s="1214"/>
      <c r="P231" s="1214" t="s">
        <v>5</v>
      </c>
      <c r="Q231" s="1214" t="s">
        <v>323</v>
      </c>
      <c r="R231" s="1214" t="s">
        <v>652</v>
      </c>
      <c r="S231" s="1201"/>
      <c r="T231" s="1201" t="s">
        <v>5</v>
      </c>
      <c r="U231" s="1201" t="s">
        <v>323</v>
      </c>
      <c r="V231" s="1201" t="s">
        <v>652</v>
      </c>
    </row>
    <row r="232" spans="1:22" outlineLevel="1">
      <c r="A232" s="1211" t="s">
        <v>287</v>
      </c>
      <c r="B232" s="1201" t="s">
        <v>2241</v>
      </c>
      <c r="C232" s="1212">
        <v>42989</v>
      </c>
      <c r="D232" s="1201" t="s">
        <v>2354</v>
      </c>
      <c r="E232" s="1202" t="s">
        <v>2355</v>
      </c>
      <c r="F232" s="1203">
        <v>69149</v>
      </c>
      <c r="G232" s="1204">
        <v>341.44</v>
      </c>
      <c r="H232" s="1201">
        <v>440</v>
      </c>
      <c r="I232" s="1201" t="s">
        <v>322</v>
      </c>
      <c r="J232" s="1226">
        <f>H232</f>
        <v>440</v>
      </c>
      <c r="K232" s="1213" t="s">
        <v>835</v>
      </c>
      <c r="L232" s="1214" t="s">
        <v>661</v>
      </c>
      <c r="M232" s="1214" t="s">
        <v>352</v>
      </c>
      <c r="N232" s="1214"/>
      <c r="O232" s="1214"/>
      <c r="P232" s="1214" t="s">
        <v>5</v>
      </c>
      <c r="Q232" s="1214" t="s">
        <v>323</v>
      </c>
      <c r="R232" s="1214" t="s">
        <v>652</v>
      </c>
      <c r="S232" s="1201"/>
      <c r="T232" s="1201" t="s">
        <v>5</v>
      </c>
      <c r="U232" s="1201" t="s">
        <v>323</v>
      </c>
      <c r="V232" s="1201" t="s">
        <v>652</v>
      </c>
    </row>
    <row r="233" spans="1:22" outlineLevel="1">
      <c r="A233" s="1211" t="s">
        <v>287</v>
      </c>
      <c r="B233" s="1201" t="s">
        <v>2241</v>
      </c>
      <c r="C233" s="1212">
        <v>43005</v>
      </c>
      <c r="D233" s="1201" t="s">
        <v>2273</v>
      </c>
      <c r="E233" s="1202" t="s">
        <v>2356</v>
      </c>
      <c r="F233" s="1203">
        <v>69149</v>
      </c>
      <c r="G233" s="1204">
        <v>7.76</v>
      </c>
      <c r="H233" s="1201">
        <v>10</v>
      </c>
      <c r="I233" s="1201" t="s">
        <v>322</v>
      </c>
      <c r="J233" s="1226">
        <f>H233</f>
        <v>10</v>
      </c>
      <c r="K233" s="1213" t="s">
        <v>835</v>
      </c>
      <c r="L233" s="1214" t="s">
        <v>661</v>
      </c>
      <c r="M233" s="1214" t="s">
        <v>352</v>
      </c>
      <c r="N233" s="1214"/>
      <c r="O233" s="1214"/>
      <c r="P233" s="1214" t="s">
        <v>5</v>
      </c>
      <c r="Q233" s="1214" t="s">
        <v>323</v>
      </c>
      <c r="R233" s="1214" t="s">
        <v>652</v>
      </c>
      <c r="S233" s="1201"/>
      <c r="T233" s="1201" t="s">
        <v>5</v>
      </c>
      <c r="U233" s="1201" t="s">
        <v>323</v>
      </c>
      <c r="V233" s="1201" t="s">
        <v>652</v>
      </c>
    </row>
    <row r="234" spans="1:22">
      <c r="A234" s="1215" t="s">
        <v>647</v>
      </c>
      <c r="B234" s="1215"/>
      <c r="C234" s="1215"/>
      <c r="D234" s="1215"/>
      <c r="E234" s="1216"/>
      <c r="F234" s="1217"/>
      <c r="G234" s="1218">
        <f>SUM(G231:G233)</f>
        <v>529.23</v>
      </c>
      <c r="H234" s="1219">
        <f>SUM(H231:H233)</f>
        <v>682</v>
      </c>
      <c r="I234" s="1215"/>
      <c r="J234" s="1227">
        <f>SUM(J231:J233)</f>
        <v>682</v>
      </c>
      <c r="K234" s="1215"/>
      <c r="L234" s="1215"/>
      <c r="M234" s="1215"/>
      <c r="N234" s="1215"/>
      <c r="O234" s="1215"/>
      <c r="P234" s="1215"/>
      <c r="Q234" s="1215"/>
      <c r="R234" s="1215"/>
      <c r="S234" s="1201"/>
      <c r="T234" s="1201"/>
      <c r="U234" s="1201"/>
      <c r="V234" s="1201"/>
    </row>
    <row r="235" spans="1:22" outlineLevel="1">
      <c r="A235" s="1211" t="s">
        <v>288</v>
      </c>
      <c r="B235" s="1201" t="s">
        <v>2241</v>
      </c>
      <c r="C235" s="1212">
        <v>42990</v>
      </c>
      <c r="D235" s="1201" t="s">
        <v>2258</v>
      </c>
      <c r="E235" s="1202" t="s">
        <v>2357</v>
      </c>
      <c r="F235" s="1203">
        <v>69149</v>
      </c>
      <c r="G235" s="1204">
        <v>116.4</v>
      </c>
      <c r="H235" s="1201">
        <v>150</v>
      </c>
      <c r="I235" s="1201" t="s">
        <v>322</v>
      </c>
      <c r="J235" s="1226">
        <f>H235</f>
        <v>150</v>
      </c>
      <c r="K235" s="1213" t="s">
        <v>835</v>
      </c>
      <c r="L235" s="1214" t="s">
        <v>661</v>
      </c>
      <c r="M235" s="1214" t="s">
        <v>352</v>
      </c>
      <c r="N235" s="1214"/>
      <c r="O235" s="1214"/>
      <c r="P235" s="1214" t="s">
        <v>5</v>
      </c>
      <c r="Q235" s="1214" t="s">
        <v>323</v>
      </c>
      <c r="R235" s="1214" t="s">
        <v>652</v>
      </c>
      <c r="S235" s="1201"/>
      <c r="T235" s="1201" t="s">
        <v>5</v>
      </c>
      <c r="U235" s="1201" t="s">
        <v>323</v>
      </c>
      <c r="V235" s="1201" t="s">
        <v>652</v>
      </c>
    </row>
    <row r="236" spans="1:22">
      <c r="A236" s="1215" t="s">
        <v>647</v>
      </c>
      <c r="B236" s="1215"/>
      <c r="C236" s="1215"/>
      <c r="D236" s="1215"/>
      <c r="E236" s="1216"/>
      <c r="F236" s="1217"/>
      <c r="G236" s="1218">
        <f>SUM(G235:G235)</f>
        <v>116.4</v>
      </c>
      <c r="H236" s="1219">
        <f>SUM(H235:H235)</f>
        <v>150</v>
      </c>
      <c r="I236" s="1215"/>
      <c r="J236" s="1227">
        <f>SUM(J235:J235)</f>
        <v>150</v>
      </c>
      <c r="K236" s="1215"/>
      <c r="L236" s="1215"/>
      <c r="M236" s="1215"/>
      <c r="N236" s="1215"/>
      <c r="O236" s="1215"/>
      <c r="P236" s="1215"/>
      <c r="Q236" s="1215"/>
      <c r="R236" s="1215"/>
      <c r="S236" s="1201"/>
      <c r="T236" s="1201"/>
      <c r="U236" s="1201"/>
      <c r="V236" s="1201"/>
    </row>
    <row r="237" spans="1:22" outlineLevel="1">
      <c r="A237" s="1211" t="s">
        <v>289</v>
      </c>
      <c r="B237" s="1201" t="s">
        <v>2241</v>
      </c>
      <c r="C237" s="1212">
        <v>42996</v>
      </c>
      <c r="D237" s="1201" t="s">
        <v>2298</v>
      </c>
      <c r="E237" s="1202" t="s">
        <v>2358</v>
      </c>
      <c r="F237" s="1203">
        <v>69149</v>
      </c>
      <c r="G237" s="1204">
        <v>1.23</v>
      </c>
      <c r="H237" s="1201">
        <v>1.59</v>
      </c>
      <c r="I237" s="1201" t="s">
        <v>322</v>
      </c>
      <c r="J237" s="1226">
        <f t="shared" ref="J237:J245" si="6">H237</f>
        <v>1.59</v>
      </c>
      <c r="K237" s="1213" t="s">
        <v>691</v>
      </c>
      <c r="L237" s="1214" t="s">
        <v>661</v>
      </c>
      <c r="M237" s="1214" t="s">
        <v>352</v>
      </c>
      <c r="N237" s="1214" t="s">
        <v>738</v>
      </c>
      <c r="O237" s="1214"/>
      <c r="P237" s="1214" t="s">
        <v>5</v>
      </c>
      <c r="Q237" s="1214" t="s">
        <v>323</v>
      </c>
      <c r="R237" s="1214" t="s">
        <v>652</v>
      </c>
      <c r="S237" s="1201"/>
      <c r="T237" s="1201" t="s">
        <v>5</v>
      </c>
      <c r="U237" s="1201" t="s">
        <v>323</v>
      </c>
      <c r="V237" s="1201" t="s">
        <v>652</v>
      </c>
    </row>
    <row r="238" spans="1:22" outlineLevel="1">
      <c r="A238" s="1211" t="s">
        <v>289</v>
      </c>
      <c r="B238" s="1201" t="s">
        <v>2241</v>
      </c>
      <c r="C238" s="1212">
        <v>42996</v>
      </c>
      <c r="D238" s="1201" t="s">
        <v>2298</v>
      </c>
      <c r="E238" s="1202" t="s">
        <v>2359</v>
      </c>
      <c r="F238" s="1203">
        <v>69149</v>
      </c>
      <c r="G238" s="1204">
        <v>25.15</v>
      </c>
      <c r="H238" s="1201">
        <v>32.409999999999997</v>
      </c>
      <c r="I238" s="1201" t="s">
        <v>322</v>
      </c>
      <c r="J238" s="1226">
        <f t="shared" si="6"/>
        <v>32.409999999999997</v>
      </c>
      <c r="K238" s="1213" t="s">
        <v>691</v>
      </c>
      <c r="L238" s="1214" t="s">
        <v>661</v>
      </c>
      <c r="M238" s="1214" t="s">
        <v>352</v>
      </c>
      <c r="N238" s="1214" t="s">
        <v>1891</v>
      </c>
      <c r="O238" s="1214"/>
      <c r="P238" s="1214" t="s">
        <v>5</v>
      </c>
      <c r="Q238" s="1214" t="s">
        <v>323</v>
      </c>
      <c r="R238" s="1214" t="s">
        <v>652</v>
      </c>
      <c r="S238" s="1201"/>
      <c r="T238" s="1201" t="s">
        <v>5</v>
      </c>
      <c r="U238" s="1201" t="s">
        <v>323</v>
      </c>
      <c r="V238" s="1201" t="s">
        <v>652</v>
      </c>
    </row>
    <row r="239" spans="1:22" outlineLevel="1">
      <c r="A239" s="1211" t="s">
        <v>289</v>
      </c>
      <c r="B239" s="1201" t="s">
        <v>2241</v>
      </c>
      <c r="C239" s="1212">
        <v>43000</v>
      </c>
      <c r="D239" s="1201" t="s">
        <v>2360</v>
      </c>
      <c r="E239" s="1202" t="s">
        <v>2361</v>
      </c>
      <c r="F239" s="1203">
        <v>69126</v>
      </c>
      <c r="G239" s="1204">
        <v>1.61</v>
      </c>
      <c r="H239" s="1201">
        <v>2.08</v>
      </c>
      <c r="I239" s="1201" t="s">
        <v>322</v>
      </c>
      <c r="J239" s="1226">
        <f t="shared" si="6"/>
        <v>2.08</v>
      </c>
      <c r="K239" s="1213" t="s">
        <v>691</v>
      </c>
      <c r="L239" s="1214" t="s">
        <v>665</v>
      </c>
      <c r="M239" s="1214" t="s">
        <v>352</v>
      </c>
      <c r="N239" s="1214" t="s">
        <v>783</v>
      </c>
      <c r="O239" s="1214"/>
      <c r="P239" s="1214" t="s">
        <v>5</v>
      </c>
      <c r="Q239" s="1214" t="s">
        <v>323</v>
      </c>
      <c r="R239" s="1214" t="s">
        <v>652</v>
      </c>
      <c r="S239" s="1201"/>
      <c r="T239" s="1201" t="s">
        <v>5</v>
      </c>
      <c r="U239" s="1201" t="s">
        <v>323</v>
      </c>
      <c r="V239" s="1201" t="s">
        <v>652</v>
      </c>
    </row>
    <row r="240" spans="1:22" outlineLevel="1">
      <c r="A240" s="1211" t="s">
        <v>289</v>
      </c>
      <c r="B240" s="1201" t="s">
        <v>2241</v>
      </c>
      <c r="C240" s="1212">
        <v>42992</v>
      </c>
      <c r="D240" s="1201" t="s">
        <v>2362</v>
      </c>
      <c r="E240" s="1202" t="s">
        <v>2363</v>
      </c>
      <c r="F240" s="1203">
        <v>69149</v>
      </c>
      <c r="G240" s="1204">
        <v>8.24</v>
      </c>
      <c r="H240" s="1201">
        <v>10.62</v>
      </c>
      <c r="I240" s="1201" t="s">
        <v>322</v>
      </c>
      <c r="J240" s="1226">
        <f t="shared" si="6"/>
        <v>10.62</v>
      </c>
      <c r="K240" s="1213" t="s">
        <v>691</v>
      </c>
      <c r="L240" s="1214" t="s">
        <v>661</v>
      </c>
      <c r="M240" s="1214" t="s">
        <v>352</v>
      </c>
      <c r="N240" s="1214" t="s">
        <v>775</v>
      </c>
      <c r="O240" s="1214"/>
      <c r="P240" s="1214" t="s">
        <v>5</v>
      </c>
      <c r="Q240" s="1214" t="s">
        <v>323</v>
      </c>
      <c r="R240" s="1214" t="s">
        <v>652</v>
      </c>
      <c r="S240" s="1201"/>
      <c r="T240" s="1201" t="s">
        <v>5</v>
      </c>
      <c r="U240" s="1201" t="s">
        <v>323</v>
      </c>
      <c r="V240" s="1201" t="s">
        <v>652</v>
      </c>
    </row>
    <row r="241" spans="1:22" outlineLevel="1">
      <c r="A241" s="1211" t="s">
        <v>289</v>
      </c>
      <c r="B241" s="1201" t="s">
        <v>2241</v>
      </c>
      <c r="C241" s="1212">
        <v>42992</v>
      </c>
      <c r="D241" s="1201" t="s">
        <v>2362</v>
      </c>
      <c r="E241" s="1202" t="s">
        <v>2364</v>
      </c>
      <c r="F241" s="1203">
        <v>69149</v>
      </c>
      <c r="G241" s="1204">
        <v>7.95</v>
      </c>
      <c r="H241" s="1201">
        <v>10.24</v>
      </c>
      <c r="I241" s="1201" t="s">
        <v>322</v>
      </c>
      <c r="J241" s="1226">
        <f t="shared" si="6"/>
        <v>10.24</v>
      </c>
      <c r="K241" s="1213" t="s">
        <v>691</v>
      </c>
      <c r="L241" s="1214" t="s">
        <v>661</v>
      </c>
      <c r="M241" s="1214" t="s">
        <v>352</v>
      </c>
      <c r="N241" s="1214" t="s">
        <v>760</v>
      </c>
      <c r="O241" s="1214"/>
      <c r="P241" s="1214" t="s">
        <v>5</v>
      </c>
      <c r="Q241" s="1214" t="s">
        <v>323</v>
      </c>
      <c r="R241" s="1214" t="s">
        <v>652</v>
      </c>
      <c r="S241" s="1201"/>
      <c r="T241" s="1201" t="s">
        <v>5</v>
      </c>
      <c r="U241" s="1201" t="s">
        <v>323</v>
      </c>
      <c r="V241" s="1201" t="s">
        <v>652</v>
      </c>
    </row>
    <row r="242" spans="1:22" outlineLevel="1">
      <c r="A242" s="1211" t="s">
        <v>289</v>
      </c>
      <c r="B242" s="1201" t="s">
        <v>2241</v>
      </c>
      <c r="C242" s="1212">
        <v>42992</v>
      </c>
      <c r="D242" s="1201" t="s">
        <v>2362</v>
      </c>
      <c r="E242" s="1202" t="s">
        <v>2365</v>
      </c>
      <c r="F242" s="1203">
        <v>69149</v>
      </c>
      <c r="G242" s="1204">
        <v>19.97</v>
      </c>
      <c r="H242" s="1201">
        <v>25.73</v>
      </c>
      <c r="I242" s="1201" t="s">
        <v>322</v>
      </c>
      <c r="J242" s="1226">
        <f t="shared" si="6"/>
        <v>25.73</v>
      </c>
      <c r="K242" s="1213" t="s">
        <v>691</v>
      </c>
      <c r="L242" s="1214" t="s">
        <v>661</v>
      </c>
      <c r="M242" s="1214" t="s">
        <v>352</v>
      </c>
      <c r="N242" s="1214" t="s">
        <v>746</v>
      </c>
      <c r="O242" s="1214"/>
      <c r="P242" s="1214" t="s">
        <v>5</v>
      </c>
      <c r="Q242" s="1214" t="s">
        <v>323</v>
      </c>
      <c r="R242" s="1214" t="s">
        <v>652</v>
      </c>
      <c r="S242" s="1201"/>
      <c r="T242" s="1201" t="s">
        <v>5</v>
      </c>
      <c r="U242" s="1201" t="s">
        <v>323</v>
      </c>
      <c r="V242" s="1201" t="s">
        <v>652</v>
      </c>
    </row>
    <row r="243" spans="1:22" outlineLevel="1">
      <c r="A243" s="1211" t="s">
        <v>289</v>
      </c>
      <c r="B243" s="1201" t="s">
        <v>2241</v>
      </c>
      <c r="C243" s="1212">
        <v>42992</v>
      </c>
      <c r="D243" s="1201" t="s">
        <v>2362</v>
      </c>
      <c r="E243" s="1202" t="s">
        <v>2366</v>
      </c>
      <c r="F243" s="1203">
        <v>69149</v>
      </c>
      <c r="G243" s="1204">
        <v>36.57</v>
      </c>
      <c r="H243" s="1201">
        <v>47.13</v>
      </c>
      <c r="I243" s="1201" t="s">
        <v>322</v>
      </c>
      <c r="J243" s="1226">
        <f t="shared" si="6"/>
        <v>47.13</v>
      </c>
      <c r="K243" s="1213" t="s">
        <v>691</v>
      </c>
      <c r="L243" s="1214" t="s">
        <v>661</v>
      </c>
      <c r="M243" s="1214" t="s">
        <v>352</v>
      </c>
      <c r="N243" s="1214" t="s">
        <v>1003</v>
      </c>
      <c r="O243" s="1214"/>
      <c r="P243" s="1214" t="s">
        <v>5</v>
      </c>
      <c r="Q243" s="1214" t="s">
        <v>323</v>
      </c>
      <c r="R243" s="1214" t="s">
        <v>652</v>
      </c>
      <c r="S243" s="1201"/>
      <c r="T243" s="1201" t="s">
        <v>5</v>
      </c>
      <c r="U243" s="1201" t="s">
        <v>323</v>
      </c>
      <c r="V243" s="1201" t="s">
        <v>652</v>
      </c>
    </row>
    <row r="244" spans="1:22" outlineLevel="1">
      <c r="A244" s="1211" t="s">
        <v>289</v>
      </c>
      <c r="B244" s="1201" t="s">
        <v>2241</v>
      </c>
      <c r="C244" s="1212">
        <v>42996</v>
      </c>
      <c r="D244" s="1201" t="s">
        <v>2298</v>
      </c>
      <c r="E244" s="1202" t="s">
        <v>2367</v>
      </c>
      <c r="F244" s="1203">
        <v>69149</v>
      </c>
      <c r="G244" s="1204">
        <v>16.52</v>
      </c>
      <c r="H244" s="1201">
        <v>21.29</v>
      </c>
      <c r="I244" s="1201" t="s">
        <v>322</v>
      </c>
      <c r="J244" s="1226">
        <f t="shared" si="6"/>
        <v>21.29</v>
      </c>
      <c r="K244" s="1213" t="s">
        <v>691</v>
      </c>
      <c r="L244" s="1214" t="s">
        <v>661</v>
      </c>
      <c r="M244" s="1214" t="s">
        <v>352</v>
      </c>
      <c r="N244" s="1214" t="s">
        <v>760</v>
      </c>
      <c r="O244" s="1214"/>
      <c r="P244" s="1214" t="s">
        <v>5</v>
      </c>
      <c r="Q244" s="1214" t="s">
        <v>323</v>
      </c>
      <c r="R244" s="1214" t="s">
        <v>652</v>
      </c>
      <c r="S244" s="1201"/>
      <c r="T244" s="1201" t="s">
        <v>5</v>
      </c>
      <c r="U244" s="1201" t="s">
        <v>323</v>
      </c>
      <c r="V244" s="1201" t="s">
        <v>652</v>
      </c>
    </row>
    <row r="245" spans="1:22" outlineLevel="1">
      <c r="A245" s="1211" t="s">
        <v>289</v>
      </c>
      <c r="B245" s="1201" t="s">
        <v>2241</v>
      </c>
      <c r="C245" s="1212">
        <v>42996</v>
      </c>
      <c r="D245" s="1201" t="s">
        <v>2298</v>
      </c>
      <c r="E245" s="1202" t="s">
        <v>2368</v>
      </c>
      <c r="F245" s="1203">
        <v>69149</v>
      </c>
      <c r="G245" s="1204">
        <v>1.1599999999999999</v>
      </c>
      <c r="H245" s="1201">
        <v>1.5</v>
      </c>
      <c r="I245" s="1201" t="s">
        <v>322</v>
      </c>
      <c r="J245" s="1226">
        <f t="shared" si="6"/>
        <v>1.5</v>
      </c>
      <c r="K245" s="1213" t="s">
        <v>691</v>
      </c>
      <c r="L245" s="1214" t="s">
        <v>661</v>
      </c>
      <c r="M245" s="1214" t="s">
        <v>352</v>
      </c>
      <c r="N245" s="1214" t="s">
        <v>746</v>
      </c>
      <c r="O245" s="1214"/>
      <c r="P245" s="1214" t="s">
        <v>5</v>
      </c>
      <c r="Q245" s="1214" t="s">
        <v>323</v>
      </c>
      <c r="R245" s="1214" t="s">
        <v>652</v>
      </c>
      <c r="S245" s="1201"/>
      <c r="T245" s="1201" t="s">
        <v>5</v>
      </c>
      <c r="U245" s="1201" t="s">
        <v>323</v>
      </c>
      <c r="V245" s="1201" t="s">
        <v>652</v>
      </c>
    </row>
    <row r="246" spans="1:22">
      <c r="A246" s="1215" t="s">
        <v>647</v>
      </c>
      <c r="B246" s="1215"/>
      <c r="C246" s="1215"/>
      <c r="D246" s="1215"/>
      <c r="E246" s="1216"/>
      <c r="F246" s="1217"/>
      <c r="G246" s="1218">
        <f>SUM(G237:G245)</f>
        <v>118.39999999999999</v>
      </c>
      <c r="H246" s="1219">
        <f>SUM(H237:H245)</f>
        <v>152.59</v>
      </c>
      <c r="I246" s="1215"/>
      <c r="J246" s="1227">
        <f>SUM(J237:J245)</f>
        <v>152.59</v>
      </c>
      <c r="K246" s="1215"/>
      <c r="L246" s="1215"/>
      <c r="M246" s="1215"/>
      <c r="N246" s="1215"/>
      <c r="O246" s="1215"/>
      <c r="P246" s="1215"/>
      <c r="Q246" s="1215"/>
      <c r="R246" s="1215"/>
      <c r="S246" s="1201"/>
      <c r="T246" s="1201"/>
      <c r="U246" s="1201"/>
      <c r="V246" s="1201"/>
    </row>
    <row r="247" spans="1:22" outlineLevel="1">
      <c r="A247" s="1211" t="s">
        <v>292</v>
      </c>
      <c r="B247" s="1201" t="s">
        <v>2241</v>
      </c>
      <c r="C247" s="1212">
        <v>43006</v>
      </c>
      <c r="D247" s="1201" t="s">
        <v>2369</v>
      </c>
      <c r="E247" s="1202" t="s">
        <v>2370</v>
      </c>
      <c r="F247" s="1203">
        <v>69126</v>
      </c>
      <c r="G247" s="1204">
        <v>314.27999999999997</v>
      </c>
      <c r="H247" s="1201">
        <v>405</v>
      </c>
      <c r="I247" s="1201" t="s">
        <v>322</v>
      </c>
      <c r="J247" s="1226">
        <f t="shared" ref="J247:J257" si="7">H247</f>
        <v>405</v>
      </c>
      <c r="K247" s="1213" t="s">
        <v>865</v>
      </c>
      <c r="L247" s="1214" t="s">
        <v>665</v>
      </c>
      <c r="M247" s="1214" t="s">
        <v>352</v>
      </c>
      <c r="N247" s="1214" t="s">
        <v>815</v>
      </c>
      <c r="O247" s="1214"/>
      <c r="P247" s="1214" t="s">
        <v>5</v>
      </c>
      <c r="Q247" s="1214" t="s">
        <v>323</v>
      </c>
      <c r="R247" s="1214" t="s">
        <v>652</v>
      </c>
      <c r="S247" s="1201"/>
      <c r="T247" s="1201" t="s">
        <v>5</v>
      </c>
      <c r="U247" s="1201" t="s">
        <v>323</v>
      </c>
      <c r="V247" s="1201" t="s">
        <v>652</v>
      </c>
    </row>
    <row r="248" spans="1:22" outlineLevel="1">
      <c r="A248" s="1211" t="s">
        <v>292</v>
      </c>
      <c r="B248" s="1201" t="s">
        <v>2241</v>
      </c>
      <c r="C248" s="1212">
        <v>43006</v>
      </c>
      <c r="D248" s="1201" t="s">
        <v>2371</v>
      </c>
      <c r="E248" s="1202" t="s">
        <v>2372</v>
      </c>
      <c r="F248" s="1203">
        <v>69126</v>
      </c>
      <c r="G248" s="1204">
        <v>2.42</v>
      </c>
      <c r="H248" s="1201">
        <v>3.12</v>
      </c>
      <c r="I248" s="1201" t="s">
        <v>322</v>
      </c>
      <c r="J248" s="1226">
        <f t="shared" si="7"/>
        <v>3.12</v>
      </c>
      <c r="K248" s="1213" t="s">
        <v>865</v>
      </c>
      <c r="L248" s="1214" t="s">
        <v>665</v>
      </c>
      <c r="M248" s="1214" t="s">
        <v>352</v>
      </c>
      <c r="N248" s="1214" t="s">
        <v>651</v>
      </c>
      <c r="O248" s="1214"/>
      <c r="P248" s="1214" t="s">
        <v>5</v>
      </c>
      <c r="Q248" s="1214" t="s">
        <v>323</v>
      </c>
      <c r="R248" s="1214" t="s">
        <v>652</v>
      </c>
      <c r="S248" s="1201"/>
      <c r="T248" s="1201" t="s">
        <v>5</v>
      </c>
      <c r="U248" s="1201" t="s">
        <v>323</v>
      </c>
      <c r="V248" s="1201" t="s">
        <v>652</v>
      </c>
    </row>
    <row r="249" spans="1:22" outlineLevel="1">
      <c r="A249" s="1211" t="s">
        <v>292</v>
      </c>
      <c r="B249" s="1201" t="s">
        <v>2241</v>
      </c>
      <c r="C249" s="1212">
        <v>43006</v>
      </c>
      <c r="D249" s="1201" t="s">
        <v>2371</v>
      </c>
      <c r="E249" s="1202" t="s">
        <v>2373</v>
      </c>
      <c r="F249" s="1203">
        <v>69126</v>
      </c>
      <c r="G249" s="1204">
        <v>12.11</v>
      </c>
      <c r="H249" s="1201">
        <v>15.6</v>
      </c>
      <c r="I249" s="1201" t="s">
        <v>322</v>
      </c>
      <c r="J249" s="1226">
        <f t="shared" si="7"/>
        <v>15.6</v>
      </c>
      <c r="K249" s="1213" t="s">
        <v>865</v>
      </c>
      <c r="L249" s="1214" t="s">
        <v>665</v>
      </c>
      <c r="M249" s="1214" t="s">
        <v>352</v>
      </c>
      <c r="N249" s="1214" t="s">
        <v>815</v>
      </c>
      <c r="O249" s="1214"/>
      <c r="P249" s="1214" t="s">
        <v>5</v>
      </c>
      <c r="Q249" s="1214" t="s">
        <v>323</v>
      </c>
      <c r="R249" s="1214" t="s">
        <v>652</v>
      </c>
      <c r="S249" s="1201"/>
      <c r="T249" s="1201" t="s">
        <v>5</v>
      </c>
      <c r="U249" s="1201" t="s">
        <v>323</v>
      </c>
      <c r="V249" s="1201" t="s">
        <v>652</v>
      </c>
    </row>
    <row r="250" spans="1:22" outlineLevel="1">
      <c r="A250" s="1211" t="s">
        <v>292</v>
      </c>
      <c r="B250" s="1201" t="s">
        <v>2241</v>
      </c>
      <c r="C250" s="1212">
        <v>43008</v>
      </c>
      <c r="D250" s="1201" t="s">
        <v>2374</v>
      </c>
      <c r="E250" s="1202" t="s">
        <v>2375</v>
      </c>
      <c r="F250" s="1203">
        <v>69126</v>
      </c>
      <c r="G250" s="1204">
        <v>-419.04</v>
      </c>
      <c r="H250" s="1201">
        <v>-540</v>
      </c>
      <c r="I250" s="1201" t="s">
        <v>322</v>
      </c>
      <c r="J250" s="1226">
        <f t="shared" si="7"/>
        <v>-540</v>
      </c>
      <c r="K250" s="1213" t="s">
        <v>865</v>
      </c>
      <c r="L250" s="1214" t="s">
        <v>665</v>
      </c>
      <c r="M250" s="1214" t="s">
        <v>352</v>
      </c>
      <c r="N250" s="1214" t="s">
        <v>651</v>
      </c>
      <c r="O250" s="1214"/>
      <c r="P250" s="1214" t="s">
        <v>5</v>
      </c>
      <c r="Q250" s="1214" t="s">
        <v>323</v>
      </c>
      <c r="R250" s="1214" t="s">
        <v>652</v>
      </c>
      <c r="S250" s="1201"/>
      <c r="T250" s="1201" t="s">
        <v>5</v>
      </c>
      <c r="U250" s="1201" t="s">
        <v>323</v>
      </c>
      <c r="V250" s="1201" t="s">
        <v>652</v>
      </c>
    </row>
    <row r="251" spans="1:22" outlineLevel="1">
      <c r="A251" s="1211" t="s">
        <v>292</v>
      </c>
      <c r="B251" s="1201" t="s">
        <v>2241</v>
      </c>
      <c r="C251" s="1212">
        <v>42985</v>
      </c>
      <c r="D251" s="1201" t="s">
        <v>2252</v>
      </c>
      <c r="E251" s="1202" t="s">
        <v>2376</v>
      </c>
      <c r="F251" s="1203">
        <v>69149</v>
      </c>
      <c r="G251" s="1204">
        <v>10.86</v>
      </c>
      <c r="H251" s="1201">
        <v>14</v>
      </c>
      <c r="I251" s="1201" t="s">
        <v>322</v>
      </c>
      <c r="J251" s="1226">
        <f t="shared" si="7"/>
        <v>14</v>
      </c>
      <c r="K251" s="1213" t="s">
        <v>865</v>
      </c>
      <c r="L251" s="1214" t="s">
        <v>661</v>
      </c>
      <c r="M251" s="1214" t="s">
        <v>352</v>
      </c>
      <c r="N251" s="1214" t="s">
        <v>1385</v>
      </c>
      <c r="O251" s="1214"/>
      <c r="P251" s="1214" t="s">
        <v>5</v>
      </c>
      <c r="Q251" s="1214" t="s">
        <v>323</v>
      </c>
      <c r="R251" s="1214" t="s">
        <v>652</v>
      </c>
      <c r="S251" s="1201"/>
      <c r="T251" s="1201" t="s">
        <v>5</v>
      </c>
      <c r="U251" s="1201" t="s">
        <v>323</v>
      </c>
      <c r="V251" s="1201" t="s">
        <v>652</v>
      </c>
    </row>
    <row r="252" spans="1:22" outlineLevel="1">
      <c r="A252" s="1211" t="s">
        <v>292</v>
      </c>
      <c r="B252" s="1201" t="s">
        <v>2241</v>
      </c>
      <c r="C252" s="1212">
        <v>42989</v>
      </c>
      <c r="D252" s="1201" t="s">
        <v>2258</v>
      </c>
      <c r="E252" s="1202" t="s">
        <v>2377</v>
      </c>
      <c r="F252" s="1203">
        <v>69149</v>
      </c>
      <c r="G252" s="1204">
        <v>6.84</v>
      </c>
      <c r="H252" s="1201">
        <v>8.82</v>
      </c>
      <c r="I252" s="1201" t="s">
        <v>322</v>
      </c>
      <c r="J252" s="1226">
        <f t="shared" si="7"/>
        <v>8.82</v>
      </c>
      <c r="K252" s="1213" t="s">
        <v>865</v>
      </c>
      <c r="L252" s="1214" t="s">
        <v>661</v>
      </c>
      <c r="M252" s="1214" t="s">
        <v>352</v>
      </c>
      <c r="N252" s="1214" t="s">
        <v>1385</v>
      </c>
      <c r="O252" s="1214"/>
      <c r="P252" s="1214" t="s">
        <v>5</v>
      </c>
      <c r="Q252" s="1214" t="s">
        <v>323</v>
      </c>
      <c r="R252" s="1214" t="s">
        <v>652</v>
      </c>
      <c r="S252" s="1201"/>
      <c r="T252" s="1201" t="s">
        <v>5</v>
      </c>
      <c r="U252" s="1201" t="s">
        <v>323</v>
      </c>
      <c r="V252" s="1201" t="s">
        <v>652</v>
      </c>
    </row>
    <row r="253" spans="1:22" outlineLevel="1">
      <c r="A253" s="1211" t="s">
        <v>292</v>
      </c>
      <c r="B253" s="1201" t="s">
        <v>2241</v>
      </c>
      <c r="C253" s="1212">
        <v>42992</v>
      </c>
      <c r="D253" s="1201" t="s">
        <v>2378</v>
      </c>
      <c r="E253" s="1202" t="s">
        <v>2379</v>
      </c>
      <c r="F253" s="1203">
        <v>69126</v>
      </c>
      <c r="G253" s="1204">
        <v>174.6</v>
      </c>
      <c r="H253" s="1201">
        <v>225</v>
      </c>
      <c r="I253" s="1201" t="s">
        <v>322</v>
      </c>
      <c r="J253" s="1226">
        <f t="shared" si="7"/>
        <v>225</v>
      </c>
      <c r="K253" s="1213" t="s">
        <v>865</v>
      </c>
      <c r="L253" s="1214" t="s">
        <v>665</v>
      </c>
      <c r="M253" s="1214" t="s">
        <v>352</v>
      </c>
      <c r="N253" s="1214" t="s">
        <v>651</v>
      </c>
      <c r="O253" s="1214"/>
      <c r="P253" s="1214" t="s">
        <v>5</v>
      </c>
      <c r="Q253" s="1214" t="s">
        <v>323</v>
      </c>
      <c r="R253" s="1214" t="s">
        <v>652</v>
      </c>
      <c r="S253" s="1201"/>
      <c r="T253" s="1201" t="s">
        <v>5</v>
      </c>
      <c r="U253" s="1201" t="s">
        <v>323</v>
      </c>
      <c r="V253" s="1201" t="s">
        <v>652</v>
      </c>
    </row>
    <row r="254" spans="1:22" outlineLevel="1">
      <c r="A254" s="1211" t="s">
        <v>292</v>
      </c>
      <c r="B254" s="1201" t="s">
        <v>2241</v>
      </c>
      <c r="C254" s="1212">
        <v>42998</v>
      </c>
      <c r="D254" s="1201" t="s">
        <v>2380</v>
      </c>
      <c r="E254" s="1202" t="s">
        <v>2381</v>
      </c>
      <c r="F254" s="1203">
        <v>69126</v>
      </c>
      <c r="G254" s="1204">
        <v>7.26</v>
      </c>
      <c r="H254" s="1201">
        <v>9.36</v>
      </c>
      <c r="I254" s="1201" t="s">
        <v>322</v>
      </c>
      <c r="J254" s="1226">
        <f t="shared" si="7"/>
        <v>9.36</v>
      </c>
      <c r="K254" s="1213" t="s">
        <v>865</v>
      </c>
      <c r="L254" s="1214" t="s">
        <v>665</v>
      </c>
      <c r="M254" s="1214" t="s">
        <v>352</v>
      </c>
      <c r="N254" s="1214" t="s">
        <v>815</v>
      </c>
      <c r="O254" s="1214"/>
      <c r="P254" s="1214" t="s">
        <v>5</v>
      </c>
      <c r="Q254" s="1214" t="s">
        <v>323</v>
      </c>
      <c r="R254" s="1214" t="s">
        <v>652</v>
      </c>
      <c r="S254" s="1201"/>
      <c r="T254" s="1201" t="s">
        <v>5</v>
      </c>
      <c r="U254" s="1201" t="s">
        <v>323</v>
      </c>
      <c r="V254" s="1201" t="s">
        <v>652</v>
      </c>
    </row>
    <row r="255" spans="1:22" outlineLevel="1">
      <c r="A255" s="1211" t="s">
        <v>292</v>
      </c>
      <c r="B255" s="1201" t="s">
        <v>2241</v>
      </c>
      <c r="C255" s="1212">
        <v>43000</v>
      </c>
      <c r="D255" s="1201" t="s">
        <v>2382</v>
      </c>
      <c r="E255" s="1202" t="s">
        <v>2383</v>
      </c>
      <c r="F255" s="1203">
        <v>69126</v>
      </c>
      <c r="G255" s="1204">
        <v>12.45</v>
      </c>
      <c r="H255" s="1201">
        <v>16.05</v>
      </c>
      <c r="I255" s="1201" t="s">
        <v>322</v>
      </c>
      <c r="J255" s="1226">
        <f t="shared" si="7"/>
        <v>16.05</v>
      </c>
      <c r="K255" s="1213" t="s">
        <v>865</v>
      </c>
      <c r="L255" s="1214" t="s">
        <v>665</v>
      </c>
      <c r="M255" s="1214" t="s">
        <v>352</v>
      </c>
      <c r="N255" s="1214" t="s">
        <v>651</v>
      </c>
      <c r="O255" s="1214"/>
      <c r="P255" s="1214" t="s">
        <v>5</v>
      </c>
      <c r="Q255" s="1214" t="s">
        <v>323</v>
      </c>
      <c r="R255" s="1214" t="s">
        <v>652</v>
      </c>
      <c r="S255" s="1201"/>
      <c r="T255" s="1201" t="s">
        <v>5</v>
      </c>
      <c r="U255" s="1201" t="s">
        <v>323</v>
      </c>
      <c r="V255" s="1201" t="s">
        <v>652</v>
      </c>
    </row>
    <row r="256" spans="1:22" outlineLevel="1">
      <c r="A256" s="1211" t="s">
        <v>292</v>
      </c>
      <c r="B256" s="1201" t="s">
        <v>2241</v>
      </c>
      <c r="C256" s="1212">
        <v>43000</v>
      </c>
      <c r="D256" s="1201" t="s">
        <v>2384</v>
      </c>
      <c r="E256" s="1202" t="s">
        <v>2385</v>
      </c>
      <c r="F256" s="1203">
        <v>69126</v>
      </c>
      <c r="G256" s="1204">
        <v>43.65</v>
      </c>
      <c r="H256" s="1201">
        <v>56.25</v>
      </c>
      <c r="I256" s="1201" t="s">
        <v>322</v>
      </c>
      <c r="J256" s="1226">
        <f t="shared" si="7"/>
        <v>56.25</v>
      </c>
      <c r="K256" s="1213" t="s">
        <v>865</v>
      </c>
      <c r="L256" s="1214" t="s">
        <v>665</v>
      </c>
      <c r="M256" s="1214" t="s">
        <v>352</v>
      </c>
      <c r="N256" s="1214" t="s">
        <v>651</v>
      </c>
      <c r="O256" s="1214"/>
      <c r="P256" s="1214" t="s">
        <v>5</v>
      </c>
      <c r="Q256" s="1214" t="s">
        <v>323</v>
      </c>
      <c r="R256" s="1214" t="s">
        <v>652</v>
      </c>
      <c r="S256" s="1201"/>
      <c r="T256" s="1201" t="s">
        <v>5</v>
      </c>
      <c r="U256" s="1201" t="s">
        <v>323</v>
      </c>
      <c r="V256" s="1201" t="s">
        <v>652</v>
      </c>
    </row>
    <row r="257" spans="1:22" outlineLevel="1">
      <c r="A257" s="1211" t="s">
        <v>292</v>
      </c>
      <c r="B257" s="1201" t="s">
        <v>2241</v>
      </c>
      <c r="C257" s="1212">
        <v>43004</v>
      </c>
      <c r="D257" s="1201" t="s">
        <v>2386</v>
      </c>
      <c r="E257" s="1202" t="s">
        <v>2387</v>
      </c>
      <c r="F257" s="1203">
        <v>69149</v>
      </c>
      <c r="G257" s="1204">
        <v>8.5399999999999991</v>
      </c>
      <c r="H257" s="1201">
        <v>11</v>
      </c>
      <c r="I257" s="1201" t="s">
        <v>322</v>
      </c>
      <c r="J257" s="1226">
        <f t="shared" si="7"/>
        <v>11</v>
      </c>
      <c r="K257" s="1213" t="s">
        <v>865</v>
      </c>
      <c r="L257" s="1214" t="s">
        <v>661</v>
      </c>
      <c r="M257" s="1214" t="s">
        <v>352</v>
      </c>
      <c r="N257" s="1214" t="s">
        <v>1385</v>
      </c>
      <c r="O257" s="1214"/>
      <c r="P257" s="1214" t="s">
        <v>5</v>
      </c>
      <c r="Q257" s="1214" t="s">
        <v>323</v>
      </c>
      <c r="R257" s="1214" t="s">
        <v>652</v>
      </c>
      <c r="S257" s="1201"/>
      <c r="T257" s="1201" t="s">
        <v>5</v>
      </c>
      <c r="U257" s="1201" t="s">
        <v>323</v>
      </c>
      <c r="V257" s="1201" t="s">
        <v>652</v>
      </c>
    </row>
    <row r="258" spans="1:22">
      <c r="A258" s="1215" t="s">
        <v>647</v>
      </c>
      <c r="B258" s="1215"/>
      <c r="C258" s="1215"/>
      <c r="D258" s="1215"/>
      <c r="E258" s="1216"/>
      <c r="F258" s="1217"/>
      <c r="G258" s="1218">
        <f>SUM(G247:G257)</f>
        <v>173.96999999999997</v>
      </c>
      <c r="H258" s="1219">
        <f>SUM(H247:H257)</f>
        <v>224.20000000000005</v>
      </c>
      <c r="I258" s="1215"/>
      <c r="J258" s="1227">
        <f>SUM(J247:J257)</f>
        <v>224.20000000000005</v>
      </c>
      <c r="K258" s="1215"/>
      <c r="L258" s="1215"/>
      <c r="M258" s="1215"/>
      <c r="N258" s="1215"/>
      <c r="O258" s="1215"/>
      <c r="P258" s="1215"/>
      <c r="Q258" s="1215"/>
      <c r="R258" s="1215"/>
      <c r="S258" s="1201"/>
      <c r="T258" s="1201"/>
      <c r="U258" s="1201"/>
      <c r="V258" s="1201"/>
    </row>
    <row r="259" spans="1:22" outlineLevel="1">
      <c r="A259" s="1211" t="s">
        <v>294</v>
      </c>
      <c r="B259" s="1201" t="s">
        <v>2241</v>
      </c>
      <c r="C259" s="1212">
        <v>42985</v>
      </c>
      <c r="D259" s="1201" t="s">
        <v>2252</v>
      </c>
      <c r="E259" s="1202" t="s">
        <v>2388</v>
      </c>
      <c r="F259" s="1203">
        <v>69149</v>
      </c>
      <c r="G259" s="1204">
        <v>2.33</v>
      </c>
      <c r="H259" s="1201">
        <v>3</v>
      </c>
      <c r="I259" s="1201" t="s">
        <v>322</v>
      </c>
      <c r="J259" s="1226">
        <f>H259</f>
        <v>3</v>
      </c>
      <c r="K259" s="1213" t="s">
        <v>880</v>
      </c>
      <c r="L259" s="1214" t="s">
        <v>661</v>
      </c>
      <c r="M259" s="1214" t="s">
        <v>352</v>
      </c>
      <c r="N259" s="1214"/>
      <c r="O259" s="1214"/>
      <c r="P259" s="1214" t="s">
        <v>5</v>
      </c>
      <c r="Q259" s="1214" t="s">
        <v>323</v>
      </c>
      <c r="R259" s="1214" t="s">
        <v>652</v>
      </c>
      <c r="S259" s="1201"/>
      <c r="T259" s="1201" t="s">
        <v>5</v>
      </c>
      <c r="U259" s="1201" t="s">
        <v>323</v>
      </c>
      <c r="V259" s="1201" t="s">
        <v>652</v>
      </c>
    </row>
    <row r="260" spans="1:22" outlineLevel="1">
      <c r="A260" s="1211" t="s">
        <v>294</v>
      </c>
      <c r="B260" s="1201" t="s">
        <v>2241</v>
      </c>
      <c r="C260" s="1212">
        <v>42986</v>
      </c>
      <c r="D260" s="1201" t="s">
        <v>2389</v>
      </c>
      <c r="E260" s="1202" t="s">
        <v>2390</v>
      </c>
      <c r="F260" s="1203">
        <v>69149</v>
      </c>
      <c r="G260" s="1204">
        <v>27.78</v>
      </c>
      <c r="H260" s="1201">
        <v>35.799999999999997</v>
      </c>
      <c r="I260" s="1201" t="s">
        <v>322</v>
      </c>
      <c r="J260" s="1226">
        <f>H260</f>
        <v>35.799999999999997</v>
      </c>
      <c r="K260" s="1213" t="s">
        <v>880</v>
      </c>
      <c r="L260" s="1214" t="s">
        <v>661</v>
      </c>
      <c r="M260" s="1214" t="s">
        <v>352</v>
      </c>
      <c r="N260" s="1214"/>
      <c r="O260" s="1214"/>
      <c r="P260" s="1214" t="s">
        <v>5</v>
      </c>
      <c r="Q260" s="1214" t="s">
        <v>323</v>
      </c>
      <c r="R260" s="1214" t="s">
        <v>652</v>
      </c>
      <c r="S260" s="1201"/>
      <c r="T260" s="1201" t="s">
        <v>5</v>
      </c>
      <c r="U260" s="1201" t="s">
        <v>323</v>
      </c>
      <c r="V260" s="1201" t="s">
        <v>652</v>
      </c>
    </row>
    <row r="261" spans="1:22" outlineLevel="1">
      <c r="A261" s="1211" t="s">
        <v>294</v>
      </c>
      <c r="B261" s="1201" t="s">
        <v>2241</v>
      </c>
      <c r="C261" s="1212">
        <v>42992</v>
      </c>
      <c r="D261" s="1201" t="s">
        <v>2258</v>
      </c>
      <c r="E261" s="1202" t="s">
        <v>2391</v>
      </c>
      <c r="F261" s="1203">
        <v>69149</v>
      </c>
      <c r="G261" s="1204">
        <v>5.82</v>
      </c>
      <c r="H261" s="1201">
        <v>7.5</v>
      </c>
      <c r="I261" s="1201" t="s">
        <v>322</v>
      </c>
      <c r="J261" s="1226">
        <f>H261</f>
        <v>7.5</v>
      </c>
      <c r="K261" s="1213" t="s">
        <v>880</v>
      </c>
      <c r="L261" s="1214" t="s">
        <v>661</v>
      </c>
      <c r="M261" s="1214" t="s">
        <v>352</v>
      </c>
      <c r="N261" s="1214"/>
      <c r="O261" s="1214"/>
      <c r="P261" s="1214" t="s">
        <v>5</v>
      </c>
      <c r="Q261" s="1214" t="s">
        <v>323</v>
      </c>
      <c r="R261" s="1214" t="s">
        <v>652</v>
      </c>
      <c r="S261" s="1201"/>
      <c r="T261" s="1201" t="s">
        <v>5</v>
      </c>
      <c r="U261" s="1201" t="s">
        <v>323</v>
      </c>
      <c r="V261" s="1201" t="s">
        <v>652</v>
      </c>
    </row>
    <row r="262" spans="1:22" outlineLevel="1">
      <c r="A262" s="1211" t="s">
        <v>294</v>
      </c>
      <c r="B262" s="1201" t="s">
        <v>2241</v>
      </c>
      <c r="C262" s="1212">
        <v>43006</v>
      </c>
      <c r="D262" s="1201" t="s">
        <v>2273</v>
      </c>
      <c r="E262" s="1202" t="s">
        <v>2392</v>
      </c>
      <c r="F262" s="1203">
        <v>69149</v>
      </c>
      <c r="G262" s="1204">
        <v>3.49</v>
      </c>
      <c r="H262" s="1201">
        <v>4.5</v>
      </c>
      <c r="I262" s="1201" t="s">
        <v>322</v>
      </c>
      <c r="J262" s="1226">
        <f>H262</f>
        <v>4.5</v>
      </c>
      <c r="K262" s="1213" t="s">
        <v>886</v>
      </c>
      <c r="L262" s="1214" t="s">
        <v>661</v>
      </c>
      <c r="M262" s="1214" t="s">
        <v>352</v>
      </c>
      <c r="N262" s="1214"/>
      <c r="O262" s="1214"/>
      <c r="P262" s="1214" t="s">
        <v>5</v>
      </c>
      <c r="Q262" s="1214" t="s">
        <v>323</v>
      </c>
      <c r="R262" s="1214" t="s">
        <v>652</v>
      </c>
      <c r="S262" s="1201"/>
      <c r="T262" s="1201" t="s">
        <v>5</v>
      </c>
      <c r="U262" s="1201" t="s">
        <v>323</v>
      </c>
      <c r="V262" s="1201" t="s">
        <v>652</v>
      </c>
    </row>
    <row r="263" spans="1:22" outlineLevel="1">
      <c r="A263" s="1211" t="s">
        <v>294</v>
      </c>
      <c r="B263" s="1201" t="s">
        <v>2241</v>
      </c>
      <c r="C263" s="1212">
        <v>43006</v>
      </c>
      <c r="D263" s="1201" t="s">
        <v>2273</v>
      </c>
      <c r="E263" s="1202" t="s">
        <v>2393</v>
      </c>
      <c r="F263" s="1203">
        <v>69149</v>
      </c>
      <c r="G263" s="1204">
        <v>-2.93</v>
      </c>
      <c r="H263" s="1201">
        <v>-3.77</v>
      </c>
      <c r="I263" s="1201" t="s">
        <v>322</v>
      </c>
      <c r="J263" s="1226">
        <f>H263</f>
        <v>-3.77</v>
      </c>
      <c r="K263" s="1213" t="s">
        <v>886</v>
      </c>
      <c r="L263" s="1214" t="s">
        <v>661</v>
      </c>
      <c r="M263" s="1214" t="s">
        <v>352</v>
      </c>
      <c r="N263" s="1214"/>
      <c r="O263" s="1214"/>
      <c r="P263" s="1214" t="s">
        <v>5</v>
      </c>
      <c r="Q263" s="1214" t="s">
        <v>323</v>
      </c>
      <c r="R263" s="1214" t="s">
        <v>652</v>
      </c>
      <c r="S263" s="1201"/>
      <c r="T263" s="1201" t="s">
        <v>5</v>
      </c>
      <c r="U263" s="1201" t="s">
        <v>323</v>
      </c>
      <c r="V263" s="1201" t="s">
        <v>652</v>
      </c>
    </row>
    <row r="264" spans="1:22">
      <c r="A264" s="1215" t="s">
        <v>647</v>
      </c>
      <c r="B264" s="1215"/>
      <c r="C264" s="1215"/>
      <c r="D264" s="1215"/>
      <c r="E264" s="1216"/>
      <c r="F264" s="1217"/>
      <c r="G264" s="1218">
        <f>SUM(G259:G263)</f>
        <v>36.49</v>
      </c>
      <c r="H264" s="1219">
        <f>SUM(H259:H263)</f>
        <v>47.029999999999994</v>
      </c>
      <c r="I264" s="1215"/>
      <c r="J264" s="1227">
        <f>SUM(J259:J263)</f>
        <v>47.029999999999994</v>
      </c>
      <c r="K264" s="1215"/>
      <c r="L264" s="1215"/>
      <c r="M264" s="1215"/>
      <c r="N264" s="1215"/>
      <c r="O264" s="1215"/>
      <c r="P264" s="1215"/>
      <c r="Q264" s="1215"/>
      <c r="R264" s="1215"/>
      <c r="S264" s="1201"/>
      <c r="T264" s="1201"/>
      <c r="U264" s="1201"/>
      <c r="V264" s="1201"/>
    </row>
    <row r="265" spans="1:22" outlineLevel="1">
      <c r="A265" s="1211" t="s">
        <v>296</v>
      </c>
      <c r="B265" s="1201" t="s">
        <v>2241</v>
      </c>
      <c r="C265" s="1212">
        <v>43000</v>
      </c>
      <c r="D265" s="1201" t="s">
        <v>2394</v>
      </c>
      <c r="E265" s="1202" t="s">
        <v>2395</v>
      </c>
      <c r="F265" s="1203">
        <v>69149</v>
      </c>
      <c r="G265" s="1204">
        <v>441.47</v>
      </c>
      <c r="H265" s="1201">
        <v>568.9</v>
      </c>
      <c r="I265" s="1201" t="s">
        <v>322</v>
      </c>
      <c r="J265" s="1226">
        <f>H265</f>
        <v>568.9</v>
      </c>
      <c r="K265" s="1213" t="s">
        <v>844</v>
      </c>
      <c r="L265" s="1214" t="s">
        <v>661</v>
      </c>
      <c r="M265" s="1214" t="s">
        <v>352</v>
      </c>
      <c r="N265" s="1214"/>
      <c r="O265" s="1214"/>
      <c r="P265" s="1214" t="s">
        <v>5</v>
      </c>
      <c r="Q265" s="1214" t="s">
        <v>323</v>
      </c>
      <c r="R265" s="1214" t="s">
        <v>652</v>
      </c>
      <c r="S265" s="1201"/>
      <c r="T265" s="1201" t="s">
        <v>5</v>
      </c>
      <c r="U265" s="1201" t="s">
        <v>323</v>
      </c>
      <c r="V265" s="1201" t="s">
        <v>652</v>
      </c>
    </row>
    <row r="266" spans="1:22">
      <c r="A266" s="1215" t="s">
        <v>647</v>
      </c>
      <c r="B266" s="1215"/>
      <c r="C266" s="1215"/>
      <c r="D266" s="1215"/>
      <c r="E266" s="1216"/>
      <c r="F266" s="1217"/>
      <c r="G266" s="1218">
        <f>SUM(G265:G265)</f>
        <v>441.47</v>
      </c>
      <c r="H266" s="1219">
        <f>SUM(H265:H265)</f>
        <v>568.9</v>
      </c>
      <c r="I266" s="1215"/>
      <c r="J266" s="1227">
        <f>SUM(J265:J265)</f>
        <v>568.9</v>
      </c>
      <c r="K266" s="1215"/>
      <c r="L266" s="1215"/>
      <c r="M266" s="1215"/>
      <c r="N266" s="1215"/>
      <c r="O266" s="1215"/>
      <c r="P266" s="1215"/>
      <c r="Q266" s="1215"/>
      <c r="R266" s="1215"/>
      <c r="S266" s="1201"/>
      <c r="T266" s="1201"/>
      <c r="U266" s="1201"/>
      <c r="V266" s="1201"/>
    </row>
    <row r="267" spans="1:22" outlineLevel="1">
      <c r="A267" s="1211" t="s">
        <v>329</v>
      </c>
      <c r="B267" s="1201" t="s">
        <v>2241</v>
      </c>
      <c r="C267" s="1212">
        <v>42985</v>
      </c>
      <c r="D267" s="1201" t="s">
        <v>2252</v>
      </c>
      <c r="E267" s="1202" t="s">
        <v>2396</v>
      </c>
      <c r="F267" s="1203">
        <v>69149</v>
      </c>
      <c r="G267" s="1204">
        <v>16.649999999999999</v>
      </c>
      <c r="H267" s="1201">
        <v>21.45</v>
      </c>
      <c r="I267" s="1201" t="s">
        <v>322</v>
      </c>
      <c r="J267" s="1226">
        <f>H267</f>
        <v>21.45</v>
      </c>
      <c r="K267" s="1213" t="s">
        <v>880</v>
      </c>
      <c r="L267" s="1214" t="s">
        <v>661</v>
      </c>
      <c r="M267" s="1214" t="s">
        <v>352</v>
      </c>
      <c r="N267" s="1214"/>
      <c r="O267" s="1214"/>
      <c r="P267" s="1214" t="s">
        <v>5</v>
      </c>
      <c r="Q267" s="1214" t="s">
        <v>323</v>
      </c>
      <c r="R267" s="1214" t="s">
        <v>652</v>
      </c>
      <c r="S267" s="1201"/>
      <c r="T267" s="1201" t="s">
        <v>5</v>
      </c>
      <c r="U267" s="1201" t="s">
        <v>323</v>
      </c>
      <c r="V267" s="1201" t="s">
        <v>652</v>
      </c>
    </row>
    <row r="268" spans="1:22" outlineLevel="1">
      <c r="A268" s="1211" t="s">
        <v>329</v>
      </c>
      <c r="B268" s="1201" t="s">
        <v>2241</v>
      </c>
      <c r="C268" s="1212">
        <v>42970</v>
      </c>
      <c r="D268" s="1201" t="s">
        <v>2397</v>
      </c>
      <c r="E268" s="1202" t="s">
        <v>2148</v>
      </c>
      <c r="F268" s="1203">
        <v>69092</v>
      </c>
      <c r="G268" s="1204">
        <v>41.26</v>
      </c>
      <c r="H268" s="1201">
        <v>54.52</v>
      </c>
      <c r="I268" s="1201" t="s">
        <v>322</v>
      </c>
      <c r="J268" s="1226">
        <f>H268</f>
        <v>54.52</v>
      </c>
      <c r="K268" s="1213" t="s">
        <v>891</v>
      </c>
      <c r="L268" s="1214" t="s">
        <v>661</v>
      </c>
      <c r="M268" s="1214" t="s">
        <v>352</v>
      </c>
      <c r="N268" s="1214"/>
      <c r="O268" s="1214"/>
      <c r="P268" s="1214" t="s">
        <v>5</v>
      </c>
      <c r="Q268" s="1214" t="s">
        <v>323</v>
      </c>
      <c r="R268" s="1214" t="s">
        <v>652</v>
      </c>
      <c r="S268" s="1201"/>
      <c r="T268" s="1201" t="s">
        <v>5</v>
      </c>
      <c r="U268" s="1201" t="s">
        <v>323</v>
      </c>
      <c r="V268" s="1201" t="s">
        <v>652</v>
      </c>
    </row>
    <row r="269" spans="1:22" outlineLevel="1">
      <c r="A269" s="1211" t="s">
        <v>329</v>
      </c>
      <c r="B269" s="1201" t="s">
        <v>2241</v>
      </c>
      <c r="C269" s="1212">
        <v>42998</v>
      </c>
      <c r="D269" s="1201" t="s">
        <v>2398</v>
      </c>
      <c r="E269" s="1202" t="s">
        <v>2399</v>
      </c>
      <c r="F269" s="1203">
        <v>69149</v>
      </c>
      <c r="G269" s="1204">
        <v>14.12</v>
      </c>
      <c r="H269" s="1201">
        <v>18.2</v>
      </c>
      <c r="I269" s="1201" t="s">
        <v>322</v>
      </c>
      <c r="J269" s="1226">
        <f>H269</f>
        <v>18.2</v>
      </c>
      <c r="K269" s="1213" t="s">
        <v>891</v>
      </c>
      <c r="L269" s="1214" t="s">
        <v>661</v>
      </c>
      <c r="M269" s="1214" t="s">
        <v>352</v>
      </c>
      <c r="N269" s="1214"/>
      <c r="O269" s="1214"/>
      <c r="P269" s="1214" t="s">
        <v>5</v>
      </c>
      <c r="Q269" s="1214" t="s">
        <v>323</v>
      </c>
      <c r="R269" s="1214" t="s">
        <v>652</v>
      </c>
      <c r="S269" s="1201"/>
      <c r="T269" s="1201" t="s">
        <v>5</v>
      </c>
      <c r="U269" s="1201" t="s">
        <v>323</v>
      </c>
      <c r="V269" s="1201" t="s">
        <v>652</v>
      </c>
    </row>
    <row r="270" spans="1:22" outlineLevel="1">
      <c r="A270" s="1211" t="s">
        <v>329</v>
      </c>
      <c r="B270" s="1201" t="s">
        <v>2241</v>
      </c>
      <c r="C270" s="1212">
        <v>42996</v>
      </c>
      <c r="D270" s="1201" t="s">
        <v>2258</v>
      </c>
      <c r="E270" s="1202" t="s">
        <v>2400</v>
      </c>
      <c r="F270" s="1203">
        <v>69149</v>
      </c>
      <c r="G270" s="1204">
        <v>3.88</v>
      </c>
      <c r="H270" s="1201">
        <v>5</v>
      </c>
      <c r="I270" s="1201" t="s">
        <v>322</v>
      </c>
      <c r="J270" s="1226">
        <f>H270</f>
        <v>5</v>
      </c>
      <c r="K270" s="1213" t="s">
        <v>1215</v>
      </c>
      <c r="L270" s="1214" t="s">
        <v>661</v>
      </c>
      <c r="M270" s="1214" t="s">
        <v>352</v>
      </c>
      <c r="N270" s="1214"/>
      <c r="O270" s="1214"/>
      <c r="P270" s="1214" t="s">
        <v>5</v>
      </c>
      <c r="Q270" s="1214" t="s">
        <v>323</v>
      </c>
      <c r="R270" s="1214" t="s">
        <v>652</v>
      </c>
      <c r="S270" s="1201"/>
      <c r="T270" s="1201" t="s">
        <v>5</v>
      </c>
      <c r="U270" s="1201" t="s">
        <v>323</v>
      </c>
      <c r="V270" s="1201" t="s">
        <v>652</v>
      </c>
    </row>
    <row r="271" spans="1:22">
      <c r="A271" s="1215" t="s">
        <v>647</v>
      </c>
      <c r="B271" s="1215"/>
      <c r="C271" s="1215"/>
      <c r="D271" s="1215"/>
      <c r="E271" s="1216"/>
      <c r="F271" s="1217"/>
      <c r="G271" s="1218">
        <f>SUM(G267:G270)</f>
        <v>75.91</v>
      </c>
      <c r="H271" s="1219">
        <f>SUM(H267:H270)</f>
        <v>99.17</v>
      </c>
      <c r="I271" s="1215"/>
      <c r="J271" s="1227">
        <f>SUM(J267:J270)</f>
        <v>99.17</v>
      </c>
      <c r="K271" s="1215"/>
      <c r="L271" s="1215"/>
      <c r="M271" s="1215"/>
      <c r="N271" s="1215"/>
      <c r="O271" s="1215"/>
      <c r="P271" s="1215"/>
      <c r="Q271" s="1215"/>
      <c r="R271" s="1215"/>
      <c r="S271" s="1201"/>
      <c r="T271" s="1201"/>
      <c r="U271" s="1201"/>
      <c r="V271" s="1201"/>
    </row>
    <row r="272" spans="1:22" outlineLevel="1">
      <c r="A272" s="1211" t="s">
        <v>330</v>
      </c>
      <c r="B272" s="1201" t="s">
        <v>2241</v>
      </c>
      <c r="C272" s="1212">
        <v>42996</v>
      </c>
      <c r="D272" s="1201" t="s">
        <v>2401</v>
      </c>
      <c r="E272" s="1202" t="s">
        <v>2402</v>
      </c>
      <c r="F272" s="1203">
        <v>69149</v>
      </c>
      <c r="G272" s="1204">
        <v>46.56</v>
      </c>
      <c r="H272" s="1201">
        <v>60</v>
      </c>
      <c r="I272" s="1201" t="s">
        <v>322</v>
      </c>
      <c r="J272" s="1226">
        <f t="shared" ref="J272:J277" si="8">H272</f>
        <v>60</v>
      </c>
      <c r="K272" s="1213" t="s">
        <v>972</v>
      </c>
      <c r="L272" s="1214" t="s">
        <v>661</v>
      </c>
      <c r="M272" s="1214" t="s">
        <v>352</v>
      </c>
      <c r="N272" s="1214"/>
      <c r="O272" s="1214"/>
      <c r="P272" s="1214" t="s">
        <v>5</v>
      </c>
      <c r="Q272" s="1214" t="s">
        <v>323</v>
      </c>
      <c r="R272" s="1214" t="s">
        <v>652</v>
      </c>
      <c r="S272" s="1201"/>
      <c r="T272" s="1201" t="s">
        <v>5</v>
      </c>
      <c r="U272" s="1201" t="s">
        <v>323</v>
      </c>
      <c r="V272" s="1201" t="s">
        <v>652</v>
      </c>
    </row>
    <row r="273" spans="1:22" outlineLevel="1">
      <c r="A273" s="1211" t="s">
        <v>330</v>
      </c>
      <c r="B273" s="1201" t="s">
        <v>2241</v>
      </c>
      <c r="C273" s="1212">
        <v>42996</v>
      </c>
      <c r="D273" s="1201" t="s">
        <v>2401</v>
      </c>
      <c r="E273" s="1202" t="s">
        <v>2403</v>
      </c>
      <c r="F273" s="1203">
        <v>69149</v>
      </c>
      <c r="G273" s="1204">
        <v>23.28</v>
      </c>
      <c r="H273" s="1201">
        <v>30</v>
      </c>
      <c r="I273" s="1201" t="s">
        <v>322</v>
      </c>
      <c r="J273" s="1226">
        <f t="shared" si="8"/>
        <v>30</v>
      </c>
      <c r="K273" s="1213" t="s">
        <v>972</v>
      </c>
      <c r="L273" s="1214" t="s">
        <v>661</v>
      </c>
      <c r="M273" s="1214" t="s">
        <v>352</v>
      </c>
      <c r="N273" s="1214"/>
      <c r="O273" s="1214"/>
      <c r="P273" s="1214" t="s">
        <v>5</v>
      </c>
      <c r="Q273" s="1214" t="s">
        <v>323</v>
      </c>
      <c r="R273" s="1214" t="s">
        <v>652</v>
      </c>
      <c r="S273" s="1201"/>
      <c r="T273" s="1201" t="s">
        <v>5</v>
      </c>
      <c r="U273" s="1201" t="s">
        <v>323</v>
      </c>
      <c r="V273" s="1201" t="s">
        <v>652</v>
      </c>
    </row>
    <row r="274" spans="1:22" outlineLevel="1">
      <c r="A274" s="1211" t="s">
        <v>330</v>
      </c>
      <c r="B274" s="1201" t="s">
        <v>2241</v>
      </c>
      <c r="C274" s="1212">
        <v>42996</v>
      </c>
      <c r="D274" s="1201" t="s">
        <v>2401</v>
      </c>
      <c r="E274" s="1202" t="s">
        <v>2404</v>
      </c>
      <c r="F274" s="1203">
        <v>69149</v>
      </c>
      <c r="G274" s="1204">
        <v>23.28</v>
      </c>
      <c r="H274" s="1201">
        <v>30</v>
      </c>
      <c r="I274" s="1201" t="s">
        <v>322</v>
      </c>
      <c r="J274" s="1226">
        <f t="shared" si="8"/>
        <v>30</v>
      </c>
      <c r="K274" s="1213" t="s">
        <v>972</v>
      </c>
      <c r="L274" s="1214" t="s">
        <v>661</v>
      </c>
      <c r="M274" s="1214" t="s">
        <v>352</v>
      </c>
      <c r="N274" s="1214"/>
      <c r="O274" s="1214"/>
      <c r="P274" s="1214" t="s">
        <v>5</v>
      </c>
      <c r="Q274" s="1214" t="s">
        <v>323</v>
      </c>
      <c r="R274" s="1214" t="s">
        <v>652</v>
      </c>
      <c r="S274" s="1201"/>
      <c r="T274" s="1201" t="s">
        <v>5</v>
      </c>
      <c r="U274" s="1201" t="s">
        <v>323</v>
      </c>
      <c r="V274" s="1201" t="s">
        <v>652</v>
      </c>
    </row>
    <row r="275" spans="1:22" outlineLevel="1">
      <c r="A275" s="1211" t="s">
        <v>330</v>
      </c>
      <c r="B275" s="1201" t="s">
        <v>2241</v>
      </c>
      <c r="C275" s="1212">
        <v>42996</v>
      </c>
      <c r="D275" s="1201" t="s">
        <v>2401</v>
      </c>
      <c r="E275" s="1202" t="s">
        <v>2405</v>
      </c>
      <c r="F275" s="1203">
        <v>69149</v>
      </c>
      <c r="G275" s="1204">
        <v>15.52</v>
      </c>
      <c r="H275" s="1201">
        <v>20</v>
      </c>
      <c r="I275" s="1201" t="s">
        <v>322</v>
      </c>
      <c r="J275" s="1226">
        <f t="shared" si="8"/>
        <v>20</v>
      </c>
      <c r="K275" s="1213" t="s">
        <v>972</v>
      </c>
      <c r="L275" s="1214" t="s">
        <v>661</v>
      </c>
      <c r="M275" s="1214" t="s">
        <v>352</v>
      </c>
      <c r="N275" s="1214"/>
      <c r="O275" s="1214"/>
      <c r="P275" s="1214" t="s">
        <v>5</v>
      </c>
      <c r="Q275" s="1214" t="s">
        <v>323</v>
      </c>
      <c r="R275" s="1214" t="s">
        <v>652</v>
      </c>
      <c r="S275" s="1201"/>
      <c r="T275" s="1201" t="s">
        <v>5</v>
      </c>
      <c r="U275" s="1201" t="s">
        <v>323</v>
      </c>
      <c r="V275" s="1201" t="s">
        <v>652</v>
      </c>
    </row>
    <row r="276" spans="1:22" outlineLevel="1">
      <c r="A276" s="1211" t="s">
        <v>330</v>
      </c>
      <c r="B276" s="1201" t="s">
        <v>2241</v>
      </c>
      <c r="C276" s="1212">
        <v>42996</v>
      </c>
      <c r="D276" s="1201" t="s">
        <v>2401</v>
      </c>
      <c r="E276" s="1202" t="s">
        <v>2406</v>
      </c>
      <c r="F276" s="1203">
        <v>69149</v>
      </c>
      <c r="G276" s="1204">
        <v>15.52</v>
      </c>
      <c r="H276" s="1201">
        <v>20</v>
      </c>
      <c r="I276" s="1201" t="s">
        <v>322</v>
      </c>
      <c r="J276" s="1226">
        <f t="shared" si="8"/>
        <v>20</v>
      </c>
      <c r="K276" s="1213" t="s">
        <v>972</v>
      </c>
      <c r="L276" s="1214" t="s">
        <v>661</v>
      </c>
      <c r="M276" s="1214" t="s">
        <v>352</v>
      </c>
      <c r="N276" s="1214"/>
      <c r="O276" s="1214"/>
      <c r="P276" s="1214" t="s">
        <v>5</v>
      </c>
      <c r="Q276" s="1214" t="s">
        <v>323</v>
      </c>
      <c r="R276" s="1214" t="s">
        <v>652</v>
      </c>
      <c r="S276" s="1201"/>
      <c r="T276" s="1201" t="s">
        <v>5</v>
      </c>
      <c r="U276" s="1201" t="s">
        <v>323</v>
      </c>
      <c r="V276" s="1201" t="s">
        <v>652</v>
      </c>
    </row>
    <row r="277" spans="1:22" outlineLevel="1">
      <c r="A277" s="1211" t="s">
        <v>330</v>
      </c>
      <c r="B277" s="1201" t="s">
        <v>2241</v>
      </c>
      <c r="C277" s="1212">
        <v>42996</v>
      </c>
      <c r="D277" s="1201" t="s">
        <v>2401</v>
      </c>
      <c r="E277" s="1202" t="s">
        <v>2407</v>
      </c>
      <c r="F277" s="1203">
        <v>69149</v>
      </c>
      <c r="G277" s="1204">
        <v>7.76</v>
      </c>
      <c r="H277" s="1201">
        <v>10</v>
      </c>
      <c r="I277" s="1201" t="s">
        <v>322</v>
      </c>
      <c r="J277" s="1226">
        <f t="shared" si="8"/>
        <v>10</v>
      </c>
      <c r="K277" s="1213" t="s">
        <v>972</v>
      </c>
      <c r="L277" s="1214" t="s">
        <v>661</v>
      </c>
      <c r="M277" s="1214" t="s">
        <v>352</v>
      </c>
      <c r="N277" s="1214"/>
      <c r="O277" s="1214"/>
      <c r="P277" s="1214" t="s">
        <v>5</v>
      </c>
      <c r="Q277" s="1214" t="s">
        <v>323</v>
      </c>
      <c r="R277" s="1214" t="s">
        <v>652</v>
      </c>
      <c r="S277" s="1201"/>
      <c r="T277" s="1201" t="s">
        <v>5</v>
      </c>
      <c r="U277" s="1201" t="s">
        <v>323</v>
      </c>
      <c r="V277" s="1201" t="s">
        <v>652</v>
      </c>
    </row>
    <row r="278" spans="1:22">
      <c r="A278" s="1215" t="s">
        <v>647</v>
      </c>
      <c r="B278" s="1215"/>
      <c r="C278" s="1215"/>
      <c r="D278" s="1215"/>
      <c r="E278" s="1216"/>
      <c r="F278" s="1217"/>
      <c r="G278" s="1218">
        <f>SUM(G272:G277)</f>
        <v>131.91999999999999</v>
      </c>
      <c r="H278" s="1219">
        <f>SUM(H272:H277)</f>
        <v>170</v>
      </c>
      <c r="I278" s="1215"/>
      <c r="J278" s="1227">
        <f>SUM(J272:J277)</f>
        <v>170</v>
      </c>
      <c r="K278" s="1215"/>
      <c r="L278" s="1215"/>
      <c r="M278" s="1215"/>
      <c r="N278" s="1215"/>
      <c r="O278" s="1215"/>
      <c r="P278" s="1215"/>
      <c r="Q278" s="1215"/>
      <c r="R278" s="1215"/>
      <c r="S278" s="1201"/>
      <c r="T278" s="1201"/>
      <c r="U278" s="1201"/>
      <c r="V278" s="1201"/>
    </row>
    <row r="279" spans="1:22" outlineLevel="1">
      <c r="A279" s="1211" t="s">
        <v>297</v>
      </c>
      <c r="B279" s="1201" t="s">
        <v>2241</v>
      </c>
      <c r="C279" s="1212">
        <v>43005</v>
      </c>
      <c r="D279" s="1201" t="s">
        <v>2408</v>
      </c>
      <c r="E279" s="1202" t="s">
        <v>2409</v>
      </c>
      <c r="F279" s="1203">
        <v>69126</v>
      </c>
      <c r="G279" s="1204">
        <v>32.979999999999997</v>
      </c>
      <c r="H279" s="1201">
        <v>42.5</v>
      </c>
      <c r="I279" s="1201" t="s">
        <v>322</v>
      </c>
      <c r="J279" s="1226">
        <f t="shared" ref="J279:J285" si="9">H279</f>
        <v>42.5</v>
      </c>
      <c r="K279" s="1213" t="s">
        <v>865</v>
      </c>
      <c r="L279" s="1214" t="s">
        <v>665</v>
      </c>
      <c r="M279" s="1214" t="s">
        <v>352</v>
      </c>
      <c r="N279" s="1214" t="s">
        <v>651</v>
      </c>
      <c r="O279" s="1214"/>
      <c r="P279" s="1214" t="s">
        <v>5</v>
      </c>
      <c r="Q279" s="1214" t="s">
        <v>323</v>
      </c>
      <c r="R279" s="1214" t="s">
        <v>652</v>
      </c>
      <c r="S279" s="1201"/>
      <c r="T279" s="1201" t="s">
        <v>5</v>
      </c>
      <c r="U279" s="1201" t="s">
        <v>323</v>
      </c>
      <c r="V279" s="1201" t="s">
        <v>652</v>
      </c>
    </row>
    <row r="280" spans="1:22" outlineLevel="1">
      <c r="A280" s="1211" t="s">
        <v>297</v>
      </c>
      <c r="B280" s="1201" t="s">
        <v>2241</v>
      </c>
      <c r="C280" s="1212">
        <v>43005</v>
      </c>
      <c r="D280" s="1201" t="s">
        <v>2408</v>
      </c>
      <c r="E280" s="1202" t="s">
        <v>2410</v>
      </c>
      <c r="F280" s="1203">
        <v>69126</v>
      </c>
      <c r="G280" s="1204">
        <v>65.959999999999994</v>
      </c>
      <c r="H280" s="1201">
        <v>85</v>
      </c>
      <c r="I280" s="1201" t="s">
        <v>322</v>
      </c>
      <c r="J280" s="1226">
        <f t="shared" si="9"/>
        <v>85</v>
      </c>
      <c r="K280" s="1213" t="s">
        <v>865</v>
      </c>
      <c r="L280" s="1214" t="s">
        <v>665</v>
      </c>
      <c r="M280" s="1214" t="s">
        <v>352</v>
      </c>
      <c r="N280" s="1214" t="s">
        <v>815</v>
      </c>
      <c r="O280" s="1214"/>
      <c r="P280" s="1214" t="s">
        <v>5</v>
      </c>
      <c r="Q280" s="1214" t="s">
        <v>323</v>
      </c>
      <c r="R280" s="1214" t="s">
        <v>652</v>
      </c>
      <c r="S280" s="1201"/>
      <c r="T280" s="1201" t="s">
        <v>5</v>
      </c>
      <c r="U280" s="1201" t="s">
        <v>323</v>
      </c>
      <c r="V280" s="1201" t="s">
        <v>652</v>
      </c>
    </row>
    <row r="281" spans="1:22" outlineLevel="1">
      <c r="A281" s="1211" t="s">
        <v>297</v>
      </c>
      <c r="B281" s="1201" t="s">
        <v>2241</v>
      </c>
      <c r="C281" s="1212">
        <v>42999</v>
      </c>
      <c r="D281" s="1201" t="s">
        <v>2411</v>
      </c>
      <c r="E281" s="1202" t="s">
        <v>2412</v>
      </c>
      <c r="F281" s="1203">
        <v>69149</v>
      </c>
      <c r="G281" s="1204">
        <v>197.88</v>
      </c>
      <c r="H281" s="1201">
        <v>255</v>
      </c>
      <c r="I281" s="1201" t="s">
        <v>322</v>
      </c>
      <c r="J281" s="1226">
        <f t="shared" si="9"/>
        <v>255</v>
      </c>
      <c r="K281" s="1213" t="s">
        <v>865</v>
      </c>
      <c r="L281" s="1214" t="s">
        <v>661</v>
      </c>
      <c r="M281" s="1214" t="s">
        <v>352</v>
      </c>
      <c r="N281" s="1214" t="s">
        <v>1385</v>
      </c>
      <c r="O281" s="1214"/>
      <c r="P281" s="1214" t="s">
        <v>5</v>
      </c>
      <c r="Q281" s="1214" t="s">
        <v>323</v>
      </c>
      <c r="R281" s="1214" t="s">
        <v>652</v>
      </c>
      <c r="S281" s="1201"/>
      <c r="T281" s="1201" t="s">
        <v>5</v>
      </c>
      <c r="U281" s="1201" t="s">
        <v>323</v>
      </c>
      <c r="V281" s="1201" t="s">
        <v>652</v>
      </c>
    </row>
    <row r="282" spans="1:22" outlineLevel="1">
      <c r="A282" s="1211" t="s">
        <v>297</v>
      </c>
      <c r="B282" s="1201" t="s">
        <v>2241</v>
      </c>
      <c r="C282" s="1212">
        <v>42968</v>
      </c>
      <c r="D282" s="1201" t="s">
        <v>2301</v>
      </c>
      <c r="E282" s="1202" t="s">
        <v>1906</v>
      </c>
      <c r="F282" s="1203">
        <v>69092</v>
      </c>
      <c r="G282" s="1204">
        <v>160.82</v>
      </c>
      <c r="H282" s="1201">
        <v>212.5</v>
      </c>
      <c r="I282" s="1201" t="s">
        <v>322</v>
      </c>
      <c r="J282" s="1226">
        <f t="shared" si="9"/>
        <v>212.5</v>
      </c>
      <c r="K282" s="1213" t="s">
        <v>901</v>
      </c>
      <c r="L282" s="1214" t="s">
        <v>661</v>
      </c>
      <c r="M282" s="1214" t="s">
        <v>352</v>
      </c>
      <c r="N282" s="1214"/>
      <c r="O282" s="1214"/>
      <c r="P282" s="1214" t="s">
        <v>5</v>
      </c>
      <c r="Q282" s="1214" t="s">
        <v>323</v>
      </c>
      <c r="R282" s="1214" t="s">
        <v>652</v>
      </c>
      <c r="S282" s="1201"/>
      <c r="T282" s="1201" t="s">
        <v>5</v>
      </c>
      <c r="U282" s="1201" t="s">
        <v>323</v>
      </c>
      <c r="V282" s="1201" t="s">
        <v>652</v>
      </c>
    </row>
    <row r="283" spans="1:22" outlineLevel="1">
      <c r="A283" s="1211" t="s">
        <v>297</v>
      </c>
      <c r="B283" s="1201" t="s">
        <v>2241</v>
      </c>
      <c r="C283" s="1212">
        <v>42975</v>
      </c>
      <c r="D283" s="1201" t="s">
        <v>2302</v>
      </c>
      <c r="E283" s="1202" t="s">
        <v>1908</v>
      </c>
      <c r="F283" s="1203">
        <v>69092</v>
      </c>
      <c r="G283" s="1204">
        <v>160.82</v>
      </c>
      <c r="H283" s="1201">
        <v>212.5</v>
      </c>
      <c r="I283" s="1201" t="s">
        <v>322</v>
      </c>
      <c r="J283" s="1226">
        <f t="shared" si="9"/>
        <v>212.5</v>
      </c>
      <c r="K283" s="1213" t="s">
        <v>901</v>
      </c>
      <c r="L283" s="1214" t="s">
        <v>661</v>
      </c>
      <c r="M283" s="1214" t="s">
        <v>352</v>
      </c>
      <c r="N283" s="1214"/>
      <c r="O283" s="1214"/>
      <c r="P283" s="1214" t="s">
        <v>5</v>
      </c>
      <c r="Q283" s="1214" t="s">
        <v>323</v>
      </c>
      <c r="R283" s="1214" t="s">
        <v>652</v>
      </c>
      <c r="S283" s="1201"/>
      <c r="T283" s="1201" t="s">
        <v>5</v>
      </c>
      <c r="U283" s="1201" t="s">
        <v>323</v>
      </c>
      <c r="V283" s="1201" t="s">
        <v>652</v>
      </c>
    </row>
    <row r="284" spans="1:22" outlineLevel="1">
      <c r="A284" s="1211" t="s">
        <v>297</v>
      </c>
      <c r="B284" s="1201" t="s">
        <v>2241</v>
      </c>
      <c r="C284" s="1212">
        <v>42999</v>
      </c>
      <c r="D284" s="1201" t="s">
        <v>2411</v>
      </c>
      <c r="E284" s="1202" t="s">
        <v>2413</v>
      </c>
      <c r="F284" s="1203">
        <v>69149</v>
      </c>
      <c r="G284" s="1204">
        <v>164.9</v>
      </c>
      <c r="H284" s="1201">
        <v>212.5</v>
      </c>
      <c r="I284" s="1201" t="s">
        <v>322</v>
      </c>
      <c r="J284" s="1226">
        <f t="shared" si="9"/>
        <v>212.5</v>
      </c>
      <c r="K284" s="1213" t="s">
        <v>901</v>
      </c>
      <c r="L284" s="1214" t="s">
        <v>661</v>
      </c>
      <c r="M284" s="1214" t="s">
        <v>352</v>
      </c>
      <c r="N284" s="1214"/>
      <c r="O284" s="1214"/>
      <c r="P284" s="1214" t="s">
        <v>5</v>
      </c>
      <c r="Q284" s="1214" t="s">
        <v>323</v>
      </c>
      <c r="R284" s="1214" t="s">
        <v>652</v>
      </c>
      <c r="S284" s="1201"/>
      <c r="T284" s="1201" t="s">
        <v>5</v>
      </c>
      <c r="U284" s="1201" t="s">
        <v>323</v>
      </c>
      <c r="V284" s="1201" t="s">
        <v>652</v>
      </c>
    </row>
    <row r="285" spans="1:22" outlineLevel="1">
      <c r="A285" s="1211" t="s">
        <v>297</v>
      </c>
      <c r="B285" s="1201" t="s">
        <v>2241</v>
      </c>
      <c r="C285" s="1212">
        <v>43004</v>
      </c>
      <c r="D285" s="1201" t="s">
        <v>2386</v>
      </c>
      <c r="E285" s="1202" t="s">
        <v>2414</v>
      </c>
      <c r="F285" s="1203">
        <v>69149</v>
      </c>
      <c r="G285" s="1204">
        <v>64.02</v>
      </c>
      <c r="H285" s="1201">
        <v>82.5</v>
      </c>
      <c r="I285" s="1201" t="s">
        <v>322</v>
      </c>
      <c r="J285" s="1226">
        <f t="shared" si="9"/>
        <v>82.5</v>
      </c>
      <c r="K285" s="1213" t="s">
        <v>901</v>
      </c>
      <c r="L285" s="1214" t="s">
        <v>661</v>
      </c>
      <c r="M285" s="1214" t="s">
        <v>352</v>
      </c>
      <c r="N285" s="1214"/>
      <c r="O285" s="1214"/>
      <c r="P285" s="1214" t="s">
        <v>5</v>
      </c>
      <c r="Q285" s="1214" t="s">
        <v>323</v>
      </c>
      <c r="R285" s="1214" t="s">
        <v>652</v>
      </c>
      <c r="S285" s="1201"/>
      <c r="T285" s="1201" t="s">
        <v>5</v>
      </c>
      <c r="U285" s="1201" t="s">
        <v>323</v>
      </c>
      <c r="V285" s="1201" t="s">
        <v>652</v>
      </c>
    </row>
    <row r="286" spans="1:22">
      <c r="A286" s="1215" t="s">
        <v>647</v>
      </c>
      <c r="B286" s="1215"/>
      <c r="C286" s="1215"/>
      <c r="D286" s="1215"/>
      <c r="E286" s="1216"/>
      <c r="F286" s="1217"/>
      <c r="G286" s="1218">
        <f>SUM(G279:G285)</f>
        <v>847.38</v>
      </c>
      <c r="H286" s="1219">
        <f>SUM(H279:H285)</f>
        <v>1102.5</v>
      </c>
      <c r="I286" s="1215"/>
      <c r="J286" s="1227">
        <f>SUM(J279:J285)</f>
        <v>1102.5</v>
      </c>
      <c r="K286" s="1215"/>
      <c r="L286" s="1215"/>
      <c r="M286" s="1215"/>
      <c r="N286" s="1215"/>
      <c r="O286" s="1215"/>
      <c r="P286" s="1215"/>
      <c r="Q286" s="1215"/>
      <c r="R286" s="1215"/>
      <c r="S286" s="1201"/>
      <c r="T286" s="1201"/>
      <c r="U286" s="1201"/>
      <c r="V286" s="1201"/>
    </row>
    <row r="287" spans="1:22" outlineLevel="1">
      <c r="A287" s="1211" t="s">
        <v>331</v>
      </c>
      <c r="B287" s="1201" t="s">
        <v>2241</v>
      </c>
      <c r="C287" s="1212">
        <v>42991</v>
      </c>
      <c r="D287" s="1201" t="s">
        <v>2415</v>
      </c>
      <c r="E287" s="1202" t="s">
        <v>2416</v>
      </c>
      <c r="F287" s="1203">
        <v>69149</v>
      </c>
      <c r="G287" s="1204">
        <v>162.96</v>
      </c>
      <c r="H287" s="1201">
        <v>210</v>
      </c>
      <c r="I287" s="1201" t="s">
        <v>322</v>
      </c>
      <c r="J287" s="1226">
        <f>H287</f>
        <v>210</v>
      </c>
      <c r="K287" s="1213" t="s">
        <v>756</v>
      </c>
      <c r="L287" s="1214" t="s">
        <v>661</v>
      </c>
      <c r="M287" s="1214" t="s">
        <v>352</v>
      </c>
      <c r="N287" s="1214"/>
      <c r="O287" s="1214"/>
      <c r="P287" s="1214" t="s">
        <v>5</v>
      </c>
      <c r="Q287" s="1214" t="s">
        <v>323</v>
      </c>
      <c r="R287" s="1214" t="s">
        <v>652</v>
      </c>
      <c r="S287" s="1201"/>
      <c r="T287" s="1201" t="s">
        <v>5</v>
      </c>
      <c r="U287" s="1201" t="s">
        <v>323</v>
      </c>
      <c r="V287" s="1201" t="s">
        <v>652</v>
      </c>
    </row>
    <row r="288" spans="1:22">
      <c r="A288" s="1215" t="s">
        <v>647</v>
      </c>
      <c r="B288" s="1215"/>
      <c r="C288" s="1215"/>
      <c r="D288" s="1215"/>
      <c r="E288" s="1216"/>
      <c r="F288" s="1217"/>
      <c r="G288" s="1218">
        <f>SUM(G287:G287)</f>
        <v>162.96</v>
      </c>
      <c r="H288" s="1219">
        <f>SUM(H287:H287)</f>
        <v>210</v>
      </c>
      <c r="I288" s="1215"/>
      <c r="J288" s="1227">
        <f>SUM(J287:J287)</f>
        <v>210</v>
      </c>
      <c r="K288" s="1215"/>
      <c r="L288" s="1215"/>
      <c r="M288" s="1215"/>
      <c r="N288" s="1215"/>
      <c r="O288" s="1215"/>
      <c r="P288" s="1215"/>
      <c r="Q288" s="1215"/>
      <c r="R288" s="1215"/>
      <c r="S288" s="1201"/>
      <c r="T288" s="1201"/>
      <c r="U288" s="1201"/>
      <c r="V288" s="1201"/>
    </row>
    <row r="289" spans="1:22" outlineLevel="1">
      <c r="A289" s="1211" t="s">
        <v>332</v>
      </c>
      <c r="B289" s="1201" t="s">
        <v>2241</v>
      </c>
      <c r="C289" s="1212">
        <v>43008</v>
      </c>
      <c r="D289" s="1201" t="s">
        <v>2417</v>
      </c>
      <c r="E289" s="1202" t="s">
        <v>2418</v>
      </c>
      <c r="F289" s="1203">
        <v>69193</v>
      </c>
      <c r="G289" s="1204">
        <v>8551.5300000000007</v>
      </c>
      <c r="H289" s="1201">
        <v>8551.5300000000007</v>
      </c>
      <c r="I289" s="1201" t="s">
        <v>60</v>
      </c>
      <c r="J289" s="1226">
        <v>11020.02</v>
      </c>
      <c r="K289" s="1213" t="s">
        <v>922</v>
      </c>
      <c r="L289" s="1214" t="s">
        <v>645</v>
      </c>
      <c r="M289" s="1214" t="s">
        <v>352</v>
      </c>
      <c r="N289" s="1214"/>
      <c r="O289" s="1214"/>
      <c r="P289" s="1214" t="s">
        <v>22</v>
      </c>
      <c r="Q289" s="1214" t="s">
        <v>323</v>
      </c>
      <c r="R289" s="1214" t="s">
        <v>652</v>
      </c>
      <c r="S289" s="1201"/>
      <c r="T289" s="1201" t="s">
        <v>22</v>
      </c>
      <c r="U289" s="1201" t="s">
        <v>323</v>
      </c>
      <c r="V289" s="1201" t="s">
        <v>652</v>
      </c>
    </row>
    <row r="290" spans="1:22">
      <c r="A290" s="1215" t="s">
        <v>647</v>
      </c>
      <c r="B290" s="1215"/>
      <c r="C290" s="1215"/>
      <c r="D290" s="1215"/>
      <c r="E290" s="1216"/>
      <c r="F290" s="1217"/>
      <c r="G290" s="1218">
        <f>SUM(G289:G289)</f>
        <v>8551.5300000000007</v>
      </c>
      <c r="H290" s="1219">
        <f>SUM(H289:H289)</f>
        <v>8551.5300000000007</v>
      </c>
      <c r="I290" s="1215"/>
      <c r="J290" s="1227">
        <f>SUM(J289:J289)</f>
        <v>11020.02</v>
      </c>
      <c r="K290" s="1215"/>
      <c r="L290" s="1215"/>
      <c r="M290" s="1215"/>
      <c r="N290" s="1215"/>
      <c r="O290" s="1215"/>
      <c r="P290" s="1215"/>
      <c r="Q290" s="1215"/>
      <c r="R290" s="1215"/>
      <c r="S290" s="1201"/>
      <c r="T290" s="1201"/>
      <c r="U290" s="1201"/>
      <c r="V290" s="1201"/>
    </row>
    <row r="291" spans="1:22" outlineLevel="1">
      <c r="A291" s="1211" t="s">
        <v>2165</v>
      </c>
      <c r="B291" s="1201" t="s">
        <v>2241</v>
      </c>
      <c r="C291" s="1212">
        <v>43008</v>
      </c>
      <c r="D291" s="1201" t="s">
        <v>2242</v>
      </c>
      <c r="E291" s="1202" t="s">
        <v>2243</v>
      </c>
      <c r="F291" s="1203">
        <v>69160</v>
      </c>
      <c r="G291" s="1204">
        <v>1513.2</v>
      </c>
      <c r="H291" s="1201">
        <v>1950</v>
      </c>
      <c r="I291" s="1201" t="s">
        <v>322</v>
      </c>
      <c r="J291" s="1226">
        <f>H291</f>
        <v>1950</v>
      </c>
      <c r="K291" s="1213" t="s">
        <v>1297</v>
      </c>
      <c r="L291" s="1214" t="s">
        <v>661</v>
      </c>
      <c r="M291" s="1214" t="s">
        <v>352</v>
      </c>
      <c r="N291" s="1214"/>
      <c r="O291" s="1214" t="s">
        <v>2244</v>
      </c>
      <c r="P291" s="1214" t="s">
        <v>5</v>
      </c>
      <c r="Q291" s="1214" t="s">
        <v>323</v>
      </c>
      <c r="R291" s="1214" t="s">
        <v>652</v>
      </c>
      <c r="S291" s="1201" t="s">
        <v>2244</v>
      </c>
      <c r="T291" s="1201" t="s">
        <v>5</v>
      </c>
      <c r="U291" s="1201" t="s">
        <v>323</v>
      </c>
      <c r="V291" s="1201" t="s">
        <v>652</v>
      </c>
    </row>
    <row r="292" spans="1:22">
      <c r="A292" s="1215" t="s">
        <v>647</v>
      </c>
      <c r="B292" s="1215"/>
      <c r="C292" s="1215"/>
      <c r="D292" s="1215"/>
      <c r="E292" s="1216"/>
      <c r="F292" s="1217"/>
      <c r="G292" s="1218">
        <f>SUM(G291:G291)</f>
        <v>1513.2</v>
      </c>
      <c r="H292" s="1219">
        <f>SUM(H291:H291)</f>
        <v>1950</v>
      </c>
      <c r="I292" s="1215"/>
      <c r="J292" s="1227">
        <f>SUM(J291:J291)</f>
        <v>1950</v>
      </c>
      <c r="K292" s="1215"/>
      <c r="L292" s="1215"/>
      <c r="M292" s="1215"/>
      <c r="N292" s="1215"/>
      <c r="O292" s="1215"/>
      <c r="P292" s="1215"/>
      <c r="Q292" s="1215"/>
      <c r="R292" s="1215"/>
      <c r="S292" s="1201"/>
      <c r="T292" s="1201"/>
      <c r="U292" s="1201"/>
      <c r="V292" s="1201"/>
    </row>
    <row r="293" spans="1:22" outlineLevel="1">
      <c r="A293" s="1211" t="s">
        <v>2139</v>
      </c>
      <c r="B293" s="1201" t="s">
        <v>2241</v>
      </c>
      <c r="C293" s="1212">
        <v>43008</v>
      </c>
      <c r="D293" s="1201" t="s">
        <v>2245</v>
      </c>
      <c r="E293" s="1202" t="s">
        <v>2246</v>
      </c>
      <c r="F293" s="1203">
        <v>69154</v>
      </c>
      <c r="G293" s="1204">
        <v>3557.18</v>
      </c>
      <c r="H293" s="1201">
        <v>4584</v>
      </c>
      <c r="I293" s="1201" t="s">
        <v>322</v>
      </c>
      <c r="J293" s="1226">
        <f>H293</f>
        <v>4584</v>
      </c>
      <c r="K293" s="1213" t="s">
        <v>1297</v>
      </c>
      <c r="L293" s="1214" t="s">
        <v>661</v>
      </c>
      <c r="M293" s="1214" t="s">
        <v>352</v>
      </c>
      <c r="N293" s="1214"/>
      <c r="O293" s="1214" t="s">
        <v>2247</v>
      </c>
      <c r="P293" s="1214" t="s">
        <v>5</v>
      </c>
      <c r="Q293" s="1214" t="s">
        <v>323</v>
      </c>
      <c r="R293" s="1214" t="s">
        <v>652</v>
      </c>
      <c r="S293" s="1201" t="s">
        <v>2247</v>
      </c>
      <c r="T293" s="1201" t="s">
        <v>5</v>
      </c>
      <c r="U293" s="1201" t="s">
        <v>323</v>
      </c>
      <c r="V293" s="1201" t="s">
        <v>652</v>
      </c>
    </row>
    <row r="294" spans="1:22" outlineLevel="1">
      <c r="A294" s="1211" t="s">
        <v>2139</v>
      </c>
      <c r="B294" s="1201" t="s">
        <v>2241</v>
      </c>
      <c r="C294" s="1212">
        <v>42971</v>
      </c>
      <c r="D294" s="1201" t="s">
        <v>2254</v>
      </c>
      <c r="E294" s="1202" t="s">
        <v>2144</v>
      </c>
      <c r="F294" s="1203">
        <v>69092</v>
      </c>
      <c r="G294" s="1204">
        <v>-378.41</v>
      </c>
      <c r="H294" s="1201">
        <v>-500</v>
      </c>
      <c r="I294" s="1201" t="s">
        <v>322</v>
      </c>
      <c r="J294" s="1226">
        <f>H294</f>
        <v>-500</v>
      </c>
      <c r="K294" s="1213" t="s">
        <v>2145</v>
      </c>
      <c r="L294" s="1214" t="s">
        <v>661</v>
      </c>
      <c r="M294" s="1214" t="s">
        <v>352</v>
      </c>
      <c r="N294" s="1214"/>
      <c r="O294" s="1214"/>
      <c r="P294" s="1214" t="s">
        <v>5</v>
      </c>
      <c r="Q294" s="1214" t="s">
        <v>323</v>
      </c>
      <c r="R294" s="1214" t="s">
        <v>652</v>
      </c>
      <c r="S294" s="1201"/>
      <c r="T294" s="1201" t="s">
        <v>5</v>
      </c>
      <c r="U294" s="1201" t="s">
        <v>323</v>
      </c>
      <c r="V294" s="1201" t="s">
        <v>652</v>
      </c>
    </row>
    <row r="295" spans="1:22">
      <c r="A295" s="1215" t="s">
        <v>647</v>
      </c>
      <c r="B295" s="1215"/>
      <c r="C295" s="1215"/>
      <c r="D295" s="1215"/>
      <c r="E295" s="1216"/>
      <c r="F295" s="1217"/>
      <c r="G295" s="1218">
        <f>SUM(G293:G294)</f>
        <v>3178.77</v>
      </c>
      <c r="H295" s="1219">
        <f>SUM(H293:H294)</f>
        <v>4084</v>
      </c>
      <c r="I295" s="1215"/>
      <c r="J295" s="1227">
        <f>SUM(J293:J294)</f>
        <v>4084</v>
      </c>
      <c r="K295" s="1215"/>
      <c r="L295" s="1215"/>
      <c r="M295" s="1215"/>
      <c r="N295" s="1215"/>
      <c r="O295" s="1215"/>
      <c r="P295" s="1215"/>
      <c r="Q295" s="1215"/>
      <c r="R295" s="1215"/>
      <c r="S295" s="1201"/>
      <c r="T295" s="1201"/>
      <c r="U295" s="1201"/>
      <c r="V295" s="1201"/>
    </row>
    <row r="296" spans="1:22" outlineLevel="1">
      <c r="A296" s="993" t="s">
        <v>329</v>
      </c>
      <c r="B296" s="1201" t="s">
        <v>2241</v>
      </c>
      <c r="C296" s="1212">
        <v>42970</v>
      </c>
      <c r="D296" s="1201" t="s">
        <v>2397</v>
      </c>
      <c r="E296" s="1202" t="s">
        <v>2148</v>
      </c>
      <c r="F296" s="1203">
        <v>69092</v>
      </c>
      <c r="G296" s="1204">
        <v>-41.26</v>
      </c>
      <c r="H296" s="1201">
        <v>-54.52</v>
      </c>
      <c r="I296" s="1201" t="s">
        <v>322</v>
      </c>
      <c r="J296" s="1226">
        <f>H296</f>
        <v>-54.52</v>
      </c>
      <c r="K296" s="1213" t="s">
        <v>891</v>
      </c>
      <c r="L296" s="1214" t="s">
        <v>661</v>
      </c>
      <c r="M296" s="1214" t="s">
        <v>352</v>
      </c>
      <c r="N296" s="1214"/>
      <c r="O296" s="1214"/>
      <c r="P296" s="1214" t="s">
        <v>5</v>
      </c>
      <c r="Q296" s="1214" t="s">
        <v>323</v>
      </c>
      <c r="R296" s="1214" t="s">
        <v>652</v>
      </c>
      <c r="S296" s="1201"/>
      <c r="T296" s="1201" t="s">
        <v>5</v>
      </c>
      <c r="U296" s="1201" t="s">
        <v>323</v>
      </c>
      <c r="V296" s="1201" t="s">
        <v>652</v>
      </c>
    </row>
    <row r="297" spans="1:22">
      <c r="A297" s="1215" t="s">
        <v>647</v>
      </c>
      <c r="B297" s="1215"/>
      <c r="C297" s="1215"/>
      <c r="D297" s="1215"/>
      <c r="E297" s="1216"/>
      <c r="F297" s="1217"/>
      <c r="G297" s="1218">
        <f>SUM(G296:G296)</f>
        <v>-41.26</v>
      </c>
      <c r="H297" s="1219">
        <f>SUM(H296:H296)</f>
        <v>-54.52</v>
      </c>
      <c r="I297" s="1215"/>
      <c r="J297" s="1227">
        <f>SUM(J296:J296)</f>
        <v>-54.52</v>
      </c>
      <c r="K297" s="1215"/>
      <c r="L297" s="1215"/>
      <c r="M297" s="1215"/>
      <c r="N297" s="1215"/>
      <c r="O297" s="1215"/>
      <c r="P297" s="1215"/>
      <c r="Q297" s="1215"/>
      <c r="R297" s="1215"/>
      <c r="S297" s="1201"/>
      <c r="T297" s="1201"/>
      <c r="U297" s="1201"/>
      <c r="V297" s="1201"/>
    </row>
    <row r="298" spans="1:22" outlineLevel="1">
      <c r="A298" s="1211" t="s">
        <v>1287</v>
      </c>
      <c r="B298" s="1201" t="s">
        <v>2241</v>
      </c>
      <c r="C298" s="1212">
        <v>42979</v>
      </c>
      <c r="D298" s="1201" t="s">
        <v>2419</v>
      </c>
      <c r="E298" s="1202" t="s">
        <v>2420</v>
      </c>
      <c r="F298" s="1203">
        <v>69149</v>
      </c>
      <c r="G298" s="1204">
        <v>35061.99</v>
      </c>
      <c r="H298" s="1201">
        <v>45183</v>
      </c>
      <c r="I298" s="1201" t="s">
        <v>322</v>
      </c>
      <c r="J298" s="1226">
        <f t="shared" ref="J298:J303" si="10">H298</f>
        <v>45183</v>
      </c>
      <c r="K298" s="1213" t="s">
        <v>1290</v>
      </c>
      <c r="L298" s="1214" t="s">
        <v>661</v>
      </c>
      <c r="M298" s="1214" t="s">
        <v>352</v>
      </c>
      <c r="N298" s="1214"/>
      <c r="O298" s="1214" t="s">
        <v>2244</v>
      </c>
      <c r="P298" s="1214" t="s">
        <v>5</v>
      </c>
      <c r="Q298" s="1214" t="s">
        <v>323</v>
      </c>
      <c r="R298" s="1214" t="s">
        <v>652</v>
      </c>
      <c r="S298" s="1201" t="s">
        <v>2244</v>
      </c>
      <c r="T298" s="1201" t="s">
        <v>5</v>
      </c>
      <c r="U298" s="1201" t="s">
        <v>323</v>
      </c>
      <c r="V298" s="1201" t="s">
        <v>652</v>
      </c>
    </row>
    <row r="299" spans="1:22" outlineLevel="1">
      <c r="A299" s="1211" t="s">
        <v>1287</v>
      </c>
      <c r="B299" s="1201" t="s">
        <v>2241</v>
      </c>
      <c r="C299" s="1212">
        <v>42979</v>
      </c>
      <c r="D299" s="1201" t="s">
        <v>2421</v>
      </c>
      <c r="E299" s="1202" t="s">
        <v>2422</v>
      </c>
      <c r="F299" s="1203">
        <v>69149</v>
      </c>
      <c r="G299" s="1204">
        <v>26422.79</v>
      </c>
      <c r="H299" s="1201">
        <v>34050</v>
      </c>
      <c r="I299" s="1201" t="s">
        <v>322</v>
      </c>
      <c r="J299" s="1226">
        <f t="shared" si="10"/>
        <v>34050</v>
      </c>
      <c r="K299" s="1213" t="s">
        <v>1290</v>
      </c>
      <c r="L299" s="1214" t="s">
        <v>661</v>
      </c>
      <c r="M299" s="1214" t="s">
        <v>352</v>
      </c>
      <c r="N299" s="1214"/>
      <c r="O299" s="1214" t="s">
        <v>2247</v>
      </c>
      <c r="P299" s="1214" t="s">
        <v>5</v>
      </c>
      <c r="Q299" s="1214" t="s">
        <v>323</v>
      </c>
      <c r="R299" s="1214" t="s">
        <v>652</v>
      </c>
      <c r="S299" s="1201" t="s">
        <v>2247</v>
      </c>
      <c r="T299" s="1201" t="s">
        <v>5</v>
      </c>
      <c r="U299" s="1201" t="s">
        <v>323</v>
      </c>
      <c r="V299" s="1201" t="s">
        <v>652</v>
      </c>
    </row>
    <row r="300" spans="1:22" outlineLevel="1">
      <c r="A300" s="1211" t="s">
        <v>1287</v>
      </c>
      <c r="B300" s="1201" t="s">
        <v>2241</v>
      </c>
      <c r="C300" s="1212">
        <v>43000</v>
      </c>
      <c r="D300" s="1201" t="s">
        <v>2423</v>
      </c>
      <c r="E300" s="1202" t="s">
        <v>2424</v>
      </c>
      <c r="F300" s="1203">
        <v>69149</v>
      </c>
      <c r="G300" s="1204">
        <v>45687.5</v>
      </c>
      <c r="H300" s="1201">
        <v>58875.68</v>
      </c>
      <c r="I300" s="1201" t="s">
        <v>322</v>
      </c>
      <c r="J300" s="1226">
        <f t="shared" si="10"/>
        <v>58875.68</v>
      </c>
      <c r="K300" s="1213" t="s">
        <v>1290</v>
      </c>
      <c r="L300" s="1214" t="s">
        <v>661</v>
      </c>
      <c r="M300" s="1214" t="s">
        <v>352</v>
      </c>
      <c r="N300" s="1214"/>
      <c r="O300" s="1214" t="s">
        <v>381</v>
      </c>
      <c r="P300" s="1214" t="s">
        <v>5</v>
      </c>
      <c r="Q300" s="1214" t="s">
        <v>323</v>
      </c>
      <c r="R300" s="1214" t="s">
        <v>652</v>
      </c>
      <c r="S300" s="1201" t="s">
        <v>381</v>
      </c>
      <c r="T300" s="1201" t="s">
        <v>5</v>
      </c>
      <c r="U300" s="1201" t="s">
        <v>323</v>
      </c>
      <c r="V300" s="1201" t="s">
        <v>652</v>
      </c>
    </row>
    <row r="301" spans="1:22" outlineLevel="1">
      <c r="A301" s="1211" t="s">
        <v>1287</v>
      </c>
      <c r="B301" s="1201" t="s">
        <v>2241</v>
      </c>
      <c r="C301" s="1212">
        <v>43008</v>
      </c>
      <c r="D301" s="1201" t="s">
        <v>2250</v>
      </c>
      <c r="E301" s="1202" t="s">
        <v>2251</v>
      </c>
      <c r="F301" s="1203">
        <v>69151</v>
      </c>
      <c r="G301" s="1204">
        <v>-51064.04</v>
      </c>
      <c r="H301" s="1201">
        <v>-65825.66</v>
      </c>
      <c r="I301" s="1201" t="s">
        <v>322</v>
      </c>
      <c r="J301" s="1226">
        <f t="shared" si="10"/>
        <v>-65825.66</v>
      </c>
      <c r="K301" s="1213" t="s">
        <v>1290</v>
      </c>
      <c r="L301" s="1214" t="s">
        <v>661</v>
      </c>
      <c r="M301" s="1214" t="s">
        <v>352</v>
      </c>
      <c r="N301" s="1214"/>
      <c r="O301" s="1214" t="s">
        <v>381</v>
      </c>
      <c r="P301" s="1214" t="s">
        <v>5</v>
      </c>
      <c r="Q301" s="1214" t="s">
        <v>323</v>
      </c>
      <c r="R301" s="1214" t="s">
        <v>652</v>
      </c>
      <c r="S301" s="1201" t="s">
        <v>381</v>
      </c>
      <c r="T301" s="1201" t="s">
        <v>5</v>
      </c>
      <c r="U301" s="1201" t="s">
        <v>323</v>
      </c>
      <c r="V301" s="1201" t="s">
        <v>652</v>
      </c>
    </row>
    <row r="302" spans="1:22" outlineLevel="1">
      <c r="A302" s="1211" t="s">
        <v>1287</v>
      </c>
      <c r="B302" s="1201" t="s">
        <v>2241</v>
      </c>
      <c r="C302" s="1212">
        <v>43008</v>
      </c>
      <c r="D302" s="1201" t="s">
        <v>2245</v>
      </c>
      <c r="E302" s="1202" t="s">
        <v>2246</v>
      </c>
      <c r="F302" s="1203">
        <v>69154</v>
      </c>
      <c r="G302" s="1204">
        <v>-17906.330000000002</v>
      </c>
      <c r="H302" s="1201">
        <v>-23075.18</v>
      </c>
      <c r="I302" s="1201" t="s">
        <v>322</v>
      </c>
      <c r="J302" s="1226">
        <f t="shared" si="10"/>
        <v>-23075.18</v>
      </c>
      <c r="K302" s="1213" t="s">
        <v>1290</v>
      </c>
      <c r="L302" s="1214" t="s">
        <v>661</v>
      </c>
      <c r="M302" s="1214" t="s">
        <v>352</v>
      </c>
      <c r="N302" s="1214"/>
      <c r="O302" s="1214" t="s">
        <v>2247</v>
      </c>
      <c r="P302" s="1214" t="s">
        <v>5</v>
      </c>
      <c r="Q302" s="1214" t="s">
        <v>323</v>
      </c>
      <c r="R302" s="1214" t="s">
        <v>652</v>
      </c>
      <c r="S302" s="1201" t="s">
        <v>2247</v>
      </c>
      <c r="T302" s="1201" t="s">
        <v>5</v>
      </c>
      <c r="U302" s="1201" t="s">
        <v>323</v>
      </c>
      <c r="V302" s="1201" t="s">
        <v>652</v>
      </c>
    </row>
    <row r="303" spans="1:22" outlineLevel="1">
      <c r="A303" s="1211" t="s">
        <v>1287</v>
      </c>
      <c r="B303" s="1201" t="s">
        <v>2241</v>
      </c>
      <c r="C303" s="1212">
        <v>43008</v>
      </c>
      <c r="D303" s="1201" t="s">
        <v>2242</v>
      </c>
      <c r="E303" s="1202" t="s">
        <v>2243</v>
      </c>
      <c r="F303" s="1203">
        <v>69160</v>
      </c>
      <c r="G303" s="1204">
        <v>-33310.19</v>
      </c>
      <c r="H303" s="1201">
        <v>-42925.52</v>
      </c>
      <c r="I303" s="1201" t="s">
        <v>322</v>
      </c>
      <c r="J303" s="1226">
        <f t="shared" si="10"/>
        <v>-42925.52</v>
      </c>
      <c r="K303" s="1213" t="s">
        <v>1290</v>
      </c>
      <c r="L303" s="1214" t="s">
        <v>661</v>
      </c>
      <c r="M303" s="1214" t="s">
        <v>352</v>
      </c>
      <c r="N303" s="1214"/>
      <c r="O303" s="1214" t="s">
        <v>2244</v>
      </c>
      <c r="P303" s="1214" t="s">
        <v>5</v>
      </c>
      <c r="Q303" s="1214" t="s">
        <v>323</v>
      </c>
      <c r="R303" s="1214" t="s">
        <v>652</v>
      </c>
      <c r="S303" s="1201" t="s">
        <v>2244</v>
      </c>
      <c r="T303" s="1201" t="s">
        <v>5</v>
      </c>
      <c r="U303" s="1201" t="s">
        <v>323</v>
      </c>
      <c r="V303" s="1201" t="s">
        <v>652</v>
      </c>
    </row>
    <row r="304" spans="1:22">
      <c r="A304" s="1215" t="s">
        <v>647</v>
      </c>
      <c r="B304" s="1215"/>
      <c r="C304" s="1215"/>
      <c r="D304" s="1215"/>
      <c r="E304" s="1216"/>
      <c r="F304" s="1217"/>
      <c r="G304" s="1218">
        <f>SUM(G298:G303)</f>
        <v>4891.7199999999939</v>
      </c>
      <c r="H304" s="1219">
        <f>SUM(H298:H303)</f>
        <v>6282.3199999999924</v>
      </c>
      <c r="I304" s="1215"/>
      <c r="J304" s="1227">
        <f>SUM(J298:J303)</f>
        <v>6282.3199999999924</v>
      </c>
      <c r="K304" s="1215"/>
      <c r="L304" s="1215"/>
      <c r="M304" s="1215"/>
      <c r="N304" s="1215"/>
      <c r="O304" s="1215"/>
      <c r="P304" s="1215"/>
      <c r="Q304" s="1215"/>
      <c r="R304" s="1215"/>
      <c r="S304" s="1201"/>
      <c r="T304" s="1201"/>
      <c r="U304" s="1201"/>
      <c r="V304" s="1201"/>
    </row>
    <row r="305" spans="1:22">
      <c r="A305" s="1201" t="s">
        <v>0</v>
      </c>
      <c r="B305" s="1201"/>
      <c r="C305" s="1201"/>
      <c r="D305" s="1201"/>
      <c r="E305" s="1202"/>
      <c r="F305" s="1203"/>
      <c r="G305" s="1204"/>
      <c r="H305" s="1201"/>
      <c r="I305" s="1201"/>
      <c r="J305" s="1226"/>
      <c r="K305" s="1201"/>
      <c r="L305" s="1201"/>
      <c r="M305" s="1201"/>
      <c r="N305" s="1201"/>
      <c r="O305" s="1201"/>
      <c r="P305" s="1201"/>
      <c r="Q305" s="1201"/>
      <c r="R305" s="1201"/>
      <c r="S305" s="1201"/>
      <c r="T305" s="1201"/>
      <c r="U305" s="1201"/>
      <c r="V305" s="1201"/>
    </row>
    <row r="306" spans="1:22">
      <c r="A306" s="1201"/>
      <c r="B306" s="1201"/>
      <c r="C306" s="1201"/>
      <c r="D306" s="1201"/>
      <c r="E306" s="1202"/>
      <c r="F306" s="1203"/>
      <c r="G306" s="1204">
        <f>+G13+G15+G23+G25+G28+G31+G39+G43+G45+G47+G68+G76+G98+G103+G108+G114+G119+G124+G129+G135+G140+G143+G148+G153+G158+G164+G169+G175+G180+G184+G186+G188+G191+G227+G230+G234+G236+G246+G258+G264+G266+G271+G278+G286+G288+G290+G292+G295+G297+G304</f>
        <v>135608.01</v>
      </c>
      <c r="H306" s="1220">
        <f>+H13+H15+H23+H25+H28+H31+H39+H43+H45+H47+H68+H76+H98+H103+H108+H114+H119+H124+H129+H135+H140+H143+H148+H153+H158+H164+H169+H175+H180+H184+H186+H188+H191+H227+H230+H234+H236+H246+H258+H264+H266+H271+H278+H286+H288+H290+H292+H295+H297+H304</f>
        <v>171259.65999999997</v>
      </c>
      <c r="I306" s="1201"/>
      <c r="J306" s="1226">
        <f>+J13+J15+J23+J25+J28+J31+J39+J43+J45+J47+J68+J76+J98+J103+J108+J114+J119+J124+J129+J135+J140+J143+J148+J153+J158+J164+J169+J175+J180+J184+J186+J188+J191+J227+J230+J234+J236+J246+J258+J264+J266+J271+J278+J286+J288+J290+J292+J295+J297+J304</f>
        <v>174752.61</v>
      </c>
      <c r="K306" s="1201"/>
      <c r="L306" s="1201"/>
      <c r="M306" s="1201"/>
      <c r="N306" s="1201"/>
      <c r="O306" s="1201"/>
      <c r="P306" s="1201"/>
      <c r="Q306" s="1201"/>
      <c r="R306" s="1201"/>
      <c r="S306" s="1201"/>
      <c r="T306" s="1201"/>
      <c r="U306" s="1201"/>
      <c r="V306" s="1201"/>
    </row>
    <row r="307" spans="1:22">
      <c r="F307" s="1192"/>
      <c r="J307" s="1228"/>
    </row>
    <row r="308" spans="1:22">
      <c r="F308" s="1192"/>
      <c r="J308" s="1228"/>
    </row>
    <row r="309" spans="1:22">
      <c r="E309" s="1221"/>
      <c r="F309" s="1221" t="s">
        <v>926</v>
      </c>
      <c r="G309" s="850" t="s">
        <v>926</v>
      </c>
      <c r="H309" s="850"/>
      <c r="I309" s="850"/>
      <c r="J309" s="1222">
        <f>J306-J304</f>
        <v>168470.28999999998</v>
      </c>
    </row>
    <row r="310" spans="1:22">
      <c r="E310" s="1221"/>
      <c r="F310" s="1221"/>
      <c r="G310" s="1221"/>
      <c r="H310" s="1221"/>
      <c r="I310" s="1221"/>
      <c r="J310" s="1229"/>
    </row>
    <row r="311" spans="1:22">
      <c r="E311" s="1221"/>
      <c r="F311" s="1221"/>
      <c r="G311" s="1221"/>
      <c r="H311" s="1221"/>
      <c r="I311" s="1221"/>
      <c r="J311" s="1229">
        <v>168448.88999999996</v>
      </c>
    </row>
    <row r="312" spans="1:22">
      <c r="E312" s="1221"/>
      <c r="F312" s="1221"/>
      <c r="G312" s="1221"/>
      <c r="H312" s="1221"/>
      <c r="I312" s="1221"/>
      <c r="J312" s="1229">
        <f>J309-J311</f>
        <v>21.400000000023283</v>
      </c>
      <c r="K312" s="1192" t="s">
        <v>2425</v>
      </c>
    </row>
    <row r="313" spans="1:22">
      <c r="F313" s="1192"/>
      <c r="J313" s="1230"/>
    </row>
    <row r="314" spans="1:22">
      <c r="F314" s="1192"/>
      <c r="J314" s="1230"/>
    </row>
    <row r="315" spans="1:22">
      <c r="F315" s="1192"/>
      <c r="J315" s="1230"/>
    </row>
    <row r="316" spans="1:22">
      <c r="F316" s="1192"/>
      <c r="J316" s="1230"/>
    </row>
    <row r="317" spans="1:22">
      <c r="F317" s="1192"/>
      <c r="J317" s="1230"/>
    </row>
    <row r="318" spans="1:22">
      <c r="F318" s="1192"/>
      <c r="J318" s="1230"/>
    </row>
    <row r="319" spans="1:22">
      <c r="F319" s="1192"/>
      <c r="J319" s="1230"/>
    </row>
    <row r="320" spans="1:22">
      <c r="F320" s="1192"/>
      <c r="J320" s="1230"/>
    </row>
    <row r="321" spans="6:10">
      <c r="F321" s="1192"/>
      <c r="J321" s="1230"/>
    </row>
    <row r="322" spans="6:10">
      <c r="F322" s="1192"/>
      <c r="J322" s="1230"/>
    </row>
    <row r="323" spans="6:10">
      <c r="F323" s="1192"/>
      <c r="J323" s="1230"/>
    </row>
    <row r="324" spans="6:10">
      <c r="F324" s="1192"/>
    </row>
    <row r="325" spans="6:10">
      <c r="F325" s="1192"/>
    </row>
    <row r="326" spans="6:10">
      <c r="F326" s="1192"/>
    </row>
    <row r="327" spans="6:10">
      <c r="F327" s="1192"/>
    </row>
    <row r="328" spans="6:10">
      <c r="F328" s="1192"/>
    </row>
    <row r="329" spans="6:10">
      <c r="F329" s="1192"/>
    </row>
    <row r="330" spans="6:10">
      <c r="F330" s="1192"/>
    </row>
    <row r="331" spans="6:10">
      <c r="F331" s="1192"/>
    </row>
    <row r="332" spans="6:10">
      <c r="F332" s="1192"/>
    </row>
    <row r="333" spans="6:10">
      <c r="F333" s="1192"/>
    </row>
    <row r="334" spans="6:10">
      <c r="F334" s="1192"/>
    </row>
    <row r="335" spans="6:10">
      <c r="F335" s="1192"/>
    </row>
    <row r="336" spans="6:10">
      <c r="F336" s="1192"/>
    </row>
    <row r="337" spans="6:6">
      <c r="F337" s="1192"/>
    </row>
    <row r="338" spans="6:6">
      <c r="F338" s="1192"/>
    </row>
    <row r="339" spans="6:6">
      <c r="F339" s="1192"/>
    </row>
    <row r="340" spans="6:6">
      <c r="F340" s="1192"/>
    </row>
    <row r="341" spans="6:6">
      <c r="F341" s="1192"/>
    </row>
    <row r="342" spans="6:6">
      <c r="F342" s="1192"/>
    </row>
    <row r="343" spans="6:6">
      <c r="F343" s="1192"/>
    </row>
    <row r="344" spans="6:6">
      <c r="F344" s="1192"/>
    </row>
    <row r="345" spans="6:6">
      <c r="F345" s="1192"/>
    </row>
    <row r="346" spans="6:6">
      <c r="F346" s="1192"/>
    </row>
    <row r="347" spans="6:6">
      <c r="F347" s="1192"/>
    </row>
    <row r="348" spans="6:6">
      <c r="F348" s="1192"/>
    </row>
    <row r="349" spans="6:6">
      <c r="F349" s="1192"/>
    </row>
    <row r="350" spans="6:6">
      <c r="F350" s="1192"/>
    </row>
    <row r="351" spans="6:6">
      <c r="F351" s="1192"/>
    </row>
    <row r="352" spans="6:6">
      <c r="F352" s="1192"/>
    </row>
    <row r="353" spans="6:6">
      <c r="F353" s="1192"/>
    </row>
    <row r="354" spans="6:6">
      <c r="F354" s="1192"/>
    </row>
    <row r="355" spans="6:6">
      <c r="F355" s="1192"/>
    </row>
    <row r="356" spans="6:6">
      <c r="F356" s="1192"/>
    </row>
    <row r="357" spans="6:6">
      <c r="F357" s="1192"/>
    </row>
    <row r="358" spans="6:6">
      <c r="F358" s="1192"/>
    </row>
    <row r="359" spans="6:6">
      <c r="F359" s="1192"/>
    </row>
    <row r="360" spans="6:6">
      <c r="F360" s="1192"/>
    </row>
    <row r="361" spans="6:6">
      <c r="F361" s="1192"/>
    </row>
    <row r="362" spans="6:6">
      <c r="F362" s="1192"/>
    </row>
    <row r="363" spans="6:6">
      <c r="F363" s="1192"/>
    </row>
    <row r="364" spans="6:6">
      <c r="F364" s="1192"/>
    </row>
    <row r="365" spans="6:6">
      <c r="F365" s="1192"/>
    </row>
    <row r="366" spans="6:6">
      <c r="F366" s="1192"/>
    </row>
    <row r="367" spans="6:6">
      <c r="F367" s="1192"/>
    </row>
    <row r="368" spans="6:6">
      <c r="F368" s="1192"/>
    </row>
    <row r="369" spans="6:6">
      <c r="F369" s="1192"/>
    </row>
    <row r="370" spans="6:6">
      <c r="F370" s="1192"/>
    </row>
    <row r="371" spans="6:6">
      <c r="F371" s="1192"/>
    </row>
    <row r="372" spans="6:6">
      <c r="F372" s="1192"/>
    </row>
    <row r="373" spans="6:6">
      <c r="F373" s="1192"/>
    </row>
    <row r="374" spans="6:6">
      <c r="F374" s="1192"/>
    </row>
    <row r="375" spans="6:6">
      <c r="F375" s="1192"/>
    </row>
    <row r="376" spans="6:6">
      <c r="F376" s="1192"/>
    </row>
    <row r="377" spans="6:6">
      <c r="F377" s="1192"/>
    </row>
    <row r="378" spans="6:6">
      <c r="F378" s="1192"/>
    </row>
    <row r="379" spans="6:6">
      <c r="F379" s="1192"/>
    </row>
    <row r="380" spans="6:6">
      <c r="F380" s="1192"/>
    </row>
    <row r="381" spans="6:6">
      <c r="F381" s="1192"/>
    </row>
    <row r="382" spans="6:6">
      <c r="F382" s="1192"/>
    </row>
    <row r="383" spans="6:6">
      <c r="F383" s="1192"/>
    </row>
    <row r="384" spans="6:6">
      <c r="F384" s="1192"/>
    </row>
    <row r="385" spans="6:6">
      <c r="F385" s="1192"/>
    </row>
    <row r="386" spans="6:6">
      <c r="F386" s="1192"/>
    </row>
    <row r="387" spans="6:6">
      <c r="F387" s="1192"/>
    </row>
    <row r="388" spans="6:6">
      <c r="F388" s="1192"/>
    </row>
    <row r="389" spans="6:6">
      <c r="F389" s="1192"/>
    </row>
    <row r="390" spans="6:6">
      <c r="F390" s="1192"/>
    </row>
    <row r="391" spans="6:6">
      <c r="F391" s="1192"/>
    </row>
    <row r="392" spans="6:6">
      <c r="F392" s="1192"/>
    </row>
    <row r="393" spans="6:6">
      <c r="F393" s="1192"/>
    </row>
    <row r="394" spans="6:6">
      <c r="F394" s="1192"/>
    </row>
    <row r="395" spans="6:6">
      <c r="F395" s="1192"/>
    </row>
    <row r="396" spans="6:6">
      <c r="F396" s="1192"/>
    </row>
    <row r="397" spans="6:6">
      <c r="F397" s="1192"/>
    </row>
    <row r="398" spans="6:6">
      <c r="F398" s="1192"/>
    </row>
    <row r="399" spans="6:6">
      <c r="F399" s="1192"/>
    </row>
    <row r="400" spans="6:6">
      <c r="F400" s="1192"/>
    </row>
    <row r="401" spans="6:6">
      <c r="F401" s="1192"/>
    </row>
    <row r="402" spans="6:6">
      <c r="F402" s="1192"/>
    </row>
    <row r="403" spans="6:6">
      <c r="F403" s="1192"/>
    </row>
    <row r="404" spans="6:6">
      <c r="F404" s="1192"/>
    </row>
    <row r="405" spans="6:6" outlineLevel="1">
      <c r="F405" s="1192"/>
    </row>
    <row r="406" spans="6:6" outlineLevel="1">
      <c r="F406" s="1192"/>
    </row>
    <row r="407" spans="6:6">
      <c r="F407" s="1192"/>
    </row>
    <row r="408" spans="6:6" outlineLevel="1">
      <c r="F408" s="1192"/>
    </row>
    <row r="409" spans="6:6" outlineLevel="1">
      <c r="F409" s="1192"/>
    </row>
    <row r="410" spans="6:6" outlineLevel="1">
      <c r="F410" s="1192"/>
    </row>
    <row r="411" spans="6:6" outlineLevel="1">
      <c r="F411" s="1192"/>
    </row>
    <row r="412" spans="6:6" outlineLevel="1">
      <c r="F412" s="1192"/>
    </row>
    <row r="413" spans="6:6" outlineLevel="1">
      <c r="F413" s="1192"/>
    </row>
    <row r="414" spans="6:6" outlineLevel="1">
      <c r="F414" s="1192"/>
    </row>
    <row r="415" spans="6:6" outlineLevel="1">
      <c r="F415" s="1192"/>
    </row>
    <row r="416" spans="6:6">
      <c r="F416" s="1192"/>
    </row>
    <row r="417" spans="6:6" outlineLevel="1">
      <c r="F417" s="1192"/>
    </row>
    <row r="418" spans="6:6">
      <c r="F418" s="1192"/>
    </row>
    <row r="419" spans="6:6" outlineLevel="1">
      <c r="F419" s="1192"/>
    </row>
    <row r="420" spans="6:6" outlineLevel="1">
      <c r="F420" s="1192"/>
    </row>
    <row r="421" spans="6:6" outlineLevel="1">
      <c r="F421" s="1192"/>
    </row>
    <row r="422" spans="6:6" outlineLevel="1">
      <c r="F422" s="1192"/>
    </row>
    <row r="423" spans="6:6" outlineLevel="1">
      <c r="F423" s="1192"/>
    </row>
    <row r="424" spans="6:6" outlineLevel="1">
      <c r="F424" s="1192"/>
    </row>
    <row r="425" spans="6:6" outlineLevel="1">
      <c r="F425" s="1192"/>
    </row>
    <row r="426" spans="6:6" outlineLevel="1">
      <c r="F426" s="1192"/>
    </row>
    <row r="427" spans="6:6" outlineLevel="1">
      <c r="F427" s="1192"/>
    </row>
    <row r="428" spans="6:6" outlineLevel="1">
      <c r="F428" s="1192"/>
    </row>
    <row r="429" spans="6:6">
      <c r="F429" s="1192"/>
    </row>
    <row r="430" spans="6:6" outlineLevel="1">
      <c r="F430" s="1192"/>
    </row>
    <row r="431" spans="6:6" outlineLevel="1">
      <c r="F431" s="1192"/>
    </row>
    <row r="432" spans="6:6">
      <c r="F432" s="1192"/>
    </row>
    <row r="433" spans="6:6" outlineLevel="1">
      <c r="F433" s="1192"/>
    </row>
    <row r="434" spans="6:6" outlineLevel="1">
      <c r="F434" s="1192"/>
    </row>
    <row r="435" spans="6:6">
      <c r="F435" s="1192"/>
    </row>
    <row r="436" spans="6:6" outlineLevel="1">
      <c r="F436" s="1192"/>
    </row>
    <row r="437" spans="6:6" outlineLevel="1">
      <c r="F437" s="1192"/>
    </row>
    <row r="438" spans="6:6" outlineLevel="1">
      <c r="F438" s="1192"/>
    </row>
    <row r="439" spans="6:6" outlineLevel="1">
      <c r="F439" s="1192"/>
    </row>
    <row r="440" spans="6:6" outlineLevel="1">
      <c r="F440" s="1192"/>
    </row>
    <row r="441" spans="6:6" outlineLevel="1">
      <c r="F441" s="1192"/>
    </row>
    <row r="442" spans="6:6" outlineLevel="1">
      <c r="F442" s="1192"/>
    </row>
    <row r="443" spans="6:6" outlineLevel="1">
      <c r="F443" s="1192"/>
    </row>
    <row r="444" spans="6:6" outlineLevel="1">
      <c r="F444" s="1192"/>
    </row>
    <row r="445" spans="6:6" outlineLevel="1">
      <c r="F445" s="1192"/>
    </row>
    <row r="446" spans="6:6" outlineLevel="1">
      <c r="F446" s="1192"/>
    </row>
    <row r="447" spans="6:6" outlineLevel="1">
      <c r="F447" s="1192"/>
    </row>
    <row r="448" spans="6:6" outlineLevel="1">
      <c r="F448" s="1192"/>
    </row>
    <row r="449" spans="6:6">
      <c r="F449" s="1192"/>
    </row>
    <row r="450" spans="6:6" outlineLevel="1">
      <c r="F450" s="1192"/>
    </row>
    <row r="451" spans="6:6" outlineLevel="1">
      <c r="F451" s="1192"/>
    </row>
    <row r="452" spans="6:6" outlineLevel="1">
      <c r="F452" s="1192"/>
    </row>
    <row r="453" spans="6:6" outlineLevel="1">
      <c r="F453" s="1192"/>
    </row>
    <row r="454" spans="6:6" outlineLevel="1">
      <c r="F454" s="1192"/>
    </row>
    <row r="455" spans="6:6" outlineLevel="1">
      <c r="F455" s="1192"/>
    </row>
    <row r="456" spans="6:6" outlineLevel="1">
      <c r="F456" s="1192"/>
    </row>
    <row r="457" spans="6:6" outlineLevel="1">
      <c r="F457" s="1192"/>
    </row>
    <row r="458" spans="6:6" outlineLevel="1">
      <c r="F458" s="1192"/>
    </row>
    <row r="459" spans="6:6">
      <c r="F459" s="1192"/>
    </row>
    <row r="460" spans="6:6" outlineLevel="1">
      <c r="F460" s="1192"/>
    </row>
    <row r="461" spans="6:6" outlineLevel="1">
      <c r="F461" s="1192"/>
    </row>
    <row r="462" spans="6:6" outlineLevel="1">
      <c r="F462" s="1192"/>
    </row>
    <row r="463" spans="6:6" outlineLevel="1">
      <c r="F463" s="1192"/>
    </row>
    <row r="464" spans="6:6" outlineLevel="1">
      <c r="F464" s="1192"/>
    </row>
    <row r="465" spans="6:6" outlineLevel="1">
      <c r="F465" s="1192"/>
    </row>
    <row r="466" spans="6:6" outlineLevel="1">
      <c r="F466" s="1192"/>
    </row>
    <row r="467" spans="6:6">
      <c r="F467" s="1192"/>
    </row>
    <row r="468" spans="6:6" outlineLevel="1">
      <c r="F468" s="1192"/>
    </row>
    <row r="469" spans="6:6">
      <c r="F469" s="1192"/>
    </row>
    <row r="470" spans="6:6" outlineLevel="1">
      <c r="F470" s="1192"/>
    </row>
    <row r="471" spans="6:6" outlineLevel="1">
      <c r="F471" s="1192"/>
    </row>
    <row r="472" spans="6:6" outlineLevel="1">
      <c r="F472" s="1192"/>
    </row>
    <row r="473" spans="6:6" outlineLevel="1">
      <c r="F473" s="1192"/>
    </row>
    <row r="474" spans="6:6" outlineLevel="1">
      <c r="F474" s="1192"/>
    </row>
    <row r="475" spans="6:6">
      <c r="F475" s="1192"/>
    </row>
    <row r="476" spans="6:6" outlineLevel="1">
      <c r="F476" s="1192"/>
    </row>
    <row r="477" spans="6:6" outlineLevel="1">
      <c r="F477" s="1192"/>
    </row>
    <row r="478" spans="6:6" outlineLevel="1">
      <c r="F478" s="1192"/>
    </row>
    <row r="479" spans="6:6" outlineLevel="1">
      <c r="F479" s="1192"/>
    </row>
    <row r="480" spans="6:6" outlineLevel="1">
      <c r="F480" s="1192"/>
    </row>
    <row r="481" spans="6:6" outlineLevel="1">
      <c r="F481" s="1192"/>
    </row>
    <row r="482" spans="6:6" outlineLevel="1">
      <c r="F482" s="1192"/>
    </row>
    <row r="483" spans="6:6" outlineLevel="1">
      <c r="F483" s="1192"/>
    </row>
    <row r="484" spans="6:6" outlineLevel="1">
      <c r="F484" s="1192"/>
    </row>
    <row r="485" spans="6:6" outlineLevel="1">
      <c r="F485" s="1192"/>
    </row>
    <row r="486" spans="6:6" outlineLevel="1">
      <c r="F486" s="1192"/>
    </row>
    <row r="487" spans="6:6" outlineLevel="1">
      <c r="F487" s="1192"/>
    </row>
    <row r="488" spans="6:6" outlineLevel="1">
      <c r="F488" s="1192"/>
    </row>
    <row r="489" spans="6:6" outlineLevel="1">
      <c r="F489" s="1192"/>
    </row>
    <row r="490" spans="6:6" outlineLevel="1">
      <c r="F490" s="1192"/>
    </row>
    <row r="491" spans="6:6">
      <c r="F491" s="1192"/>
    </row>
    <row r="492" spans="6:6" outlineLevel="1">
      <c r="F492" s="1192"/>
    </row>
    <row r="493" spans="6:6" outlineLevel="1">
      <c r="F493" s="1192"/>
    </row>
    <row r="494" spans="6:6" outlineLevel="1">
      <c r="F494" s="1192"/>
    </row>
    <row r="495" spans="6:6" outlineLevel="1">
      <c r="F495" s="1192"/>
    </row>
    <row r="496" spans="6:6" outlineLevel="1">
      <c r="F496" s="1192"/>
    </row>
    <row r="497" spans="6:6" outlineLevel="1">
      <c r="F497" s="1192"/>
    </row>
    <row r="498" spans="6:6" outlineLevel="1">
      <c r="F498" s="1192"/>
    </row>
    <row r="499" spans="6:6" outlineLevel="1">
      <c r="F499" s="1192"/>
    </row>
    <row r="500" spans="6:6" outlineLevel="1">
      <c r="F500" s="1192"/>
    </row>
    <row r="501" spans="6:6" outlineLevel="1">
      <c r="F501" s="1192"/>
    </row>
    <row r="502" spans="6:6" outlineLevel="1">
      <c r="F502" s="1192"/>
    </row>
    <row r="503" spans="6:6" outlineLevel="1">
      <c r="F503" s="1192"/>
    </row>
    <row r="504" spans="6:6">
      <c r="F504" s="1192"/>
    </row>
    <row r="505" spans="6:6" outlineLevel="1">
      <c r="F505" s="1192"/>
    </row>
    <row r="506" spans="6:6" outlineLevel="1">
      <c r="F506" s="1192"/>
    </row>
    <row r="507" spans="6:6" outlineLevel="1">
      <c r="F507" s="1192"/>
    </row>
    <row r="508" spans="6:6" outlineLevel="1">
      <c r="F508" s="1192"/>
    </row>
    <row r="509" spans="6:6" outlineLevel="1">
      <c r="F509" s="1192"/>
    </row>
    <row r="510" spans="6:6" outlineLevel="1">
      <c r="F510" s="1192"/>
    </row>
    <row r="511" spans="6:6">
      <c r="F511" s="1192"/>
    </row>
    <row r="512" spans="6:6" outlineLevel="1">
      <c r="F512" s="1192"/>
    </row>
    <row r="513" spans="6:6" outlineLevel="1">
      <c r="F513" s="1192"/>
    </row>
    <row r="514" spans="6:6">
      <c r="F514" s="1192"/>
    </row>
    <row r="515" spans="6:6" outlineLevel="1">
      <c r="F515" s="1192"/>
    </row>
    <row r="516" spans="6:6">
      <c r="F516" s="1192"/>
    </row>
    <row r="517" spans="6:6" outlineLevel="1">
      <c r="F517" s="1192"/>
    </row>
    <row r="518" spans="6:6" outlineLevel="1">
      <c r="F518" s="1192"/>
    </row>
    <row r="519" spans="6:6" outlineLevel="1">
      <c r="F519" s="1192"/>
    </row>
    <row r="520" spans="6:6" outlineLevel="1">
      <c r="F520" s="1192"/>
    </row>
    <row r="521" spans="6:6" outlineLevel="1">
      <c r="F521" s="1192"/>
    </row>
    <row r="522" spans="6:6" outlineLevel="1">
      <c r="F522" s="1192"/>
    </row>
    <row r="523" spans="6:6" outlineLevel="1">
      <c r="F523" s="1192"/>
    </row>
    <row r="524" spans="6:6" outlineLevel="1">
      <c r="F524" s="1192"/>
    </row>
    <row r="525" spans="6:6">
      <c r="F525" s="1192"/>
    </row>
    <row r="526" spans="6:6" outlineLevel="1">
      <c r="F526" s="1192"/>
    </row>
    <row r="527" spans="6:6" outlineLevel="1">
      <c r="F527" s="1192"/>
    </row>
    <row r="528" spans="6:6">
      <c r="F528" s="1192"/>
    </row>
    <row r="529" spans="6:6" outlineLevel="1">
      <c r="F529" s="1192"/>
    </row>
    <row r="530" spans="6:6" outlineLevel="1">
      <c r="F530" s="1192"/>
    </row>
    <row r="531" spans="6:6" outlineLevel="1">
      <c r="F531" s="1192"/>
    </row>
    <row r="532" spans="6:6" outlineLevel="1">
      <c r="F532" s="1192"/>
    </row>
    <row r="533" spans="6:6" outlineLevel="1">
      <c r="F533" s="1192"/>
    </row>
    <row r="534" spans="6:6" outlineLevel="1">
      <c r="F534" s="1192"/>
    </row>
    <row r="535" spans="6:6">
      <c r="F535" s="1192"/>
    </row>
    <row r="536" spans="6:6">
      <c r="F536" s="1192"/>
    </row>
    <row r="537" spans="6:6">
      <c r="F537" s="1192"/>
    </row>
    <row r="538" spans="6:6">
      <c r="F538" s="1192"/>
    </row>
    <row r="539" spans="6:6">
      <c r="F539" s="1192"/>
    </row>
    <row r="540" spans="6:6">
      <c r="F540" s="1192"/>
    </row>
    <row r="541" spans="6:6">
      <c r="F541" s="1192"/>
    </row>
    <row r="542" spans="6:6">
      <c r="F542" s="1192"/>
    </row>
    <row r="543" spans="6:6">
      <c r="F543" s="1192"/>
    </row>
    <row r="544" spans="6:6">
      <c r="F544" s="1192"/>
    </row>
    <row r="545" spans="6:6">
      <c r="F545" s="1192"/>
    </row>
    <row r="546" spans="6:6">
      <c r="F546" s="1192"/>
    </row>
    <row r="547" spans="6:6">
      <c r="F547" s="1192"/>
    </row>
    <row r="548" spans="6:6">
      <c r="F548" s="1192"/>
    </row>
    <row r="549" spans="6:6">
      <c r="F549" s="1192"/>
    </row>
    <row r="550" spans="6:6">
      <c r="F550" s="1192"/>
    </row>
    <row r="551" spans="6:6">
      <c r="F551" s="1192"/>
    </row>
    <row r="552" spans="6:6">
      <c r="F552" s="1192"/>
    </row>
    <row r="553" spans="6:6">
      <c r="F553" s="1192"/>
    </row>
    <row r="554" spans="6:6">
      <c r="F554" s="1192"/>
    </row>
    <row r="555" spans="6:6">
      <c r="F555" s="1192"/>
    </row>
    <row r="556" spans="6:6">
      <c r="F556" s="1192"/>
    </row>
    <row r="557" spans="6:6">
      <c r="F557" s="1192"/>
    </row>
    <row r="558" spans="6:6">
      <c r="F558" s="1192"/>
    </row>
    <row r="559" spans="6:6">
      <c r="F559" s="1192"/>
    </row>
    <row r="560" spans="6:6">
      <c r="F560" s="1192"/>
    </row>
    <row r="561" spans="6:6">
      <c r="F561" s="1192"/>
    </row>
    <row r="562" spans="6:6">
      <c r="F562" s="1192"/>
    </row>
    <row r="563" spans="6:6">
      <c r="F563" s="1192"/>
    </row>
    <row r="564" spans="6:6">
      <c r="F564" s="1192"/>
    </row>
    <row r="565" spans="6:6">
      <c r="F565" s="1192"/>
    </row>
    <row r="566" spans="6:6">
      <c r="F566" s="1192"/>
    </row>
    <row r="567" spans="6:6">
      <c r="F567" s="1192"/>
    </row>
    <row r="568" spans="6:6">
      <c r="F568" s="1192"/>
    </row>
    <row r="569" spans="6:6">
      <c r="F569" s="1192"/>
    </row>
    <row r="570" spans="6:6">
      <c r="F570" s="1192"/>
    </row>
    <row r="571" spans="6:6">
      <c r="F571" s="1192"/>
    </row>
    <row r="572" spans="6:6">
      <c r="F572" s="1192"/>
    </row>
    <row r="573" spans="6:6">
      <c r="F573" s="1192"/>
    </row>
    <row r="574" spans="6:6">
      <c r="F574" s="1192"/>
    </row>
    <row r="575" spans="6:6">
      <c r="F575" s="1192"/>
    </row>
    <row r="576" spans="6:6">
      <c r="F576" s="1192"/>
    </row>
    <row r="577" spans="6:6">
      <c r="F577" s="1192"/>
    </row>
    <row r="578" spans="6:6">
      <c r="F578" s="1192"/>
    </row>
    <row r="579" spans="6:6">
      <c r="F579" s="1192"/>
    </row>
    <row r="580" spans="6:6">
      <c r="F580" s="1192"/>
    </row>
    <row r="581" spans="6:6">
      <c r="F581" s="1192"/>
    </row>
    <row r="582" spans="6:6">
      <c r="F582" s="1192"/>
    </row>
    <row r="583" spans="6:6">
      <c r="F583" s="1192"/>
    </row>
    <row r="584" spans="6:6">
      <c r="F584" s="1192"/>
    </row>
    <row r="585" spans="6:6">
      <c r="F585" s="1192"/>
    </row>
    <row r="586" spans="6:6">
      <c r="F586" s="1192"/>
    </row>
    <row r="587" spans="6:6">
      <c r="F587" s="1192"/>
    </row>
    <row r="588" spans="6:6">
      <c r="F588" s="1192"/>
    </row>
    <row r="589" spans="6:6">
      <c r="F589" s="1192"/>
    </row>
    <row r="590" spans="6:6">
      <c r="F590" s="1192"/>
    </row>
    <row r="591" spans="6:6">
      <c r="F591" s="1192"/>
    </row>
    <row r="592" spans="6:6">
      <c r="F592" s="1192"/>
    </row>
    <row r="593" spans="6:6">
      <c r="F593" s="1192"/>
    </row>
    <row r="594" spans="6:6">
      <c r="F594" s="1192"/>
    </row>
    <row r="595" spans="6:6">
      <c r="F595" s="1192"/>
    </row>
    <row r="596" spans="6:6">
      <c r="F596" s="1192"/>
    </row>
    <row r="597" spans="6:6">
      <c r="F597" s="1192"/>
    </row>
    <row r="598" spans="6:6">
      <c r="F598" s="1192"/>
    </row>
    <row r="599" spans="6:6">
      <c r="F599" s="1192"/>
    </row>
    <row r="600" spans="6:6">
      <c r="F600" s="1192"/>
    </row>
    <row r="601" spans="6:6">
      <c r="F601" s="1192"/>
    </row>
    <row r="602" spans="6:6">
      <c r="F602" s="1192"/>
    </row>
    <row r="603" spans="6:6">
      <c r="F603" s="1192"/>
    </row>
    <row r="604" spans="6:6">
      <c r="F604" s="1192"/>
    </row>
    <row r="605" spans="6:6">
      <c r="F605" s="1192"/>
    </row>
    <row r="606" spans="6:6">
      <c r="F606" s="1192"/>
    </row>
    <row r="607" spans="6:6">
      <c r="F607" s="1192"/>
    </row>
    <row r="608" spans="6:6">
      <c r="F608" s="1192"/>
    </row>
    <row r="609" spans="6:6">
      <c r="F609" s="1192"/>
    </row>
    <row r="610" spans="6:6">
      <c r="F610" s="1192"/>
    </row>
    <row r="611" spans="6:6">
      <c r="F611" s="1192"/>
    </row>
    <row r="612" spans="6:6">
      <c r="F612" s="1192"/>
    </row>
    <row r="613" spans="6:6">
      <c r="F613" s="1192"/>
    </row>
    <row r="614" spans="6:6">
      <c r="F614" s="1192"/>
    </row>
    <row r="615" spans="6:6">
      <c r="F615" s="1192"/>
    </row>
    <row r="616" spans="6:6">
      <c r="F616" s="1192"/>
    </row>
    <row r="617" spans="6:6">
      <c r="F617" s="1192"/>
    </row>
    <row r="618" spans="6:6">
      <c r="F618" s="1192"/>
    </row>
    <row r="619" spans="6:6">
      <c r="F619" s="1192"/>
    </row>
    <row r="620" spans="6:6">
      <c r="F620" s="1192"/>
    </row>
    <row r="621" spans="6:6">
      <c r="F621" s="1192"/>
    </row>
    <row r="622" spans="6:6">
      <c r="F622" s="1192"/>
    </row>
    <row r="623" spans="6:6">
      <c r="F623" s="1192"/>
    </row>
    <row r="624" spans="6:6">
      <c r="F624" s="1192"/>
    </row>
    <row r="625" spans="6:6">
      <c r="F625" s="1192"/>
    </row>
    <row r="626" spans="6:6">
      <c r="F626" s="1192"/>
    </row>
    <row r="627" spans="6:6">
      <c r="F627" s="1192"/>
    </row>
    <row r="628" spans="6:6">
      <c r="F628" s="1192"/>
    </row>
    <row r="629" spans="6:6">
      <c r="F629" s="1192"/>
    </row>
    <row r="630" spans="6:6">
      <c r="F630" s="1192"/>
    </row>
    <row r="631" spans="6:6">
      <c r="F631" s="1192"/>
    </row>
    <row r="632" spans="6:6">
      <c r="F632" s="1192"/>
    </row>
    <row r="633" spans="6:6">
      <c r="F633" s="1192"/>
    </row>
    <row r="634" spans="6:6">
      <c r="F634" s="1192"/>
    </row>
    <row r="635" spans="6:6">
      <c r="F635" s="1192"/>
    </row>
    <row r="636" spans="6:6">
      <c r="F636" s="1192"/>
    </row>
    <row r="637" spans="6:6">
      <c r="F637" s="1192"/>
    </row>
    <row r="638" spans="6:6">
      <c r="F638" s="1192"/>
    </row>
    <row r="639" spans="6:6">
      <c r="F639" s="1192"/>
    </row>
    <row r="640" spans="6:6">
      <c r="F640" s="1192"/>
    </row>
    <row r="641" spans="6:6">
      <c r="F641" s="1192"/>
    </row>
    <row r="642" spans="6:6">
      <c r="F642" s="1192"/>
    </row>
    <row r="643" spans="6:6">
      <c r="F643" s="1192"/>
    </row>
    <row r="644" spans="6:6">
      <c r="F644" s="1192"/>
    </row>
    <row r="645" spans="6:6">
      <c r="F645" s="1192"/>
    </row>
    <row r="646" spans="6:6">
      <c r="F646" s="1192"/>
    </row>
    <row r="647" spans="6:6">
      <c r="F647" s="1192"/>
    </row>
    <row r="648" spans="6:6">
      <c r="F648" s="1192"/>
    </row>
    <row r="649" spans="6:6">
      <c r="F649" s="1192"/>
    </row>
    <row r="650" spans="6:6">
      <c r="F650" s="1192"/>
    </row>
    <row r="651" spans="6:6">
      <c r="F651" s="1192"/>
    </row>
    <row r="652" spans="6:6">
      <c r="F652" s="1192"/>
    </row>
    <row r="653" spans="6:6">
      <c r="F653" s="1192"/>
    </row>
    <row r="654" spans="6:6">
      <c r="F654" s="1192"/>
    </row>
    <row r="655" spans="6:6">
      <c r="F655" s="1192"/>
    </row>
    <row r="656" spans="6:6">
      <c r="F656" s="1192"/>
    </row>
    <row r="657" spans="6:6">
      <c r="F657" s="1192"/>
    </row>
    <row r="658" spans="6:6">
      <c r="F658" s="1192"/>
    </row>
    <row r="659" spans="6:6">
      <c r="F659" s="1192"/>
    </row>
    <row r="660" spans="6:6">
      <c r="F660" s="1192"/>
    </row>
    <row r="661" spans="6:6">
      <c r="F661" s="1192"/>
    </row>
    <row r="662" spans="6:6">
      <c r="F662" s="1192"/>
    </row>
    <row r="663" spans="6:6">
      <c r="F663" s="1192"/>
    </row>
    <row r="664" spans="6:6">
      <c r="F664" s="1192"/>
    </row>
    <row r="665" spans="6:6">
      <c r="F665" s="1192"/>
    </row>
    <row r="666" spans="6:6">
      <c r="F666" s="1192"/>
    </row>
    <row r="667" spans="6:6">
      <c r="F667" s="1192"/>
    </row>
    <row r="668" spans="6:6">
      <c r="F668" s="1192"/>
    </row>
    <row r="669" spans="6:6">
      <c r="F669" s="1192"/>
    </row>
    <row r="670" spans="6:6">
      <c r="F670" s="1192"/>
    </row>
    <row r="671" spans="6:6">
      <c r="F671" s="1192"/>
    </row>
    <row r="672" spans="6:6">
      <c r="F672" s="1192"/>
    </row>
    <row r="673" spans="6:6">
      <c r="F673" s="1192"/>
    </row>
    <row r="674" spans="6:6">
      <c r="F674" s="1192"/>
    </row>
    <row r="675" spans="6:6">
      <c r="F675" s="1192"/>
    </row>
    <row r="676" spans="6:6">
      <c r="F676" s="1192"/>
    </row>
    <row r="677" spans="6:6">
      <c r="F677" s="1192"/>
    </row>
    <row r="678" spans="6:6">
      <c r="F678" s="1192"/>
    </row>
    <row r="679" spans="6:6">
      <c r="F679" s="1192"/>
    </row>
    <row r="680" spans="6:6">
      <c r="F680" s="1192"/>
    </row>
    <row r="681" spans="6:6">
      <c r="F681" s="1192"/>
    </row>
    <row r="682" spans="6:6">
      <c r="F682" s="1192"/>
    </row>
    <row r="683" spans="6:6">
      <c r="F683" s="1192"/>
    </row>
    <row r="684" spans="6:6">
      <c r="F684" s="1192"/>
    </row>
    <row r="685" spans="6:6">
      <c r="F685" s="1192"/>
    </row>
    <row r="686" spans="6:6">
      <c r="F686" s="1192"/>
    </row>
    <row r="687" spans="6:6">
      <c r="F687" s="1192"/>
    </row>
    <row r="688" spans="6:6">
      <c r="F688" s="1192"/>
    </row>
    <row r="689" spans="6:6" outlineLevel="1">
      <c r="F689" s="1192"/>
    </row>
    <row r="690" spans="6:6" outlineLevel="1">
      <c r="F690" s="1192"/>
    </row>
    <row r="691" spans="6:6" outlineLevel="1">
      <c r="F691" s="1192"/>
    </row>
    <row r="692" spans="6:6" outlineLevel="1">
      <c r="F692" s="1192"/>
    </row>
    <row r="693" spans="6:6" outlineLevel="1">
      <c r="F693" s="1192"/>
    </row>
    <row r="694" spans="6:6" outlineLevel="1">
      <c r="F694" s="1192"/>
    </row>
    <row r="695" spans="6:6" outlineLevel="1">
      <c r="F695" s="1192"/>
    </row>
    <row r="696" spans="6:6" outlineLevel="1">
      <c r="F696" s="1192"/>
    </row>
    <row r="697" spans="6:6" outlineLevel="1">
      <c r="F697" s="1192"/>
    </row>
    <row r="698" spans="6:6" outlineLevel="1">
      <c r="F698" s="1192"/>
    </row>
    <row r="699" spans="6:6" outlineLevel="1">
      <c r="F699" s="1192"/>
    </row>
    <row r="700" spans="6:6" outlineLevel="1">
      <c r="F700" s="1192"/>
    </row>
    <row r="701" spans="6:6" outlineLevel="1">
      <c r="F701" s="1192"/>
    </row>
    <row r="702" spans="6:6" outlineLevel="1">
      <c r="F702" s="1192"/>
    </row>
    <row r="703" spans="6:6" outlineLevel="1">
      <c r="F703" s="1192"/>
    </row>
    <row r="704" spans="6:6" outlineLevel="1">
      <c r="F704" s="1192"/>
    </row>
    <row r="705" spans="6:6" outlineLevel="1">
      <c r="F705" s="1192"/>
    </row>
    <row r="706" spans="6:6" outlineLevel="1">
      <c r="F706" s="1192"/>
    </row>
    <row r="707" spans="6:6" outlineLevel="1">
      <c r="F707" s="1192"/>
    </row>
    <row r="708" spans="6:6" outlineLevel="1">
      <c r="F708" s="1192"/>
    </row>
    <row r="709" spans="6:6" outlineLevel="1">
      <c r="F709" s="1192"/>
    </row>
    <row r="710" spans="6:6" outlineLevel="1">
      <c r="F710" s="1192"/>
    </row>
    <row r="711" spans="6:6" outlineLevel="1">
      <c r="F711" s="1192"/>
    </row>
    <row r="712" spans="6:6" outlineLevel="1">
      <c r="F712" s="1192"/>
    </row>
    <row r="713" spans="6:6" outlineLevel="1">
      <c r="F713" s="1192"/>
    </row>
    <row r="714" spans="6:6" outlineLevel="1">
      <c r="F714" s="1192"/>
    </row>
    <row r="715" spans="6:6" outlineLevel="1">
      <c r="F715" s="1192"/>
    </row>
    <row r="716" spans="6:6" outlineLevel="1">
      <c r="F716" s="1192"/>
    </row>
    <row r="717" spans="6:6" outlineLevel="1">
      <c r="F717" s="1192"/>
    </row>
    <row r="718" spans="6:6" outlineLevel="1">
      <c r="F718" s="1192"/>
    </row>
    <row r="719" spans="6:6" outlineLevel="1">
      <c r="F719" s="1192"/>
    </row>
    <row r="720" spans="6:6" outlineLevel="1">
      <c r="F720" s="1192"/>
    </row>
    <row r="721" spans="6:6" outlineLevel="1">
      <c r="F721" s="1192"/>
    </row>
    <row r="722" spans="6:6" outlineLevel="1">
      <c r="F722" s="1192"/>
    </row>
    <row r="723" spans="6:6" outlineLevel="1">
      <c r="F723" s="1192"/>
    </row>
    <row r="724" spans="6:6" outlineLevel="1">
      <c r="F724" s="1192"/>
    </row>
    <row r="725" spans="6:6" outlineLevel="1">
      <c r="F725" s="1192"/>
    </row>
    <row r="726" spans="6:6" outlineLevel="1">
      <c r="F726" s="1192"/>
    </row>
    <row r="727" spans="6:6" outlineLevel="1">
      <c r="F727" s="1192"/>
    </row>
    <row r="728" spans="6:6" outlineLevel="1">
      <c r="F728" s="1192"/>
    </row>
    <row r="729" spans="6:6" outlineLevel="1">
      <c r="F729" s="1192"/>
    </row>
    <row r="730" spans="6:6" outlineLevel="1">
      <c r="F730" s="1192"/>
    </row>
    <row r="731" spans="6:6" outlineLevel="1">
      <c r="F731" s="1192"/>
    </row>
    <row r="732" spans="6:6" outlineLevel="1">
      <c r="F732" s="1192"/>
    </row>
    <row r="733" spans="6:6" outlineLevel="1">
      <c r="F733" s="1192"/>
    </row>
    <row r="734" spans="6:6" outlineLevel="1">
      <c r="F734" s="1192"/>
    </row>
    <row r="735" spans="6:6" outlineLevel="1">
      <c r="F735" s="1192"/>
    </row>
    <row r="736" spans="6:6" outlineLevel="1">
      <c r="F736" s="1192"/>
    </row>
    <row r="737" spans="6:6" outlineLevel="1">
      <c r="F737" s="1192"/>
    </row>
    <row r="738" spans="6:6" outlineLevel="1">
      <c r="F738" s="1192"/>
    </row>
    <row r="739" spans="6:6" outlineLevel="1">
      <c r="F739" s="1192"/>
    </row>
    <row r="740" spans="6:6" outlineLevel="1">
      <c r="F740" s="1192"/>
    </row>
    <row r="741" spans="6:6" outlineLevel="1">
      <c r="F741" s="1192"/>
    </row>
    <row r="742" spans="6:6" outlineLevel="1">
      <c r="F742" s="1192"/>
    </row>
    <row r="743" spans="6:6" outlineLevel="1">
      <c r="F743" s="1192"/>
    </row>
    <row r="744" spans="6:6" outlineLevel="1">
      <c r="F744" s="1192"/>
    </row>
    <row r="745" spans="6:6" outlineLevel="1">
      <c r="F745" s="1192"/>
    </row>
    <row r="746" spans="6:6" outlineLevel="1">
      <c r="F746" s="1192"/>
    </row>
    <row r="747" spans="6:6" outlineLevel="1">
      <c r="F747" s="1192"/>
    </row>
    <row r="748" spans="6:6" outlineLevel="1">
      <c r="F748" s="1192"/>
    </row>
    <row r="749" spans="6:6" outlineLevel="1">
      <c r="F749" s="1192"/>
    </row>
    <row r="750" spans="6:6" outlineLevel="1">
      <c r="F750" s="1192"/>
    </row>
    <row r="751" spans="6:6" outlineLevel="1">
      <c r="F751" s="1192"/>
    </row>
    <row r="752" spans="6:6" outlineLevel="1">
      <c r="F752" s="1192"/>
    </row>
    <row r="753" spans="6:6" outlineLevel="1">
      <c r="F753" s="1192"/>
    </row>
    <row r="754" spans="6:6" outlineLevel="1">
      <c r="F754" s="1192"/>
    </row>
    <row r="755" spans="6:6" outlineLevel="1">
      <c r="F755" s="1192"/>
    </row>
    <row r="756" spans="6:6" outlineLevel="1">
      <c r="F756" s="1192"/>
    </row>
    <row r="757" spans="6:6" outlineLevel="1">
      <c r="F757" s="1192"/>
    </row>
    <row r="758" spans="6:6" outlineLevel="1">
      <c r="F758" s="1192"/>
    </row>
    <row r="759" spans="6:6">
      <c r="F759" s="1192"/>
    </row>
    <row r="760" spans="6:6" outlineLevel="1">
      <c r="F760" s="1192"/>
    </row>
    <row r="761" spans="6:6" outlineLevel="1">
      <c r="F761" s="1192"/>
    </row>
    <row r="762" spans="6:6" outlineLevel="1">
      <c r="F762" s="1192"/>
    </row>
    <row r="763" spans="6:6" outlineLevel="1">
      <c r="F763" s="1192"/>
    </row>
    <row r="764" spans="6:6" outlineLevel="1">
      <c r="F764" s="1192"/>
    </row>
    <row r="765" spans="6:6" outlineLevel="1">
      <c r="F765" s="1192"/>
    </row>
    <row r="766" spans="6:6" outlineLevel="1">
      <c r="F766" s="1192"/>
    </row>
    <row r="767" spans="6:6" outlineLevel="1">
      <c r="F767" s="1192"/>
    </row>
    <row r="768" spans="6:6" outlineLevel="1">
      <c r="F768" s="1192"/>
    </row>
    <row r="769" spans="6:6" outlineLevel="1">
      <c r="F769" s="1192"/>
    </row>
    <row r="770" spans="6:6" outlineLevel="1">
      <c r="F770" s="1192"/>
    </row>
    <row r="771" spans="6:6" outlineLevel="1">
      <c r="F771" s="1192"/>
    </row>
    <row r="772" spans="6:6" outlineLevel="1">
      <c r="F772" s="1192"/>
    </row>
    <row r="773" spans="6:6" outlineLevel="1">
      <c r="F773" s="1192"/>
    </row>
    <row r="774" spans="6:6" outlineLevel="1">
      <c r="F774" s="1192"/>
    </row>
    <row r="775" spans="6:6" outlineLevel="1">
      <c r="F775" s="1192"/>
    </row>
    <row r="776" spans="6:6" outlineLevel="1">
      <c r="F776" s="1192"/>
    </row>
    <row r="777" spans="6:6" outlineLevel="1">
      <c r="F777" s="1192"/>
    </row>
    <row r="778" spans="6:6" outlineLevel="1">
      <c r="F778" s="1192"/>
    </row>
    <row r="779" spans="6:6" outlineLevel="1">
      <c r="F779" s="1192"/>
    </row>
    <row r="780" spans="6:6" outlineLevel="1">
      <c r="F780" s="1192"/>
    </row>
    <row r="781" spans="6:6" outlineLevel="1">
      <c r="F781" s="1192"/>
    </row>
    <row r="782" spans="6:6">
      <c r="F782" s="1192"/>
    </row>
    <row r="783" spans="6:6" outlineLevel="1">
      <c r="F783" s="1192"/>
    </row>
    <row r="784" spans="6:6" outlineLevel="1">
      <c r="F784" s="1192"/>
    </row>
    <row r="785" spans="6:6" outlineLevel="1">
      <c r="F785" s="1192"/>
    </row>
    <row r="786" spans="6:6" outlineLevel="1">
      <c r="F786" s="1192"/>
    </row>
    <row r="787" spans="6:6" outlineLevel="1">
      <c r="F787" s="1192"/>
    </row>
    <row r="788" spans="6:6" outlineLevel="1">
      <c r="F788" s="1192"/>
    </row>
    <row r="789" spans="6:6" outlineLevel="1">
      <c r="F789" s="1192"/>
    </row>
    <row r="790" spans="6:6" outlineLevel="1">
      <c r="F790" s="1192"/>
    </row>
    <row r="791" spans="6:6" outlineLevel="1">
      <c r="F791" s="1192"/>
    </row>
    <row r="792" spans="6:6" outlineLevel="1">
      <c r="F792" s="1192"/>
    </row>
    <row r="793" spans="6:6" outlineLevel="1">
      <c r="F793" s="1192"/>
    </row>
    <row r="794" spans="6:6" outlineLevel="1">
      <c r="F794" s="1192"/>
    </row>
    <row r="795" spans="6:6" outlineLevel="1">
      <c r="F795" s="1192"/>
    </row>
    <row r="796" spans="6:6" outlineLevel="1">
      <c r="F796" s="1192"/>
    </row>
    <row r="797" spans="6:6" outlineLevel="1">
      <c r="F797" s="1192"/>
    </row>
    <row r="798" spans="6:6" outlineLevel="1">
      <c r="F798" s="1192"/>
    </row>
    <row r="799" spans="6:6" outlineLevel="1">
      <c r="F799" s="1192"/>
    </row>
    <row r="800" spans="6:6" outlineLevel="1">
      <c r="F800" s="1192"/>
    </row>
    <row r="801" spans="6:6" outlineLevel="1">
      <c r="F801" s="1192"/>
    </row>
    <row r="802" spans="6:6" outlineLevel="1">
      <c r="F802" s="1192"/>
    </row>
    <row r="803" spans="6:6" outlineLevel="1">
      <c r="F803" s="1192"/>
    </row>
    <row r="804" spans="6:6" outlineLevel="1">
      <c r="F804" s="1192"/>
    </row>
    <row r="805" spans="6:6" outlineLevel="1">
      <c r="F805" s="1192"/>
    </row>
    <row r="806" spans="6:6" outlineLevel="1">
      <c r="F806" s="1192"/>
    </row>
    <row r="807" spans="6:6" outlineLevel="1">
      <c r="F807" s="1192"/>
    </row>
    <row r="808" spans="6:6" outlineLevel="1">
      <c r="F808" s="1192"/>
    </row>
    <row r="809" spans="6:6" outlineLevel="1">
      <c r="F809" s="1192"/>
    </row>
    <row r="810" spans="6:6" outlineLevel="1">
      <c r="F810" s="1192"/>
    </row>
    <row r="811" spans="6:6" outlineLevel="1">
      <c r="F811" s="1192"/>
    </row>
    <row r="812" spans="6:6" outlineLevel="1">
      <c r="F812" s="1192"/>
    </row>
    <row r="813" spans="6:6" outlineLevel="1">
      <c r="F813" s="1192"/>
    </row>
    <row r="814" spans="6:6" outlineLevel="1">
      <c r="F814" s="1192"/>
    </row>
    <row r="815" spans="6:6" outlineLevel="1">
      <c r="F815" s="1192"/>
    </row>
    <row r="816" spans="6:6" outlineLevel="1">
      <c r="F816" s="1192"/>
    </row>
    <row r="817" spans="6:6" outlineLevel="1">
      <c r="F817" s="1192"/>
    </row>
    <row r="818" spans="6:6" outlineLevel="1">
      <c r="F818" s="1192"/>
    </row>
    <row r="819" spans="6:6" outlineLevel="1">
      <c r="F819" s="1192"/>
    </row>
    <row r="820" spans="6:6" outlineLevel="1">
      <c r="F820" s="1192"/>
    </row>
    <row r="821" spans="6:6" outlineLevel="1">
      <c r="F821" s="1192"/>
    </row>
    <row r="822" spans="6:6" outlineLevel="1">
      <c r="F822" s="1192"/>
    </row>
    <row r="823" spans="6:6" outlineLevel="1">
      <c r="F823" s="1192"/>
    </row>
    <row r="824" spans="6:6" outlineLevel="1">
      <c r="F824" s="1192"/>
    </row>
    <row r="825" spans="6:6" outlineLevel="1">
      <c r="F825" s="1192"/>
    </row>
    <row r="826" spans="6:6" outlineLevel="1">
      <c r="F826" s="1192"/>
    </row>
    <row r="827" spans="6:6" outlineLevel="1">
      <c r="F827" s="1192"/>
    </row>
    <row r="828" spans="6:6" outlineLevel="1">
      <c r="F828" s="1192"/>
    </row>
    <row r="829" spans="6:6" outlineLevel="1">
      <c r="F829" s="1192"/>
    </row>
    <row r="830" spans="6:6" outlineLevel="1">
      <c r="F830" s="1192"/>
    </row>
    <row r="831" spans="6:6" outlineLevel="1">
      <c r="F831" s="1192"/>
    </row>
    <row r="832" spans="6:6" outlineLevel="1">
      <c r="F832" s="1192"/>
    </row>
    <row r="833" spans="6:6" outlineLevel="1">
      <c r="F833" s="1192"/>
    </row>
    <row r="834" spans="6:6" outlineLevel="1">
      <c r="F834" s="1192"/>
    </row>
    <row r="835" spans="6:6" outlineLevel="1">
      <c r="F835" s="1192"/>
    </row>
    <row r="836" spans="6:6" outlineLevel="1">
      <c r="F836" s="1192"/>
    </row>
    <row r="837" spans="6:6" outlineLevel="1">
      <c r="F837" s="1192"/>
    </row>
    <row r="838" spans="6:6" outlineLevel="1">
      <c r="F838" s="1192"/>
    </row>
    <row r="839" spans="6:6" outlineLevel="1">
      <c r="F839" s="1192"/>
    </row>
    <row r="840" spans="6:6" outlineLevel="1">
      <c r="F840" s="1192"/>
    </row>
    <row r="841" spans="6:6" outlineLevel="1">
      <c r="F841" s="1192"/>
    </row>
    <row r="842" spans="6:6" outlineLevel="1">
      <c r="F842" s="1192"/>
    </row>
    <row r="843" spans="6:6" outlineLevel="1">
      <c r="F843" s="1192"/>
    </row>
    <row r="844" spans="6:6" outlineLevel="1">
      <c r="F844" s="1192"/>
    </row>
    <row r="845" spans="6:6" outlineLevel="1">
      <c r="F845" s="1192"/>
    </row>
    <row r="846" spans="6:6" outlineLevel="1">
      <c r="F846" s="1192"/>
    </row>
    <row r="847" spans="6:6" outlineLevel="1">
      <c r="F847" s="1192"/>
    </row>
    <row r="848" spans="6:6" outlineLevel="1">
      <c r="F848" s="1192"/>
    </row>
    <row r="849" spans="6:6" outlineLevel="1">
      <c r="F849" s="1192"/>
    </row>
    <row r="850" spans="6:6" outlineLevel="1">
      <c r="F850" s="1192"/>
    </row>
    <row r="851" spans="6:6" outlineLevel="1">
      <c r="F851" s="1192"/>
    </row>
    <row r="852" spans="6:6" outlineLevel="1">
      <c r="F852" s="1192"/>
    </row>
    <row r="853" spans="6:6" outlineLevel="1">
      <c r="F853" s="1192"/>
    </row>
    <row r="854" spans="6:6" outlineLevel="1">
      <c r="F854" s="1192"/>
    </row>
    <row r="855" spans="6:6" outlineLevel="1">
      <c r="F855" s="1192"/>
    </row>
    <row r="856" spans="6:6" outlineLevel="1">
      <c r="F856" s="1192"/>
    </row>
    <row r="857" spans="6:6" outlineLevel="1">
      <c r="F857" s="1192"/>
    </row>
    <row r="858" spans="6:6" outlineLevel="1">
      <c r="F858" s="1192"/>
    </row>
    <row r="859" spans="6:6" outlineLevel="1">
      <c r="F859" s="1192"/>
    </row>
    <row r="860" spans="6:6" outlineLevel="1">
      <c r="F860" s="1192"/>
    </row>
    <row r="861" spans="6:6" outlineLevel="1">
      <c r="F861" s="1192"/>
    </row>
    <row r="862" spans="6:6" outlineLevel="1">
      <c r="F862" s="1192"/>
    </row>
    <row r="863" spans="6:6" outlineLevel="1">
      <c r="F863" s="1192"/>
    </row>
    <row r="864" spans="6:6" outlineLevel="1">
      <c r="F864" s="1192"/>
    </row>
    <row r="865" spans="6:6" outlineLevel="1">
      <c r="F865" s="1192"/>
    </row>
    <row r="866" spans="6:6" outlineLevel="1">
      <c r="F866" s="1192"/>
    </row>
    <row r="867" spans="6:6" outlineLevel="1">
      <c r="F867" s="1192"/>
    </row>
    <row r="868" spans="6:6" outlineLevel="1">
      <c r="F868" s="1192"/>
    </row>
    <row r="869" spans="6:6" outlineLevel="1">
      <c r="F869" s="1192"/>
    </row>
    <row r="870" spans="6:6" outlineLevel="1">
      <c r="F870" s="1192"/>
    </row>
    <row r="871" spans="6:6" outlineLevel="1">
      <c r="F871" s="1192"/>
    </row>
    <row r="872" spans="6:6" outlineLevel="1">
      <c r="F872" s="1192"/>
    </row>
    <row r="873" spans="6:6" outlineLevel="1">
      <c r="F873" s="1192"/>
    </row>
    <row r="874" spans="6:6" outlineLevel="1">
      <c r="F874" s="1192"/>
    </row>
    <row r="875" spans="6:6" outlineLevel="1">
      <c r="F875" s="1192"/>
    </row>
    <row r="876" spans="6:6" outlineLevel="1">
      <c r="F876" s="1192"/>
    </row>
    <row r="877" spans="6:6" outlineLevel="1">
      <c r="F877" s="1192"/>
    </row>
    <row r="878" spans="6:6" outlineLevel="1">
      <c r="F878" s="1192"/>
    </row>
    <row r="879" spans="6:6" outlineLevel="1">
      <c r="F879" s="1192"/>
    </row>
    <row r="880" spans="6:6" outlineLevel="1">
      <c r="F880" s="1192"/>
    </row>
    <row r="881" spans="6:6" outlineLevel="1">
      <c r="F881" s="1192"/>
    </row>
    <row r="882" spans="6:6" outlineLevel="1">
      <c r="F882" s="1192"/>
    </row>
    <row r="883" spans="6:6" outlineLevel="1">
      <c r="F883" s="1192"/>
    </row>
    <row r="884" spans="6:6" outlineLevel="1">
      <c r="F884" s="1192"/>
    </row>
    <row r="885" spans="6:6" outlineLevel="1">
      <c r="F885" s="1192"/>
    </row>
    <row r="886" spans="6:6" outlineLevel="1">
      <c r="F886" s="1192"/>
    </row>
    <row r="887" spans="6:6" outlineLevel="1">
      <c r="F887" s="1192"/>
    </row>
    <row r="888" spans="6:6" outlineLevel="1">
      <c r="F888" s="1192"/>
    </row>
    <row r="889" spans="6:6" outlineLevel="1">
      <c r="F889" s="1192"/>
    </row>
    <row r="890" spans="6:6" outlineLevel="1">
      <c r="F890" s="1192"/>
    </row>
    <row r="891" spans="6:6" outlineLevel="1">
      <c r="F891" s="1192"/>
    </row>
    <row r="892" spans="6:6" outlineLevel="1">
      <c r="F892" s="1192"/>
    </row>
    <row r="893" spans="6:6" outlineLevel="1">
      <c r="F893" s="1192"/>
    </row>
    <row r="894" spans="6:6" outlineLevel="1">
      <c r="F894" s="1192"/>
    </row>
    <row r="895" spans="6:6">
      <c r="F895" s="1192"/>
    </row>
    <row r="896" spans="6:6" outlineLevel="1">
      <c r="F896" s="1192"/>
    </row>
    <row r="897" spans="6:6" outlineLevel="1">
      <c r="F897" s="1192"/>
    </row>
    <row r="898" spans="6:6" outlineLevel="1">
      <c r="F898" s="1192"/>
    </row>
    <row r="899" spans="6:6" outlineLevel="1">
      <c r="F899" s="1192"/>
    </row>
    <row r="900" spans="6:6" outlineLevel="1">
      <c r="F900" s="1192"/>
    </row>
    <row r="901" spans="6:6" outlineLevel="1">
      <c r="F901" s="1192"/>
    </row>
    <row r="902" spans="6:6" outlineLevel="1">
      <c r="F902" s="1192"/>
    </row>
    <row r="903" spans="6:6">
      <c r="F903" s="1192"/>
    </row>
    <row r="904" spans="6:6" outlineLevel="1">
      <c r="F904" s="1192"/>
    </row>
    <row r="905" spans="6:6" outlineLevel="1">
      <c r="F905" s="1192"/>
    </row>
    <row r="906" spans="6:6" outlineLevel="1">
      <c r="F906" s="1192"/>
    </row>
    <row r="907" spans="6:6" outlineLevel="1">
      <c r="F907" s="1192"/>
    </row>
    <row r="908" spans="6:6" outlineLevel="1">
      <c r="F908" s="1192"/>
    </row>
    <row r="909" spans="6:6" outlineLevel="1">
      <c r="F909" s="1192"/>
    </row>
    <row r="910" spans="6:6" outlineLevel="1">
      <c r="F910" s="1192"/>
    </row>
    <row r="911" spans="6:6" outlineLevel="1">
      <c r="F911" s="1192"/>
    </row>
    <row r="912" spans="6:6" outlineLevel="1">
      <c r="F912" s="1192"/>
    </row>
    <row r="913" spans="6:6" outlineLevel="1">
      <c r="F913" s="1192"/>
    </row>
    <row r="914" spans="6:6" outlineLevel="1">
      <c r="F914" s="1192"/>
    </row>
    <row r="915" spans="6:6" outlineLevel="1">
      <c r="F915" s="1192"/>
    </row>
    <row r="916" spans="6:6" outlineLevel="1">
      <c r="F916" s="1192"/>
    </row>
    <row r="917" spans="6:6" outlineLevel="1">
      <c r="F917" s="1192"/>
    </row>
    <row r="918" spans="6:6" outlineLevel="1">
      <c r="F918" s="1192"/>
    </row>
    <row r="919" spans="6:6" outlineLevel="1">
      <c r="F919" s="1192"/>
    </row>
    <row r="920" spans="6:6" outlineLevel="1">
      <c r="F920" s="1192"/>
    </row>
    <row r="921" spans="6:6" outlineLevel="1">
      <c r="F921" s="1192"/>
    </row>
    <row r="922" spans="6:6" outlineLevel="1">
      <c r="F922" s="1192"/>
    </row>
    <row r="923" spans="6:6" outlineLevel="1">
      <c r="F923" s="1192"/>
    </row>
    <row r="924" spans="6:6" outlineLevel="1">
      <c r="F924" s="1192"/>
    </row>
    <row r="925" spans="6:6" outlineLevel="1">
      <c r="F925" s="1192"/>
    </row>
    <row r="926" spans="6:6" outlineLevel="1">
      <c r="F926" s="1192"/>
    </row>
    <row r="927" spans="6:6" outlineLevel="1">
      <c r="F927" s="1192"/>
    </row>
    <row r="928" spans="6:6" outlineLevel="1">
      <c r="F928" s="1192"/>
    </row>
    <row r="929" spans="6:6" outlineLevel="1">
      <c r="F929" s="1192"/>
    </row>
    <row r="930" spans="6:6" outlineLevel="1">
      <c r="F930" s="1192"/>
    </row>
    <row r="931" spans="6:6" outlineLevel="1">
      <c r="F931" s="1192"/>
    </row>
    <row r="932" spans="6:6" outlineLevel="1">
      <c r="F932" s="1192"/>
    </row>
    <row r="933" spans="6:6" outlineLevel="1">
      <c r="F933" s="1192"/>
    </row>
    <row r="934" spans="6:6" outlineLevel="1">
      <c r="F934" s="1192"/>
    </row>
    <row r="935" spans="6:6" outlineLevel="1">
      <c r="F935" s="1192"/>
    </row>
    <row r="936" spans="6:6" outlineLevel="1">
      <c r="F936" s="1192"/>
    </row>
    <row r="937" spans="6:6" outlineLevel="1">
      <c r="F937" s="1192"/>
    </row>
    <row r="938" spans="6:6" outlineLevel="1">
      <c r="F938" s="1192"/>
    </row>
    <row r="939" spans="6:6" outlineLevel="1">
      <c r="F939" s="1192"/>
    </row>
    <row r="940" spans="6:6" outlineLevel="1">
      <c r="F940" s="1192"/>
    </row>
    <row r="941" spans="6:6" outlineLevel="1">
      <c r="F941" s="1192"/>
    </row>
    <row r="942" spans="6:6" outlineLevel="1">
      <c r="F942" s="1192"/>
    </row>
    <row r="943" spans="6:6" outlineLevel="1">
      <c r="F943" s="1192"/>
    </row>
    <row r="944" spans="6:6" outlineLevel="1">
      <c r="F944" s="1192"/>
    </row>
    <row r="945" spans="6:6" outlineLevel="1">
      <c r="F945" s="1192"/>
    </row>
    <row r="946" spans="6:6" outlineLevel="1">
      <c r="F946" s="1192"/>
    </row>
    <row r="947" spans="6:6" outlineLevel="1">
      <c r="F947" s="1192"/>
    </row>
    <row r="948" spans="6:6" outlineLevel="1">
      <c r="F948" s="1192"/>
    </row>
    <row r="949" spans="6:6" outlineLevel="1">
      <c r="F949" s="1192"/>
    </row>
    <row r="950" spans="6:6" outlineLevel="1">
      <c r="F950" s="1192"/>
    </row>
    <row r="951" spans="6:6" outlineLevel="1">
      <c r="F951" s="1192"/>
    </row>
    <row r="952" spans="6:6" outlineLevel="1">
      <c r="F952" s="1192"/>
    </row>
    <row r="953" spans="6:6" outlineLevel="1">
      <c r="F953" s="1192"/>
    </row>
    <row r="954" spans="6:6" outlineLevel="1">
      <c r="F954" s="1192"/>
    </row>
    <row r="955" spans="6:6" outlineLevel="1">
      <c r="F955" s="1192"/>
    </row>
    <row r="956" spans="6:6" outlineLevel="1">
      <c r="F956" s="1192"/>
    </row>
    <row r="957" spans="6:6" outlineLevel="1">
      <c r="F957" s="1192"/>
    </row>
    <row r="958" spans="6:6" outlineLevel="1">
      <c r="F958" s="1192"/>
    </row>
    <row r="959" spans="6:6" outlineLevel="1">
      <c r="F959" s="1192"/>
    </row>
    <row r="960" spans="6:6" outlineLevel="1">
      <c r="F960" s="1192"/>
    </row>
    <row r="961" spans="6:6" outlineLevel="1">
      <c r="F961" s="1192"/>
    </row>
    <row r="962" spans="6:6" outlineLevel="1">
      <c r="F962" s="1192"/>
    </row>
    <row r="963" spans="6:6" outlineLevel="1">
      <c r="F963" s="1192"/>
    </row>
    <row r="964" spans="6:6" outlineLevel="1">
      <c r="F964" s="1192"/>
    </row>
    <row r="965" spans="6:6" outlineLevel="1">
      <c r="F965" s="1192"/>
    </row>
    <row r="966" spans="6:6" outlineLevel="1">
      <c r="F966" s="1192"/>
    </row>
    <row r="967" spans="6:6" outlineLevel="1">
      <c r="F967" s="1192"/>
    </row>
    <row r="968" spans="6:6" outlineLevel="1">
      <c r="F968" s="1192"/>
    </row>
    <row r="969" spans="6:6" outlineLevel="1">
      <c r="F969" s="1192"/>
    </row>
    <row r="970" spans="6:6" outlineLevel="1">
      <c r="F970" s="1192"/>
    </row>
    <row r="971" spans="6:6" outlineLevel="1">
      <c r="F971" s="1192"/>
    </row>
    <row r="972" spans="6:6" outlineLevel="1">
      <c r="F972" s="1192"/>
    </row>
    <row r="973" spans="6:6" outlineLevel="1">
      <c r="F973" s="1192"/>
    </row>
    <row r="974" spans="6:6" outlineLevel="1">
      <c r="F974" s="1192"/>
    </row>
    <row r="975" spans="6:6" outlineLevel="1">
      <c r="F975" s="1192"/>
    </row>
    <row r="976" spans="6:6" outlineLevel="1">
      <c r="F976" s="1192"/>
    </row>
    <row r="977" spans="6:6" outlineLevel="1">
      <c r="F977" s="1192"/>
    </row>
    <row r="978" spans="6:6" outlineLevel="1">
      <c r="F978" s="1192"/>
    </row>
    <row r="979" spans="6:6" outlineLevel="1">
      <c r="F979" s="1192"/>
    </row>
    <row r="980" spans="6:6" outlineLevel="1">
      <c r="F980" s="1192"/>
    </row>
    <row r="981" spans="6:6" outlineLevel="1">
      <c r="F981" s="1192"/>
    </row>
    <row r="982" spans="6:6" outlineLevel="1">
      <c r="F982" s="1192"/>
    </row>
    <row r="983" spans="6:6" outlineLevel="1">
      <c r="F983" s="1192"/>
    </row>
    <row r="984" spans="6:6" outlineLevel="1">
      <c r="F984" s="1192"/>
    </row>
    <row r="985" spans="6:6" outlineLevel="1">
      <c r="F985" s="1192"/>
    </row>
    <row r="986" spans="6:6" outlineLevel="1">
      <c r="F986" s="1192"/>
    </row>
    <row r="987" spans="6:6" outlineLevel="1">
      <c r="F987" s="1192"/>
    </row>
    <row r="988" spans="6:6" outlineLevel="1">
      <c r="F988" s="1192"/>
    </row>
    <row r="989" spans="6:6" outlineLevel="1">
      <c r="F989" s="1192"/>
    </row>
    <row r="990" spans="6:6" outlineLevel="1">
      <c r="F990" s="1192"/>
    </row>
    <row r="991" spans="6:6" outlineLevel="1">
      <c r="F991" s="1192"/>
    </row>
    <row r="992" spans="6:6" outlineLevel="1">
      <c r="F992" s="1192"/>
    </row>
    <row r="993" spans="6:6" outlineLevel="1">
      <c r="F993" s="1192"/>
    </row>
    <row r="994" spans="6:6" outlineLevel="1">
      <c r="F994" s="1192"/>
    </row>
    <row r="995" spans="6:6" outlineLevel="1">
      <c r="F995" s="1192"/>
    </row>
    <row r="996" spans="6:6" outlineLevel="1">
      <c r="F996" s="1192"/>
    </row>
    <row r="997" spans="6:6" outlineLevel="1">
      <c r="F997" s="1192"/>
    </row>
    <row r="998" spans="6:6" outlineLevel="1">
      <c r="F998" s="1192"/>
    </row>
    <row r="999" spans="6:6" outlineLevel="1">
      <c r="F999" s="1192"/>
    </row>
    <row r="1000" spans="6:6" outlineLevel="1">
      <c r="F1000" s="1192"/>
    </row>
    <row r="1001" spans="6:6" outlineLevel="1">
      <c r="F1001" s="1192"/>
    </row>
    <row r="1002" spans="6:6" outlineLevel="1">
      <c r="F1002" s="1192"/>
    </row>
    <row r="1003" spans="6:6" outlineLevel="1">
      <c r="F1003" s="1192"/>
    </row>
    <row r="1004" spans="6:6" outlineLevel="1">
      <c r="F1004" s="1192"/>
    </row>
    <row r="1005" spans="6:6" outlineLevel="1">
      <c r="F1005" s="1192"/>
    </row>
    <row r="1006" spans="6:6" outlineLevel="1">
      <c r="F1006" s="1192"/>
    </row>
    <row r="1007" spans="6:6" outlineLevel="1">
      <c r="F1007" s="1192"/>
    </row>
    <row r="1008" spans="6:6" outlineLevel="1">
      <c r="F1008" s="1192"/>
    </row>
    <row r="1009" spans="6:6" outlineLevel="1">
      <c r="F1009" s="1192"/>
    </row>
    <row r="1010" spans="6:6" outlineLevel="1">
      <c r="F1010" s="1192"/>
    </row>
    <row r="1011" spans="6:6" outlineLevel="1">
      <c r="F1011" s="1192"/>
    </row>
    <row r="1012" spans="6:6" outlineLevel="1">
      <c r="F1012" s="1192"/>
    </row>
    <row r="1013" spans="6:6" outlineLevel="1">
      <c r="F1013" s="1192"/>
    </row>
    <row r="1014" spans="6:6" outlineLevel="1">
      <c r="F1014" s="1192"/>
    </row>
    <row r="1015" spans="6:6" outlineLevel="1">
      <c r="F1015" s="1192"/>
    </row>
    <row r="1016" spans="6:6" outlineLevel="1">
      <c r="F1016" s="1192"/>
    </row>
    <row r="1017" spans="6:6" outlineLevel="1">
      <c r="F1017" s="1192"/>
    </row>
    <row r="1018" spans="6:6" outlineLevel="1">
      <c r="F1018" s="1192"/>
    </row>
    <row r="1019" spans="6:6" outlineLevel="1">
      <c r="F1019" s="1192"/>
    </row>
    <row r="1020" spans="6:6" outlineLevel="1">
      <c r="F1020" s="1192"/>
    </row>
    <row r="1021" spans="6:6" outlineLevel="1">
      <c r="F1021" s="1192"/>
    </row>
    <row r="1022" spans="6:6" outlineLevel="1">
      <c r="F1022" s="1192"/>
    </row>
    <row r="1023" spans="6:6" outlineLevel="1">
      <c r="F1023" s="1192"/>
    </row>
    <row r="1024" spans="6:6" outlineLevel="1">
      <c r="F1024" s="1192"/>
    </row>
    <row r="1025" spans="6:6" outlineLevel="1">
      <c r="F1025" s="1192"/>
    </row>
    <row r="1026" spans="6:6" outlineLevel="1">
      <c r="F1026" s="1192"/>
    </row>
    <row r="1027" spans="6:6" outlineLevel="1">
      <c r="F1027" s="1192"/>
    </row>
    <row r="1028" spans="6:6" outlineLevel="1">
      <c r="F1028" s="1192"/>
    </row>
    <row r="1029" spans="6:6" outlineLevel="1">
      <c r="F1029" s="1192"/>
    </row>
    <row r="1030" spans="6:6" outlineLevel="1">
      <c r="F1030" s="1192"/>
    </row>
    <row r="1031" spans="6:6" outlineLevel="1">
      <c r="F1031" s="1192"/>
    </row>
    <row r="1032" spans="6:6" outlineLevel="1">
      <c r="F1032" s="1192"/>
    </row>
    <row r="1033" spans="6:6" outlineLevel="1">
      <c r="F1033" s="1192"/>
    </row>
    <row r="1034" spans="6:6" outlineLevel="1">
      <c r="F1034" s="1192"/>
    </row>
    <row r="1035" spans="6:6" outlineLevel="1">
      <c r="F1035" s="1192"/>
    </row>
    <row r="1036" spans="6:6" outlineLevel="1">
      <c r="F1036" s="1192"/>
    </row>
    <row r="1037" spans="6:6" outlineLevel="1">
      <c r="F1037" s="1192"/>
    </row>
    <row r="1038" spans="6:6" outlineLevel="1">
      <c r="F1038" s="1192"/>
    </row>
    <row r="1039" spans="6:6" outlineLevel="1">
      <c r="F1039" s="1192"/>
    </row>
    <row r="1040" spans="6:6" outlineLevel="1">
      <c r="F1040" s="1192"/>
    </row>
    <row r="1041" spans="6:6" outlineLevel="1">
      <c r="F1041" s="1192"/>
    </row>
    <row r="1042" spans="6:6" outlineLevel="1">
      <c r="F1042" s="1192"/>
    </row>
    <row r="1043" spans="6:6" outlineLevel="1">
      <c r="F1043" s="1192"/>
    </row>
    <row r="1044" spans="6:6" outlineLevel="1">
      <c r="F1044" s="1192"/>
    </row>
    <row r="1045" spans="6:6" outlineLevel="1">
      <c r="F1045" s="1192"/>
    </row>
    <row r="1046" spans="6:6" outlineLevel="1">
      <c r="F1046" s="1192"/>
    </row>
    <row r="1047" spans="6:6" outlineLevel="1">
      <c r="F1047" s="1192"/>
    </row>
    <row r="1048" spans="6:6" outlineLevel="1">
      <c r="F1048" s="1192"/>
    </row>
    <row r="1049" spans="6:6" outlineLevel="1">
      <c r="F1049" s="1192"/>
    </row>
    <row r="1050" spans="6:6" outlineLevel="1">
      <c r="F1050" s="1192"/>
    </row>
    <row r="1051" spans="6:6" outlineLevel="1">
      <c r="F1051" s="1192"/>
    </row>
    <row r="1052" spans="6:6" outlineLevel="1">
      <c r="F1052" s="1192"/>
    </row>
    <row r="1053" spans="6:6" outlineLevel="1">
      <c r="F1053" s="1192"/>
    </row>
    <row r="1054" spans="6:6" outlineLevel="1">
      <c r="F1054" s="1192"/>
    </row>
    <row r="1055" spans="6:6" outlineLevel="1">
      <c r="F1055" s="1192"/>
    </row>
    <row r="1056" spans="6:6" outlineLevel="1">
      <c r="F1056" s="1192"/>
    </row>
    <row r="1057" spans="6:6" outlineLevel="1">
      <c r="F1057" s="1192"/>
    </row>
    <row r="1058" spans="6:6" outlineLevel="1">
      <c r="F1058" s="1192"/>
    </row>
    <row r="1059" spans="6:6" outlineLevel="1">
      <c r="F1059" s="1192"/>
    </row>
    <row r="1060" spans="6:6" outlineLevel="1">
      <c r="F1060" s="1192"/>
    </row>
    <row r="1061" spans="6:6" outlineLevel="1">
      <c r="F1061" s="1192"/>
    </row>
    <row r="1062" spans="6:6" outlineLevel="1">
      <c r="F1062" s="1192"/>
    </row>
    <row r="1063" spans="6:6" outlineLevel="1">
      <c r="F1063" s="1192"/>
    </row>
    <row r="1064" spans="6:6" outlineLevel="1">
      <c r="F1064" s="1192"/>
    </row>
    <row r="1065" spans="6:6" outlineLevel="1">
      <c r="F1065" s="1192"/>
    </row>
    <row r="1066" spans="6:6" outlineLevel="1">
      <c r="F1066" s="1192"/>
    </row>
    <row r="1067" spans="6:6" outlineLevel="1">
      <c r="F1067" s="1192"/>
    </row>
    <row r="1068" spans="6:6" outlineLevel="1">
      <c r="F1068" s="1192"/>
    </row>
    <row r="1069" spans="6:6" outlineLevel="1">
      <c r="F1069" s="1192"/>
    </row>
    <row r="1070" spans="6:6" outlineLevel="1">
      <c r="F1070" s="1192"/>
    </row>
    <row r="1071" spans="6:6" outlineLevel="1">
      <c r="F1071" s="1192"/>
    </row>
    <row r="1072" spans="6:6" outlineLevel="1">
      <c r="F1072" s="1192"/>
    </row>
    <row r="1073" spans="6:6" outlineLevel="1">
      <c r="F1073" s="1192"/>
    </row>
    <row r="1074" spans="6:6" outlineLevel="1">
      <c r="F1074" s="1192"/>
    </row>
    <row r="1075" spans="6:6" outlineLevel="1">
      <c r="F1075" s="1192"/>
    </row>
    <row r="1076" spans="6:6" outlineLevel="1">
      <c r="F1076" s="1192"/>
    </row>
    <row r="1077" spans="6:6" outlineLevel="1">
      <c r="F1077" s="1192"/>
    </row>
    <row r="1078" spans="6:6" outlineLevel="1">
      <c r="F1078" s="1192"/>
    </row>
    <row r="1079" spans="6:6">
      <c r="F1079" s="1192"/>
    </row>
    <row r="1080" spans="6:6" outlineLevel="1">
      <c r="F1080" s="1192"/>
    </row>
    <row r="1081" spans="6:6">
      <c r="F1081" s="1192"/>
    </row>
    <row r="1082" spans="6:6" outlineLevel="1">
      <c r="F1082" s="1192"/>
    </row>
    <row r="1083" spans="6:6" outlineLevel="1">
      <c r="F1083" s="1192"/>
    </row>
    <row r="1084" spans="6:6" outlineLevel="1">
      <c r="F1084" s="1192"/>
    </row>
    <row r="1085" spans="6:6" outlineLevel="1">
      <c r="F1085" s="1192"/>
    </row>
    <row r="1086" spans="6:6" outlineLevel="1">
      <c r="F1086" s="1192"/>
    </row>
    <row r="1087" spans="6:6" outlineLevel="1">
      <c r="F1087" s="1192"/>
    </row>
    <row r="1088" spans="6:6" outlineLevel="1">
      <c r="F1088" s="1192"/>
    </row>
    <row r="1089" spans="6:6" outlineLevel="1">
      <c r="F1089" s="1192"/>
    </row>
    <row r="1090" spans="6:6">
      <c r="F1090" s="1192"/>
    </row>
    <row r="1091" spans="6:6" outlineLevel="1">
      <c r="F1091" s="1192"/>
    </row>
    <row r="1092" spans="6:6" outlineLevel="1">
      <c r="F1092" s="1192"/>
    </row>
    <row r="1093" spans="6:6" outlineLevel="1">
      <c r="F1093" s="1192"/>
    </row>
    <row r="1094" spans="6:6" outlineLevel="1">
      <c r="F1094" s="1192"/>
    </row>
    <row r="1095" spans="6:6">
      <c r="F1095" s="1192"/>
    </row>
    <row r="1096" spans="6:6" outlineLevel="1">
      <c r="F1096" s="1192"/>
    </row>
    <row r="1097" spans="6:6" outlineLevel="1">
      <c r="F1097" s="1192"/>
    </row>
    <row r="1098" spans="6:6" outlineLevel="1">
      <c r="F1098" s="1192"/>
    </row>
    <row r="1099" spans="6:6" outlineLevel="1">
      <c r="F1099" s="1192"/>
    </row>
    <row r="1100" spans="6:6" outlineLevel="1">
      <c r="F1100" s="1192"/>
    </row>
    <row r="1101" spans="6:6" outlineLevel="1">
      <c r="F1101" s="1192"/>
    </row>
    <row r="1102" spans="6:6" outlineLevel="1">
      <c r="F1102" s="1192"/>
    </row>
    <row r="1103" spans="6:6" outlineLevel="1">
      <c r="F1103" s="1192"/>
    </row>
    <row r="1104" spans="6:6" outlineLevel="1">
      <c r="F1104" s="1192"/>
    </row>
    <row r="1105" spans="6:6" outlineLevel="1">
      <c r="F1105" s="1192"/>
    </row>
    <row r="1106" spans="6:6" outlineLevel="1">
      <c r="F1106" s="1192"/>
    </row>
    <row r="1107" spans="6:6" outlineLevel="1">
      <c r="F1107" s="1192"/>
    </row>
    <row r="1108" spans="6:6" outlineLevel="1">
      <c r="F1108" s="1192"/>
    </row>
    <row r="1109" spans="6:6" outlineLevel="1">
      <c r="F1109" s="1192"/>
    </row>
    <row r="1110" spans="6:6" outlineLevel="1">
      <c r="F1110" s="1192"/>
    </row>
    <row r="1111" spans="6:6" outlineLevel="1">
      <c r="F1111" s="1192"/>
    </row>
    <row r="1112" spans="6:6" outlineLevel="1">
      <c r="F1112" s="1192"/>
    </row>
    <row r="1113" spans="6:6" outlineLevel="1">
      <c r="F1113" s="1192"/>
    </row>
    <row r="1114" spans="6:6" outlineLevel="1">
      <c r="F1114" s="1192"/>
    </row>
    <row r="1115" spans="6:6" outlineLevel="1">
      <c r="F1115" s="1192"/>
    </row>
    <row r="1116" spans="6:6" outlineLevel="1">
      <c r="F1116" s="1192"/>
    </row>
    <row r="1117" spans="6:6" outlineLevel="1">
      <c r="F1117" s="1192"/>
    </row>
    <row r="1118" spans="6:6" outlineLevel="1">
      <c r="F1118" s="1192"/>
    </row>
    <row r="1119" spans="6:6" outlineLevel="1">
      <c r="F1119" s="1192"/>
    </row>
    <row r="1120" spans="6:6" outlineLevel="1">
      <c r="F1120" s="1192"/>
    </row>
    <row r="1121" spans="6:6" outlineLevel="1">
      <c r="F1121" s="1192"/>
    </row>
    <row r="1122" spans="6:6" outlineLevel="1">
      <c r="F1122" s="1192"/>
    </row>
    <row r="1123" spans="6:6" outlineLevel="1">
      <c r="F1123" s="1192"/>
    </row>
    <row r="1124" spans="6:6" outlineLevel="1">
      <c r="F1124" s="1192"/>
    </row>
    <row r="1125" spans="6:6" outlineLevel="1">
      <c r="F1125" s="1192"/>
    </row>
    <row r="1126" spans="6:6" outlineLevel="1">
      <c r="F1126" s="1192"/>
    </row>
    <row r="1127" spans="6:6" outlineLevel="1">
      <c r="F1127" s="1192"/>
    </row>
    <row r="1128" spans="6:6" outlineLevel="1">
      <c r="F1128" s="1192"/>
    </row>
    <row r="1129" spans="6:6" outlineLevel="1">
      <c r="F1129" s="1192"/>
    </row>
    <row r="1130" spans="6:6" outlineLevel="1">
      <c r="F1130" s="1192"/>
    </row>
    <row r="1131" spans="6:6" outlineLevel="1">
      <c r="F1131" s="1192"/>
    </row>
    <row r="1132" spans="6:6" outlineLevel="1">
      <c r="F1132" s="1192"/>
    </row>
    <row r="1133" spans="6:6" outlineLevel="1">
      <c r="F1133" s="1192"/>
    </row>
    <row r="1134" spans="6:6" outlineLevel="1">
      <c r="F1134" s="1192"/>
    </row>
    <row r="1135" spans="6:6">
      <c r="F1135" s="1192"/>
    </row>
    <row r="1136" spans="6:6" outlineLevel="1">
      <c r="F1136" s="1192"/>
    </row>
    <row r="1137" spans="6:6" outlineLevel="1">
      <c r="F1137" s="1192"/>
    </row>
    <row r="1138" spans="6:6" outlineLevel="1">
      <c r="F1138" s="1192"/>
    </row>
    <row r="1139" spans="6:6" outlineLevel="1">
      <c r="F1139" s="1192"/>
    </row>
    <row r="1140" spans="6:6" outlineLevel="1">
      <c r="F1140" s="1192"/>
    </row>
    <row r="1141" spans="6:6" outlineLevel="1">
      <c r="F1141" s="1192"/>
    </row>
    <row r="1142" spans="6:6" outlineLevel="1">
      <c r="F1142" s="1192"/>
    </row>
    <row r="1143" spans="6:6" outlineLevel="1">
      <c r="F1143" s="1192"/>
    </row>
    <row r="1144" spans="6:6" outlineLevel="1">
      <c r="F1144" s="1192"/>
    </row>
    <row r="1145" spans="6:6" outlineLevel="1">
      <c r="F1145" s="1192"/>
    </row>
    <row r="1146" spans="6:6" outlineLevel="1">
      <c r="F1146" s="1192"/>
    </row>
    <row r="1147" spans="6:6" outlineLevel="1">
      <c r="F1147" s="1192"/>
    </row>
    <row r="1148" spans="6:6" outlineLevel="1">
      <c r="F1148" s="1192"/>
    </row>
    <row r="1149" spans="6:6">
      <c r="F1149" s="1192"/>
    </row>
    <row r="1150" spans="6:6" outlineLevel="1">
      <c r="F1150" s="1192"/>
    </row>
    <row r="1151" spans="6:6">
      <c r="F1151" s="1192"/>
    </row>
    <row r="1152" spans="6:6" outlineLevel="1">
      <c r="F1152" s="1192"/>
    </row>
    <row r="1153" spans="6:6" outlineLevel="1">
      <c r="F1153" s="1192"/>
    </row>
    <row r="1154" spans="6:6" outlineLevel="1">
      <c r="F1154" s="1192"/>
    </row>
    <row r="1155" spans="6:6" outlineLevel="1">
      <c r="F1155" s="1192"/>
    </row>
    <row r="1156" spans="6:6" outlineLevel="1">
      <c r="F1156" s="1192"/>
    </row>
    <row r="1157" spans="6:6" outlineLevel="1">
      <c r="F1157" s="1192"/>
    </row>
    <row r="1158" spans="6:6">
      <c r="F1158" s="1192"/>
    </row>
    <row r="1159" spans="6:6" outlineLevel="1">
      <c r="F1159" s="1192"/>
    </row>
    <row r="1160" spans="6:6" outlineLevel="1">
      <c r="F1160" s="1192"/>
    </row>
    <row r="1161" spans="6:6">
      <c r="F1161" s="1192"/>
    </row>
    <row r="1162" spans="6:6" outlineLevel="1">
      <c r="F1162" s="1192"/>
    </row>
    <row r="1163" spans="6:6" outlineLevel="1">
      <c r="F1163" s="1192"/>
    </row>
    <row r="1164" spans="6:6" outlineLevel="1">
      <c r="F1164" s="1192"/>
    </row>
    <row r="1165" spans="6:6" outlineLevel="1">
      <c r="F1165" s="1192"/>
    </row>
    <row r="1166" spans="6:6">
      <c r="F1166" s="1192"/>
    </row>
    <row r="1167" spans="6:6" outlineLevel="1">
      <c r="F1167" s="1192"/>
    </row>
    <row r="1168" spans="6:6" outlineLevel="1">
      <c r="F1168" s="1192"/>
    </row>
    <row r="1169" spans="6:6" outlineLevel="1">
      <c r="F1169" s="1192"/>
    </row>
    <row r="1170" spans="6:6">
      <c r="F1170" s="1192"/>
    </row>
    <row r="1171" spans="6:6" outlineLevel="1">
      <c r="F1171" s="1192"/>
    </row>
    <row r="1172" spans="6:6" outlineLevel="1">
      <c r="F1172" s="1192"/>
    </row>
    <row r="1173" spans="6:6">
      <c r="F1173" s="1192"/>
    </row>
    <row r="1174" spans="6:6" outlineLevel="1">
      <c r="F1174" s="1192"/>
    </row>
    <row r="1175" spans="6:6" outlineLevel="1">
      <c r="F1175" s="1192"/>
    </row>
    <row r="1176" spans="6:6" outlineLevel="1">
      <c r="F1176" s="1192"/>
    </row>
    <row r="1177" spans="6:6" outlineLevel="1">
      <c r="F1177" s="1192"/>
    </row>
    <row r="1178" spans="6:6" outlineLevel="1">
      <c r="F1178" s="1192"/>
    </row>
    <row r="1179" spans="6:6" outlineLevel="1">
      <c r="F1179" s="1192"/>
    </row>
    <row r="1180" spans="6:6" outlineLevel="1">
      <c r="F1180" s="1192"/>
    </row>
    <row r="1181" spans="6:6" outlineLevel="1">
      <c r="F1181" s="1192"/>
    </row>
    <row r="1182" spans="6:6">
      <c r="F1182" s="1192"/>
    </row>
    <row r="1183" spans="6:6" outlineLevel="1">
      <c r="F1183" s="1192"/>
    </row>
    <row r="1184" spans="6:6" outlineLevel="1">
      <c r="F1184" s="1192"/>
    </row>
    <row r="1185" spans="6:6" outlineLevel="1">
      <c r="F1185" s="1192"/>
    </row>
    <row r="1186" spans="6:6" outlineLevel="1">
      <c r="F1186" s="1192"/>
    </row>
    <row r="1187" spans="6:6">
      <c r="F1187" s="1192"/>
    </row>
    <row r="1188" spans="6:6" outlineLevel="1">
      <c r="F1188" s="1192"/>
    </row>
    <row r="1189" spans="6:6">
      <c r="F1189" s="1192"/>
    </row>
    <row r="1190" spans="6:6" outlineLevel="1">
      <c r="F1190" s="1192"/>
    </row>
    <row r="1191" spans="6:6">
      <c r="F1191" s="1192"/>
    </row>
    <row r="1192" spans="6:6" outlineLevel="1">
      <c r="F1192" s="1192"/>
    </row>
    <row r="1193" spans="6:6">
      <c r="F1193" s="1192"/>
    </row>
    <row r="1194" spans="6:6" outlineLevel="1">
      <c r="F1194" s="1192"/>
    </row>
    <row r="1195" spans="6:6" outlineLevel="1">
      <c r="F1195" s="1192"/>
    </row>
    <row r="1196" spans="6:6" outlineLevel="1">
      <c r="F1196" s="1192"/>
    </row>
    <row r="1197" spans="6:6" outlineLevel="1">
      <c r="F1197" s="1192"/>
    </row>
    <row r="1198" spans="6:6" outlineLevel="1">
      <c r="F1198" s="1192"/>
    </row>
    <row r="1199" spans="6:6" outlineLevel="1">
      <c r="F1199" s="1192"/>
    </row>
    <row r="1200" spans="6:6" outlineLevel="1">
      <c r="F1200" s="1192"/>
    </row>
    <row r="1201" spans="6:6" outlineLevel="1">
      <c r="F1201" s="1192"/>
    </row>
    <row r="1202" spans="6:6" outlineLevel="1">
      <c r="F1202" s="1192"/>
    </row>
    <row r="1203" spans="6:6" outlineLevel="1">
      <c r="F1203" s="1192"/>
    </row>
    <row r="1204" spans="6:6" outlineLevel="1">
      <c r="F1204" s="1192"/>
    </row>
    <row r="1205" spans="6:6" outlineLevel="1">
      <c r="F1205" s="1192"/>
    </row>
    <row r="1206" spans="6:6" outlineLevel="1">
      <c r="F1206" s="1192"/>
    </row>
    <row r="1207" spans="6:6" outlineLevel="1">
      <c r="F1207" s="1192"/>
    </row>
    <row r="1208" spans="6:6" outlineLevel="1">
      <c r="F1208" s="1192"/>
    </row>
    <row r="1209" spans="6:6" outlineLevel="1">
      <c r="F1209" s="1192"/>
    </row>
    <row r="1210" spans="6:6" outlineLevel="1">
      <c r="F1210" s="1192"/>
    </row>
    <row r="1211" spans="6:6" outlineLevel="1">
      <c r="F1211" s="1192"/>
    </row>
    <row r="1212" spans="6:6" outlineLevel="1">
      <c r="F1212" s="1192"/>
    </row>
    <row r="1213" spans="6:6" outlineLevel="1">
      <c r="F1213" s="1192"/>
    </row>
    <row r="1214" spans="6:6" outlineLevel="1">
      <c r="F1214" s="1192"/>
    </row>
    <row r="1215" spans="6:6" outlineLevel="1">
      <c r="F1215" s="1192"/>
    </row>
    <row r="1216" spans="6:6" outlineLevel="1">
      <c r="F1216" s="1192"/>
    </row>
    <row r="1217" spans="6:6" outlineLevel="1">
      <c r="F1217" s="1192"/>
    </row>
    <row r="1218" spans="6:6" outlineLevel="1">
      <c r="F1218" s="1192"/>
    </row>
    <row r="1219" spans="6:6" outlineLevel="1">
      <c r="F1219" s="1192"/>
    </row>
    <row r="1220" spans="6:6" outlineLevel="1">
      <c r="F1220" s="1192"/>
    </row>
    <row r="1221" spans="6:6" outlineLevel="1">
      <c r="F1221" s="1192"/>
    </row>
    <row r="1222" spans="6:6" outlineLevel="1">
      <c r="F1222" s="1192"/>
    </row>
    <row r="1223" spans="6:6" outlineLevel="1">
      <c r="F1223" s="1192"/>
    </row>
    <row r="1224" spans="6:6" outlineLevel="1">
      <c r="F1224" s="1192"/>
    </row>
    <row r="1225" spans="6:6" outlineLevel="1">
      <c r="F1225" s="1192"/>
    </row>
    <row r="1226" spans="6:6" outlineLevel="1">
      <c r="F1226" s="1192"/>
    </row>
    <row r="1227" spans="6:6" outlineLevel="1">
      <c r="F1227" s="1192"/>
    </row>
    <row r="1228" spans="6:6" outlineLevel="1">
      <c r="F1228" s="1192"/>
    </row>
    <row r="1229" spans="6:6" outlineLevel="1">
      <c r="F1229" s="1192"/>
    </row>
    <row r="1230" spans="6:6" outlineLevel="1">
      <c r="F1230" s="1192"/>
    </row>
    <row r="1231" spans="6:6" outlineLevel="1">
      <c r="F1231" s="1192"/>
    </row>
    <row r="1232" spans="6:6" outlineLevel="1">
      <c r="F1232" s="1192"/>
    </row>
    <row r="1233" spans="6:6" outlineLevel="1">
      <c r="F1233" s="1192"/>
    </row>
    <row r="1234" spans="6:6" outlineLevel="1">
      <c r="F1234" s="1192"/>
    </row>
    <row r="1235" spans="6:6" outlineLevel="1">
      <c r="F1235" s="1192"/>
    </row>
    <row r="1236" spans="6:6" outlineLevel="1">
      <c r="F1236" s="1192"/>
    </row>
    <row r="1237" spans="6:6" outlineLevel="1">
      <c r="F1237" s="1192"/>
    </row>
    <row r="1238" spans="6:6" outlineLevel="1">
      <c r="F1238" s="1192"/>
    </row>
    <row r="1239" spans="6:6" outlineLevel="1">
      <c r="F1239" s="1192"/>
    </row>
    <row r="1240" spans="6:6" outlineLevel="1">
      <c r="F1240" s="1192"/>
    </row>
    <row r="1241" spans="6:6">
      <c r="F1241" s="1192"/>
    </row>
    <row r="1242" spans="6:6" outlineLevel="1">
      <c r="F1242" s="1192"/>
    </row>
    <row r="1243" spans="6:6" outlineLevel="1">
      <c r="F1243" s="1192"/>
    </row>
    <row r="1244" spans="6:6" outlineLevel="1">
      <c r="F1244" s="1192"/>
    </row>
    <row r="1245" spans="6:6" outlineLevel="1">
      <c r="F1245" s="1192"/>
    </row>
    <row r="1246" spans="6:6" outlineLevel="1">
      <c r="F1246" s="1192"/>
    </row>
    <row r="1247" spans="6:6" outlineLevel="1">
      <c r="F1247" s="1192"/>
    </row>
    <row r="1248" spans="6:6" outlineLevel="1">
      <c r="F1248" s="1192"/>
    </row>
    <row r="1249" spans="6:6" outlineLevel="1">
      <c r="F1249" s="1192"/>
    </row>
    <row r="1250" spans="6:6" outlineLevel="1">
      <c r="F1250" s="1192"/>
    </row>
    <row r="1251" spans="6:6" outlineLevel="1">
      <c r="F1251" s="1192"/>
    </row>
    <row r="1252" spans="6:6" outlineLevel="1">
      <c r="F1252" s="1192"/>
    </row>
    <row r="1253" spans="6:6" outlineLevel="1">
      <c r="F1253" s="1192"/>
    </row>
    <row r="1254" spans="6:6" outlineLevel="1">
      <c r="F1254" s="1192"/>
    </row>
    <row r="1255" spans="6:6" outlineLevel="1">
      <c r="F1255" s="1192"/>
    </row>
    <row r="1256" spans="6:6" outlineLevel="1">
      <c r="F1256" s="1192"/>
    </row>
    <row r="1257" spans="6:6" outlineLevel="1">
      <c r="F1257" s="1192"/>
    </row>
    <row r="1258" spans="6:6" outlineLevel="1">
      <c r="F1258" s="1192"/>
    </row>
    <row r="1259" spans="6:6" outlineLevel="1">
      <c r="F1259" s="1192"/>
    </row>
    <row r="1260" spans="6:6" outlineLevel="1">
      <c r="F1260" s="1192"/>
    </row>
    <row r="1261" spans="6:6" outlineLevel="1">
      <c r="F1261" s="1192"/>
    </row>
    <row r="1262" spans="6:6" outlineLevel="1">
      <c r="F1262" s="1192"/>
    </row>
    <row r="1263" spans="6:6" outlineLevel="1">
      <c r="F1263" s="1192"/>
    </row>
    <row r="1264" spans="6:6" outlineLevel="1">
      <c r="F1264" s="1192"/>
    </row>
    <row r="1265" spans="6:6" outlineLevel="1">
      <c r="F1265" s="1192"/>
    </row>
    <row r="1266" spans="6:6" outlineLevel="1">
      <c r="F1266" s="1192"/>
    </row>
    <row r="1267" spans="6:6" outlineLevel="1">
      <c r="F1267" s="1192"/>
    </row>
    <row r="1268" spans="6:6" outlineLevel="1">
      <c r="F1268" s="1192"/>
    </row>
    <row r="1269" spans="6:6">
      <c r="F1269" s="1192"/>
    </row>
    <row r="1270" spans="6:6" outlineLevel="1">
      <c r="F1270" s="1192"/>
    </row>
    <row r="1271" spans="6:6" outlineLevel="1">
      <c r="F1271" s="1192"/>
    </row>
    <row r="1272" spans="6:6" outlineLevel="1">
      <c r="F1272" s="1192"/>
    </row>
    <row r="1273" spans="6:6" outlineLevel="1">
      <c r="F1273" s="1192"/>
    </row>
    <row r="1274" spans="6:6" outlineLevel="1">
      <c r="F1274" s="1192"/>
    </row>
    <row r="1275" spans="6:6" outlineLevel="1">
      <c r="F1275" s="1192"/>
    </row>
    <row r="1276" spans="6:6" outlineLevel="1">
      <c r="F1276" s="1192"/>
    </row>
    <row r="1277" spans="6:6" outlineLevel="1">
      <c r="F1277" s="1192"/>
    </row>
    <row r="1278" spans="6:6" outlineLevel="1">
      <c r="F1278" s="1192"/>
    </row>
    <row r="1279" spans="6:6" outlineLevel="1">
      <c r="F1279" s="1192"/>
    </row>
    <row r="1280" spans="6:6" outlineLevel="1">
      <c r="F1280" s="1192"/>
    </row>
    <row r="1281" spans="6:6" outlineLevel="1">
      <c r="F1281" s="1192"/>
    </row>
    <row r="1282" spans="6:6" outlineLevel="1">
      <c r="F1282" s="1192"/>
    </row>
    <row r="1283" spans="6:6" outlineLevel="1">
      <c r="F1283" s="1192"/>
    </row>
    <row r="1284" spans="6:6" outlineLevel="1">
      <c r="F1284" s="1192"/>
    </row>
    <row r="1285" spans="6:6" outlineLevel="1">
      <c r="F1285" s="1192"/>
    </row>
    <row r="1286" spans="6:6" outlineLevel="1">
      <c r="F1286" s="1192"/>
    </row>
    <row r="1287" spans="6:6" outlineLevel="1">
      <c r="F1287" s="1192"/>
    </row>
    <row r="1288" spans="6:6" outlineLevel="1">
      <c r="F1288" s="1192"/>
    </row>
    <row r="1289" spans="6:6" outlineLevel="1">
      <c r="F1289" s="1192"/>
    </row>
    <row r="1290" spans="6:6">
      <c r="F1290" s="1192"/>
    </row>
    <row r="1291" spans="6:6" outlineLevel="1">
      <c r="F1291" s="1192"/>
    </row>
    <row r="1292" spans="6:6" outlineLevel="1">
      <c r="F1292" s="1192"/>
    </row>
    <row r="1293" spans="6:6" outlineLevel="1">
      <c r="F1293" s="1192"/>
    </row>
    <row r="1294" spans="6:6" outlineLevel="1">
      <c r="F1294" s="1192"/>
    </row>
    <row r="1295" spans="6:6" outlineLevel="1">
      <c r="F1295" s="1192"/>
    </row>
    <row r="1296" spans="6:6" outlineLevel="1">
      <c r="F1296" s="1192"/>
    </row>
    <row r="1297" spans="6:6" outlineLevel="1">
      <c r="F1297" s="1192"/>
    </row>
    <row r="1298" spans="6:6" outlineLevel="1">
      <c r="F1298" s="1192"/>
    </row>
    <row r="1299" spans="6:6" outlineLevel="1">
      <c r="F1299" s="1192"/>
    </row>
    <row r="1300" spans="6:6" outlineLevel="1">
      <c r="F1300" s="1192"/>
    </row>
    <row r="1301" spans="6:6" outlineLevel="1">
      <c r="F1301" s="1192"/>
    </row>
    <row r="1302" spans="6:6" outlineLevel="1">
      <c r="F1302" s="1192"/>
    </row>
    <row r="1303" spans="6:6" outlineLevel="1">
      <c r="F1303" s="1192"/>
    </row>
    <row r="1304" spans="6:6" outlineLevel="1">
      <c r="F1304" s="1192"/>
    </row>
    <row r="1305" spans="6:6" outlineLevel="1">
      <c r="F1305" s="1192"/>
    </row>
    <row r="1306" spans="6:6" outlineLevel="1">
      <c r="F1306" s="1192"/>
    </row>
    <row r="1307" spans="6:6" outlineLevel="1">
      <c r="F1307" s="1192"/>
    </row>
    <row r="1308" spans="6:6" outlineLevel="1">
      <c r="F1308" s="1192"/>
    </row>
    <row r="1309" spans="6:6" outlineLevel="1">
      <c r="F1309" s="1192"/>
    </row>
    <row r="1310" spans="6:6" outlineLevel="1">
      <c r="F1310" s="1192"/>
    </row>
    <row r="1311" spans="6:6" outlineLevel="1">
      <c r="F1311" s="1192"/>
    </row>
    <row r="1312" spans="6:6" outlineLevel="1">
      <c r="F1312" s="1192"/>
    </row>
    <row r="1313" spans="6:6" outlineLevel="1">
      <c r="F1313" s="1192"/>
    </row>
    <row r="1314" spans="6:6" outlineLevel="1">
      <c r="F1314" s="1192"/>
    </row>
    <row r="1315" spans="6:6" outlineLevel="1">
      <c r="F1315" s="1192"/>
    </row>
    <row r="1316" spans="6:6" outlineLevel="1">
      <c r="F1316" s="1192"/>
    </row>
    <row r="1317" spans="6:6">
      <c r="F1317" s="1192"/>
    </row>
    <row r="1318" spans="6:6" outlineLevel="1">
      <c r="F1318" s="1192"/>
    </row>
    <row r="1319" spans="6:6" outlineLevel="1">
      <c r="F1319" s="1192"/>
    </row>
    <row r="1320" spans="6:6" outlineLevel="1">
      <c r="F1320" s="1192"/>
    </row>
    <row r="1321" spans="6:6" outlineLevel="1">
      <c r="F1321" s="1192"/>
    </row>
    <row r="1322" spans="6:6" outlineLevel="1">
      <c r="F1322" s="1192"/>
    </row>
    <row r="1323" spans="6:6" outlineLevel="1">
      <c r="F1323" s="1192"/>
    </row>
    <row r="1324" spans="6:6" outlineLevel="1">
      <c r="F1324" s="1192"/>
    </row>
    <row r="1325" spans="6:6" outlineLevel="1">
      <c r="F1325" s="1192"/>
    </row>
    <row r="1326" spans="6:6" outlineLevel="1">
      <c r="F1326" s="1192"/>
    </row>
    <row r="1327" spans="6:6" outlineLevel="1">
      <c r="F1327" s="1192"/>
    </row>
    <row r="1328" spans="6:6" outlineLevel="1">
      <c r="F1328" s="1192"/>
    </row>
    <row r="1329" spans="6:6" outlineLevel="1">
      <c r="F1329" s="1192"/>
    </row>
    <row r="1330" spans="6:6" outlineLevel="1">
      <c r="F1330" s="1192"/>
    </row>
    <row r="1331" spans="6:6" outlineLevel="1">
      <c r="F1331" s="1192"/>
    </row>
    <row r="1332" spans="6:6" outlineLevel="1">
      <c r="F1332" s="1192"/>
    </row>
    <row r="1333" spans="6:6" outlineLevel="1">
      <c r="F1333" s="1192"/>
    </row>
    <row r="1334" spans="6:6">
      <c r="F1334" s="1192"/>
    </row>
    <row r="1335" spans="6:6" outlineLevel="1">
      <c r="F1335" s="1192"/>
    </row>
    <row r="1336" spans="6:6" outlineLevel="1">
      <c r="F1336" s="1192"/>
    </row>
    <row r="1337" spans="6:6" outlineLevel="1">
      <c r="F1337" s="1192"/>
    </row>
    <row r="1338" spans="6:6" outlineLevel="1">
      <c r="F1338" s="1192"/>
    </row>
    <row r="1339" spans="6:6" outlineLevel="1">
      <c r="F1339" s="1192"/>
    </row>
    <row r="1340" spans="6:6" outlineLevel="1">
      <c r="F1340" s="1192"/>
    </row>
    <row r="1341" spans="6:6" outlineLevel="1">
      <c r="F1341" s="1192"/>
    </row>
    <row r="1342" spans="6:6" outlineLevel="1">
      <c r="F1342" s="1192"/>
    </row>
    <row r="1343" spans="6:6" outlineLevel="1">
      <c r="F1343" s="1192"/>
    </row>
    <row r="1344" spans="6:6" outlineLevel="1">
      <c r="F1344" s="1192"/>
    </row>
    <row r="1345" spans="6:6" outlineLevel="1">
      <c r="F1345" s="1192"/>
    </row>
    <row r="1346" spans="6:6" outlineLevel="1">
      <c r="F1346" s="1192"/>
    </row>
    <row r="1347" spans="6:6" outlineLevel="1">
      <c r="F1347" s="1192"/>
    </row>
    <row r="1348" spans="6:6" outlineLevel="1">
      <c r="F1348" s="1192"/>
    </row>
    <row r="1349" spans="6:6" outlineLevel="1">
      <c r="F1349" s="1192"/>
    </row>
    <row r="1350" spans="6:6" outlineLevel="1">
      <c r="F1350" s="1192"/>
    </row>
    <row r="1351" spans="6:6" outlineLevel="1">
      <c r="F1351" s="1192"/>
    </row>
    <row r="1352" spans="6:6" outlineLevel="1">
      <c r="F1352" s="1192"/>
    </row>
    <row r="1353" spans="6:6" outlineLevel="1">
      <c r="F1353" s="1192"/>
    </row>
    <row r="1354" spans="6:6" outlineLevel="1">
      <c r="F1354" s="1192"/>
    </row>
    <row r="1355" spans="6:6" outlineLevel="1">
      <c r="F1355" s="1192"/>
    </row>
    <row r="1356" spans="6:6" outlineLevel="1">
      <c r="F1356" s="1192"/>
    </row>
    <row r="1357" spans="6:6" outlineLevel="1">
      <c r="F1357" s="1192"/>
    </row>
    <row r="1358" spans="6:6" outlineLevel="1">
      <c r="F1358" s="1192"/>
    </row>
    <row r="1359" spans="6:6" outlineLevel="1">
      <c r="F1359" s="1192"/>
    </row>
    <row r="1360" spans="6:6" outlineLevel="1">
      <c r="F1360" s="1192"/>
    </row>
    <row r="1361" spans="6:6" outlineLevel="1">
      <c r="F1361" s="1192"/>
    </row>
    <row r="1362" spans="6:6" outlineLevel="1">
      <c r="F1362" s="1192"/>
    </row>
    <row r="1363" spans="6:6" outlineLevel="1">
      <c r="F1363" s="1192"/>
    </row>
    <row r="1364" spans="6:6" outlineLevel="1">
      <c r="F1364" s="1192"/>
    </row>
    <row r="1365" spans="6:6" outlineLevel="1">
      <c r="F1365" s="1192"/>
    </row>
    <row r="1366" spans="6:6" outlineLevel="1">
      <c r="F1366" s="1192"/>
    </row>
    <row r="1367" spans="6:6" outlineLevel="1">
      <c r="F1367" s="1192"/>
    </row>
    <row r="1368" spans="6:6">
      <c r="F1368" s="1192"/>
    </row>
    <row r="1369" spans="6:6" outlineLevel="1">
      <c r="F1369" s="1192"/>
    </row>
    <row r="1370" spans="6:6" outlineLevel="1">
      <c r="F1370" s="1192"/>
    </row>
    <row r="1371" spans="6:6" outlineLevel="1">
      <c r="F1371" s="1192"/>
    </row>
    <row r="1372" spans="6:6" outlineLevel="1">
      <c r="F1372" s="1192"/>
    </row>
    <row r="1373" spans="6:6">
      <c r="F1373" s="1192"/>
    </row>
    <row r="1374" spans="6:6" outlineLevel="1">
      <c r="F1374" s="1192"/>
    </row>
    <row r="1375" spans="6:6" outlineLevel="1">
      <c r="F1375" s="1192"/>
    </row>
    <row r="1376" spans="6:6" outlineLevel="1">
      <c r="F1376" s="1192"/>
    </row>
    <row r="1377" spans="6:6" outlineLevel="1">
      <c r="F1377" s="1192"/>
    </row>
    <row r="1378" spans="6:6" outlineLevel="1">
      <c r="F1378" s="1192"/>
    </row>
    <row r="1379" spans="6:6" outlineLevel="1">
      <c r="F1379" s="1192"/>
    </row>
    <row r="1380" spans="6:6" outlineLevel="1">
      <c r="F1380" s="1192"/>
    </row>
    <row r="1381" spans="6:6" outlineLevel="1">
      <c r="F1381" s="1192"/>
    </row>
    <row r="1382" spans="6:6" outlineLevel="1">
      <c r="F1382" s="1192"/>
    </row>
    <row r="1383" spans="6:6" outlineLevel="1">
      <c r="F1383" s="1192"/>
    </row>
    <row r="1384" spans="6:6">
      <c r="F1384" s="1192"/>
    </row>
    <row r="1385" spans="6:6" outlineLevel="1">
      <c r="F1385" s="1192"/>
    </row>
    <row r="1386" spans="6:6" outlineLevel="1">
      <c r="F1386" s="1192"/>
    </row>
    <row r="1387" spans="6:6" outlineLevel="1">
      <c r="F1387" s="1192"/>
    </row>
    <row r="1388" spans="6:6" outlineLevel="1">
      <c r="F1388" s="1192"/>
    </row>
    <row r="1389" spans="6:6" outlineLevel="1">
      <c r="F1389" s="1192"/>
    </row>
    <row r="1390" spans="6:6" outlineLevel="1">
      <c r="F1390" s="1192"/>
    </row>
    <row r="1391" spans="6:6" outlineLevel="1">
      <c r="F1391" s="1192"/>
    </row>
    <row r="1392" spans="6:6" outlineLevel="1">
      <c r="F1392" s="1192"/>
    </row>
    <row r="1393" spans="6:6" outlineLevel="1">
      <c r="F1393" s="1192"/>
    </row>
    <row r="1394" spans="6:6" outlineLevel="1">
      <c r="F1394" s="1192"/>
    </row>
    <row r="1395" spans="6:6" outlineLevel="1">
      <c r="F1395" s="1192"/>
    </row>
    <row r="1396" spans="6:6" outlineLevel="1">
      <c r="F1396" s="1192"/>
    </row>
    <row r="1397" spans="6:6" outlineLevel="1">
      <c r="F1397" s="1192"/>
    </row>
    <row r="1398" spans="6:6" outlineLevel="1">
      <c r="F1398" s="1192"/>
    </row>
    <row r="1399" spans="6:6" outlineLevel="1">
      <c r="F1399" s="1192"/>
    </row>
    <row r="1400" spans="6:6" outlineLevel="1">
      <c r="F1400" s="1192"/>
    </row>
    <row r="1401" spans="6:6" outlineLevel="1">
      <c r="F1401" s="1192"/>
    </row>
    <row r="1402" spans="6:6">
      <c r="F1402" s="1192"/>
    </row>
    <row r="1403" spans="6:6" outlineLevel="1">
      <c r="F1403" s="1192"/>
    </row>
    <row r="1404" spans="6:6" outlineLevel="1">
      <c r="F1404" s="1192"/>
    </row>
    <row r="1405" spans="6:6" outlineLevel="1">
      <c r="F1405" s="1192"/>
    </row>
    <row r="1406" spans="6:6" outlineLevel="1">
      <c r="F1406" s="1192"/>
    </row>
    <row r="1407" spans="6:6" outlineLevel="1">
      <c r="F1407" s="1192"/>
    </row>
    <row r="1408" spans="6:6" outlineLevel="1">
      <c r="F1408" s="1192"/>
    </row>
    <row r="1409" spans="6:6" outlineLevel="1">
      <c r="F1409" s="1192"/>
    </row>
    <row r="1410" spans="6:6" outlineLevel="1">
      <c r="F1410" s="1192"/>
    </row>
    <row r="1411" spans="6:6" outlineLevel="1">
      <c r="F1411" s="1192"/>
    </row>
    <row r="1412" spans="6:6" outlineLevel="1">
      <c r="F1412" s="1192"/>
    </row>
    <row r="1413" spans="6:6" outlineLevel="1">
      <c r="F1413" s="1192"/>
    </row>
    <row r="1414" spans="6:6" outlineLevel="1">
      <c r="F1414" s="1192"/>
    </row>
    <row r="1415" spans="6:6" outlineLevel="1">
      <c r="F1415" s="1192"/>
    </row>
    <row r="1416" spans="6:6" outlineLevel="1">
      <c r="F1416" s="1192"/>
    </row>
    <row r="1417" spans="6:6" outlineLevel="1">
      <c r="F1417" s="1192"/>
    </row>
    <row r="1418" spans="6:6" outlineLevel="1">
      <c r="F1418" s="1192"/>
    </row>
    <row r="1419" spans="6:6" outlineLevel="1">
      <c r="F1419" s="1192"/>
    </row>
    <row r="1420" spans="6:6" outlineLevel="1">
      <c r="F1420" s="1192"/>
    </row>
    <row r="1421" spans="6:6" outlineLevel="1">
      <c r="F1421" s="1192"/>
    </row>
    <row r="1422" spans="6:6" outlineLevel="1">
      <c r="F1422" s="1192"/>
    </row>
    <row r="1423" spans="6:6" outlineLevel="1">
      <c r="F1423" s="1192"/>
    </row>
    <row r="1424" spans="6:6" outlineLevel="1">
      <c r="F1424" s="1192"/>
    </row>
    <row r="1425" spans="6:6" outlineLevel="1">
      <c r="F1425" s="1192"/>
    </row>
    <row r="1426" spans="6:6" outlineLevel="1">
      <c r="F1426" s="1192"/>
    </row>
    <row r="1427" spans="6:6" outlineLevel="1">
      <c r="F1427" s="1192"/>
    </row>
    <row r="1428" spans="6:6" outlineLevel="1">
      <c r="F1428" s="1192"/>
    </row>
    <row r="1429" spans="6:6" outlineLevel="1">
      <c r="F1429" s="1192"/>
    </row>
    <row r="1430" spans="6:6" outlineLevel="1">
      <c r="F1430" s="1192"/>
    </row>
    <row r="1431" spans="6:6" outlineLevel="1">
      <c r="F1431" s="1192"/>
    </row>
    <row r="1432" spans="6:6" outlineLevel="1">
      <c r="F1432" s="1192"/>
    </row>
    <row r="1433" spans="6:6" outlineLevel="1">
      <c r="F1433" s="1192"/>
    </row>
    <row r="1434" spans="6:6" outlineLevel="1">
      <c r="F1434" s="1192"/>
    </row>
    <row r="1435" spans="6:6" outlineLevel="1">
      <c r="F1435" s="1192"/>
    </row>
    <row r="1436" spans="6:6" outlineLevel="1">
      <c r="F1436" s="1192"/>
    </row>
    <row r="1437" spans="6:6" outlineLevel="1">
      <c r="F1437" s="1192"/>
    </row>
    <row r="1438" spans="6:6" outlineLevel="1">
      <c r="F1438" s="1192"/>
    </row>
    <row r="1439" spans="6:6" outlineLevel="1">
      <c r="F1439" s="1192"/>
    </row>
    <row r="1440" spans="6:6" outlineLevel="1">
      <c r="F1440" s="1192"/>
    </row>
    <row r="1441" spans="6:6" outlineLevel="1">
      <c r="F1441" s="1192"/>
    </row>
    <row r="1442" spans="6:6" outlineLevel="1">
      <c r="F1442" s="1192"/>
    </row>
    <row r="1443" spans="6:6" outlineLevel="1">
      <c r="F1443" s="1192"/>
    </row>
    <row r="1444" spans="6:6" outlineLevel="1">
      <c r="F1444" s="1192"/>
    </row>
    <row r="1445" spans="6:6" outlineLevel="1">
      <c r="F1445" s="1192"/>
    </row>
    <row r="1446" spans="6:6" outlineLevel="1">
      <c r="F1446" s="1192"/>
    </row>
    <row r="1447" spans="6:6" outlineLevel="1">
      <c r="F1447" s="1192"/>
    </row>
    <row r="1448" spans="6:6" outlineLevel="1">
      <c r="F1448" s="1192"/>
    </row>
    <row r="1449" spans="6:6" outlineLevel="1">
      <c r="F1449" s="1192"/>
    </row>
    <row r="1450" spans="6:6" outlineLevel="1">
      <c r="F1450" s="1192"/>
    </row>
    <row r="1451" spans="6:6" outlineLevel="1">
      <c r="F1451" s="1192"/>
    </row>
    <row r="1452" spans="6:6" outlineLevel="1">
      <c r="F1452" s="1192"/>
    </row>
    <row r="1453" spans="6:6" outlineLevel="1">
      <c r="F1453" s="1192"/>
    </row>
    <row r="1454" spans="6:6" outlineLevel="1">
      <c r="F1454" s="1192"/>
    </row>
    <row r="1455" spans="6:6" outlineLevel="1">
      <c r="F1455" s="1192"/>
    </row>
    <row r="1456" spans="6:6" outlineLevel="1">
      <c r="F1456" s="1192"/>
    </row>
    <row r="1457" spans="6:6" outlineLevel="1">
      <c r="F1457" s="1192"/>
    </row>
    <row r="1458" spans="6:6" outlineLevel="1">
      <c r="F1458" s="1192"/>
    </row>
    <row r="1459" spans="6:6" outlineLevel="1">
      <c r="F1459" s="1192"/>
    </row>
    <row r="1460" spans="6:6" outlineLevel="1">
      <c r="F1460" s="1192"/>
    </row>
    <row r="1461" spans="6:6" outlineLevel="1">
      <c r="F1461" s="1192"/>
    </row>
    <row r="1462" spans="6:6" outlineLevel="1">
      <c r="F1462" s="1192"/>
    </row>
    <row r="1463" spans="6:6" outlineLevel="1">
      <c r="F1463" s="1192"/>
    </row>
    <row r="1464" spans="6:6" outlineLevel="1">
      <c r="F1464" s="1192"/>
    </row>
    <row r="1465" spans="6:6" outlineLevel="1">
      <c r="F1465" s="1192"/>
    </row>
    <row r="1466" spans="6:6" outlineLevel="1">
      <c r="F1466" s="1192"/>
    </row>
    <row r="1467" spans="6:6" outlineLevel="1">
      <c r="F1467" s="1192"/>
    </row>
    <row r="1468" spans="6:6" outlineLevel="1">
      <c r="F1468" s="1192"/>
    </row>
    <row r="1469" spans="6:6" outlineLevel="1">
      <c r="F1469" s="1192"/>
    </row>
    <row r="1470" spans="6:6" outlineLevel="1">
      <c r="F1470" s="1192"/>
    </row>
    <row r="1471" spans="6:6" outlineLevel="1">
      <c r="F1471" s="1192"/>
    </row>
    <row r="1472" spans="6:6" outlineLevel="1">
      <c r="F1472" s="1192"/>
    </row>
    <row r="1473" spans="6:6" outlineLevel="1">
      <c r="F1473" s="1192"/>
    </row>
    <row r="1474" spans="6:6" outlineLevel="1">
      <c r="F1474" s="1192"/>
    </row>
    <row r="1475" spans="6:6" outlineLevel="1">
      <c r="F1475" s="1192"/>
    </row>
    <row r="1476" spans="6:6" outlineLevel="1">
      <c r="F1476" s="1192"/>
    </row>
    <row r="1477" spans="6:6" outlineLevel="1">
      <c r="F1477" s="1192"/>
    </row>
    <row r="1478" spans="6:6" outlineLevel="1">
      <c r="F1478" s="1192"/>
    </row>
    <row r="1479" spans="6:6" outlineLevel="1">
      <c r="F1479" s="1192"/>
    </row>
    <row r="1480" spans="6:6" outlineLevel="1">
      <c r="F1480" s="1192"/>
    </row>
    <row r="1481" spans="6:6" outlineLevel="1">
      <c r="F1481" s="1192"/>
    </row>
    <row r="1482" spans="6:6" outlineLevel="1">
      <c r="F1482" s="1192"/>
    </row>
    <row r="1483" spans="6:6" outlineLevel="1">
      <c r="F1483" s="1192"/>
    </row>
    <row r="1484" spans="6:6" outlineLevel="1">
      <c r="F1484" s="1192"/>
    </row>
    <row r="1485" spans="6:6" outlineLevel="1">
      <c r="F1485" s="1192"/>
    </row>
    <row r="1486" spans="6:6" outlineLevel="1">
      <c r="F1486" s="1192"/>
    </row>
    <row r="1487" spans="6:6" outlineLevel="1">
      <c r="F1487" s="1192"/>
    </row>
    <row r="1488" spans="6:6" outlineLevel="1">
      <c r="F1488" s="1192"/>
    </row>
    <row r="1489" spans="6:6" outlineLevel="1">
      <c r="F1489" s="1192"/>
    </row>
    <row r="1490" spans="6:6" outlineLevel="1">
      <c r="F1490" s="1192"/>
    </row>
    <row r="1491" spans="6:6" outlineLevel="1">
      <c r="F1491" s="1192"/>
    </row>
    <row r="1492" spans="6:6" outlineLevel="1">
      <c r="F1492" s="1192"/>
    </row>
    <row r="1493" spans="6:6" outlineLevel="1">
      <c r="F1493" s="1192"/>
    </row>
    <row r="1494" spans="6:6" outlineLevel="1">
      <c r="F1494" s="1192"/>
    </row>
    <row r="1495" spans="6:6" outlineLevel="1">
      <c r="F1495" s="1192"/>
    </row>
    <row r="1496" spans="6:6" outlineLevel="1">
      <c r="F1496" s="1192"/>
    </row>
    <row r="1497" spans="6:6" outlineLevel="1">
      <c r="F1497" s="1192"/>
    </row>
    <row r="1498" spans="6:6" outlineLevel="1">
      <c r="F1498" s="1192"/>
    </row>
    <row r="1499" spans="6:6" outlineLevel="1">
      <c r="F1499" s="1192"/>
    </row>
    <row r="1500" spans="6:6" outlineLevel="1">
      <c r="F1500" s="1192"/>
    </row>
    <row r="1501" spans="6:6" outlineLevel="1">
      <c r="F1501" s="1192"/>
    </row>
    <row r="1502" spans="6:6" outlineLevel="1">
      <c r="F1502" s="1192"/>
    </row>
    <row r="1503" spans="6:6" outlineLevel="1">
      <c r="F1503" s="1192"/>
    </row>
    <row r="1504" spans="6:6" outlineLevel="1">
      <c r="F1504" s="1192"/>
    </row>
    <row r="1505" spans="6:6" outlineLevel="1">
      <c r="F1505" s="1192"/>
    </row>
    <row r="1506" spans="6:6" outlineLevel="1">
      <c r="F1506" s="1192"/>
    </row>
    <row r="1507" spans="6:6" outlineLevel="1">
      <c r="F1507" s="1192"/>
    </row>
    <row r="1508" spans="6:6" outlineLevel="1">
      <c r="F1508" s="1192"/>
    </row>
    <row r="1509" spans="6:6" outlineLevel="1">
      <c r="F1509" s="1192"/>
    </row>
    <row r="1510" spans="6:6" outlineLevel="1">
      <c r="F1510" s="1192"/>
    </row>
    <row r="1511" spans="6:6" outlineLevel="1">
      <c r="F1511" s="1192"/>
    </row>
    <row r="1512" spans="6:6" outlineLevel="1">
      <c r="F1512" s="1192"/>
    </row>
    <row r="1513" spans="6:6" outlineLevel="1">
      <c r="F1513" s="1192"/>
    </row>
    <row r="1514" spans="6:6" outlineLevel="1">
      <c r="F1514" s="1192"/>
    </row>
    <row r="1515" spans="6:6" outlineLevel="1">
      <c r="F1515" s="1192"/>
    </row>
    <row r="1516" spans="6:6" outlineLevel="1">
      <c r="F1516" s="1192"/>
    </row>
    <row r="1517" spans="6:6" outlineLevel="1">
      <c r="F1517" s="1192"/>
    </row>
    <row r="1518" spans="6:6" outlineLevel="1">
      <c r="F1518" s="1192"/>
    </row>
    <row r="1519" spans="6:6" outlineLevel="1">
      <c r="F1519" s="1192"/>
    </row>
    <row r="1520" spans="6:6" outlineLevel="1">
      <c r="F1520" s="1192"/>
    </row>
    <row r="1521" spans="6:6" outlineLevel="1">
      <c r="F1521" s="1192"/>
    </row>
    <row r="1522" spans="6:6" outlineLevel="1">
      <c r="F1522" s="1192"/>
    </row>
    <row r="1523" spans="6:6" outlineLevel="1">
      <c r="F1523" s="1192"/>
    </row>
    <row r="1524" spans="6:6" outlineLevel="1">
      <c r="F1524" s="1192"/>
    </row>
    <row r="1525" spans="6:6" outlineLevel="1">
      <c r="F1525" s="1192"/>
    </row>
    <row r="1526" spans="6:6" outlineLevel="1">
      <c r="F1526" s="1192"/>
    </row>
    <row r="1527" spans="6:6" outlineLevel="1">
      <c r="F1527" s="1192"/>
    </row>
    <row r="1528" spans="6:6" outlineLevel="1">
      <c r="F1528" s="1192"/>
    </row>
    <row r="1529" spans="6:6" outlineLevel="1">
      <c r="F1529" s="1192"/>
    </row>
    <row r="1530" spans="6:6" outlineLevel="1">
      <c r="F1530" s="1192"/>
    </row>
    <row r="1531" spans="6:6" outlineLevel="1">
      <c r="F1531" s="1192"/>
    </row>
    <row r="1532" spans="6:6" outlineLevel="1">
      <c r="F1532" s="1192"/>
    </row>
    <row r="1533" spans="6:6" outlineLevel="1">
      <c r="F1533" s="1192"/>
    </row>
    <row r="1534" spans="6:6" outlineLevel="1">
      <c r="F1534" s="1192"/>
    </row>
    <row r="1535" spans="6:6" outlineLevel="1">
      <c r="F1535" s="1192"/>
    </row>
    <row r="1536" spans="6:6" outlineLevel="1">
      <c r="F1536" s="1192"/>
    </row>
    <row r="1537" spans="6:6" outlineLevel="1">
      <c r="F1537" s="1192"/>
    </row>
    <row r="1538" spans="6:6" outlineLevel="1">
      <c r="F1538" s="1192"/>
    </row>
    <row r="1539" spans="6:6" outlineLevel="1">
      <c r="F1539" s="1192"/>
    </row>
    <row r="1540" spans="6:6" outlineLevel="1">
      <c r="F1540" s="1192"/>
    </row>
    <row r="1541" spans="6:6" outlineLevel="1">
      <c r="F1541" s="1192"/>
    </row>
    <row r="1542" spans="6:6" outlineLevel="1">
      <c r="F1542" s="1192"/>
    </row>
    <row r="1543" spans="6:6" outlineLevel="1">
      <c r="F1543" s="1192"/>
    </row>
    <row r="1544" spans="6:6" outlineLevel="1">
      <c r="F1544" s="1192"/>
    </row>
    <row r="1545" spans="6:6" outlineLevel="1">
      <c r="F1545" s="1192"/>
    </row>
    <row r="1546" spans="6:6" outlineLevel="1">
      <c r="F1546" s="1192"/>
    </row>
    <row r="1547" spans="6:6" outlineLevel="1">
      <c r="F1547" s="1192"/>
    </row>
    <row r="1548" spans="6:6" outlineLevel="1">
      <c r="F1548" s="1192"/>
    </row>
    <row r="1549" spans="6:6" outlineLevel="1">
      <c r="F1549" s="1192"/>
    </row>
    <row r="1550" spans="6:6" outlineLevel="1">
      <c r="F1550" s="1192"/>
    </row>
    <row r="1551" spans="6:6" outlineLevel="1">
      <c r="F1551" s="1192"/>
    </row>
    <row r="1552" spans="6:6" outlineLevel="1">
      <c r="F1552" s="1192"/>
    </row>
    <row r="1553" spans="6:6" outlineLevel="1">
      <c r="F1553" s="1192"/>
    </row>
    <row r="1554" spans="6:6" outlineLevel="1">
      <c r="F1554" s="1192"/>
    </row>
    <row r="1555" spans="6:6" outlineLevel="1">
      <c r="F1555" s="1192"/>
    </row>
    <row r="1556" spans="6:6" outlineLevel="1">
      <c r="F1556" s="1192"/>
    </row>
    <row r="1557" spans="6:6" outlineLevel="1">
      <c r="F1557" s="1192"/>
    </row>
    <row r="1558" spans="6:6" outlineLevel="1">
      <c r="F1558" s="1192"/>
    </row>
    <row r="1559" spans="6:6" outlineLevel="1">
      <c r="F1559" s="1192"/>
    </row>
    <row r="1560" spans="6:6" outlineLevel="1">
      <c r="F1560" s="1192"/>
    </row>
    <row r="1561" spans="6:6" outlineLevel="1">
      <c r="F1561" s="1192"/>
    </row>
    <row r="1562" spans="6:6" outlineLevel="1">
      <c r="F1562" s="1192"/>
    </row>
    <row r="1563" spans="6:6" outlineLevel="1">
      <c r="F1563" s="1192"/>
    </row>
    <row r="1564" spans="6:6">
      <c r="F1564" s="1192"/>
    </row>
    <row r="1565" spans="6:6" outlineLevel="1">
      <c r="F1565" s="1192"/>
    </row>
    <row r="1566" spans="6:6" outlineLevel="1">
      <c r="F1566" s="1192"/>
    </row>
    <row r="1567" spans="6:6" outlineLevel="1">
      <c r="F1567" s="1192"/>
    </row>
    <row r="1568" spans="6:6" outlineLevel="1">
      <c r="F1568" s="1192"/>
    </row>
    <row r="1569" spans="6:6" outlineLevel="1">
      <c r="F1569" s="1192"/>
    </row>
    <row r="1570" spans="6:6" outlineLevel="1">
      <c r="F1570" s="1192"/>
    </row>
    <row r="1571" spans="6:6" outlineLevel="1">
      <c r="F1571" s="1192"/>
    </row>
    <row r="1572" spans="6:6" outlineLevel="1">
      <c r="F1572" s="1192"/>
    </row>
    <row r="1573" spans="6:6" outlineLevel="1">
      <c r="F1573" s="1192"/>
    </row>
    <row r="1574" spans="6:6" outlineLevel="1">
      <c r="F1574" s="1192"/>
    </row>
    <row r="1575" spans="6:6" outlineLevel="1">
      <c r="F1575" s="1192"/>
    </row>
    <row r="1576" spans="6:6" outlineLevel="1">
      <c r="F1576" s="1192"/>
    </row>
    <row r="1577" spans="6:6" outlineLevel="1">
      <c r="F1577" s="1192"/>
    </row>
    <row r="1578" spans="6:6" outlineLevel="1">
      <c r="F1578" s="1192"/>
    </row>
    <row r="1579" spans="6:6" outlineLevel="1">
      <c r="F1579" s="1192"/>
    </row>
    <row r="1580" spans="6:6" outlineLevel="1">
      <c r="F1580" s="1192"/>
    </row>
    <row r="1581" spans="6:6" outlineLevel="1">
      <c r="F1581" s="1192"/>
    </row>
    <row r="1582" spans="6:6" outlineLevel="1">
      <c r="F1582" s="1192"/>
    </row>
    <row r="1583" spans="6:6" outlineLevel="1">
      <c r="F1583" s="1192"/>
    </row>
    <row r="1584" spans="6:6" outlineLevel="1">
      <c r="F1584" s="1192"/>
    </row>
    <row r="1585" spans="6:6" outlineLevel="1">
      <c r="F1585" s="1192"/>
    </row>
    <row r="1586" spans="6:6" outlineLevel="1">
      <c r="F1586" s="1192"/>
    </row>
    <row r="1587" spans="6:6" outlineLevel="1">
      <c r="F1587" s="1192"/>
    </row>
    <row r="1588" spans="6:6" outlineLevel="1">
      <c r="F1588" s="1192"/>
    </row>
    <row r="1589" spans="6:6" outlineLevel="1">
      <c r="F1589" s="1192"/>
    </row>
    <row r="1590" spans="6:6" outlineLevel="1">
      <c r="F1590" s="1192"/>
    </row>
    <row r="1591" spans="6:6" outlineLevel="1">
      <c r="F1591" s="1192"/>
    </row>
    <row r="1592" spans="6:6" outlineLevel="1">
      <c r="F1592" s="1192"/>
    </row>
    <row r="1593" spans="6:6" outlineLevel="1">
      <c r="F1593" s="1192"/>
    </row>
    <row r="1594" spans="6:6" outlineLevel="1">
      <c r="F1594" s="1192"/>
    </row>
    <row r="1595" spans="6:6" outlineLevel="1">
      <c r="F1595" s="1192"/>
    </row>
    <row r="1596" spans="6:6" outlineLevel="1">
      <c r="F1596" s="1192"/>
    </row>
    <row r="1597" spans="6:6" outlineLevel="1">
      <c r="F1597" s="1192"/>
    </row>
    <row r="1598" spans="6:6" outlineLevel="1">
      <c r="F1598" s="1192"/>
    </row>
    <row r="1599" spans="6:6" outlineLevel="1">
      <c r="F1599" s="1192"/>
    </row>
    <row r="1600" spans="6:6" outlineLevel="1">
      <c r="F1600" s="1192"/>
    </row>
    <row r="1601" spans="6:6" outlineLevel="1">
      <c r="F1601" s="1192"/>
    </row>
    <row r="1602" spans="6:6" outlineLevel="1">
      <c r="F1602" s="1192"/>
    </row>
    <row r="1603" spans="6:6" outlineLevel="1">
      <c r="F1603" s="1192"/>
    </row>
    <row r="1604" spans="6:6" outlineLevel="1">
      <c r="F1604" s="1192"/>
    </row>
    <row r="1605" spans="6:6" outlineLevel="1">
      <c r="F1605" s="1192"/>
    </row>
    <row r="1606" spans="6:6" outlineLevel="1">
      <c r="F1606" s="1192"/>
    </row>
    <row r="1607" spans="6:6" outlineLevel="1">
      <c r="F1607" s="1192"/>
    </row>
    <row r="1608" spans="6:6" outlineLevel="1">
      <c r="F1608" s="1192"/>
    </row>
    <row r="1609" spans="6:6" outlineLevel="1">
      <c r="F1609" s="1192"/>
    </row>
    <row r="1610" spans="6:6" outlineLevel="1">
      <c r="F1610" s="1192"/>
    </row>
    <row r="1611" spans="6:6" outlineLevel="1">
      <c r="F1611" s="1192"/>
    </row>
    <row r="1612" spans="6:6" outlineLevel="1">
      <c r="F1612" s="1192"/>
    </row>
    <row r="1613" spans="6:6" outlineLevel="1">
      <c r="F1613" s="1192"/>
    </row>
    <row r="1614" spans="6:6" outlineLevel="1">
      <c r="F1614" s="1192"/>
    </row>
    <row r="1615" spans="6:6" outlineLevel="1">
      <c r="F1615" s="1192"/>
    </row>
    <row r="1616" spans="6:6" outlineLevel="1">
      <c r="F1616" s="1192"/>
    </row>
    <row r="1617" spans="6:6" outlineLevel="1">
      <c r="F1617" s="1192"/>
    </row>
    <row r="1618" spans="6:6" outlineLevel="1">
      <c r="F1618" s="1192"/>
    </row>
    <row r="1619" spans="6:6" outlineLevel="1">
      <c r="F1619" s="1192"/>
    </row>
    <row r="1620" spans="6:6" outlineLevel="1">
      <c r="F1620" s="1192"/>
    </row>
    <row r="1621" spans="6:6" outlineLevel="1">
      <c r="F1621" s="1192"/>
    </row>
    <row r="1622" spans="6:6" outlineLevel="1">
      <c r="F1622" s="1192"/>
    </row>
    <row r="1623" spans="6:6" outlineLevel="1">
      <c r="F1623" s="1192"/>
    </row>
    <row r="1624" spans="6:6" outlineLevel="1">
      <c r="F1624" s="1192"/>
    </row>
    <row r="1625" spans="6:6" outlineLevel="1">
      <c r="F1625" s="1192"/>
    </row>
    <row r="1626" spans="6:6" outlineLevel="1">
      <c r="F1626" s="1192"/>
    </row>
    <row r="1627" spans="6:6" outlineLevel="1">
      <c r="F1627" s="1192"/>
    </row>
    <row r="1628" spans="6:6" outlineLevel="1">
      <c r="F1628" s="1192"/>
    </row>
    <row r="1629" spans="6:6" outlineLevel="1">
      <c r="F1629" s="1192"/>
    </row>
    <row r="1630" spans="6:6" outlineLevel="1">
      <c r="F1630" s="1192"/>
    </row>
    <row r="1631" spans="6:6" outlineLevel="1">
      <c r="F1631" s="1192"/>
    </row>
    <row r="1632" spans="6:6" outlineLevel="1">
      <c r="F1632" s="1192"/>
    </row>
    <row r="1633" spans="6:6" outlineLevel="1">
      <c r="F1633" s="1192"/>
    </row>
    <row r="1634" spans="6:6" outlineLevel="1">
      <c r="F1634" s="1192"/>
    </row>
    <row r="1635" spans="6:6" outlineLevel="1">
      <c r="F1635" s="1192"/>
    </row>
    <row r="1636" spans="6:6" outlineLevel="1">
      <c r="F1636" s="1192"/>
    </row>
    <row r="1637" spans="6:6" outlineLevel="1">
      <c r="F1637" s="1192"/>
    </row>
    <row r="1638" spans="6:6" outlineLevel="1">
      <c r="F1638" s="1192"/>
    </row>
    <row r="1639" spans="6:6" outlineLevel="1">
      <c r="F1639" s="1192"/>
    </row>
    <row r="1640" spans="6:6" outlineLevel="1">
      <c r="F1640" s="1192"/>
    </row>
    <row r="1641" spans="6:6" outlineLevel="1">
      <c r="F1641" s="1192"/>
    </row>
    <row r="1642" spans="6:6" outlineLevel="1">
      <c r="F1642" s="1192"/>
    </row>
    <row r="1643" spans="6:6" outlineLevel="1">
      <c r="F1643" s="1192"/>
    </row>
    <row r="1644" spans="6:6" outlineLevel="1">
      <c r="F1644" s="1192"/>
    </row>
    <row r="1645" spans="6:6" outlineLevel="1">
      <c r="F1645" s="1192"/>
    </row>
    <row r="1646" spans="6:6" outlineLevel="1">
      <c r="F1646" s="1192"/>
    </row>
    <row r="1647" spans="6:6" outlineLevel="1">
      <c r="F1647" s="1192"/>
    </row>
    <row r="1648" spans="6:6" outlineLevel="1">
      <c r="F1648" s="1192"/>
    </row>
    <row r="1649" spans="6:6" outlineLevel="1">
      <c r="F1649" s="1192"/>
    </row>
    <row r="1650" spans="6:6" outlineLevel="1">
      <c r="F1650" s="1192"/>
    </row>
    <row r="1651" spans="6:6" outlineLevel="1">
      <c r="F1651" s="1192"/>
    </row>
    <row r="1652" spans="6:6" outlineLevel="1">
      <c r="F1652" s="1192"/>
    </row>
    <row r="1653" spans="6:6" outlineLevel="1">
      <c r="F1653" s="1192"/>
    </row>
    <row r="1654" spans="6:6" outlineLevel="1">
      <c r="F1654" s="1192"/>
    </row>
    <row r="1655" spans="6:6" outlineLevel="1">
      <c r="F1655" s="1192"/>
    </row>
    <row r="1656" spans="6:6" outlineLevel="1">
      <c r="F1656" s="1192"/>
    </row>
    <row r="1657" spans="6:6" outlineLevel="1">
      <c r="F1657" s="1192"/>
    </row>
    <row r="1658" spans="6:6" outlineLevel="1">
      <c r="F1658" s="1192"/>
    </row>
    <row r="1659" spans="6:6" outlineLevel="1">
      <c r="F1659" s="1192"/>
    </row>
    <row r="1660" spans="6:6" outlineLevel="1">
      <c r="F1660" s="1192"/>
    </row>
    <row r="1661" spans="6:6" outlineLevel="1">
      <c r="F1661" s="1192"/>
    </row>
    <row r="1662" spans="6:6" outlineLevel="1">
      <c r="F1662" s="1192"/>
    </row>
    <row r="1663" spans="6:6" outlineLevel="1">
      <c r="F1663" s="1192"/>
    </row>
    <row r="1664" spans="6:6" outlineLevel="1">
      <c r="F1664" s="1192"/>
    </row>
    <row r="1665" spans="6:6" outlineLevel="1">
      <c r="F1665" s="1192"/>
    </row>
    <row r="1666" spans="6:6" outlineLevel="1">
      <c r="F1666" s="1192"/>
    </row>
    <row r="1667" spans="6:6" outlineLevel="1">
      <c r="F1667" s="1192"/>
    </row>
    <row r="1668" spans="6:6" outlineLevel="1">
      <c r="F1668" s="1192"/>
    </row>
    <row r="1669" spans="6:6" outlineLevel="1">
      <c r="F1669" s="1192"/>
    </row>
    <row r="1670" spans="6:6" outlineLevel="1">
      <c r="F1670" s="1192"/>
    </row>
    <row r="1671" spans="6:6" outlineLevel="1">
      <c r="F1671" s="1192"/>
    </row>
    <row r="1672" spans="6:6" outlineLevel="1">
      <c r="F1672" s="1192"/>
    </row>
    <row r="1673" spans="6:6" outlineLevel="1">
      <c r="F1673" s="1192"/>
    </row>
    <row r="1674" spans="6:6" outlineLevel="1">
      <c r="F1674" s="1192"/>
    </row>
    <row r="1675" spans="6:6" outlineLevel="1">
      <c r="F1675" s="1192"/>
    </row>
    <row r="1676" spans="6:6" outlineLevel="1">
      <c r="F1676" s="1192"/>
    </row>
    <row r="1677" spans="6:6" outlineLevel="1">
      <c r="F1677" s="1192"/>
    </row>
    <row r="1678" spans="6:6" outlineLevel="1">
      <c r="F1678" s="1192"/>
    </row>
    <row r="1679" spans="6:6" outlineLevel="1">
      <c r="F1679" s="1192"/>
    </row>
    <row r="1680" spans="6:6" outlineLevel="1">
      <c r="F1680" s="1192"/>
    </row>
    <row r="1681" spans="6:6" outlineLevel="1">
      <c r="F1681" s="1192"/>
    </row>
    <row r="1682" spans="6:6" outlineLevel="1">
      <c r="F1682" s="1192"/>
    </row>
    <row r="1683" spans="6:6" outlineLevel="1">
      <c r="F1683" s="1192"/>
    </row>
    <row r="1684" spans="6:6" outlineLevel="1">
      <c r="F1684" s="1192"/>
    </row>
    <row r="1685" spans="6:6" outlineLevel="1">
      <c r="F1685" s="1192"/>
    </row>
    <row r="1686" spans="6:6" outlineLevel="1">
      <c r="F1686" s="1192"/>
    </row>
    <row r="1687" spans="6:6" outlineLevel="1">
      <c r="F1687" s="1192"/>
    </row>
    <row r="1688" spans="6:6" outlineLevel="1">
      <c r="F1688" s="1192"/>
    </row>
    <row r="1689" spans="6:6" outlineLevel="1">
      <c r="F1689" s="1192"/>
    </row>
    <row r="1690" spans="6:6" outlineLevel="1">
      <c r="F1690" s="1192"/>
    </row>
    <row r="1691" spans="6:6" outlineLevel="1">
      <c r="F1691" s="1192"/>
    </row>
    <row r="1692" spans="6:6" outlineLevel="1">
      <c r="F1692" s="1192"/>
    </row>
    <row r="1693" spans="6:6" outlineLevel="1">
      <c r="F1693" s="1192"/>
    </row>
    <row r="1694" spans="6:6" outlineLevel="1">
      <c r="F1694" s="1192"/>
    </row>
    <row r="1695" spans="6:6" outlineLevel="1">
      <c r="F1695" s="1192"/>
    </row>
    <row r="1696" spans="6:6" outlineLevel="1">
      <c r="F1696" s="1192"/>
    </row>
    <row r="1697" spans="6:6" outlineLevel="1">
      <c r="F1697" s="1192"/>
    </row>
    <row r="1698" spans="6:6" outlineLevel="1">
      <c r="F1698" s="1192"/>
    </row>
    <row r="1699" spans="6:6" outlineLevel="1">
      <c r="F1699" s="1192"/>
    </row>
    <row r="1700" spans="6:6" outlineLevel="1">
      <c r="F1700" s="1192"/>
    </row>
    <row r="1701" spans="6:6" outlineLevel="1">
      <c r="F1701" s="1192"/>
    </row>
    <row r="1702" spans="6:6" outlineLevel="1">
      <c r="F1702" s="1192"/>
    </row>
    <row r="1703" spans="6:6" outlineLevel="1">
      <c r="F1703" s="1192"/>
    </row>
    <row r="1704" spans="6:6" outlineLevel="1">
      <c r="F1704" s="1192"/>
    </row>
    <row r="1705" spans="6:6" outlineLevel="1">
      <c r="F1705" s="1192"/>
    </row>
    <row r="1706" spans="6:6" outlineLevel="1">
      <c r="F1706" s="1192"/>
    </row>
    <row r="1707" spans="6:6" outlineLevel="1">
      <c r="F1707" s="1192"/>
    </row>
    <row r="1708" spans="6:6" outlineLevel="1">
      <c r="F1708" s="1192"/>
    </row>
    <row r="1709" spans="6:6" outlineLevel="1">
      <c r="F1709" s="1192"/>
    </row>
    <row r="1710" spans="6:6" outlineLevel="1">
      <c r="F1710" s="1192"/>
    </row>
    <row r="1711" spans="6:6" outlineLevel="1">
      <c r="F1711" s="1192"/>
    </row>
    <row r="1712" spans="6:6" outlineLevel="1">
      <c r="F1712" s="1192"/>
    </row>
    <row r="1713" spans="6:6" outlineLevel="1">
      <c r="F1713" s="1192"/>
    </row>
    <row r="1714" spans="6:6" outlineLevel="1">
      <c r="F1714" s="1192"/>
    </row>
    <row r="1715" spans="6:6" outlineLevel="1">
      <c r="F1715" s="1192"/>
    </row>
    <row r="1716" spans="6:6" outlineLevel="1">
      <c r="F1716" s="1192"/>
    </row>
    <row r="1717" spans="6:6" outlineLevel="1">
      <c r="F1717" s="1192"/>
    </row>
    <row r="1718" spans="6:6" outlineLevel="1">
      <c r="F1718" s="1192"/>
    </row>
    <row r="1719" spans="6:6" outlineLevel="1">
      <c r="F1719" s="1192"/>
    </row>
    <row r="1720" spans="6:6" outlineLevel="1">
      <c r="F1720" s="1192"/>
    </row>
    <row r="1721" spans="6:6" outlineLevel="1">
      <c r="F1721" s="1192"/>
    </row>
    <row r="1722" spans="6:6" outlineLevel="1">
      <c r="F1722" s="1192"/>
    </row>
    <row r="1723" spans="6:6" outlineLevel="1">
      <c r="F1723" s="1192"/>
    </row>
    <row r="1724" spans="6:6" outlineLevel="1">
      <c r="F1724" s="1192"/>
    </row>
    <row r="1725" spans="6:6" outlineLevel="1">
      <c r="F1725" s="1192"/>
    </row>
    <row r="1726" spans="6:6" outlineLevel="1">
      <c r="F1726" s="1192"/>
    </row>
    <row r="1727" spans="6:6" outlineLevel="1">
      <c r="F1727" s="1192"/>
    </row>
    <row r="1728" spans="6:6" outlineLevel="1">
      <c r="F1728" s="1192"/>
    </row>
    <row r="1729" spans="6:6" outlineLevel="1">
      <c r="F1729" s="1192"/>
    </row>
    <row r="1730" spans="6:6" outlineLevel="1">
      <c r="F1730" s="1192"/>
    </row>
    <row r="1731" spans="6:6" outlineLevel="1">
      <c r="F1731" s="1192"/>
    </row>
    <row r="1732" spans="6:6">
      <c r="F1732" s="1192"/>
    </row>
    <row r="1733" spans="6:6" outlineLevel="1">
      <c r="F1733" s="1192"/>
    </row>
    <row r="1734" spans="6:6" outlineLevel="1">
      <c r="F1734" s="1192"/>
    </row>
    <row r="1735" spans="6:6" outlineLevel="1">
      <c r="F1735" s="1192"/>
    </row>
    <row r="1736" spans="6:6" outlineLevel="1">
      <c r="F1736" s="1192"/>
    </row>
    <row r="1737" spans="6:6" outlineLevel="1">
      <c r="F1737" s="1192"/>
    </row>
    <row r="1738" spans="6:6" outlineLevel="1">
      <c r="F1738" s="1192"/>
    </row>
    <row r="1739" spans="6:6" outlineLevel="1">
      <c r="F1739" s="1192"/>
    </row>
    <row r="1740" spans="6:6" outlineLevel="1">
      <c r="F1740" s="1192"/>
    </row>
    <row r="1741" spans="6:6" outlineLevel="1">
      <c r="F1741" s="1192"/>
    </row>
    <row r="1742" spans="6:6" outlineLevel="1">
      <c r="F1742" s="1192"/>
    </row>
    <row r="1743" spans="6:6" outlineLevel="1">
      <c r="F1743" s="1192"/>
    </row>
    <row r="1744" spans="6:6" outlineLevel="1">
      <c r="F1744" s="1192"/>
    </row>
    <row r="1745" spans="6:6" outlineLevel="1">
      <c r="F1745" s="1192"/>
    </row>
    <row r="1746" spans="6:6" outlineLevel="1">
      <c r="F1746" s="1192"/>
    </row>
    <row r="1747" spans="6:6" outlineLevel="1">
      <c r="F1747" s="1192"/>
    </row>
    <row r="1748" spans="6:6" outlineLevel="1">
      <c r="F1748" s="1192"/>
    </row>
    <row r="1749" spans="6:6" outlineLevel="1">
      <c r="F1749" s="1192"/>
    </row>
    <row r="1750" spans="6:6" outlineLevel="1">
      <c r="F1750" s="1192"/>
    </row>
    <row r="1751" spans="6:6" outlineLevel="1">
      <c r="F1751" s="1192"/>
    </row>
    <row r="1752" spans="6:6" outlineLevel="1">
      <c r="F1752" s="1192"/>
    </row>
    <row r="1753" spans="6:6" outlineLevel="1">
      <c r="F1753" s="1192"/>
    </row>
    <row r="1754" spans="6:6" outlineLevel="1">
      <c r="F1754" s="1192"/>
    </row>
    <row r="1755" spans="6:6" outlineLevel="1">
      <c r="F1755" s="1192"/>
    </row>
    <row r="1756" spans="6:6" outlineLevel="1">
      <c r="F1756" s="1192"/>
    </row>
    <row r="1757" spans="6:6" outlineLevel="1">
      <c r="F1757" s="1192"/>
    </row>
    <row r="1758" spans="6:6" outlineLevel="1">
      <c r="F1758" s="1192"/>
    </row>
    <row r="1759" spans="6:6" outlineLevel="1">
      <c r="F1759" s="1192"/>
    </row>
    <row r="1760" spans="6:6" outlineLevel="1">
      <c r="F1760" s="1192"/>
    </row>
    <row r="1761" spans="6:6" outlineLevel="1">
      <c r="F1761" s="1192"/>
    </row>
    <row r="1762" spans="6:6" outlineLevel="1">
      <c r="F1762" s="1192"/>
    </row>
    <row r="1763" spans="6:6" outlineLevel="1">
      <c r="F1763" s="1192"/>
    </row>
    <row r="1764" spans="6:6">
      <c r="F1764" s="1192"/>
    </row>
    <row r="1765" spans="6:6" outlineLevel="1">
      <c r="F1765" s="1192"/>
    </row>
    <row r="1766" spans="6:6" outlineLevel="1">
      <c r="F1766" s="1192"/>
    </row>
    <row r="1767" spans="6:6" outlineLevel="1">
      <c r="F1767" s="1192"/>
    </row>
    <row r="1768" spans="6:6" outlineLevel="1">
      <c r="F1768" s="1192"/>
    </row>
    <row r="1769" spans="6:6" outlineLevel="1">
      <c r="F1769" s="1192"/>
    </row>
    <row r="1770" spans="6:6" outlineLevel="1">
      <c r="F1770" s="1192"/>
    </row>
    <row r="1771" spans="6:6">
      <c r="F1771" s="1192"/>
    </row>
    <row r="1772" spans="6:6" outlineLevel="1">
      <c r="F1772" s="1192"/>
    </row>
    <row r="1773" spans="6:6" outlineLevel="1">
      <c r="F1773" s="1192"/>
    </row>
    <row r="1774" spans="6:6" outlineLevel="1">
      <c r="F1774" s="1192"/>
    </row>
    <row r="1775" spans="6:6" outlineLevel="1">
      <c r="F1775" s="1192"/>
    </row>
    <row r="1776" spans="6:6" outlineLevel="1">
      <c r="F1776" s="1192"/>
    </row>
    <row r="1777" spans="6:6" outlineLevel="1">
      <c r="F1777" s="1192"/>
    </row>
    <row r="1778" spans="6:6" outlineLevel="1">
      <c r="F1778" s="1192"/>
    </row>
    <row r="1779" spans="6:6" outlineLevel="1">
      <c r="F1779" s="1192"/>
    </row>
    <row r="1780" spans="6:6" outlineLevel="1">
      <c r="F1780" s="1192"/>
    </row>
    <row r="1781" spans="6:6" outlineLevel="1">
      <c r="F1781" s="1192"/>
    </row>
    <row r="1782" spans="6:6">
      <c r="F1782" s="1192"/>
    </row>
    <row r="1783" spans="6:6" outlineLevel="1">
      <c r="F1783" s="1192"/>
    </row>
    <row r="1784" spans="6:6" outlineLevel="1">
      <c r="F1784" s="1192"/>
    </row>
    <row r="1785" spans="6:6" outlineLevel="1">
      <c r="F1785" s="1192"/>
    </row>
    <row r="1786" spans="6:6" outlineLevel="1">
      <c r="F1786" s="1192"/>
    </row>
    <row r="1787" spans="6:6" outlineLevel="1">
      <c r="F1787" s="1192"/>
    </row>
    <row r="1788" spans="6:6" outlineLevel="1">
      <c r="F1788" s="1192"/>
    </row>
    <row r="1789" spans="6:6" outlineLevel="1">
      <c r="F1789" s="1192"/>
    </row>
    <row r="1790" spans="6:6" outlineLevel="1">
      <c r="F1790" s="1192"/>
    </row>
    <row r="1791" spans="6:6" outlineLevel="1">
      <c r="F1791" s="1192"/>
    </row>
    <row r="1792" spans="6:6" outlineLevel="1">
      <c r="F1792" s="1192"/>
    </row>
    <row r="1793" spans="6:6" outlineLevel="1">
      <c r="F1793" s="1192"/>
    </row>
    <row r="1794" spans="6:6" outlineLevel="1">
      <c r="F1794" s="1192"/>
    </row>
    <row r="1795" spans="6:6">
      <c r="F1795" s="1192"/>
    </row>
    <row r="1796" spans="6:6">
      <c r="F1796" s="1192"/>
    </row>
    <row r="1797" spans="6:6">
      <c r="F1797" s="1192"/>
    </row>
    <row r="1798" spans="6:6">
      <c r="F1798" s="1192"/>
    </row>
    <row r="1799" spans="6:6">
      <c r="F1799" s="1192"/>
    </row>
    <row r="1800" spans="6:6">
      <c r="F1800" s="1192"/>
    </row>
    <row r="1801" spans="6:6">
      <c r="F1801" s="1192"/>
    </row>
    <row r="1802" spans="6:6">
      <c r="F1802" s="1192"/>
    </row>
    <row r="1803" spans="6:6">
      <c r="F1803" s="1192"/>
    </row>
    <row r="1804" spans="6:6">
      <c r="F1804" s="1192"/>
    </row>
    <row r="1805" spans="6:6">
      <c r="F1805" s="1192"/>
    </row>
    <row r="1806" spans="6:6">
      <c r="F1806" s="1192"/>
    </row>
    <row r="1807" spans="6:6">
      <c r="F1807" s="1192"/>
    </row>
    <row r="1808" spans="6:6">
      <c r="F1808" s="1192"/>
    </row>
    <row r="1809" spans="6:6">
      <c r="F1809" s="1192"/>
    </row>
    <row r="1810" spans="6:6">
      <c r="F1810" s="1192"/>
    </row>
    <row r="1811" spans="6:6">
      <c r="F1811" s="1192"/>
    </row>
    <row r="1812" spans="6:6">
      <c r="F1812" s="1192"/>
    </row>
    <row r="1813" spans="6:6">
      <c r="F1813" s="1192"/>
    </row>
    <row r="1814" spans="6:6">
      <c r="F1814" s="1192"/>
    </row>
    <row r="1815" spans="6:6">
      <c r="F1815" s="1192"/>
    </row>
    <row r="1816" spans="6:6">
      <c r="F1816" s="1192"/>
    </row>
    <row r="1817" spans="6:6">
      <c r="F1817" s="1192"/>
    </row>
    <row r="1818" spans="6:6">
      <c r="F1818" s="1192"/>
    </row>
    <row r="1819" spans="6:6">
      <c r="F1819" s="1192"/>
    </row>
    <row r="1820" spans="6:6">
      <c r="F1820" s="1192"/>
    </row>
    <row r="1821" spans="6:6">
      <c r="F1821" s="1192"/>
    </row>
    <row r="1822" spans="6:6">
      <c r="F1822" s="1192"/>
    </row>
    <row r="1823" spans="6:6">
      <c r="F1823" s="1192"/>
    </row>
    <row r="1824" spans="6:6">
      <c r="F1824" s="1192"/>
    </row>
    <row r="1825" spans="6:6">
      <c r="F1825" s="1192"/>
    </row>
    <row r="1826" spans="6:6">
      <c r="F1826" s="1192"/>
    </row>
    <row r="1827" spans="6:6">
      <c r="F1827" s="1192"/>
    </row>
    <row r="1828" spans="6:6">
      <c r="F1828" s="1192"/>
    </row>
    <row r="1829" spans="6:6">
      <c r="F1829" s="1192"/>
    </row>
    <row r="1830" spans="6:6">
      <c r="F1830" s="1192"/>
    </row>
    <row r="1831" spans="6:6">
      <c r="F1831" s="1192"/>
    </row>
    <row r="1832" spans="6:6">
      <c r="F1832" s="1192"/>
    </row>
    <row r="1833" spans="6:6">
      <c r="F1833" s="1192"/>
    </row>
    <row r="1834" spans="6:6">
      <c r="F1834" s="1192"/>
    </row>
    <row r="1835" spans="6:6">
      <c r="F1835" s="1192"/>
    </row>
    <row r="1836" spans="6:6">
      <c r="F1836" s="1192"/>
    </row>
    <row r="1837" spans="6:6">
      <c r="F1837" s="1192"/>
    </row>
    <row r="1838" spans="6:6">
      <c r="F1838" s="1192"/>
    </row>
    <row r="1839" spans="6:6">
      <c r="F1839" s="1192"/>
    </row>
    <row r="1840" spans="6:6">
      <c r="F1840" s="1192"/>
    </row>
    <row r="1841" spans="6:6">
      <c r="F1841" s="1192"/>
    </row>
    <row r="1842" spans="6:6">
      <c r="F1842" s="1192"/>
    </row>
    <row r="1843" spans="6:6">
      <c r="F1843" s="1192"/>
    </row>
    <row r="1844" spans="6:6">
      <c r="F1844" s="1192"/>
    </row>
    <row r="1845" spans="6:6">
      <c r="F1845" s="1192"/>
    </row>
    <row r="1846" spans="6:6">
      <c r="F1846" s="1192"/>
    </row>
    <row r="1847" spans="6:6">
      <c r="F1847" s="1192"/>
    </row>
    <row r="1848" spans="6:6">
      <c r="F1848" s="1192"/>
    </row>
    <row r="1849" spans="6:6">
      <c r="F1849" s="1192"/>
    </row>
    <row r="1850" spans="6:6">
      <c r="F1850" s="1192"/>
    </row>
    <row r="1851" spans="6:6">
      <c r="F1851" s="1192"/>
    </row>
    <row r="1852" spans="6:6">
      <c r="F1852" s="1192"/>
    </row>
    <row r="1853" spans="6:6">
      <c r="F1853" s="1192"/>
    </row>
    <row r="1854" spans="6:6">
      <c r="F1854" s="1192"/>
    </row>
    <row r="1855" spans="6:6">
      <c r="F1855" s="1192"/>
    </row>
    <row r="1856" spans="6:6">
      <c r="F1856" s="1192"/>
    </row>
    <row r="1857" spans="6:6">
      <c r="F1857" s="1192"/>
    </row>
    <row r="1858" spans="6:6">
      <c r="F1858" s="1192"/>
    </row>
    <row r="1859" spans="6:6">
      <c r="F1859" s="1192"/>
    </row>
    <row r="1860" spans="6:6">
      <c r="F1860" s="1192"/>
    </row>
    <row r="1861" spans="6:6">
      <c r="F1861" s="1192"/>
    </row>
    <row r="1862" spans="6:6">
      <c r="F1862" s="1192"/>
    </row>
    <row r="1863" spans="6:6">
      <c r="F1863" s="1192"/>
    </row>
    <row r="1864" spans="6:6">
      <c r="F1864" s="1192"/>
    </row>
    <row r="1865" spans="6:6">
      <c r="F1865" s="1192"/>
    </row>
    <row r="1866" spans="6:6">
      <c r="F1866" s="1192"/>
    </row>
    <row r="1867" spans="6:6">
      <c r="F1867" s="1192"/>
    </row>
    <row r="1868" spans="6:6">
      <c r="F1868" s="1192"/>
    </row>
    <row r="1869" spans="6:6">
      <c r="F1869" s="1192"/>
    </row>
    <row r="1870" spans="6:6">
      <c r="F1870" s="1192"/>
    </row>
    <row r="1871" spans="6:6">
      <c r="F1871" s="1192"/>
    </row>
    <row r="1872" spans="6:6">
      <c r="F1872" s="1192"/>
    </row>
    <row r="1873" spans="6:6">
      <c r="F1873" s="1192"/>
    </row>
    <row r="1874" spans="6:6">
      <c r="F1874" s="1192"/>
    </row>
    <row r="1875" spans="6:6">
      <c r="F1875" s="1192"/>
    </row>
    <row r="1876" spans="6:6">
      <c r="F1876" s="1192"/>
    </row>
    <row r="1877" spans="6:6">
      <c r="F1877" s="1192"/>
    </row>
    <row r="1878" spans="6:6">
      <c r="F1878" s="1192"/>
    </row>
    <row r="1879" spans="6:6">
      <c r="F1879" s="1192"/>
    </row>
    <row r="1880" spans="6:6">
      <c r="F1880" s="1192"/>
    </row>
    <row r="1881" spans="6:6">
      <c r="F1881" s="1192"/>
    </row>
    <row r="1882" spans="6:6">
      <c r="F1882" s="1192"/>
    </row>
    <row r="1883" spans="6:6">
      <c r="F1883" s="1192"/>
    </row>
    <row r="1884" spans="6:6">
      <c r="F1884" s="1192"/>
    </row>
    <row r="1885" spans="6:6">
      <c r="F1885" s="1192"/>
    </row>
    <row r="1886" spans="6:6">
      <c r="F1886" s="1192"/>
    </row>
    <row r="1887" spans="6:6">
      <c r="F1887" s="1192"/>
    </row>
    <row r="1888" spans="6:6">
      <c r="F1888" s="1192"/>
    </row>
    <row r="1889" spans="6:6">
      <c r="F1889" s="1192"/>
    </row>
    <row r="1890" spans="6:6">
      <c r="F1890" s="1192"/>
    </row>
    <row r="1891" spans="6:6">
      <c r="F1891" s="1192"/>
    </row>
    <row r="1892" spans="6:6">
      <c r="F1892" s="1192"/>
    </row>
    <row r="1893" spans="6:6">
      <c r="F1893" s="1192"/>
    </row>
    <row r="1894" spans="6:6">
      <c r="F1894" s="1192"/>
    </row>
    <row r="1895" spans="6:6">
      <c r="F1895" s="1192"/>
    </row>
    <row r="1896" spans="6:6">
      <c r="F1896" s="1192"/>
    </row>
    <row r="1897" spans="6:6">
      <c r="F1897" s="1192"/>
    </row>
    <row r="1898" spans="6:6">
      <c r="F1898" s="1192"/>
    </row>
    <row r="1899" spans="6:6">
      <c r="F1899" s="1192"/>
    </row>
    <row r="1900" spans="6:6">
      <c r="F1900" s="1192"/>
    </row>
    <row r="1901" spans="6:6">
      <c r="F1901" s="1192"/>
    </row>
    <row r="1902" spans="6:6">
      <c r="F1902" s="1192"/>
    </row>
    <row r="1903" spans="6:6">
      <c r="F1903" s="1192"/>
    </row>
    <row r="1904" spans="6:6">
      <c r="F1904" s="1192"/>
    </row>
    <row r="1905" spans="6:6">
      <c r="F1905" s="1192"/>
    </row>
    <row r="1906" spans="6:6">
      <c r="F1906" s="1192"/>
    </row>
    <row r="1907" spans="6:6">
      <c r="F1907" s="1192"/>
    </row>
    <row r="1908" spans="6:6">
      <c r="F1908" s="1192"/>
    </row>
    <row r="1909" spans="6:6">
      <c r="F1909" s="1192"/>
    </row>
    <row r="1910" spans="6:6">
      <c r="F1910" s="1192"/>
    </row>
    <row r="1911" spans="6:6">
      <c r="F1911" s="1192"/>
    </row>
    <row r="1912" spans="6:6">
      <c r="F1912" s="1192"/>
    </row>
    <row r="1913" spans="6:6">
      <c r="F1913" s="1192"/>
    </row>
    <row r="1914" spans="6:6">
      <c r="F1914" s="1192"/>
    </row>
    <row r="1915" spans="6:6">
      <c r="F1915" s="1192"/>
    </row>
    <row r="1916" spans="6:6">
      <c r="F1916" s="1192"/>
    </row>
    <row r="1917" spans="6:6">
      <c r="F1917" s="1192"/>
    </row>
    <row r="1918" spans="6:6">
      <c r="F1918" s="1192"/>
    </row>
    <row r="1919" spans="6:6">
      <c r="F1919" s="1192"/>
    </row>
    <row r="1920" spans="6:6">
      <c r="F1920" s="1192"/>
    </row>
    <row r="1921" spans="6:6">
      <c r="F1921" s="1192"/>
    </row>
    <row r="1922" spans="6:6">
      <c r="F1922" s="1192"/>
    </row>
    <row r="1923" spans="6:6">
      <c r="F1923" s="1192"/>
    </row>
    <row r="1924" spans="6:6">
      <c r="F1924" s="1192"/>
    </row>
    <row r="1925" spans="6:6">
      <c r="F1925" s="1192"/>
    </row>
    <row r="1926" spans="6:6">
      <c r="F1926" s="1192"/>
    </row>
    <row r="1927" spans="6:6">
      <c r="F1927" s="1192"/>
    </row>
    <row r="1928" spans="6:6">
      <c r="F1928" s="1192"/>
    </row>
    <row r="1929" spans="6:6">
      <c r="F1929" s="1192"/>
    </row>
    <row r="1930" spans="6:6">
      <c r="F1930" s="1192"/>
    </row>
    <row r="1931" spans="6:6">
      <c r="F1931" s="1192"/>
    </row>
    <row r="1932" spans="6:6">
      <c r="F1932" s="1192"/>
    </row>
    <row r="1933" spans="6:6">
      <c r="F1933" s="1192"/>
    </row>
    <row r="1934" spans="6:6">
      <c r="F1934" s="1192"/>
    </row>
    <row r="1935" spans="6:6">
      <c r="F1935" s="1192"/>
    </row>
    <row r="1936" spans="6:6">
      <c r="F1936" s="1192"/>
    </row>
    <row r="1937" spans="6:6">
      <c r="F1937" s="1192"/>
    </row>
    <row r="1938" spans="6:6">
      <c r="F1938" s="1192"/>
    </row>
    <row r="1939" spans="6:6">
      <c r="F1939" s="1192"/>
    </row>
    <row r="1940" spans="6:6">
      <c r="F1940" s="1192"/>
    </row>
    <row r="1941" spans="6:6">
      <c r="F1941" s="1192"/>
    </row>
    <row r="1942" spans="6:6">
      <c r="F1942" s="1192"/>
    </row>
    <row r="1943" spans="6:6">
      <c r="F1943" s="1192"/>
    </row>
    <row r="1944" spans="6:6">
      <c r="F1944" s="1192"/>
    </row>
    <row r="1945" spans="6:6">
      <c r="F1945" s="1192"/>
    </row>
    <row r="1946" spans="6:6">
      <c r="F1946" s="1192"/>
    </row>
    <row r="1947" spans="6:6">
      <c r="F1947" s="1192"/>
    </row>
    <row r="1948" spans="6:6">
      <c r="F1948" s="1192"/>
    </row>
    <row r="1949" spans="6:6">
      <c r="F1949" s="1192"/>
    </row>
    <row r="1950" spans="6:6">
      <c r="F1950" s="1192"/>
    </row>
    <row r="1951" spans="6:6">
      <c r="F1951" s="1192"/>
    </row>
    <row r="1952" spans="6:6">
      <c r="F1952" s="1192"/>
    </row>
    <row r="1953" spans="6:6">
      <c r="F1953" s="1192"/>
    </row>
    <row r="1954" spans="6:6">
      <c r="F1954" s="1192"/>
    </row>
    <row r="1955" spans="6:6">
      <c r="F1955" s="1192"/>
    </row>
    <row r="1956" spans="6:6">
      <c r="F1956" s="1192"/>
    </row>
    <row r="1957" spans="6:6">
      <c r="F1957" s="1192"/>
    </row>
    <row r="1958" spans="6:6">
      <c r="F1958" s="1192"/>
    </row>
    <row r="1959" spans="6:6">
      <c r="F1959" s="1192"/>
    </row>
    <row r="1960" spans="6:6">
      <c r="F1960" s="1192"/>
    </row>
    <row r="1961" spans="6:6">
      <c r="F1961" s="1192"/>
    </row>
    <row r="1962" spans="6:6">
      <c r="F1962" s="1192"/>
    </row>
    <row r="1963" spans="6:6">
      <c r="F1963" s="1192"/>
    </row>
    <row r="1964" spans="6:6">
      <c r="F1964" s="1192"/>
    </row>
    <row r="1965" spans="6:6">
      <c r="F1965" s="1192"/>
    </row>
    <row r="1966" spans="6:6">
      <c r="F1966" s="1192"/>
    </row>
    <row r="1967" spans="6:6">
      <c r="F1967" s="1192"/>
    </row>
    <row r="1968" spans="6:6">
      <c r="F1968" s="1192"/>
    </row>
    <row r="1969" spans="6:6">
      <c r="F1969" s="1192"/>
    </row>
    <row r="1970" spans="6:6">
      <c r="F1970" s="1192"/>
    </row>
    <row r="1971" spans="6:6">
      <c r="F1971" s="1192"/>
    </row>
    <row r="1972" spans="6:6">
      <c r="F1972" s="1192"/>
    </row>
    <row r="1973" spans="6:6">
      <c r="F1973" s="1192"/>
    </row>
    <row r="1974" spans="6:6">
      <c r="F1974" s="1192"/>
    </row>
    <row r="1975" spans="6:6">
      <c r="F1975" s="1192"/>
    </row>
    <row r="1976" spans="6:6">
      <c r="F1976" s="1192"/>
    </row>
    <row r="1977" spans="6:6">
      <c r="F1977" s="1192"/>
    </row>
    <row r="1978" spans="6:6">
      <c r="F1978" s="1192"/>
    </row>
    <row r="1979" spans="6:6">
      <c r="F1979" s="1192"/>
    </row>
    <row r="1980" spans="6:6">
      <c r="F1980" s="1192"/>
    </row>
    <row r="1981" spans="6:6">
      <c r="F1981" s="1192"/>
    </row>
    <row r="1982" spans="6:6">
      <c r="F1982" s="1192"/>
    </row>
    <row r="1983" spans="6:6">
      <c r="F1983" s="1192"/>
    </row>
    <row r="1984" spans="6:6">
      <c r="F1984" s="1192"/>
    </row>
    <row r="1985" spans="6:6">
      <c r="F1985" s="1192"/>
    </row>
    <row r="1986" spans="6:6">
      <c r="F1986" s="1192"/>
    </row>
    <row r="1987" spans="6:6">
      <c r="F1987" s="1192"/>
    </row>
    <row r="1988" spans="6:6">
      <c r="F1988" s="1192"/>
    </row>
    <row r="1989" spans="6:6">
      <c r="F1989" s="1192"/>
    </row>
    <row r="1990" spans="6:6">
      <c r="F1990" s="1192"/>
    </row>
    <row r="1991" spans="6:6">
      <c r="F1991" s="1192"/>
    </row>
    <row r="1992" spans="6:6">
      <c r="F1992" s="1192"/>
    </row>
    <row r="1993" spans="6:6">
      <c r="F1993" s="1192"/>
    </row>
    <row r="1994" spans="6:6">
      <c r="F1994" s="1192"/>
    </row>
    <row r="1995" spans="6:6">
      <c r="F1995" s="1192"/>
    </row>
    <row r="1996" spans="6:6">
      <c r="F1996" s="1192"/>
    </row>
    <row r="1997" spans="6:6">
      <c r="F1997" s="1192"/>
    </row>
    <row r="1998" spans="6:6">
      <c r="F1998" s="1192"/>
    </row>
    <row r="1999" spans="6:6">
      <c r="F1999" s="1192"/>
    </row>
    <row r="2000" spans="6:6">
      <c r="F2000" s="1192"/>
    </row>
    <row r="2001" spans="6:6">
      <c r="F2001" s="1192"/>
    </row>
    <row r="2002" spans="6:6">
      <c r="F2002" s="1192"/>
    </row>
    <row r="2003" spans="6:6">
      <c r="F2003" s="1192"/>
    </row>
    <row r="2004" spans="6:6">
      <c r="F2004" s="1192"/>
    </row>
    <row r="2005" spans="6:6">
      <c r="F2005" s="1192"/>
    </row>
    <row r="2006" spans="6:6">
      <c r="F2006" s="1192"/>
    </row>
    <row r="2007" spans="6:6">
      <c r="F2007" s="1192"/>
    </row>
    <row r="2008" spans="6:6">
      <c r="F2008" s="1192"/>
    </row>
    <row r="2009" spans="6:6">
      <c r="F2009" s="1192"/>
    </row>
    <row r="2010" spans="6:6">
      <c r="F2010" s="1192"/>
    </row>
    <row r="2011" spans="6:6">
      <c r="F2011" s="1192"/>
    </row>
    <row r="2012" spans="6:6">
      <c r="F2012" s="1192"/>
    </row>
    <row r="2013" spans="6:6">
      <c r="F2013" s="1192"/>
    </row>
    <row r="2014" spans="6:6">
      <c r="F2014" s="1192"/>
    </row>
    <row r="2015" spans="6:6">
      <c r="F2015" s="1192"/>
    </row>
    <row r="2016" spans="6:6">
      <c r="F2016" s="1192"/>
    </row>
    <row r="2017" spans="6:6">
      <c r="F2017" s="1192"/>
    </row>
    <row r="2018" spans="6:6">
      <c r="F2018" s="1192"/>
    </row>
    <row r="2019" spans="6:6">
      <c r="F2019" s="1192"/>
    </row>
    <row r="2020" spans="6:6">
      <c r="F2020" s="1192"/>
    </row>
    <row r="2021" spans="6:6">
      <c r="F2021" s="1192"/>
    </row>
    <row r="2022" spans="6:6">
      <c r="F2022" s="1192"/>
    </row>
    <row r="2023" spans="6:6">
      <c r="F2023" s="1192"/>
    </row>
    <row r="2024" spans="6:6">
      <c r="F2024" s="1192"/>
    </row>
    <row r="2025" spans="6:6">
      <c r="F2025" s="1192"/>
    </row>
    <row r="2026" spans="6:6">
      <c r="F2026" s="1192"/>
    </row>
    <row r="2027" spans="6:6">
      <c r="F2027" s="1192"/>
    </row>
    <row r="2028" spans="6:6">
      <c r="F2028" s="1192"/>
    </row>
    <row r="2029" spans="6:6">
      <c r="F2029" s="1192"/>
    </row>
    <row r="2030" spans="6:6">
      <c r="F2030" s="1192"/>
    </row>
    <row r="2031" spans="6:6">
      <c r="F2031" s="1192"/>
    </row>
    <row r="2032" spans="6:6">
      <c r="F2032" s="1192"/>
    </row>
    <row r="2033" spans="6:6">
      <c r="F2033" s="1192"/>
    </row>
    <row r="2034" spans="6:6">
      <c r="F2034" s="1192"/>
    </row>
    <row r="2035" spans="6:6">
      <c r="F2035" s="1192"/>
    </row>
    <row r="2036" spans="6:6">
      <c r="F2036" s="1192"/>
    </row>
    <row r="2037" spans="6:6">
      <c r="F2037" s="1192"/>
    </row>
    <row r="2038" spans="6:6">
      <c r="F2038" s="1192"/>
    </row>
    <row r="2039" spans="6:6">
      <c r="F2039" s="1192"/>
    </row>
    <row r="2040" spans="6:6">
      <c r="F2040" s="1192"/>
    </row>
    <row r="2041" spans="6:6">
      <c r="F2041" s="1192"/>
    </row>
    <row r="2042" spans="6:6">
      <c r="F2042" s="1192"/>
    </row>
    <row r="2043" spans="6:6">
      <c r="F2043" s="1192"/>
    </row>
    <row r="2044" spans="6:6">
      <c r="F2044" s="1192"/>
    </row>
    <row r="2045" spans="6:6">
      <c r="F2045" s="1192"/>
    </row>
    <row r="2046" spans="6:6">
      <c r="F2046" s="1192"/>
    </row>
    <row r="2047" spans="6:6">
      <c r="F2047" s="1192"/>
    </row>
    <row r="2048" spans="6:6">
      <c r="F2048" s="1192"/>
    </row>
    <row r="2049" spans="6:6">
      <c r="F2049" s="1192"/>
    </row>
    <row r="2050" spans="6:6">
      <c r="F2050" s="1192"/>
    </row>
    <row r="2051" spans="6:6">
      <c r="F2051" s="1192"/>
    </row>
    <row r="2052" spans="6:6">
      <c r="F2052" s="1192"/>
    </row>
    <row r="2053" spans="6:6">
      <c r="F2053" s="1192"/>
    </row>
    <row r="2054" spans="6:6">
      <c r="F2054" s="1192"/>
    </row>
    <row r="2055" spans="6:6">
      <c r="F2055" s="1192"/>
    </row>
    <row r="2056" spans="6:6">
      <c r="F2056" s="1192"/>
    </row>
    <row r="2057" spans="6:6">
      <c r="F2057" s="1192"/>
    </row>
    <row r="2058" spans="6:6">
      <c r="F2058" s="1192"/>
    </row>
    <row r="2059" spans="6:6">
      <c r="F2059" s="1192"/>
    </row>
    <row r="2060" spans="6:6">
      <c r="F2060" s="1192"/>
    </row>
    <row r="2061" spans="6:6">
      <c r="F2061" s="1192"/>
    </row>
    <row r="2062" spans="6:6">
      <c r="F2062" s="1192"/>
    </row>
    <row r="2063" spans="6:6">
      <c r="F2063" s="1192"/>
    </row>
    <row r="2064" spans="6:6">
      <c r="F2064" s="1192"/>
    </row>
    <row r="2065" spans="6:6">
      <c r="F2065" s="1192"/>
    </row>
    <row r="2066" spans="6:6">
      <c r="F2066" s="1192"/>
    </row>
    <row r="2067" spans="6:6">
      <c r="F2067" s="1192"/>
    </row>
    <row r="2068" spans="6:6">
      <c r="F2068" s="1192"/>
    </row>
    <row r="2069" spans="6:6">
      <c r="F2069" s="1192"/>
    </row>
    <row r="2070" spans="6:6">
      <c r="F2070" s="1192"/>
    </row>
    <row r="2071" spans="6:6">
      <c r="F2071" s="1192"/>
    </row>
    <row r="2072" spans="6:6">
      <c r="F2072" s="1192"/>
    </row>
    <row r="2073" spans="6:6">
      <c r="F2073" s="1192"/>
    </row>
    <row r="2074" spans="6:6">
      <c r="F2074" s="1192"/>
    </row>
    <row r="2075" spans="6:6">
      <c r="F2075" s="1192"/>
    </row>
    <row r="2076" spans="6:6">
      <c r="F2076" s="1192"/>
    </row>
    <row r="2077" spans="6:6">
      <c r="F2077" s="1192"/>
    </row>
    <row r="2078" spans="6:6">
      <c r="F2078" s="1192"/>
    </row>
    <row r="2079" spans="6:6">
      <c r="F2079" s="1192"/>
    </row>
    <row r="2080" spans="6:6">
      <c r="F2080" s="1192"/>
    </row>
    <row r="2081" spans="6:6">
      <c r="F2081" s="1192"/>
    </row>
    <row r="2082" spans="6:6">
      <c r="F2082" s="1192"/>
    </row>
    <row r="2083" spans="6:6">
      <c r="F2083" s="1192"/>
    </row>
    <row r="2084" spans="6:6">
      <c r="F2084" s="1192"/>
    </row>
    <row r="2085" spans="6:6">
      <c r="F2085" s="1192"/>
    </row>
    <row r="2086" spans="6:6">
      <c r="F2086" s="1192"/>
    </row>
    <row r="2087" spans="6:6">
      <c r="F2087" s="1192"/>
    </row>
    <row r="2088" spans="6:6">
      <c r="F2088" s="1192"/>
    </row>
    <row r="2089" spans="6:6">
      <c r="F2089" s="1192"/>
    </row>
    <row r="2090" spans="6:6">
      <c r="F2090" s="1192"/>
    </row>
    <row r="2091" spans="6:6">
      <c r="F2091" s="1192"/>
    </row>
    <row r="2092" spans="6:6">
      <c r="F2092" s="1192"/>
    </row>
    <row r="2093" spans="6:6">
      <c r="F2093" s="1192"/>
    </row>
    <row r="2094" spans="6:6">
      <c r="F2094" s="1192"/>
    </row>
    <row r="2095" spans="6:6">
      <c r="F2095" s="1192"/>
    </row>
    <row r="2096" spans="6:6">
      <c r="F2096" s="1192"/>
    </row>
    <row r="2097" spans="6:6">
      <c r="F2097" s="1192"/>
    </row>
    <row r="2098" spans="6:6">
      <c r="F2098" s="1192"/>
    </row>
    <row r="2099" spans="6:6">
      <c r="F2099" s="1192"/>
    </row>
    <row r="2100" spans="6:6">
      <c r="F2100" s="1192"/>
    </row>
    <row r="2101" spans="6:6">
      <c r="F2101" s="1192"/>
    </row>
    <row r="2102" spans="6:6">
      <c r="F2102" s="1192"/>
    </row>
    <row r="2103" spans="6:6">
      <c r="F2103" s="1192"/>
    </row>
    <row r="2104" spans="6:6">
      <c r="F2104" s="1192"/>
    </row>
    <row r="2105" spans="6:6">
      <c r="F2105" s="1192"/>
    </row>
    <row r="2106" spans="6:6">
      <c r="F2106" s="1192"/>
    </row>
    <row r="2107" spans="6:6">
      <c r="F2107" s="1192"/>
    </row>
    <row r="2108" spans="6:6">
      <c r="F2108" s="1192"/>
    </row>
    <row r="2109" spans="6:6">
      <c r="F2109" s="1192"/>
    </row>
    <row r="2110" spans="6:6">
      <c r="F2110" s="1192"/>
    </row>
    <row r="2111" spans="6:6">
      <c r="F2111" s="1192"/>
    </row>
    <row r="2112" spans="6:6">
      <c r="F2112" s="1192"/>
    </row>
    <row r="2113" spans="6:6">
      <c r="F2113" s="1192"/>
    </row>
    <row r="2114" spans="6:6">
      <c r="F2114" s="1192"/>
    </row>
    <row r="2115" spans="6:6">
      <c r="F2115" s="1192"/>
    </row>
    <row r="2116" spans="6:6">
      <c r="F2116" s="1192"/>
    </row>
    <row r="2117" spans="6:6">
      <c r="F2117" s="1192"/>
    </row>
    <row r="2118" spans="6:6">
      <c r="F2118" s="1192"/>
    </row>
    <row r="2119" spans="6:6">
      <c r="F2119" s="1192"/>
    </row>
    <row r="2120" spans="6:6">
      <c r="F2120" s="1192"/>
    </row>
    <row r="2121" spans="6:6">
      <c r="F2121" s="1192"/>
    </row>
    <row r="2122" spans="6:6">
      <c r="F2122" s="1192"/>
    </row>
    <row r="2123" spans="6:6">
      <c r="F2123" s="1192"/>
    </row>
    <row r="2124" spans="6:6">
      <c r="F2124" s="1192"/>
    </row>
    <row r="2125" spans="6:6">
      <c r="F2125" s="1192"/>
    </row>
    <row r="2126" spans="6:6">
      <c r="F2126" s="1192"/>
    </row>
    <row r="2127" spans="6:6">
      <c r="F2127" s="1192"/>
    </row>
    <row r="2128" spans="6:6">
      <c r="F2128" s="1192"/>
    </row>
    <row r="2129" spans="6:6">
      <c r="F2129" s="1192"/>
    </row>
    <row r="2130" spans="6:6">
      <c r="F2130" s="1192"/>
    </row>
    <row r="2131" spans="6:6">
      <c r="F2131" s="1192"/>
    </row>
    <row r="2132" spans="6:6">
      <c r="F2132" s="1192"/>
    </row>
    <row r="2133" spans="6:6">
      <c r="F2133" s="1192"/>
    </row>
    <row r="2134" spans="6:6">
      <c r="F2134" s="1192"/>
    </row>
    <row r="2135" spans="6:6">
      <c r="F2135" s="1192"/>
    </row>
    <row r="2136" spans="6:6">
      <c r="F2136" s="1192"/>
    </row>
    <row r="2137" spans="6:6">
      <c r="F2137" s="1192"/>
    </row>
    <row r="2138" spans="6:6">
      <c r="F2138" s="1192"/>
    </row>
    <row r="2139" spans="6:6">
      <c r="F2139" s="1192"/>
    </row>
    <row r="2140" spans="6:6">
      <c r="F2140" s="1192"/>
    </row>
    <row r="2141" spans="6:6">
      <c r="F2141" s="1192"/>
    </row>
    <row r="2142" spans="6:6">
      <c r="F2142" s="1192"/>
    </row>
    <row r="2143" spans="6:6">
      <c r="F2143" s="1192"/>
    </row>
    <row r="2144" spans="6:6">
      <c r="F2144" s="1192"/>
    </row>
    <row r="2145" spans="6:6">
      <c r="F2145" s="1192"/>
    </row>
    <row r="2146" spans="6:6">
      <c r="F2146" s="1192"/>
    </row>
    <row r="2147" spans="6:6">
      <c r="F2147" s="1192"/>
    </row>
    <row r="2148" spans="6:6">
      <c r="F2148" s="1192"/>
    </row>
    <row r="2149" spans="6:6">
      <c r="F2149" s="1192"/>
    </row>
    <row r="2150" spans="6:6">
      <c r="F2150" s="1192"/>
    </row>
    <row r="2151" spans="6:6">
      <c r="F2151" s="1192"/>
    </row>
    <row r="2152" spans="6:6">
      <c r="F2152" s="1192"/>
    </row>
    <row r="2153" spans="6:6">
      <c r="F2153" s="1192"/>
    </row>
    <row r="2154" spans="6:6">
      <c r="F2154" s="1192"/>
    </row>
    <row r="2155" spans="6:6">
      <c r="F2155" s="1192"/>
    </row>
    <row r="2156" spans="6:6">
      <c r="F2156" s="1192"/>
    </row>
    <row r="2157" spans="6:6">
      <c r="F2157" s="1192"/>
    </row>
    <row r="2158" spans="6:6">
      <c r="F2158" s="1192"/>
    </row>
    <row r="2159" spans="6:6">
      <c r="F2159" s="1192"/>
    </row>
    <row r="2160" spans="6:6">
      <c r="F2160" s="1192"/>
    </row>
    <row r="2161" spans="6:6">
      <c r="F2161" s="1192"/>
    </row>
    <row r="2162" spans="6:6">
      <c r="F2162" s="1192"/>
    </row>
    <row r="2163" spans="6:6">
      <c r="F2163" s="1192"/>
    </row>
    <row r="2164" spans="6:6">
      <c r="F2164" s="1192"/>
    </row>
    <row r="2165" spans="6:6">
      <c r="F2165" s="1192"/>
    </row>
    <row r="2166" spans="6:6">
      <c r="F2166" s="1192"/>
    </row>
    <row r="2167" spans="6:6">
      <c r="F2167" s="1192"/>
    </row>
    <row r="2168" spans="6:6">
      <c r="F2168" s="1192"/>
    </row>
    <row r="2169" spans="6:6">
      <c r="F2169" s="1192"/>
    </row>
    <row r="2170" spans="6:6">
      <c r="F2170" s="1192"/>
    </row>
    <row r="2171" spans="6:6">
      <c r="F2171" s="1192"/>
    </row>
    <row r="2172" spans="6:6">
      <c r="F2172" s="1192"/>
    </row>
    <row r="2173" spans="6:6">
      <c r="F2173" s="1192"/>
    </row>
    <row r="2174" spans="6:6">
      <c r="F2174" s="1192"/>
    </row>
    <row r="2175" spans="6:6">
      <c r="F2175" s="1192"/>
    </row>
    <row r="2176" spans="6:6">
      <c r="F2176" s="1192"/>
    </row>
    <row r="2177" spans="6:6">
      <c r="F2177" s="1192"/>
    </row>
    <row r="2178" spans="6:6">
      <c r="F2178" s="1192"/>
    </row>
    <row r="2179" spans="6:6">
      <c r="F2179" s="1192"/>
    </row>
    <row r="2180" spans="6:6">
      <c r="F2180" s="1192"/>
    </row>
    <row r="2181" spans="6:6">
      <c r="F2181" s="1192"/>
    </row>
    <row r="2182" spans="6:6">
      <c r="F2182" s="1192"/>
    </row>
    <row r="2183" spans="6:6">
      <c r="F2183" s="1192"/>
    </row>
    <row r="2184" spans="6:6">
      <c r="F2184" s="1192"/>
    </row>
    <row r="2185" spans="6:6">
      <c r="F2185" s="1192"/>
    </row>
    <row r="2186" spans="6:6">
      <c r="F2186" s="1192"/>
    </row>
    <row r="2187" spans="6:6">
      <c r="F2187" s="1192"/>
    </row>
    <row r="2188" spans="6:6">
      <c r="F2188" s="1192"/>
    </row>
    <row r="2189" spans="6:6">
      <c r="F2189" s="1192"/>
    </row>
    <row r="2190" spans="6:6">
      <c r="F2190" s="1192"/>
    </row>
    <row r="2191" spans="6:6">
      <c r="F2191" s="1192"/>
    </row>
    <row r="2192" spans="6:6">
      <c r="F2192" s="1192"/>
    </row>
    <row r="2193" spans="6:6">
      <c r="F2193" s="1192"/>
    </row>
    <row r="2194" spans="6:6">
      <c r="F2194" s="1192"/>
    </row>
    <row r="2195" spans="6:6">
      <c r="F2195" s="1192"/>
    </row>
    <row r="2196" spans="6:6">
      <c r="F2196" s="1192"/>
    </row>
    <row r="2197" spans="6:6">
      <c r="F2197" s="1192"/>
    </row>
    <row r="2198" spans="6:6">
      <c r="F2198" s="1192"/>
    </row>
    <row r="2199" spans="6:6">
      <c r="F2199" s="1192"/>
    </row>
    <row r="2200" spans="6:6">
      <c r="F2200" s="1192"/>
    </row>
    <row r="2201" spans="6:6">
      <c r="F2201" s="1192"/>
    </row>
    <row r="2202" spans="6:6">
      <c r="F2202" s="1192"/>
    </row>
    <row r="2203" spans="6:6">
      <c r="F2203" s="1192"/>
    </row>
    <row r="2204" spans="6:6">
      <c r="F2204" s="1192"/>
    </row>
    <row r="2205" spans="6:6">
      <c r="F2205" s="1192"/>
    </row>
    <row r="2206" spans="6:6">
      <c r="F2206" s="1192"/>
    </row>
    <row r="2207" spans="6:6">
      <c r="F2207" s="1192"/>
    </row>
    <row r="2208" spans="6:6">
      <c r="F2208" s="1192"/>
    </row>
    <row r="2209" spans="6:6">
      <c r="F2209" s="1192"/>
    </row>
    <row r="2210" spans="6:6">
      <c r="F2210" s="1192"/>
    </row>
    <row r="2211" spans="6:6">
      <c r="F2211" s="1192"/>
    </row>
    <row r="2212" spans="6:6">
      <c r="F2212" s="1192"/>
    </row>
    <row r="2213" spans="6:6">
      <c r="F2213" s="1192"/>
    </row>
    <row r="2214" spans="6:6">
      <c r="F2214" s="1192"/>
    </row>
    <row r="2215" spans="6:6">
      <c r="F2215" s="1192"/>
    </row>
    <row r="2216" spans="6:6">
      <c r="F2216" s="1192"/>
    </row>
    <row r="2217" spans="6:6">
      <c r="F2217" s="1192"/>
    </row>
    <row r="2218" spans="6:6">
      <c r="F2218" s="1192"/>
    </row>
    <row r="2219" spans="6:6">
      <c r="F2219" s="1192"/>
    </row>
    <row r="2220" spans="6:6">
      <c r="F2220" s="1192"/>
    </row>
    <row r="2221" spans="6:6">
      <c r="F2221" s="1192"/>
    </row>
    <row r="2222" spans="6:6">
      <c r="F2222" s="1192"/>
    </row>
    <row r="2223" spans="6:6">
      <c r="F2223" s="1192"/>
    </row>
    <row r="2224" spans="6:6">
      <c r="F2224" s="1192"/>
    </row>
    <row r="2225" spans="6:6">
      <c r="F2225" s="1192"/>
    </row>
    <row r="2226" spans="6:6">
      <c r="F2226" s="1192"/>
    </row>
    <row r="2227" spans="6:6">
      <c r="F2227" s="1192"/>
    </row>
    <row r="2228" spans="6:6">
      <c r="F2228" s="1192"/>
    </row>
    <row r="2229" spans="6:6">
      <c r="F2229" s="1192"/>
    </row>
    <row r="2230" spans="6:6">
      <c r="F2230" s="1192"/>
    </row>
    <row r="2231" spans="6:6">
      <c r="F2231" s="1192"/>
    </row>
    <row r="2232" spans="6:6">
      <c r="F2232" s="1192"/>
    </row>
    <row r="2233" spans="6:6">
      <c r="F2233" s="1192"/>
    </row>
    <row r="2234" spans="6:6">
      <c r="F2234" s="1192"/>
    </row>
    <row r="2235" spans="6:6">
      <c r="F2235" s="1192"/>
    </row>
    <row r="2236" spans="6:6">
      <c r="F2236" s="1192"/>
    </row>
    <row r="2237" spans="6:6">
      <c r="F2237" s="1192"/>
    </row>
    <row r="2238" spans="6:6">
      <c r="F2238" s="1192"/>
    </row>
    <row r="2239" spans="6:6">
      <c r="F2239" s="1192"/>
    </row>
    <row r="2240" spans="6:6">
      <c r="F2240" s="1192"/>
    </row>
    <row r="2241" spans="6:6">
      <c r="F2241" s="1192"/>
    </row>
    <row r="2242" spans="6:6">
      <c r="F2242" s="1192"/>
    </row>
    <row r="2243" spans="6:6">
      <c r="F2243" s="1192"/>
    </row>
    <row r="2244" spans="6:6">
      <c r="F2244" s="1192"/>
    </row>
    <row r="2245" spans="6:6">
      <c r="F2245" s="1192"/>
    </row>
    <row r="2246" spans="6:6">
      <c r="F2246" s="1192"/>
    </row>
    <row r="2247" spans="6:6">
      <c r="F2247" s="1192"/>
    </row>
    <row r="2248" spans="6:6">
      <c r="F2248" s="1192"/>
    </row>
    <row r="2249" spans="6:6">
      <c r="F2249" s="1192"/>
    </row>
    <row r="2250" spans="6:6">
      <c r="F2250" s="1192"/>
    </row>
    <row r="2251" spans="6:6">
      <c r="F2251" s="1192"/>
    </row>
    <row r="2252" spans="6:6">
      <c r="F2252" s="1192"/>
    </row>
    <row r="2253" spans="6:6">
      <c r="F2253" s="1192"/>
    </row>
    <row r="2254" spans="6:6">
      <c r="F2254" s="1192"/>
    </row>
    <row r="2255" spans="6:6">
      <c r="F2255" s="1192"/>
    </row>
    <row r="2256" spans="6:6">
      <c r="F2256" s="1192"/>
    </row>
    <row r="2257" spans="6:6">
      <c r="F2257" s="1192"/>
    </row>
    <row r="2258" spans="6:6">
      <c r="F2258" s="1192"/>
    </row>
    <row r="2259" spans="6:6">
      <c r="F2259" s="1192"/>
    </row>
    <row r="2260" spans="6:6">
      <c r="F2260" s="1192"/>
    </row>
    <row r="2261" spans="6:6">
      <c r="F2261" s="1192"/>
    </row>
    <row r="2262" spans="6:6">
      <c r="F2262" s="1192"/>
    </row>
    <row r="2263" spans="6:6">
      <c r="F2263" s="1192"/>
    </row>
    <row r="2264" spans="6:6">
      <c r="F2264" s="1192"/>
    </row>
    <row r="2265" spans="6:6">
      <c r="F2265" s="1192"/>
    </row>
    <row r="2266" spans="6:6">
      <c r="F2266" s="1192"/>
    </row>
    <row r="2267" spans="6:6">
      <c r="F2267" s="1192"/>
    </row>
    <row r="2268" spans="6:6">
      <c r="F2268" s="1192"/>
    </row>
    <row r="2269" spans="6:6">
      <c r="F2269" s="1192"/>
    </row>
    <row r="2270" spans="6:6">
      <c r="F2270" s="1192"/>
    </row>
    <row r="2271" spans="6:6">
      <c r="F2271" s="1192"/>
    </row>
    <row r="2272" spans="6:6">
      <c r="F2272" s="1192"/>
    </row>
    <row r="2273" spans="6:6">
      <c r="F2273" s="1192"/>
    </row>
    <row r="2274" spans="6:6">
      <c r="F2274" s="1192"/>
    </row>
    <row r="2275" spans="6:6">
      <c r="F2275" s="1192"/>
    </row>
    <row r="2276" spans="6:6">
      <c r="F2276" s="1192"/>
    </row>
    <row r="2277" spans="6:6">
      <c r="F2277" s="1192"/>
    </row>
    <row r="2278" spans="6:6">
      <c r="F2278" s="1192"/>
    </row>
    <row r="2279" spans="6:6">
      <c r="F2279" s="1192"/>
    </row>
    <row r="2280" spans="6:6">
      <c r="F2280" s="1192"/>
    </row>
    <row r="2281" spans="6:6">
      <c r="F2281" s="1192"/>
    </row>
    <row r="2282" spans="6:6">
      <c r="F2282" s="1192"/>
    </row>
    <row r="2283" spans="6:6">
      <c r="F2283" s="1192"/>
    </row>
    <row r="2284" spans="6:6">
      <c r="F2284" s="1192"/>
    </row>
    <row r="2285" spans="6:6">
      <c r="F2285" s="1192"/>
    </row>
    <row r="2286" spans="6:6">
      <c r="F2286" s="1192"/>
    </row>
    <row r="2287" spans="6:6">
      <c r="F2287" s="1192"/>
    </row>
    <row r="2288" spans="6:6">
      <c r="F2288" s="1192"/>
    </row>
    <row r="2289" spans="6:6">
      <c r="F2289" s="1192"/>
    </row>
    <row r="2290" spans="6:6">
      <c r="F2290" s="1192"/>
    </row>
    <row r="2291" spans="6:6">
      <c r="F2291" s="1192"/>
    </row>
    <row r="2292" spans="6:6">
      <c r="F2292" s="1192"/>
    </row>
    <row r="2293" spans="6:6">
      <c r="F2293" s="1192"/>
    </row>
    <row r="2294" spans="6:6">
      <c r="F2294" s="1192"/>
    </row>
    <row r="2295" spans="6:6">
      <c r="F2295" s="1192"/>
    </row>
    <row r="2296" spans="6:6">
      <c r="F2296" s="1192"/>
    </row>
    <row r="2297" spans="6:6">
      <c r="F2297" s="1192"/>
    </row>
    <row r="2298" spans="6:6">
      <c r="F2298" s="1192"/>
    </row>
    <row r="2299" spans="6:6">
      <c r="F2299" s="1192"/>
    </row>
    <row r="2300" spans="6:6">
      <c r="F2300" s="1192"/>
    </row>
    <row r="2301" spans="6:6">
      <c r="F2301" s="1192"/>
    </row>
    <row r="2302" spans="6:6">
      <c r="F2302" s="1192"/>
    </row>
    <row r="2303" spans="6:6">
      <c r="F2303" s="1192"/>
    </row>
    <row r="2304" spans="6:6">
      <c r="F2304" s="1192"/>
    </row>
    <row r="2305" spans="6:6">
      <c r="F2305" s="1192"/>
    </row>
    <row r="2306" spans="6:6">
      <c r="F2306" s="1192"/>
    </row>
    <row r="2307" spans="6:6">
      <c r="F2307" s="1192"/>
    </row>
    <row r="2308" spans="6:6">
      <c r="F2308" s="1192"/>
    </row>
    <row r="2309" spans="6:6">
      <c r="F2309" s="1192"/>
    </row>
    <row r="2310" spans="6:6">
      <c r="F2310" s="1192"/>
    </row>
    <row r="2311" spans="6:6">
      <c r="F2311" s="1192"/>
    </row>
    <row r="2312" spans="6:6">
      <c r="F2312" s="1192"/>
    </row>
    <row r="2313" spans="6:6">
      <c r="F2313" s="1192"/>
    </row>
    <row r="2314" spans="6:6">
      <c r="F2314" s="1192"/>
    </row>
    <row r="2315" spans="6:6">
      <c r="F2315" s="1192"/>
    </row>
    <row r="2316" spans="6:6">
      <c r="F2316" s="1192"/>
    </row>
    <row r="2317" spans="6:6">
      <c r="F2317" s="1192"/>
    </row>
    <row r="2318" spans="6:6">
      <c r="F2318" s="1192"/>
    </row>
    <row r="2319" spans="6:6">
      <c r="F2319" s="1192"/>
    </row>
    <row r="2320" spans="6:6">
      <c r="F2320" s="1192"/>
    </row>
    <row r="2321" spans="6:6">
      <c r="F2321" s="1192"/>
    </row>
    <row r="2322" spans="6:6">
      <c r="F2322" s="1192"/>
    </row>
    <row r="2323" spans="6:6">
      <c r="F2323" s="1192"/>
    </row>
    <row r="2324" spans="6:6">
      <c r="F2324" s="1192"/>
    </row>
    <row r="2325" spans="6:6">
      <c r="F2325" s="1192"/>
    </row>
    <row r="2326" spans="6:6">
      <c r="F2326" s="1192"/>
    </row>
    <row r="2327" spans="6:6">
      <c r="F2327" s="1192"/>
    </row>
    <row r="2328" spans="6:6">
      <c r="F2328" s="1192"/>
    </row>
    <row r="2329" spans="6:6">
      <c r="F2329" s="1192"/>
    </row>
    <row r="2330" spans="6:6">
      <c r="F2330" s="1192"/>
    </row>
    <row r="2331" spans="6:6">
      <c r="F2331" s="1192"/>
    </row>
    <row r="2332" spans="6:6">
      <c r="F2332" s="1192"/>
    </row>
    <row r="2333" spans="6:6">
      <c r="F2333" s="1192"/>
    </row>
    <row r="2334" spans="6:6">
      <c r="F2334" s="1192"/>
    </row>
    <row r="2335" spans="6:6">
      <c r="F2335" s="1192"/>
    </row>
    <row r="2336" spans="6:6">
      <c r="F2336" s="1192"/>
    </row>
    <row r="2337" spans="6:6">
      <c r="F2337" s="1192"/>
    </row>
    <row r="2338" spans="6:6">
      <c r="F2338" s="1192"/>
    </row>
    <row r="2339" spans="6:6">
      <c r="F2339" s="1192"/>
    </row>
    <row r="2340" spans="6:6">
      <c r="F2340" s="1192"/>
    </row>
    <row r="2341" spans="6:6">
      <c r="F2341" s="1192"/>
    </row>
    <row r="2342" spans="6:6">
      <c r="F2342" s="1192"/>
    </row>
    <row r="2343" spans="6:6">
      <c r="F2343" s="1192"/>
    </row>
    <row r="2344" spans="6:6">
      <c r="F2344" s="1192"/>
    </row>
    <row r="2345" spans="6:6">
      <c r="F2345" s="1192"/>
    </row>
    <row r="2346" spans="6:6">
      <c r="F2346" s="1192"/>
    </row>
    <row r="2347" spans="6:6">
      <c r="F2347" s="1192"/>
    </row>
    <row r="2348" spans="6:6">
      <c r="F2348" s="1192"/>
    </row>
    <row r="2349" spans="6:6">
      <c r="F2349" s="1192"/>
    </row>
    <row r="2350" spans="6:6">
      <c r="F2350" s="1192"/>
    </row>
    <row r="2351" spans="6:6">
      <c r="F2351" s="1192"/>
    </row>
    <row r="2352" spans="6:6">
      <c r="F2352" s="1192"/>
    </row>
    <row r="2353" spans="6:6">
      <c r="F2353" s="1192"/>
    </row>
    <row r="2354" spans="6:6">
      <c r="F2354" s="1192"/>
    </row>
    <row r="2355" spans="6:6">
      <c r="F2355" s="1192"/>
    </row>
    <row r="2356" spans="6:6">
      <c r="F2356" s="1192"/>
    </row>
    <row r="2357" spans="6:6">
      <c r="F2357" s="1192"/>
    </row>
    <row r="2358" spans="6:6">
      <c r="F2358" s="1192"/>
    </row>
    <row r="2359" spans="6:6">
      <c r="F2359" s="1192"/>
    </row>
    <row r="2360" spans="6:6">
      <c r="F2360" s="1192"/>
    </row>
    <row r="2361" spans="6:6">
      <c r="F2361" s="1192"/>
    </row>
    <row r="2362" spans="6:6">
      <c r="F2362" s="1192"/>
    </row>
    <row r="2363" spans="6:6">
      <c r="F2363" s="1192"/>
    </row>
    <row r="2364" spans="6:6">
      <c r="F2364" s="1192"/>
    </row>
    <row r="2365" spans="6:6">
      <c r="F2365" s="1192"/>
    </row>
    <row r="2366" spans="6:6">
      <c r="F2366" s="1192"/>
    </row>
    <row r="2367" spans="6:6">
      <c r="F2367" s="1192"/>
    </row>
    <row r="2368" spans="6:6">
      <c r="F2368" s="1192"/>
    </row>
    <row r="2369" spans="6:6">
      <c r="F2369" s="1192"/>
    </row>
    <row r="2370" spans="6:6">
      <c r="F2370" s="1192"/>
    </row>
    <row r="2371" spans="6:6">
      <c r="F2371" s="1192"/>
    </row>
    <row r="2372" spans="6:6">
      <c r="F2372" s="1192"/>
    </row>
    <row r="2373" spans="6:6">
      <c r="F2373" s="1192"/>
    </row>
    <row r="2374" spans="6:6">
      <c r="F2374" s="1192"/>
    </row>
    <row r="2375" spans="6:6">
      <c r="F2375" s="1192"/>
    </row>
    <row r="2376" spans="6:6">
      <c r="F2376" s="1192"/>
    </row>
    <row r="2377" spans="6:6">
      <c r="F2377" s="1192"/>
    </row>
    <row r="2378" spans="6:6">
      <c r="F2378" s="1192"/>
    </row>
    <row r="2379" spans="6:6">
      <c r="F2379" s="1192"/>
    </row>
    <row r="2380" spans="6:6">
      <c r="F2380" s="1192"/>
    </row>
    <row r="2381" spans="6:6">
      <c r="F2381" s="1192"/>
    </row>
    <row r="2382" spans="6:6">
      <c r="F2382" s="1192"/>
    </row>
    <row r="2383" spans="6:6">
      <c r="F2383" s="1192"/>
    </row>
    <row r="2384" spans="6:6">
      <c r="F2384" s="1192"/>
    </row>
    <row r="2385" spans="6:6">
      <c r="F2385" s="1192"/>
    </row>
    <row r="2386" spans="6:6">
      <c r="F2386" s="1192"/>
    </row>
    <row r="2387" spans="6:6">
      <c r="F2387" s="1192"/>
    </row>
    <row r="2388" spans="6:6">
      <c r="F2388" s="1192"/>
    </row>
    <row r="2389" spans="6:6">
      <c r="F2389" s="1192"/>
    </row>
    <row r="2390" spans="6:6">
      <c r="F2390" s="1192"/>
    </row>
    <row r="2391" spans="6:6">
      <c r="F2391" s="1192"/>
    </row>
    <row r="2392" spans="6:6">
      <c r="F2392" s="1192"/>
    </row>
    <row r="2393" spans="6:6">
      <c r="F2393" s="1192"/>
    </row>
    <row r="2394" spans="6:6">
      <c r="F2394" s="1192"/>
    </row>
    <row r="2395" spans="6:6">
      <c r="F2395" s="1192"/>
    </row>
    <row r="2396" spans="6:6">
      <c r="F2396" s="1192"/>
    </row>
    <row r="2397" spans="6:6">
      <c r="F2397" s="1192"/>
    </row>
    <row r="2398" spans="6:6">
      <c r="F2398" s="1192"/>
    </row>
    <row r="2399" spans="6:6">
      <c r="F2399" s="1192"/>
    </row>
    <row r="2400" spans="6:6">
      <c r="F2400" s="1192"/>
    </row>
    <row r="2401" spans="6:6">
      <c r="F2401" s="1192"/>
    </row>
    <row r="2402" spans="6:6">
      <c r="F2402" s="1192"/>
    </row>
    <row r="2403" spans="6:6">
      <c r="F2403" s="1192"/>
    </row>
    <row r="2404" spans="6:6">
      <c r="F2404" s="1192"/>
    </row>
    <row r="2405" spans="6:6">
      <c r="F2405" s="1192"/>
    </row>
    <row r="2406" spans="6:6">
      <c r="F2406" s="1192"/>
    </row>
    <row r="2407" spans="6:6">
      <c r="F2407" s="1192"/>
    </row>
    <row r="2408" spans="6:6">
      <c r="F2408" s="1192"/>
    </row>
    <row r="2409" spans="6:6">
      <c r="F2409" s="1192"/>
    </row>
    <row r="2410" spans="6:6">
      <c r="F2410" s="1192"/>
    </row>
    <row r="2411" spans="6:6">
      <c r="F2411" s="1192"/>
    </row>
    <row r="2412" spans="6:6">
      <c r="F2412" s="1192"/>
    </row>
    <row r="2413" spans="6:6">
      <c r="F2413" s="1192"/>
    </row>
    <row r="2414" spans="6:6">
      <c r="F2414" s="1192"/>
    </row>
    <row r="2415" spans="6:6">
      <c r="F2415" s="1192"/>
    </row>
    <row r="2416" spans="6:6">
      <c r="F2416" s="1192"/>
    </row>
    <row r="2417" spans="6:6">
      <c r="F2417" s="1192"/>
    </row>
    <row r="2418" spans="6:6">
      <c r="F2418" s="1192"/>
    </row>
    <row r="2419" spans="6:6">
      <c r="F2419" s="1192"/>
    </row>
    <row r="2420" spans="6:6">
      <c r="F2420" s="1192"/>
    </row>
    <row r="2421" spans="6:6">
      <c r="F2421" s="1192"/>
    </row>
    <row r="2422" spans="6:6">
      <c r="F2422" s="1192"/>
    </row>
    <row r="2423" spans="6:6">
      <c r="F2423" s="1192"/>
    </row>
    <row r="2424" spans="6:6">
      <c r="F2424" s="1192"/>
    </row>
    <row r="2425" spans="6:6">
      <c r="F2425" s="1192"/>
    </row>
    <row r="2426" spans="6:6">
      <c r="F2426" s="1192"/>
    </row>
    <row r="2427" spans="6:6">
      <c r="F2427" s="1192"/>
    </row>
    <row r="2428" spans="6:6">
      <c r="F2428" s="1192"/>
    </row>
    <row r="2429" spans="6:6">
      <c r="F2429" s="1192"/>
    </row>
    <row r="2430" spans="6:6">
      <c r="F2430" s="1192"/>
    </row>
    <row r="2431" spans="6:6">
      <c r="F2431" s="1192"/>
    </row>
    <row r="2432" spans="6:6">
      <c r="F2432" s="1192"/>
    </row>
    <row r="2433" spans="6:6">
      <c r="F2433" s="1192"/>
    </row>
    <row r="2434" spans="6:6">
      <c r="F2434" s="1192"/>
    </row>
    <row r="2435" spans="6:6">
      <c r="F2435" s="1192"/>
    </row>
    <row r="2436" spans="6:6">
      <c r="F2436" s="1192"/>
    </row>
    <row r="2437" spans="6:6">
      <c r="F2437" s="1192"/>
    </row>
    <row r="2438" spans="6:6">
      <c r="F2438" s="1192"/>
    </row>
    <row r="2439" spans="6:6">
      <c r="F2439" s="1192"/>
    </row>
    <row r="2440" spans="6:6">
      <c r="F2440" s="1192"/>
    </row>
    <row r="2441" spans="6:6">
      <c r="F2441" s="1192"/>
    </row>
    <row r="2442" spans="6:6">
      <c r="F2442" s="1192"/>
    </row>
    <row r="2443" spans="6:6">
      <c r="F2443" s="1192"/>
    </row>
    <row r="2444" spans="6:6">
      <c r="F2444" s="1192"/>
    </row>
    <row r="2445" spans="6:6">
      <c r="F2445" s="1192"/>
    </row>
    <row r="2446" spans="6:6">
      <c r="F2446" s="1192"/>
    </row>
    <row r="2447" spans="6:6">
      <c r="F2447" s="1192"/>
    </row>
    <row r="2448" spans="6:6">
      <c r="F2448" s="1192"/>
    </row>
    <row r="2449" spans="6:6">
      <c r="F2449" s="1192"/>
    </row>
    <row r="2450" spans="6:6">
      <c r="F2450" s="1192"/>
    </row>
    <row r="2451" spans="6:6">
      <c r="F2451" s="1192"/>
    </row>
    <row r="2452" spans="6:6">
      <c r="F2452" s="1192"/>
    </row>
    <row r="2453" spans="6:6">
      <c r="F2453" s="1192"/>
    </row>
    <row r="2454" spans="6:6">
      <c r="F2454" s="1192"/>
    </row>
    <row r="2455" spans="6:6">
      <c r="F2455" s="1192"/>
    </row>
    <row r="2456" spans="6:6">
      <c r="F2456" s="1192"/>
    </row>
    <row r="2457" spans="6:6">
      <c r="F2457" s="1192"/>
    </row>
    <row r="2458" spans="6:6">
      <c r="F2458" s="1192"/>
    </row>
    <row r="2459" spans="6:6">
      <c r="F2459" s="1192"/>
    </row>
    <row r="2460" spans="6:6">
      <c r="F2460" s="1192"/>
    </row>
    <row r="2461" spans="6:6">
      <c r="F2461" s="1192"/>
    </row>
    <row r="2462" spans="6:6">
      <c r="F2462" s="1192"/>
    </row>
    <row r="2463" spans="6:6">
      <c r="F2463" s="1192"/>
    </row>
    <row r="2464" spans="6:6">
      <c r="F2464" s="1192"/>
    </row>
    <row r="2465" spans="6:6">
      <c r="F2465" s="1192"/>
    </row>
    <row r="2466" spans="6:6">
      <c r="F2466" s="1192"/>
    </row>
    <row r="2467" spans="6:6">
      <c r="F2467" s="1192"/>
    </row>
    <row r="2468" spans="6:6">
      <c r="F2468" s="1192"/>
    </row>
    <row r="2469" spans="6:6">
      <c r="F2469" s="1192"/>
    </row>
    <row r="2470" spans="6:6">
      <c r="F2470" s="1192"/>
    </row>
    <row r="2471" spans="6:6">
      <c r="F2471" s="1192"/>
    </row>
    <row r="2472" spans="6:6">
      <c r="F2472" s="1192"/>
    </row>
    <row r="2473" spans="6:6">
      <c r="F2473" s="1192"/>
    </row>
    <row r="2474" spans="6:6">
      <c r="F2474" s="1192"/>
    </row>
    <row r="2475" spans="6:6">
      <c r="F2475" s="1192"/>
    </row>
    <row r="2476" spans="6:6">
      <c r="F2476" s="1192"/>
    </row>
    <row r="2477" spans="6:6">
      <c r="F2477" s="1192"/>
    </row>
    <row r="2478" spans="6:6">
      <c r="F2478" s="1192"/>
    </row>
    <row r="2479" spans="6:6">
      <c r="F2479" s="1192"/>
    </row>
    <row r="2480" spans="6:6">
      <c r="F2480" s="1192"/>
    </row>
    <row r="2481" spans="6:6">
      <c r="F2481" s="1192"/>
    </row>
    <row r="2482" spans="6:6">
      <c r="F2482" s="1192"/>
    </row>
    <row r="2483" spans="6:6">
      <c r="F2483" s="1192"/>
    </row>
    <row r="2484" spans="6:6">
      <c r="F2484" s="1192"/>
    </row>
    <row r="2485" spans="6:6">
      <c r="F2485" s="1192"/>
    </row>
    <row r="2486" spans="6:6">
      <c r="F2486" s="1192"/>
    </row>
    <row r="2487" spans="6:6">
      <c r="F2487" s="1192"/>
    </row>
    <row r="2488" spans="6:6">
      <c r="F2488" s="1192"/>
    </row>
    <row r="2489" spans="6:6">
      <c r="F2489" s="1192"/>
    </row>
    <row r="2490" spans="6:6">
      <c r="F2490" s="1192"/>
    </row>
    <row r="2491" spans="6:6">
      <c r="F2491" s="1192"/>
    </row>
    <row r="2492" spans="6:6">
      <c r="F2492" s="1192"/>
    </row>
    <row r="2493" spans="6:6">
      <c r="F2493" s="1192"/>
    </row>
    <row r="2494" spans="6:6">
      <c r="F2494" s="1192"/>
    </row>
    <row r="2495" spans="6:6">
      <c r="F2495" s="1192"/>
    </row>
    <row r="2496" spans="6:6">
      <c r="F2496" s="1192"/>
    </row>
    <row r="2497" spans="6:6">
      <c r="F2497" s="1192"/>
    </row>
    <row r="2498" spans="6:6">
      <c r="F2498" s="1192"/>
    </row>
    <row r="2499" spans="6:6">
      <c r="F2499" s="1192"/>
    </row>
    <row r="2500" spans="6:6">
      <c r="F2500" s="1192"/>
    </row>
    <row r="2501" spans="6:6">
      <c r="F2501" s="1192"/>
    </row>
    <row r="2502" spans="6:6">
      <c r="F2502" s="1192"/>
    </row>
    <row r="2503" spans="6:6">
      <c r="F2503" s="1192"/>
    </row>
    <row r="2504" spans="6:6">
      <c r="F2504" s="1192"/>
    </row>
    <row r="2505" spans="6:6">
      <c r="F2505" s="1192"/>
    </row>
    <row r="2506" spans="6:6">
      <c r="F2506" s="1192"/>
    </row>
    <row r="2507" spans="6:6">
      <c r="F2507" s="1192"/>
    </row>
    <row r="2508" spans="6:6">
      <c r="F2508" s="1192"/>
    </row>
    <row r="2509" spans="6:6">
      <c r="F2509" s="1192"/>
    </row>
    <row r="2510" spans="6:6">
      <c r="F2510" s="1192"/>
    </row>
    <row r="2511" spans="6:6">
      <c r="F2511" s="1192"/>
    </row>
    <row r="2512" spans="6:6">
      <c r="F2512" s="1192"/>
    </row>
    <row r="2513" spans="6:6">
      <c r="F2513" s="1192"/>
    </row>
    <row r="2514" spans="6:6">
      <c r="F2514" s="1192"/>
    </row>
    <row r="2515" spans="6:6">
      <c r="F2515" s="1192"/>
    </row>
    <row r="2516" spans="6:6">
      <c r="F2516" s="1192"/>
    </row>
    <row r="2517" spans="6:6">
      <c r="F2517" s="1192"/>
    </row>
    <row r="2518" spans="6:6">
      <c r="F2518" s="1192"/>
    </row>
    <row r="2519" spans="6:6">
      <c r="F2519" s="1192"/>
    </row>
    <row r="2520" spans="6:6">
      <c r="F2520" s="1192"/>
    </row>
    <row r="2521" spans="6:6">
      <c r="F2521" s="1192"/>
    </row>
    <row r="2522" spans="6:6">
      <c r="F2522" s="1192"/>
    </row>
    <row r="2523" spans="6:6">
      <c r="F2523" s="1192"/>
    </row>
    <row r="2524" spans="6:6">
      <c r="F2524" s="1192"/>
    </row>
    <row r="2525" spans="6:6">
      <c r="F2525" s="1192"/>
    </row>
    <row r="2526" spans="6:6">
      <c r="F2526" s="1192"/>
    </row>
    <row r="2527" spans="6:6">
      <c r="F2527" s="1192"/>
    </row>
    <row r="2528" spans="6:6">
      <c r="F2528" s="1192"/>
    </row>
    <row r="2529" spans="6:6">
      <c r="F2529" s="1192"/>
    </row>
    <row r="2530" spans="6:6">
      <c r="F2530" s="1192"/>
    </row>
    <row r="2531" spans="6:6">
      <c r="F2531" s="1192"/>
    </row>
    <row r="2532" spans="6:6">
      <c r="F2532" s="1192"/>
    </row>
    <row r="2533" spans="6:6">
      <c r="F2533" s="1192"/>
    </row>
    <row r="2534" spans="6:6">
      <c r="F2534" s="1192"/>
    </row>
    <row r="2535" spans="6:6">
      <c r="F2535" s="1192"/>
    </row>
    <row r="2536" spans="6:6">
      <c r="F2536" s="1192"/>
    </row>
    <row r="2537" spans="6:6">
      <c r="F2537" s="1192"/>
    </row>
    <row r="2538" spans="6:6">
      <c r="F2538" s="1192"/>
    </row>
    <row r="2539" spans="6:6">
      <c r="F2539" s="1192"/>
    </row>
    <row r="2540" spans="6:6">
      <c r="F2540" s="1192"/>
    </row>
    <row r="2541" spans="6:6">
      <c r="F2541" s="1192"/>
    </row>
    <row r="2542" spans="6:6">
      <c r="F2542" s="1192"/>
    </row>
    <row r="2543" spans="6:6">
      <c r="F2543" s="1192"/>
    </row>
    <row r="2544" spans="6:6">
      <c r="F2544" s="1192"/>
    </row>
    <row r="2545" spans="6:6">
      <c r="F2545" s="1192"/>
    </row>
    <row r="2546" spans="6:6">
      <c r="F2546" s="1192"/>
    </row>
    <row r="2547" spans="6:6">
      <c r="F2547" s="1192"/>
    </row>
    <row r="2548" spans="6:6">
      <c r="F2548" s="1192"/>
    </row>
    <row r="2549" spans="6:6">
      <c r="F2549" s="1192"/>
    </row>
    <row r="2550" spans="6:6">
      <c r="F2550" s="1192"/>
    </row>
    <row r="2551" spans="6:6">
      <c r="F2551" s="1192"/>
    </row>
    <row r="2552" spans="6:6">
      <c r="F2552" s="1192"/>
    </row>
    <row r="2553" spans="6:6">
      <c r="F2553" s="1192"/>
    </row>
    <row r="2554" spans="6:6">
      <c r="F2554" s="1192"/>
    </row>
    <row r="2555" spans="6:6">
      <c r="F2555" s="1192"/>
    </row>
    <row r="2556" spans="6:6">
      <c r="F2556" s="1192"/>
    </row>
    <row r="2557" spans="6:6">
      <c r="F2557" s="1192"/>
    </row>
    <row r="2558" spans="6:6">
      <c r="F2558" s="1192"/>
    </row>
    <row r="2559" spans="6:6">
      <c r="F2559" s="1192"/>
    </row>
    <row r="2560" spans="6:6">
      <c r="F2560" s="1192"/>
    </row>
    <row r="2561" spans="6:6">
      <c r="F2561" s="1192"/>
    </row>
    <row r="2562" spans="6:6">
      <c r="F2562" s="1192"/>
    </row>
    <row r="2563" spans="6:6">
      <c r="F2563" s="1192"/>
    </row>
    <row r="2564" spans="6:6">
      <c r="F2564" s="1192"/>
    </row>
    <row r="2565" spans="6:6">
      <c r="F2565" s="1192"/>
    </row>
    <row r="2566" spans="6:6">
      <c r="F2566" s="1192"/>
    </row>
    <row r="2567" spans="6:6">
      <c r="F2567" s="1192"/>
    </row>
    <row r="2568" spans="6:6">
      <c r="F2568" s="1192"/>
    </row>
    <row r="2569" spans="6:6">
      <c r="F2569" s="1192"/>
    </row>
    <row r="2570" spans="6:6">
      <c r="F2570" s="1192"/>
    </row>
    <row r="2571" spans="6:6">
      <c r="F2571" s="1192"/>
    </row>
    <row r="2572" spans="6:6">
      <c r="F2572" s="1192"/>
    </row>
    <row r="2573" spans="6:6">
      <c r="F2573" s="1192"/>
    </row>
    <row r="2574" spans="6:6">
      <c r="F2574" s="1192"/>
    </row>
    <row r="2575" spans="6:6">
      <c r="F2575" s="1192"/>
    </row>
    <row r="2576" spans="6:6">
      <c r="F2576" s="1192"/>
    </row>
    <row r="2577" spans="6:6">
      <c r="F2577" s="1192"/>
    </row>
    <row r="2578" spans="6:6">
      <c r="F2578" s="1192"/>
    </row>
    <row r="2579" spans="6:6">
      <c r="F2579" s="1192"/>
    </row>
    <row r="2580" spans="6:6">
      <c r="F2580" s="1192"/>
    </row>
    <row r="2581" spans="6:6">
      <c r="F2581" s="1192"/>
    </row>
    <row r="2582" spans="6:6">
      <c r="F2582" s="1192"/>
    </row>
    <row r="2583" spans="6:6">
      <c r="F2583" s="1192"/>
    </row>
    <row r="2584" spans="6:6">
      <c r="F2584" s="1192"/>
    </row>
    <row r="2585" spans="6:6">
      <c r="F2585" s="1192"/>
    </row>
    <row r="2586" spans="6:6">
      <c r="F2586" s="1192"/>
    </row>
    <row r="2587" spans="6:6">
      <c r="F2587" s="1192"/>
    </row>
    <row r="2588" spans="6:6">
      <c r="F2588" s="1192"/>
    </row>
    <row r="2589" spans="6:6">
      <c r="F2589" s="1192"/>
    </row>
    <row r="2590" spans="6:6">
      <c r="F2590" s="1192"/>
    </row>
    <row r="2591" spans="6:6">
      <c r="F2591" s="1192"/>
    </row>
    <row r="2592" spans="6:6">
      <c r="F2592" s="1192"/>
    </row>
    <row r="2593" spans="6:6">
      <c r="F2593" s="1192"/>
    </row>
    <row r="2594" spans="6:6">
      <c r="F2594" s="1192"/>
    </row>
    <row r="2595" spans="6:6">
      <c r="F2595" s="1192"/>
    </row>
    <row r="2596" spans="6:6">
      <c r="F2596" s="1192"/>
    </row>
    <row r="2597" spans="6:6">
      <c r="F2597" s="1192"/>
    </row>
    <row r="2598" spans="6:6">
      <c r="F2598" s="1192"/>
    </row>
    <row r="2599" spans="6:6">
      <c r="F2599" s="1192"/>
    </row>
    <row r="2600" spans="6:6">
      <c r="F2600" s="1192"/>
    </row>
    <row r="2601" spans="6:6">
      <c r="F2601" s="1192"/>
    </row>
    <row r="2602" spans="6:6">
      <c r="F2602" s="1192"/>
    </row>
    <row r="2603" spans="6:6">
      <c r="F2603" s="1192"/>
    </row>
    <row r="2604" spans="6:6">
      <c r="F2604" s="1192"/>
    </row>
    <row r="2605" spans="6:6">
      <c r="F2605" s="1192"/>
    </row>
    <row r="2606" spans="6:6">
      <c r="F2606" s="1192"/>
    </row>
    <row r="2607" spans="6:6">
      <c r="F2607" s="1192"/>
    </row>
    <row r="2608" spans="6:6">
      <c r="F2608" s="1192"/>
    </row>
    <row r="2609" spans="6:6">
      <c r="F2609" s="1192"/>
    </row>
    <row r="2610" spans="6:6">
      <c r="F2610" s="1192"/>
    </row>
    <row r="2611" spans="6:6">
      <c r="F2611" s="1192"/>
    </row>
    <row r="2612" spans="6:6">
      <c r="F2612" s="1192"/>
    </row>
    <row r="2613" spans="6:6">
      <c r="F2613" s="1192"/>
    </row>
    <row r="2614" spans="6:6">
      <c r="F2614" s="1192"/>
    </row>
    <row r="2615" spans="6:6">
      <c r="F2615" s="1192"/>
    </row>
    <row r="2616" spans="6:6">
      <c r="F2616" s="1192"/>
    </row>
    <row r="2617" spans="6:6">
      <c r="F2617" s="1192"/>
    </row>
    <row r="2618" spans="6:6">
      <c r="F2618" s="1192"/>
    </row>
    <row r="2619" spans="6:6">
      <c r="F2619" s="1192"/>
    </row>
    <row r="2620" spans="6:6">
      <c r="F2620" s="1192"/>
    </row>
    <row r="2621" spans="6:6">
      <c r="F2621" s="1192"/>
    </row>
    <row r="2622" spans="6:6">
      <c r="F2622" s="1192"/>
    </row>
    <row r="2623" spans="6:6">
      <c r="F2623" s="1192"/>
    </row>
    <row r="2624" spans="6:6">
      <c r="F2624" s="1192"/>
    </row>
    <row r="2625" spans="6:6">
      <c r="F2625" s="1192"/>
    </row>
    <row r="2626" spans="6:6">
      <c r="F2626" s="1192"/>
    </row>
    <row r="2627" spans="6:6">
      <c r="F2627" s="1192"/>
    </row>
    <row r="2628" spans="6:6">
      <c r="F2628" s="1192"/>
    </row>
    <row r="2629" spans="6:6">
      <c r="F2629" s="1192"/>
    </row>
    <row r="2630" spans="6:6">
      <c r="F2630" s="1192"/>
    </row>
    <row r="2631" spans="6:6">
      <c r="F2631" s="1192"/>
    </row>
    <row r="2632" spans="6:6">
      <c r="F2632" s="1192"/>
    </row>
    <row r="2633" spans="6:6">
      <c r="F2633" s="1192"/>
    </row>
    <row r="2634" spans="6:6">
      <c r="F2634" s="1192"/>
    </row>
    <row r="2635" spans="6:6">
      <c r="F2635" s="1192"/>
    </row>
    <row r="2636" spans="6:6">
      <c r="F2636" s="1192"/>
    </row>
    <row r="2637" spans="6:6">
      <c r="F2637" s="1192"/>
    </row>
    <row r="2638" spans="6:6">
      <c r="F2638" s="1192"/>
    </row>
    <row r="2639" spans="6:6">
      <c r="F2639" s="1192"/>
    </row>
    <row r="2640" spans="6:6">
      <c r="F2640" s="1192"/>
    </row>
    <row r="2641" spans="6:6">
      <c r="F2641" s="1192"/>
    </row>
    <row r="2642" spans="6:6">
      <c r="F2642" s="1192"/>
    </row>
    <row r="2643" spans="6:6">
      <c r="F2643" s="1192"/>
    </row>
    <row r="2644" spans="6:6">
      <c r="F2644" s="1192"/>
    </row>
    <row r="2645" spans="6:6">
      <c r="F2645" s="1192"/>
    </row>
    <row r="2646" spans="6:6">
      <c r="F2646" s="1192"/>
    </row>
    <row r="2647" spans="6:6">
      <c r="F2647" s="1192"/>
    </row>
    <row r="2648" spans="6:6">
      <c r="F2648" s="1192"/>
    </row>
    <row r="2649" spans="6:6">
      <c r="F2649" s="1192"/>
    </row>
    <row r="2650" spans="6:6">
      <c r="F2650" s="1192"/>
    </row>
    <row r="2651" spans="6:6">
      <c r="F2651" s="1192"/>
    </row>
    <row r="2652" spans="6:6">
      <c r="F2652" s="1192"/>
    </row>
    <row r="2653" spans="6:6">
      <c r="F2653" s="1192"/>
    </row>
    <row r="2654" spans="6:6">
      <c r="F2654" s="1192"/>
    </row>
    <row r="2655" spans="6:6">
      <c r="F2655" s="1192"/>
    </row>
    <row r="2656" spans="6:6">
      <c r="F2656" s="1192"/>
    </row>
    <row r="2657" spans="6:6">
      <c r="F2657" s="1192"/>
    </row>
    <row r="2658" spans="6:6">
      <c r="F2658" s="1192"/>
    </row>
    <row r="2659" spans="6:6">
      <c r="F2659" s="1192"/>
    </row>
    <row r="2660" spans="6:6">
      <c r="F2660" s="1192"/>
    </row>
    <row r="2661" spans="6:6">
      <c r="F2661" s="1192"/>
    </row>
    <row r="2662" spans="6:6">
      <c r="F2662" s="1192"/>
    </row>
    <row r="2663" spans="6:6">
      <c r="F2663" s="1192"/>
    </row>
    <row r="2664" spans="6:6">
      <c r="F2664" s="1192"/>
    </row>
    <row r="2665" spans="6:6">
      <c r="F2665" s="1192"/>
    </row>
    <row r="2666" spans="6:6">
      <c r="F2666" s="1192"/>
    </row>
    <row r="2667" spans="6:6">
      <c r="F2667" s="1192"/>
    </row>
    <row r="2668" spans="6:6">
      <c r="F2668" s="1192"/>
    </row>
    <row r="2669" spans="6:6">
      <c r="F2669" s="1192"/>
    </row>
    <row r="2670" spans="6:6">
      <c r="F2670" s="1192"/>
    </row>
    <row r="2671" spans="6:6">
      <c r="F2671" s="1192"/>
    </row>
    <row r="2672" spans="6:6">
      <c r="F2672" s="1192"/>
    </row>
    <row r="2673" spans="6:6">
      <c r="F2673" s="1192"/>
    </row>
    <row r="2674" spans="6:6">
      <c r="F2674" s="1192"/>
    </row>
    <row r="2675" spans="6:6">
      <c r="F2675" s="1192"/>
    </row>
    <row r="2676" spans="6:6">
      <c r="F2676" s="1192"/>
    </row>
    <row r="2677" spans="6:6">
      <c r="F2677" s="1192"/>
    </row>
    <row r="2678" spans="6:6">
      <c r="F2678" s="1192"/>
    </row>
    <row r="2679" spans="6:6">
      <c r="F2679" s="1192"/>
    </row>
    <row r="2680" spans="6:6">
      <c r="F2680" s="1192"/>
    </row>
    <row r="2681" spans="6:6">
      <c r="F2681" s="1192"/>
    </row>
    <row r="2682" spans="6:6">
      <c r="F2682" s="1192"/>
    </row>
    <row r="2683" spans="6:6">
      <c r="F2683" s="1192"/>
    </row>
    <row r="2684" spans="6:6">
      <c r="F2684" s="1192"/>
    </row>
    <row r="2685" spans="6:6">
      <c r="F2685" s="1192"/>
    </row>
    <row r="2686" spans="6:6">
      <c r="F2686" s="1192"/>
    </row>
    <row r="2687" spans="6:6">
      <c r="F2687" s="1192"/>
    </row>
    <row r="2688" spans="6:6">
      <c r="F2688" s="1192"/>
    </row>
    <row r="2689" spans="6:6">
      <c r="F2689" s="1192"/>
    </row>
    <row r="2690" spans="6:6">
      <c r="F2690" s="1192"/>
    </row>
    <row r="2691" spans="6:6">
      <c r="F2691" s="1192"/>
    </row>
    <row r="2692" spans="6:6">
      <c r="F2692" s="1192"/>
    </row>
    <row r="2693" spans="6:6">
      <c r="F2693" s="1192"/>
    </row>
    <row r="2694" spans="6:6">
      <c r="F2694" s="1192"/>
    </row>
    <row r="2695" spans="6:6">
      <c r="F2695" s="1192"/>
    </row>
    <row r="2696" spans="6:6">
      <c r="F2696" s="1192"/>
    </row>
    <row r="2697" spans="6:6">
      <c r="F2697" s="1192"/>
    </row>
    <row r="2698" spans="6:6">
      <c r="F2698" s="1192"/>
    </row>
    <row r="2699" spans="6:6">
      <c r="F2699" s="1192"/>
    </row>
    <row r="2700" spans="6:6">
      <c r="F2700" s="1192"/>
    </row>
    <row r="2701" spans="6:6">
      <c r="F2701" s="1192"/>
    </row>
    <row r="2702" spans="6:6">
      <c r="F2702" s="1192"/>
    </row>
    <row r="2703" spans="6:6">
      <c r="F2703" s="1192"/>
    </row>
    <row r="2704" spans="6:6">
      <c r="F2704" s="1192"/>
    </row>
    <row r="2705" spans="6:6">
      <c r="F2705" s="1192"/>
    </row>
    <row r="2706" spans="6:6">
      <c r="F2706" s="1192"/>
    </row>
    <row r="2707" spans="6:6">
      <c r="F2707" s="1192"/>
    </row>
    <row r="2708" spans="6:6">
      <c r="F2708" s="1192"/>
    </row>
    <row r="2709" spans="6:6">
      <c r="F2709" s="1192"/>
    </row>
    <row r="2710" spans="6:6">
      <c r="F2710" s="1192"/>
    </row>
    <row r="2711" spans="6:6">
      <c r="F2711" s="1192"/>
    </row>
    <row r="2712" spans="6:6">
      <c r="F2712" s="1192"/>
    </row>
    <row r="2713" spans="6:6">
      <c r="F2713" s="1192"/>
    </row>
    <row r="2714" spans="6:6">
      <c r="F2714" s="1192"/>
    </row>
    <row r="2715" spans="6:6">
      <c r="F2715" s="1192"/>
    </row>
    <row r="2716" spans="6:6">
      <c r="F2716" s="1192"/>
    </row>
    <row r="2717" spans="6:6">
      <c r="F2717" s="1192"/>
    </row>
    <row r="2718" spans="6:6">
      <c r="F2718" s="1192"/>
    </row>
    <row r="2719" spans="6:6">
      <c r="F2719" s="1192"/>
    </row>
    <row r="2720" spans="6:6">
      <c r="F2720" s="1192"/>
    </row>
    <row r="2721" spans="6:6">
      <c r="F2721" s="1192"/>
    </row>
    <row r="2722" spans="6:6">
      <c r="F2722" s="1192"/>
    </row>
    <row r="2723" spans="6:6">
      <c r="F2723" s="1192"/>
    </row>
    <row r="2724" spans="6:6">
      <c r="F2724" s="1192"/>
    </row>
    <row r="2725" spans="6:6">
      <c r="F2725" s="1192"/>
    </row>
    <row r="2726" spans="6:6">
      <c r="F2726" s="1192"/>
    </row>
    <row r="2727" spans="6:6">
      <c r="F2727" s="1192"/>
    </row>
    <row r="2728" spans="6:6">
      <c r="F2728" s="1192"/>
    </row>
    <row r="2729" spans="6:6">
      <c r="F2729" s="1192"/>
    </row>
    <row r="2730" spans="6:6">
      <c r="F2730" s="1192"/>
    </row>
    <row r="2731" spans="6:6">
      <c r="F2731" s="1192"/>
    </row>
    <row r="2732" spans="6:6">
      <c r="F2732" s="1192"/>
    </row>
    <row r="2733" spans="6:6">
      <c r="F2733" s="1192"/>
    </row>
    <row r="2734" spans="6:6">
      <c r="F2734" s="1192"/>
    </row>
    <row r="2735" spans="6:6">
      <c r="F2735" s="1192"/>
    </row>
    <row r="2736" spans="6:6">
      <c r="F2736" s="1192"/>
    </row>
    <row r="2737" spans="6:6">
      <c r="F2737" s="1192"/>
    </row>
    <row r="2738" spans="6:6">
      <c r="F2738" s="1192"/>
    </row>
    <row r="2739" spans="6:6">
      <c r="F2739" s="1192"/>
    </row>
    <row r="2740" spans="6:6">
      <c r="F2740" s="1192"/>
    </row>
    <row r="2741" spans="6:6">
      <c r="F2741" s="1192"/>
    </row>
    <row r="2742" spans="6:6">
      <c r="F2742" s="1192"/>
    </row>
    <row r="2743" spans="6:6">
      <c r="F2743" s="1192"/>
    </row>
    <row r="2744" spans="6:6">
      <c r="F2744" s="1192"/>
    </row>
    <row r="2745" spans="6:6">
      <c r="F2745" s="1192"/>
    </row>
    <row r="2746" spans="6:6">
      <c r="F2746" s="1192"/>
    </row>
    <row r="2747" spans="6:6">
      <c r="F2747" s="1192"/>
    </row>
    <row r="2748" spans="6:6">
      <c r="F2748" s="1192"/>
    </row>
    <row r="2749" spans="6:6">
      <c r="F2749" s="1192"/>
    </row>
    <row r="2750" spans="6:6">
      <c r="F2750" s="1192"/>
    </row>
    <row r="2751" spans="6:6">
      <c r="F2751" s="1192"/>
    </row>
    <row r="2752" spans="6:6">
      <c r="F2752" s="1192"/>
    </row>
    <row r="2753" spans="6:6">
      <c r="F2753" s="1192"/>
    </row>
    <row r="2754" spans="6:6">
      <c r="F2754" s="1192"/>
    </row>
    <row r="2755" spans="6:6">
      <c r="F2755" s="1192"/>
    </row>
    <row r="2756" spans="6:6">
      <c r="F2756" s="1192"/>
    </row>
    <row r="2757" spans="6:6">
      <c r="F2757" s="1192"/>
    </row>
    <row r="2758" spans="6:6">
      <c r="F2758" s="1192"/>
    </row>
    <row r="2759" spans="6:6">
      <c r="F2759" s="1192"/>
    </row>
    <row r="2760" spans="6:6">
      <c r="F2760" s="1192"/>
    </row>
    <row r="2761" spans="6:6">
      <c r="F2761" s="1192"/>
    </row>
    <row r="2762" spans="6:6">
      <c r="F2762" s="1192"/>
    </row>
    <row r="2763" spans="6:6">
      <c r="F2763" s="1192"/>
    </row>
    <row r="2764" spans="6:6">
      <c r="F2764" s="1192"/>
    </row>
    <row r="2765" spans="6:6">
      <c r="F2765" s="1192"/>
    </row>
    <row r="2766" spans="6:6">
      <c r="F2766" s="1192"/>
    </row>
    <row r="2767" spans="6:6">
      <c r="F2767" s="1192"/>
    </row>
    <row r="2768" spans="6:6">
      <c r="F2768" s="1192"/>
    </row>
    <row r="2769" spans="6:6">
      <c r="F2769" s="1192"/>
    </row>
    <row r="2770" spans="6:6">
      <c r="F2770" s="1192"/>
    </row>
    <row r="2771" spans="6:6">
      <c r="F2771" s="1192"/>
    </row>
    <row r="2772" spans="6:6">
      <c r="F2772" s="1192"/>
    </row>
    <row r="2773" spans="6:6">
      <c r="F2773" s="1192"/>
    </row>
    <row r="2774" spans="6:6">
      <c r="F2774" s="1192"/>
    </row>
    <row r="2775" spans="6:6">
      <c r="F2775" s="1192"/>
    </row>
    <row r="2776" spans="6:6">
      <c r="F2776" s="1192"/>
    </row>
    <row r="2777" spans="6:6">
      <c r="F2777" s="1192"/>
    </row>
    <row r="2778" spans="6:6">
      <c r="F2778" s="1192"/>
    </row>
    <row r="2779" spans="6:6">
      <c r="F2779" s="1192"/>
    </row>
    <row r="2780" spans="6:6">
      <c r="F2780" s="1192"/>
    </row>
    <row r="2781" spans="6:6">
      <c r="F2781" s="1192"/>
    </row>
    <row r="2782" spans="6:6">
      <c r="F2782" s="1192"/>
    </row>
    <row r="2783" spans="6:6">
      <c r="F2783" s="1192"/>
    </row>
    <row r="2784" spans="6:6">
      <c r="F2784" s="1192"/>
    </row>
    <row r="2785" spans="6:6">
      <c r="F2785" s="1192"/>
    </row>
    <row r="2786" spans="6:6">
      <c r="F2786" s="1192"/>
    </row>
    <row r="2787" spans="6:6">
      <c r="F2787" s="1192"/>
    </row>
    <row r="2788" spans="6:6">
      <c r="F2788" s="1192"/>
    </row>
    <row r="2789" spans="6:6">
      <c r="F2789" s="1192"/>
    </row>
    <row r="2790" spans="6:6">
      <c r="F2790" s="1192"/>
    </row>
    <row r="2791" spans="6:6">
      <c r="F2791" s="1192"/>
    </row>
    <row r="2792" spans="6:6">
      <c r="F2792" s="1192"/>
    </row>
    <row r="2793" spans="6:6">
      <c r="F2793" s="1192"/>
    </row>
    <row r="2794" spans="6:6">
      <c r="F2794" s="1192"/>
    </row>
    <row r="2795" spans="6:6">
      <c r="F2795" s="1192"/>
    </row>
    <row r="2796" spans="6:6">
      <c r="F2796" s="1192"/>
    </row>
    <row r="2797" spans="6:6">
      <c r="F2797" s="1192"/>
    </row>
    <row r="2798" spans="6:6">
      <c r="F2798" s="1192"/>
    </row>
    <row r="2799" spans="6:6">
      <c r="F2799" s="1192"/>
    </row>
    <row r="2800" spans="6:6">
      <c r="F2800" s="1192"/>
    </row>
    <row r="2801" spans="6:6">
      <c r="F2801" s="1192"/>
    </row>
    <row r="2802" spans="6:6">
      <c r="F2802" s="1192"/>
    </row>
    <row r="2803" spans="6:6">
      <c r="F2803" s="1192"/>
    </row>
    <row r="2804" spans="6:6">
      <c r="F2804" s="1192"/>
    </row>
    <row r="2805" spans="6:6">
      <c r="F2805" s="1192"/>
    </row>
    <row r="2806" spans="6:6">
      <c r="F2806" s="1192"/>
    </row>
    <row r="2807" spans="6:6">
      <c r="F2807" s="1192"/>
    </row>
    <row r="2808" spans="6:6">
      <c r="F2808" s="1192"/>
    </row>
    <row r="2809" spans="6:6">
      <c r="F2809" s="1192"/>
    </row>
    <row r="2810" spans="6:6">
      <c r="F2810" s="1192"/>
    </row>
    <row r="2811" spans="6:6">
      <c r="F2811" s="1192"/>
    </row>
    <row r="2812" spans="6:6">
      <c r="F2812" s="1192"/>
    </row>
    <row r="2813" spans="6:6">
      <c r="F2813" s="1192"/>
    </row>
    <row r="2814" spans="6:6">
      <c r="F2814" s="1192"/>
    </row>
    <row r="2815" spans="6:6">
      <c r="F2815" s="1192"/>
    </row>
    <row r="2816" spans="6:6">
      <c r="F2816" s="1192"/>
    </row>
    <row r="2817" spans="6:6">
      <c r="F2817" s="1192"/>
    </row>
    <row r="2818" spans="6:6">
      <c r="F2818" s="1192"/>
    </row>
    <row r="2819" spans="6:6">
      <c r="F2819" s="1192"/>
    </row>
    <row r="2820" spans="6:6">
      <c r="F2820" s="1192"/>
    </row>
    <row r="2821" spans="6:6">
      <c r="F2821" s="1192"/>
    </row>
    <row r="2822" spans="6:6">
      <c r="F2822" s="1192"/>
    </row>
    <row r="2823" spans="6:6">
      <c r="F2823" s="1192"/>
    </row>
    <row r="2824" spans="6:6">
      <c r="F2824" s="1192"/>
    </row>
    <row r="2825" spans="6:6">
      <c r="F2825" s="1192"/>
    </row>
    <row r="2826" spans="6:6">
      <c r="F2826" s="1192"/>
    </row>
    <row r="2827" spans="6:6">
      <c r="F2827" s="1192"/>
    </row>
    <row r="2828" spans="6:6">
      <c r="F2828" s="1192"/>
    </row>
    <row r="2829" spans="6:6">
      <c r="F2829" s="1192"/>
    </row>
    <row r="2830" spans="6:6">
      <c r="F2830" s="1192"/>
    </row>
    <row r="2831" spans="6:6">
      <c r="F2831" s="1192"/>
    </row>
    <row r="2832" spans="6:6">
      <c r="F2832" s="1192"/>
    </row>
    <row r="2833" spans="6:6">
      <c r="F2833" s="1192"/>
    </row>
    <row r="2834" spans="6:6">
      <c r="F2834" s="1192"/>
    </row>
    <row r="2835" spans="6:6">
      <c r="F2835" s="1192"/>
    </row>
    <row r="2836" spans="6:6">
      <c r="F2836" s="1192"/>
    </row>
    <row r="2837" spans="6:6">
      <c r="F2837" s="1192"/>
    </row>
    <row r="2838" spans="6:6">
      <c r="F2838" s="1192"/>
    </row>
    <row r="2839" spans="6:6">
      <c r="F2839" s="1192"/>
    </row>
    <row r="2840" spans="6:6">
      <c r="F2840" s="1192"/>
    </row>
    <row r="2841" spans="6:6">
      <c r="F2841" s="1192"/>
    </row>
    <row r="2842" spans="6:6">
      <c r="F2842" s="1192"/>
    </row>
    <row r="2843" spans="6:6">
      <c r="F2843" s="1192"/>
    </row>
    <row r="2844" spans="6:6">
      <c r="F2844" s="1192"/>
    </row>
    <row r="2845" spans="6:6">
      <c r="F2845" s="1192"/>
    </row>
    <row r="2846" spans="6:6">
      <c r="F2846" s="1192"/>
    </row>
    <row r="2847" spans="6:6">
      <c r="F2847" s="1192"/>
    </row>
    <row r="2848" spans="6:6">
      <c r="F2848" s="1192"/>
    </row>
    <row r="2849" spans="6:6">
      <c r="F2849" s="1192"/>
    </row>
    <row r="2850" spans="6:6">
      <c r="F2850" s="1192"/>
    </row>
    <row r="2851" spans="6:6">
      <c r="F2851" s="1192"/>
    </row>
    <row r="2852" spans="6:6">
      <c r="F2852" s="1192"/>
    </row>
    <row r="2853" spans="6:6">
      <c r="F2853" s="1192"/>
    </row>
    <row r="2854" spans="6:6">
      <c r="F2854" s="1192"/>
    </row>
    <row r="2855" spans="6:6">
      <c r="F2855" s="1192"/>
    </row>
    <row r="2856" spans="6:6">
      <c r="F2856" s="1192"/>
    </row>
    <row r="2857" spans="6:6">
      <c r="F2857" s="1192"/>
    </row>
    <row r="2858" spans="6:6">
      <c r="F2858" s="1192"/>
    </row>
    <row r="2859" spans="6:6">
      <c r="F2859" s="1192"/>
    </row>
    <row r="2860" spans="6:6">
      <c r="F2860" s="1192"/>
    </row>
    <row r="2861" spans="6:6">
      <c r="F2861" s="1192"/>
    </row>
    <row r="2862" spans="6:6">
      <c r="F2862" s="1192"/>
    </row>
    <row r="2863" spans="6:6">
      <c r="F2863" s="1192"/>
    </row>
    <row r="2864" spans="6:6">
      <c r="F2864" s="1192"/>
    </row>
    <row r="2865" spans="6:6">
      <c r="F2865" s="1192"/>
    </row>
    <row r="2866" spans="6:6">
      <c r="F2866" s="1192"/>
    </row>
    <row r="2867" spans="6:6">
      <c r="F2867" s="1192"/>
    </row>
    <row r="2868" spans="6:6">
      <c r="F2868" s="1192"/>
    </row>
    <row r="2869" spans="6:6">
      <c r="F2869" s="1192"/>
    </row>
    <row r="2870" spans="6:6">
      <c r="F2870" s="1192"/>
    </row>
    <row r="2871" spans="6:6">
      <c r="F2871" s="1192"/>
    </row>
    <row r="2872" spans="6:6">
      <c r="F2872" s="1192"/>
    </row>
    <row r="2873" spans="6:6">
      <c r="F2873" s="1192"/>
    </row>
    <row r="2874" spans="6:6">
      <c r="F2874" s="1192"/>
    </row>
    <row r="2875" spans="6:6">
      <c r="F2875" s="1192"/>
    </row>
    <row r="2876" spans="6:6">
      <c r="F2876" s="1192"/>
    </row>
    <row r="2877" spans="6:6">
      <c r="F2877" s="1192"/>
    </row>
    <row r="2878" spans="6:6">
      <c r="F2878" s="1192"/>
    </row>
    <row r="2879" spans="6:6">
      <c r="F2879" s="1192"/>
    </row>
    <row r="2880" spans="6:6">
      <c r="F2880" s="1192"/>
    </row>
    <row r="2881" spans="6:6">
      <c r="F2881" s="1192"/>
    </row>
    <row r="2882" spans="6:6">
      <c r="F2882" s="1192"/>
    </row>
    <row r="2883" spans="6:6">
      <c r="F2883" s="1192"/>
    </row>
    <row r="2884" spans="6:6">
      <c r="F2884" s="1192"/>
    </row>
    <row r="2885" spans="6:6">
      <c r="F2885" s="1192"/>
    </row>
    <row r="2886" spans="6:6">
      <c r="F2886" s="1192"/>
    </row>
    <row r="2887" spans="6:6">
      <c r="F2887" s="1192"/>
    </row>
    <row r="2888" spans="6:6">
      <c r="F2888" s="1192"/>
    </row>
    <row r="2889" spans="6:6">
      <c r="F2889" s="1192"/>
    </row>
    <row r="2890" spans="6:6">
      <c r="F2890" s="1192"/>
    </row>
    <row r="2891" spans="6:6">
      <c r="F2891" s="1192"/>
    </row>
    <row r="2892" spans="6:6">
      <c r="F2892" s="1192"/>
    </row>
    <row r="2893" spans="6:6">
      <c r="F2893" s="1192"/>
    </row>
    <row r="2894" spans="6:6">
      <c r="F2894" s="1192"/>
    </row>
    <row r="2895" spans="6:6">
      <c r="F2895" s="1192"/>
    </row>
    <row r="2896" spans="6:6">
      <c r="F2896" s="1192"/>
    </row>
    <row r="2897" spans="6:6">
      <c r="F2897" s="1192"/>
    </row>
    <row r="2898" spans="6:6">
      <c r="F2898" s="1192"/>
    </row>
    <row r="2899" spans="6:6">
      <c r="F2899" s="1192"/>
    </row>
    <row r="2900" spans="6:6">
      <c r="F2900" s="1192"/>
    </row>
    <row r="2901" spans="6:6">
      <c r="F2901" s="1192"/>
    </row>
    <row r="2902" spans="6:6">
      <c r="F2902" s="1192"/>
    </row>
    <row r="2903" spans="6:6">
      <c r="F2903" s="1192"/>
    </row>
    <row r="2904" spans="6:6">
      <c r="F2904" s="1192"/>
    </row>
    <row r="2905" spans="6:6">
      <c r="F2905" s="1192"/>
    </row>
    <row r="2906" spans="6:6">
      <c r="F2906" s="1192"/>
    </row>
    <row r="2907" spans="6:6">
      <c r="F2907" s="1192"/>
    </row>
    <row r="2908" spans="6:6">
      <c r="F2908" s="1192"/>
    </row>
    <row r="2909" spans="6:6">
      <c r="F2909" s="1192"/>
    </row>
    <row r="2910" spans="6:6">
      <c r="F2910" s="1192"/>
    </row>
    <row r="2911" spans="6:6">
      <c r="F2911" s="1192"/>
    </row>
    <row r="2912" spans="6:6">
      <c r="F2912" s="1192"/>
    </row>
    <row r="2913" spans="6:6">
      <c r="F2913" s="1192"/>
    </row>
    <row r="2914" spans="6:6">
      <c r="F2914" s="1192"/>
    </row>
    <row r="2915" spans="6:6">
      <c r="F2915" s="1192"/>
    </row>
    <row r="2916" spans="6:6">
      <c r="F2916" s="1192"/>
    </row>
    <row r="2917" spans="6:6">
      <c r="F2917" s="1192"/>
    </row>
    <row r="2918" spans="6:6">
      <c r="F2918" s="1192"/>
    </row>
    <row r="2919" spans="6:6">
      <c r="F2919" s="1192"/>
    </row>
    <row r="2920" spans="6:6">
      <c r="F2920" s="1192"/>
    </row>
    <row r="2921" spans="6:6">
      <c r="F2921" s="1192"/>
    </row>
    <row r="2922" spans="6:6">
      <c r="F2922" s="1192"/>
    </row>
    <row r="2923" spans="6:6">
      <c r="F2923" s="1192"/>
    </row>
    <row r="2924" spans="6:6">
      <c r="F2924" s="1192"/>
    </row>
    <row r="2925" spans="6:6">
      <c r="F2925" s="1192"/>
    </row>
    <row r="2926" spans="6:6">
      <c r="F2926" s="1192"/>
    </row>
    <row r="2927" spans="6:6">
      <c r="F2927" s="1192"/>
    </row>
    <row r="2928" spans="6:6">
      <c r="F2928" s="1192"/>
    </row>
    <row r="2929" spans="6:6">
      <c r="F2929" s="1192"/>
    </row>
    <row r="2930" spans="6:6">
      <c r="F2930" s="1192"/>
    </row>
    <row r="2931" spans="6:6">
      <c r="F2931" s="1192"/>
    </row>
    <row r="2932" spans="6:6">
      <c r="F2932" s="1192"/>
    </row>
    <row r="2933" spans="6:6">
      <c r="F2933" s="1192"/>
    </row>
    <row r="2934" spans="6:6">
      <c r="F2934" s="1192"/>
    </row>
    <row r="2935" spans="6:6">
      <c r="F2935" s="1192"/>
    </row>
    <row r="2936" spans="6:6">
      <c r="F2936" s="1192"/>
    </row>
    <row r="2937" spans="6:6">
      <c r="F2937" s="1192"/>
    </row>
    <row r="2938" spans="6:6">
      <c r="F2938" s="1192"/>
    </row>
    <row r="2939" spans="6:6">
      <c r="F2939" s="1192"/>
    </row>
    <row r="2940" spans="6:6">
      <c r="F2940" s="1192"/>
    </row>
    <row r="2941" spans="6:6">
      <c r="F2941" s="1192"/>
    </row>
    <row r="2942" spans="6:6">
      <c r="F2942" s="1192"/>
    </row>
    <row r="2943" spans="6:6">
      <c r="F2943" s="1192"/>
    </row>
    <row r="2944" spans="6:6">
      <c r="F2944" s="1192"/>
    </row>
    <row r="2945" spans="6:6">
      <c r="F2945" s="1192"/>
    </row>
    <row r="2946" spans="6:6">
      <c r="F2946" s="1192"/>
    </row>
    <row r="2947" spans="6:6">
      <c r="F2947" s="1192"/>
    </row>
    <row r="2948" spans="6:6">
      <c r="F2948" s="1192"/>
    </row>
    <row r="2949" spans="6:6">
      <c r="F2949" s="1192"/>
    </row>
    <row r="2950" spans="6:6">
      <c r="F2950" s="1192"/>
    </row>
    <row r="2951" spans="6:6">
      <c r="F2951" s="1192"/>
    </row>
    <row r="2952" spans="6:6">
      <c r="F2952" s="1192"/>
    </row>
    <row r="2953" spans="6:6">
      <c r="F2953" s="1192"/>
    </row>
    <row r="2954" spans="6:6">
      <c r="F2954" s="1192"/>
    </row>
    <row r="2955" spans="6:6">
      <c r="F2955" s="1192"/>
    </row>
    <row r="2956" spans="6:6">
      <c r="F2956" s="1192"/>
    </row>
    <row r="2957" spans="6:6">
      <c r="F2957" s="1192"/>
    </row>
    <row r="2958" spans="6:6">
      <c r="F2958" s="1192"/>
    </row>
    <row r="2959" spans="6:6">
      <c r="F2959" s="1192"/>
    </row>
    <row r="2960" spans="6:6">
      <c r="F2960" s="1192"/>
    </row>
    <row r="2961" spans="6:6">
      <c r="F2961" s="1192"/>
    </row>
    <row r="2962" spans="6:6">
      <c r="F2962" s="1192"/>
    </row>
    <row r="2963" spans="6:6">
      <c r="F2963" s="1192"/>
    </row>
    <row r="2964" spans="6:6">
      <c r="F2964" s="1192"/>
    </row>
    <row r="2965" spans="6:6">
      <c r="F2965" s="1192"/>
    </row>
    <row r="2966" spans="6:6">
      <c r="F2966" s="1192"/>
    </row>
    <row r="2967" spans="6:6">
      <c r="F2967" s="1192"/>
    </row>
    <row r="2968" spans="6:6">
      <c r="F2968" s="1192"/>
    </row>
    <row r="2969" spans="6:6">
      <c r="F2969" s="1192"/>
    </row>
    <row r="2970" spans="6:6">
      <c r="F2970" s="1192"/>
    </row>
    <row r="2971" spans="6:6">
      <c r="F2971" s="1192"/>
    </row>
    <row r="2972" spans="6:6">
      <c r="F2972" s="1192"/>
    </row>
    <row r="2973" spans="6:6">
      <c r="F2973" s="1192"/>
    </row>
    <row r="2974" spans="6:6">
      <c r="F2974" s="1192"/>
    </row>
    <row r="2975" spans="6:6">
      <c r="F2975" s="1192"/>
    </row>
    <row r="2976" spans="6:6">
      <c r="F2976" s="1192"/>
    </row>
    <row r="2977" spans="6:6">
      <c r="F2977" s="1192"/>
    </row>
    <row r="2978" spans="6:6">
      <c r="F2978" s="1192"/>
    </row>
    <row r="2979" spans="6:6">
      <c r="F2979" s="1192"/>
    </row>
    <row r="2980" spans="6:6">
      <c r="F2980" s="1192"/>
    </row>
    <row r="2981" spans="6:6">
      <c r="F2981" s="1192"/>
    </row>
    <row r="2982" spans="6:6">
      <c r="F2982" s="1192"/>
    </row>
    <row r="2983" spans="6:6">
      <c r="F2983" s="1192"/>
    </row>
    <row r="2984" spans="6:6">
      <c r="F2984" s="1192"/>
    </row>
    <row r="2985" spans="6:6">
      <c r="F2985" s="1192"/>
    </row>
    <row r="2986" spans="6:6">
      <c r="F2986" s="1192"/>
    </row>
    <row r="2987" spans="6:6">
      <c r="F2987" s="1192"/>
    </row>
    <row r="2988" spans="6:6">
      <c r="F2988" s="1192"/>
    </row>
    <row r="2989" spans="6:6">
      <c r="F2989" s="1192"/>
    </row>
    <row r="2990" spans="6:6">
      <c r="F2990" s="1192"/>
    </row>
    <row r="2991" spans="6:6">
      <c r="F2991" s="1192"/>
    </row>
    <row r="2992" spans="6:6">
      <c r="F2992" s="1192"/>
    </row>
    <row r="2993" spans="6:6">
      <c r="F2993" s="1192"/>
    </row>
    <row r="2994" spans="6:6">
      <c r="F2994" s="1192"/>
    </row>
    <row r="2995" spans="6:6">
      <c r="F2995" s="1192"/>
    </row>
    <row r="2996" spans="6:6">
      <c r="F2996" s="1192"/>
    </row>
    <row r="2997" spans="6:6">
      <c r="F2997" s="1192"/>
    </row>
    <row r="2998" spans="6:6">
      <c r="F2998" s="1192"/>
    </row>
    <row r="2999" spans="6:6">
      <c r="F2999" s="1192"/>
    </row>
    <row r="3000" spans="6:6">
      <c r="F3000" s="1192"/>
    </row>
    <row r="3001" spans="6:6">
      <c r="F3001" s="1192"/>
    </row>
    <row r="3002" spans="6:6">
      <c r="F3002" s="1192"/>
    </row>
    <row r="3003" spans="6:6">
      <c r="F3003" s="1192"/>
    </row>
    <row r="3004" spans="6:6">
      <c r="F3004" s="1192"/>
    </row>
    <row r="3005" spans="6:6">
      <c r="F3005" s="1192"/>
    </row>
    <row r="3006" spans="6:6">
      <c r="F3006" s="1192"/>
    </row>
    <row r="3007" spans="6:6">
      <c r="F3007" s="1192"/>
    </row>
    <row r="3008" spans="6:6">
      <c r="F3008" s="1192"/>
    </row>
    <row r="3009" spans="6:6">
      <c r="F3009" s="1192"/>
    </row>
    <row r="3010" spans="6:6">
      <c r="F3010" s="1192"/>
    </row>
    <row r="3011" spans="6:6">
      <c r="F3011" s="1192"/>
    </row>
    <row r="3012" spans="6:6">
      <c r="F3012" s="1192"/>
    </row>
    <row r="3013" spans="6:6">
      <c r="F3013" s="1192"/>
    </row>
    <row r="3014" spans="6:6">
      <c r="F3014" s="1192"/>
    </row>
    <row r="3015" spans="6:6">
      <c r="F3015" s="1192"/>
    </row>
    <row r="3016" spans="6:6">
      <c r="F3016" s="1192"/>
    </row>
    <row r="3017" spans="6:6">
      <c r="F3017" s="1192"/>
    </row>
    <row r="3018" spans="6:6">
      <c r="F3018" s="1192"/>
    </row>
    <row r="3019" spans="6:6">
      <c r="F3019" s="1192"/>
    </row>
    <row r="3020" spans="6:6">
      <c r="F3020" s="1192"/>
    </row>
    <row r="3021" spans="6:6">
      <c r="F3021" s="1192"/>
    </row>
    <row r="3022" spans="6:6">
      <c r="F3022" s="1192"/>
    </row>
    <row r="3023" spans="6:6">
      <c r="F3023" s="1192"/>
    </row>
    <row r="3024" spans="6:6">
      <c r="F3024" s="1192"/>
    </row>
    <row r="3025" spans="6:6">
      <c r="F3025" s="1192"/>
    </row>
    <row r="3026" spans="6:6">
      <c r="F3026" s="1192"/>
    </row>
    <row r="3027" spans="6:6">
      <c r="F3027" s="1192"/>
    </row>
    <row r="3028" spans="6:6">
      <c r="F3028" s="1192"/>
    </row>
    <row r="3029" spans="6:6">
      <c r="F3029" s="1192"/>
    </row>
    <row r="3030" spans="6:6">
      <c r="F3030" s="1192"/>
    </row>
    <row r="3031" spans="6:6">
      <c r="F3031" s="1192"/>
    </row>
    <row r="3032" spans="6:6">
      <c r="F3032" s="1192"/>
    </row>
    <row r="3033" spans="6:6">
      <c r="F3033" s="1192"/>
    </row>
    <row r="3034" spans="6:6">
      <c r="F3034" s="1192"/>
    </row>
    <row r="3035" spans="6:6">
      <c r="F3035" s="1192"/>
    </row>
    <row r="3036" spans="6:6">
      <c r="F3036" s="1192"/>
    </row>
    <row r="3037" spans="6:6">
      <c r="F3037" s="1192"/>
    </row>
    <row r="3038" spans="6:6">
      <c r="F3038" s="1192"/>
    </row>
    <row r="3039" spans="6:6">
      <c r="F3039" s="1192"/>
    </row>
    <row r="3040" spans="6:6">
      <c r="F3040" s="1192"/>
    </row>
    <row r="3041" spans="6:6">
      <c r="F3041" s="1192"/>
    </row>
    <row r="3042" spans="6:6">
      <c r="F3042" s="1192"/>
    </row>
    <row r="3043" spans="6:6">
      <c r="F3043" s="1192"/>
    </row>
    <row r="3044" spans="6:6">
      <c r="F3044" s="1192"/>
    </row>
    <row r="3045" spans="6:6">
      <c r="F3045" s="1192"/>
    </row>
    <row r="3046" spans="6:6">
      <c r="F3046" s="1192"/>
    </row>
    <row r="3047" spans="6:6">
      <c r="F3047" s="1192"/>
    </row>
    <row r="3048" spans="6:6">
      <c r="F3048" s="1192"/>
    </row>
    <row r="3049" spans="6:6">
      <c r="F3049" s="1192"/>
    </row>
    <row r="3050" spans="6:6">
      <c r="F3050" s="1192"/>
    </row>
    <row r="3051" spans="6:6">
      <c r="F3051" s="1192"/>
    </row>
    <row r="3052" spans="6:6">
      <c r="F3052" s="1192"/>
    </row>
    <row r="3053" spans="6:6">
      <c r="F3053" s="1192"/>
    </row>
    <row r="3054" spans="6:6">
      <c r="F3054" s="1192"/>
    </row>
    <row r="3055" spans="6:6">
      <c r="F3055" s="1192"/>
    </row>
    <row r="3056" spans="6:6">
      <c r="F3056" s="1192"/>
    </row>
    <row r="3057" spans="6:6">
      <c r="F3057" s="1192"/>
    </row>
    <row r="3058" spans="6:6">
      <c r="F3058" s="1192"/>
    </row>
    <row r="3059" spans="6:6">
      <c r="F3059" s="1192"/>
    </row>
    <row r="3060" spans="6:6">
      <c r="F3060" s="1192"/>
    </row>
    <row r="3061" spans="6:6">
      <c r="F3061" s="1192"/>
    </row>
    <row r="3062" spans="6:6">
      <c r="F3062" s="1192"/>
    </row>
    <row r="3063" spans="6:6">
      <c r="F3063" s="1192"/>
    </row>
    <row r="3064" spans="6:6">
      <c r="F3064" s="1192"/>
    </row>
    <row r="3065" spans="6:6">
      <c r="F3065" s="1192"/>
    </row>
    <row r="3066" spans="6:6">
      <c r="F3066" s="1192"/>
    </row>
    <row r="3067" spans="6:6">
      <c r="F3067" s="1192"/>
    </row>
    <row r="3068" spans="6:6">
      <c r="F3068" s="1192"/>
    </row>
    <row r="3069" spans="6:6">
      <c r="F3069" s="1192"/>
    </row>
    <row r="3070" spans="6:6">
      <c r="F3070" s="1192"/>
    </row>
    <row r="3071" spans="6:6">
      <c r="F3071" s="1192"/>
    </row>
    <row r="3072" spans="6:6">
      <c r="F3072" s="1192"/>
    </row>
    <row r="3073" spans="6:6">
      <c r="F3073" s="1192"/>
    </row>
    <row r="3074" spans="6:6">
      <c r="F3074" s="1192"/>
    </row>
    <row r="3075" spans="6:6">
      <c r="F3075" s="1192"/>
    </row>
    <row r="3076" spans="6:6">
      <c r="F3076" s="1192"/>
    </row>
    <row r="3077" spans="6:6">
      <c r="F3077" s="1192"/>
    </row>
    <row r="3078" spans="6:6">
      <c r="F3078" s="1192"/>
    </row>
    <row r="3079" spans="6:6">
      <c r="F3079" s="1192"/>
    </row>
    <row r="3080" spans="6:6">
      <c r="F3080" s="1192"/>
    </row>
    <row r="3081" spans="6:6">
      <c r="F3081" s="1192"/>
    </row>
    <row r="3082" spans="6:6">
      <c r="F3082" s="1192"/>
    </row>
    <row r="3083" spans="6:6">
      <c r="F3083" s="1192"/>
    </row>
    <row r="3084" spans="6:6">
      <c r="F3084" s="1192"/>
    </row>
    <row r="3085" spans="6:6">
      <c r="F3085" s="1192"/>
    </row>
    <row r="3086" spans="6:6">
      <c r="F3086" s="1192"/>
    </row>
    <row r="3087" spans="6:6">
      <c r="F3087" s="1192"/>
    </row>
    <row r="3088" spans="6:6">
      <c r="F3088" s="1192"/>
    </row>
    <row r="3089" spans="6:6">
      <c r="F3089" s="1192"/>
    </row>
    <row r="3090" spans="6:6">
      <c r="F3090" s="1192"/>
    </row>
    <row r="3091" spans="6:6">
      <c r="F3091" s="1192"/>
    </row>
    <row r="3092" spans="6:6">
      <c r="F3092" s="1192"/>
    </row>
    <row r="3093" spans="6:6">
      <c r="F3093" s="1192"/>
    </row>
    <row r="3094" spans="6:6">
      <c r="F3094" s="1192"/>
    </row>
    <row r="3095" spans="6:6">
      <c r="F3095" s="1192"/>
    </row>
    <row r="3096" spans="6:6">
      <c r="F3096" s="1192"/>
    </row>
    <row r="3097" spans="6:6">
      <c r="F3097" s="1192"/>
    </row>
    <row r="3098" spans="6:6">
      <c r="F3098" s="1192"/>
    </row>
    <row r="3099" spans="6:6">
      <c r="F3099" s="1192"/>
    </row>
    <row r="3100" spans="6:6">
      <c r="F3100" s="1192"/>
    </row>
    <row r="3101" spans="6:6">
      <c r="F3101" s="1192"/>
    </row>
    <row r="3102" spans="6:6">
      <c r="F3102" s="1192"/>
    </row>
    <row r="3103" spans="6:6">
      <c r="F3103" s="1192"/>
    </row>
    <row r="3104" spans="6:6">
      <c r="F3104" s="1192"/>
    </row>
    <row r="3105" spans="6:6">
      <c r="F3105" s="1192"/>
    </row>
    <row r="3106" spans="6:6">
      <c r="F3106" s="1192"/>
    </row>
    <row r="3107" spans="6:6">
      <c r="F3107" s="1192"/>
    </row>
    <row r="3108" spans="6:6">
      <c r="F3108" s="1192"/>
    </row>
    <row r="3109" spans="6:6">
      <c r="F3109" s="1192"/>
    </row>
    <row r="3110" spans="6:6">
      <c r="F3110" s="1192"/>
    </row>
    <row r="3111" spans="6:6">
      <c r="F3111" s="1192"/>
    </row>
    <row r="3112" spans="6:6">
      <c r="F3112" s="1192"/>
    </row>
    <row r="3113" spans="6:6">
      <c r="F3113" s="1192"/>
    </row>
    <row r="3114" spans="6:6">
      <c r="F3114" s="1192"/>
    </row>
    <row r="3115" spans="6:6">
      <c r="F3115" s="1192"/>
    </row>
    <row r="3116" spans="6:6">
      <c r="F3116" s="1192"/>
    </row>
    <row r="3117" spans="6:6">
      <c r="F3117" s="1192"/>
    </row>
    <row r="3118" spans="6:6">
      <c r="F3118" s="1192"/>
    </row>
    <row r="3119" spans="6:6">
      <c r="F3119" s="1192"/>
    </row>
    <row r="3120" spans="6:6">
      <c r="F3120" s="1192"/>
    </row>
    <row r="3121" spans="6:6">
      <c r="F3121" s="1192"/>
    </row>
    <row r="3122" spans="6:6">
      <c r="F3122" s="1192"/>
    </row>
    <row r="3123" spans="6:6">
      <c r="F3123" s="1192"/>
    </row>
    <row r="3124" spans="6:6">
      <c r="F3124" s="1192"/>
    </row>
    <row r="3125" spans="6:6">
      <c r="F3125" s="1192"/>
    </row>
    <row r="3126" spans="6:6">
      <c r="F3126" s="1192"/>
    </row>
    <row r="3127" spans="6:6">
      <c r="F3127" s="1192"/>
    </row>
    <row r="3128" spans="6:6">
      <c r="F3128" s="1192"/>
    </row>
    <row r="3129" spans="6:6">
      <c r="F3129" s="1192"/>
    </row>
    <row r="3130" spans="6:6">
      <c r="F3130" s="1192"/>
    </row>
    <row r="3131" spans="6:6">
      <c r="F3131" s="1192"/>
    </row>
    <row r="3132" spans="6:6">
      <c r="F3132" s="1192"/>
    </row>
    <row r="3133" spans="6:6">
      <c r="F3133" s="1192"/>
    </row>
    <row r="3134" spans="6:6">
      <c r="F3134" s="1192"/>
    </row>
    <row r="3135" spans="6:6">
      <c r="F3135" s="1192"/>
    </row>
    <row r="3136" spans="6:6">
      <c r="F3136" s="1192"/>
    </row>
    <row r="3137" spans="6:6">
      <c r="F3137" s="1192"/>
    </row>
    <row r="3138" spans="6:6">
      <c r="F3138" s="1192"/>
    </row>
    <row r="3139" spans="6:6">
      <c r="F3139" s="1192"/>
    </row>
    <row r="3140" spans="6:6">
      <c r="F3140" s="1192"/>
    </row>
    <row r="3141" spans="6:6">
      <c r="F3141" s="1192"/>
    </row>
    <row r="3142" spans="6:6">
      <c r="F3142" s="1192"/>
    </row>
    <row r="3143" spans="6:6">
      <c r="F3143" s="1192"/>
    </row>
    <row r="3144" spans="6:6">
      <c r="F3144" s="1192"/>
    </row>
    <row r="3145" spans="6:6">
      <c r="F3145" s="1192"/>
    </row>
    <row r="3146" spans="6:6">
      <c r="F3146" s="1192"/>
    </row>
    <row r="3147" spans="6:6">
      <c r="F3147" s="1192"/>
    </row>
    <row r="3148" spans="6:6">
      <c r="F3148" s="1192"/>
    </row>
    <row r="3149" spans="6:6">
      <c r="F3149" s="1192"/>
    </row>
    <row r="3150" spans="6:6">
      <c r="F3150" s="1192"/>
    </row>
    <row r="3151" spans="6:6">
      <c r="F3151" s="1192"/>
    </row>
    <row r="3152" spans="6:6">
      <c r="F3152" s="1192"/>
    </row>
    <row r="3153" spans="6:6">
      <c r="F3153" s="1192"/>
    </row>
    <row r="3154" spans="6:6">
      <c r="F3154" s="1192"/>
    </row>
    <row r="3155" spans="6:6">
      <c r="F3155" s="1192"/>
    </row>
    <row r="3156" spans="6:6">
      <c r="F3156" s="1192"/>
    </row>
    <row r="3157" spans="6:6">
      <c r="F3157" s="1192"/>
    </row>
    <row r="3158" spans="6:6">
      <c r="F3158" s="1192"/>
    </row>
    <row r="3159" spans="6:6">
      <c r="F3159" s="1192"/>
    </row>
    <row r="3160" spans="6:6">
      <c r="F3160" s="1192"/>
    </row>
    <row r="3161" spans="6:6">
      <c r="F3161" s="1192"/>
    </row>
    <row r="3162" spans="6:6">
      <c r="F3162" s="1192"/>
    </row>
    <row r="3163" spans="6:6">
      <c r="F3163" s="1192"/>
    </row>
    <row r="3164" spans="6:6">
      <c r="F3164" s="1192"/>
    </row>
    <row r="3165" spans="6:6">
      <c r="F3165" s="1192"/>
    </row>
    <row r="3166" spans="6:6">
      <c r="F3166" s="1192"/>
    </row>
    <row r="3167" spans="6:6">
      <c r="F3167" s="1192"/>
    </row>
    <row r="3168" spans="6:6">
      <c r="F3168" s="1192"/>
    </row>
    <row r="3169" spans="6:6">
      <c r="F3169" s="1192"/>
    </row>
    <row r="3170" spans="6:6">
      <c r="F3170" s="1192"/>
    </row>
    <row r="3171" spans="6:6">
      <c r="F3171" s="1192"/>
    </row>
    <row r="3172" spans="6:6">
      <c r="F3172" s="1192"/>
    </row>
    <row r="3173" spans="6:6">
      <c r="F3173" s="1192"/>
    </row>
    <row r="3174" spans="6:6">
      <c r="F3174" s="1192"/>
    </row>
    <row r="3175" spans="6:6">
      <c r="F3175" s="1192"/>
    </row>
    <row r="3176" spans="6:6">
      <c r="F3176" s="1192"/>
    </row>
    <row r="3177" spans="6:6">
      <c r="F3177" s="1192"/>
    </row>
    <row r="3178" spans="6:6">
      <c r="F3178" s="1192"/>
    </row>
    <row r="3179" spans="6:6">
      <c r="F3179" s="1192"/>
    </row>
    <row r="3180" spans="6:6">
      <c r="F3180" s="1192"/>
    </row>
    <row r="3181" spans="6:6">
      <c r="F3181" s="1192"/>
    </row>
    <row r="3182" spans="6:6">
      <c r="F3182" s="1192"/>
    </row>
    <row r="3183" spans="6:6">
      <c r="F3183" s="1192"/>
    </row>
    <row r="3184" spans="6:6">
      <c r="F3184" s="1192"/>
    </row>
    <row r="3185" spans="6:6">
      <c r="F3185" s="1192"/>
    </row>
    <row r="3186" spans="6:6">
      <c r="F3186" s="1192"/>
    </row>
    <row r="3187" spans="6:6">
      <c r="F3187" s="1192"/>
    </row>
    <row r="3188" spans="6:6">
      <c r="F3188" s="1192"/>
    </row>
    <row r="3189" spans="6:6">
      <c r="F3189" s="1192"/>
    </row>
    <row r="3190" spans="6:6">
      <c r="F3190" s="1192"/>
    </row>
    <row r="3191" spans="6:6">
      <c r="F3191" s="1192"/>
    </row>
    <row r="3192" spans="6:6">
      <c r="F3192" s="1192"/>
    </row>
    <row r="3193" spans="6:6">
      <c r="F3193" s="1192"/>
    </row>
    <row r="3194" spans="6:6">
      <c r="F3194" s="1192"/>
    </row>
    <row r="3195" spans="6:6">
      <c r="F3195" s="1192"/>
    </row>
    <row r="3196" spans="6:6">
      <c r="F3196" s="1192"/>
    </row>
    <row r="3197" spans="6:6">
      <c r="F3197" s="1192"/>
    </row>
    <row r="3198" spans="6:6">
      <c r="F3198" s="1192"/>
    </row>
    <row r="3199" spans="6:6">
      <c r="F3199" s="1192"/>
    </row>
    <row r="3200" spans="6:6">
      <c r="F3200" s="1192"/>
    </row>
    <row r="3201" spans="6:6">
      <c r="F3201" s="1192"/>
    </row>
    <row r="3202" spans="6:6">
      <c r="F3202" s="1192"/>
    </row>
    <row r="3203" spans="6:6">
      <c r="F3203" s="1192"/>
    </row>
    <row r="3204" spans="6:6">
      <c r="F3204" s="1192"/>
    </row>
    <row r="3205" spans="6:6">
      <c r="F3205" s="1192"/>
    </row>
    <row r="3206" spans="6:6">
      <c r="F3206" s="1192"/>
    </row>
    <row r="3207" spans="6:6">
      <c r="F3207" s="1192"/>
    </row>
    <row r="3208" spans="6:6">
      <c r="F3208" s="1192"/>
    </row>
    <row r="3209" spans="6:6">
      <c r="F3209" s="1192"/>
    </row>
    <row r="3210" spans="6:6">
      <c r="F3210" s="1192"/>
    </row>
    <row r="3211" spans="6:6">
      <c r="F3211" s="1192"/>
    </row>
    <row r="3212" spans="6:6">
      <c r="F3212" s="1192"/>
    </row>
    <row r="3213" spans="6:6">
      <c r="F3213" s="1192"/>
    </row>
    <row r="3214" spans="6:6">
      <c r="F3214" s="1192"/>
    </row>
    <row r="3215" spans="6:6">
      <c r="F3215" s="1192"/>
    </row>
    <row r="3216" spans="6:6">
      <c r="F3216" s="1192"/>
    </row>
    <row r="3217" spans="6:6">
      <c r="F3217" s="1192"/>
    </row>
    <row r="3218" spans="6:6">
      <c r="F3218" s="1192"/>
    </row>
    <row r="3219" spans="6:6">
      <c r="F3219" s="1192"/>
    </row>
    <row r="3220" spans="6:6">
      <c r="F3220" s="1192"/>
    </row>
    <row r="3221" spans="6:6">
      <c r="F3221" s="1192"/>
    </row>
    <row r="3222" spans="6:6">
      <c r="F3222" s="1192"/>
    </row>
    <row r="3223" spans="6:6">
      <c r="F3223" s="1192"/>
    </row>
    <row r="3224" spans="6:6">
      <c r="F3224" s="1192"/>
    </row>
    <row r="3225" spans="6:6">
      <c r="F3225" s="1192"/>
    </row>
    <row r="3226" spans="6:6">
      <c r="F3226" s="1192"/>
    </row>
    <row r="3227" spans="6:6">
      <c r="F3227" s="1192"/>
    </row>
    <row r="3228" spans="6:6">
      <c r="F3228" s="1192"/>
    </row>
    <row r="3229" spans="6:6">
      <c r="F3229" s="1192"/>
    </row>
    <row r="3230" spans="6:6">
      <c r="F3230" s="1192"/>
    </row>
    <row r="3231" spans="6:6">
      <c r="F3231" s="1192"/>
    </row>
    <row r="3232" spans="6:6">
      <c r="F3232" s="1192"/>
    </row>
    <row r="3233" spans="6:6">
      <c r="F3233" s="1192"/>
    </row>
    <row r="3234" spans="6:6">
      <c r="F3234" s="1192"/>
    </row>
    <row r="3235" spans="6:6">
      <c r="F3235" s="1192"/>
    </row>
    <row r="3236" spans="6:6">
      <c r="F3236" s="1192"/>
    </row>
    <row r="3237" spans="6:6">
      <c r="F3237" s="1192"/>
    </row>
    <row r="3238" spans="6:6">
      <c r="F3238" s="1192"/>
    </row>
    <row r="3239" spans="6:6">
      <c r="F3239" s="1192"/>
    </row>
    <row r="3240" spans="6:6">
      <c r="F3240" s="1192"/>
    </row>
    <row r="3241" spans="6:6">
      <c r="F3241" s="1192"/>
    </row>
    <row r="3242" spans="6:6">
      <c r="F3242" s="1192"/>
    </row>
    <row r="3243" spans="6:6">
      <c r="F3243" s="1192"/>
    </row>
    <row r="3244" spans="6:6">
      <c r="F3244" s="1192"/>
    </row>
    <row r="3245" spans="6:6">
      <c r="F3245" s="1192"/>
    </row>
    <row r="3246" spans="6:6">
      <c r="F3246" s="1192"/>
    </row>
    <row r="3247" spans="6:6">
      <c r="F3247" s="1192"/>
    </row>
    <row r="3248" spans="6:6">
      <c r="F3248" s="1192"/>
    </row>
    <row r="3249" spans="6:6">
      <c r="F3249" s="1192"/>
    </row>
    <row r="3250" spans="6:6">
      <c r="F3250" s="1192"/>
    </row>
    <row r="3251" spans="6:6">
      <c r="F3251" s="1192"/>
    </row>
    <row r="3252" spans="6:6">
      <c r="F3252" s="1192"/>
    </row>
    <row r="3253" spans="6:6">
      <c r="F3253" s="1192"/>
    </row>
    <row r="3254" spans="6:6">
      <c r="F3254" s="1192"/>
    </row>
    <row r="3255" spans="6:6">
      <c r="F3255" s="1192"/>
    </row>
    <row r="3256" spans="6:6">
      <c r="F3256" s="1192"/>
    </row>
    <row r="3257" spans="6:6">
      <c r="F3257" s="1192"/>
    </row>
    <row r="3258" spans="6:6">
      <c r="F3258" s="1192"/>
    </row>
    <row r="3259" spans="6:6">
      <c r="F3259" s="1192"/>
    </row>
    <row r="3260" spans="6:6">
      <c r="F3260" s="1192"/>
    </row>
    <row r="3261" spans="6:6">
      <c r="F3261" s="1192"/>
    </row>
    <row r="3262" spans="6:6">
      <c r="F3262" s="1192"/>
    </row>
    <row r="3263" spans="6:6">
      <c r="F3263" s="1192"/>
    </row>
    <row r="3264" spans="6:6">
      <c r="F3264" s="1192"/>
    </row>
    <row r="3265" spans="6:6">
      <c r="F3265" s="1192"/>
    </row>
    <row r="3266" spans="6:6">
      <c r="F3266" s="1192"/>
    </row>
    <row r="3267" spans="6:6">
      <c r="F3267" s="1192"/>
    </row>
    <row r="3268" spans="6:6">
      <c r="F3268" s="1192"/>
    </row>
    <row r="3269" spans="6:6">
      <c r="F3269" s="1192"/>
    </row>
    <row r="3270" spans="6:6">
      <c r="F3270" s="1192"/>
    </row>
    <row r="3271" spans="6:6">
      <c r="F3271" s="1192"/>
    </row>
    <row r="3272" spans="6:6">
      <c r="F3272" s="1192"/>
    </row>
    <row r="3273" spans="6:6">
      <c r="F3273" s="1192"/>
    </row>
    <row r="3274" spans="6:6">
      <c r="F3274" s="1192"/>
    </row>
    <row r="3275" spans="6:6">
      <c r="F3275" s="1192"/>
    </row>
    <row r="3276" spans="6:6">
      <c r="F3276" s="1192"/>
    </row>
    <row r="3277" spans="6:6">
      <c r="F3277" s="1192"/>
    </row>
    <row r="3278" spans="6:6">
      <c r="F3278" s="1192"/>
    </row>
    <row r="3279" spans="6:6">
      <c r="F3279" s="1192"/>
    </row>
    <row r="3280" spans="6:6">
      <c r="F3280" s="1192"/>
    </row>
    <row r="3281" spans="6:6">
      <c r="F3281" s="1192"/>
    </row>
    <row r="3282" spans="6:6">
      <c r="F3282" s="1192"/>
    </row>
    <row r="3283" spans="6:6">
      <c r="F3283" s="1192"/>
    </row>
    <row r="3284" spans="6:6">
      <c r="F3284" s="1192"/>
    </row>
    <row r="3285" spans="6:6">
      <c r="F3285" s="1192"/>
    </row>
    <row r="3286" spans="6:6">
      <c r="F3286" s="1192"/>
    </row>
    <row r="3287" spans="6:6">
      <c r="F3287" s="1192"/>
    </row>
    <row r="3288" spans="6:6">
      <c r="F3288" s="1192"/>
    </row>
    <row r="3289" spans="6:6">
      <c r="F3289" s="1192"/>
    </row>
    <row r="3290" spans="6:6">
      <c r="F3290" s="1192"/>
    </row>
    <row r="3291" spans="6:6">
      <c r="F3291" s="1192"/>
    </row>
    <row r="3292" spans="6:6">
      <c r="F3292" s="1192"/>
    </row>
    <row r="3293" spans="6:6">
      <c r="F3293" s="1192"/>
    </row>
    <row r="3294" spans="6:6">
      <c r="F3294" s="1192"/>
    </row>
    <row r="3295" spans="6:6">
      <c r="F3295" s="1192"/>
    </row>
    <row r="3296" spans="6:6">
      <c r="F3296" s="1192"/>
    </row>
    <row r="3297" spans="6:6">
      <c r="F3297" s="1192"/>
    </row>
    <row r="3298" spans="6:6">
      <c r="F3298" s="1192"/>
    </row>
    <row r="3299" spans="6:6">
      <c r="F3299" s="1192"/>
    </row>
    <row r="3300" spans="6:6">
      <c r="F3300" s="1192"/>
    </row>
    <row r="3301" spans="6:6">
      <c r="F3301" s="1192"/>
    </row>
    <row r="3302" spans="6:6">
      <c r="F3302" s="1192"/>
    </row>
    <row r="3303" spans="6:6">
      <c r="F3303" s="1192"/>
    </row>
    <row r="3304" spans="6:6">
      <c r="F3304" s="1192"/>
    </row>
    <row r="3305" spans="6:6">
      <c r="F3305" s="1192"/>
    </row>
    <row r="3306" spans="6:6">
      <c r="F3306" s="1192"/>
    </row>
    <row r="3307" spans="6:6">
      <c r="F3307" s="1192"/>
    </row>
    <row r="3308" spans="6:6">
      <c r="F3308" s="1192"/>
    </row>
    <row r="3309" spans="6:6">
      <c r="F3309" s="1192"/>
    </row>
    <row r="3310" spans="6:6">
      <c r="F3310" s="1192"/>
    </row>
    <row r="3311" spans="6:6">
      <c r="F3311" s="1192"/>
    </row>
    <row r="3312" spans="6:6">
      <c r="F3312" s="1192"/>
    </row>
    <row r="3313" spans="6:6">
      <c r="F3313" s="1192"/>
    </row>
    <row r="3314" spans="6:6">
      <c r="F3314" s="1192"/>
    </row>
    <row r="3315" spans="6:6">
      <c r="F3315" s="1192"/>
    </row>
    <row r="3316" spans="6:6">
      <c r="F3316" s="1192"/>
    </row>
    <row r="3317" spans="6:6">
      <c r="F3317" s="1192"/>
    </row>
    <row r="3318" spans="6:6">
      <c r="F3318" s="1192"/>
    </row>
    <row r="3319" spans="6:6">
      <c r="F3319" s="1192"/>
    </row>
    <row r="3320" spans="6:6">
      <c r="F3320" s="1192"/>
    </row>
    <row r="3321" spans="6:6">
      <c r="F3321" s="1192"/>
    </row>
    <row r="3322" spans="6:6">
      <c r="F3322" s="1192"/>
    </row>
    <row r="3323" spans="6:6">
      <c r="F3323" s="1192"/>
    </row>
    <row r="3324" spans="6:6">
      <c r="F3324" s="1192"/>
    </row>
    <row r="3325" spans="6:6">
      <c r="F3325" s="1192"/>
    </row>
    <row r="3326" spans="6:6">
      <c r="F3326" s="1192"/>
    </row>
    <row r="3327" spans="6:6">
      <c r="F3327" s="1192"/>
    </row>
    <row r="3328" spans="6:6">
      <c r="F3328" s="1192"/>
    </row>
    <row r="3329" spans="6:6">
      <c r="F3329" s="1192"/>
    </row>
    <row r="3330" spans="6:6">
      <c r="F3330" s="1192"/>
    </row>
    <row r="3331" spans="6:6">
      <c r="F3331" s="1192"/>
    </row>
    <row r="3332" spans="6:6">
      <c r="F3332" s="1192"/>
    </row>
    <row r="3333" spans="6:6">
      <c r="F3333" s="1192"/>
    </row>
    <row r="3334" spans="6:6">
      <c r="F3334" s="1192"/>
    </row>
    <row r="3335" spans="6:6">
      <c r="F3335" s="1192"/>
    </row>
    <row r="3336" spans="6:6">
      <c r="F3336" s="1192"/>
    </row>
    <row r="3337" spans="6:6">
      <c r="F3337" s="1192"/>
    </row>
    <row r="3338" spans="6:6">
      <c r="F3338" s="1192"/>
    </row>
    <row r="3339" spans="6:6">
      <c r="F3339" s="1192"/>
    </row>
    <row r="3340" spans="6:6">
      <c r="F3340" s="1192"/>
    </row>
    <row r="3341" spans="6:6">
      <c r="F3341" s="1192"/>
    </row>
    <row r="3342" spans="6:6">
      <c r="F3342" s="1192"/>
    </row>
    <row r="3343" spans="6:6">
      <c r="F3343" s="1192"/>
    </row>
    <row r="3344" spans="6:6">
      <c r="F3344" s="1192"/>
    </row>
    <row r="3345" spans="6:6">
      <c r="F3345" s="1192"/>
    </row>
    <row r="3346" spans="6:6">
      <c r="F3346" s="1192"/>
    </row>
    <row r="3347" spans="6:6">
      <c r="F3347" s="1192"/>
    </row>
    <row r="3348" spans="6:6">
      <c r="F3348" s="1192"/>
    </row>
    <row r="3349" spans="6:6">
      <c r="F3349" s="1192"/>
    </row>
    <row r="3350" spans="6:6">
      <c r="F3350" s="1192"/>
    </row>
    <row r="3351" spans="6:6">
      <c r="F3351" s="1192"/>
    </row>
    <row r="3352" spans="6:6">
      <c r="F3352" s="1192"/>
    </row>
    <row r="3353" spans="6:6">
      <c r="F3353" s="1192"/>
    </row>
    <row r="3354" spans="6:6">
      <c r="F3354" s="1192"/>
    </row>
    <row r="3355" spans="6:6">
      <c r="F3355" s="1192"/>
    </row>
    <row r="3356" spans="6:6">
      <c r="F3356" s="1192"/>
    </row>
    <row r="3357" spans="6:6">
      <c r="F3357" s="1192"/>
    </row>
    <row r="3358" spans="6:6">
      <c r="F3358" s="1192"/>
    </row>
    <row r="3359" spans="6:6">
      <c r="F3359" s="1192"/>
    </row>
    <row r="3360" spans="6:6">
      <c r="F3360" s="1192"/>
    </row>
    <row r="3361" spans="6:6">
      <c r="F3361" s="1192"/>
    </row>
    <row r="3362" spans="6:6">
      <c r="F3362" s="1192"/>
    </row>
    <row r="3363" spans="6:6">
      <c r="F3363" s="1192"/>
    </row>
    <row r="3364" spans="6:6">
      <c r="F3364" s="1192"/>
    </row>
    <row r="3365" spans="6:6">
      <c r="F3365" s="1192"/>
    </row>
    <row r="3366" spans="6:6">
      <c r="F3366" s="1192"/>
    </row>
    <row r="3367" spans="6:6">
      <c r="F3367" s="1192"/>
    </row>
    <row r="3368" spans="6:6">
      <c r="F3368" s="1192"/>
    </row>
    <row r="3369" spans="6:6">
      <c r="F3369" s="1192"/>
    </row>
    <row r="3370" spans="6:6">
      <c r="F3370" s="1192"/>
    </row>
    <row r="3371" spans="6:6">
      <c r="F3371" s="1192"/>
    </row>
    <row r="3372" spans="6:6">
      <c r="F3372" s="1192"/>
    </row>
    <row r="3373" spans="6:6">
      <c r="F3373" s="1192"/>
    </row>
    <row r="3374" spans="6:6">
      <c r="F3374" s="1192"/>
    </row>
    <row r="3375" spans="6:6">
      <c r="F3375" s="1192"/>
    </row>
    <row r="3376" spans="6:6">
      <c r="F3376" s="1192"/>
    </row>
    <row r="3377" spans="6:6">
      <c r="F3377" s="1192"/>
    </row>
    <row r="3378" spans="6:6">
      <c r="F3378" s="1192"/>
    </row>
    <row r="3379" spans="6:6">
      <c r="F3379" s="1192"/>
    </row>
    <row r="3380" spans="6:6">
      <c r="F3380" s="1192"/>
    </row>
    <row r="3381" spans="6:6">
      <c r="F3381" s="1192"/>
    </row>
    <row r="3382" spans="6:6">
      <c r="F3382" s="1192"/>
    </row>
    <row r="3383" spans="6:6">
      <c r="F3383" s="1192"/>
    </row>
    <row r="3384" spans="6:6">
      <c r="F3384" s="1192"/>
    </row>
    <row r="3385" spans="6:6">
      <c r="F3385" s="1192"/>
    </row>
    <row r="3386" spans="6:6">
      <c r="F3386" s="1192"/>
    </row>
    <row r="3387" spans="6:6">
      <c r="F3387" s="1192"/>
    </row>
    <row r="3388" spans="6:6">
      <c r="F3388" s="1192"/>
    </row>
    <row r="3389" spans="6:6">
      <c r="F3389" s="1192"/>
    </row>
    <row r="3390" spans="6:6">
      <c r="F3390" s="1192"/>
    </row>
    <row r="3391" spans="6:6">
      <c r="F3391" s="1192"/>
    </row>
    <row r="3392" spans="6:6">
      <c r="F3392" s="1192"/>
    </row>
    <row r="3393" spans="6:6">
      <c r="F3393" s="1192"/>
    </row>
    <row r="3394" spans="6:6">
      <c r="F3394" s="1192"/>
    </row>
    <row r="3395" spans="6:6">
      <c r="F3395" s="1192"/>
    </row>
    <row r="3396" spans="6:6">
      <c r="F3396" s="1192"/>
    </row>
    <row r="3397" spans="6:6">
      <c r="F3397" s="1192"/>
    </row>
    <row r="3398" spans="6:6">
      <c r="F3398" s="1192"/>
    </row>
    <row r="3399" spans="6:6">
      <c r="F3399" s="1192"/>
    </row>
    <row r="3400" spans="6:6">
      <c r="F3400" s="1192"/>
    </row>
    <row r="3401" spans="6:6">
      <c r="F3401" s="1192"/>
    </row>
    <row r="3402" spans="6:6">
      <c r="F3402" s="1192"/>
    </row>
    <row r="3403" spans="6:6">
      <c r="F3403" s="1192"/>
    </row>
    <row r="3404" spans="6:6">
      <c r="F3404" s="1192"/>
    </row>
    <row r="3405" spans="6:6">
      <c r="F3405" s="1192"/>
    </row>
    <row r="3406" spans="6:6">
      <c r="F3406" s="1192"/>
    </row>
    <row r="3407" spans="6:6">
      <c r="F3407" s="1192"/>
    </row>
    <row r="3408" spans="6:6">
      <c r="F3408" s="1192"/>
    </row>
    <row r="3409" spans="6:6">
      <c r="F3409" s="1192"/>
    </row>
    <row r="3410" spans="6:6">
      <c r="F3410" s="1192"/>
    </row>
    <row r="3411" spans="6:6">
      <c r="F3411" s="1192"/>
    </row>
    <row r="3412" spans="6:6">
      <c r="F3412" s="1192"/>
    </row>
    <row r="3413" spans="6:6">
      <c r="F3413" s="1192"/>
    </row>
    <row r="3414" spans="6:6">
      <c r="F3414" s="1192"/>
    </row>
    <row r="3415" spans="6:6">
      <c r="F3415" s="1192"/>
    </row>
    <row r="3416" spans="6:6">
      <c r="F3416" s="1192"/>
    </row>
    <row r="3417" spans="6:6">
      <c r="F3417" s="1192"/>
    </row>
    <row r="3418" spans="6:6">
      <c r="F3418" s="1192"/>
    </row>
    <row r="3419" spans="6:6">
      <c r="F3419" s="1192"/>
    </row>
    <row r="3420" spans="6:6">
      <c r="F3420" s="1192"/>
    </row>
    <row r="3421" spans="6:6">
      <c r="F3421" s="1192"/>
    </row>
    <row r="3422" spans="6:6">
      <c r="F3422" s="1192"/>
    </row>
    <row r="3423" spans="6:6">
      <c r="F3423" s="1192"/>
    </row>
    <row r="3424" spans="6:6">
      <c r="F3424" s="1192"/>
    </row>
    <row r="3425" spans="6:6">
      <c r="F3425" s="1192"/>
    </row>
    <row r="3426" spans="6:6">
      <c r="F3426" s="1192"/>
    </row>
    <row r="3427" spans="6:6">
      <c r="F3427" s="1192"/>
    </row>
    <row r="3428" spans="6:6">
      <c r="F3428" s="1192"/>
    </row>
    <row r="3429" spans="6:6">
      <c r="F3429" s="1192"/>
    </row>
    <row r="3430" spans="6:6">
      <c r="F3430" s="1192"/>
    </row>
    <row r="3431" spans="6:6">
      <c r="F3431" s="1192"/>
    </row>
    <row r="3432" spans="6:6">
      <c r="F3432" s="1192"/>
    </row>
    <row r="3433" spans="6:6">
      <c r="F3433" s="1192"/>
    </row>
    <row r="3434" spans="6:6">
      <c r="F3434" s="1192"/>
    </row>
    <row r="3435" spans="6:6">
      <c r="F3435" s="1192"/>
    </row>
    <row r="3436" spans="6:6">
      <c r="F3436" s="1192"/>
    </row>
    <row r="3437" spans="6:6">
      <c r="F3437" s="1192"/>
    </row>
    <row r="3438" spans="6:6">
      <c r="F3438" s="1192"/>
    </row>
    <row r="3439" spans="6:6">
      <c r="F3439" s="1192"/>
    </row>
    <row r="3440" spans="6:6">
      <c r="F3440" s="1192"/>
    </row>
    <row r="3441" spans="6:6">
      <c r="F3441" s="1192"/>
    </row>
    <row r="3442" spans="6:6">
      <c r="F3442" s="1192"/>
    </row>
    <row r="3443" spans="6:6">
      <c r="F3443" s="1192"/>
    </row>
    <row r="3444" spans="6:6">
      <c r="F3444" s="1192"/>
    </row>
    <row r="3445" spans="6:6">
      <c r="F3445" s="1192"/>
    </row>
    <row r="3446" spans="6:6">
      <c r="F3446" s="1192"/>
    </row>
    <row r="3447" spans="6:6">
      <c r="F3447" s="1192"/>
    </row>
    <row r="3448" spans="6:6">
      <c r="F3448" s="1192"/>
    </row>
    <row r="3449" spans="6:6">
      <c r="F3449" s="1192"/>
    </row>
    <row r="3450" spans="6:6">
      <c r="F3450" s="1192"/>
    </row>
    <row r="3451" spans="6:6">
      <c r="F3451" s="1192"/>
    </row>
    <row r="3452" spans="6:6">
      <c r="F3452" s="1192"/>
    </row>
    <row r="3453" spans="6:6">
      <c r="F3453" s="1192"/>
    </row>
    <row r="3454" spans="6:6">
      <c r="F3454" s="1192"/>
    </row>
    <row r="3455" spans="6:6">
      <c r="F3455" s="1192"/>
    </row>
    <row r="3456" spans="6:6">
      <c r="F3456" s="1192"/>
    </row>
    <row r="3457" spans="6:6">
      <c r="F3457" s="1192"/>
    </row>
    <row r="3458" spans="6:6">
      <c r="F3458" s="1192"/>
    </row>
    <row r="3459" spans="6:6">
      <c r="F3459" s="1192"/>
    </row>
    <row r="3460" spans="6:6">
      <c r="F3460" s="1192"/>
    </row>
    <row r="3461" spans="6:6">
      <c r="F3461" s="1192"/>
    </row>
    <row r="3462" spans="6:6">
      <c r="F3462" s="1192"/>
    </row>
    <row r="3463" spans="6:6">
      <c r="F3463" s="1192"/>
    </row>
    <row r="3464" spans="6:6">
      <c r="F3464" s="1192"/>
    </row>
    <row r="3465" spans="6:6">
      <c r="F3465" s="1192"/>
    </row>
    <row r="3466" spans="6:6">
      <c r="F3466" s="1192"/>
    </row>
    <row r="3467" spans="6:6">
      <c r="F3467" s="1192"/>
    </row>
    <row r="3468" spans="6:6">
      <c r="F3468" s="1192"/>
    </row>
    <row r="3469" spans="6:6">
      <c r="F3469" s="1192"/>
    </row>
    <row r="3470" spans="6:6">
      <c r="F3470" s="1192"/>
    </row>
    <row r="3471" spans="6:6">
      <c r="F3471" s="1192"/>
    </row>
    <row r="3472" spans="6:6">
      <c r="F3472" s="1192"/>
    </row>
    <row r="3473" spans="6:6">
      <c r="F3473" s="1192"/>
    </row>
    <row r="3474" spans="6:6">
      <c r="F3474" s="1192"/>
    </row>
    <row r="3475" spans="6:6">
      <c r="F3475" s="1192"/>
    </row>
    <row r="3476" spans="6:6">
      <c r="F3476" s="1192"/>
    </row>
    <row r="3477" spans="6:6">
      <c r="F3477" s="1192"/>
    </row>
    <row r="3478" spans="6:6">
      <c r="F3478" s="1192"/>
    </row>
    <row r="3479" spans="6:6">
      <c r="F3479" s="1192"/>
    </row>
    <row r="3480" spans="6:6">
      <c r="F3480" s="1192"/>
    </row>
    <row r="3481" spans="6:6">
      <c r="F3481" s="1192"/>
    </row>
    <row r="3482" spans="6:6">
      <c r="F3482" s="1192"/>
    </row>
    <row r="3483" spans="6:6">
      <c r="F3483" s="1192"/>
    </row>
    <row r="3484" spans="6:6">
      <c r="F3484" s="1192"/>
    </row>
    <row r="3485" spans="6:6">
      <c r="F3485" s="1192"/>
    </row>
    <row r="3486" spans="6:6">
      <c r="F3486" s="1192"/>
    </row>
    <row r="3487" spans="6:6">
      <c r="F3487" s="1192"/>
    </row>
    <row r="3488" spans="6:6">
      <c r="F3488" s="1192"/>
    </row>
    <row r="3489" spans="6:6">
      <c r="F3489" s="1192"/>
    </row>
    <row r="3490" spans="6:6">
      <c r="F3490" s="1192"/>
    </row>
    <row r="3491" spans="6:6">
      <c r="F3491" s="1192"/>
    </row>
    <row r="3492" spans="6:6">
      <c r="F3492" s="1192"/>
    </row>
    <row r="3493" spans="6:6">
      <c r="F3493" s="1192"/>
    </row>
    <row r="3494" spans="6:6">
      <c r="F3494" s="1192"/>
    </row>
    <row r="3495" spans="6:6">
      <c r="F3495" s="1192"/>
    </row>
    <row r="3496" spans="6:6">
      <c r="F3496" s="1192"/>
    </row>
    <row r="3497" spans="6:6">
      <c r="F3497" s="1192"/>
    </row>
    <row r="3498" spans="6:6">
      <c r="F3498" s="1192"/>
    </row>
    <row r="3499" spans="6:6">
      <c r="F3499" s="1192"/>
    </row>
    <row r="3500" spans="6:6">
      <c r="F3500" s="1192"/>
    </row>
    <row r="3501" spans="6:6">
      <c r="F3501" s="1192"/>
    </row>
    <row r="3502" spans="6:6">
      <c r="F3502" s="1192"/>
    </row>
    <row r="3503" spans="6:6">
      <c r="F3503" s="1192"/>
    </row>
    <row r="3504" spans="6:6">
      <c r="F3504" s="1192"/>
    </row>
    <row r="3505" spans="6:6">
      <c r="F3505" s="1192"/>
    </row>
    <row r="3506" spans="6:6">
      <c r="F3506" s="1192"/>
    </row>
    <row r="3507" spans="6:6">
      <c r="F3507" s="1192"/>
    </row>
    <row r="3508" spans="6:6">
      <c r="F3508" s="1192"/>
    </row>
    <row r="3509" spans="6:6">
      <c r="F3509" s="1192"/>
    </row>
    <row r="3510" spans="6:6">
      <c r="F3510" s="1192"/>
    </row>
    <row r="3511" spans="6:6">
      <c r="F3511" s="1192"/>
    </row>
    <row r="3512" spans="6:6">
      <c r="F3512" s="1192"/>
    </row>
    <row r="3513" spans="6:6">
      <c r="F3513" s="1192"/>
    </row>
    <row r="3514" spans="6:6">
      <c r="F3514" s="1192"/>
    </row>
    <row r="3515" spans="6:6">
      <c r="F3515" s="1192"/>
    </row>
    <row r="3516" spans="6:6">
      <c r="F3516" s="1192"/>
    </row>
    <row r="3517" spans="6:6">
      <c r="F3517" s="1192"/>
    </row>
    <row r="3518" spans="6:6">
      <c r="F3518" s="1192"/>
    </row>
    <row r="3519" spans="6:6">
      <c r="F3519" s="1192"/>
    </row>
    <row r="3520" spans="6:6">
      <c r="F3520" s="1192"/>
    </row>
    <row r="3521" spans="6:6">
      <c r="F3521" s="1192"/>
    </row>
    <row r="3522" spans="6:6">
      <c r="F3522" s="1192"/>
    </row>
    <row r="3523" spans="6:6">
      <c r="F3523" s="1192"/>
    </row>
    <row r="3524" spans="6:6">
      <c r="F3524" s="1192"/>
    </row>
    <row r="3525" spans="6:6">
      <c r="F3525" s="1192"/>
    </row>
    <row r="3526" spans="6:6">
      <c r="F3526" s="1192"/>
    </row>
    <row r="3527" spans="6:6">
      <c r="F3527" s="1192"/>
    </row>
    <row r="3528" spans="6:6">
      <c r="F3528" s="1192"/>
    </row>
    <row r="3529" spans="6:6">
      <c r="F3529" s="1192"/>
    </row>
    <row r="3530" spans="6:6">
      <c r="F3530" s="1192"/>
    </row>
    <row r="3531" spans="6:6">
      <c r="F3531" s="1192"/>
    </row>
    <row r="3532" spans="6:6">
      <c r="F3532" s="1192"/>
    </row>
    <row r="3533" spans="6:6">
      <c r="F3533" s="1192"/>
    </row>
    <row r="3534" spans="6:6">
      <c r="F3534" s="1192"/>
    </row>
    <row r="3535" spans="6:6">
      <c r="F3535" s="1192"/>
    </row>
    <row r="3536" spans="6:6">
      <c r="F3536" s="1192"/>
    </row>
    <row r="3537" spans="6:6">
      <c r="F3537" s="1192"/>
    </row>
    <row r="3538" spans="6:6">
      <c r="F3538" s="1192"/>
    </row>
    <row r="3539" spans="6:6">
      <c r="F3539" s="1192"/>
    </row>
    <row r="3540" spans="6:6">
      <c r="F3540" s="1192"/>
    </row>
    <row r="3541" spans="6:6">
      <c r="F3541" s="1192"/>
    </row>
    <row r="3542" spans="6:6">
      <c r="F3542" s="1192"/>
    </row>
    <row r="3543" spans="6:6">
      <c r="F3543" s="1192"/>
    </row>
    <row r="3544" spans="6:6">
      <c r="F3544" s="1192"/>
    </row>
    <row r="3545" spans="6:6">
      <c r="F3545" s="1192"/>
    </row>
    <row r="3546" spans="6:6">
      <c r="F3546" s="1192"/>
    </row>
    <row r="3547" spans="6:6">
      <c r="F3547" s="1192"/>
    </row>
    <row r="3548" spans="6:6">
      <c r="F3548" s="1192"/>
    </row>
    <row r="3549" spans="6:6">
      <c r="F3549" s="1192"/>
    </row>
    <row r="3550" spans="6:6">
      <c r="F3550" s="1192"/>
    </row>
    <row r="3551" spans="6:6">
      <c r="F3551" s="1192"/>
    </row>
    <row r="3552" spans="6:6">
      <c r="F3552" s="1192"/>
    </row>
    <row r="3553" spans="6:6">
      <c r="F3553" s="1192"/>
    </row>
    <row r="3554" spans="6:6">
      <c r="F3554" s="1192"/>
    </row>
    <row r="3555" spans="6:6">
      <c r="F3555" s="1192"/>
    </row>
    <row r="3556" spans="6:6">
      <c r="F3556" s="1192"/>
    </row>
    <row r="3557" spans="6:6">
      <c r="F3557" s="1192"/>
    </row>
    <row r="3558" spans="6:6">
      <c r="F3558" s="1192"/>
    </row>
    <row r="3559" spans="6:6">
      <c r="F3559" s="1192"/>
    </row>
    <row r="3560" spans="6:6">
      <c r="F3560" s="1192"/>
    </row>
    <row r="3561" spans="6:6">
      <c r="F3561" s="1192"/>
    </row>
    <row r="3562" spans="6:6">
      <c r="F3562" s="1192"/>
    </row>
    <row r="3563" spans="6:6">
      <c r="F3563" s="1192"/>
    </row>
    <row r="3564" spans="6:6">
      <c r="F3564" s="1192"/>
    </row>
    <row r="3565" spans="6:6">
      <c r="F3565" s="1192"/>
    </row>
    <row r="3566" spans="6:6">
      <c r="F3566" s="1192"/>
    </row>
    <row r="3567" spans="6:6">
      <c r="F3567" s="1192"/>
    </row>
    <row r="3568" spans="6:6">
      <c r="F3568" s="1192"/>
    </row>
    <row r="3569" spans="6:6">
      <c r="F3569" s="1192"/>
    </row>
    <row r="3570" spans="6:6">
      <c r="F3570" s="1192"/>
    </row>
    <row r="3571" spans="6:6">
      <c r="F3571" s="1192"/>
    </row>
    <row r="3572" spans="6:6">
      <c r="F3572" s="1192"/>
    </row>
    <row r="3573" spans="6:6">
      <c r="F3573" s="1192"/>
    </row>
    <row r="3574" spans="6:6">
      <c r="F3574" s="1192"/>
    </row>
    <row r="3575" spans="6:6">
      <c r="F3575" s="1192"/>
    </row>
    <row r="3576" spans="6:6">
      <c r="F3576" s="1192"/>
    </row>
    <row r="3577" spans="6:6">
      <c r="F3577" s="1192"/>
    </row>
    <row r="3578" spans="6:6">
      <c r="F3578" s="1192"/>
    </row>
    <row r="3579" spans="6:6">
      <c r="F3579" s="1192"/>
    </row>
    <row r="3580" spans="6:6">
      <c r="F3580" s="1192"/>
    </row>
    <row r="3581" spans="6:6">
      <c r="F3581" s="1192"/>
    </row>
    <row r="3582" spans="6:6">
      <c r="F3582" s="1192"/>
    </row>
    <row r="3583" spans="6:6">
      <c r="F3583" s="1192"/>
    </row>
    <row r="3584" spans="6:6">
      <c r="F3584" s="1192"/>
    </row>
    <row r="3585" spans="6:6">
      <c r="F3585" s="1192"/>
    </row>
    <row r="3586" spans="6:6">
      <c r="F3586" s="1192"/>
    </row>
    <row r="3587" spans="6:6">
      <c r="F3587" s="1192"/>
    </row>
    <row r="3588" spans="6:6">
      <c r="F3588" s="1192"/>
    </row>
    <row r="3589" spans="6:6">
      <c r="F3589" s="1192"/>
    </row>
    <row r="3590" spans="6:6">
      <c r="F3590" s="1192"/>
    </row>
    <row r="3591" spans="6:6">
      <c r="F3591" s="1192"/>
    </row>
    <row r="3592" spans="6:6">
      <c r="F3592" s="1192"/>
    </row>
    <row r="3593" spans="6:6">
      <c r="F3593" s="1192"/>
    </row>
    <row r="3594" spans="6:6">
      <c r="F3594" s="1192"/>
    </row>
    <row r="3595" spans="6:6">
      <c r="F3595" s="1192"/>
    </row>
    <row r="3596" spans="6:6">
      <c r="F3596" s="1192"/>
    </row>
    <row r="3597" spans="6:6">
      <c r="F3597" s="1192"/>
    </row>
    <row r="3598" spans="6:6">
      <c r="F3598" s="1192"/>
    </row>
    <row r="3599" spans="6:6">
      <c r="F3599" s="1192"/>
    </row>
    <row r="3600" spans="6:6">
      <c r="F3600" s="1192"/>
    </row>
    <row r="3601" spans="6:6">
      <c r="F3601" s="1192"/>
    </row>
    <row r="3602" spans="6:6">
      <c r="F3602" s="1192"/>
    </row>
    <row r="3603" spans="6:6">
      <c r="F3603" s="1192"/>
    </row>
    <row r="3604" spans="6:6">
      <c r="F3604" s="1192"/>
    </row>
    <row r="3605" spans="6:6">
      <c r="F3605" s="1192"/>
    </row>
    <row r="3606" spans="6:6">
      <c r="F3606" s="1192"/>
    </row>
    <row r="3607" spans="6:6">
      <c r="F3607" s="1192"/>
    </row>
    <row r="3608" spans="6:6">
      <c r="F3608" s="1192"/>
    </row>
    <row r="3609" spans="6:6">
      <c r="F3609" s="1192"/>
    </row>
    <row r="3610" spans="6:6">
      <c r="F3610" s="1192"/>
    </row>
    <row r="3611" spans="6:6">
      <c r="F3611" s="1192"/>
    </row>
    <row r="3612" spans="6:6">
      <c r="F3612" s="1192"/>
    </row>
    <row r="3613" spans="6:6">
      <c r="F3613" s="1192"/>
    </row>
    <row r="3614" spans="6:6">
      <c r="F3614" s="1192"/>
    </row>
    <row r="3615" spans="6:6">
      <c r="F3615" s="1192"/>
    </row>
    <row r="3616" spans="6:6">
      <c r="F3616" s="1192"/>
    </row>
    <row r="3617" spans="6:6">
      <c r="F3617" s="1192"/>
    </row>
    <row r="3618" spans="6:6">
      <c r="F3618" s="1192"/>
    </row>
    <row r="3619" spans="6:6">
      <c r="F3619" s="1192"/>
    </row>
    <row r="3620" spans="6:6">
      <c r="F3620" s="1192"/>
    </row>
    <row r="3621" spans="6:6">
      <c r="F3621" s="1192"/>
    </row>
    <row r="3622" spans="6:6">
      <c r="F3622" s="1192"/>
    </row>
    <row r="3623" spans="6:6">
      <c r="F3623" s="1192"/>
    </row>
    <row r="3624" spans="6:6">
      <c r="F3624" s="1192"/>
    </row>
    <row r="3625" spans="6:6">
      <c r="F3625" s="1192"/>
    </row>
    <row r="3626" spans="6:6">
      <c r="F3626" s="1192"/>
    </row>
    <row r="3627" spans="6:6">
      <c r="F3627" s="1192"/>
    </row>
    <row r="3628" spans="6:6">
      <c r="F3628" s="1192"/>
    </row>
    <row r="3629" spans="6:6">
      <c r="F3629" s="1192"/>
    </row>
    <row r="3630" spans="6:6">
      <c r="F3630" s="1192"/>
    </row>
    <row r="3631" spans="6:6">
      <c r="F3631" s="1192"/>
    </row>
    <row r="3632" spans="6:6">
      <c r="F3632" s="1192"/>
    </row>
    <row r="3633" spans="6:6">
      <c r="F3633" s="1192"/>
    </row>
    <row r="3634" spans="6:6">
      <c r="F3634" s="1192"/>
    </row>
    <row r="3635" spans="6:6">
      <c r="F3635" s="1192"/>
    </row>
    <row r="3636" spans="6:6">
      <c r="F3636" s="1192"/>
    </row>
    <row r="3637" spans="6:6">
      <c r="F3637" s="1192"/>
    </row>
    <row r="3638" spans="6:6">
      <c r="F3638" s="1192"/>
    </row>
    <row r="3639" spans="6:6">
      <c r="F3639" s="1192"/>
    </row>
    <row r="3640" spans="6:6">
      <c r="F3640" s="1192"/>
    </row>
    <row r="3641" spans="6:6">
      <c r="F3641" s="1192"/>
    </row>
    <row r="3642" spans="6:6">
      <c r="F3642" s="1192"/>
    </row>
    <row r="3643" spans="6:6">
      <c r="F3643" s="1192"/>
    </row>
    <row r="3644" spans="6:6">
      <c r="F3644" s="1192"/>
    </row>
    <row r="3645" spans="6:6">
      <c r="F3645" s="1192"/>
    </row>
    <row r="3646" spans="6:6">
      <c r="F3646" s="1192"/>
    </row>
    <row r="3647" spans="6:6">
      <c r="F3647" s="1192"/>
    </row>
    <row r="3648" spans="6:6">
      <c r="F3648" s="1192"/>
    </row>
    <row r="3649" spans="6:6">
      <c r="F3649" s="1192"/>
    </row>
    <row r="3650" spans="6:6">
      <c r="F3650" s="1192"/>
    </row>
    <row r="3651" spans="6:6">
      <c r="F3651" s="1192"/>
    </row>
    <row r="3652" spans="6:6">
      <c r="F3652" s="1192"/>
    </row>
    <row r="3653" spans="6:6">
      <c r="F3653" s="1192"/>
    </row>
    <row r="3654" spans="6:6">
      <c r="F3654" s="1192"/>
    </row>
    <row r="3655" spans="6:6">
      <c r="F3655" s="1192"/>
    </row>
    <row r="3656" spans="6:6">
      <c r="F3656" s="1192"/>
    </row>
    <row r="3657" spans="6:6">
      <c r="F3657" s="1192"/>
    </row>
    <row r="3658" spans="6:6">
      <c r="F3658" s="1192"/>
    </row>
    <row r="3659" spans="6:6">
      <c r="F3659" s="1192"/>
    </row>
    <row r="3660" spans="6:6">
      <c r="F3660" s="1192"/>
    </row>
    <row r="3661" spans="6:6">
      <c r="F3661" s="1192"/>
    </row>
    <row r="3662" spans="6:6">
      <c r="F3662" s="1192"/>
    </row>
    <row r="3663" spans="6:6">
      <c r="F3663" s="1192"/>
    </row>
    <row r="3664" spans="6:6">
      <c r="F3664" s="1192"/>
    </row>
    <row r="3665" spans="6:6">
      <c r="F3665" s="1192"/>
    </row>
    <row r="3666" spans="6:6">
      <c r="F3666" s="1192"/>
    </row>
    <row r="3667" spans="6:6">
      <c r="F3667" s="1192"/>
    </row>
    <row r="3668" spans="6:6">
      <c r="F3668" s="1192"/>
    </row>
    <row r="3669" spans="6:6">
      <c r="F3669" s="1192"/>
    </row>
    <row r="3670" spans="6:6">
      <c r="F3670" s="1192"/>
    </row>
    <row r="3671" spans="6:6">
      <c r="F3671" s="1192"/>
    </row>
    <row r="3672" spans="6:6">
      <c r="F3672" s="1192"/>
    </row>
    <row r="3673" spans="6:6">
      <c r="F3673" s="1192"/>
    </row>
    <row r="3674" spans="6:6">
      <c r="F3674" s="1192"/>
    </row>
    <row r="3675" spans="6:6">
      <c r="F3675" s="1192"/>
    </row>
    <row r="3676" spans="6:6">
      <c r="F3676" s="1192"/>
    </row>
    <row r="3677" spans="6:6">
      <c r="F3677" s="1192"/>
    </row>
    <row r="3678" spans="6:6">
      <c r="F3678" s="1192"/>
    </row>
    <row r="3679" spans="6:6">
      <c r="F3679" s="1192"/>
    </row>
    <row r="3680" spans="6:6">
      <c r="F3680" s="1192"/>
    </row>
    <row r="3681" spans="6:6">
      <c r="F3681" s="1192"/>
    </row>
    <row r="3682" spans="6:6">
      <c r="F3682" s="1192"/>
    </row>
    <row r="3683" spans="6:6">
      <c r="F3683" s="1192"/>
    </row>
    <row r="3684" spans="6:6">
      <c r="F3684" s="1192"/>
    </row>
    <row r="3685" spans="6:6">
      <c r="F3685" s="1192"/>
    </row>
    <row r="3686" spans="6:6">
      <c r="F3686" s="1192"/>
    </row>
    <row r="3687" spans="6:6">
      <c r="F3687" s="1192"/>
    </row>
    <row r="3688" spans="6:6">
      <c r="F3688" s="1192"/>
    </row>
    <row r="3689" spans="6:6">
      <c r="F3689" s="1192"/>
    </row>
    <row r="3690" spans="6:6">
      <c r="F3690" s="1192"/>
    </row>
    <row r="3691" spans="6:6">
      <c r="F3691" s="1192"/>
    </row>
    <row r="3692" spans="6:6">
      <c r="F3692" s="1192"/>
    </row>
    <row r="3693" spans="6:6">
      <c r="F3693" s="1192"/>
    </row>
    <row r="3694" spans="6:6">
      <c r="F3694" s="1192"/>
    </row>
    <row r="3695" spans="6:6">
      <c r="F3695" s="1192"/>
    </row>
    <row r="3696" spans="6:6">
      <c r="F3696" s="1192"/>
    </row>
    <row r="3697" spans="6:6">
      <c r="F3697" s="1192"/>
    </row>
    <row r="3698" spans="6:6">
      <c r="F3698" s="1192"/>
    </row>
    <row r="3699" spans="6:6">
      <c r="F3699" s="1192"/>
    </row>
    <row r="3700" spans="6:6">
      <c r="F3700" s="1192"/>
    </row>
    <row r="3701" spans="6:6">
      <c r="F3701" s="1192"/>
    </row>
    <row r="3702" spans="6:6">
      <c r="F3702" s="1192"/>
    </row>
    <row r="3703" spans="6:6">
      <c r="F3703" s="1192"/>
    </row>
    <row r="3704" spans="6:6">
      <c r="F3704" s="1192"/>
    </row>
    <row r="3705" spans="6:6">
      <c r="F3705" s="1192"/>
    </row>
    <row r="3706" spans="6:6">
      <c r="F3706" s="1192"/>
    </row>
    <row r="3707" spans="6:6">
      <c r="F3707" s="1192"/>
    </row>
    <row r="3708" spans="6:6">
      <c r="F3708" s="1192"/>
    </row>
    <row r="3709" spans="6:6">
      <c r="F3709" s="1192"/>
    </row>
    <row r="3710" spans="6:6">
      <c r="F3710" s="1192"/>
    </row>
    <row r="3711" spans="6:6">
      <c r="F3711" s="1192"/>
    </row>
    <row r="3712" spans="6:6">
      <c r="F3712" s="1192"/>
    </row>
    <row r="3713" spans="6:6">
      <c r="F3713" s="1192"/>
    </row>
    <row r="3714" spans="6:6">
      <c r="F3714" s="1192"/>
    </row>
    <row r="3715" spans="6:6">
      <c r="F3715" s="1192"/>
    </row>
    <row r="3716" spans="6:6">
      <c r="F3716" s="1192"/>
    </row>
    <row r="3717" spans="6:6">
      <c r="F3717" s="1192"/>
    </row>
    <row r="3718" spans="6:6">
      <c r="F3718" s="1192"/>
    </row>
    <row r="3719" spans="6:6">
      <c r="F3719" s="1192"/>
    </row>
    <row r="3720" spans="6:6">
      <c r="F3720" s="1192"/>
    </row>
    <row r="3721" spans="6:6">
      <c r="F3721" s="1192"/>
    </row>
    <row r="3722" spans="6:6">
      <c r="F3722" s="1192"/>
    </row>
    <row r="3723" spans="6:6">
      <c r="F3723" s="1192"/>
    </row>
    <row r="3724" spans="6:6">
      <c r="F3724" s="1192"/>
    </row>
    <row r="3725" spans="6:6">
      <c r="F3725" s="1192"/>
    </row>
    <row r="3726" spans="6:6">
      <c r="F3726" s="1192"/>
    </row>
    <row r="3727" spans="6:6">
      <c r="F3727" s="1192"/>
    </row>
    <row r="3728" spans="6:6">
      <c r="F3728" s="1192"/>
    </row>
    <row r="3729" spans="6:6">
      <c r="F3729" s="1192"/>
    </row>
    <row r="3730" spans="6:6">
      <c r="F3730" s="1192"/>
    </row>
    <row r="3731" spans="6:6">
      <c r="F3731" s="1192"/>
    </row>
    <row r="3732" spans="6:6">
      <c r="F3732" s="1192"/>
    </row>
    <row r="3733" spans="6:6">
      <c r="F3733" s="1192"/>
    </row>
    <row r="3734" spans="6:6">
      <c r="F3734" s="1192"/>
    </row>
    <row r="3735" spans="6:6">
      <c r="F3735" s="1192"/>
    </row>
    <row r="3736" spans="6:6">
      <c r="F3736" s="1192"/>
    </row>
    <row r="3737" spans="6:6">
      <c r="F3737" s="1192"/>
    </row>
    <row r="3738" spans="6:6">
      <c r="F3738" s="1192"/>
    </row>
    <row r="3739" spans="6:6">
      <c r="F3739" s="1192"/>
    </row>
    <row r="3740" spans="6:6">
      <c r="F3740" s="1192"/>
    </row>
    <row r="3741" spans="6:6">
      <c r="F3741" s="1192"/>
    </row>
    <row r="3742" spans="6:6">
      <c r="F3742" s="1192"/>
    </row>
    <row r="3743" spans="6:6">
      <c r="F3743" s="1192"/>
    </row>
    <row r="3744" spans="6:6">
      <c r="F3744" s="1192"/>
    </row>
    <row r="3745" spans="6:6">
      <c r="F3745" s="1192"/>
    </row>
    <row r="3746" spans="6:6">
      <c r="F3746" s="1192"/>
    </row>
    <row r="3747" spans="6:6">
      <c r="F3747" s="1192"/>
    </row>
    <row r="3748" spans="6:6">
      <c r="F3748" s="1192"/>
    </row>
    <row r="3749" spans="6:6">
      <c r="F3749" s="1192"/>
    </row>
    <row r="3750" spans="6:6">
      <c r="F3750" s="1192"/>
    </row>
    <row r="3751" spans="6:6">
      <c r="F3751" s="1192"/>
    </row>
    <row r="3752" spans="6:6">
      <c r="F3752" s="1192"/>
    </row>
    <row r="3753" spans="6:6">
      <c r="F3753" s="1192"/>
    </row>
    <row r="3754" spans="6:6">
      <c r="F3754" s="1192"/>
    </row>
    <row r="3755" spans="6:6">
      <c r="F3755" s="1192"/>
    </row>
    <row r="3756" spans="6:6">
      <c r="F3756" s="1192"/>
    </row>
    <row r="3757" spans="6:6">
      <c r="F3757" s="1192"/>
    </row>
    <row r="3758" spans="6:6">
      <c r="F3758" s="1192"/>
    </row>
    <row r="3759" spans="6:6">
      <c r="F3759" s="1192"/>
    </row>
    <row r="3760" spans="6:6">
      <c r="F3760" s="1192"/>
    </row>
    <row r="3761" spans="6:6">
      <c r="F3761" s="1192"/>
    </row>
    <row r="3762" spans="6:6">
      <c r="F3762" s="1192"/>
    </row>
    <row r="3763" spans="6:6">
      <c r="F3763" s="1192"/>
    </row>
    <row r="3764" spans="6:6">
      <c r="F3764" s="1192"/>
    </row>
    <row r="3765" spans="6:6">
      <c r="F3765" s="1192"/>
    </row>
    <row r="3766" spans="6:6">
      <c r="F3766" s="1192"/>
    </row>
    <row r="3767" spans="6:6">
      <c r="F3767" s="1192"/>
    </row>
    <row r="3768" spans="6:6">
      <c r="F3768" s="1192"/>
    </row>
    <row r="3769" spans="6:6">
      <c r="F3769" s="1192"/>
    </row>
    <row r="3770" spans="6:6">
      <c r="F3770" s="1192"/>
    </row>
    <row r="3771" spans="6:6">
      <c r="F3771" s="1192"/>
    </row>
    <row r="3772" spans="6:6">
      <c r="F3772" s="1192"/>
    </row>
    <row r="3773" spans="6:6">
      <c r="F3773" s="1192"/>
    </row>
    <row r="3774" spans="6:6">
      <c r="F3774" s="1192"/>
    </row>
    <row r="3775" spans="6:6">
      <c r="F3775" s="1192"/>
    </row>
    <row r="3776" spans="6:6">
      <c r="F3776" s="1192"/>
    </row>
    <row r="3777" spans="6:6">
      <c r="F3777" s="1192"/>
    </row>
    <row r="3778" spans="6:6">
      <c r="F3778" s="1192"/>
    </row>
    <row r="3779" spans="6:6">
      <c r="F3779" s="1192"/>
    </row>
    <row r="3780" spans="6:6">
      <c r="F3780" s="1192"/>
    </row>
    <row r="3781" spans="6:6">
      <c r="F3781" s="1192"/>
    </row>
    <row r="3782" spans="6:6">
      <c r="F3782" s="1192"/>
    </row>
    <row r="3783" spans="6:6">
      <c r="F3783" s="1192"/>
    </row>
    <row r="3784" spans="6:6">
      <c r="F3784" s="1192"/>
    </row>
    <row r="3785" spans="6:6">
      <c r="F3785" s="1192"/>
    </row>
    <row r="3786" spans="6:6">
      <c r="F3786" s="1192"/>
    </row>
    <row r="3787" spans="6:6">
      <c r="F3787" s="1192"/>
    </row>
    <row r="3788" spans="6:6">
      <c r="F3788" s="1192"/>
    </row>
    <row r="3789" spans="6:6">
      <c r="F3789" s="1192"/>
    </row>
    <row r="3790" spans="6:6">
      <c r="F3790" s="1192"/>
    </row>
    <row r="3791" spans="6:6">
      <c r="F3791" s="1192"/>
    </row>
    <row r="3792" spans="6:6">
      <c r="F3792" s="1192"/>
    </row>
    <row r="3793" spans="6:6">
      <c r="F3793" s="1192"/>
    </row>
    <row r="3794" spans="6:6">
      <c r="F3794" s="1192"/>
    </row>
    <row r="3795" spans="6:6">
      <c r="F3795" s="1192"/>
    </row>
    <row r="3796" spans="6:6">
      <c r="F3796" s="1192"/>
    </row>
    <row r="3797" spans="6:6">
      <c r="F3797" s="1192"/>
    </row>
    <row r="3798" spans="6:6">
      <c r="F3798" s="1192"/>
    </row>
    <row r="3799" spans="6:6">
      <c r="F3799" s="1192"/>
    </row>
    <row r="3800" spans="6:6">
      <c r="F3800" s="1192"/>
    </row>
    <row r="3801" spans="6:6">
      <c r="F3801" s="1192"/>
    </row>
    <row r="3802" spans="6:6">
      <c r="F3802" s="1192"/>
    </row>
    <row r="3803" spans="6:6">
      <c r="F3803" s="1192"/>
    </row>
    <row r="3804" spans="6:6">
      <c r="F3804" s="1192"/>
    </row>
    <row r="3805" spans="6:6">
      <c r="F3805" s="1192"/>
    </row>
    <row r="3806" spans="6:6">
      <c r="F3806" s="1192"/>
    </row>
    <row r="3807" spans="6:6">
      <c r="F3807" s="1192"/>
    </row>
    <row r="3808" spans="6:6">
      <c r="F3808" s="1192"/>
    </row>
    <row r="3809" spans="6:6">
      <c r="F3809" s="1192"/>
    </row>
    <row r="3810" spans="6:6">
      <c r="F3810" s="1192"/>
    </row>
    <row r="3811" spans="6:6">
      <c r="F3811" s="1192"/>
    </row>
    <row r="3812" spans="6:6">
      <c r="F3812" s="1192"/>
    </row>
    <row r="3813" spans="6:6">
      <c r="F3813" s="1192"/>
    </row>
    <row r="3814" spans="6:6">
      <c r="F3814" s="1192"/>
    </row>
    <row r="3815" spans="6:6">
      <c r="F3815" s="1192"/>
    </row>
    <row r="3816" spans="6:6">
      <c r="F3816" s="1192"/>
    </row>
    <row r="3817" spans="6:6">
      <c r="F3817" s="1192"/>
    </row>
    <row r="3818" spans="6:6">
      <c r="F3818" s="1192"/>
    </row>
    <row r="3819" spans="6:6">
      <c r="F3819" s="1192"/>
    </row>
    <row r="3820" spans="6:6">
      <c r="F3820" s="1192"/>
    </row>
    <row r="3821" spans="6:6">
      <c r="F3821" s="1192"/>
    </row>
    <row r="3822" spans="6:6">
      <c r="F3822" s="1192"/>
    </row>
    <row r="3823" spans="6:6">
      <c r="F3823" s="1192"/>
    </row>
    <row r="3824" spans="6:6">
      <c r="F3824" s="1192"/>
    </row>
    <row r="3825" spans="6:6">
      <c r="F3825" s="1192"/>
    </row>
    <row r="3826" spans="6:6">
      <c r="F3826" s="1192"/>
    </row>
    <row r="3827" spans="6:6">
      <c r="F3827" s="1192"/>
    </row>
    <row r="3828" spans="6:6">
      <c r="F3828" s="1192"/>
    </row>
    <row r="3829" spans="6:6">
      <c r="F3829" s="1192"/>
    </row>
    <row r="3830" spans="6:6">
      <c r="F3830" s="1192"/>
    </row>
    <row r="3831" spans="6:6">
      <c r="F3831" s="1192"/>
    </row>
    <row r="3832" spans="6:6">
      <c r="F3832" s="1192"/>
    </row>
    <row r="3833" spans="6:6">
      <c r="F3833" s="1192"/>
    </row>
    <row r="3834" spans="6:6">
      <c r="F3834" s="1192"/>
    </row>
    <row r="3835" spans="6:6">
      <c r="F3835" s="1192"/>
    </row>
    <row r="3836" spans="6:6">
      <c r="F3836" s="1192"/>
    </row>
    <row r="3837" spans="6:6">
      <c r="F3837" s="1192"/>
    </row>
    <row r="3838" spans="6:6">
      <c r="F3838" s="1192"/>
    </row>
    <row r="3839" spans="6:6">
      <c r="F3839" s="1192"/>
    </row>
    <row r="3840" spans="6:6">
      <c r="F3840" s="1192"/>
    </row>
    <row r="3841" spans="6:6">
      <c r="F3841" s="1192"/>
    </row>
    <row r="3842" spans="6:6">
      <c r="F3842" s="1192"/>
    </row>
    <row r="3843" spans="6:6">
      <c r="F3843" s="1192"/>
    </row>
    <row r="3844" spans="6:6">
      <c r="F3844" s="1192"/>
    </row>
    <row r="3845" spans="6:6">
      <c r="F3845" s="1192"/>
    </row>
    <row r="3846" spans="6:6">
      <c r="F3846" s="1192"/>
    </row>
    <row r="3847" spans="6:6">
      <c r="F3847" s="1192"/>
    </row>
    <row r="3848" spans="6:6">
      <c r="F3848" s="1192"/>
    </row>
    <row r="3849" spans="6:6">
      <c r="F3849" s="1192"/>
    </row>
    <row r="3850" spans="6:6">
      <c r="F3850" s="1192"/>
    </row>
    <row r="3851" spans="6:6">
      <c r="F3851" s="1192"/>
    </row>
    <row r="3852" spans="6:6">
      <c r="F3852" s="1192"/>
    </row>
    <row r="3853" spans="6:6">
      <c r="F3853" s="1192"/>
    </row>
    <row r="3854" spans="6:6">
      <c r="F3854" s="1192"/>
    </row>
    <row r="3855" spans="6:6">
      <c r="F3855" s="1192"/>
    </row>
    <row r="3856" spans="6:6">
      <c r="F3856" s="1192"/>
    </row>
    <row r="3857" spans="6:6">
      <c r="F3857" s="1192"/>
    </row>
    <row r="3858" spans="6:6">
      <c r="F3858" s="1192"/>
    </row>
    <row r="3859" spans="6:6">
      <c r="F3859" s="1192"/>
    </row>
    <row r="3860" spans="6:6">
      <c r="F3860" s="1192"/>
    </row>
    <row r="3861" spans="6:6">
      <c r="F3861" s="1192"/>
    </row>
    <row r="3862" spans="6:6">
      <c r="F3862" s="1192"/>
    </row>
    <row r="3863" spans="6:6">
      <c r="F3863" s="1192"/>
    </row>
    <row r="3864" spans="6:6">
      <c r="F3864" s="1192"/>
    </row>
    <row r="3865" spans="6:6">
      <c r="F3865" s="1192"/>
    </row>
    <row r="3866" spans="6:6">
      <c r="F3866" s="1192"/>
    </row>
    <row r="3867" spans="6:6">
      <c r="F3867" s="1192"/>
    </row>
    <row r="3868" spans="6:6">
      <c r="F3868" s="1192"/>
    </row>
    <row r="3869" spans="6:6">
      <c r="F3869" s="1192"/>
    </row>
    <row r="3870" spans="6:6">
      <c r="F3870" s="1192"/>
    </row>
    <row r="3871" spans="6:6">
      <c r="F3871" s="1192"/>
    </row>
    <row r="3872" spans="6:6">
      <c r="F3872" s="1192"/>
    </row>
    <row r="3873" spans="6:6">
      <c r="F3873" s="1192"/>
    </row>
    <row r="3874" spans="6:6">
      <c r="F3874" s="1192"/>
    </row>
    <row r="3875" spans="6:6">
      <c r="F3875" s="1192"/>
    </row>
    <row r="3876" spans="6:6">
      <c r="F3876" s="1192"/>
    </row>
    <row r="3877" spans="6:6">
      <c r="F3877" s="1192"/>
    </row>
    <row r="3878" spans="6:6">
      <c r="F3878" s="1192"/>
    </row>
    <row r="3879" spans="6:6">
      <c r="F3879" s="1192"/>
    </row>
    <row r="3880" spans="6:6">
      <c r="F3880" s="1192"/>
    </row>
    <row r="3881" spans="6:6">
      <c r="F3881" s="1192"/>
    </row>
    <row r="3882" spans="6:6">
      <c r="F3882" s="1192"/>
    </row>
    <row r="3883" spans="6:6">
      <c r="F3883" s="1192"/>
    </row>
    <row r="3884" spans="6:6">
      <c r="F3884" s="1192"/>
    </row>
    <row r="3885" spans="6:6">
      <c r="F3885" s="1192"/>
    </row>
    <row r="3886" spans="6:6">
      <c r="F3886" s="1192"/>
    </row>
    <row r="3887" spans="6:6">
      <c r="F3887" s="1192"/>
    </row>
    <row r="3888" spans="6:6">
      <c r="F3888" s="1192"/>
    </row>
    <row r="3889" spans="6:6">
      <c r="F3889" s="1192"/>
    </row>
    <row r="3890" spans="6:6">
      <c r="F3890" s="1192"/>
    </row>
    <row r="3891" spans="6:6">
      <c r="F3891" s="1192"/>
    </row>
    <row r="3892" spans="6:6">
      <c r="F3892" s="1192"/>
    </row>
    <row r="3893" spans="6:6">
      <c r="F3893" s="1192"/>
    </row>
    <row r="3894" spans="6:6">
      <c r="F3894" s="1192"/>
    </row>
    <row r="3895" spans="6:6">
      <c r="F3895" s="1192"/>
    </row>
    <row r="3896" spans="6:6">
      <c r="F3896" s="1192"/>
    </row>
    <row r="3897" spans="6:6">
      <c r="F3897" s="1192"/>
    </row>
    <row r="3898" spans="6:6">
      <c r="F3898" s="1192"/>
    </row>
    <row r="3899" spans="6:6">
      <c r="F3899" s="1192"/>
    </row>
    <row r="3900" spans="6:6">
      <c r="F3900" s="1192"/>
    </row>
    <row r="3901" spans="6:6">
      <c r="F3901" s="1192"/>
    </row>
    <row r="3902" spans="6:6">
      <c r="F3902" s="1192"/>
    </row>
    <row r="3903" spans="6:6">
      <c r="F3903" s="1192"/>
    </row>
    <row r="3904" spans="6:6">
      <c r="F3904" s="1192"/>
    </row>
    <row r="3905" spans="6:6">
      <c r="F3905" s="1192"/>
    </row>
    <row r="3906" spans="6:6">
      <c r="F3906" s="1192"/>
    </row>
    <row r="3907" spans="6:6">
      <c r="F3907" s="1192"/>
    </row>
    <row r="3908" spans="6:6">
      <c r="F3908" s="1192"/>
    </row>
    <row r="3909" spans="6:6">
      <c r="F3909" s="1192"/>
    </row>
    <row r="3910" spans="6:6">
      <c r="F3910" s="1192"/>
    </row>
    <row r="3911" spans="6:6">
      <c r="F3911" s="1192"/>
    </row>
    <row r="3912" spans="6:6">
      <c r="F3912" s="1192"/>
    </row>
    <row r="3913" spans="6:6">
      <c r="F3913" s="1192"/>
    </row>
    <row r="3914" spans="6:6">
      <c r="F3914" s="1192"/>
    </row>
    <row r="3915" spans="6:6">
      <c r="F3915" s="1192"/>
    </row>
    <row r="3916" spans="6:6">
      <c r="F3916" s="1192"/>
    </row>
    <row r="3917" spans="6:6">
      <c r="F3917" s="1192"/>
    </row>
    <row r="3918" spans="6:6">
      <c r="F3918" s="1192"/>
    </row>
    <row r="3919" spans="6:6">
      <c r="F3919" s="1192"/>
    </row>
    <row r="3920" spans="6:6">
      <c r="F3920" s="1192"/>
    </row>
    <row r="3921" spans="6:6">
      <c r="F3921" s="1192"/>
    </row>
    <row r="3922" spans="6:6">
      <c r="F3922" s="1192"/>
    </row>
    <row r="3923" spans="6:6">
      <c r="F3923" s="1192"/>
    </row>
    <row r="3924" spans="6:6">
      <c r="F3924" s="1192"/>
    </row>
    <row r="3925" spans="6:6">
      <c r="F3925" s="1192"/>
    </row>
    <row r="3926" spans="6:6">
      <c r="F3926" s="1192"/>
    </row>
    <row r="3927" spans="6:6">
      <c r="F3927" s="1192"/>
    </row>
    <row r="3928" spans="6:6">
      <c r="F3928" s="1192"/>
    </row>
    <row r="3929" spans="6:6">
      <c r="F3929" s="1192"/>
    </row>
    <row r="3930" spans="6:6">
      <c r="F3930" s="1192"/>
    </row>
    <row r="3931" spans="6:6">
      <c r="F3931" s="1192"/>
    </row>
    <row r="3932" spans="6:6">
      <c r="F3932" s="1192"/>
    </row>
    <row r="3933" spans="6:6">
      <c r="F3933" s="1192"/>
    </row>
    <row r="3934" spans="6:6">
      <c r="F3934" s="1192"/>
    </row>
    <row r="3935" spans="6:6">
      <c r="F3935" s="1192"/>
    </row>
    <row r="3936" spans="6:6">
      <c r="F3936" s="1192"/>
    </row>
    <row r="3937" spans="6:6">
      <c r="F3937" s="1192"/>
    </row>
    <row r="3938" spans="6:6">
      <c r="F3938" s="1192"/>
    </row>
    <row r="3939" spans="6:6">
      <c r="F3939" s="1192"/>
    </row>
    <row r="3940" spans="6:6">
      <c r="F3940" s="1192"/>
    </row>
    <row r="3941" spans="6:6">
      <c r="F3941" s="1192"/>
    </row>
    <row r="3942" spans="6:6">
      <c r="F3942" s="1192"/>
    </row>
    <row r="3943" spans="6:6">
      <c r="F3943" s="1192"/>
    </row>
    <row r="3944" spans="6:6">
      <c r="F3944" s="1192"/>
    </row>
    <row r="3945" spans="6:6">
      <c r="F3945" s="1192"/>
    </row>
    <row r="3946" spans="6:6">
      <c r="F3946" s="1192"/>
    </row>
    <row r="3947" spans="6:6">
      <c r="F3947" s="1192"/>
    </row>
    <row r="3948" spans="6:6">
      <c r="F3948" s="1192"/>
    </row>
    <row r="3949" spans="6:6">
      <c r="F3949" s="1192"/>
    </row>
    <row r="3950" spans="6:6">
      <c r="F3950" s="1192"/>
    </row>
    <row r="3951" spans="6:6">
      <c r="F3951" s="1192"/>
    </row>
    <row r="3952" spans="6:6">
      <c r="F3952" s="1192"/>
    </row>
    <row r="3953" spans="6:6">
      <c r="F3953" s="1192"/>
    </row>
    <row r="3954" spans="6:6">
      <c r="F3954" s="1192"/>
    </row>
    <row r="3955" spans="6:6">
      <c r="F3955" s="1192"/>
    </row>
    <row r="3956" spans="6:6">
      <c r="F3956" s="1192"/>
    </row>
    <row r="3957" spans="6:6">
      <c r="F3957" s="1192"/>
    </row>
    <row r="3958" spans="6:6">
      <c r="F3958" s="1192"/>
    </row>
    <row r="3959" spans="6:6">
      <c r="F3959" s="1192"/>
    </row>
    <row r="3960" spans="6:6">
      <c r="F3960" s="1192"/>
    </row>
    <row r="3961" spans="6:6">
      <c r="F3961" s="1192"/>
    </row>
    <row r="3962" spans="6:6">
      <c r="F3962" s="1192"/>
    </row>
    <row r="3963" spans="6:6">
      <c r="F3963" s="1192"/>
    </row>
    <row r="3964" spans="6:6">
      <c r="F3964" s="1192"/>
    </row>
    <row r="3965" spans="6:6">
      <c r="F3965" s="1192"/>
    </row>
    <row r="3966" spans="6:6">
      <c r="F3966" s="1192"/>
    </row>
    <row r="3967" spans="6:6">
      <c r="F3967" s="1192"/>
    </row>
    <row r="3968" spans="6:6">
      <c r="F3968" s="1192"/>
    </row>
    <row r="3969" spans="6:6">
      <c r="F3969" s="1192"/>
    </row>
    <row r="3970" spans="6:6">
      <c r="F3970" s="1192"/>
    </row>
    <row r="3971" spans="6:6">
      <c r="F3971" s="1192"/>
    </row>
    <row r="3972" spans="6:6">
      <c r="F3972" s="1192"/>
    </row>
    <row r="3973" spans="6:6">
      <c r="F3973" s="1192"/>
    </row>
    <row r="3974" spans="6:6">
      <c r="F3974" s="1192"/>
    </row>
    <row r="3975" spans="6:6">
      <c r="F3975" s="1192"/>
    </row>
    <row r="3976" spans="6:6">
      <c r="F3976" s="1192"/>
    </row>
    <row r="3977" spans="6:6">
      <c r="F3977" s="1192"/>
    </row>
    <row r="3978" spans="6:6">
      <c r="F3978" s="1192"/>
    </row>
    <row r="3979" spans="6:6">
      <c r="F3979" s="1192"/>
    </row>
    <row r="3980" spans="6:6">
      <c r="F3980" s="1192"/>
    </row>
    <row r="3981" spans="6:6">
      <c r="F3981" s="1192"/>
    </row>
    <row r="3982" spans="6:6">
      <c r="F3982" s="1192"/>
    </row>
    <row r="3983" spans="6:6">
      <c r="F3983" s="1192"/>
    </row>
    <row r="3984" spans="6:6">
      <c r="F3984" s="1192"/>
    </row>
    <row r="3985" spans="6:6">
      <c r="F3985" s="1192"/>
    </row>
    <row r="3986" spans="6:6">
      <c r="F3986" s="1192"/>
    </row>
    <row r="3987" spans="6:6">
      <c r="F3987" s="1192"/>
    </row>
    <row r="3988" spans="6:6">
      <c r="F3988" s="1192"/>
    </row>
    <row r="3989" spans="6:6">
      <c r="F3989" s="1192"/>
    </row>
    <row r="3990" spans="6:6">
      <c r="F3990" s="1192"/>
    </row>
    <row r="3991" spans="6:6">
      <c r="F3991" s="1192"/>
    </row>
    <row r="3992" spans="6:6">
      <c r="F3992" s="1192"/>
    </row>
    <row r="3993" spans="6:6">
      <c r="F3993" s="1192"/>
    </row>
    <row r="3994" spans="6:6">
      <c r="F3994" s="1192"/>
    </row>
    <row r="3995" spans="6:6">
      <c r="F3995" s="1192"/>
    </row>
    <row r="3996" spans="6:6">
      <c r="F3996" s="1192"/>
    </row>
    <row r="3997" spans="6:6">
      <c r="F3997" s="1192"/>
    </row>
    <row r="3998" spans="6:6">
      <c r="F3998" s="1192"/>
    </row>
    <row r="3999" spans="6:6">
      <c r="F3999" s="1192"/>
    </row>
    <row r="4000" spans="6:6">
      <c r="F4000" s="1192"/>
    </row>
    <row r="4001" spans="6:6">
      <c r="F4001" s="1192"/>
    </row>
    <row r="4002" spans="6:6">
      <c r="F4002" s="1192"/>
    </row>
    <row r="4003" spans="6:6">
      <c r="F4003" s="1192"/>
    </row>
    <row r="4004" spans="6:6">
      <c r="F4004" s="1192"/>
    </row>
    <row r="4005" spans="6:6">
      <c r="F4005" s="1192"/>
    </row>
    <row r="4006" spans="6:6">
      <c r="F4006" s="1192"/>
    </row>
    <row r="4007" spans="6:6">
      <c r="F4007" s="1192"/>
    </row>
    <row r="4008" spans="6:6">
      <c r="F4008" s="1192"/>
    </row>
    <row r="4009" spans="6:6">
      <c r="F4009" s="1192"/>
    </row>
    <row r="4010" spans="6:6">
      <c r="F4010" s="1192"/>
    </row>
    <row r="4011" spans="6:6">
      <c r="F4011" s="1192"/>
    </row>
    <row r="4012" spans="6:6">
      <c r="F4012" s="1192"/>
    </row>
    <row r="4013" spans="6:6">
      <c r="F4013" s="1192"/>
    </row>
    <row r="4014" spans="6:6">
      <c r="F4014" s="1192"/>
    </row>
    <row r="4015" spans="6:6">
      <c r="F4015" s="1192"/>
    </row>
    <row r="4016" spans="6:6">
      <c r="F4016" s="1192"/>
    </row>
    <row r="4017" spans="6:6">
      <c r="F4017" s="1192"/>
    </row>
    <row r="4018" spans="6:6">
      <c r="F4018" s="1192"/>
    </row>
    <row r="4019" spans="6:6">
      <c r="F4019" s="1192"/>
    </row>
    <row r="4020" spans="6:6">
      <c r="F4020" s="1192"/>
    </row>
    <row r="4021" spans="6:6">
      <c r="F4021" s="1192"/>
    </row>
    <row r="4022" spans="6:6">
      <c r="F4022" s="1192"/>
    </row>
    <row r="4023" spans="6:6">
      <c r="F4023" s="1192"/>
    </row>
    <row r="4024" spans="6:6">
      <c r="F4024" s="1192"/>
    </row>
    <row r="4025" spans="6:6">
      <c r="F4025" s="1192"/>
    </row>
    <row r="4026" spans="6:6">
      <c r="F4026" s="1192"/>
    </row>
    <row r="4027" spans="6:6">
      <c r="F4027" s="1192"/>
    </row>
    <row r="4028" spans="6:6">
      <c r="F4028" s="1192"/>
    </row>
    <row r="4029" spans="6:6">
      <c r="F4029" s="1192"/>
    </row>
    <row r="4030" spans="6:6">
      <c r="F4030" s="1192"/>
    </row>
    <row r="4031" spans="6:6">
      <c r="F4031" s="1192"/>
    </row>
    <row r="4032" spans="6:6">
      <c r="F4032" s="1192"/>
    </row>
    <row r="4033" spans="6:6">
      <c r="F4033" s="1192"/>
    </row>
    <row r="4034" spans="6:6">
      <c r="F4034" s="1192"/>
    </row>
    <row r="4035" spans="6:6">
      <c r="F4035" s="1192"/>
    </row>
    <row r="4036" spans="6:6">
      <c r="F4036" s="1192"/>
    </row>
    <row r="4037" spans="6:6">
      <c r="F4037" s="1192"/>
    </row>
    <row r="4038" spans="6:6">
      <c r="F4038" s="1192"/>
    </row>
    <row r="4039" spans="6:6">
      <c r="F4039" s="1192"/>
    </row>
    <row r="4040" spans="6:6">
      <c r="F4040" s="1192"/>
    </row>
    <row r="4041" spans="6:6">
      <c r="F4041" s="1192"/>
    </row>
    <row r="4042" spans="6:6">
      <c r="F4042" s="1192"/>
    </row>
    <row r="4043" spans="6:6">
      <c r="F4043" s="1192"/>
    </row>
    <row r="4044" spans="6:6">
      <c r="F4044" s="1192"/>
    </row>
    <row r="4045" spans="6:6">
      <c r="F4045" s="1192"/>
    </row>
    <row r="4046" spans="6:6">
      <c r="F4046" s="1192"/>
    </row>
    <row r="4047" spans="6:6">
      <c r="F4047" s="1192"/>
    </row>
    <row r="4048" spans="6:6">
      <c r="F4048" s="1192"/>
    </row>
    <row r="4049" spans="6:6">
      <c r="F4049" s="1192"/>
    </row>
    <row r="4050" spans="6:6">
      <c r="F4050" s="1192"/>
    </row>
    <row r="4051" spans="6:6">
      <c r="F4051" s="1192"/>
    </row>
    <row r="4052" spans="6:6">
      <c r="F4052" s="1192"/>
    </row>
    <row r="4053" spans="6:6">
      <c r="F4053" s="1192"/>
    </row>
    <row r="4054" spans="6:6">
      <c r="F4054" s="1192"/>
    </row>
    <row r="4055" spans="6:6">
      <c r="F4055" s="1192"/>
    </row>
    <row r="4056" spans="6:6">
      <c r="F4056" s="1192"/>
    </row>
    <row r="4057" spans="6:6">
      <c r="F4057" s="1192"/>
    </row>
    <row r="4058" spans="6:6">
      <c r="F4058" s="1192"/>
    </row>
    <row r="4059" spans="6:6">
      <c r="F4059" s="1192"/>
    </row>
    <row r="4060" spans="6:6">
      <c r="F4060" s="1192"/>
    </row>
    <row r="4061" spans="6:6">
      <c r="F4061" s="1192"/>
    </row>
    <row r="4062" spans="6:6">
      <c r="F4062" s="1192"/>
    </row>
    <row r="4063" spans="6:6">
      <c r="F4063" s="1192"/>
    </row>
    <row r="4064" spans="6:6">
      <c r="F4064" s="1192"/>
    </row>
    <row r="4065" spans="6:6">
      <c r="F4065" s="1192"/>
    </row>
    <row r="4066" spans="6:6">
      <c r="F4066" s="1192"/>
    </row>
    <row r="4067" spans="6:6">
      <c r="F4067" s="1192"/>
    </row>
    <row r="4068" spans="6:6">
      <c r="F4068" s="1192"/>
    </row>
    <row r="4069" spans="6:6">
      <c r="F4069" s="1192"/>
    </row>
    <row r="4070" spans="6:6">
      <c r="F4070" s="1192"/>
    </row>
    <row r="4071" spans="6:6">
      <c r="F4071" s="1192"/>
    </row>
    <row r="4072" spans="6:6">
      <c r="F4072" s="1192"/>
    </row>
    <row r="4073" spans="6:6">
      <c r="F4073" s="1192"/>
    </row>
    <row r="4074" spans="6:6">
      <c r="F4074" s="1192"/>
    </row>
    <row r="4075" spans="6:6">
      <c r="F4075" s="1192"/>
    </row>
    <row r="4076" spans="6:6">
      <c r="F4076" s="1192"/>
    </row>
    <row r="4077" spans="6:6">
      <c r="F4077" s="1192"/>
    </row>
    <row r="4078" spans="6:6">
      <c r="F4078" s="1192"/>
    </row>
    <row r="4079" spans="6:6">
      <c r="F4079" s="1192"/>
    </row>
    <row r="4080" spans="6:6">
      <c r="F4080" s="1192"/>
    </row>
    <row r="4081" spans="6:6">
      <c r="F4081" s="1192"/>
    </row>
    <row r="4082" spans="6:6">
      <c r="F4082" s="1192"/>
    </row>
    <row r="4083" spans="6:6">
      <c r="F4083" s="1192"/>
    </row>
    <row r="4084" spans="6:6">
      <c r="F4084" s="1192"/>
    </row>
    <row r="4085" spans="6:6">
      <c r="F4085" s="1192"/>
    </row>
    <row r="4086" spans="6:6">
      <c r="F4086" s="1192"/>
    </row>
    <row r="4087" spans="6:6">
      <c r="F4087" s="1192"/>
    </row>
    <row r="4088" spans="6:6">
      <c r="F4088" s="1192"/>
    </row>
    <row r="4089" spans="6:6">
      <c r="F4089" s="1192"/>
    </row>
    <row r="4090" spans="6:6">
      <c r="F4090" s="1192"/>
    </row>
    <row r="4091" spans="6:6">
      <c r="F4091" s="1192"/>
    </row>
    <row r="4092" spans="6:6">
      <c r="F4092" s="1192"/>
    </row>
    <row r="4093" spans="6:6">
      <c r="F4093" s="1192"/>
    </row>
    <row r="4094" spans="6:6">
      <c r="F4094" s="1192"/>
    </row>
    <row r="4095" spans="6:6">
      <c r="F4095" s="1192"/>
    </row>
    <row r="4096" spans="6:6">
      <c r="F4096" s="1192"/>
    </row>
    <row r="4097" spans="6:6">
      <c r="F4097" s="1192"/>
    </row>
    <row r="4098" spans="6:6">
      <c r="F4098" s="1192"/>
    </row>
    <row r="4099" spans="6:6">
      <c r="F4099" s="1192"/>
    </row>
    <row r="4100" spans="6:6">
      <c r="F4100" s="1192"/>
    </row>
    <row r="4101" spans="6:6">
      <c r="F4101" s="1192"/>
    </row>
    <row r="4102" spans="6:6">
      <c r="F4102" s="1192"/>
    </row>
    <row r="4103" spans="6:6">
      <c r="F4103" s="1192"/>
    </row>
    <row r="4104" spans="6:6">
      <c r="F4104" s="1192"/>
    </row>
    <row r="4105" spans="6:6">
      <c r="F4105" s="1192"/>
    </row>
    <row r="4106" spans="6:6">
      <c r="F4106" s="1192"/>
    </row>
    <row r="4107" spans="6:6">
      <c r="F4107" s="1192"/>
    </row>
    <row r="4108" spans="6:6">
      <c r="F4108" s="1192"/>
    </row>
    <row r="4109" spans="6:6">
      <c r="F4109" s="1192"/>
    </row>
    <row r="4110" spans="6:6">
      <c r="F4110" s="1192"/>
    </row>
    <row r="4111" spans="6:6">
      <c r="F4111" s="1192"/>
    </row>
    <row r="4112" spans="6:6">
      <c r="F4112" s="1192"/>
    </row>
    <row r="4113" spans="6:6">
      <c r="F4113" s="1192"/>
    </row>
    <row r="4114" spans="6:6">
      <c r="F4114" s="1192"/>
    </row>
    <row r="4115" spans="6:6">
      <c r="F4115" s="1192"/>
    </row>
    <row r="4116" spans="6:6">
      <c r="F4116" s="1192"/>
    </row>
    <row r="4117" spans="6:6">
      <c r="F4117" s="1192"/>
    </row>
    <row r="4118" spans="6:6">
      <c r="F4118" s="1192"/>
    </row>
    <row r="4119" spans="6:6">
      <c r="F4119" s="1192"/>
    </row>
    <row r="4120" spans="6:6">
      <c r="F4120" s="1192"/>
    </row>
    <row r="4121" spans="6:6">
      <c r="F4121" s="1192"/>
    </row>
    <row r="4122" spans="6:6">
      <c r="F4122" s="1192"/>
    </row>
    <row r="4123" spans="6:6">
      <c r="F4123" s="1192"/>
    </row>
    <row r="4124" spans="6:6">
      <c r="F4124" s="1192"/>
    </row>
    <row r="4125" spans="6:6">
      <c r="F4125" s="1192"/>
    </row>
    <row r="4126" spans="6:6">
      <c r="F4126" s="1192"/>
    </row>
    <row r="4127" spans="6:6">
      <c r="F4127" s="1192"/>
    </row>
    <row r="4128" spans="6:6">
      <c r="F4128" s="1192"/>
    </row>
    <row r="4129" spans="6:6">
      <c r="F4129" s="1192"/>
    </row>
    <row r="4130" spans="6:6">
      <c r="F4130" s="1192"/>
    </row>
    <row r="4131" spans="6:6">
      <c r="F4131" s="1192"/>
    </row>
    <row r="4132" spans="6:6">
      <c r="F4132" s="1192"/>
    </row>
    <row r="4133" spans="6:6">
      <c r="F4133" s="1192"/>
    </row>
    <row r="4134" spans="6:6">
      <c r="F4134" s="1192"/>
    </row>
    <row r="4135" spans="6:6">
      <c r="F4135" s="1192"/>
    </row>
    <row r="4136" spans="6:6">
      <c r="F4136" s="1192"/>
    </row>
    <row r="4137" spans="6:6">
      <c r="F4137" s="1192"/>
    </row>
    <row r="4138" spans="6:6">
      <c r="F4138" s="1192"/>
    </row>
    <row r="4139" spans="6:6">
      <c r="F4139" s="1192"/>
    </row>
    <row r="4140" spans="6:6">
      <c r="F4140" s="1192"/>
    </row>
    <row r="4141" spans="6:6">
      <c r="F4141" s="1192"/>
    </row>
    <row r="4142" spans="6:6">
      <c r="F4142" s="1192"/>
    </row>
    <row r="4143" spans="6:6">
      <c r="F4143" s="1192"/>
    </row>
    <row r="4144" spans="6:6">
      <c r="F4144" s="1192"/>
    </row>
    <row r="4145" spans="6:6">
      <c r="F4145" s="1192"/>
    </row>
    <row r="4146" spans="6:6">
      <c r="F4146" s="1192"/>
    </row>
    <row r="4147" spans="6:6">
      <c r="F4147" s="1192"/>
    </row>
    <row r="4148" spans="6:6">
      <c r="F4148" s="1192"/>
    </row>
    <row r="4149" spans="6:6">
      <c r="F4149" s="1192"/>
    </row>
    <row r="4150" spans="6:6">
      <c r="F4150" s="1192"/>
    </row>
    <row r="4151" spans="6:6">
      <c r="F4151" s="1192"/>
    </row>
    <row r="4152" spans="6:6">
      <c r="F4152" s="1192"/>
    </row>
    <row r="4153" spans="6:6">
      <c r="F4153" s="1192"/>
    </row>
    <row r="4154" spans="6:6">
      <c r="F4154" s="1192"/>
    </row>
    <row r="4155" spans="6:6">
      <c r="F4155" s="1192"/>
    </row>
    <row r="4156" spans="6:6">
      <c r="F4156" s="1192"/>
    </row>
    <row r="4157" spans="6:6">
      <c r="F4157" s="1192"/>
    </row>
    <row r="4158" spans="6:6">
      <c r="F4158" s="1192"/>
    </row>
    <row r="4159" spans="6:6">
      <c r="F4159" s="1192"/>
    </row>
    <row r="4160" spans="6:6">
      <c r="F4160" s="1192"/>
    </row>
    <row r="4161" spans="6:6">
      <c r="F4161" s="1192"/>
    </row>
    <row r="4162" spans="6:6">
      <c r="F4162" s="1192"/>
    </row>
    <row r="4163" spans="6:6">
      <c r="F4163" s="1192"/>
    </row>
    <row r="4164" spans="6:6">
      <c r="F4164" s="1192"/>
    </row>
    <row r="4165" spans="6:6">
      <c r="F4165" s="1192"/>
    </row>
    <row r="4166" spans="6:6">
      <c r="F4166" s="1192"/>
    </row>
    <row r="4167" spans="6:6">
      <c r="F4167" s="1192"/>
    </row>
    <row r="4168" spans="6:6">
      <c r="F4168" s="1192"/>
    </row>
    <row r="4169" spans="6:6">
      <c r="F4169" s="1192"/>
    </row>
    <row r="4170" spans="6:6">
      <c r="F4170" s="1192"/>
    </row>
    <row r="4171" spans="6:6">
      <c r="F4171" s="1192"/>
    </row>
    <row r="4172" spans="6:6">
      <c r="F4172" s="1192"/>
    </row>
    <row r="4173" spans="6:6">
      <c r="F4173" s="1192"/>
    </row>
    <row r="4174" spans="6:6">
      <c r="F4174" s="1192"/>
    </row>
    <row r="4175" spans="6:6">
      <c r="F4175" s="1192"/>
    </row>
    <row r="4176" spans="6:6">
      <c r="F4176" s="1192"/>
    </row>
    <row r="4177" spans="6:6">
      <c r="F4177" s="1192"/>
    </row>
    <row r="4178" spans="6:6">
      <c r="F4178" s="1192"/>
    </row>
    <row r="4179" spans="6:6">
      <c r="F4179" s="1192"/>
    </row>
    <row r="4180" spans="6:6">
      <c r="F4180" s="1192"/>
    </row>
    <row r="4181" spans="6:6">
      <c r="F4181" s="1192"/>
    </row>
    <row r="4182" spans="6:6">
      <c r="F4182" s="1192"/>
    </row>
    <row r="4183" spans="6:6">
      <c r="F4183" s="1192"/>
    </row>
    <row r="4184" spans="6:6">
      <c r="F4184" s="1192"/>
    </row>
    <row r="4185" spans="6:6">
      <c r="F4185" s="1192"/>
    </row>
    <row r="4186" spans="6:6">
      <c r="F4186" s="1192"/>
    </row>
    <row r="4187" spans="6:6">
      <c r="F4187" s="1192"/>
    </row>
    <row r="4188" spans="6:6">
      <c r="F4188" s="1192"/>
    </row>
    <row r="4189" spans="6:6">
      <c r="F4189" s="1192"/>
    </row>
    <row r="4190" spans="6:6">
      <c r="F4190" s="1192"/>
    </row>
    <row r="4191" spans="6:6">
      <c r="F4191" s="1192"/>
    </row>
    <row r="4192" spans="6:6">
      <c r="F4192" s="1192"/>
    </row>
    <row r="4193" spans="6:6">
      <c r="F4193" s="1192"/>
    </row>
    <row r="4194" spans="6:6">
      <c r="F4194" s="1192"/>
    </row>
    <row r="4195" spans="6:6">
      <c r="F4195" s="1192"/>
    </row>
    <row r="4196" spans="6:6">
      <c r="F4196" s="1192"/>
    </row>
    <row r="4197" spans="6:6">
      <c r="F4197" s="1192"/>
    </row>
    <row r="4198" spans="6:6">
      <c r="F4198" s="1192"/>
    </row>
    <row r="4199" spans="6:6">
      <c r="F4199" s="1192"/>
    </row>
    <row r="4200" spans="6:6">
      <c r="F4200" s="1192"/>
    </row>
    <row r="4201" spans="6:6">
      <c r="F4201" s="1192"/>
    </row>
    <row r="4202" spans="6:6">
      <c r="F4202" s="1192"/>
    </row>
    <row r="4203" spans="6:6">
      <c r="F4203" s="1192"/>
    </row>
    <row r="4204" spans="6:6">
      <c r="F4204" s="1192"/>
    </row>
    <row r="4205" spans="6:6">
      <c r="F4205" s="1192"/>
    </row>
    <row r="4206" spans="6:6">
      <c r="F4206" s="1192"/>
    </row>
    <row r="4207" spans="6:6">
      <c r="F4207" s="1192"/>
    </row>
    <row r="4208" spans="6:6">
      <c r="F4208" s="1192"/>
    </row>
    <row r="4209" spans="6:6">
      <c r="F4209" s="1192"/>
    </row>
    <row r="4210" spans="6:6">
      <c r="F4210" s="1192"/>
    </row>
    <row r="4211" spans="6:6">
      <c r="F4211" s="1192"/>
    </row>
    <row r="4212" spans="6:6">
      <c r="F4212" s="1192"/>
    </row>
    <row r="4213" spans="6:6">
      <c r="F4213" s="1192"/>
    </row>
    <row r="4214" spans="6:6">
      <c r="F4214" s="1192"/>
    </row>
    <row r="4215" spans="6:6">
      <c r="F4215" s="1192"/>
    </row>
    <row r="4216" spans="6:6">
      <c r="F4216" s="1192"/>
    </row>
    <row r="4217" spans="6:6">
      <c r="F4217" s="1192"/>
    </row>
    <row r="4218" spans="6:6">
      <c r="F4218" s="1192"/>
    </row>
    <row r="4219" spans="6:6">
      <c r="F4219" s="1192"/>
    </row>
    <row r="4220" spans="6:6">
      <c r="F4220" s="1192"/>
    </row>
    <row r="4221" spans="6:6">
      <c r="F4221" s="1192"/>
    </row>
    <row r="4222" spans="6:6">
      <c r="F4222" s="1192"/>
    </row>
    <row r="4223" spans="6:6">
      <c r="F4223" s="1192"/>
    </row>
    <row r="4224" spans="6:6">
      <c r="F4224" s="1192"/>
    </row>
    <row r="4225" spans="6:6">
      <c r="F4225" s="1192"/>
    </row>
    <row r="4226" spans="6:6">
      <c r="F4226" s="1192"/>
    </row>
    <row r="4227" spans="6:6">
      <c r="F4227" s="1192"/>
    </row>
    <row r="4228" spans="6:6">
      <c r="F4228" s="1192"/>
    </row>
    <row r="4229" spans="6:6">
      <c r="F4229" s="1192"/>
    </row>
    <row r="4230" spans="6:6">
      <c r="F4230" s="1192"/>
    </row>
    <row r="4231" spans="6:6">
      <c r="F4231" s="1192"/>
    </row>
    <row r="4232" spans="6:6">
      <c r="F4232" s="1192"/>
    </row>
    <row r="4233" spans="6:6">
      <c r="F4233" s="1192"/>
    </row>
    <row r="4234" spans="6:6">
      <c r="F4234" s="1192"/>
    </row>
    <row r="4235" spans="6:6">
      <c r="F4235" s="1192"/>
    </row>
    <row r="4236" spans="6:6">
      <c r="F4236" s="1192"/>
    </row>
    <row r="4237" spans="6:6">
      <c r="F4237" s="1192"/>
    </row>
    <row r="4238" spans="6:6">
      <c r="F4238" s="1192"/>
    </row>
    <row r="4239" spans="6:6">
      <c r="F4239" s="1192"/>
    </row>
    <row r="4240" spans="6:6">
      <c r="F4240" s="1192"/>
    </row>
    <row r="4241" spans="6:6">
      <c r="F4241" s="1192"/>
    </row>
    <row r="4242" spans="6:6">
      <c r="F4242" s="1192"/>
    </row>
    <row r="4243" spans="6:6">
      <c r="F4243" s="1192"/>
    </row>
    <row r="4244" spans="6:6">
      <c r="F4244" s="1192"/>
    </row>
    <row r="4245" spans="6:6">
      <c r="F4245" s="1192"/>
    </row>
    <row r="4246" spans="6:6">
      <c r="F4246" s="1192"/>
    </row>
    <row r="4247" spans="6:6">
      <c r="F4247" s="1192"/>
    </row>
    <row r="4248" spans="6:6">
      <c r="F4248" s="1192"/>
    </row>
    <row r="4249" spans="6:6">
      <c r="F4249" s="1192"/>
    </row>
    <row r="4250" spans="6:6">
      <c r="F4250" s="1192"/>
    </row>
    <row r="4251" spans="6:6">
      <c r="F4251" s="1192"/>
    </row>
    <row r="4252" spans="6:6">
      <c r="F4252" s="1192"/>
    </row>
    <row r="4253" spans="6:6">
      <c r="F4253" s="1192"/>
    </row>
    <row r="4254" spans="6:6">
      <c r="F4254" s="1192"/>
    </row>
    <row r="4255" spans="6:6">
      <c r="F4255" s="1192"/>
    </row>
    <row r="4256" spans="6:6">
      <c r="F4256" s="1192"/>
    </row>
    <row r="4257" spans="6:6">
      <c r="F4257" s="1192"/>
    </row>
    <row r="4258" spans="6:6">
      <c r="F4258" s="1192"/>
    </row>
    <row r="4259" spans="6:6">
      <c r="F4259" s="1192"/>
    </row>
    <row r="4260" spans="6:6">
      <c r="F4260" s="1192"/>
    </row>
    <row r="4261" spans="6:6">
      <c r="F4261" s="1192"/>
    </row>
    <row r="4262" spans="6:6">
      <c r="F4262" s="1192"/>
    </row>
    <row r="4263" spans="6:6">
      <c r="F4263" s="1192"/>
    </row>
    <row r="4264" spans="6:6">
      <c r="F4264" s="1192"/>
    </row>
    <row r="4265" spans="6:6">
      <c r="F4265" s="1192"/>
    </row>
    <row r="4266" spans="6:6">
      <c r="F4266" s="1192"/>
    </row>
    <row r="4267" spans="6:6">
      <c r="F4267" s="1192"/>
    </row>
    <row r="4268" spans="6:6">
      <c r="F4268" s="1192"/>
    </row>
    <row r="4269" spans="6:6">
      <c r="F4269" s="1192"/>
    </row>
    <row r="4270" spans="6:6">
      <c r="F4270" s="1192"/>
    </row>
    <row r="4271" spans="6:6">
      <c r="F4271" s="1192"/>
    </row>
    <row r="4272" spans="6:6">
      <c r="F4272" s="1192"/>
    </row>
    <row r="4273" spans="6:6">
      <c r="F4273" s="1192"/>
    </row>
    <row r="4274" spans="6:6">
      <c r="F4274" s="1192"/>
    </row>
    <row r="4275" spans="6:6">
      <c r="F4275" s="1192"/>
    </row>
    <row r="4276" spans="6:6">
      <c r="F4276" s="1192"/>
    </row>
    <row r="4277" spans="6:6">
      <c r="F4277" s="1192"/>
    </row>
    <row r="4278" spans="6:6">
      <c r="F4278" s="1192"/>
    </row>
    <row r="4279" spans="6:6">
      <c r="F4279" s="1192"/>
    </row>
    <row r="4280" spans="6:6">
      <c r="F4280" s="1192"/>
    </row>
    <row r="4281" spans="6:6">
      <c r="F4281" s="1192"/>
    </row>
    <row r="4282" spans="6:6">
      <c r="F4282" s="1192"/>
    </row>
    <row r="4283" spans="6:6">
      <c r="F4283" s="1192"/>
    </row>
    <row r="4284" spans="6:6">
      <c r="F4284" s="1192"/>
    </row>
    <row r="4285" spans="6:6">
      <c r="F4285" s="1192"/>
    </row>
    <row r="4286" spans="6:6">
      <c r="F4286" s="1192"/>
    </row>
    <row r="4287" spans="6:6">
      <c r="F4287" s="1192"/>
    </row>
    <row r="4288" spans="6:6">
      <c r="F4288" s="1192"/>
    </row>
    <row r="4289" spans="6:6">
      <c r="F4289" s="1192"/>
    </row>
    <row r="4290" spans="6:6">
      <c r="F4290" s="1192"/>
    </row>
    <row r="4291" spans="6:6">
      <c r="F4291" s="1192"/>
    </row>
    <row r="4292" spans="6:6">
      <c r="F4292" s="1192"/>
    </row>
    <row r="4293" spans="6:6">
      <c r="F4293" s="1192"/>
    </row>
    <row r="4294" spans="6:6">
      <c r="F4294" s="1192"/>
    </row>
    <row r="4295" spans="6:6">
      <c r="F4295" s="1192"/>
    </row>
    <row r="4296" spans="6:6">
      <c r="F4296" s="1192"/>
    </row>
    <row r="4297" spans="6:6">
      <c r="F4297" s="1192"/>
    </row>
    <row r="4298" spans="6:6">
      <c r="F4298" s="1192"/>
    </row>
    <row r="4299" spans="6:6">
      <c r="F4299" s="1192"/>
    </row>
    <row r="4300" spans="6:6">
      <c r="F4300" s="1192"/>
    </row>
    <row r="4301" spans="6:6">
      <c r="F4301" s="1192"/>
    </row>
    <row r="4302" spans="6:6">
      <c r="F4302" s="1192"/>
    </row>
    <row r="4303" spans="6:6">
      <c r="F4303" s="1192"/>
    </row>
    <row r="4304" spans="6:6">
      <c r="F4304" s="1192"/>
    </row>
    <row r="4305" spans="6:6">
      <c r="F4305" s="1192"/>
    </row>
    <row r="4306" spans="6:6">
      <c r="F4306" s="1192"/>
    </row>
    <row r="4307" spans="6:6">
      <c r="F4307" s="1192"/>
    </row>
    <row r="4308" spans="6:6">
      <c r="F4308" s="1192"/>
    </row>
    <row r="4309" spans="6:6">
      <c r="F4309" s="1192"/>
    </row>
    <row r="4310" spans="6:6">
      <c r="F4310" s="1192"/>
    </row>
    <row r="4311" spans="6:6">
      <c r="F4311" s="1192"/>
    </row>
    <row r="4312" spans="6:6">
      <c r="F4312" s="1192"/>
    </row>
    <row r="4313" spans="6:6">
      <c r="F4313" s="1192"/>
    </row>
    <row r="4314" spans="6:6">
      <c r="F4314" s="1192"/>
    </row>
    <row r="4315" spans="6:6">
      <c r="F4315" s="1192"/>
    </row>
    <row r="4316" spans="6:6">
      <c r="F4316" s="1192"/>
    </row>
    <row r="4317" spans="6:6">
      <c r="F4317" s="1192"/>
    </row>
    <row r="4318" spans="6:6">
      <c r="F4318" s="1192"/>
    </row>
    <row r="4319" spans="6:6">
      <c r="F4319" s="1192"/>
    </row>
    <row r="4320" spans="6:6">
      <c r="F4320" s="1192"/>
    </row>
    <row r="4321" spans="6:6">
      <c r="F4321" s="1192"/>
    </row>
    <row r="4322" spans="6:6">
      <c r="F4322" s="1192"/>
    </row>
    <row r="4323" spans="6:6">
      <c r="F4323" s="1192"/>
    </row>
    <row r="4324" spans="6:6">
      <c r="F4324" s="1192"/>
    </row>
    <row r="4325" spans="6:6">
      <c r="F4325" s="1192"/>
    </row>
    <row r="4326" spans="6:6">
      <c r="F4326" s="1192"/>
    </row>
    <row r="4327" spans="6:6">
      <c r="F4327" s="1192"/>
    </row>
    <row r="4328" spans="6:6">
      <c r="F4328" s="1192"/>
    </row>
    <row r="4329" spans="6:6">
      <c r="F4329" s="1192"/>
    </row>
    <row r="4330" spans="6:6">
      <c r="F4330" s="1192"/>
    </row>
    <row r="4331" spans="6:6">
      <c r="F4331" s="1192"/>
    </row>
    <row r="4332" spans="6:6">
      <c r="F4332" s="1192"/>
    </row>
    <row r="4333" spans="6:6">
      <c r="F4333" s="1192"/>
    </row>
    <row r="4334" spans="6:6">
      <c r="F4334" s="1192"/>
    </row>
    <row r="4335" spans="6:6">
      <c r="F4335" s="1192"/>
    </row>
    <row r="4336" spans="6:6">
      <c r="F4336" s="1192"/>
    </row>
    <row r="4337" spans="6:6">
      <c r="F4337" s="1192"/>
    </row>
    <row r="4338" spans="6:6">
      <c r="F4338" s="1192"/>
    </row>
    <row r="4339" spans="6:6">
      <c r="F4339" s="1192"/>
    </row>
    <row r="4340" spans="6:6">
      <c r="F4340" s="1192"/>
    </row>
    <row r="4341" spans="6:6">
      <c r="F4341" s="1192"/>
    </row>
    <row r="4342" spans="6:6">
      <c r="F4342" s="1192"/>
    </row>
    <row r="4343" spans="6:6">
      <c r="F4343" s="1192"/>
    </row>
    <row r="4344" spans="6:6">
      <c r="F4344" s="1192"/>
    </row>
    <row r="4345" spans="6:6">
      <c r="F4345" s="1192"/>
    </row>
    <row r="4346" spans="6:6">
      <c r="F4346" s="1192"/>
    </row>
    <row r="4347" spans="6:6">
      <c r="F4347" s="1192"/>
    </row>
    <row r="4348" spans="6:6">
      <c r="F4348" s="1192"/>
    </row>
    <row r="4349" spans="6:6">
      <c r="F4349" s="1192"/>
    </row>
    <row r="4350" spans="6:6">
      <c r="F4350" s="1192"/>
    </row>
    <row r="4351" spans="6:6">
      <c r="F4351" s="1192"/>
    </row>
    <row r="4352" spans="6:6">
      <c r="F4352" s="1192"/>
    </row>
    <row r="4353" spans="6:6">
      <c r="F4353" s="1192"/>
    </row>
    <row r="4354" spans="6:6">
      <c r="F4354" s="1192"/>
    </row>
    <row r="4355" spans="6:6">
      <c r="F4355" s="1192"/>
    </row>
    <row r="4356" spans="6:6">
      <c r="F4356" s="1192"/>
    </row>
    <row r="4357" spans="6:6">
      <c r="F4357" s="1192"/>
    </row>
    <row r="4358" spans="6:6">
      <c r="F4358" s="1192"/>
    </row>
    <row r="4359" spans="6:6">
      <c r="F4359" s="1192"/>
    </row>
    <row r="4360" spans="6:6">
      <c r="F4360" s="1192"/>
    </row>
    <row r="4361" spans="6:6">
      <c r="F4361" s="1192"/>
    </row>
    <row r="4362" spans="6:6">
      <c r="F4362" s="1192"/>
    </row>
    <row r="4363" spans="6:6">
      <c r="F4363" s="1192"/>
    </row>
    <row r="4364" spans="6:6">
      <c r="F4364" s="1192"/>
    </row>
    <row r="4365" spans="6:6">
      <c r="F4365" s="1192"/>
    </row>
    <row r="4366" spans="6:6">
      <c r="F4366" s="1192"/>
    </row>
    <row r="4367" spans="6:6">
      <c r="F4367" s="1192"/>
    </row>
    <row r="4368" spans="6:6">
      <c r="F4368" s="1192"/>
    </row>
    <row r="4369" spans="6:6">
      <c r="F4369" s="1192"/>
    </row>
    <row r="4370" spans="6:6">
      <c r="F4370" s="1192"/>
    </row>
    <row r="4371" spans="6:6">
      <c r="F4371" s="1192"/>
    </row>
    <row r="4372" spans="6:6">
      <c r="F4372" s="1192"/>
    </row>
    <row r="4373" spans="6:6">
      <c r="F4373" s="1192"/>
    </row>
    <row r="4374" spans="6:6">
      <c r="F4374" s="1192"/>
    </row>
    <row r="4375" spans="6:6">
      <c r="F4375" s="1192"/>
    </row>
    <row r="4376" spans="6:6">
      <c r="F4376" s="1192"/>
    </row>
    <row r="4377" spans="6:6">
      <c r="F4377" s="1192"/>
    </row>
    <row r="4378" spans="6:6">
      <c r="F4378" s="1192"/>
    </row>
    <row r="4379" spans="6:6">
      <c r="F4379" s="1192"/>
    </row>
    <row r="4380" spans="6:6">
      <c r="F4380" s="1192"/>
    </row>
    <row r="4381" spans="6:6">
      <c r="F4381" s="1192"/>
    </row>
    <row r="4382" spans="6:6">
      <c r="F4382" s="1192"/>
    </row>
    <row r="4383" spans="6:6">
      <c r="F4383" s="1192"/>
    </row>
    <row r="4384" spans="6:6">
      <c r="F4384" s="1192"/>
    </row>
    <row r="4385" spans="6:6">
      <c r="F4385" s="1192"/>
    </row>
    <row r="4386" spans="6:6">
      <c r="F4386" s="1192"/>
    </row>
    <row r="4387" spans="6:6">
      <c r="F4387" s="1192"/>
    </row>
    <row r="4388" spans="6:6">
      <c r="F4388" s="1192"/>
    </row>
    <row r="4389" spans="6:6">
      <c r="F4389" s="1192"/>
    </row>
    <row r="4390" spans="6:6">
      <c r="F4390" s="1192"/>
    </row>
    <row r="4391" spans="6:6">
      <c r="F4391" s="1192"/>
    </row>
    <row r="4392" spans="6:6">
      <c r="F4392" s="1192"/>
    </row>
    <row r="4393" spans="6:6">
      <c r="F4393" s="1192"/>
    </row>
    <row r="4394" spans="6:6">
      <c r="F4394" s="1192"/>
    </row>
    <row r="4395" spans="6:6">
      <c r="F4395" s="1192"/>
    </row>
    <row r="4396" spans="6:6">
      <c r="F4396" s="1192"/>
    </row>
    <row r="4397" spans="6:6">
      <c r="F4397" s="1192"/>
    </row>
    <row r="4398" spans="6:6">
      <c r="F4398" s="1192"/>
    </row>
    <row r="4399" spans="6:6">
      <c r="F4399" s="1192"/>
    </row>
    <row r="4400" spans="6:6">
      <c r="F4400" s="1192"/>
    </row>
    <row r="4401" spans="6:6">
      <c r="F4401" s="1192"/>
    </row>
    <row r="4402" spans="6:6">
      <c r="F4402" s="1192"/>
    </row>
    <row r="4403" spans="6:6">
      <c r="F4403" s="1192"/>
    </row>
    <row r="4404" spans="6:6">
      <c r="F4404" s="1192"/>
    </row>
    <row r="4405" spans="6:6">
      <c r="F4405" s="1192"/>
    </row>
    <row r="4406" spans="6:6">
      <c r="F4406" s="1192"/>
    </row>
    <row r="4407" spans="6:6">
      <c r="F4407" s="1192"/>
    </row>
    <row r="4408" spans="6:6">
      <c r="F4408" s="1192"/>
    </row>
    <row r="4409" spans="6:6">
      <c r="F4409" s="1192"/>
    </row>
    <row r="4410" spans="6:6">
      <c r="F4410" s="1192"/>
    </row>
    <row r="4411" spans="6:6">
      <c r="F4411" s="1192"/>
    </row>
    <row r="4412" spans="6:6">
      <c r="F4412" s="1192"/>
    </row>
    <row r="4413" spans="6:6">
      <c r="F4413" s="1192"/>
    </row>
    <row r="4414" spans="6:6">
      <c r="F4414" s="1192"/>
    </row>
    <row r="4415" spans="6:6">
      <c r="F4415" s="1192"/>
    </row>
    <row r="4416" spans="6:6">
      <c r="F4416" s="1192"/>
    </row>
    <row r="4417" spans="6:6">
      <c r="F4417" s="1192"/>
    </row>
    <row r="4418" spans="6:6">
      <c r="F4418" s="1192"/>
    </row>
    <row r="4419" spans="6:6">
      <c r="F4419" s="1192"/>
    </row>
    <row r="4420" spans="6:6">
      <c r="F4420" s="1192"/>
    </row>
    <row r="4421" spans="6:6">
      <c r="F4421" s="1192"/>
    </row>
    <row r="4422" spans="6:6">
      <c r="F4422" s="1192"/>
    </row>
    <row r="4423" spans="6:6">
      <c r="F4423" s="1192"/>
    </row>
    <row r="4424" spans="6:6">
      <c r="F4424" s="1192"/>
    </row>
    <row r="4425" spans="6:6">
      <c r="F4425" s="1192"/>
    </row>
    <row r="4426" spans="6:6">
      <c r="F4426" s="1192"/>
    </row>
    <row r="4427" spans="6:6">
      <c r="F4427" s="1192"/>
    </row>
    <row r="4428" spans="6:6">
      <c r="F4428" s="1192"/>
    </row>
    <row r="4429" spans="6:6">
      <c r="F4429" s="1192"/>
    </row>
    <row r="4430" spans="6:6">
      <c r="F4430" s="1192"/>
    </row>
    <row r="4431" spans="6:6">
      <c r="F4431" s="1192"/>
    </row>
    <row r="4432" spans="6:6">
      <c r="F4432" s="1192"/>
    </row>
    <row r="4433" spans="6:6">
      <c r="F4433" s="1192"/>
    </row>
    <row r="4434" spans="6:6">
      <c r="F4434" s="1192"/>
    </row>
    <row r="4435" spans="6:6">
      <c r="F4435" s="1192"/>
    </row>
    <row r="4436" spans="6:6">
      <c r="F4436" s="1192"/>
    </row>
    <row r="4437" spans="6:6">
      <c r="F4437" s="1192"/>
    </row>
    <row r="4438" spans="6:6">
      <c r="F4438" s="1192"/>
    </row>
    <row r="4439" spans="6:6">
      <c r="F4439" s="1192"/>
    </row>
    <row r="4440" spans="6:6">
      <c r="F4440" s="1192"/>
    </row>
    <row r="4441" spans="6:6">
      <c r="F4441" s="1192"/>
    </row>
    <row r="4442" spans="6:6">
      <c r="F4442" s="1192"/>
    </row>
    <row r="4443" spans="6:6">
      <c r="F4443" s="1192"/>
    </row>
    <row r="4444" spans="6:6">
      <c r="F4444" s="1192"/>
    </row>
    <row r="4445" spans="6:6">
      <c r="F4445" s="1192"/>
    </row>
    <row r="4446" spans="6:6">
      <c r="F4446" s="1192"/>
    </row>
    <row r="4447" spans="6:6">
      <c r="F4447" s="1192"/>
    </row>
    <row r="4448" spans="6:6">
      <c r="F4448" s="1192"/>
    </row>
    <row r="4449" spans="6:6">
      <c r="F4449" s="1192"/>
    </row>
    <row r="4450" spans="6:6">
      <c r="F4450" s="1192"/>
    </row>
    <row r="4451" spans="6:6">
      <c r="F4451" s="1192"/>
    </row>
    <row r="4452" spans="6:6">
      <c r="F4452" s="1192"/>
    </row>
    <row r="4453" spans="6:6">
      <c r="F4453" s="1192"/>
    </row>
    <row r="4454" spans="6:6">
      <c r="F4454" s="1192"/>
    </row>
    <row r="4455" spans="6:6">
      <c r="F4455" s="1192"/>
    </row>
    <row r="4456" spans="6:6">
      <c r="F4456" s="1192"/>
    </row>
    <row r="4457" spans="6:6">
      <c r="F4457" s="1192"/>
    </row>
    <row r="4458" spans="6:6">
      <c r="F4458" s="1192"/>
    </row>
    <row r="4459" spans="6:6">
      <c r="F4459" s="1192"/>
    </row>
    <row r="4460" spans="6:6">
      <c r="F4460" s="1192"/>
    </row>
    <row r="4461" spans="6:6">
      <c r="F4461" s="1192"/>
    </row>
    <row r="4462" spans="6:6">
      <c r="F4462" s="1192"/>
    </row>
    <row r="4463" spans="6:6">
      <c r="F4463" s="1192"/>
    </row>
    <row r="4464" spans="6:6">
      <c r="F4464" s="1192"/>
    </row>
    <row r="4465" spans="6:6">
      <c r="F4465" s="1192"/>
    </row>
    <row r="4466" spans="6:6">
      <c r="F4466" s="1192"/>
    </row>
    <row r="4467" spans="6:6">
      <c r="F4467" s="1192"/>
    </row>
    <row r="4468" spans="6:6">
      <c r="F4468" s="1192"/>
    </row>
    <row r="4469" spans="6:6">
      <c r="F4469" s="1192"/>
    </row>
    <row r="4470" spans="6:6">
      <c r="F4470" s="1192"/>
    </row>
    <row r="4471" spans="6:6">
      <c r="F4471" s="1192"/>
    </row>
    <row r="4472" spans="6:6">
      <c r="F4472" s="1192"/>
    </row>
    <row r="4473" spans="6:6">
      <c r="F4473" s="1192"/>
    </row>
    <row r="4474" spans="6:6">
      <c r="F4474" s="1192"/>
    </row>
    <row r="4475" spans="6:6">
      <c r="F4475" s="1192"/>
    </row>
    <row r="4476" spans="6:6">
      <c r="F4476" s="1192"/>
    </row>
    <row r="4477" spans="6:6">
      <c r="F4477" s="1192"/>
    </row>
    <row r="4478" spans="6:6">
      <c r="F4478" s="1192"/>
    </row>
    <row r="4479" spans="6:6">
      <c r="F4479" s="1192"/>
    </row>
    <row r="4480" spans="6:6">
      <c r="F4480" s="1192"/>
    </row>
    <row r="4481" spans="6:6">
      <c r="F4481" s="1192"/>
    </row>
    <row r="4482" spans="6:6">
      <c r="F4482" s="1192"/>
    </row>
    <row r="4483" spans="6:6">
      <c r="F4483" s="1192"/>
    </row>
    <row r="4484" spans="6:6">
      <c r="F4484" s="1192"/>
    </row>
    <row r="4485" spans="6:6">
      <c r="F4485" s="1192"/>
    </row>
    <row r="4486" spans="6:6">
      <c r="F4486" s="1192"/>
    </row>
    <row r="4487" spans="6:6">
      <c r="F4487" s="1192"/>
    </row>
    <row r="4488" spans="6:6">
      <c r="F4488" s="1192"/>
    </row>
    <row r="4489" spans="6:6">
      <c r="F4489" s="1192"/>
    </row>
    <row r="4490" spans="6:6">
      <c r="F4490" s="1192"/>
    </row>
    <row r="4491" spans="6:6">
      <c r="F4491" s="1192"/>
    </row>
    <row r="4492" spans="6:6">
      <c r="F4492" s="1192"/>
    </row>
    <row r="4493" spans="6:6">
      <c r="F4493" s="1192"/>
    </row>
    <row r="4494" spans="6:6">
      <c r="F4494" s="1192"/>
    </row>
    <row r="4495" spans="6:6">
      <c r="F4495" s="1192"/>
    </row>
    <row r="4496" spans="6:6">
      <c r="F4496" s="1192"/>
    </row>
    <row r="4497" spans="6:6">
      <c r="F4497" s="1192"/>
    </row>
    <row r="4498" spans="6:6">
      <c r="F4498" s="1192"/>
    </row>
    <row r="4499" spans="6:6">
      <c r="F4499" s="1192"/>
    </row>
    <row r="4500" spans="6:6">
      <c r="F4500" s="1192"/>
    </row>
    <row r="4501" spans="6:6">
      <c r="F4501" s="1192"/>
    </row>
    <row r="4502" spans="6:6">
      <c r="F4502" s="1192"/>
    </row>
    <row r="4503" spans="6:6">
      <c r="F4503" s="1192"/>
    </row>
    <row r="4504" spans="6:6">
      <c r="F4504" s="1192"/>
    </row>
    <row r="4505" spans="6:6">
      <c r="F4505" s="1192"/>
    </row>
    <row r="4506" spans="6:6">
      <c r="F4506" s="1192"/>
    </row>
    <row r="4507" spans="6:6">
      <c r="F4507" s="1192"/>
    </row>
    <row r="4508" spans="6:6">
      <c r="F4508" s="1192"/>
    </row>
    <row r="4509" spans="6:6">
      <c r="F4509" s="1192"/>
    </row>
    <row r="4510" spans="6:6">
      <c r="F4510" s="1192"/>
    </row>
    <row r="4511" spans="6:6">
      <c r="F4511" s="1192"/>
    </row>
    <row r="4512" spans="6:6">
      <c r="F4512" s="1192"/>
    </row>
    <row r="4513" spans="6:6">
      <c r="F4513" s="1192"/>
    </row>
    <row r="4514" spans="6:6">
      <c r="F4514" s="1192"/>
    </row>
    <row r="4515" spans="6:6">
      <c r="F4515" s="1192"/>
    </row>
    <row r="4516" spans="6:6">
      <c r="F4516" s="1192"/>
    </row>
    <row r="4517" spans="6:6">
      <c r="F4517" s="1192"/>
    </row>
    <row r="4518" spans="6:6">
      <c r="F4518" s="1192"/>
    </row>
    <row r="4519" spans="6:6">
      <c r="F4519" s="1192"/>
    </row>
    <row r="4520" spans="6:6">
      <c r="F4520" s="1192"/>
    </row>
    <row r="4521" spans="6:6">
      <c r="F4521" s="1192"/>
    </row>
    <row r="4522" spans="6:6">
      <c r="F4522" s="1192"/>
    </row>
    <row r="4523" spans="6:6">
      <c r="F4523" s="1192"/>
    </row>
    <row r="4524" spans="6:6">
      <c r="F4524" s="1192"/>
    </row>
    <row r="4525" spans="6:6">
      <c r="F4525" s="1192"/>
    </row>
    <row r="4526" spans="6:6">
      <c r="F4526" s="1192"/>
    </row>
    <row r="4527" spans="6:6">
      <c r="F4527" s="1192"/>
    </row>
    <row r="4528" spans="6:6">
      <c r="F4528" s="1192"/>
    </row>
    <row r="4529" spans="6:6">
      <c r="F4529" s="1192"/>
    </row>
    <row r="4530" spans="6:6">
      <c r="F4530" s="1192"/>
    </row>
    <row r="4531" spans="6:6">
      <c r="F4531" s="1192"/>
    </row>
    <row r="4532" spans="6:6">
      <c r="F4532" s="1192"/>
    </row>
    <row r="4533" spans="6:6">
      <c r="F4533" s="1192"/>
    </row>
    <row r="4534" spans="6:6">
      <c r="F4534" s="1192"/>
    </row>
    <row r="4535" spans="6:6">
      <c r="F4535" s="1192"/>
    </row>
    <row r="4536" spans="6:6">
      <c r="F4536" s="1192"/>
    </row>
    <row r="4537" spans="6:6">
      <c r="F4537" s="1192"/>
    </row>
    <row r="4538" spans="6:6">
      <c r="F4538" s="1192"/>
    </row>
    <row r="4539" spans="6:6">
      <c r="F4539" s="1192"/>
    </row>
    <row r="4540" spans="6:6">
      <c r="F4540" s="1192"/>
    </row>
    <row r="4541" spans="6:6">
      <c r="F4541" s="1192"/>
    </row>
    <row r="4542" spans="6:6">
      <c r="F4542" s="1192"/>
    </row>
    <row r="4543" spans="6:6">
      <c r="F4543" s="1192"/>
    </row>
    <row r="4544" spans="6:6">
      <c r="F4544" s="1192"/>
    </row>
    <row r="4545" spans="6:6">
      <c r="F4545" s="1192"/>
    </row>
    <row r="4546" spans="6:6">
      <c r="F4546" s="1192"/>
    </row>
    <row r="4547" spans="6:6">
      <c r="F4547" s="1192"/>
    </row>
    <row r="4548" spans="6:6">
      <c r="F4548" s="1192"/>
    </row>
    <row r="4549" spans="6:6">
      <c r="F4549" s="1192"/>
    </row>
    <row r="4550" spans="6:6">
      <c r="F4550" s="1192"/>
    </row>
    <row r="4551" spans="6:6">
      <c r="F4551" s="1192"/>
    </row>
    <row r="4552" spans="6:6">
      <c r="F4552" s="1192"/>
    </row>
    <row r="4553" spans="6:6">
      <c r="F4553" s="1192"/>
    </row>
    <row r="4554" spans="6:6">
      <c r="F4554" s="1192"/>
    </row>
    <row r="4555" spans="6:6">
      <c r="F4555" s="1192"/>
    </row>
    <row r="4556" spans="6:6">
      <c r="F4556" s="1192"/>
    </row>
    <row r="4557" spans="6:6">
      <c r="F4557" s="1192"/>
    </row>
    <row r="4558" spans="6:6">
      <c r="F4558" s="1192"/>
    </row>
    <row r="4559" spans="6:6">
      <c r="F4559" s="1192"/>
    </row>
    <row r="4560" spans="6:6">
      <c r="F4560" s="1192"/>
    </row>
    <row r="4561" spans="6:6">
      <c r="F4561" s="1192"/>
    </row>
    <row r="4562" spans="6:6">
      <c r="F4562" s="1192"/>
    </row>
    <row r="4563" spans="6:6">
      <c r="F4563" s="1192"/>
    </row>
    <row r="4564" spans="6:6">
      <c r="F4564" s="1192"/>
    </row>
    <row r="4565" spans="6:6">
      <c r="F4565" s="1192"/>
    </row>
    <row r="4566" spans="6:6">
      <c r="F4566" s="1192"/>
    </row>
    <row r="4567" spans="6:6">
      <c r="F4567" s="1192"/>
    </row>
    <row r="4568" spans="6:6">
      <c r="F4568" s="1192"/>
    </row>
    <row r="4569" spans="6:6">
      <c r="F4569" s="1192"/>
    </row>
    <row r="4570" spans="6:6">
      <c r="F4570" s="1192"/>
    </row>
    <row r="4571" spans="6:6">
      <c r="F4571" s="1192"/>
    </row>
    <row r="4572" spans="6:6">
      <c r="F4572" s="1192"/>
    </row>
    <row r="4573" spans="6:6">
      <c r="F4573" s="1192"/>
    </row>
    <row r="4574" spans="6:6">
      <c r="F4574" s="1192"/>
    </row>
    <row r="4575" spans="6:6">
      <c r="F4575" s="1192"/>
    </row>
    <row r="4576" spans="6:6">
      <c r="F4576" s="1192"/>
    </row>
    <row r="4577" spans="6:6">
      <c r="F4577" s="1192"/>
    </row>
    <row r="4578" spans="6:6">
      <c r="F4578" s="1192"/>
    </row>
    <row r="4579" spans="6:6">
      <c r="F4579" s="1192"/>
    </row>
    <row r="4580" spans="6:6">
      <c r="F4580" s="1192"/>
    </row>
    <row r="4581" spans="6:6">
      <c r="F4581" s="1192"/>
    </row>
    <row r="4582" spans="6:6">
      <c r="F4582" s="1192"/>
    </row>
    <row r="4583" spans="6:6">
      <c r="F4583" s="1192"/>
    </row>
    <row r="4584" spans="6:6">
      <c r="F4584" s="1192"/>
    </row>
    <row r="4585" spans="6:6">
      <c r="F4585" s="1192"/>
    </row>
    <row r="4586" spans="6:6">
      <c r="F4586" s="1192"/>
    </row>
    <row r="4587" spans="6:6">
      <c r="F4587" s="1192"/>
    </row>
    <row r="4588" spans="6:6">
      <c r="F4588" s="1192"/>
    </row>
    <row r="4589" spans="6:6">
      <c r="F4589" s="1192"/>
    </row>
    <row r="4590" spans="6:6">
      <c r="F4590" s="1192"/>
    </row>
    <row r="4591" spans="6:6">
      <c r="F4591" s="1192"/>
    </row>
    <row r="4592" spans="6:6">
      <c r="F4592" s="1192"/>
    </row>
    <row r="4593" spans="6:6">
      <c r="F4593" s="1192"/>
    </row>
    <row r="4594" spans="6:6">
      <c r="F4594" s="1192"/>
    </row>
    <row r="4595" spans="6:6">
      <c r="F4595" s="1192"/>
    </row>
    <row r="4596" spans="6:6">
      <c r="F4596" s="1192"/>
    </row>
    <row r="4597" spans="6:6">
      <c r="F4597" s="1192"/>
    </row>
    <row r="4598" spans="6:6">
      <c r="F4598" s="1192"/>
    </row>
    <row r="4599" spans="6:6">
      <c r="F4599" s="1192"/>
    </row>
    <row r="4600" spans="6:6">
      <c r="F4600" s="1192"/>
    </row>
    <row r="4601" spans="6:6">
      <c r="F4601" s="1192"/>
    </row>
    <row r="4602" spans="6:6">
      <c r="F4602" s="1192"/>
    </row>
    <row r="4603" spans="6:6">
      <c r="F4603" s="1192"/>
    </row>
    <row r="4604" spans="6:6">
      <c r="F4604" s="1192"/>
    </row>
    <row r="4605" spans="6:6">
      <c r="F4605" s="1192"/>
    </row>
    <row r="4606" spans="6:6">
      <c r="F4606" s="1192"/>
    </row>
    <row r="4607" spans="6:6">
      <c r="F4607" s="1192"/>
    </row>
    <row r="4608" spans="6:6">
      <c r="F4608" s="1192"/>
    </row>
    <row r="4609" spans="6:6">
      <c r="F4609" s="1192"/>
    </row>
    <row r="4610" spans="6:6">
      <c r="F4610" s="1192"/>
    </row>
    <row r="4611" spans="6:6">
      <c r="F4611" s="1192"/>
    </row>
    <row r="4612" spans="6:6">
      <c r="F4612" s="1192"/>
    </row>
    <row r="4613" spans="6:6">
      <c r="F4613" s="1192"/>
    </row>
    <row r="4614" spans="6:6">
      <c r="F4614" s="1192"/>
    </row>
    <row r="4615" spans="6:6">
      <c r="F4615" s="1192"/>
    </row>
    <row r="4616" spans="6:6">
      <c r="F4616" s="1192"/>
    </row>
    <row r="4617" spans="6:6">
      <c r="F4617" s="1192"/>
    </row>
    <row r="4618" spans="6:6">
      <c r="F4618" s="1192"/>
    </row>
    <row r="4619" spans="6:6">
      <c r="F4619" s="1192"/>
    </row>
    <row r="4620" spans="6:6">
      <c r="F4620" s="1192"/>
    </row>
    <row r="4621" spans="6:6">
      <c r="F4621" s="1192"/>
    </row>
    <row r="4622" spans="6:6">
      <c r="F4622" s="1192"/>
    </row>
    <row r="4623" spans="6:6">
      <c r="F4623" s="1192"/>
    </row>
    <row r="4624" spans="6:6">
      <c r="F4624" s="1192"/>
    </row>
    <row r="4625" spans="6:6">
      <c r="F4625" s="1192"/>
    </row>
    <row r="4626" spans="6:6">
      <c r="F4626" s="1192"/>
    </row>
    <row r="4627" spans="6:6">
      <c r="F4627" s="1192"/>
    </row>
    <row r="4628" spans="6:6">
      <c r="F4628" s="1192"/>
    </row>
    <row r="4629" spans="6:6">
      <c r="F4629" s="1192"/>
    </row>
    <row r="4630" spans="6:6">
      <c r="F4630" s="1192"/>
    </row>
    <row r="4631" spans="6:6">
      <c r="F4631" s="1192"/>
    </row>
    <row r="4632" spans="6:6">
      <c r="F4632" s="1192"/>
    </row>
    <row r="4633" spans="6:6">
      <c r="F4633" s="1192"/>
    </row>
    <row r="4634" spans="6:6">
      <c r="F4634" s="1192"/>
    </row>
    <row r="4635" spans="6:6">
      <c r="F4635" s="1192"/>
    </row>
    <row r="4636" spans="6:6">
      <c r="F4636" s="1192"/>
    </row>
    <row r="4637" spans="6:6">
      <c r="F4637" s="1192"/>
    </row>
    <row r="4638" spans="6:6">
      <c r="F4638" s="1192"/>
    </row>
    <row r="4639" spans="6:6">
      <c r="F4639" s="1192"/>
    </row>
    <row r="4640" spans="6:6">
      <c r="F4640" s="1192"/>
    </row>
    <row r="4641" spans="6:6">
      <c r="F4641" s="1192"/>
    </row>
    <row r="4642" spans="6:6">
      <c r="F4642" s="1192"/>
    </row>
    <row r="4643" spans="6:6">
      <c r="F4643" s="1192"/>
    </row>
    <row r="4644" spans="6:6">
      <c r="F4644" s="1192"/>
    </row>
    <row r="4645" spans="6:6">
      <c r="F4645" s="1192"/>
    </row>
    <row r="4646" spans="6:6">
      <c r="F4646" s="1192"/>
    </row>
    <row r="4647" spans="6:6">
      <c r="F4647" s="1192"/>
    </row>
    <row r="4648" spans="6:6">
      <c r="F4648" s="1192"/>
    </row>
    <row r="4649" spans="6:6">
      <c r="F4649" s="1192"/>
    </row>
    <row r="4650" spans="6:6">
      <c r="F4650" s="1192"/>
    </row>
    <row r="4651" spans="6:6">
      <c r="F4651" s="1192"/>
    </row>
    <row r="4652" spans="6:6">
      <c r="F4652" s="1192"/>
    </row>
    <row r="4653" spans="6:6">
      <c r="F4653" s="1192"/>
    </row>
    <row r="4654" spans="6:6">
      <c r="F4654" s="1192"/>
    </row>
    <row r="4655" spans="6:6">
      <c r="F4655" s="1192"/>
    </row>
    <row r="4656" spans="6:6">
      <c r="F4656" s="1192"/>
    </row>
    <row r="4657" spans="6:6">
      <c r="F4657" s="1192"/>
    </row>
    <row r="4658" spans="6:6">
      <c r="F4658" s="1192"/>
    </row>
    <row r="4659" spans="6:6">
      <c r="F4659" s="1192"/>
    </row>
    <row r="4660" spans="6:6">
      <c r="F4660" s="1192"/>
    </row>
    <row r="4661" spans="6:6">
      <c r="F4661" s="1192"/>
    </row>
    <row r="4662" spans="6:6">
      <c r="F4662" s="1192"/>
    </row>
    <row r="4663" spans="6:6">
      <c r="F4663" s="1192"/>
    </row>
    <row r="4664" spans="6:6">
      <c r="F4664" s="1192"/>
    </row>
    <row r="4665" spans="6:6">
      <c r="F4665" s="1192"/>
    </row>
    <row r="4666" spans="6:6">
      <c r="F4666" s="1192"/>
    </row>
    <row r="4667" spans="6:6">
      <c r="F4667" s="1192"/>
    </row>
    <row r="4668" spans="6:6">
      <c r="F4668" s="1192"/>
    </row>
    <row r="4669" spans="6:6">
      <c r="F4669" s="1192"/>
    </row>
    <row r="4670" spans="6:6">
      <c r="F4670" s="1192"/>
    </row>
    <row r="4671" spans="6:6">
      <c r="F4671" s="1192"/>
    </row>
    <row r="4672" spans="6:6">
      <c r="F4672" s="1192"/>
    </row>
    <row r="4673" spans="6:6">
      <c r="F4673" s="1192"/>
    </row>
    <row r="4674" spans="6:6">
      <c r="F4674" s="1192"/>
    </row>
    <row r="4675" spans="6:6">
      <c r="F4675" s="1192"/>
    </row>
    <row r="4676" spans="6:6">
      <c r="F4676" s="1192"/>
    </row>
    <row r="4677" spans="6:6">
      <c r="F4677" s="1192"/>
    </row>
    <row r="4678" spans="6:6">
      <c r="F4678" s="1192"/>
    </row>
    <row r="4679" spans="6:6">
      <c r="F4679" s="1192"/>
    </row>
    <row r="4680" spans="6:6">
      <c r="F4680" s="1192"/>
    </row>
    <row r="4681" spans="6:6">
      <c r="F4681" s="1192"/>
    </row>
    <row r="4682" spans="6:6">
      <c r="F4682" s="1192"/>
    </row>
    <row r="4683" spans="6:6">
      <c r="F4683" s="1192"/>
    </row>
    <row r="4684" spans="6:6">
      <c r="F4684" s="1192"/>
    </row>
    <row r="4685" spans="6:6">
      <c r="F4685" s="1192"/>
    </row>
    <row r="4686" spans="6:6">
      <c r="F4686" s="1192"/>
    </row>
    <row r="4687" spans="6:6">
      <c r="F4687" s="1192"/>
    </row>
    <row r="4688" spans="6:6">
      <c r="F4688" s="1192"/>
    </row>
    <row r="4689" spans="6:6">
      <c r="F4689" s="1192"/>
    </row>
    <row r="4690" spans="6:6">
      <c r="F4690" s="1192"/>
    </row>
    <row r="4691" spans="6:6">
      <c r="F4691" s="1192"/>
    </row>
    <row r="4692" spans="6:6">
      <c r="F4692" s="1192"/>
    </row>
    <row r="4693" spans="6:6">
      <c r="F4693" s="1192"/>
    </row>
    <row r="4694" spans="6:6">
      <c r="F4694" s="1192"/>
    </row>
    <row r="4695" spans="6:6">
      <c r="F4695" s="1192"/>
    </row>
    <row r="4696" spans="6:6">
      <c r="F4696" s="1192"/>
    </row>
    <row r="4697" spans="6:6">
      <c r="F4697" s="1192"/>
    </row>
    <row r="4698" spans="6:6">
      <c r="F4698" s="1192"/>
    </row>
    <row r="4699" spans="6:6">
      <c r="F4699" s="1192"/>
    </row>
    <row r="4700" spans="6:6">
      <c r="F4700" s="1192"/>
    </row>
    <row r="4701" spans="6:6">
      <c r="F4701" s="1192"/>
    </row>
    <row r="4702" spans="6:6">
      <c r="F4702" s="1192"/>
    </row>
    <row r="4703" spans="6:6">
      <c r="F4703" s="1192"/>
    </row>
    <row r="4704" spans="6:6">
      <c r="F4704" s="1192"/>
    </row>
    <row r="4705" spans="6:6">
      <c r="F4705" s="1192"/>
    </row>
    <row r="4706" spans="6:6">
      <c r="F4706" s="1192"/>
    </row>
    <row r="4707" spans="6:6">
      <c r="F4707" s="1192"/>
    </row>
    <row r="4708" spans="6:6">
      <c r="F4708" s="1192"/>
    </row>
    <row r="4709" spans="6:6">
      <c r="F4709" s="1192"/>
    </row>
    <row r="4710" spans="6:6">
      <c r="F4710" s="1192"/>
    </row>
    <row r="4711" spans="6:6">
      <c r="F4711" s="1192"/>
    </row>
    <row r="4712" spans="6:6">
      <c r="F4712" s="1192"/>
    </row>
    <row r="4713" spans="6:6">
      <c r="F4713" s="1192"/>
    </row>
    <row r="4714" spans="6:6">
      <c r="F4714" s="1192"/>
    </row>
    <row r="4715" spans="6:6">
      <c r="F4715" s="1192"/>
    </row>
    <row r="4716" spans="6:6">
      <c r="F4716" s="1192"/>
    </row>
    <row r="4717" spans="6:6">
      <c r="F4717" s="1192"/>
    </row>
    <row r="4718" spans="6:6">
      <c r="F4718" s="1192"/>
    </row>
    <row r="4719" spans="6:6">
      <c r="F4719" s="1192"/>
    </row>
    <row r="4720" spans="6:6">
      <c r="F4720" s="1192"/>
    </row>
    <row r="4721" spans="6:6">
      <c r="F4721" s="1192"/>
    </row>
    <row r="4722" spans="6:6">
      <c r="F4722" s="1192"/>
    </row>
    <row r="4723" spans="6:6">
      <c r="F4723" s="1192"/>
    </row>
    <row r="4724" spans="6:6">
      <c r="F4724" s="1192"/>
    </row>
    <row r="4725" spans="6:6">
      <c r="F4725" s="1192"/>
    </row>
    <row r="4726" spans="6:6">
      <c r="F4726" s="1192"/>
    </row>
    <row r="4727" spans="6:6">
      <c r="F4727" s="1192"/>
    </row>
    <row r="4728" spans="6:6">
      <c r="F4728" s="1192"/>
    </row>
    <row r="4729" spans="6:6">
      <c r="F4729" s="1192"/>
    </row>
    <row r="4730" spans="6:6">
      <c r="F4730" s="1192"/>
    </row>
    <row r="4731" spans="6:6">
      <c r="F4731" s="1192"/>
    </row>
    <row r="4732" spans="6:6">
      <c r="F4732" s="1192"/>
    </row>
    <row r="4733" spans="6:6">
      <c r="F4733" s="1192"/>
    </row>
    <row r="4734" spans="6:6">
      <c r="F4734" s="1192"/>
    </row>
    <row r="4735" spans="6:6">
      <c r="F4735" s="1192"/>
    </row>
    <row r="4736" spans="6:6">
      <c r="F4736" s="1192"/>
    </row>
    <row r="4737" spans="6:6">
      <c r="F4737" s="1192"/>
    </row>
    <row r="4738" spans="6:6">
      <c r="F4738" s="1192"/>
    </row>
    <row r="4739" spans="6:6">
      <c r="F4739" s="1192"/>
    </row>
    <row r="4740" spans="6:6">
      <c r="F4740" s="1192"/>
    </row>
    <row r="4741" spans="6:6">
      <c r="F4741" s="1192"/>
    </row>
    <row r="4742" spans="6:6">
      <c r="F4742" s="1192"/>
    </row>
    <row r="4743" spans="6:6">
      <c r="F4743" s="1192"/>
    </row>
    <row r="4744" spans="6:6">
      <c r="F4744" s="1192"/>
    </row>
    <row r="4745" spans="6:6">
      <c r="F4745" s="1192"/>
    </row>
    <row r="4746" spans="6:6">
      <c r="F4746" s="1192"/>
    </row>
    <row r="4747" spans="6:6">
      <c r="F4747" s="1192"/>
    </row>
    <row r="4748" spans="6:6">
      <c r="F4748" s="1192"/>
    </row>
    <row r="4749" spans="6:6">
      <c r="F4749" s="1192"/>
    </row>
    <row r="4750" spans="6:6">
      <c r="F4750" s="1192"/>
    </row>
    <row r="4751" spans="6:6">
      <c r="F4751" s="1192"/>
    </row>
    <row r="4752" spans="6:6">
      <c r="F4752" s="1192"/>
    </row>
    <row r="4753" spans="6:6">
      <c r="F4753" s="1192"/>
    </row>
    <row r="4754" spans="6:6">
      <c r="F4754" s="1192"/>
    </row>
    <row r="4755" spans="6:6">
      <c r="F4755" s="1192"/>
    </row>
    <row r="4756" spans="6:6">
      <c r="F4756" s="1192"/>
    </row>
    <row r="4757" spans="6:6">
      <c r="F4757" s="1192"/>
    </row>
    <row r="4758" spans="6:6">
      <c r="F4758" s="1192"/>
    </row>
    <row r="4759" spans="6:6">
      <c r="F4759" s="1192"/>
    </row>
    <row r="4760" spans="6:6">
      <c r="F4760" s="1192"/>
    </row>
    <row r="4761" spans="6:6">
      <c r="F4761" s="1192"/>
    </row>
    <row r="4762" spans="6:6">
      <c r="F4762" s="1192"/>
    </row>
    <row r="4763" spans="6:6">
      <c r="F4763" s="1192"/>
    </row>
    <row r="4764" spans="6:6">
      <c r="F4764" s="1192"/>
    </row>
    <row r="4765" spans="6:6">
      <c r="F4765" s="1192"/>
    </row>
    <row r="4766" spans="6:6">
      <c r="F4766" s="1192"/>
    </row>
    <row r="4767" spans="6:6">
      <c r="F4767" s="1192"/>
    </row>
    <row r="4768" spans="6:6">
      <c r="F4768" s="1192"/>
    </row>
    <row r="4769" spans="6:6">
      <c r="F4769" s="1192"/>
    </row>
    <row r="4770" spans="6:6">
      <c r="F4770" s="1192"/>
    </row>
    <row r="4771" spans="6:6">
      <c r="F4771" s="1192"/>
    </row>
    <row r="4772" spans="6:6">
      <c r="F4772" s="1192"/>
    </row>
    <row r="4773" spans="6:6">
      <c r="F4773" s="1192"/>
    </row>
    <row r="4774" spans="6:6">
      <c r="F4774" s="1192"/>
    </row>
    <row r="4775" spans="6:6">
      <c r="F4775" s="1192"/>
    </row>
    <row r="4776" spans="6:6">
      <c r="F4776" s="1192"/>
    </row>
    <row r="4777" spans="6:6">
      <c r="F4777" s="1192"/>
    </row>
    <row r="4778" spans="6:6">
      <c r="F4778" s="1192"/>
    </row>
    <row r="4779" spans="6:6">
      <c r="F4779" s="1192"/>
    </row>
    <row r="4780" spans="6:6">
      <c r="F4780" s="1192"/>
    </row>
    <row r="4781" spans="6:6">
      <c r="F4781" s="1192"/>
    </row>
    <row r="4782" spans="6:6">
      <c r="F4782" s="1192"/>
    </row>
    <row r="4783" spans="6:6">
      <c r="F4783" s="1192"/>
    </row>
    <row r="4784" spans="6:6">
      <c r="F4784" s="1192"/>
    </row>
    <row r="4785" spans="6:6">
      <c r="F4785" s="1192"/>
    </row>
    <row r="4786" spans="6:6">
      <c r="F4786" s="1192"/>
    </row>
    <row r="4787" spans="6:6">
      <c r="F4787" s="1192"/>
    </row>
    <row r="4788" spans="6:6">
      <c r="F4788" s="1192"/>
    </row>
    <row r="4789" spans="6:6">
      <c r="F4789" s="1192"/>
    </row>
    <row r="4790" spans="6:6">
      <c r="F4790" s="1192"/>
    </row>
    <row r="4791" spans="6:6">
      <c r="F4791" s="1192"/>
    </row>
    <row r="4792" spans="6:6">
      <c r="F4792" s="1192"/>
    </row>
    <row r="4793" spans="6:6">
      <c r="F4793" s="1192"/>
    </row>
    <row r="4794" spans="6:6">
      <c r="F4794" s="1192"/>
    </row>
    <row r="4795" spans="6:6">
      <c r="F4795" s="1192"/>
    </row>
    <row r="4796" spans="6:6">
      <c r="F4796" s="1192"/>
    </row>
    <row r="4797" spans="6:6">
      <c r="F4797" s="1192"/>
    </row>
    <row r="4798" spans="6:6">
      <c r="F4798" s="1192"/>
    </row>
    <row r="4799" spans="6:6">
      <c r="F4799" s="1192"/>
    </row>
    <row r="4800" spans="6:6">
      <c r="F4800" s="1192"/>
    </row>
    <row r="4801" spans="6:6">
      <c r="F4801" s="1192"/>
    </row>
    <row r="4802" spans="6:6">
      <c r="F4802" s="1192"/>
    </row>
    <row r="4803" spans="6:6">
      <c r="F4803" s="1192"/>
    </row>
    <row r="4804" spans="6:6">
      <c r="F4804" s="1192"/>
    </row>
    <row r="4805" spans="6:6">
      <c r="F4805" s="1192"/>
    </row>
    <row r="4806" spans="6:6">
      <c r="F4806" s="1192"/>
    </row>
    <row r="4807" spans="6:6">
      <c r="F4807" s="1192"/>
    </row>
    <row r="4808" spans="6:6">
      <c r="F4808" s="1192"/>
    </row>
    <row r="4809" spans="6:6">
      <c r="F4809" s="1192"/>
    </row>
    <row r="4810" spans="6:6">
      <c r="F4810" s="1192"/>
    </row>
    <row r="4811" spans="6:6">
      <c r="F4811" s="1192"/>
    </row>
    <row r="4812" spans="6:6">
      <c r="F4812" s="1192"/>
    </row>
    <row r="4813" spans="6:6">
      <c r="F4813" s="1192"/>
    </row>
    <row r="4814" spans="6:6">
      <c r="F4814" s="1192"/>
    </row>
    <row r="4815" spans="6:6">
      <c r="F4815" s="1192"/>
    </row>
    <row r="4816" spans="6:6">
      <c r="F4816" s="1192"/>
    </row>
    <row r="4817" spans="6:6">
      <c r="F4817" s="1192"/>
    </row>
    <row r="4818" spans="6:6">
      <c r="F4818" s="1192"/>
    </row>
    <row r="4819" spans="6:6">
      <c r="F4819" s="1192"/>
    </row>
    <row r="4820" spans="6:6">
      <c r="F4820" s="1192"/>
    </row>
    <row r="4821" spans="6:6">
      <c r="F4821" s="1192"/>
    </row>
    <row r="4822" spans="6:6">
      <c r="F4822" s="1192"/>
    </row>
    <row r="4823" spans="6:6">
      <c r="F4823" s="1192"/>
    </row>
    <row r="4824" spans="6:6">
      <c r="F4824" s="1192"/>
    </row>
    <row r="4825" spans="6:6">
      <c r="F4825" s="1192"/>
    </row>
    <row r="4826" spans="6:6">
      <c r="F4826" s="1192"/>
    </row>
    <row r="4827" spans="6:6">
      <c r="F4827" s="1192"/>
    </row>
    <row r="4828" spans="6:6">
      <c r="F4828" s="1192"/>
    </row>
    <row r="4829" spans="6:6">
      <c r="F4829" s="1192"/>
    </row>
    <row r="4830" spans="6:6">
      <c r="F4830" s="1192"/>
    </row>
    <row r="4831" spans="6:6">
      <c r="F4831" s="1192"/>
    </row>
    <row r="4832" spans="6:6">
      <c r="F4832" s="1192"/>
    </row>
    <row r="4833" spans="6:6">
      <c r="F4833" s="1192"/>
    </row>
    <row r="4834" spans="6:6">
      <c r="F4834" s="1192"/>
    </row>
    <row r="4835" spans="6:6">
      <c r="F4835" s="1192"/>
    </row>
    <row r="4836" spans="6:6">
      <c r="F4836" s="1192"/>
    </row>
    <row r="4837" spans="6:6">
      <c r="F4837" s="1192"/>
    </row>
    <row r="4838" spans="6:6">
      <c r="F4838" s="1192"/>
    </row>
    <row r="4839" spans="6:6">
      <c r="F4839" s="1192"/>
    </row>
    <row r="4840" spans="6:6">
      <c r="F4840" s="1192"/>
    </row>
    <row r="4841" spans="6:6">
      <c r="F4841" s="1192"/>
    </row>
    <row r="4842" spans="6:6">
      <c r="F4842" s="1192"/>
    </row>
    <row r="4843" spans="6:6">
      <c r="F4843" s="1192"/>
    </row>
    <row r="4844" spans="6:6">
      <c r="F4844" s="1192"/>
    </row>
    <row r="4845" spans="6:6">
      <c r="F4845" s="1192"/>
    </row>
    <row r="4846" spans="6:6">
      <c r="F4846" s="1192"/>
    </row>
    <row r="4847" spans="6:6">
      <c r="F4847" s="1192"/>
    </row>
    <row r="4848" spans="6:6">
      <c r="F4848" s="1192"/>
    </row>
    <row r="4849" spans="6:6">
      <c r="F4849" s="1192"/>
    </row>
    <row r="4850" spans="6:6">
      <c r="F4850" s="1192"/>
    </row>
    <row r="4851" spans="6:6">
      <c r="F4851" s="1192"/>
    </row>
    <row r="4852" spans="6:6">
      <c r="F4852" s="1192"/>
    </row>
    <row r="4853" spans="6:6">
      <c r="F4853" s="1192"/>
    </row>
    <row r="4854" spans="6:6">
      <c r="F4854" s="1192"/>
    </row>
    <row r="4855" spans="6:6">
      <c r="F4855" s="1192"/>
    </row>
    <row r="4856" spans="6:6">
      <c r="F4856" s="1192"/>
    </row>
    <row r="4857" spans="6:6">
      <c r="F4857" s="1192"/>
    </row>
    <row r="4858" spans="6:6">
      <c r="F4858" s="1192"/>
    </row>
    <row r="4859" spans="6:6">
      <c r="F4859" s="1192"/>
    </row>
    <row r="4860" spans="6:6">
      <c r="F4860" s="1192"/>
    </row>
    <row r="4861" spans="6:6">
      <c r="F4861" s="1192"/>
    </row>
    <row r="4862" spans="6:6">
      <c r="F4862" s="1192"/>
    </row>
    <row r="4863" spans="6:6">
      <c r="F4863" s="1192"/>
    </row>
    <row r="4864" spans="6:6">
      <c r="F4864" s="1192"/>
    </row>
    <row r="4865" spans="6:6">
      <c r="F4865" s="1192"/>
    </row>
    <row r="4866" spans="6:6">
      <c r="F4866" s="1192"/>
    </row>
    <row r="4867" spans="6:6">
      <c r="F4867" s="1192"/>
    </row>
    <row r="4868" spans="6:6">
      <c r="F4868" s="1192"/>
    </row>
    <row r="4869" spans="6:6">
      <c r="F4869" s="1192"/>
    </row>
    <row r="4870" spans="6:6">
      <c r="F4870" s="1192"/>
    </row>
    <row r="4871" spans="6:6">
      <c r="F4871" s="1192"/>
    </row>
    <row r="4872" spans="6:6">
      <c r="F4872" s="1192"/>
    </row>
    <row r="4873" spans="6:6">
      <c r="F4873" s="1192"/>
    </row>
    <row r="4874" spans="6:6">
      <c r="F4874" s="1192"/>
    </row>
    <row r="4875" spans="6:6">
      <c r="F4875" s="1192"/>
    </row>
    <row r="4876" spans="6:6">
      <c r="F4876" s="1192"/>
    </row>
    <row r="4877" spans="6:6">
      <c r="F4877" s="1192"/>
    </row>
    <row r="4878" spans="6:6">
      <c r="F4878" s="1192"/>
    </row>
    <row r="4879" spans="6:6">
      <c r="F4879" s="1192"/>
    </row>
    <row r="4880" spans="6:6">
      <c r="F4880" s="1192"/>
    </row>
    <row r="4881" spans="6:6">
      <c r="F4881" s="1192"/>
    </row>
    <row r="4882" spans="6:6">
      <c r="F4882" s="1192"/>
    </row>
    <row r="4883" spans="6:6">
      <c r="F4883" s="1192"/>
    </row>
    <row r="4884" spans="6:6">
      <c r="F4884" s="1192"/>
    </row>
    <row r="4885" spans="6:6">
      <c r="F4885" s="1192"/>
    </row>
    <row r="4886" spans="6:6">
      <c r="F4886" s="1192"/>
    </row>
    <row r="4887" spans="6:6">
      <c r="F4887" s="1192"/>
    </row>
    <row r="4888" spans="6:6">
      <c r="F4888" s="1192"/>
    </row>
    <row r="4889" spans="6:6">
      <c r="F4889" s="1192"/>
    </row>
    <row r="4890" spans="6:6">
      <c r="F4890" s="1192"/>
    </row>
    <row r="4891" spans="6:6">
      <c r="F4891" s="1192"/>
    </row>
    <row r="4892" spans="6:6">
      <c r="F4892" s="1192"/>
    </row>
    <row r="4893" spans="6:6">
      <c r="F4893" s="1192"/>
    </row>
    <row r="4894" spans="6:6">
      <c r="F4894" s="1192"/>
    </row>
    <row r="4895" spans="6:6">
      <c r="F4895" s="1192"/>
    </row>
    <row r="4896" spans="6:6">
      <c r="F4896" s="1192"/>
    </row>
    <row r="4897" spans="6:6">
      <c r="F4897" s="1192"/>
    </row>
    <row r="4898" spans="6:6">
      <c r="F4898" s="1192"/>
    </row>
    <row r="4899" spans="6:6">
      <c r="F4899" s="1192"/>
    </row>
    <row r="4900" spans="6:6">
      <c r="F4900" s="1192"/>
    </row>
    <row r="4901" spans="6:6">
      <c r="F4901" s="1192"/>
    </row>
    <row r="4902" spans="6:6">
      <c r="F4902" s="1192"/>
    </row>
    <row r="4903" spans="6:6">
      <c r="F4903" s="1192"/>
    </row>
    <row r="4904" spans="6:6">
      <c r="F4904" s="1192"/>
    </row>
    <row r="4905" spans="6:6">
      <c r="F4905" s="1192"/>
    </row>
    <row r="4906" spans="6:6">
      <c r="F4906" s="1192"/>
    </row>
    <row r="4907" spans="6:6">
      <c r="F4907" s="1192"/>
    </row>
    <row r="4908" spans="6:6">
      <c r="F4908" s="1192"/>
    </row>
    <row r="4909" spans="6:6">
      <c r="F4909" s="1192"/>
    </row>
    <row r="4910" spans="6:6">
      <c r="F4910" s="1192"/>
    </row>
    <row r="4911" spans="6:6">
      <c r="F4911" s="1192"/>
    </row>
    <row r="4912" spans="6:6">
      <c r="F4912" s="1192"/>
    </row>
    <row r="4913" spans="6:6">
      <c r="F4913" s="1192"/>
    </row>
    <row r="4914" spans="6:6">
      <c r="F4914" s="1192"/>
    </row>
    <row r="4915" spans="6:6">
      <c r="F4915" s="1192"/>
    </row>
    <row r="4916" spans="6:6">
      <c r="F4916" s="1192"/>
    </row>
    <row r="4917" spans="6:6">
      <c r="F4917" s="1192"/>
    </row>
    <row r="4918" spans="6:6">
      <c r="F4918" s="1192"/>
    </row>
    <row r="4919" spans="6:6">
      <c r="F4919" s="1192"/>
    </row>
    <row r="4920" spans="6:6">
      <c r="F4920" s="1192"/>
    </row>
    <row r="4921" spans="6:6">
      <c r="F4921" s="1192"/>
    </row>
    <row r="4922" spans="6:6">
      <c r="F4922" s="1192"/>
    </row>
    <row r="4923" spans="6:6">
      <c r="F4923" s="1192"/>
    </row>
    <row r="4924" spans="6:6">
      <c r="F4924" s="1192"/>
    </row>
    <row r="4925" spans="6:6">
      <c r="F4925" s="1192"/>
    </row>
    <row r="4926" spans="6:6">
      <c r="F4926" s="1192"/>
    </row>
    <row r="4927" spans="6:6">
      <c r="F4927" s="1192"/>
    </row>
    <row r="4928" spans="6:6">
      <c r="F4928" s="1192"/>
    </row>
    <row r="4929" spans="6:6">
      <c r="F4929" s="1192"/>
    </row>
    <row r="4930" spans="6:6">
      <c r="F4930" s="1192"/>
    </row>
    <row r="4931" spans="6:6">
      <c r="F4931" s="1192"/>
    </row>
    <row r="4932" spans="6:6">
      <c r="F4932" s="1192"/>
    </row>
    <row r="4933" spans="6:6">
      <c r="F4933" s="1192"/>
    </row>
    <row r="4934" spans="6:6">
      <c r="F4934" s="1192"/>
    </row>
    <row r="4935" spans="6:6">
      <c r="F4935" s="1192"/>
    </row>
    <row r="4936" spans="6:6">
      <c r="F4936" s="1192"/>
    </row>
    <row r="4937" spans="6:6">
      <c r="F4937" s="1192"/>
    </row>
    <row r="4938" spans="6:6">
      <c r="F4938" s="1192"/>
    </row>
    <row r="4939" spans="6:6">
      <c r="F4939" s="1192"/>
    </row>
    <row r="4940" spans="6:6">
      <c r="F4940" s="1192"/>
    </row>
    <row r="4941" spans="6:6">
      <c r="F4941" s="1192"/>
    </row>
    <row r="4942" spans="6:6">
      <c r="F4942" s="1192"/>
    </row>
    <row r="4943" spans="6:6">
      <c r="F4943" s="1192"/>
    </row>
    <row r="4944" spans="6:6">
      <c r="F4944" s="1192"/>
    </row>
    <row r="4945" spans="6:6">
      <c r="F4945" s="1192"/>
    </row>
    <row r="4946" spans="6:6">
      <c r="F4946" s="1192"/>
    </row>
    <row r="4947" spans="6:6">
      <c r="F4947" s="1192"/>
    </row>
    <row r="4948" spans="6:6">
      <c r="F4948" s="1192"/>
    </row>
    <row r="4949" spans="6:6">
      <c r="F4949" s="1192"/>
    </row>
    <row r="4950" spans="6:6">
      <c r="F4950" s="1192"/>
    </row>
    <row r="4951" spans="6:6">
      <c r="F4951" s="1192"/>
    </row>
    <row r="4952" spans="6:6">
      <c r="F4952" s="1192"/>
    </row>
    <row r="4953" spans="6:6">
      <c r="F4953" s="1192"/>
    </row>
    <row r="4954" spans="6:6">
      <c r="F4954" s="1192"/>
    </row>
    <row r="4955" spans="6:6">
      <c r="F4955" s="1192"/>
    </row>
    <row r="4956" spans="6:6">
      <c r="F4956" s="1192"/>
    </row>
    <row r="4957" spans="6:6">
      <c r="F4957" s="1192"/>
    </row>
    <row r="4958" spans="6:6">
      <c r="F4958" s="1192"/>
    </row>
    <row r="4959" spans="6:6">
      <c r="F4959" s="1192"/>
    </row>
    <row r="4960" spans="6:6">
      <c r="F4960" s="1192"/>
    </row>
    <row r="4961" spans="6:6">
      <c r="F4961" s="1192"/>
    </row>
    <row r="4962" spans="6:6">
      <c r="F4962" s="1192"/>
    </row>
    <row r="4963" spans="6:6">
      <c r="F4963" s="1192"/>
    </row>
    <row r="4964" spans="6:6">
      <c r="F4964" s="1192"/>
    </row>
    <row r="4965" spans="6:6">
      <c r="F4965" s="1192"/>
    </row>
    <row r="4966" spans="6:6">
      <c r="F4966" s="1192"/>
    </row>
    <row r="4967" spans="6:6">
      <c r="F4967" s="1192"/>
    </row>
    <row r="4968" spans="6:6">
      <c r="F4968" s="1192"/>
    </row>
    <row r="4969" spans="6:6">
      <c r="F4969" s="1192"/>
    </row>
    <row r="4970" spans="6:6">
      <c r="F4970" s="1192"/>
    </row>
    <row r="4971" spans="6:6">
      <c r="F4971" s="1192"/>
    </row>
    <row r="4972" spans="6:6">
      <c r="F4972" s="1192"/>
    </row>
    <row r="4973" spans="6:6">
      <c r="F4973" s="1192"/>
    </row>
    <row r="4974" spans="6:6">
      <c r="F4974" s="1192"/>
    </row>
    <row r="4975" spans="6:6">
      <c r="F4975" s="1192"/>
    </row>
    <row r="4976" spans="6:6">
      <c r="F4976" s="1192"/>
    </row>
    <row r="4977" spans="6:6">
      <c r="F4977" s="1192"/>
    </row>
    <row r="4978" spans="6:6">
      <c r="F4978" s="1192"/>
    </row>
    <row r="4979" spans="6:6">
      <c r="F4979" s="1192"/>
    </row>
    <row r="4980" spans="6:6">
      <c r="F4980" s="1192"/>
    </row>
    <row r="4981" spans="6:6">
      <c r="F4981" s="1192"/>
    </row>
    <row r="4982" spans="6:6">
      <c r="F4982" s="1192"/>
    </row>
    <row r="4983" spans="6:6">
      <c r="F4983" s="1192"/>
    </row>
    <row r="4984" spans="6:6">
      <c r="F4984" s="1192"/>
    </row>
    <row r="4985" spans="6:6">
      <c r="F4985" s="1192"/>
    </row>
    <row r="4986" spans="6:6">
      <c r="F4986" s="1192"/>
    </row>
    <row r="4987" spans="6:6">
      <c r="F4987" s="1192"/>
    </row>
    <row r="4988" spans="6:6">
      <c r="F4988" s="1192"/>
    </row>
    <row r="4989" spans="6:6">
      <c r="F4989" s="1192"/>
    </row>
    <row r="4990" spans="6:6">
      <c r="F4990" s="1192"/>
    </row>
    <row r="4991" spans="6:6">
      <c r="F4991" s="1192"/>
    </row>
    <row r="4992" spans="6:6">
      <c r="F4992" s="1192"/>
    </row>
    <row r="4993" spans="6:6">
      <c r="F4993" s="1192"/>
    </row>
    <row r="4994" spans="6:6">
      <c r="F4994" s="1192"/>
    </row>
    <row r="4995" spans="6:6">
      <c r="F4995" s="1192"/>
    </row>
    <row r="4996" spans="6:6">
      <c r="F4996" s="1192"/>
    </row>
    <row r="4997" spans="6:6">
      <c r="F4997" s="1192"/>
    </row>
    <row r="4998" spans="6:6">
      <c r="F4998" s="1192"/>
    </row>
    <row r="4999" spans="6:6">
      <c r="F4999" s="1192"/>
    </row>
    <row r="5000" spans="6:6">
      <c r="F5000" s="1192"/>
    </row>
    <row r="5001" spans="6:6">
      <c r="F5001" s="1192"/>
    </row>
    <row r="5002" spans="6:6">
      <c r="F5002" s="1192"/>
    </row>
    <row r="5003" spans="6:6">
      <c r="F5003" s="1192"/>
    </row>
    <row r="5004" spans="6:6">
      <c r="F5004" s="1192"/>
    </row>
    <row r="5005" spans="6:6">
      <c r="F5005" s="1192"/>
    </row>
    <row r="5006" spans="6:6">
      <c r="F5006" s="1192"/>
    </row>
    <row r="5007" spans="6:6">
      <c r="F5007" s="1192"/>
    </row>
    <row r="5008" spans="6:6">
      <c r="F5008" s="1192"/>
    </row>
    <row r="5009" spans="6:6">
      <c r="F5009" s="1192"/>
    </row>
    <row r="5010" spans="6:6">
      <c r="F5010" s="1192"/>
    </row>
    <row r="5011" spans="6:6">
      <c r="F5011" s="1192"/>
    </row>
    <row r="5012" spans="6:6">
      <c r="F5012" s="1192"/>
    </row>
    <row r="5013" spans="6:6">
      <c r="F5013" s="1192"/>
    </row>
    <row r="5014" spans="6:6">
      <c r="F5014" s="1192"/>
    </row>
    <row r="5015" spans="6:6">
      <c r="F5015" s="1192"/>
    </row>
    <row r="5016" spans="6:6">
      <c r="F5016" s="1192"/>
    </row>
    <row r="5017" spans="6:6">
      <c r="F5017" s="1192"/>
    </row>
    <row r="5018" spans="6:6">
      <c r="F5018" s="1192"/>
    </row>
    <row r="5019" spans="6:6">
      <c r="F5019" s="1192"/>
    </row>
    <row r="5020" spans="6:6">
      <c r="F5020" s="1192"/>
    </row>
    <row r="5021" spans="6:6">
      <c r="F5021" s="1192"/>
    </row>
    <row r="5022" spans="6:6">
      <c r="F5022" s="1192"/>
    </row>
    <row r="5023" spans="6:6">
      <c r="F5023" s="1192"/>
    </row>
    <row r="5024" spans="6:6">
      <c r="F5024" s="1192"/>
    </row>
    <row r="5025" spans="6:6">
      <c r="F5025" s="1192"/>
    </row>
    <row r="5026" spans="6:6">
      <c r="F5026" s="1192"/>
    </row>
    <row r="5027" spans="6:6">
      <c r="F5027" s="1192"/>
    </row>
    <row r="5028" spans="6:6">
      <c r="F5028" s="1192"/>
    </row>
    <row r="5029" spans="6:6">
      <c r="F5029" s="1192"/>
    </row>
    <row r="5030" spans="6:6">
      <c r="F5030" s="1192"/>
    </row>
    <row r="5031" spans="6:6">
      <c r="F5031" s="1192"/>
    </row>
    <row r="5032" spans="6:6">
      <c r="F5032" s="1192"/>
    </row>
    <row r="5033" spans="6:6">
      <c r="F5033" s="1192"/>
    </row>
    <row r="5034" spans="6:6">
      <c r="F5034" s="1192"/>
    </row>
    <row r="5035" spans="6:6">
      <c r="F5035" s="1192"/>
    </row>
    <row r="5036" spans="6:6">
      <c r="F5036" s="1192"/>
    </row>
    <row r="5037" spans="6:6">
      <c r="F5037" s="1192"/>
    </row>
    <row r="5038" spans="6:6">
      <c r="F5038" s="1192"/>
    </row>
    <row r="5039" spans="6:6">
      <c r="F5039" s="1192"/>
    </row>
    <row r="5040" spans="6:6">
      <c r="F5040" s="1192"/>
    </row>
    <row r="5041" spans="6:6">
      <c r="F5041" s="1192"/>
    </row>
    <row r="5042" spans="6:6">
      <c r="F5042" s="1192"/>
    </row>
    <row r="5043" spans="6:6">
      <c r="F5043" s="1192"/>
    </row>
    <row r="5044" spans="6:6">
      <c r="F5044" s="1192"/>
    </row>
    <row r="5045" spans="6:6">
      <c r="F5045" s="1192"/>
    </row>
    <row r="5046" spans="6:6">
      <c r="F5046" s="1192"/>
    </row>
    <row r="5047" spans="6:6">
      <c r="F5047" s="1192"/>
    </row>
    <row r="5048" spans="6:6">
      <c r="F5048" s="1192"/>
    </row>
    <row r="5049" spans="6:6">
      <c r="F5049" s="1192"/>
    </row>
    <row r="5050" spans="6:6">
      <c r="F5050" s="1192"/>
    </row>
    <row r="5051" spans="6:6">
      <c r="F5051" s="1192"/>
    </row>
    <row r="5052" spans="6:6">
      <c r="F5052" s="1192"/>
    </row>
    <row r="5053" spans="6:6">
      <c r="F5053" s="1192"/>
    </row>
    <row r="5054" spans="6:6">
      <c r="F5054" s="1192"/>
    </row>
    <row r="5055" spans="6:6">
      <c r="F5055" s="1192"/>
    </row>
    <row r="5056" spans="6:6">
      <c r="F5056" s="1192"/>
    </row>
    <row r="5057" spans="6:6">
      <c r="F5057" s="1192"/>
    </row>
    <row r="5058" spans="6:6">
      <c r="F5058" s="1192"/>
    </row>
    <row r="5059" spans="6:6">
      <c r="F5059" s="1192"/>
    </row>
    <row r="5060" spans="6:6">
      <c r="F5060" s="1192"/>
    </row>
    <row r="5061" spans="6:6">
      <c r="F5061" s="1192"/>
    </row>
    <row r="5062" spans="6:6">
      <c r="F5062" s="1192"/>
    </row>
    <row r="5063" spans="6:6">
      <c r="F5063" s="1192"/>
    </row>
    <row r="5064" spans="6:6">
      <c r="F5064" s="1192"/>
    </row>
    <row r="5065" spans="6:6">
      <c r="F5065" s="1192"/>
    </row>
    <row r="5066" spans="6:6">
      <c r="F5066" s="1192"/>
    </row>
    <row r="5067" spans="6:6">
      <c r="F5067" s="1192"/>
    </row>
    <row r="5068" spans="6:6">
      <c r="F5068" s="1192"/>
    </row>
    <row r="5069" spans="6:6">
      <c r="F5069" s="1192"/>
    </row>
    <row r="5070" spans="6:6">
      <c r="F5070" s="1192"/>
    </row>
    <row r="5071" spans="6:6">
      <c r="F5071" s="1192"/>
    </row>
    <row r="5072" spans="6:6">
      <c r="F5072" s="1192"/>
    </row>
    <row r="5073" spans="6:6">
      <c r="F5073" s="1192"/>
    </row>
    <row r="5074" spans="6:6">
      <c r="F5074" s="1192"/>
    </row>
    <row r="5075" spans="6:6">
      <c r="F5075" s="1192"/>
    </row>
    <row r="5076" spans="6:6">
      <c r="F5076" s="1192"/>
    </row>
    <row r="5077" spans="6:6">
      <c r="F5077" s="1192"/>
    </row>
    <row r="5078" spans="6:6">
      <c r="F5078" s="1192"/>
    </row>
    <row r="5079" spans="6:6">
      <c r="F5079" s="1192"/>
    </row>
    <row r="5080" spans="6:6">
      <c r="F5080" s="1192"/>
    </row>
    <row r="5081" spans="6:6">
      <c r="F5081" s="1192"/>
    </row>
    <row r="5082" spans="6:6">
      <c r="F5082" s="1192"/>
    </row>
    <row r="5083" spans="6:6">
      <c r="F5083" s="1192"/>
    </row>
    <row r="5084" spans="6:6">
      <c r="F5084" s="1192"/>
    </row>
    <row r="5085" spans="6:6">
      <c r="F5085" s="1192"/>
    </row>
    <row r="5086" spans="6:6">
      <c r="F5086" s="1192"/>
    </row>
    <row r="5087" spans="6:6">
      <c r="F5087" s="1192"/>
    </row>
    <row r="5088" spans="6:6">
      <c r="F5088" s="1192"/>
    </row>
    <row r="5089" spans="6:6">
      <c r="F5089" s="1192"/>
    </row>
    <row r="5090" spans="6:6">
      <c r="F5090" s="1192"/>
    </row>
    <row r="5091" spans="6:6">
      <c r="F5091" s="1192"/>
    </row>
    <row r="5092" spans="6:6">
      <c r="F5092" s="1192"/>
    </row>
    <row r="5093" spans="6:6">
      <c r="F5093" s="1192"/>
    </row>
    <row r="5094" spans="6:6">
      <c r="F5094" s="1192"/>
    </row>
    <row r="5095" spans="6:6">
      <c r="F5095" s="1192"/>
    </row>
    <row r="5096" spans="6:6">
      <c r="F5096" s="1192"/>
    </row>
    <row r="5097" spans="6:6">
      <c r="F5097" s="1192"/>
    </row>
    <row r="5098" spans="6:6">
      <c r="F5098" s="1192"/>
    </row>
    <row r="5099" spans="6:6">
      <c r="F5099" s="1192"/>
    </row>
    <row r="5100" spans="6:6">
      <c r="F5100" s="1192"/>
    </row>
    <row r="5101" spans="6:6">
      <c r="F5101" s="1192"/>
    </row>
    <row r="5102" spans="6:6">
      <c r="F5102" s="1192"/>
    </row>
    <row r="5103" spans="6:6">
      <c r="F5103" s="1192"/>
    </row>
    <row r="5104" spans="6:6">
      <c r="F5104" s="1192"/>
    </row>
    <row r="5105" spans="6:6">
      <c r="F5105" s="1192"/>
    </row>
    <row r="5106" spans="6:6">
      <c r="F5106" s="1192"/>
    </row>
    <row r="5107" spans="6:6">
      <c r="F5107" s="1192"/>
    </row>
    <row r="5108" spans="6:6">
      <c r="F5108" s="1192"/>
    </row>
    <row r="5109" spans="6:6">
      <c r="F5109" s="1192"/>
    </row>
    <row r="5110" spans="6:6">
      <c r="F5110" s="1192"/>
    </row>
    <row r="5111" spans="6:6">
      <c r="F5111" s="1192"/>
    </row>
    <row r="5112" spans="6:6">
      <c r="F5112" s="1192"/>
    </row>
    <row r="5113" spans="6:6">
      <c r="F5113" s="1192"/>
    </row>
    <row r="5114" spans="6:6">
      <c r="F5114" s="1192"/>
    </row>
    <row r="5115" spans="6:6">
      <c r="F5115" s="1192"/>
    </row>
    <row r="5116" spans="6:6">
      <c r="F5116" s="1192"/>
    </row>
    <row r="5117" spans="6:6">
      <c r="F5117" s="1192"/>
    </row>
    <row r="5118" spans="6:6">
      <c r="F5118" s="1192"/>
    </row>
    <row r="5119" spans="6:6">
      <c r="F5119" s="1192"/>
    </row>
    <row r="5120" spans="6:6">
      <c r="F5120" s="1192"/>
    </row>
    <row r="5121" spans="6:6">
      <c r="F5121" s="1192"/>
    </row>
    <row r="5122" spans="6:6">
      <c r="F5122" s="1192"/>
    </row>
    <row r="5123" spans="6:6">
      <c r="F5123" s="1192"/>
    </row>
    <row r="5124" spans="6:6">
      <c r="F5124" s="1192"/>
    </row>
    <row r="5125" spans="6:6">
      <c r="F5125" s="1192"/>
    </row>
    <row r="5126" spans="6:6">
      <c r="F5126" s="1192"/>
    </row>
    <row r="5127" spans="6:6">
      <c r="F5127" s="1192"/>
    </row>
    <row r="5128" spans="6:6">
      <c r="F5128" s="1192"/>
    </row>
    <row r="5129" spans="6:6">
      <c r="F5129" s="1192"/>
    </row>
    <row r="5130" spans="6:6">
      <c r="F5130" s="1192"/>
    </row>
    <row r="5131" spans="6:6">
      <c r="F5131" s="1192"/>
    </row>
    <row r="5132" spans="6:6">
      <c r="F5132" s="1192"/>
    </row>
    <row r="5133" spans="6:6">
      <c r="F5133" s="1192"/>
    </row>
    <row r="5134" spans="6:6">
      <c r="F5134" s="1192"/>
    </row>
    <row r="5135" spans="6:6">
      <c r="F5135" s="1192"/>
    </row>
    <row r="5136" spans="6:6">
      <c r="F5136" s="1192"/>
    </row>
    <row r="5137" spans="6:6">
      <c r="F5137" s="1192"/>
    </row>
    <row r="5138" spans="6:6">
      <c r="F5138" s="1192"/>
    </row>
    <row r="5139" spans="6:6">
      <c r="F5139" s="1192"/>
    </row>
    <row r="5140" spans="6:6">
      <c r="F5140" s="1192"/>
    </row>
    <row r="5141" spans="6:6">
      <c r="F5141" s="1192"/>
    </row>
    <row r="5142" spans="6:6">
      <c r="F5142" s="1192"/>
    </row>
    <row r="5143" spans="6:6">
      <c r="F5143" s="1192"/>
    </row>
    <row r="5144" spans="6:6">
      <c r="F5144" s="1192"/>
    </row>
    <row r="5145" spans="6:6">
      <c r="F5145" s="1192"/>
    </row>
    <row r="5146" spans="6:6">
      <c r="F5146" s="1192"/>
    </row>
    <row r="5147" spans="6:6">
      <c r="F5147" s="1192"/>
    </row>
    <row r="5148" spans="6:6">
      <c r="F5148" s="1192"/>
    </row>
    <row r="5149" spans="6:6">
      <c r="F5149" s="1192"/>
    </row>
    <row r="5150" spans="6:6">
      <c r="F5150" s="1192"/>
    </row>
    <row r="5151" spans="6:6">
      <c r="F5151" s="1192"/>
    </row>
    <row r="5152" spans="6:6">
      <c r="F5152" s="1192"/>
    </row>
    <row r="5153" spans="6:6">
      <c r="F5153" s="1192"/>
    </row>
    <row r="5154" spans="6:6">
      <c r="F5154" s="1192"/>
    </row>
    <row r="5155" spans="6:6">
      <c r="F5155" s="1192"/>
    </row>
    <row r="5156" spans="6:6">
      <c r="F5156" s="1192"/>
    </row>
    <row r="5157" spans="6:6">
      <c r="F5157" s="1192"/>
    </row>
    <row r="5158" spans="6:6">
      <c r="F5158" s="1192"/>
    </row>
    <row r="5159" spans="6:6">
      <c r="F5159" s="1192"/>
    </row>
    <row r="5160" spans="6:6">
      <c r="F5160" s="1192"/>
    </row>
    <row r="5161" spans="6:6">
      <c r="F5161" s="1192"/>
    </row>
    <row r="5162" spans="6:6">
      <c r="F5162" s="1192"/>
    </row>
    <row r="5163" spans="6:6">
      <c r="F5163" s="1192"/>
    </row>
    <row r="5164" spans="6:6">
      <c r="F5164" s="1192"/>
    </row>
    <row r="5165" spans="6:6">
      <c r="F5165" s="1192"/>
    </row>
    <row r="5166" spans="6:6">
      <c r="F5166" s="1192"/>
    </row>
    <row r="5167" spans="6:6">
      <c r="F5167" s="1192"/>
    </row>
    <row r="5168" spans="6:6">
      <c r="F5168" s="1192"/>
    </row>
    <row r="5169" spans="6:6">
      <c r="F5169" s="1192"/>
    </row>
    <row r="5170" spans="6:6">
      <c r="F5170" s="1192"/>
    </row>
    <row r="5171" spans="6:6">
      <c r="F5171" s="1192"/>
    </row>
    <row r="5172" spans="6:6">
      <c r="F5172" s="1192"/>
    </row>
    <row r="5173" spans="6:6">
      <c r="F5173" s="1192"/>
    </row>
    <row r="5174" spans="6:6">
      <c r="F5174" s="1192"/>
    </row>
    <row r="5175" spans="6:6">
      <c r="F5175" s="1192"/>
    </row>
    <row r="5176" spans="6:6">
      <c r="F5176" s="1192"/>
    </row>
    <row r="5177" spans="6:6">
      <c r="F5177" s="1192"/>
    </row>
    <row r="5178" spans="6:6">
      <c r="F5178" s="1192"/>
    </row>
    <row r="5179" spans="6:6">
      <c r="F5179" s="1192"/>
    </row>
    <row r="5180" spans="6:6">
      <c r="F5180" s="1192"/>
    </row>
    <row r="5181" spans="6:6">
      <c r="F5181" s="1192"/>
    </row>
    <row r="5182" spans="6:6">
      <c r="F5182" s="1192"/>
    </row>
    <row r="5183" spans="6:6">
      <c r="F5183" s="1192"/>
    </row>
    <row r="5184" spans="6:6">
      <c r="F5184" s="1192"/>
    </row>
    <row r="5185" spans="6:6">
      <c r="F5185" s="1192"/>
    </row>
    <row r="5186" spans="6:6">
      <c r="F5186" s="1192"/>
    </row>
    <row r="5187" spans="6:6">
      <c r="F5187" s="1192"/>
    </row>
    <row r="5188" spans="6:6">
      <c r="F5188" s="1192"/>
    </row>
    <row r="5189" spans="6:6">
      <c r="F5189" s="1192"/>
    </row>
    <row r="5190" spans="6:6">
      <c r="F5190" s="1192"/>
    </row>
    <row r="5191" spans="6:6">
      <c r="F5191" s="1192"/>
    </row>
    <row r="5192" spans="6:6">
      <c r="F5192" s="1192"/>
    </row>
    <row r="5193" spans="6:6">
      <c r="F5193" s="1192"/>
    </row>
    <row r="5194" spans="6:6">
      <c r="F5194" s="1192"/>
    </row>
    <row r="5195" spans="6:6">
      <c r="F5195" s="1192"/>
    </row>
    <row r="5196" spans="6:6">
      <c r="F5196" s="1192"/>
    </row>
    <row r="5197" spans="6:6">
      <c r="F5197" s="1192"/>
    </row>
    <row r="5198" spans="6:6">
      <c r="F5198" s="1192"/>
    </row>
    <row r="5199" spans="6:6">
      <c r="F5199" s="1192"/>
    </row>
    <row r="5200" spans="6:6">
      <c r="F5200" s="1192"/>
    </row>
    <row r="5201" spans="6:6">
      <c r="F5201" s="1192"/>
    </row>
    <row r="5202" spans="6:6">
      <c r="F5202" s="1192"/>
    </row>
    <row r="5203" spans="6:6">
      <c r="F5203" s="1192"/>
    </row>
    <row r="5204" spans="6:6">
      <c r="F5204" s="1192"/>
    </row>
    <row r="5205" spans="6:6">
      <c r="F5205" s="1192"/>
    </row>
    <row r="5206" spans="6:6">
      <c r="F5206" s="1192"/>
    </row>
    <row r="5207" spans="6:6">
      <c r="F5207" s="1192"/>
    </row>
    <row r="5208" spans="6:6">
      <c r="F5208" s="1192"/>
    </row>
    <row r="5209" spans="6:6">
      <c r="F5209" s="1192"/>
    </row>
    <row r="5210" spans="6:6">
      <c r="F5210" s="1192"/>
    </row>
    <row r="5211" spans="6:6">
      <c r="F5211" s="1192"/>
    </row>
    <row r="5212" spans="6:6">
      <c r="F5212" s="1192"/>
    </row>
    <row r="5213" spans="6:6">
      <c r="F5213" s="1192"/>
    </row>
    <row r="5214" spans="6:6">
      <c r="F5214" s="1192"/>
    </row>
    <row r="5215" spans="6:6">
      <c r="F5215" s="1192"/>
    </row>
    <row r="5216" spans="6:6">
      <c r="F5216" s="1192"/>
    </row>
    <row r="5217" spans="6:6">
      <c r="F5217" s="1192"/>
    </row>
    <row r="5218" spans="6:6">
      <c r="F5218" s="1192"/>
    </row>
    <row r="5219" spans="6:6">
      <c r="F5219" s="1192"/>
    </row>
    <row r="5220" spans="6:6">
      <c r="F5220" s="1192"/>
    </row>
    <row r="5221" spans="6:6">
      <c r="F5221" s="1192"/>
    </row>
    <row r="5222" spans="6:6">
      <c r="F5222" s="1192"/>
    </row>
    <row r="5223" spans="6:6">
      <c r="F5223" s="1192"/>
    </row>
    <row r="5224" spans="6:6">
      <c r="F5224" s="1192"/>
    </row>
    <row r="5225" spans="6:6">
      <c r="F5225" s="1192"/>
    </row>
    <row r="5226" spans="6:6">
      <c r="F5226" s="1192"/>
    </row>
    <row r="5227" spans="6:6">
      <c r="F5227" s="1192"/>
    </row>
    <row r="5228" spans="6:6">
      <c r="F5228" s="1192"/>
    </row>
    <row r="5229" spans="6:6">
      <c r="F5229" s="1192"/>
    </row>
    <row r="5230" spans="6:6">
      <c r="F5230" s="1192"/>
    </row>
    <row r="5231" spans="6:6">
      <c r="F5231" s="1192"/>
    </row>
    <row r="5232" spans="6:6">
      <c r="F5232" s="1192"/>
    </row>
    <row r="5233" spans="6:6">
      <c r="F5233" s="1192"/>
    </row>
    <row r="5234" spans="6:6">
      <c r="F5234" s="1192"/>
    </row>
    <row r="5235" spans="6:6">
      <c r="F5235" s="1192"/>
    </row>
    <row r="5236" spans="6:6">
      <c r="F5236" s="1192"/>
    </row>
    <row r="5237" spans="6:6">
      <c r="F5237" s="1192"/>
    </row>
    <row r="5238" spans="6:6">
      <c r="F5238" s="1192"/>
    </row>
    <row r="5239" spans="6:6">
      <c r="F5239" s="1192"/>
    </row>
    <row r="5240" spans="6:6">
      <c r="F5240" s="1192"/>
    </row>
    <row r="5241" spans="6:6">
      <c r="F5241" s="1192"/>
    </row>
    <row r="5242" spans="6:6">
      <c r="F5242" s="1192"/>
    </row>
    <row r="5243" spans="6:6">
      <c r="F5243" s="1192"/>
    </row>
    <row r="5244" spans="6:6">
      <c r="F5244" s="1192"/>
    </row>
    <row r="5245" spans="6:6">
      <c r="F5245" s="1192"/>
    </row>
    <row r="5246" spans="6:6">
      <c r="F5246" s="1192"/>
    </row>
    <row r="5247" spans="6:6">
      <c r="F5247" s="1192"/>
    </row>
    <row r="5248" spans="6:6">
      <c r="F5248" s="1192"/>
    </row>
    <row r="5249" spans="6:6">
      <c r="F5249" s="1192"/>
    </row>
    <row r="5250" spans="6:6">
      <c r="F5250" s="1192"/>
    </row>
    <row r="5251" spans="6:6">
      <c r="F5251" s="1192"/>
    </row>
    <row r="5252" spans="6:6">
      <c r="F5252" s="1192"/>
    </row>
    <row r="5253" spans="6:6">
      <c r="F5253" s="1192"/>
    </row>
    <row r="5254" spans="6:6">
      <c r="F5254" s="1192"/>
    </row>
    <row r="5255" spans="6:6">
      <c r="F5255" s="1192"/>
    </row>
    <row r="5256" spans="6:6">
      <c r="F5256" s="1192"/>
    </row>
    <row r="5257" spans="6:6">
      <c r="F5257" s="1192"/>
    </row>
    <row r="5258" spans="6:6">
      <c r="F5258" s="1192"/>
    </row>
    <row r="5259" spans="6:6">
      <c r="F5259" s="1192"/>
    </row>
    <row r="5260" spans="6:6">
      <c r="F5260" s="1192"/>
    </row>
    <row r="5261" spans="6:6">
      <c r="F5261" s="1192"/>
    </row>
    <row r="5262" spans="6:6">
      <c r="F5262" s="1192"/>
    </row>
    <row r="5263" spans="6:6">
      <c r="F5263" s="1192"/>
    </row>
    <row r="5264" spans="6:6">
      <c r="F5264" s="1192"/>
    </row>
    <row r="5265" spans="6:6">
      <c r="F5265" s="1192"/>
    </row>
    <row r="5266" spans="6:6">
      <c r="F5266" s="1192"/>
    </row>
    <row r="5267" spans="6:6">
      <c r="F5267" s="1192"/>
    </row>
    <row r="5268" spans="6:6">
      <c r="F5268" s="1192"/>
    </row>
    <row r="5269" spans="6:6">
      <c r="F5269" s="1192"/>
    </row>
    <row r="5270" spans="6:6">
      <c r="F5270" s="1192"/>
    </row>
    <row r="5271" spans="6:6">
      <c r="F5271" s="1192"/>
    </row>
    <row r="5272" spans="6:6">
      <c r="F5272" s="1192"/>
    </row>
    <row r="5273" spans="6:6">
      <c r="F5273" s="1192"/>
    </row>
    <row r="5274" spans="6:6">
      <c r="F5274" s="1192"/>
    </row>
    <row r="5275" spans="6:6">
      <c r="F5275" s="1192"/>
    </row>
    <row r="5276" spans="6:6">
      <c r="F5276" s="1192"/>
    </row>
    <row r="5277" spans="6:6">
      <c r="F5277" s="1192"/>
    </row>
    <row r="5278" spans="6:6">
      <c r="F5278" s="1192"/>
    </row>
    <row r="5279" spans="6:6">
      <c r="F5279" s="1192"/>
    </row>
    <row r="5280" spans="6:6">
      <c r="F5280" s="1192"/>
    </row>
    <row r="5281" spans="6:6">
      <c r="F5281" s="1192"/>
    </row>
    <row r="5282" spans="6:6">
      <c r="F5282" s="1192"/>
    </row>
    <row r="5283" spans="6:6">
      <c r="F5283" s="1192"/>
    </row>
    <row r="5284" spans="6:6">
      <c r="F5284" s="1192"/>
    </row>
    <row r="5285" spans="6:6">
      <c r="F5285" s="1192"/>
    </row>
    <row r="5286" spans="6:6">
      <c r="F5286" s="1192"/>
    </row>
    <row r="5287" spans="6:6">
      <c r="F5287" s="1192"/>
    </row>
    <row r="5288" spans="6:6">
      <c r="F5288" s="1192"/>
    </row>
    <row r="5289" spans="6:6">
      <c r="F5289" s="1192"/>
    </row>
    <row r="5290" spans="6:6">
      <c r="F5290" s="1192"/>
    </row>
    <row r="5291" spans="6:6">
      <c r="F5291" s="1192"/>
    </row>
    <row r="5292" spans="6:6">
      <c r="F5292" s="1192"/>
    </row>
    <row r="5293" spans="6:6">
      <c r="F5293" s="1192"/>
    </row>
    <row r="5294" spans="6:6">
      <c r="F5294" s="1192"/>
    </row>
    <row r="5295" spans="6:6">
      <c r="F5295" s="1192"/>
    </row>
    <row r="5296" spans="6:6">
      <c r="F5296" s="1192"/>
    </row>
    <row r="5297" spans="6:6">
      <c r="F5297" s="1192"/>
    </row>
    <row r="5298" spans="6:6">
      <c r="F5298" s="1192"/>
    </row>
    <row r="5299" spans="6:6">
      <c r="F5299" s="1192"/>
    </row>
    <row r="5300" spans="6:6">
      <c r="F5300" s="1192"/>
    </row>
    <row r="5301" spans="6:6">
      <c r="F5301" s="1192"/>
    </row>
    <row r="5302" spans="6:6">
      <c r="F5302" s="1192"/>
    </row>
    <row r="5303" spans="6:6">
      <c r="F5303" s="1192"/>
    </row>
    <row r="5304" spans="6:6">
      <c r="F5304" s="1192"/>
    </row>
    <row r="5305" spans="6:6">
      <c r="F5305" s="1192"/>
    </row>
    <row r="5306" spans="6:6">
      <c r="F5306" s="1192"/>
    </row>
    <row r="5307" spans="6:6">
      <c r="F5307" s="1192"/>
    </row>
    <row r="5308" spans="6:6">
      <c r="F5308" s="1192"/>
    </row>
    <row r="5309" spans="6:6">
      <c r="F5309" s="1192"/>
    </row>
    <row r="5310" spans="6:6">
      <c r="F5310" s="1192"/>
    </row>
    <row r="5311" spans="6:6">
      <c r="F5311" s="1192"/>
    </row>
    <row r="5312" spans="6:6">
      <c r="F5312" s="1192"/>
    </row>
    <row r="5313" spans="6:6">
      <c r="F5313" s="1192"/>
    </row>
    <row r="5314" spans="6:6">
      <c r="F5314" s="1192"/>
    </row>
    <row r="5315" spans="6:6">
      <c r="F5315" s="1192"/>
    </row>
    <row r="5316" spans="6:6">
      <c r="F5316" s="1192"/>
    </row>
    <row r="5317" spans="6:6">
      <c r="F5317" s="1192"/>
    </row>
    <row r="5318" spans="6:6">
      <c r="F5318" s="1192"/>
    </row>
    <row r="5319" spans="6:6">
      <c r="F5319" s="1192"/>
    </row>
    <row r="5320" spans="6:6">
      <c r="F5320" s="1192"/>
    </row>
    <row r="5321" spans="6:6">
      <c r="F5321" s="1192"/>
    </row>
    <row r="5322" spans="6:6">
      <c r="F5322" s="1192"/>
    </row>
    <row r="5323" spans="6:6">
      <c r="F5323" s="1192"/>
    </row>
    <row r="5324" spans="6:6">
      <c r="F5324" s="1192"/>
    </row>
    <row r="5325" spans="6:6">
      <c r="F5325" s="1192"/>
    </row>
    <row r="5326" spans="6:6">
      <c r="F5326" s="1192"/>
    </row>
    <row r="5327" spans="6:6">
      <c r="F5327" s="1192"/>
    </row>
    <row r="5328" spans="6:6">
      <c r="F5328" s="1192"/>
    </row>
    <row r="5329" spans="6:6">
      <c r="F5329" s="1192"/>
    </row>
    <row r="5330" spans="6:6">
      <c r="F5330" s="1192"/>
    </row>
    <row r="5331" spans="6:6">
      <c r="F5331" s="1192"/>
    </row>
    <row r="5332" spans="6:6">
      <c r="F5332" s="1192"/>
    </row>
    <row r="5333" spans="6:6">
      <c r="F5333" s="1192"/>
    </row>
    <row r="5334" spans="6:6">
      <c r="F5334" s="1192"/>
    </row>
    <row r="5335" spans="6:6">
      <c r="F5335" s="1192"/>
    </row>
    <row r="5336" spans="6:6">
      <c r="F5336" s="1192"/>
    </row>
    <row r="5337" spans="6:6">
      <c r="F5337" s="1192"/>
    </row>
    <row r="5338" spans="6:6">
      <c r="F5338" s="1192"/>
    </row>
    <row r="5339" spans="6:6">
      <c r="F5339" s="1192"/>
    </row>
    <row r="5340" spans="6:6">
      <c r="F5340" s="1192"/>
    </row>
    <row r="5341" spans="6:6">
      <c r="F5341" s="1192"/>
    </row>
    <row r="5342" spans="6:6">
      <c r="F5342" s="1192"/>
    </row>
    <row r="5343" spans="6:6">
      <c r="F5343" s="1192"/>
    </row>
    <row r="5344" spans="6:6">
      <c r="F5344" s="1192"/>
    </row>
    <row r="5345" spans="6:6">
      <c r="F5345" s="1192"/>
    </row>
    <row r="5346" spans="6:6">
      <c r="F5346" s="1192"/>
    </row>
    <row r="5347" spans="6:6">
      <c r="F5347" s="1192"/>
    </row>
    <row r="5348" spans="6:6">
      <c r="F5348" s="1192"/>
    </row>
    <row r="5349" spans="6:6">
      <c r="F5349" s="1192"/>
    </row>
    <row r="5350" spans="6:6">
      <c r="F5350" s="1192"/>
    </row>
    <row r="5351" spans="6:6">
      <c r="F5351" s="1192"/>
    </row>
    <row r="5352" spans="6:6">
      <c r="F5352" s="1192"/>
    </row>
    <row r="5353" spans="6:6">
      <c r="F5353" s="1192"/>
    </row>
    <row r="5354" spans="6:6">
      <c r="F5354" s="1192"/>
    </row>
    <row r="5355" spans="6:6">
      <c r="F5355" s="1192"/>
    </row>
    <row r="5356" spans="6:6">
      <c r="F5356" s="1192"/>
    </row>
    <row r="5357" spans="6:6">
      <c r="F5357" s="1192"/>
    </row>
    <row r="5358" spans="6:6">
      <c r="F5358" s="1192"/>
    </row>
    <row r="5359" spans="6:6">
      <c r="F5359" s="1192"/>
    </row>
    <row r="5360" spans="6:6">
      <c r="F5360" s="1192"/>
    </row>
    <row r="5361" spans="6:6">
      <c r="F5361" s="1192"/>
    </row>
    <row r="5362" spans="6:6">
      <c r="F5362" s="1192"/>
    </row>
    <row r="5363" spans="6:6">
      <c r="F5363" s="1192"/>
    </row>
    <row r="5364" spans="6:6">
      <c r="F5364" s="1192"/>
    </row>
    <row r="5365" spans="6:6">
      <c r="F5365" s="1192"/>
    </row>
    <row r="5366" spans="6:6">
      <c r="F5366" s="1192"/>
    </row>
    <row r="5367" spans="6:6">
      <c r="F5367" s="1192"/>
    </row>
    <row r="5368" spans="6:6">
      <c r="F5368" s="1192"/>
    </row>
    <row r="5369" spans="6:6">
      <c r="F5369" s="1192"/>
    </row>
    <row r="5370" spans="6:6">
      <c r="F5370" s="1192"/>
    </row>
    <row r="5371" spans="6:6">
      <c r="F5371" s="1192"/>
    </row>
    <row r="5372" spans="6:6">
      <c r="F5372" s="1192"/>
    </row>
    <row r="5373" spans="6:6">
      <c r="F5373" s="1192"/>
    </row>
    <row r="5374" spans="6:6">
      <c r="F5374" s="1192"/>
    </row>
    <row r="5375" spans="6:6">
      <c r="F5375" s="1192"/>
    </row>
    <row r="5376" spans="6:6">
      <c r="F5376" s="1192"/>
    </row>
    <row r="5377" spans="6:6">
      <c r="F5377" s="1192"/>
    </row>
    <row r="5378" spans="6:6">
      <c r="F5378" s="1192"/>
    </row>
    <row r="5379" spans="6:6">
      <c r="F5379" s="1192"/>
    </row>
    <row r="5380" spans="6:6">
      <c r="F5380" s="1192"/>
    </row>
    <row r="5381" spans="6:6">
      <c r="F5381" s="1192"/>
    </row>
    <row r="5382" spans="6:6">
      <c r="F5382" s="1192"/>
    </row>
    <row r="5383" spans="6:6">
      <c r="F5383" s="1192"/>
    </row>
    <row r="5384" spans="6:6">
      <c r="F5384" s="1192"/>
    </row>
    <row r="5385" spans="6:6">
      <c r="F5385" s="1192"/>
    </row>
    <row r="5386" spans="6:6">
      <c r="F5386" s="1192"/>
    </row>
    <row r="5387" spans="6:6">
      <c r="F5387" s="1192"/>
    </row>
    <row r="5388" spans="6:6">
      <c r="F5388" s="1192"/>
    </row>
    <row r="5389" spans="6:6">
      <c r="F5389" s="1192"/>
    </row>
    <row r="5390" spans="6:6">
      <c r="F5390" s="1192"/>
    </row>
    <row r="5391" spans="6:6">
      <c r="F5391" s="1192"/>
    </row>
    <row r="5392" spans="6:6">
      <c r="F5392" s="1192"/>
    </row>
    <row r="5393" spans="6:6">
      <c r="F5393" s="1192"/>
    </row>
    <row r="5394" spans="6:6">
      <c r="F5394" s="1192"/>
    </row>
    <row r="5395" spans="6:6">
      <c r="F5395" s="1192"/>
    </row>
    <row r="5396" spans="6:6">
      <c r="F5396" s="1192"/>
    </row>
    <row r="5397" spans="6:6">
      <c r="F5397" s="1192"/>
    </row>
    <row r="5398" spans="6:6">
      <c r="F5398" s="1192"/>
    </row>
    <row r="5399" spans="6:6">
      <c r="F5399" s="1192"/>
    </row>
    <row r="5400" spans="6:6">
      <c r="F5400" s="1192"/>
    </row>
    <row r="5401" spans="6:6">
      <c r="F5401" s="1192"/>
    </row>
    <row r="5402" spans="6:6">
      <c r="F5402" s="1192"/>
    </row>
    <row r="5403" spans="6:6">
      <c r="F5403" s="1192"/>
    </row>
    <row r="5404" spans="6:6">
      <c r="F5404" s="1192"/>
    </row>
    <row r="5405" spans="6:6">
      <c r="F5405" s="1192"/>
    </row>
    <row r="5406" spans="6:6">
      <c r="F5406" s="1192"/>
    </row>
    <row r="5407" spans="6:6">
      <c r="F5407" s="1192"/>
    </row>
    <row r="5408" spans="6:6">
      <c r="F5408" s="1192"/>
    </row>
    <row r="5409" spans="6:6">
      <c r="F5409" s="1192"/>
    </row>
    <row r="5410" spans="6:6">
      <c r="F5410" s="1192"/>
    </row>
    <row r="5411" spans="6:6">
      <c r="F5411" s="1192"/>
    </row>
    <row r="5412" spans="6:6">
      <c r="F5412" s="1192"/>
    </row>
    <row r="5413" spans="6:6">
      <c r="F5413" s="1192"/>
    </row>
    <row r="5414" spans="6:6">
      <c r="F5414" s="1192"/>
    </row>
    <row r="5415" spans="6:6">
      <c r="F5415" s="1192"/>
    </row>
    <row r="5416" spans="6:6">
      <c r="F5416" s="1192"/>
    </row>
    <row r="5417" spans="6:6">
      <c r="F5417" s="1192"/>
    </row>
    <row r="5418" spans="6:6">
      <c r="F5418" s="1192"/>
    </row>
    <row r="5419" spans="6:6">
      <c r="F5419" s="1192"/>
    </row>
    <row r="5420" spans="6:6">
      <c r="F5420" s="1192"/>
    </row>
    <row r="5421" spans="6:6">
      <c r="F5421" s="1192"/>
    </row>
    <row r="5422" spans="6:6">
      <c r="F5422" s="1192"/>
    </row>
    <row r="5423" spans="6:6">
      <c r="F5423" s="1192"/>
    </row>
    <row r="5424" spans="6:6">
      <c r="F5424" s="1192"/>
    </row>
    <row r="5425" spans="6:6">
      <c r="F5425" s="1192"/>
    </row>
    <row r="5426" spans="6:6">
      <c r="F5426" s="1192"/>
    </row>
    <row r="5427" spans="6:6">
      <c r="F5427" s="1192"/>
    </row>
    <row r="5428" spans="6:6">
      <c r="F5428" s="1192"/>
    </row>
    <row r="5429" spans="6:6">
      <c r="F5429" s="1192"/>
    </row>
    <row r="5430" spans="6:6">
      <c r="F5430" s="1192"/>
    </row>
    <row r="5431" spans="6:6">
      <c r="F5431" s="1192"/>
    </row>
    <row r="5432" spans="6:6">
      <c r="F5432" s="1192"/>
    </row>
    <row r="5433" spans="6:6">
      <c r="F5433" s="1192"/>
    </row>
    <row r="5434" spans="6:6">
      <c r="F5434" s="1192"/>
    </row>
    <row r="5435" spans="6:6">
      <c r="F5435" s="1192"/>
    </row>
    <row r="5436" spans="6:6">
      <c r="F5436" s="1192"/>
    </row>
    <row r="5437" spans="6:6">
      <c r="F5437" s="1192"/>
    </row>
    <row r="5438" spans="6:6">
      <c r="F5438" s="1192"/>
    </row>
    <row r="5439" spans="6:6">
      <c r="F5439" s="1192"/>
    </row>
    <row r="5440" spans="6:6">
      <c r="F5440" s="1192"/>
    </row>
    <row r="5441" spans="6:6">
      <c r="F5441" s="1192"/>
    </row>
    <row r="5442" spans="6:6">
      <c r="F5442" s="1192"/>
    </row>
    <row r="5443" spans="6:6">
      <c r="F5443" s="1192"/>
    </row>
    <row r="5444" spans="6:6">
      <c r="F5444" s="1192"/>
    </row>
    <row r="5445" spans="6:6">
      <c r="F5445" s="1192"/>
    </row>
    <row r="5446" spans="6:6">
      <c r="F5446" s="1192"/>
    </row>
    <row r="5447" spans="6:6">
      <c r="F5447" s="1192"/>
    </row>
    <row r="5448" spans="6:6">
      <c r="F5448" s="1192"/>
    </row>
    <row r="5449" spans="6:6">
      <c r="F5449" s="1192"/>
    </row>
    <row r="5450" spans="6:6">
      <c r="F5450" s="1192"/>
    </row>
    <row r="5451" spans="6:6">
      <c r="F5451" s="1192"/>
    </row>
    <row r="5452" spans="6:6">
      <c r="F5452" s="1192"/>
    </row>
    <row r="5453" spans="6:6">
      <c r="F5453" s="1192"/>
    </row>
    <row r="5454" spans="6:6">
      <c r="F5454" s="1192"/>
    </row>
    <row r="5455" spans="6:6">
      <c r="F5455" s="1192"/>
    </row>
    <row r="5456" spans="6:6">
      <c r="F5456" s="1192"/>
    </row>
    <row r="5457" spans="6:6">
      <c r="F5457" s="1192"/>
    </row>
    <row r="5458" spans="6:6">
      <c r="F5458" s="1192"/>
    </row>
    <row r="5459" spans="6:6">
      <c r="F5459" s="1192"/>
    </row>
    <row r="5460" spans="6:6">
      <c r="F5460" s="1192"/>
    </row>
    <row r="5461" spans="6:6">
      <c r="F5461" s="1192"/>
    </row>
    <row r="5462" spans="6:6">
      <c r="F5462" s="1192"/>
    </row>
    <row r="5463" spans="6:6">
      <c r="F5463" s="1192"/>
    </row>
    <row r="5464" spans="6:6">
      <c r="F5464" s="1192"/>
    </row>
    <row r="5465" spans="6:6">
      <c r="F5465" s="1192"/>
    </row>
    <row r="5466" spans="6:6">
      <c r="F5466" s="1192"/>
    </row>
    <row r="5467" spans="6:6">
      <c r="F5467" s="1192"/>
    </row>
    <row r="5468" spans="6:6">
      <c r="F5468" s="1192"/>
    </row>
    <row r="5469" spans="6:6">
      <c r="F5469" s="1192"/>
    </row>
    <row r="5470" spans="6:6">
      <c r="F5470" s="1192"/>
    </row>
    <row r="5471" spans="6:6">
      <c r="F5471" s="1192"/>
    </row>
    <row r="5472" spans="6:6">
      <c r="F5472" s="1192"/>
    </row>
    <row r="5473" spans="6:6">
      <c r="F5473" s="1192"/>
    </row>
    <row r="5474" spans="6:6">
      <c r="F5474" s="1192"/>
    </row>
    <row r="5475" spans="6:6">
      <c r="F5475" s="1192"/>
    </row>
    <row r="5476" spans="6:6">
      <c r="F5476" s="1192"/>
    </row>
    <row r="5477" spans="6:6">
      <c r="F5477" s="1192"/>
    </row>
    <row r="5478" spans="6:6">
      <c r="F5478" s="1192"/>
    </row>
    <row r="5479" spans="6:6">
      <c r="F5479" s="1192"/>
    </row>
    <row r="5480" spans="6:6">
      <c r="F5480" s="1192"/>
    </row>
    <row r="5481" spans="6:6">
      <c r="F5481" s="1192"/>
    </row>
    <row r="5482" spans="6:6">
      <c r="F5482" s="1192"/>
    </row>
    <row r="5483" spans="6:6">
      <c r="F5483" s="1192"/>
    </row>
    <row r="5484" spans="6:6">
      <c r="F5484" s="1192"/>
    </row>
    <row r="5485" spans="6:6">
      <c r="F5485" s="1192"/>
    </row>
    <row r="5486" spans="6:6">
      <c r="F5486" s="1192"/>
    </row>
    <row r="5487" spans="6:6">
      <c r="F5487" s="1192"/>
    </row>
    <row r="5488" spans="6:6">
      <c r="F5488" s="1192"/>
    </row>
    <row r="5489" spans="6:6">
      <c r="F5489" s="1192"/>
    </row>
    <row r="5490" spans="6:6">
      <c r="F5490" s="1192"/>
    </row>
    <row r="5491" spans="6:6">
      <c r="F5491" s="1192"/>
    </row>
    <row r="5492" spans="6:6">
      <c r="F5492" s="1192"/>
    </row>
    <row r="5493" spans="6:6">
      <c r="F5493" s="1192"/>
    </row>
    <row r="5494" spans="6:6">
      <c r="F5494" s="1192"/>
    </row>
    <row r="5495" spans="6:6">
      <c r="F5495" s="1192"/>
    </row>
    <row r="5496" spans="6:6">
      <c r="F5496" s="1192"/>
    </row>
    <row r="5497" spans="6:6">
      <c r="F5497" s="1192"/>
    </row>
    <row r="5498" spans="6:6">
      <c r="F5498" s="1192"/>
    </row>
    <row r="5499" spans="6:6">
      <c r="F5499" s="1192"/>
    </row>
    <row r="5500" spans="6:6">
      <c r="F5500" s="1192"/>
    </row>
    <row r="5501" spans="6:6">
      <c r="F5501" s="1192"/>
    </row>
    <row r="5502" spans="6:6">
      <c r="F5502" s="1192"/>
    </row>
    <row r="5503" spans="6:6">
      <c r="F5503" s="1192"/>
    </row>
    <row r="5504" spans="6:6">
      <c r="F5504" s="1192"/>
    </row>
    <row r="5505" spans="6:6">
      <c r="F5505" s="1192"/>
    </row>
    <row r="5506" spans="6:6">
      <c r="F5506" s="1192"/>
    </row>
    <row r="5507" spans="6:6">
      <c r="F5507" s="1192"/>
    </row>
    <row r="5508" spans="6:6">
      <c r="F5508" s="1192"/>
    </row>
    <row r="5509" spans="6:6">
      <c r="F5509" s="1192"/>
    </row>
    <row r="5510" spans="6:6">
      <c r="F5510" s="1192"/>
    </row>
    <row r="5511" spans="6:6">
      <c r="F5511" s="1192"/>
    </row>
    <row r="5512" spans="6:6">
      <c r="F5512" s="1192"/>
    </row>
    <row r="5513" spans="6:6">
      <c r="F5513" s="1192"/>
    </row>
    <row r="5514" spans="6:6">
      <c r="F5514" s="1192"/>
    </row>
    <row r="5515" spans="6:6">
      <c r="F5515" s="1192"/>
    </row>
    <row r="5516" spans="6:6">
      <c r="F5516" s="1192"/>
    </row>
    <row r="5517" spans="6:6">
      <c r="F5517" s="1192"/>
    </row>
    <row r="5518" spans="6:6">
      <c r="F5518" s="1192"/>
    </row>
    <row r="5519" spans="6:6">
      <c r="F5519" s="1192"/>
    </row>
    <row r="5520" spans="6:6">
      <c r="F5520" s="1192"/>
    </row>
    <row r="5521" spans="6:6">
      <c r="F5521" s="1192"/>
    </row>
    <row r="5522" spans="6:6">
      <c r="F5522" s="1192"/>
    </row>
    <row r="5523" spans="6:6">
      <c r="F5523" s="1192"/>
    </row>
    <row r="5524" spans="6:6">
      <c r="F5524" s="1192"/>
    </row>
    <row r="5525" spans="6:6">
      <c r="F5525" s="1192"/>
    </row>
    <row r="5526" spans="6:6">
      <c r="F5526" s="1192"/>
    </row>
    <row r="5527" spans="6:6">
      <c r="F5527" s="1192"/>
    </row>
    <row r="5528" spans="6:6">
      <c r="F5528" s="1192"/>
    </row>
    <row r="5529" spans="6:6">
      <c r="F5529" s="1192"/>
    </row>
    <row r="5530" spans="6:6">
      <c r="F5530" s="1192"/>
    </row>
    <row r="5531" spans="6:6">
      <c r="F5531" s="1192"/>
    </row>
    <row r="5532" spans="6:6">
      <c r="F5532" s="1192"/>
    </row>
    <row r="5533" spans="6:6">
      <c r="F5533" s="1192"/>
    </row>
    <row r="5534" spans="6:6">
      <c r="F5534" s="1192"/>
    </row>
    <row r="5535" spans="6:6">
      <c r="F5535" s="1192"/>
    </row>
    <row r="5536" spans="6:6">
      <c r="F5536" s="1192"/>
    </row>
    <row r="5537" spans="6:6">
      <c r="F5537" s="1192"/>
    </row>
    <row r="5538" spans="6:6">
      <c r="F5538" s="1192"/>
    </row>
    <row r="5539" spans="6:6">
      <c r="F5539" s="1192"/>
    </row>
    <row r="5540" spans="6:6">
      <c r="F5540" s="1192"/>
    </row>
    <row r="5541" spans="6:6">
      <c r="F5541" s="1192"/>
    </row>
    <row r="5542" spans="6:6">
      <c r="F5542" s="1192"/>
    </row>
    <row r="5543" spans="6:6">
      <c r="F5543" s="1192"/>
    </row>
    <row r="5544" spans="6:6">
      <c r="F5544" s="1192"/>
    </row>
    <row r="5545" spans="6:6">
      <c r="F5545" s="1192"/>
    </row>
    <row r="5546" spans="6:6">
      <c r="F5546" s="1192"/>
    </row>
    <row r="5547" spans="6:6">
      <c r="F5547" s="1192"/>
    </row>
    <row r="5548" spans="6:6">
      <c r="F5548" s="1192"/>
    </row>
    <row r="5549" spans="6:6">
      <c r="F5549" s="1192"/>
    </row>
    <row r="5550" spans="6:6">
      <c r="F5550" s="1192"/>
    </row>
    <row r="5551" spans="6:6">
      <c r="F5551" s="1192"/>
    </row>
    <row r="5552" spans="6:6">
      <c r="F5552" s="1192"/>
    </row>
    <row r="5553" spans="6:6">
      <c r="F5553" s="1192"/>
    </row>
    <row r="5554" spans="6:6">
      <c r="F5554" s="1192"/>
    </row>
    <row r="5555" spans="6:6">
      <c r="F5555" s="1192"/>
    </row>
    <row r="5556" spans="6:6">
      <c r="F5556" s="1192"/>
    </row>
    <row r="5557" spans="6:6">
      <c r="F5557" s="1192"/>
    </row>
    <row r="5558" spans="6:6">
      <c r="F5558" s="1192"/>
    </row>
    <row r="5559" spans="6:6">
      <c r="F5559" s="1192"/>
    </row>
    <row r="5560" spans="6:6">
      <c r="F5560" s="1192"/>
    </row>
    <row r="5561" spans="6:6">
      <c r="F5561" s="1192"/>
    </row>
    <row r="5562" spans="6:6">
      <c r="F5562" s="1192"/>
    </row>
    <row r="5563" spans="6:6">
      <c r="F5563" s="1192"/>
    </row>
    <row r="5564" spans="6:6">
      <c r="F5564" s="1192"/>
    </row>
    <row r="5565" spans="6:6">
      <c r="F5565" s="1192"/>
    </row>
    <row r="5566" spans="6:6">
      <c r="F5566" s="1192"/>
    </row>
    <row r="5567" spans="6:6">
      <c r="F5567" s="1192"/>
    </row>
    <row r="5568" spans="6:6">
      <c r="F5568" s="1192"/>
    </row>
    <row r="5569" spans="6:6">
      <c r="F5569" s="1192"/>
    </row>
    <row r="5570" spans="6:6">
      <c r="F5570" s="1192"/>
    </row>
    <row r="5571" spans="6:6">
      <c r="F5571" s="1192"/>
    </row>
    <row r="5572" spans="6:6">
      <c r="F5572" s="1192"/>
    </row>
    <row r="5573" spans="6:6">
      <c r="F5573" s="1192"/>
    </row>
    <row r="5574" spans="6:6">
      <c r="F5574" s="1192"/>
    </row>
    <row r="5575" spans="6:6">
      <c r="F5575" s="1192"/>
    </row>
    <row r="5576" spans="6:6">
      <c r="F5576" s="1192"/>
    </row>
    <row r="5577" spans="6:6">
      <c r="F5577" s="1192"/>
    </row>
    <row r="5578" spans="6:6">
      <c r="F5578" s="1192"/>
    </row>
    <row r="5579" spans="6:6">
      <c r="F5579" s="1192"/>
    </row>
    <row r="5580" spans="6:6">
      <c r="F5580" s="1192"/>
    </row>
    <row r="5581" spans="6:6">
      <c r="F5581" s="1192"/>
    </row>
    <row r="5582" spans="6:6">
      <c r="F5582" s="1192"/>
    </row>
    <row r="5583" spans="6:6">
      <c r="F5583" s="1192"/>
    </row>
    <row r="5584" spans="6:6">
      <c r="F5584" s="1192"/>
    </row>
    <row r="5585" spans="6:6">
      <c r="F5585" s="1192"/>
    </row>
    <row r="5586" spans="6:6">
      <c r="F5586" s="1192"/>
    </row>
    <row r="5587" spans="6:6">
      <c r="F5587" s="1192"/>
    </row>
    <row r="5588" spans="6:6">
      <c r="F5588" s="1192"/>
    </row>
    <row r="5589" spans="6:6">
      <c r="F5589" s="1192"/>
    </row>
    <row r="5590" spans="6:6">
      <c r="F5590" s="1192"/>
    </row>
    <row r="5591" spans="6:6">
      <c r="F5591" s="1192"/>
    </row>
    <row r="5592" spans="6:6">
      <c r="F5592" s="1192"/>
    </row>
    <row r="5593" spans="6:6">
      <c r="F5593" s="1192"/>
    </row>
    <row r="5594" spans="6:6">
      <c r="F5594" s="1192"/>
    </row>
    <row r="5595" spans="6:6">
      <c r="F5595" s="1192"/>
    </row>
    <row r="5596" spans="6:6">
      <c r="F5596" s="1192"/>
    </row>
    <row r="5597" spans="6:6">
      <c r="F5597" s="1192"/>
    </row>
    <row r="5598" spans="6:6">
      <c r="F5598" s="1192"/>
    </row>
    <row r="5599" spans="6:6">
      <c r="F5599" s="1192"/>
    </row>
    <row r="5600" spans="6:6">
      <c r="F5600" s="1192"/>
    </row>
    <row r="5601" spans="6:6">
      <c r="F5601" s="1192"/>
    </row>
    <row r="5602" spans="6:6">
      <c r="F5602" s="1192"/>
    </row>
    <row r="5603" spans="6:6">
      <c r="F5603" s="1192"/>
    </row>
    <row r="5604" spans="6:6">
      <c r="F5604" s="1192"/>
    </row>
    <row r="5605" spans="6:6">
      <c r="F5605" s="1192"/>
    </row>
    <row r="5606" spans="6:6">
      <c r="F5606" s="1192"/>
    </row>
    <row r="5607" spans="6:6">
      <c r="F5607" s="1192"/>
    </row>
    <row r="5608" spans="6:6">
      <c r="F5608" s="1192"/>
    </row>
    <row r="5609" spans="6:6">
      <c r="F5609" s="1192"/>
    </row>
    <row r="5610" spans="6:6">
      <c r="F5610" s="1192"/>
    </row>
    <row r="5611" spans="6:6">
      <c r="F5611" s="1192"/>
    </row>
    <row r="5612" spans="6:6">
      <c r="F5612" s="1192"/>
    </row>
    <row r="5613" spans="6:6">
      <c r="F5613" s="1192"/>
    </row>
    <row r="5614" spans="6:6">
      <c r="F5614" s="1192"/>
    </row>
    <row r="5615" spans="6:6">
      <c r="F5615" s="1192"/>
    </row>
    <row r="5616" spans="6:6">
      <c r="F5616" s="1192"/>
    </row>
    <row r="5617" spans="6:6">
      <c r="F5617" s="1192"/>
    </row>
    <row r="5618" spans="6:6">
      <c r="F5618" s="1192"/>
    </row>
    <row r="5619" spans="6:6">
      <c r="F5619" s="1192"/>
    </row>
    <row r="5620" spans="6:6">
      <c r="F5620" s="1192"/>
    </row>
    <row r="5621" spans="6:6">
      <c r="F5621" s="1192"/>
    </row>
    <row r="5622" spans="6:6">
      <c r="F5622" s="1192"/>
    </row>
    <row r="5623" spans="6:6">
      <c r="F5623" s="1192"/>
    </row>
    <row r="5624" spans="6:6">
      <c r="F5624" s="1192"/>
    </row>
    <row r="5625" spans="6:6">
      <c r="F5625" s="1192"/>
    </row>
    <row r="5626" spans="6:6">
      <c r="F5626" s="1192"/>
    </row>
    <row r="5627" spans="6:6">
      <c r="F5627" s="1192"/>
    </row>
    <row r="5628" spans="6:6">
      <c r="F5628" s="1192"/>
    </row>
    <row r="5629" spans="6:6">
      <c r="F5629" s="1192"/>
    </row>
    <row r="5630" spans="6:6">
      <c r="F5630" s="1192"/>
    </row>
    <row r="5631" spans="6:6">
      <c r="F5631" s="1192"/>
    </row>
    <row r="5632" spans="6:6">
      <c r="F5632" s="1192"/>
    </row>
    <row r="5633" spans="6:6">
      <c r="F5633" s="1192"/>
    </row>
    <row r="5634" spans="6:6">
      <c r="F5634" s="1192"/>
    </row>
    <row r="5635" spans="6:6">
      <c r="F5635" s="1192"/>
    </row>
    <row r="5636" spans="6:6">
      <c r="F5636" s="1192"/>
    </row>
    <row r="5637" spans="6:6">
      <c r="F5637" s="1192"/>
    </row>
    <row r="5638" spans="6:6">
      <c r="F5638" s="1192"/>
    </row>
    <row r="5639" spans="6:6">
      <c r="F5639" s="1192"/>
    </row>
    <row r="5640" spans="6:6">
      <c r="F5640" s="1192"/>
    </row>
    <row r="5641" spans="6:6">
      <c r="F5641" s="1192"/>
    </row>
    <row r="5642" spans="6:6">
      <c r="F5642" s="1192"/>
    </row>
    <row r="5643" spans="6:6">
      <c r="F5643" s="1192"/>
    </row>
    <row r="5644" spans="6:6">
      <c r="F5644" s="1192"/>
    </row>
    <row r="5645" spans="6:6">
      <c r="F5645" s="1192"/>
    </row>
    <row r="5646" spans="6:6">
      <c r="F5646" s="1192"/>
    </row>
    <row r="5647" spans="6:6">
      <c r="F5647" s="1192"/>
    </row>
    <row r="5648" spans="6:6">
      <c r="F5648" s="1192"/>
    </row>
    <row r="5649" spans="6:6">
      <c r="F5649" s="1192"/>
    </row>
    <row r="5650" spans="6:6">
      <c r="F5650" s="1192"/>
    </row>
    <row r="5651" spans="6:6">
      <c r="F5651" s="1192"/>
    </row>
    <row r="5652" spans="6:6">
      <c r="F5652" s="1192"/>
    </row>
    <row r="5653" spans="6:6">
      <c r="F5653" s="1192"/>
    </row>
    <row r="5654" spans="6:6">
      <c r="F5654" s="1192"/>
    </row>
    <row r="5655" spans="6:6">
      <c r="F5655" s="1192"/>
    </row>
    <row r="5656" spans="6:6">
      <c r="F5656" s="1192"/>
    </row>
    <row r="5657" spans="6:6">
      <c r="F5657" s="1192"/>
    </row>
    <row r="5658" spans="6:6">
      <c r="F5658" s="1192"/>
    </row>
    <row r="5659" spans="6:6">
      <c r="F5659" s="1192"/>
    </row>
    <row r="5660" spans="6:6">
      <c r="F5660" s="1192"/>
    </row>
    <row r="5661" spans="6:6">
      <c r="F5661" s="1192"/>
    </row>
    <row r="5662" spans="6:6">
      <c r="F5662" s="1192"/>
    </row>
    <row r="5663" spans="6:6">
      <c r="F5663" s="1192"/>
    </row>
    <row r="5664" spans="6:6">
      <c r="F5664" s="1192"/>
    </row>
    <row r="5665" spans="6:6">
      <c r="F5665" s="1192"/>
    </row>
    <row r="5666" spans="6:6">
      <c r="F5666" s="1192"/>
    </row>
    <row r="5667" spans="6:6">
      <c r="F5667" s="1192"/>
    </row>
    <row r="5668" spans="6:6">
      <c r="F5668" s="1192"/>
    </row>
    <row r="5669" spans="6:6">
      <c r="F5669" s="1192"/>
    </row>
    <row r="5670" spans="6:6">
      <c r="F5670" s="1192"/>
    </row>
    <row r="5671" spans="6:6">
      <c r="F5671" s="1192"/>
    </row>
    <row r="5672" spans="6:6">
      <c r="F5672" s="1192"/>
    </row>
    <row r="5673" spans="6:6">
      <c r="F5673" s="1192"/>
    </row>
    <row r="5674" spans="6:6">
      <c r="F5674" s="1192"/>
    </row>
    <row r="5675" spans="6:6">
      <c r="F5675" s="1192"/>
    </row>
    <row r="5676" spans="6:6">
      <c r="F5676" s="1192"/>
    </row>
    <row r="5677" spans="6:6">
      <c r="F5677" s="1192"/>
    </row>
    <row r="5678" spans="6:6">
      <c r="F5678" s="1192"/>
    </row>
    <row r="5679" spans="6:6">
      <c r="F5679" s="1192"/>
    </row>
    <row r="5680" spans="6:6">
      <c r="F5680" s="1192"/>
    </row>
    <row r="5681" spans="6:6">
      <c r="F5681" s="1192"/>
    </row>
    <row r="5682" spans="6:6">
      <c r="F5682" s="1192"/>
    </row>
    <row r="5683" spans="6:6">
      <c r="F5683" s="1192"/>
    </row>
    <row r="5684" spans="6:6">
      <c r="F5684" s="1192"/>
    </row>
    <row r="5685" spans="6:6">
      <c r="F5685" s="1192"/>
    </row>
    <row r="5686" spans="6:6">
      <c r="F5686" s="1192"/>
    </row>
    <row r="5687" spans="6:6">
      <c r="F5687" s="1192"/>
    </row>
  </sheetData>
  <dataValidations count="1">
    <dataValidation type="textLength" errorStyle="information" allowBlank="1" showInputMessage="1" showErrorMessage="1" error="XLBVal:8=_x000d__x000a_XLBRowCount:3=297_x000d__x000a_XLBColCount:3=22_x000d__x000a_Style:2=2_x000d__x000a_" sqref="A10" xr:uid="{00000000-0002-0000-1900-000000000000}">
      <formula1>0</formula1>
      <formula2>300</formula2>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5687"/>
  <sheetViews>
    <sheetView topLeftCell="F439" workbookViewId="0">
      <selection activeCell="K449" sqref="K449"/>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3.81640625" bestFit="1" customWidth="1"/>
    <col min="5" max="5" width="55.453125" bestFit="1" customWidth="1"/>
    <col min="6" max="6" width="11.1796875" style="820" bestFit="1" customWidth="1"/>
    <col min="7" max="7" width="19.26953125" bestFit="1" customWidth="1"/>
    <col min="8" max="8" width="20" bestFit="1" customWidth="1"/>
    <col min="9" max="9" width="14.7265625" bestFit="1" customWidth="1"/>
    <col min="10" max="10" width="21.453125" style="982"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2428</v>
      </c>
      <c r="D3" s="824"/>
    </row>
    <row r="4" spans="1:22" ht="15" thickBot="1">
      <c r="A4" s="821"/>
      <c r="B4" s="822" t="s">
        <v>621</v>
      </c>
      <c r="C4" s="823" t="s">
        <v>2429</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980"/>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1225" t="s">
        <v>1789</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47" t="s">
        <v>71</v>
      </c>
      <c r="B12" s="829" t="s">
        <v>2429</v>
      </c>
      <c r="C12" s="839">
        <v>43068</v>
      </c>
      <c r="D12" s="829" t="s">
        <v>2430</v>
      </c>
      <c r="E12" s="830" t="s">
        <v>2431</v>
      </c>
      <c r="F12" s="831">
        <v>69947</v>
      </c>
      <c r="G12" s="832">
        <v>579.92999999999995</v>
      </c>
      <c r="H12" s="829">
        <v>770</v>
      </c>
      <c r="I12" s="829" t="s">
        <v>322</v>
      </c>
      <c r="J12" s="1233">
        <f>H12</f>
        <v>770</v>
      </c>
      <c r="K12" s="840" t="s">
        <v>683</v>
      </c>
      <c r="L12" s="841" t="s">
        <v>661</v>
      </c>
      <c r="M12" s="841" t="s">
        <v>352</v>
      </c>
      <c r="N12" s="841"/>
      <c r="O12" s="841"/>
      <c r="P12" s="841" t="s">
        <v>5</v>
      </c>
      <c r="Q12" s="841" t="s">
        <v>323</v>
      </c>
      <c r="R12" s="841" t="s">
        <v>652</v>
      </c>
      <c r="S12" s="829"/>
      <c r="T12" s="829" t="s">
        <v>5</v>
      </c>
      <c r="U12" s="829" t="s">
        <v>323</v>
      </c>
      <c r="V12" s="829" t="s">
        <v>652</v>
      </c>
    </row>
    <row r="13" spans="1:22" outlineLevel="1">
      <c r="A13" s="847" t="s">
        <v>71</v>
      </c>
      <c r="B13" s="829" t="s">
        <v>2429</v>
      </c>
      <c r="C13" s="839">
        <v>43068</v>
      </c>
      <c r="D13" s="829" t="s">
        <v>2430</v>
      </c>
      <c r="E13" s="830" t="s">
        <v>2432</v>
      </c>
      <c r="F13" s="831">
        <v>69947</v>
      </c>
      <c r="G13" s="832">
        <v>210.88</v>
      </c>
      <c r="H13" s="829">
        <v>280</v>
      </c>
      <c r="I13" s="829" t="s">
        <v>322</v>
      </c>
      <c r="J13" s="1233">
        <f>H13</f>
        <v>280</v>
      </c>
      <c r="K13" s="840" t="s">
        <v>996</v>
      </c>
      <c r="L13" s="841" t="s">
        <v>661</v>
      </c>
      <c r="M13" s="841" t="s">
        <v>352</v>
      </c>
      <c r="N13" s="841"/>
      <c r="O13" s="841"/>
      <c r="P13" s="841" t="s">
        <v>5</v>
      </c>
      <c r="Q13" s="841" t="s">
        <v>323</v>
      </c>
      <c r="R13" s="841" t="s">
        <v>652</v>
      </c>
      <c r="S13" s="829"/>
      <c r="T13" s="829" t="s">
        <v>5</v>
      </c>
      <c r="U13" s="829" t="s">
        <v>323</v>
      </c>
      <c r="V13" s="829" t="s">
        <v>652</v>
      </c>
    </row>
    <row r="14" spans="1:22" outlineLevel="1">
      <c r="A14" s="847" t="s">
        <v>71</v>
      </c>
      <c r="B14" s="829" t="s">
        <v>2429</v>
      </c>
      <c r="C14" s="839">
        <v>43069</v>
      </c>
      <c r="D14" s="829" t="s">
        <v>2433</v>
      </c>
      <c r="E14" s="830" t="s">
        <v>2434</v>
      </c>
      <c r="F14" s="831">
        <v>69947</v>
      </c>
      <c r="G14" s="832">
        <v>82.85</v>
      </c>
      <c r="H14" s="829">
        <v>110</v>
      </c>
      <c r="I14" s="829" t="s">
        <v>322</v>
      </c>
      <c r="J14" s="1233">
        <f t="shared" ref="J14:J21" si="0">H14</f>
        <v>110</v>
      </c>
      <c r="K14" s="840" t="s">
        <v>996</v>
      </c>
      <c r="L14" s="841" t="s">
        <v>661</v>
      </c>
      <c r="M14" s="841" t="s">
        <v>352</v>
      </c>
      <c r="N14" s="841"/>
      <c r="O14" s="841"/>
      <c r="P14" s="841" t="s">
        <v>5</v>
      </c>
      <c r="Q14" s="841" t="s">
        <v>323</v>
      </c>
      <c r="R14" s="841" t="s">
        <v>652</v>
      </c>
      <c r="S14" s="829"/>
      <c r="T14" s="829" t="s">
        <v>5</v>
      </c>
      <c r="U14" s="829" t="s">
        <v>323</v>
      </c>
      <c r="V14" s="829" t="s">
        <v>652</v>
      </c>
    </row>
    <row r="15" spans="1:22" outlineLevel="1">
      <c r="A15" s="847" t="s">
        <v>71</v>
      </c>
      <c r="B15" s="829" t="s">
        <v>2429</v>
      </c>
      <c r="C15" s="839">
        <v>43069</v>
      </c>
      <c r="D15" s="829" t="s">
        <v>2435</v>
      </c>
      <c r="E15" s="830" t="s">
        <v>2436</v>
      </c>
      <c r="F15" s="831">
        <v>69947</v>
      </c>
      <c r="G15" s="832">
        <v>256.07</v>
      </c>
      <c r="H15" s="829">
        <v>340</v>
      </c>
      <c r="I15" s="829" t="s">
        <v>322</v>
      </c>
      <c r="J15" s="1233">
        <f t="shared" si="0"/>
        <v>340</v>
      </c>
      <c r="K15" s="840" t="s">
        <v>996</v>
      </c>
      <c r="L15" s="841" t="s">
        <v>661</v>
      </c>
      <c r="M15" s="841" t="s">
        <v>352</v>
      </c>
      <c r="N15" s="841"/>
      <c r="O15" s="841"/>
      <c r="P15" s="841" t="s">
        <v>5</v>
      </c>
      <c r="Q15" s="841" t="s">
        <v>323</v>
      </c>
      <c r="R15" s="841" t="s">
        <v>652</v>
      </c>
      <c r="S15" s="829"/>
      <c r="T15" s="829" t="s">
        <v>5</v>
      </c>
      <c r="U15" s="829" t="s">
        <v>323</v>
      </c>
      <c r="V15" s="829" t="s">
        <v>652</v>
      </c>
    </row>
    <row r="16" spans="1:22" outlineLevel="1">
      <c r="A16" s="847" t="s">
        <v>71</v>
      </c>
      <c r="B16" s="829" t="s">
        <v>2429</v>
      </c>
      <c r="C16" s="839">
        <v>43068</v>
      </c>
      <c r="D16" s="829" t="s">
        <v>2430</v>
      </c>
      <c r="E16" s="830" t="s">
        <v>2437</v>
      </c>
      <c r="F16" s="831">
        <v>69947</v>
      </c>
      <c r="G16" s="832">
        <v>218.42</v>
      </c>
      <c r="H16" s="829">
        <v>290</v>
      </c>
      <c r="I16" s="829" t="s">
        <v>322</v>
      </c>
      <c r="J16" s="1233">
        <f t="shared" si="0"/>
        <v>290</v>
      </c>
      <c r="K16" s="840" t="s">
        <v>998</v>
      </c>
      <c r="L16" s="841" t="s">
        <v>661</v>
      </c>
      <c r="M16" s="841" t="s">
        <v>352</v>
      </c>
      <c r="N16" s="841"/>
      <c r="O16" s="841"/>
      <c r="P16" s="841" t="s">
        <v>5</v>
      </c>
      <c r="Q16" s="841" t="s">
        <v>323</v>
      </c>
      <c r="R16" s="841" t="s">
        <v>652</v>
      </c>
      <c r="S16" s="829"/>
      <c r="T16" s="829" t="s">
        <v>5</v>
      </c>
      <c r="U16" s="829" t="s">
        <v>323</v>
      </c>
      <c r="V16" s="829" t="s">
        <v>652</v>
      </c>
    </row>
    <row r="17" spans="1:22" outlineLevel="1">
      <c r="A17" s="847" t="s">
        <v>71</v>
      </c>
      <c r="B17" s="829" t="s">
        <v>2429</v>
      </c>
      <c r="C17" s="839">
        <v>43069</v>
      </c>
      <c r="D17" s="829" t="s">
        <v>2435</v>
      </c>
      <c r="E17" s="830" t="s">
        <v>2438</v>
      </c>
      <c r="F17" s="831">
        <v>69947</v>
      </c>
      <c r="G17" s="832">
        <v>1084.55</v>
      </c>
      <c r="H17" s="829">
        <v>1440</v>
      </c>
      <c r="I17" s="829" t="s">
        <v>322</v>
      </c>
      <c r="J17" s="1233">
        <f t="shared" si="0"/>
        <v>1440</v>
      </c>
      <c r="K17" s="840" t="s">
        <v>998</v>
      </c>
      <c r="L17" s="841" t="s">
        <v>661</v>
      </c>
      <c r="M17" s="841" t="s">
        <v>352</v>
      </c>
      <c r="N17" s="841"/>
      <c r="O17" s="841"/>
      <c r="P17" s="841" t="s">
        <v>5</v>
      </c>
      <c r="Q17" s="841" t="s">
        <v>323</v>
      </c>
      <c r="R17" s="841" t="s">
        <v>652</v>
      </c>
      <c r="S17" s="829"/>
      <c r="T17" s="829" t="s">
        <v>5</v>
      </c>
      <c r="U17" s="829" t="s">
        <v>323</v>
      </c>
      <c r="V17" s="829" t="s">
        <v>652</v>
      </c>
    </row>
    <row r="18" spans="1:22" outlineLevel="1">
      <c r="A18" s="847" t="s">
        <v>71</v>
      </c>
      <c r="B18" s="829" t="s">
        <v>2429</v>
      </c>
      <c r="C18" s="839">
        <v>43045</v>
      </c>
      <c r="D18" s="829" t="s">
        <v>2439</v>
      </c>
      <c r="E18" s="830" t="s">
        <v>2440</v>
      </c>
      <c r="F18" s="831">
        <v>69947</v>
      </c>
      <c r="G18" s="832">
        <v>125.78</v>
      </c>
      <c r="H18" s="829">
        <v>167</v>
      </c>
      <c r="I18" s="829" t="s">
        <v>322</v>
      </c>
      <c r="J18" s="1233">
        <f t="shared" si="0"/>
        <v>167</v>
      </c>
      <c r="K18" s="840" t="s">
        <v>878</v>
      </c>
      <c r="L18" s="841" t="s">
        <v>661</v>
      </c>
      <c r="M18" s="841" t="s">
        <v>352</v>
      </c>
      <c r="N18" s="841"/>
      <c r="O18" s="841"/>
      <c r="P18" s="841" t="s">
        <v>5</v>
      </c>
      <c r="Q18" s="841" t="s">
        <v>323</v>
      </c>
      <c r="R18" s="841" t="s">
        <v>652</v>
      </c>
      <c r="S18" s="829"/>
      <c r="T18" s="829" t="s">
        <v>5</v>
      </c>
      <c r="U18" s="829" t="s">
        <v>323</v>
      </c>
      <c r="V18" s="829" t="s">
        <v>652</v>
      </c>
    </row>
    <row r="19" spans="1:22" outlineLevel="1">
      <c r="A19" s="847" t="s">
        <v>71</v>
      </c>
      <c r="B19" s="829" t="s">
        <v>2429</v>
      </c>
      <c r="C19" s="839">
        <v>43068</v>
      </c>
      <c r="D19" s="829" t="s">
        <v>2430</v>
      </c>
      <c r="E19" s="830" t="s">
        <v>2441</v>
      </c>
      <c r="F19" s="831">
        <v>69947</v>
      </c>
      <c r="G19" s="832">
        <v>37.659999999999997</v>
      </c>
      <c r="H19" s="829">
        <v>50</v>
      </c>
      <c r="I19" s="829" t="s">
        <v>322</v>
      </c>
      <c r="J19" s="1233">
        <f t="shared" si="0"/>
        <v>50</v>
      </c>
      <c r="K19" s="840" t="s">
        <v>1000</v>
      </c>
      <c r="L19" s="841" t="s">
        <v>661</v>
      </c>
      <c r="M19" s="841" t="s">
        <v>352</v>
      </c>
      <c r="N19" s="841"/>
      <c r="O19" s="841"/>
      <c r="P19" s="841" t="s">
        <v>5</v>
      </c>
      <c r="Q19" s="841" t="s">
        <v>323</v>
      </c>
      <c r="R19" s="841" t="s">
        <v>652</v>
      </c>
      <c r="S19" s="829"/>
      <c r="T19" s="829" t="s">
        <v>5</v>
      </c>
      <c r="U19" s="829" t="s">
        <v>323</v>
      </c>
      <c r="V19" s="829" t="s">
        <v>652</v>
      </c>
    </row>
    <row r="20" spans="1:22" outlineLevel="1">
      <c r="A20" s="847" t="s">
        <v>71</v>
      </c>
      <c r="B20" s="829" t="s">
        <v>2429</v>
      </c>
      <c r="C20" s="839">
        <v>43069</v>
      </c>
      <c r="D20" s="829" t="s">
        <v>2433</v>
      </c>
      <c r="E20" s="830" t="s">
        <v>2442</v>
      </c>
      <c r="F20" s="831">
        <v>69947</v>
      </c>
      <c r="G20" s="832">
        <v>37.659999999999997</v>
      </c>
      <c r="H20" s="829">
        <v>50</v>
      </c>
      <c r="I20" s="829" t="s">
        <v>322</v>
      </c>
      <c r="J20" s="1233">
        <f t="shared" si="0"/>
        <v>50</v>
      </c>
      <c r="K20" s="840" t="s">
        <v>1000</v>
      </c>
      <c r="L20" s="841" t="s">
        <v>661</v>
      </c>
      <c r="M20" s="841" t="s">
        <v>352</v>
      </c>
      <c r="N20" s="841"/>
      <c r="O20" s="841"/>
      <c r="P20" s="841" t="s">
        <v>5</v>
      </c>
      <c r="Q20" s="841" t="s">
        <v>323</v>
      </c>
      <c r="R20" s="841" t="s">
        <v>652</v>
      </c>
      <c r="S20" s="829"/>
      <c r="T20" s="829" t="s">
        <v>5</v>
      </c>
      <c r="U20" s="829" t="s">
        <v>323</v>
      </c>
      <c r="V20" s="829" t="s">
        <v>652</v>
      </c>
    </row>
    <row r="21" spans="1:22" outlineLevel="1">
      <c r="A21" s="847" t="s">
        <v>71</v>
      </c>
      <c r="B21" s="829" t="s">
        <v>2429</v>
      </c>
      <c r="C21" s="839">
        <v>43068</v>
      </c>
      <c r="D21" s="829" t="s">
        <v>2430</v>
      </c>
      <c r="E21" s="830" t="s">
        <v>2443</v>
      </c>
      <c r="F21" s="831">
        <v>69947</v>
      </c>
      <c r="G21" s="832">
        <v>67.78</v>
      </c>
      <c r="H21" s="829">
        <v>90</v>
      </c>
      <c r="I21" s="829" t="s">
        <v>322</v>
      </c>
      <c r="J21" s="1233">
        <f t="shared" si="0"/>
        <v>90</v>
      </c>
      <c r="K21" s="840" t="s">
        <v>752</v>
      </c>
      <c r="L21" s="841" t="s">
        <v>661</v>
      </c>
      <c r="M21" s="841" t="s">
        <v>352</v>
      </c>
      <c r="N21" s="841"/>
      <c r="O21" s="841"/>
      <c r="P21" s="841" t="s">
        <v>5</v>
      </c>
      <c r="Q21" s="841" t="s">
        <v>323</v>
      </c>
      <c r="R21" s="841" t="s">
        <v>652</v>
      </c>
      <c r="S21" s="829"/>
      <c r="T21" s="829" t="s">
        <v>5</v>
      </c>
      <c r="U21" s="829" t="s">
        <v>323</v>
      </c>
      <c r="V21" s="829" t="s">
        <v>652</v>
      </c>
    </row>
    <row r="22" spans="1:22">
      <c r="A22" s="842" t="s">
        <v>647</v>
      </c>
      <c r="B22" s="842"/>
      <c r="C22" s="842"/>
      <c r="D22" s="842"/>
      <c r="E22" s="843"/>
      <c r="F22" s="844"/>
      <c r="G22" s="845">
        <f>SUM(G12:G21)</f>
        <v>2701.58</v>
      </c>
      <c r="H22" s="846">
        <f>SUM(H12:H21)</f>
        <v>3587</v>
      </c>
      <c r="I22" s="842"/>
      <c r="J22" s="1234">
        <f>SUM(J12:J21)</f>
        <v>3587</v>
      </c>
      <c r="K22" s="842"/>
      <c r="L22" s="842"/>
      <c r="M22" s="842"/>
      <c r="N22" s="842"/>
      <c r="O22" s="842"/>
      <c r="P22" s="842"/>
      <c r="Q22" s="842"/>
      <c r="R22" s="842"/>
      <c r="S22" s="829"/>
      <c r="T22" s="829"/>
      <c r="U22" s="829"/>
      <c r="V22" s="829"/>
    </row>
    <row r="23" spans="1:22" outlineLevel="1">
      <c r="A23" s="847" t="s">
        <v>72</v>
      </c>
      <c r="B23" s="829" t="s">
        <v>2429</v>
      </c>
      <c r="C23" s="839">
        <v>43063</v>
      </c>
      <c r="D23" s="829" t="s">
        <v>2444</v>
      </c>
      <c r="E23" s="830" t="s">
        <v>757</v>
      </c>
      <c r="F23" s="831">
        <v>69947</v>
      </c>
      <c r="G23" s="832">
        <v>128.9</v>
      </c>
      <c r="H23" s="829">
        <v>171.14</v>
      </c>
      <c r="I23" s="829" t="s">
        <v>322</v>
      </c>
      <c r="J23" s="1233">
        <f>H23</f>
        <v>171.14</v>
      </c>
      <c r="K23" s="840" t="s">
        <v>650</v>
      </c>
      <c r="L23" s="841" t="s">
        <v>661</v>
      </c>
      <c r="M23" s="841" t="s">
        <v>352</v>
      </c>
      <c r="N23" s="841" t="s">
        <v>758</v>
      </c>
      <c r="O23" s="841"/>
      <c r="P23" s="841" t="s">
        <v>5</v>
      </c>
      <c r="Q23" s="841" t="s">
        <v>323</v>
      </c>
      <c r="R23" s="841" t="s">
        <v>652</v>
      </c>
      <c r="S23" s="829"/>
      <c r="T23" s="829" t="s">
        <v>5</v>
      </c>
      <c r="U23" s="829" t="s">
        <v>323</v>
      </c>
      <c r="V23" s="829" t="s">
        <v>652</v>
      </c>
    </row>
    <row r="24" spans="1:22">
      <c r="A24" s="842" t="s">
        <v>647</v>
      </c>
      <c r="B24" s="842"/>
      <c r="C24" s="842"/>
      <c r="D24" s="842"/>
      <c r="E24" s="843"/>
      <c r="F24" s="844"/>
      <c r="G24" s="845">
        <f>SUM(G23:G23)</f>
        <v>128.9</v>
      </c>
      <c r="H24" s="846">
        <f>SUM(H23:H23)</f>
        <v>171.14</v>
      </c>
      <c r="I24" s="842"/>
      <c r="J24" s="1234">
        <f>SUM(J23:J23)</f>
        <v>171.14</v>
      </c>
      <c r="K24" s="842"/>
      <c r="L24" s="842"/>
      <c r="M24" s="842"/>
      <c r="N24" s="842"/>
      <c r="O24" s="842"/>
      <c r="P24" s="842"/>
      <c r="Q24" s="842"/>
      <c r="R24" s="842"/>
      <c r="S24" s="829"/>
      <c r="T24" s="829"/>
      <c r="U24" s="829"/>
      <c r="V24" s="829"/>
    </row>
    <row r="25" spans="1:22" outlineLevel="1">
      <c r="A25" s="847" t="s">
        <v>86</v>
      </c>
      <c r="B25" s="829" t="s">
        <v>2429</v>
      </c>
      <c r="C25" s="839">
        <v>43047</v>
      </c>
      <c r="D25" s="829" t="s">
        <v>2445</v>
      </c>
      <c r="E25" s="830" t="s">
        <v>2446</v>
      </c>
      <c r="F25" s="831">
        <v>69947</v>
      </c>
      <c r="G25" s="832">
        <v>399.93</v>
      </c>
      <c r="H25" s="829">
        <v>531</v>
      </c>
      <c r="I25" s="829" t="s">
        <v>322</v>
      </c>
      <c r="J25" s="1233">
        <f>H25</f>
        <v>531</v>
      </c>
      <c r="K25" s="840" t="s">
        <v>1297</v>
      </c>
      <c r="L25" s="841" t="s">
        <v>661</v>
      </c>
      <c r="M25" s="841" t="s">
        <v>352</v>
      </c>
      <c r="N25" s="841"/>
      <c r="O25" s="841" t="s">
        <v>381</v>
      </c>
      <c r="P25" s="841" t="s">
        <v>5</v>
      </c>
      <c r="Q25" s="841" t="s">
        <v>323</v>
      </c>
      <c r="R25" s="841" t="s">
        <v>652</v>
      </c>
      <c r="S25" s="829" t="s">
        <v>381</v>
      </c>
      <c r="T25" s="829" t="s">
        <v>5</v>
      </c>
      <c r="U25" s="829" t="s">
        <v>323</v>
      </c>
      <c r="V25" s="829" t="s">
        <v>652</v>
      </c>
    </row>
    <row r="26" spans="1:22" outlineLevel="1">
      <c r="A26" s="847" t="s">
        <v>86</v>
      </c>
      <c r="B26" s="829" t="s">
        <v>2429</v>
      </c>
      <c r="C26" s="839">
        <v>43047</v>
      </c>
      <c r="D26" s="829" t="s">
        <v>2445</v>
      </c>
      <c r="E26" s="830" t="s">
        <v>2447</v>
      </c>
      <c r="F26" s="831">
        <v>69947</v>
      </c>
      <c r="G26" s="832">
        <v>312.56</v>
      </c>
      <c r="H26" s="829">
        <v>415</v>
      </c>
      <c r="I26" s="829" t="s">
        <v>322</v>
      </c>
      <c r="J26" s="1233">
        <f>H26</f>
        <v>415</v>
      </c>
      <c r="K26" s="840" t="s">
        <v>1297</v>
      </c>
      <c r="L26" s="841" t="s">
        <v>661</v>
      </c>
      <c r="M26" s="841" t="s">
        <v>352</v>
      </c>
      <c r="N26" s="841"/>
      <c r="O26" s="841" t="s">
        <v>381</v>
      </c>
      <c r="P26" s="841" t="s">
        <v>5</v>
      </c>
      <c r="Q26" s="841" t="s">
        <v>323</v>
      </c>
      <c r="R26" s="841" t="s">
        <v>652</v>
      </c>
      <c r="S26" s="829" t="s">
        <v>381</v>
      </c>
      <c r="T26" s="829" t="s">
        <v>5</v>
      </c>
      <c r="U26" s="829" t="s">
        <v>323</v>
      </c>
      <c r="V26" s="829" t="s">
        <v>652</v>
      </c>
    </row>
    <row r="27" spans="1:22" outlineLevel="1">
      <c r="A27" s="847" t="s">
        <v>86</v>
      </c>
      <c r="B27" s="829" t="s">
        <v>2429</v>
      </c>
      <c r="C27" s="839">
        <v>43047</v>
      </c>
      <c r="D27" s="829" t="s">
        <v>2445</v>
      </c>
      <c r="E27" s="830" t="s">
        <v>2448</v>
      </c>
      <c r="F27" s="831">
        <v>69947</v>
      </c>
      <c r="G27" s="832">
        <v>451.89</v>
      </c>
      <c r="H27" s="829">
        <v>600</v>
      </c>
      <c r="I27" s="829" t="s">
        <v>322</v>
      </c>
      <c r="J27" s="1233">
        <f>H27</f>
        <v>600</v>
      </c>
      <c r="K27" s="840" t="s">
        <v>1297</v>
      </c>
      <c r="L27" s="841" t="s">
        <v>661</v>
      </c>
      <c r="M27" s="841" t="s">
        <v>352</v>
      </c>
      <c r="N27" s="841"/>
      <c r="O27" s="841" t="s">
        <v>381</v>
      </c>
      <c r="P27" s="841" t="s">
        <v>5</v>
      </c>
      <c r="Q27" s="841" t="s">
        <v>323</v>
      </c>
      <c r="R27" s="841" t="s">
        <v>652</v>
      </c>
      <c r="S27" s="829" t="s">
        <v>381</v>
      </c>
      <c r="T27" s="829" t="s">
        <v>5</v>
      </c>
      <c r="U27" s="829" t="s">
        <v>323</v>
      </c>
      <c r="V27" s="829" t="s">
        <v>652</v>
      </c>
    </row>
    <row r="28" spans="1:22">
      <c r="A28" s="842" t="s">
        <v>647</v>
      </c>
      <c r="B28" s="842"/>
      <c r="C28" s="842"/>
      <c r="D28" s="842"/>
      <c r="E28" s="843"/>
      <c r="F28" s="844"/>
      <c r="G28" s="845">
        <f>SUM(G25:G27)</f>
        <v>1164.3800000000001</v>
      </c>
      <c r="H28" s="846">
        <f>SUM(H25:H27)</f>
        <v>1546</v>
      </c>
      <c r="I28" s="842"/>
      <c r="J28" s="1234">
        <f>SUM(J25:J27)</f>
        <v>1546</v>
      </c>
      <c r="K28" s="842"/>
      <c r="L28" s="842"/>
      <c r="M28" s="842"/>
      <c r="N28" s="842"/>
      <c r="O28" s="842"/>
      <c r="P28" s="842"/>
      <c r="Q28" s="842"/>
      <c r="R28" s="842"/>
      <c r="S28" s="829"/>
      <c r="T28" s="829"/>
      <c r="U28" s="829"/>
      <c r="V28" s="829"/>
    </row>
    <row r="29" spans="1:22" outlineLevel="1">
      <c r="A29" s="847" t="s">
        <v>88</v>
      </c>
      <c r="B29" s="829" t="s">
        <v>2428</v>
      </c>
      <c r="C29" s="839">
        <v>43039</v>
      </c>
      <c r="D29" s="829" t="s">
        <v>2449</v>
      </c>
      <c r="E29" s="830" t="s">
        <v>2450</v>
      </c>
      <c r="F29" s="831">
        <v>69537</v>
      </c>
      <c r="G29" s="832">
        <v>5432</v>
      </c>
      <c r="H29" s="829">
        <v>7000</v>
      </c>
      <c r="I29" s="829" t="s">
        <v>322</v>
      </c>
      <c r="J29" s="1233">
        <f>H29</f>
        <v>7000</v>
      </c>
      <c r="K29" s="840" t="s">
        <v>1297</v>
      </c>
      <c r="L29" s="841" t="s">
        <v>661</v>
      </c>
      <c r="M29" s="841" t="s">
        <v>352</v>
      </c>
      <c r="N29" s="841"/>
      <c r="O29" s="841" t="s">
        <v>381</v>
      </c>
      <c r="P29" s="841" t="s">
        <v>5</v>
      </c>
      <c r="Q29" s="841" t="s">
        <v>323</v>
      </c>
      <c r="R29" s="841" t="s">
        <v>652</v>
      </c>
      <c r="S29" s="829" t="s">
        <v>381</v>
      </c>
      <c r="T29" s="829" t="s">
        <v>5</v>
      </c>
      <c r="U29" s="829" t="s">
        <v>323</v>
      </c>
      <c r="V29" s="829" t="s">
        <v>652</v>
      </c>
    </row>
    <row r="30" spans="1:22">
      <c r="A30" s="842" t="s">
        <v>647</v>
      </c>
      <c r="B30" s="842"/>
      <c r="C30" s="842"/>
      <c r="D30" s="842"/>
      <c r="E30" s="843"/>
      <c r="F30" s="844"/>
      <c r="G30" s="845">
        <f>SUM(G29:G29)</f>
        <v>5432</v>
      </c>
      <c r="H30" s="846">
        <f>SUM(H29:H29)</f>
        <v>7000</v>
      </c>
      <c r="I30" s="842"/>
      <c r="J30" s="1234">
        <f>SUM(J29:J29)</f>
        <v>7000</v>
      </c>
      <c r="K30" s="842"/>
      <c r="L30" s="842"/>
      <c r="M30" s="842"/>
      <c r="N30" s="842"/>
      <c r="O30" s="842"/>
      <c r="P30" s="842"/>
      <c r="Q30" s="842"/>
      <c r="R30" s="842"/>
      <c r="S30" s="829"/>
      <c r="T30" s="829"/>
      <c r="U30" s="829"/>
      <c r="V30" s="829"/>
    </row>
    <row r="31" spans="1:22" outlineLevel="1">
      <c r="A31" s="847" t="s">
        <v>91</v>
      </c>
      <c r="B31" s="829" t="s">
        <v>2429</v>
      </c>
      <c r="C31" s="839">
        <v>43069</v>
      </c>
      <c r="D31" s="829" t="s">
        <v>2451</v>
      </c>
      <c r="E31" s="830" t="s">
        <v>2452</v>
      </c>
      <c r="F31" s="831">
        <v>69947</v>
      </c>
      <c r="G31" s="832">
        <v>489.55</v>
      </c>
      <c r="H31" s="829">
        <v>650</v>
      </c>
      <c r="I31" s="829" t="s">
        <v>322</v>
      </c>
      <c r="J31" s="1233">
        <f>H31</f>
        <v>650</v>
      </c>
      <c r="K31" s="840" t="s">
        <v>683</v>
      </c>
      <c r="L31" s="841" t="s">
        <v>661</v>
      </c>
      <c r="M31" s="841" t="s">
        <v>352</v>
      </c>
      <c r="N31" s="841"/>
      <c r="O31" s="841"/>
      <c r="P31" s="841" t="s">
        <v>5</v>
      </c>
      <c r="Q31" s="841" t="s">
        <v>323</v>
      </c>
      <c r="R31" s="841" t="s">
        <v>652</v>
      </c>
      <c r="S31" s="829"/>
      <c r="T31" s="829" t="s">
        <v>5</v>
      </c>
      <c r="U31" s="829" t="s">
        <v>323</v>
      </c>
      <c r="V31" s="829" t="s">
        <v>652</v>
      </c>
    </row>
    <row r="32" spans="1:22" outlineLevel="1">
      <c r="A32" s="847" t="s">
        <v>91</v>
      </c>
      <c r="B32" s="829" t="s">
        <v>2429</v>
      </c>
      <c r="C32" s="839">
        <v>43069</v>
      </c>
      <c r="D32" s="829" t="s">
        <v>2451</v>
      </c>
      <c r="E32" s="830" t="s">
        <v>2453</v>
      </c>
      <c r="F32" s="831">
        <v>69947</v>
      </c>
      <c r="G32" s="832">
        <v>1039.3599999999999</v>
      </c>
      <c r="H32" s="829">
        <v>1380</v>
      </c>
      <c r="I32" s="829" t="s">
        <v>322</v>
      </c>
      <c r="J32" s="1233">
        <f>H32</f>
        <v>1380</v>
      </c>
      <c r="K32" s="840" t="s">
        <v>998</v>
      </c>
      <c r="L32" s="841" t="s">
        <v>661</v>
      </c>
      <c r="M32" s="841" t="s">
        <v>352</v>
      </c>
      <c r="N32" s="841"/>
      <c r="O32" s="841"/>
      <c r="P32" s="841" t="s">
        <v>5</v>
      </c>
      <c r="Q32" s="841" t="s">
        <v>323</v>
      </c>
      <c r="R32" s="841" t="s">
        <v>652</v>
      </c>
      <c r="S32" s="829"/>
      <c r="T32" s="829" t="s">
        <v>5</v>
      </c>
      <c r="U32" s="829" t="s">
        <v>323</v>
      </c>
      <c r="V32" s="829" t="s">
        <v>652</v>
      </c>
    </row>
    <row r="33" spans="1:22" outlineLevel="1">
      <c r="A33" s="847" t="s">
        <v>91</v>
      </c>
      <c r="B33" s="829" t="s">
        <v>2429</v>
      </c>
      <c r="C33" s="839">
        <v>43069</v>
      </c>
      <c r="D33" s="829" t="s">
        <v>2451</v>
      </c>
      <c r="E33" s="830" t="s">
        <v>2454</v>
      </c>
      <c r="F33" s="831">
        <v>69947</v>
      </c>
      <c r="G33" s="832">
        <v>31.63</v>
      </c>
      <c r="H33" s="829">
        <v>42</v>
      </c>
      <c r="I33" s="829" t="s">
        <v>322</v>
      </c>
      <c r="J33" s="1233">
        <f>H33</f>
        <v>42</v>
      </c>
      <c r="K33" s="840" t="s">
        <v>998</v>
      </c>
      <c r="L33" s="841" t="s">
        <v>661</v>
      </c>
      <c r="M33" s="841" t="s">
        <v>352</v>
      </c>
      <c r="N33" s="841"/>
      <c r="O33" s="841"/>
      <c r="P33" s="841" t="s">
        <v>5</v>
      </c>
      <c r="Q33" s="841" t="s">
        <v>323</v>
      </c>
      <c r="R33" s="841" t="s">
        <v>652</v>
      </c>
      <c r="S33" s="829"/>
      <c r="T33" s="829" t="s">
        <v>5</v>
      </c>
      <c r="U33" s="829" t="s">
        <v>323</v>
      </c>
      <c r="V33" s="829" t="s">
        <v>652</v>
      </c>
    </row>
    <row r="34" spans="1:22" outlineLevel="1">
      <c r="A34" s="847" t="s">
        <v>91</v>
      </c>
      <c r="B34" s="829" t="s">
        <v>2429</v>
      </c>
      <c r="C34" s="839">
        <v>43069</v>
      </c>
      <c r="D34" s="829" t="s">
        <v>2451</v>
      </c>
      <c r="E34" s="830" t="s">
        <v>2455</v>
      </c>
      <c r="F34" s="831">
        <v>69947</v>
      </c>
      <c r="G34" s="832">
        <v>112.97</v>
      </c>
      <c r="H34" s="829">
        <v>150</v>
      </c>
      <c r="I34" s="829" t="s">
        <v>322</v>
      </c>
      <c r="J34" s="1233">
        <f>H34</f>
        <v>150</v>
      </c>
      <c r="K34" s="840" t="s">
        <v>1000</v>
      </c>
      <c r="L34" s="841" t="s">
        <v>661</v>
      </c>
      <c r="M34" s="841" t="s">
        <v>352</v>
      </c>
      <c r="N34" s="841"/>
      <c r="O34" s="841"/>
      <c r="P34" s="841" t="s">
        <v>5</v>
      </c>
      <c r="Q34" s="841" t="s">
        <v>323</v>
      </c>
      <c r="R34" s="841" t="s">
        <v>652</v>
      </c>
      <c r="S34" s="829"/>
      <c r="T34" s="829" t="s">
        <v>5</v>
      </c>
      <c r="U34" s="829" t="s">
        <v>323</v>
      </c>
      <c r="V34" s="829" t="s">
        <v>652</v>
      </c>
    </row>
    <row r="35" spans="1:22">
      <c r="A35" s="842" t="s">
        <v>647</v>
      </c>
      <c r="B35" s="842"/>
      <c r="C35" s="842"/>
      <c r="D35" s="842"/>
      <c r="E35" s="843"/>
      <c r="F35" s="844"/>
      <c r="G35" s="845">
        <f>SUM(G31:G34)</f>
        <v>1673.51</v>
      </c>
      <c r="H35" s="846">
        <f>SUM(H31:H34)</f>
        <v>2222</v>
      </c>
      <c r="I35" s="842"/>
      <c r="J35" s="1234">
        <f>SUM(J31:J34)</f>
        <v>2222</v>
      </c>
      <c r="K35" s="842"/>
      <c r="L35" s="842"/>
      <c r="M35" s="842"/>
      <c r="N35" s="842"/>
      <c r="O35" s="842"/>
      <c r="P35" s="842"/>
      <c r="Q35" s="842"/>
      <c r="R35" s="842"/>
      <c r="S35" s="829"/>
      <c r="T35" s="829"/>
      <c r="U35" s="829"/>
      <c r="V35" s="829"/>
    </row>
    <row r="36" spans="1:22" outlineLevel="1">
      <c r="A36" s="847" t="s">
        <v>94</v>
      </c>
      <c r="B36" s="829" t="s">
        <v>2428</v>
      </c>
      <c r="C36" s="839">
        <v>43039</v>
      </c>
      <c r="D36" s="829" t="s">
        <v>2449</v>
      </c>
      <c r="E36" s="830" t="s">
        <v>2450</v>
      </c>
      <c r="F36" s="831">
        <v>69537</v>
      </c>
      <c r="G36" s="832">
        <v>349.2</v>
      </c>
      <c r="H36" s="829">
        <v>450</v>
      </c>
      <c r="I36" s="829" t="s">
        <v>322</v>
      </c>
      <c r="J36" s="1233">
        <f>H36</f>
        <v>450</v>
      </c>
      <c r="K36" s="840" t="s">
        <v>1297</v>
      </c>
      <c r="L36" s="841" t="s">
        <v>661</v>
      </c>
      <c r="M36" s="841" t="s">
        <v>352</v>
      </c>
      <c r="N36" s="841"/>
      <c r="O36" s="841" t="s">
        <v>381</v>
      </c>
      <c r="P36" s="841" t="s">
        <v>5</v>
      </c>
      <c r="Q36" s="841" t="s">
        <v>323</v>
      </c>
      <c r="R36" s="841" t="s">
        <v>652</v>
      </c>
      <c r="S36" s="829" t="s">
        <v>381</v>
      </c>
      <c r="T36" s="829" t="s">
        <v>5</v>
      </c>
      <c r="U36" s="829" t="s">
        <v>323</v>
      </c>
      <c r="V36" s="829" t="s">
        <v>652</v>
      </c>
    </row>
    <row r="37" spans="1:22">
      <c r="A37" s="842" t="s">
        <v>647</v>
      </c>
      <c r="B37" s="842"/>
      <c r="C37" s="842"/>
      <c r="D37" s="842"/>
      <c r="E37" s="843"/>
      <c r="F37" s="844"/>
      <c r="G37" s="845">
        <f>SUM(G36:G36)</f>
        <v>349.2</v>
      </c>
      <c r="H37" s="846">
        <f>SUM(H36:H36)</f>
        <v>450</v>
      </c>
      <c r="I37" s="842"/>
      <c r="J37" s="1234">
        <f>SUM(J36:J36)</f>
        <v>450</v>
      </c>
      <c r="K37" s="842"/>
      <c r="L37" s="842"/>
      <c r="M37" s="842"/>
      <c r="N37" s="842"/>
      <c r="O37" s="842"/>
      <c r="P37" s="842"/>
      <c r="Q37" s="842"/>
      <c r="R37" s="842"/>
      <c r="S37" s="829"/>
      <c r="T37" s="829"/>
      <c r="U37" s="829"/>
      <c r="V37" s="829"/>
    </row>
    <row r="38" spans="1:22" outlineLevel="1">
      <c r="A38" s="847" t="s">
        <v>100</v>
      </c>
      <c r="B38" s="829" t="s">
        <v>2429</v>
      </c>
      <c r="C38" s="839">
        <v>43061</v>
      </c>
      <c r="D38" s="829" t="s">
        <v>2456</v>
      </c>
      <c r="E38" s="830" t="s">
        <v>2457</v>
      </c>
      <c r="F38" s="831">
        <v>69947</v>
      </c>
      <c r="G38" s="832">
        <v>677.84</v>
      </c>
      <c r="H38" s="829">
        <v>900</v>
      </c>
      <c r="I38" s="829" t="s">
        <v>322</v>
      </c>
      <c r="J38" s="1233">
        <f>H38</f>
        <v>900</v>
      </c>
      <c r="K38" s="840" t="s">
        <v>972</v>
      </c>
      <c r="L38" s="841" t="s">
        <v>661</v>
      </c>
      <c r="M38" s="841" t="s">
        <v>352</v>
      </c>
      <c r="N38" s="841"/>
      <c r="O38" s="841"/>
      <c r="P38" s="841" t="s">
        <v>5</v>
      </c>
      <c r="Q38" s="841" t="s">
        <v>323</v>
      </c>
      <c r="R38" s="841" t="s">
        <v>652</v>
      </c>
      <c r="S38" s="829"/>
      <c r="T38" s="829" t="s">
        <v>5</v>
      </c>
      <c r="U38" s="829" t="s">
        <v>323</v>
      </c>
      <c r="V38" s="829" t="s">
        <v>652</v>
      </c>
    </row>
    <row r="39" spans="1:22">
      <c r="A39" s="842" t="s">
        <v>647</v>
      </c>
      <c r="B39" s="842"/>
      <c r="C39" s="842"/>
      <c r="D39" s="842"/>
      <c r="E39" s="843"/>
      <c r="F39" s="844"/>
      <c r="G39" s="845">
        <f>SUM(G38:G38)</f>
        <v>677.84</v>
      </c>
      <c r="H39" s="846">
        <f>SUM(H38:H38)</f>
        <v>900</v>
      </c>
      <c r="I39" s="842"/>
      <c r="J39" s="1234">
        <f>SUM(J38:J38)</f>
        <v>900</v>
      </c>
      <c r="K39" s="842"/>
      <c r="L39" s="842"/>
      <c r="M39" s="842"/>
      <c r="N39" s="842"/>
      <c r="O39" s="842"/>
      <c r="P39" s="842"/>
      <c r="Q39" s="842"/>
      <c r="R39" s="842"/>
      <c r="S39" s="829"/>
      <c r="T39" s="829"/>
      <c r="U39" s="829"/>
      <c r="V39" s="829"/>
    </row>
    <row r="40" spans="1:22" outlineLevel="1">
      <c r="A40" s="847" t="s">
        <v>102</v>
      </c>
      <c r="B40" s="829" t="s">
        <v>2428</v>
      </c>
      <c r="C40" s="839">
        <v>43039</v>
      </c>
      <c r="D40" s="829" t="s">
        <v>2458</v>
      </c>
      <c r="E40" s="830" t="s">
        <v>2459</v>
      </c>
      <c r="F40" s="831">
        <v>69516</v>
      </c>
      <c r="G40" s="832">
        <v>5.97</v>
      </c>
      <c r="H40" s="829">
        <v>8</v>
      </c>
      <c r="I40" s="829" t="s">
        <v>322</v>
      </c>
      <c r="J40" s="1233">
        <f t="shared" ref="J40:J71" si="1">H40</f>
        <v>8</v>
      </c>
      <c r="K40" s="840" t="s">
        <v>660</v>
      </c>
      <c r="L40" s="841" t="s">
        <v>661</v>
      </c>
      <c r="M40" s="841" t="s">
        <v>352</v>
      </c>
      <c r="N40" s="841" t="s">
        <v>760</v>
      </c>
      <c r="O40" s="841"/>
      <c r="P40" s="841" t="s">
        <v>5</v>
      </c>
      <c r="Q40" s="841" t="s">
        <v>323</v>
      </c>
      <c r="R40" s="841" t="s">
        <v>652</v>
      </c>
      <c r="S40" s="829"/>
      <c r="T40" s="829" t="s">
        <v>5</v>
      </c>
      <c r="U40" s="829" t="s">
        <v>323</v>
      </c>
      <c r="V40" s="829" t="s">
        <v>652</v>
      </c>
    </row>
    <row r="41" spans="1:22" outlineLevel="1">
      <c r="A41" s="847" t="s">
        <v>102</v>
      </c>
      <c r="B41" s="829" t="s">
        <v>2428</v>
      </c>
      <c r="C41" s="839">
        <v>43039</v>
      </c>
      <c r="D41" s="829" t="s">
        <v>2458</v>
      </c>
      <c r="E41" s="830" t="s">
        <v>2460</v>
      </c>
      <c r="F41" s="831">
        <v>69516</v>
      </c>
      <c r="G41" s="832">
        <v>3.73</v>
      </c>
      <c r="H41" s="829">
        <v>5</v>
      </c>
      <c r="I41" s="829" t="s">
        <v>322</v>
      </c>
      <c r="J41" s="1233">
        <f t="shared" si="1"/>
        <v>5</v>
      </c>
      <c r="K41" s="840" t="s">
        <v>660</v>
      </c>
      <c r="L41" s="841" t="s">
        <v>661</v>
      </c>
      <c r="M41" s="841" t="s">
        <v>352</v>
      </c>
      <c r="N41" s="841" t="s">
        <v>760</v>
      </c>
      <c r="O41" s="841"/>
      <c r="P41" s="841" t="s">
        <v>5</v>
      </c>
      <c r="Q41" s="841" t="s">
        <v>323</v>
      </c>
      <c r="R41" s="841" t="s">
        <v>652</v>
      </c>
      <c r="S41" s="829"/>
      <c r="T41" s="829" t="s">
        <v>5</v>
      </c>
      <c r="U41" s="829" t="s">
        <v>323</v>
      </c>
      <c r="V41" s="829" t="s">
        <v>652</v>
      </c>
    </row>
    <row r="42" spans="1:22" outlineLevel="1">
      <c r="A42" s="847" t="s">
        <v>102</v>
      </c>
      <c r="B42" s="829" t="s">
        <v>2428</v>
      </c>
      <c r="C42" s="839">
        <v>43031</v>
      </c>
      <c r="D42" s="829" t="s">
        <v>2461</v>
      </c>
      <c r="E42" s="830" t="s">
        <v>2462</v>
      </c>
      <c r="F42" s="831">
        <v>69516</v>
      </c>
      <c r="G42" s="832">
        <v>14.93</v>
      </c>
      <c r="H42" s="829">
        <v>20</v>
      </c>
      <c r="I42" s="829" t="s">
        <v>322</v>
      </c>
      <c r="J42" s="1233">
        <f t="shared" si="1"/>
        <v>20</v>
      </c>
      <c r="K42" s="840" t="s">
        <v>670</v>
      </c>
      <c r="L42" s="841" t="s">
        <v>661</v>
      </c>
      <c r="M42" s="841" t="s">
        <v>352</v>
      </c>
      <c r="N42" s="841" t="s">
        <v>760</v>
      </c>
      <c r="O42" s="841"/>
      <c r="P42" s="841" t="s">
        <v>5</v>
      </c>
      <c r="Q42" s="841" t="s">
        <v>323</v>
      </c>
      <c r="R42" s="841" t="s">
        <v>652</v>
      </c>
      <c r="S42" s="829"/>
      <c r="T42" s="829" t="s">
        <v>5</v>
      </c>
      <c r="U42" s="829" t="s">
        <v>323</v>
      </c>
      <c r="V42" s="829" t="s">
        <v>652</v>
      </c>
    </row>
    <row r="43" spans="1:22" outlineLevel="1">
      <c r="A43" s="847" t="s">
        <v>102</v>
      </c>
      <c r="B43" s="829" t="s">
        <v>2428</v>
      </c>
      <c r="C43" s="839">
        <v>43031</v>
      </c>
      <c r="D43" s="829" t="s">
        <v>2461</v>
      </c>
      <c r="E43" s="830" t="s">
        <v>2463</v>
      </c>
      <c r="F43" s="831">
        <v>69516</v>
      </c>
      <c r="G43" s="832">
        <v>14.93</v>
      </c>
      <c r="H43" s="829">
        <v>20</v>
      </c>
      <c r="I43" s="829" t="s">
        <v>322</v>
      </c>
      <c r="J43" s="1233">
        <f t="shared" si="1"/>
        <v>20</v>
      </c>
      <c r="K43" s="840" t="s">
        <v>670</v>
      </c>
      <c r="L43" s="841" t="s">
        <v>661</v>
      </c>
      <c r="M43" s="841" t="s">
        <v>352</v>
      </c>
      <c r="N43" s="841" t="s">
        <v>1003</v>
      </c>
      <c r="O43" s="841"/>
      <c r="P43" s="841" t="s">
        <v>5</v>
      </c>
      <c r="Q43" s="841" t="s">
        <v>323</v>
      </c>
      <c r="R43" s="841" t="s">
        <v>652</v>
      </c>
      <c r="S43" s="829"/>
      <c r="T43" s="829" t="s">
        <v>5</v>
      </c>
      <c r="U43" s="829" t="s">
        <v>323</v>
      </c>
      <c r="V43" s="829" t="s">
        <v>652</v>
      </c>
    </row>
    <row r="44" spans="1:22" outlineLevel="1">
      <c r="A44" s="847" t="s">
        <v>102</v>
      </c>
      <c r="B44" s="829" t="s">
        <v>2428</v>
      </c>
      <c r="C44" s="839">
        <v>43031</v>
      </c>
      <c r="D44" s="829" t="s">
        <v>2461</v>
      </c>
      <c r="E44" s="830" t="s">
        <v>2464</v>
      </c>
      <c r="F44" s="831">
        <v>69516</v>
      </c>
      <c r="G44" s="832">
        <v>14.93</v>
      </c>
      <c r="H44" s="829">
        <v>20</v>
      </c>
      <c r="I44" s="829" t="s">
        <v>322</v>
      </c>
      <c r="J44" s="1233">
        <f t="shared" si="1"/>
        <v>20</v>
      </c>
      <c r="K44" s="840" t="s">
        <v>670</v>
      </c>
      <c r="L44" s="841" t="s">
        <v>661</v>
      </c>
      <c r="M44" s="841" t="s">
        <v>352</v>
      </c>
      <c r="N44" s="841" t="s">
        <v>674</v>
      </c>
      <c r="O44" s="841"/>
      <c r="P44" s="841" t="s">
        <v>5</v>
      </c>
      <c r="Q44" s="841" t="s">
        <v>323</v>
      </c>
      <c r="R44" s="841" t="s">
        <v>652</v>
      </c>
      <c r="S44" s="829"/>
      <c r="T44" s="829" t="s">
        <v>5</v>
      </c>
      <c r="U44" s="829" t="s">
        <v>323</v>
      </c>
      <c r="V44" s="829" t="s">
        <v>652</v>
      </c>
    </row>
    <row r="45" spans="1:22" outlineLevel="1">
      <c r="A45" s="847" t="s">
        <v>102</v>
      </c>
      <c r="B45" s="829" t="s">
        <v>2428</v>
      </c>
      <c r="C45" s="839">
        <v>43039</v>
      </c>
      <c r="D45" s="829" t="s">
        <v>2465</v>
      </c>
      <c r="E45" s="830" t="s">
        <v>2466</v>
      </c>
      <c r="F45" s="831">
        <v>69516</v>
      </c>
      <c r="G45" s="832">
        <v>52.25</v>
      </c>
      <c r="H45" s="829">
        <v>70</v>
      </c>
      <c r="I45" s="829" t="s">
        <v>322</v>
      </c>
      <c r="J45" s="1233">
        <f t="shared" si="1"/>
        <v>70</v>
      </c>
      <c r="K45" s="840" t="s">
        <v>670</v>
      </c>
      <c r="L45" s="841" t="s">
        <v>661</v>
      </c>
      <c r="M45" s="841" t="s">
        <v>352</v>
      </c>
      <c r="N45" s="841" t="s">
        <v>1003</v>
      </c>
      <c r="O45" s="841"/>
      <c r="P45" s="841" t="s">
        <v>5</v>
      </c>
      <c r="Q45" s="841" t="s">
        <v>323</v>
      </c>
      <c r="R45" s="841" t="s">
        <v>652</v>
      </c>
      <c r="S45" s="829"/>
      <c r="T45" s="829" t="s">
        <v>5</v>
      </c>
      <c r="U45" s="829" t="s">
        <v>323</v>
      </c>
      <c r="V45" s="829" t="s">
        <v>652</v>
      </c>
    </row>
    <row r="46" spans="1:22" outlineLevel="1">
      <c r="A46" s="847" t="s">
        <v>102</v>
      </c>
      <c r="B46" s="829" t="s">
        <v>2428</v>
      </c>
      <c r="C46" s="839">
        <v>43039</v>
      </c>
      <c r="D46" s="829" t="s">
        <v>2465</v>
      </c>
      <c r="E46" s="830" t="s">
        <v>2467</v>
      </c>
      <c r="F46" s="831">
        <v>69516</v>
      </c>
      <c r="G46" s="832">
        <v>52.25</v>
      </c>
      <c r="H46" s="829">
        <v>70</v>
      </c>
      <c r="I46" s="829" t="s">
        <v>322</v>
      </c>
      <c r="J46" s="1233">
        <f t="shared" si="1"/>
        <v>70</v>
      </c>
      <c r="K46" s="840" t="s">
        <v>670</v>
      </c>
      <c r="L46" s="841" t="s">
        <v>661</v>
      </c>
      <c r="M46" s="841" t="s">
        <v>352</v>
      </c>
      <c r="N46" s="841" t="s">
        <v>1003</v>
      </c>
      <c r="O46" s="841"/>
      <c r="P46" s="841" t="s">
        <v>5</v>
      </c>
      <c r="Q46" s="841" t="s">
        <v>323</v>
      </c>
      <c r="R46" s="841" t="s">
        <v>652</v>
      </c>
      <c r="S46" s="829"/>
      <c r="T46" s="829" t="s">
        <v>5</v>
      </c>
      <c r="U46" s="829" t="s">
        <v>323</v>
      </c>
      <c r="V46" s="829" t="s">
        <v>652</v>
      </c>
    </row>
    <row r="47" spans="1:22" outlineLevel="1">
      <c r="A47" s="847" t="s">
        <v>102</v>
      </c>
      <c r="B47" s="829" t="s">
        <v>2428</v>
      </c>
      <c r="C47" s="839">
        <v>43039</v>
      </c>
      <c r="D47" s="829" t="s">
        <v>2465</v>
      </c>
      <c r="E47" s="830" t="s">
        <v>2468</v>
      </c>
      <c r="F47" s="831">
        <v>69516</v>
      </c>
      <c r="G47" s="832">
        <v>52.25</v>
      </c>
      <c r="H47" s="829">
        <v>70</v>
      </c>
      <c r="I47" s="829" t="s">
        <v>322</v>
      </c>
      <c r="J47" s="1233">
        <f t="shared" si="1"/>
        <v>70</v>
      </c>
      <c r="K47" s="840" t="s">
        <v>670</v>
      </c>
      <c r="L47" s="841" t="s">
        <v>661</v>
      </c>
      <c r="M47" s="841" t="s">
        <v>352</v>
      </c>
      <c r="N47" s="841" t="s">
        <v>1003</v>
      </c>
      <c r="O47" s="841"/>
      <c r="P47" s="841" t="s">
        <v>5</v>
      </c>
      <c r="Q47" s="841" t="s">
        <v>323</v>
      </c>
      <c r="R47" s="841" t="s">
        <v>652</v>
      </c>
      <c r="S47" s="829"/>
      <c r="T47" s="829" t="s">
        <v>5</v>
      </c>
      <c r="U47" s="829" t="s">
        <v>323</v>
      </c>
      <c r="V47" s="829" t="s">
        <v>652</v>
      </c>
    </row>
    <row r="48" spans="1:22" outlineLevel="1">
      <c r="A48" s="847" t="s">
        <v>102</v>
      </c>
      <c r="B48" s="829" t="s">
        <v>2428</v>
      </c>
      <c r="C48" s="839">
        <v>43039</v>
      </c>
      <c r="D48" s="829" t="s">
        <v>2465</v>
      </c>
      <c r="E48" s="830" t="s">
        <v>2469</v>
      </c>
      <c r="F48" s="831">
        <v>69516</v>
      </c>
      <c r="G48" s="832">
        <v>197.81</v>
      </c>
      <c r="H48" s="829">
        <v>265</v>
      </c>
      <c r="I48" s="829" t="s">
        <v>322</v>
      </c>
      <c r="J48" s="1233">
        <f t="shared" si="1"/>
        <v>265</v>
      </c>
      <c r="K48" s="840" t="s">
        <v>667</v>
      </c>
      <c r="L48" s="841" t="s">
        <v>661</v>
      </c>
      <c r="M48" s="841" t="s">
        <v>352</v>
      </c>
      <c r="N48" s="841" t="s">
        <v>1003</v>
      </c>
      <c r="O48" s="841"/>
      <c r="P48" s="841" t="s">
        <v>5</v>
      </c>
      <c r="Q48" s="841" t="s">
        <v>323</v>
      </c>
      <c r="R48" s="841" t="s">
        <v>652</v>
      </c>
      <c r="S48" s="829"/>
      <c r="T48" s="829" t="s">
        <v>5</v>
      </c>
      <c r="U48" s="829" t="s">
        <v>323</v>
      </c>
      <c r="V48" s="829" t="s">
        <v>652</v>
      </c>
    </row>
    <row r="49" spans="1:22" outlineLevel="1">
      <c r="A49" s="847" t="s">
        <v>102</v>
      </c>
      <c r="B49" s="829" t="s">
        <v>2428</v>
      </c>
      <c r="C49" s="839">
        <v>43039</v>
      </c>
      <c r="D49" s="829" t="s">
        <v>2465</v>
      </c>
      <c r="E49" s="830" t="s">
        <v>2470</v>
      </c>
      <c r="F49" s="831">
        <v>69516</v>
      </c>
      <c r="G49" s="832">
        <v>197.81</v>
      </c>
      <c r="H49" s="829">
        <v>265</v>
      </c>
      <c r="I49" s="829" t="s">
        <v>322</v>
      </c>
      <c r="J49" s="1233">
        <f t="shared" si="1"/>
        <v>265</v>
      </c>
      <c r="K49" s="840" t="s">
        <v>667</v>
      </c>
      <c r="L49" s="841" t="s">
        <v>661</v>
      </c>
      <c r="M49" s="841" t="s">
        <v>352</v>
      </c>
      <c r="N49" s="841" t="s">
        <v>1003</v>
      </c>
      <c r="O49" s="841"/>
      <c r="P49" s="841" t="s">
        <v>5</v>
      </c>
      <c r="Q49" s="841" t="s">
        <v>323</v>
      </c>
      <c r="R49" s="841" t="s">
        <v>652</v>
      </c>
      <c r="S49" s="829"/>
      <c r="T49" s="829" t="s">
        <v>5</v>
      </c>
      <c r="U49" s="829" t="s">
        <v>323</v>
      </c>
      <c r="V49" s="829" t="s">
        <v>652</v>
      </c>
    </row>
    <row r="50" spans="1:22" outlineLevel="1">
      <c r="A50" s="847" t="s">
        <v>102</v>
      </c>
      <c r="B50" s="829" t="s">
        <v>2428</v>
      </c>
      <c r="C50" s="839">
        <v>43039</v>
      </c>
      <c r="D50" s="829" t="s">
        <v>2465</v>
      </c>
      <c r="E50" s="830" t="s">
        <v>2471</v>
      </c>
      <c r="F50" s="831">
        <v>69516</v>
      </c>
      <c r="G50" s="832">
        <v>197.81</v>
      </c>
      <c r="H50" s="829">
        <v>265</v>
      </c>
      <c r="I50" s="829" t="s">
        <v>322</v>
      </c>
      <c r="J50" s="1233">
        <f t="shared" si="1"/>
        <v>265</v>
      </c>
      <c r="K50" s="840" t="s">
        <v>667</v>
      </c>
      <c r="L50" s="841" t="s">
        <v>661</v>
      </c>
      <c r="M50" s="841" t="s">
        <v>352</v>
      </c>
      <c r="N50" s="841" t="s">
        <v>1003</v>
      </c>
      <c r="O50" s="841"/>
      <c r="P50" s="841" t="s">
        <v>5</v>
      </c>
      <c r="Q50" s="841" t="s">
        <v>323</v>
      </c>
      <c r="R50" s="841" t="s">
        <v>652</v>
      </c>
      <c r="S50" s="829"/>
      <c r="T50" s="829" t="s">
        <v>5</v>
      </c>
      <c r="U50" s="829" t="s">
        <v>323</v>
      </c>
      <c r="V50" s="829" t="s">
        <v>652</v>
      </c>
    </row>
    <row r="51" spans="1:22" outlineLevel="1">
      <c r="A51" s="847" t="s">
        <v>102</v>
      </c>
      <c r="B51" s="829" t="s">
        <v>2428</v>
      </c>
      <c r="C51" s="839">
        <v>43039</v>
      </c>
      <c r="D51" s="829" t="s">
        <v>2465</v>
      </c>
      <c r="E51" s="830" t="s">
        <v>2472</v>
      </c>
      <c r="F51" s="831">
        <v>69516</v>
      </c>
      <c r="G51" s="832">
        <v>134.36000000000001</v>
      </c>
      <c r="H51" s="829">
        <v>180</v>
      </c>
      <c r="I51" s="829" t="s">
        <v>322</v>
      </c>
      <c r="J51" s="1233">
        <f t="shared" si="1"/>
        <v>180</v>
      </c>
      <c r="K51" s="840" t="s">
        <v>678</v>
      </c>
      <c r="L51" s="841" t="s">
        <v>661</v>
      </c>
      <c r="M51" s="841" t="s">
        <v>352</v>
      </c>
      <c r="N51" s="841"/>
      <c r="O51" s="841"/>
      <c r="P51" s="841" t="s">
        <v>5</v>
      </c>
      <c r="Q51" s="841" t="s">
        <v>323</v>
      </c>
      <c r="R51" s="841" t="s">
        <v>652</v>
      </c>
      <c r="S51" s="829"/>
      <c r="T51" s="829" t="s">
        <v>5</v>
      </c>
      <c r="U51" s="829" t="s">
        <v>323</v>
      </c>
      <c r="V51" s="829" t="s">
        <v>652</v>
      </c>
    </row>
    <row r="52" spans="1:22" outlineLevel="1">
      <c r="A52" s="847" t="s">
        <v>102</v>
      </c>
      <c r="B52" s="829" t="s">
        <v>2428</v>
      </c>
      <c r="C52" s="839">
        <v>43031</v>
      </c>
      <c r="D52" s="829" t="s">
        <v>2461</v>
      </c>
      <c r="E52" s="830" t="s">
        <v>2473</v>
      </c>
      <c r="F52" s="831">
        <v>69516</v>
      </c>
      <c r="G52" s="832">
        <v>7.46</v>
      </c>
      <c r="H52" s="829">
        <v>10</v>
      </c>
      <c r="I52" s="829" t="s">
        <v>322</v>
      </c>
      <c r="J52" s="1233">
        <f t="shared" si="1"/>
        <v>10</v>
      </c>
      <c r="K52" s="840" t="s">
        <v>996</v>
      </c>
      <c r="L52" s="841" t="s">
        <v>661</v>
      </c>
      <c r="M52" s="841" t="s">
        <v>352</v>
      </c>
      <c r="N52" s="841"/>
      <c r="O52" s="841"/>
      <c r="P52" s="841" t="s">
        <v>5</v>
      </c>
      <c r="Q52" s="841" t="s">
        <v>323</v>
      </c>
      <c r="R52" s="841" t="s">
        <v>652</v>
      </c>
      <c r="S52" s="829"/>
      <c r="T52" s="829" t="s">
        <v>5</v>
      </c>
      <c r="U52" s="829" t="s">
        <v>323</v>
      </c>
      <c r="V52" s="829" t="s">
        <v>652</v>
      </c>
    </row>
    <row r="53" spans="1:22" outlineLevel="1">
      <c r="A53" s="847" t="s">
        <v>102</v>
      </c>
      <c r="B53" s="829" t="s">
        <v>2428</v>
      </c>
      <c r="C53" s="839">
        <v>43039</v>
      </c>
      <c r="D53" s="829" t="s">
        <v>2465</v>
      </c>
      <c r="E53" s="830" t="s">
        <v>2474</v>
      </c>
      <c r="F53" s="831">
        <v>69516</v>
      </c>
      <c r="G53" s="832">
        <v>44.79</v>
      </c>
      <c r="H53" s="829">
        <v>60</v>
      </c>
      <c r="I53" s="829" t="s">
        <v>322</v>
      </c>
      <c r="J53" s="1233">
        <f t="shared" si="1"/>
        <v>60</v>
      </c>
      <c r="K53" s="840" t="s">
        <v>996</v>
      </c>
      <c r="L53" s="841" t="s">
        <v>661</v>
      </c>
      <c r="M53" s="841" t="s">
        <v>352</v>
      </c>
      <c r="N53" s="841"/>
      <c r="O53" s="841"/>
      <c r="P53" s="841" t="s">
        <v>5</v>
      </c>
      <c r="Q53" s="841" t="s">
        <v>323</v>
      </c>
      <c r="R53" s="841" t="s">
        <v>652</v>
      </c>
      <c r="S53" s="829"/>
      <c r="T53" s="829" t="s">
        <v>5</v>
      </c>
      <c r="U53" s="829" t="s">
        <v>323</v>
      </c>
      <c r="V53" s="829" t="s">
        <v>652</v>
      </c>
    </row>
    <row r="54" spans="1:22" outlineLevel="1">
      <c r="A54" s="847" t="s">
        <v>102</v>
      </c>
      <c r="B54" s="829" t="s">
        <v>2429</v>
      </c>
      <c r="C54" s="839">
        <v>43069</v>
      </c>
      <c r="D54" s="829" t="s">
        <v>2475</v>
      </c>
      <c r="E54" s="830" t="s">
        <v>2476</v>
      </c>
      <c r="F54" s="831">
        <v>69947</v>
      </c>
      <c r="G54" s="832">
        <v>9.0399999999999991</v>
      </c>
      <c r="H54" s="829">
        <v>12</v>
      </c>
      <c r="I54" s="829" t="s">
        <v>322</v>
      </c>
      <c r="J54" s="1233">
        <f t="shared" si="1"/>
        <v>12</v>
      </c>
      <c r="K54" s="840" t="s">
        <v>660</v>
      </c>
      <c r="L54" s="841" t="s">
        <v>661</v>
      </c>
      <c r="M54" s="841" t="s">
        <v>352</v>
      </c>
      <c r="N54" s="841" t="s">
        <v>674</v>
      </c>
      <c r="O54" s="841"/>
      <c r="P54" s="841" t="s">
        <v>5</v>
      </c>
      <c r="Q54" s="841" t="s">
        <v>323</v>
      </c>
      <c r="R54" s="841" t="s">
        <v>652</v>
      </c>
      <c r="S54" s="829"/>
      <c r="T54" s="829" t="s">
        <v>5</v>
      </c>
      <c r="U54" s="829" t="s">
        <v>323</v>
      </c>
      <c r="V54" s="829" t="s">
        <v>652</v>
      </c>
    </row>
    <row r="55" spans="1:22" outlineLevel="1">
      <c r="A55" s="847" t="s">
        <v>102</v>
      </c>
      <c r="B55" s="829" t="s">
        <v>2429</v>
      </c>
      <c r="C55" s="839">
        <v>43067</v>
      </c>
      <c r="D55" s="829" t="s">
        <v>2477</v>
      </c>
      <c r="E55" s="830" t="s">
        <v>2478</v>
      </c>
      <c r="F55" s="831">
        <v>69947</v>
      </c>
      <c r="G55" s="832">
        <v>69.290000000000006</v>
      </c>
      <c r="H55" s="829">
        <v>92</v>
      </c>
      <c r="I55" s="829" t="s">
        <v>322</v>
      </c>
      <c r="J55" s="1233">
        <f t="shared" si="1"/>
        <v>92</v>
      </c>
      <c r="K55" s="840" t="s">
        <v>660</v>
      </c>
      <c r="L55" s="841" t="s">
        <v>661</v>
      </c>
      <c r="M55" s="841" t="s">
        <v>352</v>
      </c>
      <c r="N55" s="841" t="s">
        <v>662</v>
      </c>
      <c r="O55" s="841"/>
      <c r="P55" s="841" t="s">
        <v>5</v>
      </c>
      <c r="Q55" s="841" t="s">
        <v>323</v>
      </c>
      <c r="R55" s="841" t="s">
        <v>652</v>
      </c>
      <c r="S55" s="829"/>
      <c r="T55" s="829" t="s">
        <v>5</v>
      </c>
      <c r="U55" s="829" t="s">
        <v>323</v>
      </c>
      <c r="V55" s="829" t="s">
        <v>652</v>
      </c>
    </row>
    <row r="56" spans="1:22" outlineLevel="1">
      <c r="A56" s="847" t="s">
        <v>102</v>
      </c>
      <c r="B56" s="829" t="s">
        <v>2429</v>
      </c>
      <c r="C56" s="839">
        <v>43038</v>
      </c>
      <c r="D56" s="829" t="s">
        <v>2479</v>
      </c>
      <c r="E56" s="830" t="s">
        <v>2480</v>
      </c>
      <c r="F56" s="831">
        <v>69951</v>
      </c>
      <c r="G56" s="832">
        <v>3.73</v>
      </c>
      <c r="H56" s="829">
        <v>5</v>
      </c>
      <c r="I56" s="829" t="s">
        <v>322</v>
      </c>
      <c r="J56" s="1233">
        <f t="shared" si="1"/>
        <v>5</v>
      </c>
      <c r="K56" s="840" t="s">
        <v>660</v>
      </c>
      <c r="L56" s="841" t="s">
        <v>917</v>
      </c>
      <c r="M56" s="841" t="s">
        <v>352</v>
      </c>
      <c r="N56" s="841" t="s">
        <v>1497</v>
      </c>
      <c r="O56" s="841"/>
      <c r="P56" s="841" t="s">
        <v>5</v>
      </c>
      <c r="Q56" s="841" t="s">
        <v>323</v>
      </c>
      <c r="R56" s="841" t="s">
        <v>652</v>
      </c>
      <c r="S56" s="829"/>
      <c r="T56" s="829" t="s">
        <v>5</v>
      </c>
      <c r="U56" s="829" t="s">
        <v>323</v>
      </c>
      <c r="V56" s="829" t="s">
        <v>652</v>
      </c>
    </row>
    <row r="57" spans="1:22" outlineLevel="1">
      <c r="A57" s="847" t="s">
        <v>102</v>
      </c>
      <c r="B57" s="829" t="s">
        <v>2429</v>
      </c>
      <c r="C57" s="839">
        <v>43041</v>
      </c>
      <c r="D57" s="829" t="s">
        <v>2481</v>
      </c>
      <c r="E57" s="830" t="s">
        <v>2482</v>
      </c>
      <c r="F57" s="831">
        <v>69906</v>
      </c>
      <c r="G57" s="832">
        <v>46.7</v>
      </c>
      <c r="H57" s="829">
        <v>62</v>
      </c>
      <c r="I57" s="829" t="s">
        <v>322</v>
      </c>
      <c r="J57" s="1233">
        <f t="shared" si="1"/>
        <v>62</v>
      </c>
      <c r="K57" s="840" t="s">
        <v>660</v>
      </c>
      <c r="L57" s="841" t="s">
        <v>665</v>
      </c>
      <c r="M57" s="841" t="s">
        <v>352</v>
      </c>
      <c r="N57" s="841" t="s">
        <v>662</v>
      </c>
      <c r="O57" s="841"/>
      <c r="P57" s="841" t="s">
        <v>5</v>
      </c>
      <c r="Q57" s="841" t="s">
        <v>323</v>
      </c>
      <c r="R57" s="841" t="s">
        <v>652</v>
      </c>
      <c r="S57" s="829"/>
      <c r="T57" s="829" t="s">
        <v>5</v>
      </c>
      <c r="U57" s="829" t="s">
        <v>323</v>
      </c>
      <c r="V57" s="829" t="s">
        <v>652</v>
      </c>
    </row>
    <row r="58" spans="1:22" outlineLevel="1">
      <c r="A58" s="847" t="s">
        <v>102</v>
      </c>
      <c r="B58" s="829" t="s">
        <v>2429</v>
      </c>
      <c r="C58" s="839">
        <v>43041</v>
      </c>
      <c r="D58" s="829" t="s">
        <v>2481</v>
      </c>
      <c r="E58" s="830" t="s">
        <v>2483</v>
      </c>
      <c r="F58" s="831">
        <v>69906</v>
      </c>
      <c r="G58" s="832">
        <v>7.53</v>
      </c>
      <c r="H58" s="829">
        <v>10</v>
      </c>
      <c r="I58" s="829" t="s">
        <v>322</v>
      </c>
      <c r="J58" s="1233">
        <f t="shared" si="1"/>
        <v>10</v>
      </c>
      <c r="K58" s="840" t="s">
        <v>660</v>
      </c>
      <c r="L58" s="841" t="s">
        <v>665</v>
      </c>
      <c r="M58" s="841" t="s">
        <v>352</v>
      </c>
      <c r="N58" s="841" t="s">
        <v>662</v>
      </c>
      <c r="O58" s="841"/>
      <c r="P58" s="841" t="s">
        <v>5</v>
      </c>
      <c r="Q58" s="841" t="s">
        <v>323</v>
      </c>
      <c r="R58" s="841" t="s">
        <v>652</v>
      </c>
      <c r="S58" s="829"/>
      <c r="T58" s="829" t="s">
        <v>5</v>
      </c>
      <c r="U58" s="829" t="s">
        <v>323</v>
      </c>
      <c r="V58" s="829" t="s">
        <v>652</v>
      </c>
    </row>
    <row r="59" spans="1:22" outlineLevel="1">
      <c r="A59" s="847" t="s">
        <v>102</v>
      </c>
      <c r="B59" s="829" t="s">
        <v>2429</v>
      </c>
      <c r="C59" s="839">
        <v>43042</v>
      </c>
      <c r="D59" s="829" t="s">
        <v>2484</v>
      </c>
      <c r="E59" s="830" t="s">
        <v>2485</v>
      </c>
      <c r="F59" s="831">
        <v>69932</v>
      </c>
      <c r="G59" s="832">
        <v>369.05</v>
      </c>
      <c r="H59" s="829">
        <v>490</v>
      </c>
      <c r="I59" s="829" t="s">
        <v>322</v>
      </c>
      <c r="J59" s="1233">
        <f t="shared" si="1"/>
        <v>490</v>
      </c>
      <c r="K59" s="840" t="s">
        <v>670</v>
      </c>
      <c r="L59" s="841" t="s">
        <v>917</v>
      </c>
      <c r="M59" s="841" t="s">
        <v>352</v>
      </c>
      <c r="N59" s="841" t="s">
        <v>662</v>
      </c>
      <c r="O59" s="841"/>
      <c r="P59" s="841" t="s">
        <v>5</v>
      </c>
      <c r="Q59" s="841" t="s">
        <v>323</v>
      </c>
      <c r="R59" s="841" t="s">
        <v>652</v>
      </c>
      <c r="S59" s="829"/>
      <c r="T59" s="829" t="s">
        <v>5</v>
      </c>
      <c r="U59" s="829" t="s">
        <v>323</v>
      </c>
      <c r="V59" s="829" t="s">
        <v>652</v>
      </c>
    </row>
    <row r="60" spans="1:22" outlineLevel="1">
      <c r="A60" s="847" t="s">
        <v>102</v>
      </c>
      <c r="B60" s="829" t="s">
        <v>2429</v>
      </c>
      <c r="C60" s="839">
        <v>43069</v>
      </c>
      <c r="D60" s="829" t="s">
        <v>2433</v>
      </c>
      <c r="E60" s="830" t="s">
        <v>2486</v>
      </c>
      <c r="F60" s="831">
        <v>69947</v>
      </c>
      <c r="G60" s="832">
        <v>67.78</v>
      </c>
      <c r="H60" s="829">
        <v>90</v>
      </c>
      <c r="I60" s="829" t="s">
        <v>322</v>
      </c>
      <c r="J60" s="1233">
        <f t="shared" si="1"/>
        <v>90</v>
      </c>
      <c r="K60" s="840" t="s">
        <v>670</v>
      </c>
      <c r="L60" s="841" t="s">
        <v>661</v>
      </c>
      <c r="M60" s="841" t="s">
        <v>352</v>
      </c>
      <c r="N60" s="841" t="s">
        <v>760</v>
      </c>
      <c r="O60" s="841"/>
      <c r="P60" s="841" t="s">
        <v>5</v>
      </c>
      <c r="Q60" s="841" t="s">
        <v>323</v>
      </c>
      <c r="R60" s="841" t="s">
        <v>652</v>
      </c>
      <c r="S60" s="829"/>
      <c r="T60" s="829" t="s">
        <v>5</v>
      </c>
      <c r="U60" s="829" t="s">
        <v>323</v>
      </c>
      <c r="V60" s="829" t="s">
        <v>652</v>
      </c>
    </row>
    <row r="61" spans="1:22" outlineLevel="1">
      <c r="A61" s="847" t="s">
        <v>102</v>
      </c>
      <c r="B61" s="829" t="s">
        <v>2429</v>
      </c>
      <c r="C61" s="839">
        <v>43069</v>
      </c>
      <c r="D61" s="829" t="s">
        <v>2433</v>
      </c>
      <c r="E61" s="830" t="s">
        <v>2487</v>
      </c>
      <c r="F61" s="831">
        <v>69947</v>
      </c>
      <c r="G61" s="832">
        <v>67.78</v>
      </c>
      <c r="H61" s="829">
        <v>90</v>
      </c>
      <c r="I61" s="829" t="s">
        <v>322</v>
      </c>
      <c r="J61" s="1233">
        <f t="shared" si="1"/>
        <v>90</v>
      </c>
      <c r="K61" s="840" t="s">
        <v>670</v>
      </c>
      <c r="L61" s="841" t="s">
        <v>661</v>
      </c>
      <c r="M61" s="841" t="s">
        <v>352</v>
      </c>
      <c r="N61" s="841" t="s">
        <v>1003</v>
      </c>
      <c r="O61" s="841"/>
      <c r="P61" s="841" t="s">
        <v>5</v>
      </c>
      <c r="Q61" s="841" t="s">
        <v>323</v>
      </c>
      <c r="R61" s="841" t="s">
        <v>652</v>
      </c>
      <c r="S61" s="829"/>
      <c r="T61" s="829" t="s">
        <v>5</v>
      </c>
      <c r="U61" s="829" t="s">
        <v>323</v>
      </c>
      <c r="V61" s="829" t="s">
        <v>652</v>
      </c>
    </row>
    <row r="62" spans="1:22" outlineLevel="1">
      <c r="A62" s="847" t="s">
        <v>102</v>
      </c>
      <c r="B62" s="829" t="s">
        <v>2429</v>
      </c>
      <c r="C62" s="839">
        <v>43069</v>
      </c>
      <c r="D62" s="829" t="s">
        <v>2433</v>
      </c>
      <c r="E62" s="830" t="s">
        <v>2488</v>
      </c>
      <c r="F62" s="831">
        <v>69947</v>
      </c>
      <c r="G62" s="832">
        <v>67.78</v>
      </c>
      <c r="H62" s="829">
        <v>90</v>
      </c>
      <c r="I62" s="829" t="s">
        <v>322</v>
      </c>
      <c r="J62" s="1233">
        <f t="shared" si="1"/>
        <v>90</v>
      </c>
      <c r="K62" s="840" t="s">
        <v>670</v>
      </c>
      <c r="L62" s="841" t="s">
        <v>661</v>
      </c>
      <c r="M62" s="841" t="s">
        <v>352</v>
      </c>
      <c r="N62" s="841" t="s">
        <v>674</v>
      </c>
      <c r="O62" s="841"/>
      <c r="P62" s="841" t="s">
        <v>5</v>
      </c>
      <c r="Q62" s="841" t="s">
        <v>323</v>
      </c>
      <c r="R62" s="841" t="s">
        <v>652</v>
      </c>
      <c r="S62" s="829"/>
      <c r="T62" s="829" t="s">
        <v>5</v>
      </c>
      <c r="U62" s="829" t="s">
        <v>323</v>
      </c>
      <c r="V62" s="829" t="s">
        <v>652</v>
      </c>
    </row>
    <row r="63" spans="1:22" outlineLevel="1">
      <c r="A63" s="847" t="s">
        <v>102</v>
      </c>
      <c r="B63" s="829" t="s">
        <v>2429</v>
      </c>
      <c r="C63" s="839">
        <v>43069</v>
      </c>
      <c r="D63" s="829" t="s">
        <v>2433</v>
      </c>
      <c r="E63" s="830" t="s">
        <v>2489</v>
      </c>
      <c r="F63" s="831">
        <v>69947</v>
      </c>
      <c r="G63" s="832">
        <v>67.78</v>
      </c>
      <c r="H63" s="829">
        <v>90</v>
      </c>
      <c r="I63" s="829" t="s">
        <v>322</v>
      </c>
      <c r="J63" s="1233">
        <f t="shared" si="1"/>
        <v>90</v>
      </c>
      <c r="K63" s="840" t="s">
        <v>670</v>
      </c>
      <c r="L63" s="841" t="s">
        <v>661</v>
      </c>
      <c r="M63" s="841" t="s">
        <v>352</v>
      </c>
      <c r="N63" s="841" t="s">
        <v>758</v>
      </c>
      <c r="O63" s="841"/>
      <c r="P63" s="841" t="s">
        <v>5</v>
      </c>
      <c r="Q63" s="841" t="s">
        <v>323</v>
      </c>
      <c r="R63" s="841" t="s">
        <v>652</v>
      </c>
      <c r="S63" s="829"/>
      <c r="T63" s="829" t="s">
        <v>5</v>
      </c>
      <c r="U63" s="829" t="s">
        <v>323</v>
      </c>
      <c r="V63" s="829" t="s">
        <v>652</v>
      </c>
    </row>
    <row r="64" spans="1:22" outlineLevel="1">
      <c r="A64" s="847" t="s">
        <v>102</v>
      </c>
      <c r="B64" s="829" t="s">
        <v>2429</v>
      </c>
      <c r="C64" s="839">
        <v>43069</v>
      </c>
      <c r="D64" s="829" t="s">
        <v>2435</v>
      </c>
      <c r="E64" s="830" t="s">
        <v>2490</v>
      </c>
      <c r="F64" s="831">
        <v>69947</v>
      </c>
      <c r="G64" s="832">
        <v>30.13</v>
      </c>
      <c r="H64" s="829">
        <v>40</v>
      </c>
      <c r="I64" s="829" t="s">
        <v>322</v>
      </c>
      <c r="J64" s="1233">
        <f t="shared" si="1"/>
        <v>40</v>
      </c>
      <c r="K64" s="840" t="s">
        <v>670</v>
      </c>
      <c r="L64" s="841" t="s">
        <v>661</v>
      </c>
      <c r="M64" s="841" t="s">
        <v>352</v>
      </c>
      <c r="N64" s="841" t="s">
        <v>760</v>
      </c>
      <c r="O64" s="841"/>
      <c r="P64" s="841" t="s">
        <v>5</v>
      </c>
      <c r="Q64" s="841" t="s">
        <v>323</v>
      </c>
      <c r="R64" s="841" t="s">
        <v>652</v>
      </c>
      <c r="S64" s="829"/>
      <c r="T64" s="829" t="s">
        <v>5</v>
      </c>
      <c r="U64" s="829" t="s">
        <v>323</v>
      </c>
      <c r="V64" s="829" t="s">
        <v>652</v>
      </c>
    </row>
    <row r="65" spans="1:22" outlineLevel="1">
      <c r="A65" s="847" t="s">
        <v>102</v>
      </c>
      <c r="B65" s="829" t="s">
        <v>2429</v>
      </c>
      <c r="C65" s="839">
        <v>43069</v>
      </c>
      <c r="D65" s="829" t="s">
        <v>2435</v>
      </c>
      <c r="E65" s="830" t="s">
        <v>2491</v>
      </c>
      <c r="F65" s="831">
        <v>69947</v>
      </c>
      <c r="G65" s="832">
        <v>30.13</v>
      </c>
      <c r="H65" s="829">
        <v>40</v>
      </c>
      <c r="I65" s="829" t="s">
        <v>322</v>
      </c>
      <c r="J65" s="1233">
        <f t="shared" si="1"/>
        <v>40</v>
      </c>
      <c r="K65" s="840" t="s">
        <v>670</v>
      </c>
      <c r="L65" s="841" t="s">
        <v>661</v>
      </c>
      <c r="M65" s="841" t="s">
        <v>352</v>
      </c>
      <c r="N65" s="841" t="s">
        <v>760</v>
      </c>
      <c r="O65" s="841"/>
      <c r="P65" s="841" t="s">
        <v>5</v>
      </c>
      <c r="Q65" s="841" t="s">
        <v>323</v>
      </c>
      <c r="R65" s="841" t="s">
        <v>652</v>
      </c>
      <c r="S65" s="829"/>
      <c r="T65" s="829" t="s">
        <v>5</v>
      </c>
      <c r="U65" s="829" t="s">
        <v>323</v>
      </c>
      <c r="V65" s="829" t="s">
        <v>652</v>
      </c>
    </row>
    <row r="66" spans="1:22" outlineLevel="1">
      <c r="A66" s="847" t="s">
        <v>102</v>
      </c>
      <c r="B66" s="829" t="s">
        <v>2429</v>
      </c>
      <c r="C66" s="839">
        <v>43068</v>
      </c>
      <c r="D66" s="829" t="s">
        <v>2430</v>
      </c>
      <c r="E66" s="830" t="s">
        <v>2492</v>
      </c>
      <c r="F66" s="831">
        <v>69947</v>
      </c>
      <c r="G66" s="832">
        <v>67.78</v>
      </c>
      <c r="H66" s="829">
        <v>90</v>
      </c>
      <c r="I66" s="829" t="s">
        <v>322</v>
      </c>
      <c r="J66" s="1233">
        <f t="shared" si="1"/>
        <v>90</v>
      </c>
      <c r="K66" s="840" t="s">
        <v>667</v>
      </c>
      <c r="L66" s="841" t="s">
        <v>661</v>
      </c>
      <c r="M66" s="841" t="s">
        <v>352</v>
      </c>
      <c r="N66" s="841" t="s">
        <v>674</v>
      </c>
      <c r="O66" s="841"/>
      <c r="P66" s="841" t="s">
        <v>5</v>
      </c>
      <c r="Q66" s="841" t="s">
        <v>323</v>
      </c>
      <c r="R66" s="841" t="s">
        <v>652</v>
      </c>
      <c r="S66" s="829"/>
      <c r="T66" s="829" t="s">
        <v>5</v>
      </c>
      <c r="U66" s="829" t="s">
        <v>323</v>
      </c>
      <c r="V66" s="829" t="s">
        <v>652</v>
      </c>
    </row>
    <row r="67" spans="1:22" outlineLevel="1">
      <c r="A67" s="847" t="s">
        <v>102</v>
      </c>
      <c r="B67" s="829" t="s">
        <v>2429</v>
      </c>
      <c r="C67" s="839">
        <v>43069</v>
      </c>
      <c r="D67" s="829" t="s">
        <v>2435</v>
      </c>
      <c r="E67" s="830" t="s">
        <v>2493</v>
      </c>
      <c r="F67" s="831">
        <v>69947</v>
      </c>
      <c r="G67" s="832">
        <v>256.07</v>
      </c>
      <c r="H67" s="829">
        <v>340</v>
      </c>
      <c r="I67" s="829" t="s">
        <v>322</v>
      </c>
      <c r="J67" s="1233">
        <f t="shared" si="1"/>
        <v>340</v>
      </c>
      <c r="K67" s="840" t="s">
        <v>667</v>
      </c>
      <c r="L67" s="841" t="s">
        <v>661</v>
      </c>
      <c r="M67" s="841" t="s">
        <v>352</v>
      </c>
      <c r="N67" s="841" t="s">
        <v>760</v>
      </c>
      <c r="O67" s="841"/>
      <c r="P67" s="841" t="s">
        <v>5</v>
      </c>
      <c r="Q67" s="841" t="s">
        <v>323</v>
      </c>
      <c r="R67" s="841" t="s">
        <v>652</v>
      </c>
      <c r="S67" s="829"/>
      <c r="T67" s="829" t="s">
        <v>5</v>
      </c>
      <c r="U67" s="829" t="s">
        <v>323</v>
      </c>
      <c r="V67" s="829" t="s">
        <v>652</v>
      </c>
    </row>
    <row r="68" spans="1:22" outlineLevel="1">
      <c r="A68" s="847" t="s">
        <v>102</v>
      </c>
      <c r="B68" s="829" t="s">
        <v>2429</v>
      </c>
      <c r="C68" s="839">
        <v>43069</v>
      </c>
      <c r="D68" s="829" t="s">
        <v>2435</v>
      </c>
      <c r="E68" s="830" t="s">
        <v>2494</v>
      </c>
      <c r="F68" s="831">
        <v>69947</v>
      </c>
      <c r="G68" s="832">
        <v>256.07</v>
      </c>
      <c r="H68" s="829">
        <v>340</v>
      </c>
      <c r="I68" s="829" t="s">
        <v>322</v>
      </c>
      <c r="J68" s="1233">
        <f t="shared" si="1"/>
        <v>340</v>
      </c>
      <c r="K68" s="840" t="s">
        <v>667</v>
      </c>
      <c r="L68" s="841" t="s">
        <v>661</v>
      </c>
      <c r="M68" s="841" t="s">
        <v>352</v>
      </c>
      <c r="N68" s="841" t="s">
        <v>760</v>
      </c>
      <c r="O68" s="841"/>
      <c r="P68" s="841" t="s">
        <v>5</v>
      </c>
      <c r="Q68" s="841" t="s">
        <v>323</v>
      </c>
      <c r="R68" s="841" t="s">
        <v>652</v>
      </c>
      <c r="S68" s="829"/>
      <c r="T68" s="829" t="s">
        <v>5</v>
      </c>
      <c r="U68" s="829" t="s">
        <v>323</v>
      </c>
      <c r="V68" s="829" t="s">
        <v>652</v>
      </c>
    </row>
    <row r="69" spans="1:22" outlineLevel="1">
      <c r="A69" s="847" t="s">
        <v>102</v>
      </c>
      <c r="B69" s="829" t="s">
        <v>2429</v>
      </c>
      <c r="C69" s="839">
        <v>43069</v>
      </c>
      <c r="D69" s="829" t="s">
        <v>2495</v>
      </c>
      <c r="E69" s="830" t="s">
        <v>2496</v>
      </c>
      <c r="F69" s="831">
        <v>69947</v>
      </c>
      <c r="G69" s="832">
        <v>124.27</v>
      </c>
      <c r="H69" s="829">
        <v>165</v>
      </c>
      <c r="I69" s="829" t="s">
        <v>322</v>
      </c>
      <c r="J69" s="1233">
        <f t="shared" si="1"/>
        <v>165</v>
      </c>
      <c r="K69" s="840" t="s">
        <v>667</v>
      </c>
      <c r="L69" s="841" t="s">
        <v>661</v>
      </c>
      <c r="M69" s="841" t="s">
        <v>352</v>
      </c>
      <c r="N69" s="841" t="s">
        <v>2497</v>
      </c>
      <c r="O69" s="841"/>
      <c r="P69" s="841" t="s">
        <v>5</v>
      </c>
      <c r="Q69" s="841" t="s">
        <v>323</v>
      </c>
      <c r="R69" s="841" t="s">
        <v>652</v>
      </c>
      <c r="S69" s="829"/>
      <c r="T69" s="829" t="s">
        <v>5</v>
      </c>
      <c r="U69" s="829" t="s">
        <v>323</v>
      </c>
      <c r="V69" s="829" t="s">
        <v>652</v>
      </c>
    </row>
    <row r="70" spans="1:22" outlineLevel="1">
      <c r="A70" s="847" t="s">
        <v>102</v>
      </c>
      <c r="B70" s="829" t="s">
        <v>2429</v>
      </c>
      <c r="C70" s="839">
        <v>43069</v>
      </c>
      <c r="D70" s="829" t="s">
        <v>2451</v>
      </c>
      <c r="E70" s="830" t="s">
        <v>2498</v>
      </c>
      <c r="F70" s="831">
        <v>69947</v>
      </c>
      <c r="G70" s="832">
        <v>259.83999999999997</v>
      </c>
      <c r="H70" s="829">
        <v>345</v>
      </c>
      <c r="I70" s="829" t="s">
        <v>322</v>
      </c>
      <c r="J70" s="1233">
        <f t="shared" si="1"/>
        <v>345</v>
      </c>
      <c r="K70" s="840" t="s">
        <v>667</v>
      </c>
      <c r="L70" s="841" t="s">
        <v>661</v>
      </c>
      <c r="M70" s="841" t="s">
        <v>352</v>
      </c>
      <c r="N70" s="841" t="s">
        <v>662</v>
      </c>
      <c r="O70" s="841"/>
      <c r="P70" s="841" t="s">
        <v>5</v>
      </c>
      <c r="Q70" s="841" t="s">
        <v>323</v>
      </c>
      <c r="R70" s="841" t="s">
        <v>652</v>
      </c>
      <c r="S70" s="829"/>
      <c r="T70" s="829" t="s">
        <v>5</v>
      </c>
      <c r="U70" s="829" t="s">
        <v>323</v>
      </c>
      <c r="V70" s="829" t="s">
        <v>652</v>
      </c>
    </row>
    <row r="71" spans="1:22" outlineLevel="1">
      <c r="A71" s="847" t="s">
        <v>102</v>
      </c>
      <c r="B71" s="829" t="s">
        <v>2429</v>
      </c>
      <c r="C71" s="839">
        <v>43041</v>
      </c>
      <c r="D71" s="829" t="s">
        <v>2481</v>
      </c>
      <c r="E71" s="830" t="s">
        <v>2499</v>
      </c>
      <c r="F71" s="831">
        <v>69906</v>
      </c>
      <c r="G71" s="832">
        <v>418</v>
      </c>
      <c r="H71" s="829">
        <v>555</v>
      </c>
      <c r="I71" s="829" t="s">
        <v>322</v>
      </c>
      <c r="J71" s="1233">
        <f t="shared" si="1"/>
        <v>555</v>
      </c>
      <c r="K71" s="840" t="s">
        <v>667</v>
      </c>
      <c r="L71" s="841" t="s">
        <v>665</v>
      </c>
      <c r="M71" s="841" t="s">
        <v>352</v>
      </c>
      <c r="N71" s="841" t="s">
        <v>662</v>
      </c>
      <c r="O71" s="841"/>
      <c r="P71" s="841" t="s">
        <v>5</v>
      </c>
      <c r="Q71" s="841" t="s">
        <v>323</v>
      </c>
      <c r="R71" s="841" t="s">
        <v>652</v>
      </c>
      <c r="S71" s="829"/>
      <c r="T71" s="829" t="s">
        <v>5</v>
      </c>
      <c r="U71" s="829" t="s">
        <v>323</v>
      </c>
      <c r="V71" s="829" t="s">
        <v>652</v>
      </c>
    </row>
    <row r="72" spans="1:22">
      <c r="A72" s="842" t="s">
        <v>647</v>
      </c>
      <c r="B72" s="842"/>
      <c r="C72" s="842"/>
      <c r="D72" s="842"/>
      <c r="E72" s="843"/>
      <c r="F72" s="844"/>
      <c r="G72" s="845">
        <f>SUM(G40:G71)</f>
        <v>3210.0300000000007</v>
      </c>
      <c r="H72" s="846">
        <f>SUM(H40:H71)</f>
        <v>4274</v>
      </c>
      <c r="I72" s="842"/>
      <c r="J72" s="1234">
        <f>SUM(J40:J71)</f>
        <v>4274</v>
      </c>
      <c r="K72" s="842"/>
      <c r="L72" s="842"/>
      <c r="M72" s="842"/>
      <c r="N72" s="842"/>
      <c r="O72" s="842"/>
      <c r="P72" s="842"/>
      <c r="Q72" s="842"/>
      <c r="R72" s="842"/>
      <c r="S72" s="829"/>
      <c r="T72" s="829"/>
      <c r="U72" s="829"/>
      <c r="V72" s="829"/>
    </row>
    <row r="73" spans="1:22" outlineLevel="1">
      <c r="A73" s="847" t="s">
        <v>105</v>
      </c>
      <c r="B73" s="829" t="s">
        <v>2428</v>
      </c>
      <c r="C73" s="839">
        <v>43013</v>
      </c>
      <c r="D73" s="829" t="s">
        <v>2500</v>
      </c>
      <c r="E73" s="830" t="s">
        <v>2501</v>
      </c>
      <c r="F73" s="831">
        <v>69516</v>
      </c>
      <c r="G73" s="832">
        <v>761.36</v>
      </c>
      <c r="H73" s="829">
        <v>1020</v>
      </c>
      <c r="I73" s="829" t="s">
        <v>322</v>
      </c>
      <c r="J73" s="1233">
        <f>H73</f>
        <v>1020</v>
      </c>
      <c r="K73" s="840" t="s">
        <v>1056</v>
      </c>
      <c r="L73" s="841" t="s">
        <v>661</v>
      </c>
      <c r="M73" s="841" t="s">
        <v>352</v>
      </c>
      <c r="N73" s="841"/>
      <c r="O73" s="841"/>
      <c r="P73" s="841" t="s">
        <v>5</v>
      </c>
      <c r="Q73" s="841" t="s">
        <v>323</v>
      </c>
      <c r="R73" s="841" t="s">
        <v>652</v>
      </c>
      <c r="S73" s="829"/>
      <c r="T73" s="829" t="s">
        <v>5</v>
      </c>
      <c r="U73" s="829" t="s">
        <v>323</v>
      </c>
      <c r="V73" s="829" t="s">
        <v>652</v>
      </c>
    </row>
    <row r="74" spans="1:22" outlineLevel="1">
      <c r="A74" s="847" t="s">
        <v>105</v>
      </c>
      <c r="B74" s="829" t="s">
        <v>2428</v>
      </c>
      <c r="C74" s="839">
        <v>43024</v>
      </c>
      <c r="D74" s="829" t="s">
        <v>2502</v>
      </c>
      <c r="E74" s="830" t="s">
        <v>2503</v>
      </c>
      <c r="F74" s="831">
        <v>69516</v>
      </c>
      <c r="G74" s="832">
        <v>261.25</v>
      </c>
      <c r="H74" s="829">
        <v>350</v>
      </c>
      <c r="I74" s="829" t="s">
        <v>322</v>
      </c>
      <c r="J74" s="1233">
        <f>H74</f>
        <v>350</v>
      </c>
      <c r="K74" s="840" t="s">
        <v>1056</v>
      </c>
      <c r="L74" s="841" t="s">
        <v>661</v>
      </c>
      <c r="M74" s="841" t="s">
        <v>352</v>
      </c>
      <c r="N74" s="841"/>
      <c r="O74" s="841"/>
      <c r="P74" s="841" t="s">
        <v>5</v>
      </c>
      <c r="Q74" s="841" t="s">
        <v>323</v>
      </c>
      <c r="R74" s="841" t="s">
        <v>652</v>
      </c>
      <c r="S74" s="829"/>
      <c r="T74" s="829" t="s">
        <v>5</v>
      </c>
      <c r="U74" s="829" t="s">
        <v>323</v>
      </c>
      <c r="V74" s="829" t="s">
        <v>652</v>
      </c>
    </row>
    <row r="75" spans="1:22">
      <c r="A75" s="842" t="s">
        <v>647</v>
      </c>
      <c r="B75" s="842"/>
      <c r="C75" s="842"/>
      <c r="D75" s="842"/>
      <c r="E75" s="843"/>
      <c r="F75" s="844"/>
      <c r="G75" s="845">
        <f>SUM(G73:G74)</f>
        <v>1022.61</v>
      </c>
      <c r="H75" s="846">
        <f>SUM(H73:H74)</f>
        <v>1370</v>
      </c>
      <c r="I75" s="842"/>
      <c r="J75" s="1234">
        <f>SUM(J73:J74)</f>
        <v>1370</v>
      </c>
      <c r="K75" s="842"/>
      <c r="L75" s="842"/>
      <c r="M75" s="842"/>
      <c r="N75" s="842"/>
      <c r="O75" s="842"/>
      <c r="P75" s="842"/>
      <c r="Q75" s="842"/>
      <c r="R75" s="842"/>
      <c r="S75" s="829"/>
      <c r="T75" s="829"/>
      <c r="U75" s="829"/>
      <c r="V75" s="829"/>
    </row>
    <row r="76" spans="1:22" outlineLevel="1">
      <c r="A76" s="847" t="s">
        <v>106</v>
      </c>
      <c r="B76" s="829" t="s">
        <v>2428</v>
      </c>
      <c r="C76" s="839">
        <v>43033</v>
      </c>
      <c r="D76" s="829" t="s">
        <v>2504</v>
      </c>
      <c r="E76" s="830" t="s">
        <v>1002</v>
      </c>
      <c r="F76" s="831">
        <v>69516</v>
      </c>
      <c r="G76" s="832">
        <v>659.09</v>
      </c>
      <c r="H76" s="829">
        <v>882.98</v>
      </c>
      <c r="I76" s="829" t="s">
        <v>322</v>
      </c>
      <c r="J76" s="1233">
        <f t="shared" ref="J76:J82" si="2">H76</f>
        <v>882.98</v>
      </c>
      <c r="K76" s="840" t="s">
        <v>650</v>
      </c>
      <c r="L76" s="841" t="s">
        <v>661</v>
      </c>
      <c r="M76" s="841" t="s">
        <v>352</v>
      </c>
      <c r="N76" s="841" t="s">
        <v>1003</v>
      </c>
      <c r="O76" s="841"/>
      <c r="P76" s="841" t="s">
        <v>5</v>
      </c>
      <c r="Q76" s="841" t="s">
        <v>2505</v>
      </c>
      <c r="R76" s="840" t="s">
        <v>106</v>
      </c>
      <c r="S76" s="829"/>
      <c r="T76" s="829" t="s">
        <v>5</v>
      </c>
      <c r="U76" s="829" t="s">
        <v>2505</v>
      </c>
      <c r="V76" s="847" t="s">
        <v>106</v>
      </c>
    </row>
    <row r="77" spans="1:22" outlineLevel="1">
      <c r="A77" s="847" t="s">
        <v>106</v>
      </c>
      <c r="B77" s="829" t="s">
        <v>2428</v>
      </c>
      <c r="C77" s="839">
        <v>43033</v>
      </c>
      <c r="D77" s="829" t="s">
        <v>2506</v>
      </c>
      <c r="E77" s="830" t="s">
        <v>1005</v>
      </c>
      <c r="F77" s="831">
        <v>69516</v>
      </c>
      <c r="G77" s="832">
        <v>40.71</v>
      </c>
      <c r="H77" s="829">
        <v>54.54</v>
      </c>
      <c r="I77" s="829" t="s">
        <v>322</v>
      </c>
      <c r="J77" s="1233">
        <f t="shared" si="2"/>
        <v>54.54</v>
      </c>
      <c r="K77" s="840" t="s">
        <v>656</v>
      </c>
      <c r="L77" s="841" t="s">
        <v>661</v>
      </c>
      <c r="M77" s="841" t="s">
        <v>352</v>
      </c>
      <c r="N77" s="841" t="s">
        <v>1003</v>
      </c>
      <c r="O77" s="841"/>
      <c r="P77" s="841" t="s">
        <v>5</v>
      </c>
      <c r="Q77" s="841" t="s">
        <v>323</v>
      </c>
      <c r="R77" s="840" t="s">
        <v>652</v>
      </c>
      <c r="S77" s="829"/>
      <c r="T77" s="829" t="s">
        <v>5</v>
      </c>
      <c r="U77" s="829" t="s">
        <v>323</v>
      </c>
      <c r="V77" s="847" t="s">
        <v>652</v>
      </c>
    </row>
    <row r="78" spans="1:22" outlineLevel="1">
      <c r="A78" s="847" t="s">
        <v>106</v>
      </c>
      <c r="B78" s="829" t="s">
        <v>2428</v>
      </c>
      <c r="C78" s="839">
        <v>43033</v>
      </c>
      <c r="D78" s="829" t="s">
        <v>2507</v>
      </c>
      <c r="E78" s="830" t="s">
        <v>1007</v>
      </c>
      <c r="F78" s="831">
        <v>69516</v>
      </c>
      <c r="G78" s="832">
        <v>14.37</v>
      </c>
      <c r="H78" s="829">
        <v>19.25</v>
      </c>
      <c r="I78" s="829" t="s">
        <v>322</v>
      </c>
      <c r="J78" s="1233">
        <f t="shared" si="2"/>
        <v>19.25</v>
      </c>
      <c r="K78" s="840" t="s">
        <v>694</v>
      </c>
      <c r="L78" s="841" t="s">
        <v>661</v>
      </c>
      <c r="M78" s="841" t="s">
        <v>352</v>
      </c>
      <c r="N78" s="841" t="s">
        <v>1003</v>
      </c>
      <c r="O78" s="841"/>
      <c r="P78" s="841" t="s">
        <v>5</v>
      </c>
      <c r="Q78" s="841" t="s">
        <v>323</v>
      </c>
      <c r="R78" s="840" t="s">
        <v>652</v>
      </c>
      <c r="S78" s="829"/>
      <c r="T78" s="829" t="s">
        <v>5</v>
      </c>
      <c r="U78" s="829" t="s">
        <v>323</v>
      </c>
      <c r="V78" s="847" t="s">
        <v>652</v>
      </c>
    </row>
    <row r="79" spans="1:22" outlineLevel="1">
      <c r="A79" s="847" t="s">
        <v>106</v>
      </c>
      <c r="B79" s="829" t="s">
        <v>2429</v>
      </c>
      <c r="C79" s="839">
        <v>43063</v>
      </c>
      <c r="D79" s="829" t="s">
        <v>2444</v>
      </c>
      <c r="E79" s="830" t="s">
        <v>1002</v>
      </c>
      <c r="F79" s="831">
        <v>69947</v>
      </c>
      <c r="G79" s="832">
        <v>802.56</v>
      </c>
      <c r="H79" s="829">
        <v>1065.5999999999999</v>
      </c>
      <c r="I79" s="829" t="s">
        <v>322</v>
      </c>
      <c r="J79" s="1233">
        <f t="shared" si="2"/>
        <v>1065.5999999999999</v>
      </c>
      <c r="K79" s="840" t="s">
        <v>650</v>
      </c>
      <c r="L79" s="841" t="s">
        <v>661</v>
      </c>
      <c r="M79" s="841" t="s">
        <v>352</v>
      </c>
      <c r="N79" s="841" t="s">
        <v>1003</v>
      </c>
      <c r="O79" s="841"/>
      <c r="P79" s="841" t="s">
        <v>5</v>
      </c>
      <c r="Q79" s="841" t="s">
        <v>323</v>
      </c>
      <c r="R79" s="840" t="s">
        <v>652</v>
      </c>
      <c r="S79" s="829"/>
      <c r="T79" s="829" t="s">
        <v>5</v>
      </c>
      <c r="U79" s="829" t="s">
        <v>323</v>
      </c>
      <c r="V79" s="847" t="s">
        <v>652</v>
      </c>
    </row>
    <row r="80" spans="1:22" outlineLevel="1">
      <c r="A80" s="847" t="s">
        <v>106</v>
      </c>
      <c r="B80" s="829" t="s">
        <v>2429</v>
      </c>
      <c r="C80" s="839">
        <v>43063</v>
      </c>
      <c r="D80" s="829" t="s">
        <v>2508</v>
      </c>
      <c r="E80" s="830" t="s">
        <v>1005</v>
      </c>
      <c r="F80" s="831">
        <v>69947</v>
      </c>
      <c r="G80" s="832">
        <v>48.74</v>
      </c>
      <c r="H80" s="829">
        <v>64.72</v>
      </c>
      <c r="I80" s="829" t="s">
        <v>322</v>
      </c>
      <c r="J80" s="1233">
        <f t="shared" si="2"/>
        <v>64.72</v>
      </c>
      <c r="K80" s="840" t="s">
        <v>656</v>
      </c>
      <c r="L80" s="841" t="s">
        <v>661</v>
      </c>
      <c r="M80" s="841" t="s">
        <v>352</v>
      </c>
      <c r="N80" s="841" t="s">
        <v>1003</v>
      </c>
      <c r="O80" s="841"/>
      <c r="P80" s="841" t="s">
        <v>5</v>
      </c>
      <c r="Q80" s="841" t="s">
        <v>323</v>
      </c>
      <c r="R80" s="840" t="s">
        <v>652</v>
      </c>
      <c r="S80" s="829"/>
      <c r="T80" s="829" t="s">
        <v>5</v>
      </c>
      <c r="U80" s="829" t="s">
        <v>323</v>
      </c>
      <c r="V80" s="847" t="s">
        <v>652</v>
      </c>
    </row>
    <row r="81" spans="1:22" outlineLevel="1">
      <c r="A81" s="847" t="s">
        <v>106</v>
      </c>
      <c r="B81" s="829" t="s">
        <v>2429</v>
      </c>
      <c r="C81" s="839">
        <v>43063</v>
      </c>
      <c r="D81" s="829" t="s">
        <v>2509</v>
      </c>
      <c r="E81" s="830" t="s">
        <v>1007</v>
      </c>
      <c r="F81" s="831">
        <v>69947</v>
      </c>
      <c r="G81" s="832">
        <v>17.2</v>
      </c>
      <c r="H81" s="829">
        <v>22.84</v>
      </c>
      <c r="I81" s="829" t="s">
        <v>322</v>
      </c>
      <c r="J81" s="1233">
        <f t="shared" si="2"/>
        <v>22.84</v>
      </c>
      <c r="K81" s="840" t="s">
        <v>694</v>
      </c>
      <c r="L81" s="841" t="s">
        <v>661</v>
      </c>
      <c r="M81" s="841" t="s">
        <v>352</v>
      </c>
      <c r="N81" s="841" t="s">
        <v>1003</v>
      </c>
      <c r="O81" s="841"/>
      <c r="P81" s="841" t="s">
        <v>5</v>
      </c>
      <c r="Q81" s="841" t="s">
        <v>323</v>
      </c>
      <c r="R81" s="840" t="s">
        <v>652</v>
      </c>
      <c r="S81" s="829"/>
      <c r="T81" s="829" t="s">
        <v>5</v>
      </c>
      <c r="U81" s="829" t="s">
        <v>323</v>
      </c>
      <c r="V81" s="847" t="s">
        <v>652</v>
      </c>
    </row>
    <row r="82" spans="1:22" outlineLevel="1">
      <c r="A82" s="847" t="s">
        <v>106</v>
      </c>
      <c r="B82" s="829" t="s">
        <v>2429</v>
      </c>
      <c r="C82" s="839">
        <v>43066</v>
      </c>
      <c r="D82" s="829" t="s">
        <v>2477</v>
      </c>
      <c r="E82" s="830" t="s">
        <v>2510</v>
      </c>
      <c r="F82" s="831">
        <v>69947</v>
      </c>
      <c r="G82" s="832">
        <v>1.1399999999999999</v>
      </c>
      <c r="H82" s="829">
        <v>1.52</v>
      </c>
      <c r="I82" s="829" t="s">
        <v>322</v>
      </c>
      <c r="J82" s="1233">
        <f t="shared" si="2"/>
        <v>1.52</v>
      </c>
      <c r="K82" s="840" t="s">
        <v>694</v>
      </c>
      <c r="L82" s="841" t="s">
        <v>661</v>
      </c>
      <c r="M82" s="841" t="s">
        <v>352</v>
      </c>
      <c r="N82" s="841" t="s">
        <v>1003</v>
      </c>
      <c r="O82" s="841"/>
      <c r="P82" s="841" t="s">
        <v>5</v>
      </c>
      <c r="Q82" s="841" t="s">
        <v>323</v>
      </c>
      <c r="R82" s="840" t="s">
        <v>652</v>
      </c>
      <c r="S82" s="829"/>
      <c r="T82" s="829" t="s">
        <v>5</v>
      </c>
      <c r="U82" s="829" t="s">
        <v>323</v>
      </c>
      <c r="V82" s="847" t="s">
        <v>652</v>
      </c>
    </row>
    <row r="83" spans="1:22">
      <c r="A83" s="842" t="s">
        <v>647</v>
      </c>
      <c r="B83" s="842"/>
      <c r="C83" s="842"/>
      <c r="D83" s="842"/>
      <c r="E83" s="843"/>
      <c r="F83" s="844"/>
      <c r="G83" s="845">
        <f>SUM(G76:G82)</f>
        <v>1583.8100000000002</v>
      </c>
      <c r="H83" s="846">
        <f>SUM(H76:H82)</f>
        <v>2111.4499999999998</v>
      </c>
      <c r="I83" s="842"/>
      <c r="J83" s="1234">
        <f>SUM(J76:J82)</f>
        <v>2111.4499999999998</v>
      </c>
      <c r="K83" s="842"/>
      <c r="L83" s="842"/>
      <c r="M83" s="842"/>
      <c r="N83" s="842"/>
      <c r="O83" s="842"/>
      <c r="P83" s="842"/>
      <c r="Q83" s="842"/>
      <c r="R83" s="842"/>
      <c r="S83" s="829"/>
      <c r="T83" s="829"/>
      <c r="U83" s="829"/>
      <c r="V83" s="829"/>
    </row>
    <row r="84" spans="1:22" outlineLevel="1">
      <c r="A84" s="847" t="s">
        <v>107</v>
      </c>
      <c r="B84" s="829" t="s">
        <v>2428</v>
      </c>
      <c r="C84" s="839">
        <v>43033</v>
      </c>
      <c r="D84" s="829" t="s">
        <v>2504</v>
      </c>
      <c r="E84" s="830" t="s">
        <v>1890</v>
      </c>
      <c r="F84" s="831">
        <v>69516</v>
      </c>
      <c r="G84" s="832">
        <v>513.24</v>
      </c>
      <c r="H84" s="829">
        <v>687.59</v>
      </c>
      <c r="I84" s="829" t="s">
        <v>322</v>
      </c>
      <c r="J84" s="1233">
        <f t="shared" ref="J84:J90" si="3">H84</f>
        <v>687.59</v>
      </c>
      <c r="K84" s="840" t="s">
        <v>650</v>
      </c>
      <c r="L84" s="841" t="s">
        <v>661</v>
      </c>
      <c r="M84" s="841" t="s">
        <v>352</v>
      </c>
      <c r="N84" s="841" t="s">
        <v>1891</v>
      </c>
      <c r="O84" s="841"/>
      <c r="P84" s="841" t="s">
        <v>5</v>
      </c>
      <c r="Q84" s="841" t="s">
        <v>323</v>
      </c>
      <c r="R84" s="840" t="s">
        <v>652</v>
      </c>
      <c r="S84" s="829"/>
      <c r="T84" s="829" t="s">
        <v>5</v>
      </c>
      <c r="U84" s="829" t="s">
        <v>323</v>
      </c>
      <c r="V84" s="847" t="s">
        <v>652</v>
      </c>
    </row>
    <row r="85" spans="1:22" outlineLevel="1">
      <c r="A85" s="847" t="s">
        <v>107</v>
      </c>
      <c r="B85" s="829" t="s">
        <v>2428</v>
      </c>
      <c r="C85" s="839">
        <v>43033</v>
      </c>
      <c r="D85" s="829" t="s">
        <v>2506</v>
      </c>
      <c r="E85" s="830" t="s">
        <v>1892</v>
      </c>
      <c r="F85" s="831">
        <v>69516</v>
      </c>
      <c r="G85" s="832">
        <v>33.090000000000003</v>
      </c>
      <c r="H85" s="829">
        <v>44.33</v>
      </c>
      <c r="I85" s="829" t="s">
        <v>322</v>
      </c>
      <c r="J85" s="1233">
        <f t="shared" si="3"/>
        <v>44.33</v>
      </c>
      <c r="K85" s="840" t="s">
        <v>656</v>
      </c>
      <c r="L85" s="841" t="s">
        <v>661</v>
      </c>
      <c r="M85" s="841" t="s">
        <v>352</v>
      </c>
      <c r="N85" s="841" t="s">
        <v>1891</v>
      </c>
      <c r="O85" s="841"/>
      <c r="P85" s="841" t="s">
        <v>5</v>
      </c>
      <c r="Q85" s="841" t="s">
        <v>323</v>
      </c>
      <c r="R85" s="840" t="s">
        <v>652</v>
      </c>
      <c r="S85" s="829"/>
      <c r="T85" s="829" t="s">
        <v>5</v>
      </c>
      <c r="U85" s="829" t="s">
        <v>323</v>
      </c>
      <c r="V85" s="847" t="s">
        <v>652</v>
      </c>
    </row>
    <row r="86" spans="1:22" outlineLevel="1">
      <c r="A86" s="847" t="s">
        <v>107</v>
      </c>
      <c r="B86" s="829" t="s">
        <v>2428</v>
      </c>
      <c r="C86" s="839">
        <v>43033</v>
      </c>
      <c r="D86" s="829" t="s">
        <v>2507</v>
      </c>
      <c r="E86" s="830" t="s">
        <v>1893</v>
      </c>
      <c r="F86" s="831">
        <v>69516</v>
      </c>
      <c r="G86" s="832">
        <v>11.68</v>
      </c>
      <c r="H86" s="829">
        <v>15.65</v>
      </c>
      <c r="I86" s="829" t="s">
        <v>322</v>
      </c>
      <c r="J86" s="1233">
        <f t="shared" si="3"/>
        <v>15.65</v>
      </c>
      <c r="K86" s="840" t="s">
        <v>694</v>
      </c>
      <c r="L86" s="841" t="s">
        <v>661</v>
      </c>
      <c r="M86" s="841" t="s">
        <v>352</v>
      </c>
      <c r="N86" s="841" t="s">
        <v>1891</v>
      </c>
      <c r="O86" s="841"/>
      <c r="P86" s="841" t="s">
        <v>5</v>
      </c>
      <c r="Q86" s="841" t="s">
        <v>323</v>
      </c>
      <c r="R86" s="840" t="s">
        <v>652</v>
      </c>
      <c r="S86" s="829"/>
      <c r="T86" s="829" t="s">
        <v>5</v>
      </c>
      <c r="U86" s="829" t="s">
        <v>323</v>
      </c>
      <c r="V86" s="847" t="s">
        <v>652</v>
      </c>
    </row>
    <row r="87" spans="1:22" outlineLevel="1">
      <c r="A87" s="847" t="s">
        <v>107</v>
      </c>
      <c r="B87" s="829" t="s">
        <v>2429</v>
      </c>
      <c r="C87" s="839">
        <v>43063</v>
      </c>
      <c r="D87" s="829" t="s">
        <v>2444</v>
      </c>
      <c r="E87" s="830" t="s">
        <v>1890</v>
      </c>
      <c r="F87" s="831">
        <v>69947</v>
      </c>
      <c r="G87" s="832">
        <v>1035.73</v>
      </c>
      <c r="H87" s="829">
        <v>1375.19</v>
      </c>
      <c r="I87" s="829" t="s">
        <v>322</v>
      </c>
      <c r="J87" s="1233">
        <f t="shared" si="3"/>
        <v>1375.19</v>
      </c>
      <c r="K87" s="840" t="s">
        <v>650</v>
      </c>
      <c r="L87" s="841" t="s">
        <v>661</v>
      </c>
      <c r="M87" s="841" t="s">
        <v>352</v>
      </c>
      <c r="N87" s="841" t="s">
        <v>1891</v>
      </c>
      <c r="O87" s="841"/>
      <c r="P87" s="841" t="s">
        <v>5</v>
      </c>
      <c r="Q87" s="841" t="s">
        <v>323</v>
      </c>
      <c r="R87" s="840" t="s">
        <v>652</v>
      </c>
      <c r="S87" s="829"/>
      <c r="T87" s="829" t="s">
        <v>5</v>
      </c>
      <c r="U87" s="829" t="s">
        <v>323</v>
      </c>
      <c r="V87" s="847" t="s">
        <v>652</v>
      </c>
    </row>
    <row r="88" spans="1:22" outlineLevel="1">
      <c r="A88" s="847" t="s">
        <v>107</v>
      </c>
      <c r="B88" s="829" t="s">
        <v>2429</v>
      </c>
      <c r="C88" s="839">
        <v>43063</v>
      </c>
      <c r="D88" s="829" t="s">
        <v>2508</v>
      </c>
      <c r="E88" s="830" t="s">
        <v>1892</v>
      </c>
      <c r="F88" s="831">
        <v>69947</v>
      </c>
      <c r="G88" s="832">
        <v>66.77</v>
      </c>
      <c r="H88" s="829">
        <v>88.66</v>
      </c>
      <c r="I88" s="829" t="s">
        <v>322</v>
      </c>
      <c r="J88" s="1233">
        <f t="shared" si="3"/>
        <v>88.66</v>
      </c>
      <c r="K88" s="840" t="s">
        <v>656</v>
      </c>
      <c r="L88" s="841" t="s">
        <v>661</v>
      </c>
      <c r="M88" s="841" t="s">
        <v>352</v>
      </c>
      <c r="N88" s="841" t="s">
        <v>1891</v>
      </c>
      <c r="O88" s="841"/>
      <c r="P88" s="841" t="s">
        <v>5</v>
      </c>
      <c r="Q88" s="841" t="s">
        <v>323</v>
      </c>
      <c r="R88" s="840" t="s">
        <v>652</v>
      </c>
      <c r="S88" s="829"/>
      <c r="T88" s="829" t="s">
        <v>5</v>
      </c>
      <c r="U88" s="829" t="s">
        <v>323</v>
      </c>
      <c r="V88" s="847" t="s">
        <v>652</v>
      </c>
    </row>
    <row r="89" spans="1:22" outlineLevel="1">
      <c r="A89" s="847" t="s">
        <v>107</v>
      </c>
      <c r="B89" s="829" t="s">
        <v>2429</v>
      </c>
      <c r="C89" s="839">
        <v>43063</v>
      </c>
      <c r="D89" s="829" t="s">
        <v>2509</v>
      </c>
      <c r="E89" s="830" t="s">
        <v>1893</v>
      </c>
      <c r="F89" s="831">
        <v>69947</v>
      </c>
      <c r="G89" s="832">
        <v>23.57</v>
      </c>
      <c r="H89" s="829">
        <v>31.29</v>
      </c>
      <c r="I89" s="829" t="s">
        <v>322</v>
      </c>
      <c r="J89" s="1233">
        <f t="shared" si="3"/>
        <v>31.29</v>
      </c>
      <c r="K89" s="840" t="s">
        <v>694</v>
      </c>
      <c r="L89" s="841" t="s">
        <v>661</v>
      </c>
      <c r="M89" s="841" t="s">
        <v>352</v>
      </c>
      <c r="N89" s="841" t="s">
        <v>1891</v>
      </c>
      <c r="O89" s="841"/>
      <c r="P89" s="841" t="s">
        <v>5</v>
      </c>
      <c r="Q89" s="841" t="s">
        <v>323</v>
      </c>
      <c r="R89" s="840" t="s">
        <v>652</v>
      </c>
      <c r="S89" s="829"/>
      <c r="T89" s="829" t="s">
        <v>5</v>
      </c>
      <c r="U89" s="829" t="s">
        <v>323</v>
      </c>
      <c r="V89" s="847" t="s">
        <v>652</v>
      </c>
    </row>
    <row r="90" spans="1:22" outlineLevel="1">
      <c r="A90" s="847" t="s">
        <v>107</v>
      </c>
      <c r="B90" s="829" t="s">
        <v>2429</v>
      </c>
      <c r="C90" s="839">
        <v>43066</v>
      </c>
      <c r="D90" s="829" t="s">
        <v>2477</v>
      </c>
      <c r="E90" s="830" t="s">
        <v>1894</v>
      </c>
      <c r="F90" s="831">
        <v>69947</v>
      </c>
      <c r="G90" s="832">
        <v>1.57</v>
      </c>
      <c r="H90" s="829">
        <v>2.09</v>
      </c>
      <c r="I90" s="829" t="s">
        <v>322</v>
      </c>
      <c r="J90" s="1233">
        <f t="shared" si="3"/>
        <v>2.09</v>
      </c>
      <c r="K90" s="840" t="s">
        <v>694</v>
      </c>
      <c r="L90" s="841" t="s">
        <v>661</v>
      </c>
      <c r="M90" s="841" t="s">
        <v>352</v>
      </c>
      <c r="N90" s="841" t="s">
        <v>1891</v>
      </c>
      <c r="O90" s="841"/>
      <c r="P90" s="841" t="s">
        <v>5</v>
      </c>
      <c r="Q90" s="841" t="s">
        <v>323</v>
      </c>
      <c r="R90" s="840" t="s">
        <v>652</v>
      </c>
      <c r="S90" s="829"/>
      <c r="T90" s="829" t="s">
        <v>5</v>
      </c>
      <c r="U90" s="829" t="s">
        <v>323</v>
      </c>
      <c r="V90" s="847" t="s">
        <v>652</v>
      </c>
    </row>
    <row r="91" spans="1:22">
      <c r="A91" s="842" t="s">
        <v>647</v>
      </c>
      <c r="B91" s="842"/>
      <c r="C91" s="842"/>
      <c r="D91" s="842"/>
      <c r="E91" s="843"/>
      <c r="F91" s="844"/>
      <c r="G91" s="845">
        <f>SUM(G84:G90)</f>
        <v>1685.6499999999999</v>
      </c>
      <c r="H91" s="846">
        <f>SUM(H84:H90)</f>
        <v>2244.8000000000002</v>
      </c>
      <c r="I91" s="842"/>
      <c r="J91" s="1234">
        <f>SUM(J84:J90)</f>
        <v>2244.8000000000002</v>
      </c>
      <c r="K91" s="842"/>
      <c r="L91" s="842"/>
      <c r="M91" s="842"/>
      <c r="N91" s="842"/>
      <c r="O91" s="842"/>
      <c r="P91" s="842"/>
      <c r="Q91" s="842"/>
      <c r="R91" s="842"/>
      <c r="S91" s="829"/>
      <c r="T91" s="829"/>
      <c r="U91" s="829"/>
      <c r="V91" s="829"/>
    </row>
    <row r="92" spans="1:22" outlineLevel="1">
      <c r="A92" s="847" t="s">
        <v>108</v>
      </c>
      <c r="B92" s="829" t="s">
        <v>2428</v>
      </c>
      <c r="C92" s="839">
        <v>43033</v>
      </c>
      <c r="D92" s="829" t="s">
        <v>2504</v>
      </c>
      <c r="E92" s="830" t="s">
        <v>707</v>
      </c>
      <c r="F92" s="831">
        <v>69516</v>
      </c>
      <c r="G92" s="832">
        <v>1703.46</v>
      </c>
      <c r="H92" s="829">
        <v>2282.13</v>
      </c>
      <c r="I92" s="829" t="s">
        <v>322</v>
      </c>
      <c r="J92" s="1233">
        <f t="shared" ref="J92:J98" si="4">H92</f>
        <v>2282.13</v>
      </c>
      <c r="K92" s="840" t="s">
        <v>650</v>
      </c>
      <c r="L92" s="841" t="s">
        <v>661</v>
      </c>
      <c r="M92" s="841" t="s">
        <v>352</v>
      </c>
      <c r="N92" s="841" t="s">
        <v>674</v>
      </c>
      <c r="O92" s="841"/>
      <c r="P92" s="841" t="s">
        <v>5</v>
      </c>
      <c r="Q92" s="841" t="s">
        <v>323</v>
      </c>
      <c r="R92" s="840" t="s">
        <v>652</v>
      </c>
      <c r="S92" s="829"/>
      <c r="T92" s="829" t="s">
        <v>5</v>
      </c>
      <c r="U92" s="829" t="s">
        <v>323</v>
      </c>
      <c r="V92" s="847" t="s">
        <v>652</v>
      </c>
    </row>
    <row r="93" spans="1:22" outlineLevel="1">
      <c r="A93" s="847" t="s">
        <v>108</v>
      </c>
      <c r="B93" s="829" t="s">
        <v>2428</v>
      </c>
      <c r="C93" s="839">
        <v>43033</v>
      </c>
      <c r="D93" s="829" t="s">
        <v>2506</v>
      </c>
      <c r="E93" s="830" t="s">
        <v>709</v>
      </c>
      <c r="F93" s="831">
        <v>69516</v>
      </c>
      <c r="G93" s="832">
        <v>108.88</v>
      </c>
      <c r="H93" s="829">
        <v>145.87</v>
      </c>
      <c r="I93" s="829" t="s">
        <v>322</v>
      </c>
      <c r="J93" s="1233">
        <f t="shared" si="4"/>
        <v>145.87</v>
      </c>
      <c r="K93" s="840" t="s">
        <v>656</v>
      </c>
      <c r="L93" s="841" t="s">
        <v>661</v>
      </c>
      <c r="M93" s="841" t="s">
        <v>352</v>
      </c>
      <c r="N93" s="841" t="s">
        <v>674</v>
      </c>
      <c r="O93" s="841"/>
      <c r="P93" s="841" t="s">
        <v>5</v>
      </c>
      <c r="Q93" s="841" t="s">
        <v>323</v>
      </c>
      <c r="R93" s="840" t="s">
        <v>652</v>
      </c>
      <c r="S93" s="829"/>
      <c r="T93" s="829" t="s">
        <v>5</v>
      </c>
      <c r="U93" s="829" t="s">
        <v>323</v>
      </c>
      <c r="V93" s="847" t="s">
        <v>652</v>
      </c>
    </row>
    <row r="94" spans="1:22" outlineLevel="1">
      <c r="A94" s="847" t="s">
        <v>108</v>
      </c>
      <c r="B94" s="829" t="s">
        <v>2428</v>
      </c>
      <c r="C94" s="839">
        <v>43033</v>
      </c>
      <c r="D94" s="829" t="s">
        <v>2507</v>
      </c>
      <c r="E94" s="830" t="s">
        <v>710</v>
      </c>
      <c r="F94" s="831">
        <v>69516</v>
      </c>
      <c r="G94" s="832">
        <v>38.43</v>
      </c>
      <c r="H94" s="829">
        <v>51.49</v>
      </c>
      <c r="I94" s="829" t="s">
        <v>322</v>
      </c>
      <c r="J94" s="1233">
        <f t="shared" si="4"/>
        <v>51.49</v>
      </c>
      <c r="K94" s="840" t="s">
        <v>694</v>
      </c>
      <c r="L94" s="841" t="s">
        <v>661</v>
      </c>
      <c r="M94" s="841" t="s">
        <v>352</v>
      </c>
      <c r="N94" s="841" t="s">
        <v>674</v>
      </c>
      <c r="O94" s="841"/>
      <c r="P94" s="841" t="s">
        <v>5</v>
      </c>
      <c r="Q94" s="841" t="s">
        <v>323</v>
      </c>
      <c r="R94" s="840" t="s">
        <v>652</v>
      </c>
      <c r="S94" s="829"/>
      <c r="T94" s="829" t="s">
        <v>5</v>
      </c>
      <c r="U94" s="829" t="s">
        <v>323</v>
      </c>
      <c r="V94" s="847" t="s">
        <v>652</v>
      </c>
    </row>
    <row r="95" spans="1:22" outlineLevel="1">
      <c r="A95" s="847" t="s">
        <v>108</v>
      </c>
      <c r="B95" s="829" t="s">
        <v>2429</v>
      </c>
      <c r="C95" s="839">
        <v>43063</v>
      </c>
      <c r="D95" s="829" t="s">
        <v>2444</v>
      </c>
      <c r="E95" s="830" t="s">
        <v>707</v>
      </c>
      <c r="F95" s="831">
        <v>69947</v>
      </c>
      <c r="G95" s="832">
        <v>1724.83</v>
      </c>
      <c r="H95" s="829">
        <v>2290.13</v>
      </c>
      <c r="I95" s="829" t="s">
        <v>322</v>
      </c>
      <c r="J95" s="1233">
        <f t="shared" si="4"/>
        <v>2290.13</v>
      </c>
      <c r="K95" s="840" t="s">
        <v>650</v>
      </c>
      <c r="L95" s="841" t="s">
        <v>661</v>
      </c>
      <c r="M95" s="841" t="s">
        <v>352</v>
      </c>
      <c r="N95" s="841" t="s">
        <v>674</v>
      </c>
      <c r="O95" s="841"/>
      <c r="P95" s="841" t="s">
        <v>5</v>
      </c>
      <c r="Q95" s="841" t="s">
        <v>323</v>
      </c>
      <c r="R95" s="840" t="s">
        <v>652</v>
      </c>
      <c r="S95" s="829"/>
      <c r="T95" s="829" t="s">
        <v>5</v>
      </c>
      <c r="U95" s="829" t="s">
        <v>323</v>
      </c>
      <c r="V95" s="847" t="s">
        <v>652</v>
      </c>
    </row>
    <row r="96" spans="1:22" outlineLevel="1">
      <c r="A96" s="847" t="s">
        <v>108</v>
      </c>
      <c r="B96" s="829" t="s">
        <v>2429</v>
      </c>
      <c r="C96" s="839">
        <v>43063</v>
      </c>
      <c r="D96" s="829" t="s">
        <v>2508</v>
      </c>
      <c r="E96" s="830" t="s">
        <v>709</v>
      </c>
      <c r="F96" s="831">
        <v>69947</v>
      </c>
      <c r="G96" s="832">
        <v>109.86</v>
      </c>
      <c r="H96" s="829">
        <v>145.87</v>
      </c>
      <c r="I96" s="829" t="s">
        <v>322</v>
      </c>
      <c r="J96" s="1233">
        <f t="shared" si="4"/>
        <v>145.87</v>
      </c>
      <c r="K96" s="840" t="s">
        <v>656</v>
      </c>
      <c r="L96" s="841" t="s">
        <v>661</v>
      </c>
      <c r="M96" s="841" t="s">
        <v>352</v>
      </c>
      <c r="N96" s="841" t="s">
        <v>674</v>
      </c>
      <c r="O96" s="841"/>
      <c r="P96" s="841" t="s">
        <v>5</v>
      </c>
      <c r="Q96" s="841" t="s">
        <v>323</v>
      </c>
      <c r="R96" s="840" t="s">
        <v>652</v>
      </c>
      <c r="S96" s="829"/>
      <c r="T96" s="829" t="s">
        <v>5</v>
      </c>
      <c r="U96" s="829" t="s">
        <v>323</v>
      </c>
      <c r="V96" s="847" t="s">
        <v>652</v>
      </c>
    </row>
    <row r="97" spans="1:22" outlineLevel="1">
      <c r="A97" s="847" t="s">
        <v>108</v>
      </c>
      <c r="B97" s="829" t="s">
        <v>2429</v>
      </c>
      <c r="C97" s="839">
        <v>43063</v>
      </c>
      <c r="D97" s="829" t="s">
        <v>2509</v>
      </c>
      <c r="E97" s="830" t="s">
        <v>710</v>
      </c>
      <c r="F97" s="831">
        <v>69947</v>
      </c>
      <c r="G97" s="832">
        <v>38.770000000000003</v>
      </c>
      <c r="H97" s="829">
        <v>51.48</v>
      </c>
      <c r="I97" s="829" t="s">
        <v>322</v>
      </c>
      <c r="J97" s="1233">
        <f t="shared" si="4"/>
        <v>51.48</v>
      </c>
      <c r="K97" s="840" t="s">
        <v>694</v>
      </c>
      <c r="L97" s="841" t="s">
        <v>661</v>
      </c>
      <c r="M97" s="841" t="s">
        <v>352</v>
      </c>
      <c r="N97" s="841" t="s">
        <v>674</v>
      </c>
      <c r="O97" s="841"/>
      <c r="P97" s="841" t="s">
        <v>5</v>
      </c>
      <c r="Q97" s="841" t="s">
        <v>323</v>
      </c>
      <c r="R97" s="840" t="s">
        <v>652</v>
      </c>
      <c r="S97" s="829"/>
      <c r="T97" s="829" t="s">
        <v>5</v>
      </c>
      <c r="U97" s="829" t="s">
        <v>323</v>
      </c>
      <c r="V97" s="847" t="s">
        <v>652</v>
      </c>
    </row>
    <row r="98" spans="1:22" outlineLevel="1">
      <c r="A98" s="847" t="s">
        <v>108</v>
      </c>
      <c r="B98" s="829" t="s">
        <v>2429</v>
      </c>
      <c r="C98" s="839">
        <v>43066</v>
      </c>
      <c r="D98" s="829" t="s">
        <v>2477</v>
      </c>
      <c r="E98" s="830" t="s">
        <v>2511</v>
      </c>
      <c r="F98" s="831">
        <v>69947</v>
      </c>
      <c r="G98" s="832">
        <v>2.58</v>
      </c>
      <c r="H98" s="829">
        <v>3.43</v>
      </c>
      <c r="I98" s="829" t="s">
        <v>322</v>
      </c>
      <c r="J98" s="1233">
        <f t="shared" si="4"/>
        <v>3.43</v>
      </c>
      <c r="K98" s="840" t="s">
        <v>694</v>
      </c>
      <c r="L98" s="841" t="s">
        <v>661</v>
      </c>
      <c r="M98" s="841" t="s">
        <v>352</v>
      </c>
      <c r="N98" s="841" t="s">
        <v>674</v>
      </c>
      <c r="O98" s="841"/>
      <c r="P98" s="841" t="s">
        <v>5</v>
      </c>
      <c r="Q98" s="841" t="s">
        <v>323</v>
      </c>
      <c r="R98" s="840" t="s">
        <v>652</v>
      </c>
      <c r="S98" s="829"/>
      <c r="T98" s="829" t="s">
        <v>5</v>
      </c>
      <c r="U98" s="829" t="s">
        <v>323</v>
      </c>
      <c r="V98" s="847" t="s">
        <v>652</v>
      </c>
    </row>
    <row r="99" spans="1:22">
      <c r="A99" s="842" t="s">
        <v>647</v>
      </c>
      <c r="B99" s="842"/>
      <c r="C99" s="842"/>
      <c r="D99" s="842"/>
      <c r="E99" s="843"/>
      <c r="F99" s="844"/>
      <c r="G99" s="845">
        <f>SUM(G92:G98)</f>
        <v>3726.8100000000004</v>
      </c>
      <c r="H99" s="846">
        <f>SUM(H92:H98)</f>
        <v>4970.3999999999996</v>
      </c>
      <c r="I99" s="842"/>
      <c r="J99" s="1234">
        <f>SUM(J92:J98)</f>
        <v>4970.3999999999996</v>
      </c>
      <c r="K99" s="842"/>
      <c r="L99" s="842"/>
      <c r="M99" s="842"/>
      <c r="N99" s="842"/>
      <c r="O99" s="842"/>
      <c r="P99" s="842"/>
      <c r="Q99" s="842"/>
      <c r="R99" s="842"/>
      <c r="S99" s="829"/>
      <c r="T99" s="829"/>
      <c r="U99" s="829"/>
      <c r="V99" s="829"/>
    </row>
    <row r="100" spans="1:22" outlineLevel="1">
      <c r="A100" s="847" t="s">
        <v>109</v>
      </c>
      <c r="B100" s="829" t="s">
        <v>2428</v>
      </c>
      <c r="C100" s="839">
        <v>43033</v>
      </c>
      <c r="D100" s="829" t="s">
        <v>2504</v>
      </c>
      <c r="E100" s="830" t="s">
        <v>713</v>
      </c>
      <c r="F100" s="831">
        <v>69516</v>
      </c>
      <c r="G100" s="832">
        <v>1110.69</v>
      </c>
      <c r="H100" s="829">
        <v>1487.99</v>
      </c>
      <c r="I100" s="829" t="s">
        <v>322</v>
      </c>
      <c r="J100" s="1233">
        <f t="shared" ref="J100:J106" si="5">H100</f>
        <v>1487.99</v>
      </c>
      <c r="K100" s="840" t="s">
        <v>650</v>
      </c>
      <c r="L100" s="841" t="s">
        <v>661</v>
      </c>
      <c r="M100" s="841" t="s">
        <v>352</v>
      </c>
      <c r="N100" s="841" t="s">
        <v>1021</v>
      </c>
      <c r="O100" s="841"/>
      <c r="P100" s="841" t="s">
        <v>5</v>
      </c>
      <c r="Q100" s="841" t="s">
        <v>323</v>
      </c>
      <c r="R100" s="840" t="s">
        <v>652</v>
      </c>
      <c r="S100" s="829"/>
      <c r="T100" s="829" t="s">
        <v>5</v>
      </c>
      <c r="U100" s="829" t="s">
        <v>323</v>
      </c>
      <c r="V100" s="847" t="s">
        <v>652</v>
      </c>
    </row>
    <row r="101" spans="1:22" outlineLevel="1">
      <c r="A101" s="847" t="s">
        <v>109</v>
      </c>
      <c r="B101" s="829" t="s">
        <v>2428</v>
      </c>
      <c r="C101" s="839">
        <v>43033</v>
      </c>
      <c r="D101" s="829" t="s">
        <v>2506</v>
      </c>
      <c r="E101" s="830" t="s">
        <v>716</v>
      </c>
      <c r="F101" s="831">
        <v>69516</v>
      </c>
      <c r="G101" s="832">
        <v>72.53</v>
      </c>
      <c r="H101" s="829">
        <v>97.16</v>
      </c>
      <c r="I101" s="829" t="s">
        <v>322</v>
      </c>
      <c r="J101" s="1233">
        <f t="shared" si="5"/>
        <v>97.16</v>
      </c>
      <c r="K101" s="840" t="s">
        <v>656</v>
      </c>
      <c r="L101" s="841" t="s">
        <v>661</v>
      </c>
      <c r="M101" s="841" t="s">
        <v>352</v>
      </c>
      <c r="N101" s="841" t="s">
        <v>662</v>
      </c>
      <c r="O101" s="841"/>
      <c r="P101" s="841" t="s">
        <v>5</v>
      </c>
      <c r="Q101" s="841" t="s">
        <v>323</v>
      </c>
      <c r="R101" s="840" t="s">
        <v>652</v>
      </c>
      <c r="S101" s="829"/>
      <c r="T101" s="829" t="s">
        <v>5</v>
      </c>
      <c r="U101" s="829" t="s">
        <v>323</v>
      </c>
      <c r="V101" s="847" t="s">
        <v>652</v>
      </c>
    </row>
    <row r="102" spans="1:22" outlineLevel="1">
      <c r="A102" s="847" t="s">
        <v>109</v>
      </c>
      <c r="B102" s="829" t="s">
        <v>2428</v>
      </c>
      <c r="C102" s="839">
        <v>43033</v>
      </c>
      <c r="D102" s="829" t="s">
        <v>2507</v>
      </c>
      <c r="E102" s="830" t="s">
        <v>719</v>
      </c>
      <c r="F102" s="831">
        <v>69516</v>
      </c>
      <c r="G102" s="832">
        <v>25.6</v>
      </c>
      <c r="H102" s="829">
        <v>34.29</v>
      </c>
      <c r="I102" s="829" t="s">
        <v>322</v>
      </c>
      <c r="J102" s="1233">
        <f t="shared" si="5"/>
        <v>34.29</v>
      </c>
      <c r="K102" s="840" t="s">
        <v>694</v>
      </c>
      <c r="L102" s="841" t="s">
        <v>661</v>
      </c>
      <c r="M102" s="841" t="s">
        <v>352</v>
      </c>
      <c r="N102" s="841" t="s">
        <v>1021</v>
      </c>
      <c r="O102" s="841"/>
      <c r="P102" s="841" t="s">
        <v>5</v>
      </c>
      <c r="Q102" s="841" t="s">
        <v>323</v>
      </c>
      <c r="R102" s="840" t="s">
        <v>652</v>
      </c>
      <c r="S102" s="829"/>
      <c r="T102" s="829" t="s">
        <v>5</v>
      </c>
      <c r="U102" s="829" t="s">
        <v>323</v>
      </c>
      <c r="V102" s="847" t="s">
        <v>652</v>
      </c>
    </row>
    <row r="103" spans="1:22" outlineLevel="1">
      <c r="A103" s="847" t="s">
        <v>109</v>
      </c>
      <c r="B103" s="829" t="s">
        <v>2429</v>
      </c>
      <c r="C103" s="839">
        <v>43063</v>
      </c>
      <c r="D103" s="829" t="s">
        <v>2444</v>
      </c>
      <c r="E103" s="830" t="s">
        <v>713</v>
      </c>
      <c r="F103" s="831">
        <v>69947</v>
      </c>
      <c r="G103" s="832">
        <v>1122.2</v>
      </c>
      <c r="H103" s="829">
        <v>1489.99</v>
      </c>
      <c r="I103" s="829" t="s">
        <v>322</v>
      </c>
      <c r="J103" s="1233">
        <f t="shared" si="5"/>
        <v>1489.99</v>
      </c>
      <c r="K103" s="840" t="s">
        <v>650</v>
      </c>
      <c r="L103" s="841" t="s">
        <v>661</v>
      </c>
      <c r="M103" s="841" t="s">
        <v>352</v>
      </c>
      <c r="N103" s="841" t="s">
        <v>1021</v>
      </c>
      <c r="O103" s="841"/>
      <c r="P103" s="841" t="s">
        <v>5</v>
      </c>
      <c r="Q103" s="841" t="s">
        <v>323</v>
      </c>
      <c r="R103" s="840" t="s">
        <v>652</v>
      </c>
      <c r="S103" s="829"/>
      <c r="T103" s="829" t="s">
        <v>5</v>
      </c>
      <c r="U103" s="829" t="s">
        <v>323</v>
      </c>
      <c r="V103" s="847" t="s">
        <v>652</v>
      </c>
    </row>
    <row r="104" spans="1:22" outlineLevel="1">
      <c r="A104" s="847" t="s">
        <v>109</v>
      </c>
      <c r="B104" s="829" t="s">
        <v>2429</v>
      </c>
      <c r="C104" s="839">
        <v>43063</v>
      </c>
      <c r="D104" s="829" t="s">
        <v>2508</v>
      </c>
      <c r="E104" s="830" t="s">
        <v>716</v>
      </c>
      <c r="F104" s="831">
        <v>69947</v>
      </c>
      <c r="G104" s="832">
        <v>73.180000000000007</v>
      </c>
      <c r="H104" s="829">
        <v>97.16</v>
      </c>
      <c r="I104" s="829" t="s">
        <v>322</v>
      </c>
      <c r="J104" s="1233">
        <f t="shared" si="5"/>
        <v>97.16</v>
      </c>
      <c r="K104" s="840" t="s">
        <v>656</v>
      </c>
      <c r="L104" s="841" t="s">
        <v>661</v>
      </c>
      <c r="M104" s="841" t="s">
        <v>352</v>
      </c>
      <c r="N104" s="841" t="s">
        <v>662</v>
      </c>
      <c r="O104" s="841"/>
      <c r="P104" s="841" t="s">
        <v>5</v>
      </c>
      <c r="Q104" s="841" t="s">
        <v>323</v>
      </c>
      <c r="R104" s="840" t="s">
        <v>652</v>
      </c>
      <c r="S104" s="829"/>
      <c r="T104" s="829" t="s">
        <v>5</v>
      </c>
      <c r="U104" s="829" t="s">
        <v>323</v>
      </c>
      <c r="V104" s="847" t="s">
        <v>652</v>
      </c>
    </row>
    <row r="105" spans="1:22" outlineLevel="1">
      <c r="A105" s="847" t="s">
        <v>109</v>
      </c>
      <c r="B105" s="829" t="s">
        <v>2429</v>
      </c>
      <c r="C105" s="839">
        <v>43063</v>
      </c>
      <c r="D105" s="829" t="s">
        <v>2509</v>
      </c>
      <c r="E105" s="830" t="s">
        <v>719</v>
      </c>
      <c r="F105" s="831">
        <v>69947</v>
      </c>
      <c r="G105" s="832">
        <v>25.83</v>
      </c>
      <c r="H105" s="829">
        <v>34.29</v>
      </c>
      <c r="I105" s="829" t="s">
        <v>322</v>
      </c>
      <c r="J105" s="1233">
        <f t="shared" si="5"/>
        <v>34.29</v>
      </c>
      <c r="K105" s="840" t="s">
        <v>694</v>
      </c>
      <c r="L105" s="841" t="s">
        <v>661</v>
      </c>
      <c r="M105" s="841" t="s">
        <v>352</v>
      </c>
      <c r="N105" s="841" t="s">
        <v>1021</v>
      </c>
      <c r="O105" s="841"/>
      <c r="P105" s="841" t="s">
        <v>5</v>
      </c>
      <c r="Q105" s="841" t="s">
        <v>323</v>
      </c>
      <c r="R105" s="840" t="s">
        <v>652</v>
      </c>
      <c r="S105" s="829"/>
      <c r="T105" s="829" t="s">
        <v>5</v>
      </c>
      <c r="U105" s="829" t="s">
        <v>323</v>
      </c>
      <c r="V105" s="847" t="s">
        <v>652</v>
      </c>
    </row>
    <row r="106" spans="1:22" outlineLevel="1">
      <c r="A106" s="847" t="s">
        <v>109</v>
      </c>
      <c r="B106" s="829" t="s">
        <v>2429</v>
      </c>
      <c r="C106" s="839">
        <v>43066</v>
      </c>
      <c r="D106" s="829" t="s">
        <v>2477</v>
      </c>
      <c r="E106" s="830" t="s">
        <v>722</v>
      </c>
      <c r="F106" s="831">
        <v>69947</v>
      </c>
      <c r="G106" s="832">
        <v>1.72</v>
      </c>
      <c r="H106" s="829">
        <v>2.29</v>
      </c>
      <c r="I106" s="829" t="s">
        <v>322</v>
      </c>
      <c r="J106" s="1233">
        <f t="shared" si="5"/>
        <v>2.29</v>
      </c>
      <c r="K106" s="840" t="s">
        <v>694</v>
      </c>
      <c r="L106" s="841" t="s">
        <v>661</v>
      </c>
      <c r="M106" s="841" t="s">
        <v>352</v>
      </c>
      <c r="N106" s="841" t="s">
        <v>662</v>
      </c>
      <c r="O106" s="841"/>
      <c r="P106" s="841" t="s">
        <v>5</v>
      </c>
      <c r="Q106" s="841" t="s">
        <v>323</v>
      </c>
      <c r="R106" s="840" t="s">
        <v>652</v>
      </c>
      <c r="S106" s="829"/>
      <c r="T106" s="829" t="s">
        <v>5</v>
      </c>
      <c r="U106" s="829" t="s">
        <v>323</v>
      </c>
      <c r="V106" s="847" t="s">
        <v>652</v>
      </c>
    </row>
    <row r="107" spans="1:22">
      <c r="A107" s="842" t="s">
        <v>647</v>
      </c>
      <c r="B107" s="842"/>
      <c r="C107" s="842"/>
      <c r="D107" s="842"/>
      <c r="E107" s="843"/>
      <c r="F107" s="844"/>
      <c r="G107" s="845">
        <f>SUM(G100:G106)</f>
        <v>2431.7499999999995</v>
      </c>
      <c r="H107" s="846">
        <f>SUM(H100:H106)</f>
        <v>3243.17</v>
      </c>
      <c r="I107" s="842"/>
      <c r="J107" s="1234">
        <f>SUM(J100:J106)</f>
        <v>3243.17</v>
      </c>
      <c r="K107" s="842"/>
      <c r="L107" s="842"/>
      <c r="M107" s="842"/>
      <c r="N107" s="842"/>
      <c r="O107" s="842"/>
      <c r="P107" s="842"/>
      <c r="Q107" s="842"/>
      <c r="R107" s="842"/>
      <c r="S107" s="829"/>
      <c r="T107" s="829"/>
      <c r="U107" s="829"/>
      <c r="V107" s="829"/>
    </row>
    <row r="108" spans="1:22" outlineLevel="1">
      <c r="A108" s="847" t="s">
        <v>110</v>
      </c>
      <c r="B108" s="829" t="s">
        <v>2428</v>
      </c>
      <c r="C108" s="839">
        <v>43033</v>
      </c>
      <c r="D108" s="829" t="s">
        <v>2504</v>
      </c>
      <c r="E108" s="830" t="s">
        <v>713</v>
      </c>
      <c r="F108" s="831">
        <v>69516</v>
      </c>
      <c r="G108" s="832">
        <v>1110.69</v>
      </c>
      <c r="H108" s="829">
        <v>1487.99</v>
      </c>
      <c r="I108" s="829" t="s">
        <v>322</v>
      </c>
      <c r="J108" s="1233">
        <f t="shared" ref="J108:J114" si="6">H108</f>
        <v>1487.99</v>
      </c>
      <c r="K108" s="840" t="s">
        <v>650</v>
      </c>
      <c r="L108" s="841" t="s">
        <v>661</v>
      </c>
      <c r="M108" s="841" t="s">
        <v>352</v>
      </c>
      <c r="N108" s="841" t="s">
        <v>1021</v>
      </c>
      <c r="O108" s="841"/>
      <c r="P108" s="841" t="s">
        <v>5</v>
      </c>
      <c r="Q108" s="841" t="s">
        <v>323</v>
      </c>
      <c r="R108" s="840" t="s">
        <v>652</v>
      </c>
      <c r="S108" s="829"/>
      <c r="T108" s="829" t="s">
        <v>5</v>
      </c>
      <c r="U108" s="829" t="s">
        <v>323</v>
      </c>
      <c r="V108" s="847" t="s">
        <v>652</v>
      </c>
    </row>
    <row r="109" spans="1:22" outlineLevel="1">
      <c r="A109" s="847" t="s">
        <v>110</v>
      </c>
      <c r="B109" s="829" t="s">
        <v>2428</v>
      </c>
      <c r="C109" s="839">
        <v>43033</v>
      </c>
      <c r="D109" s="829" t="s">
        <v>2506</v>
      </c>
      <c r="E109" s="830" t="s">
        <v>716</v>
      </c>
      <c r="F109" s="831">
        <v>69516</v>
      </c>
      <c r="G109" s="832">
        <v>72.53</v>
      </c>
      <c r="H109" s="829">
        <v>97.16</v>
      </c>
      <c r="I109" s="829" t="s">
        <v>322</v>
      </c>
      <c r="J109" s="1233">
        <f t="shared" si="6"/>
        <v>97.16</v>
      </c>
      <c r="K109" s="840" t="s">
        <v>656</v>
      </c>
      <c r="L109" s="841" t="s">
        <v>661</v>
      </c>
      <c r="M109" s="841" t="s">
        <v>352</v>
      </c>
      <c r="N109" s="841" t="s">
        <v>662</v>
      </c>
      <c r="O109" s="841"/>
      <c r="P109" s="841" t="s">
        <v>5</v>
      </c>
      <c r="Q109" s="841" t="s">
        <v>323</v>
      </c>
      <c r="R109" s="840" t="s">
        <v>652</v>
      </c>
      <c r="S109" s="829"/>
      <c r="T109" s="829" t="s">
        <v>5</v>
      </c>
      <c r="U109" s="829" t="s">
        <v>323</v>
      </c>
      <c r="V109" s="847" t="s">
        <v>652</v>
      </c>
    </row>
    <row r="110" spans="1:22" outlineLevel="1">
      <c r="A110" s="847" t="s">
        <v>110</v>
      </c>
      <c r="B110" s="829" t="s">
        <v>2428</v>
      </c>
      <c r="C110" s="839">
        <v>43033</v>
      </c>
      <c r="D110" s="829" t="s">
        <v>2507</v>
      </c>
      <c r="E110" s="830" t="s">
        <v>719</v>
      </c>
      <c r="F110" s="831">
        <v>69516</v>
      </c>
      <c r="G110" s="832">
        <v>25.6</v>
      </c>
      <c r="H110" s="829">
        <v>34.29</v>
      </c>
      <c r="I110" s="829" t="s">
        <v>322</v>
      </c>
      <c r="J110" s="1233">
        <f t="shared" si="6"/>
        <v>34.29</v>
      </c>
      <c r="K110" s="840" t="s">
        <v>694</v>
      </c>
      <c r="L110" s="841" t="s">
        <v>661</v>
      </c>
      <c r="M110" s="841" t="s">
        <v>352</v>
      </c>
      <c r="N110" s="841" t="s">
        <v>1021</v>
      </c>
      <c r="O110" s="841"/>
      <c r="P110" s="841" t="s">
        <v>5</v>
      </c>
      <c r="Q110" s="841" t="s">
        <v>323</v>
      </c>
      <c r="R110" s="840" t="s">
        <v>652</v>
      </c>
      <c r="S110" s="829"/>
      <c r="T110" s="829" t="s">
        <v>5</v>
      </c>
      <c r="U110" s="829" t="s">
        <v>323</v>
      </c>
      <c r="V110" s="847" t="s">
        <v>652</v>
      </c>
    </row>
    <row r="111" spans="1:22" outlineLevel="1">
      <c r="A111" s="847" t="s">
        <v>110</v>
      </c>
      <c r="B111" s="829" t="s">
        <v>2429</v>
      </c>
      <c r="C111" s="839">
        <v>43063</v>
      </c>
      <c r="D111" s="829" t="s">
        <v>2444</v>
      </c>
      <c r="E111" s="830" t="s">
        <v>713</v>
      </c>
      <c r="F111" s="831">
        <v>69947</v>
      </c>
      <c r="G111" s="832">
        <v>1122.2</v>
      </c>
      <c r="H111" s="829">
        <v>1489.99</v>
      </c>
      <c r="I111" s="829" t="s">
        <v>322</v>
      </c>
      <c r="J111" s="1233">
        <f t="shared" si="6"/>
        <v>1489.99</v>
      </c>
      <c r="K111" s="840" t="s">
        <v>650</v>
      </c>
      <c r="L111" s="841" t="s">
        <v>661</v>
      </c>
      <c r="M111" s="841" t="s">
        <v>352</v>
      </c>
      <c r="N111" s="841" t="s">
        <v>1021</v>
      </c>
      <c r="O111" s="841"/>
      <c r="P111" s="841" t="s">
        <v>5</v>
      </c>
      <c r="Q111" s="841" t="s">
        <v>323</v>
      </c>
      <c r="R111" s="840" t="s">
        <v>652</v>
      </c>
      <c r="S111" s="829"/>
      <c r="T111" s="829" t="s">
        <v>5</v>
      </c>
      <c r="U111" s="829" t="s">
        <v>323</v>
      </c>
      <c r="V111" s="847" t="s">
        <v>652</v>
      </c>
    </row>
    <row r="112" spans="1:22" outlineLevel="1">
      <c r="A112" s="847" t="s">
        <v>110</v>
      </c>
      <c r="B112" s="829" t="s">
        <v>2429</v>
      </c>
      <c r="C112" s="839">
        <v>43063</v>
      </c>
      <c r="D112" s="829" t="s">
        <v>2508</v>
      </c>
      <c r="E112" s="830" t="s">
        <v>716</v>
      </c>
      <c r="F112" s="831">
        <v>69947</v>
      </c>
      <c r="G112" s="832">
        <v>73.180000000000007</v>
      </c>
      <c r="H112" s="829">
        <v>97.16</v>
      </c>
      <c r="I112" s="829" t="s">
        <v>322</v>
      </c>
      <c r="J112" s="1233">
        <f t="shared" si="6"/>
        <v>97.16</v>
      </c>
      <c r="K112" s="840" t="s">
        <v>656</v>
      </c>
      <c r="L112" s="841" t="s">
        <v>661</v>
      </c>
      <c r="M112" s="841" t="s">
        <v>352</v>
      </c>
      <c r="N112" s="841" t="s">
        <v>662</v>
      </c>
      <c r="O112" s="841"/>
      <c r="P112" s="841" t="s">
        <v>5</v>
      </c>
      <c r="Q112" s="841" t="s">
        <v>323</v>
      </c>
      <c r="R112" s="840" t="s">
        <v>652</v>
      </c>
      <c r="S112" s="829"/>
      <c r="T112" s="829" t="s">
        <v>5</v>
      </c>
      <c r="U112" s="829" t="s">
        <v>323</v>
      </c>
      <c r="V112" s="847" t="s">
        <v>652</v>
      </c>
    </row>
    <row r="113" spans="1:22" outlineLevel="1">
      <c r="A113" s="847" t="s">
        <v>110</v>
      </c>
      <c r="B113" s="829" t="s">
        <v>2429</v>
      </c>
      <c r="C113" s="839">
        <v>43063</v>
      </c>
      <c r="D113" s="829" t="s">
        <v>2509</v>
      </c>
      <c r="E113" s="830" t="s">
        <v>719</v>
      </c>
      <c r="F113" s="831">
        <v>69947</v>
      </c>
      <c r="G113" s="832">
        <v>25.83</v>
      </c>
      <c r="H113" s="829">
        <v>34.29</v>
      </c>
      <c r="I113" s="829" t="s">
        <v>322</v>
      </c>
      <c r="J113" s="1233">
        <f t="shared" si="6"/>
        <v>34.29</v>
      </c>
      <c r="K113" s="840" t="s">
        <v>694</v>
      </c>
      <c r="L113" s="841" t="s">
        <v>661</v>
      </c>
      <c r="M113" s="841" t="s">
        <v>352</v>
      </c>
      <c r="N113" s="841" t="s">
        <v>1021</v>
      </c>
      <c r="O113" s="841"/>
      <c r="P113" s="841" t="s">
        <v>5</v>
      </c>
      <c r="Q113" s="841" t="s">
        <v>323</v>
      </c>
      <c r="R113" s="840" t="s">
        <v>652</v>
      </c>
      <c r="S113" s="829"/>
      <c r="T113" s="829" t="s">
        <v>5</v>
      </c>
      <c r="U113" s="829" t="s">
        <v>323</v>
      </c>
      <c r="V113" s="847" t="s">
        <v>652</v>
      </c>
    </row>
    <row r="114" spans="1:22" outlineLevel="1">
      <c r="A114" s="847" t="s">
        <v>110</v>
      </c>
      <c r="B114" s="829" t="s">
        <v>2429</v>
      </c>
      <c r="C114" s="839">
        <v>43066</v>
      </c>
      <c r="D114" s="829" t="s">
        <v>2477</v>
      </c>
      <c r="E114" s="830" t="s">
        <v>722</v>
      </c>
      <c r="F114" s="831">
        <v>69947</v>
      </c>
      <c r="G114" s="832">
        <v>1.72</v>
      </c>
      <c r="H114" s="829">
        <v>2.29</v>
      </c>
      <c r="I114" s="829" t="s">
        <v>322</v>
      </c>
      <c r="J114" s="1233">
        <f t="shared" si="6"/>
        <v>2.29</v>
      </c>
      <c r="K114" s="840" t="s">
        <v>694</v>
      </c>
      <c r="L114" s="841" t="s">
        <v>661</v>
      </c>
      <c r="M114" s="841" t="s">
        <v>352</v>
      </c>
      <c r="N114" s="841" t="s">
        <v>662</v>
      </c>
      <c r="O114" s="841"/>
      <c r="P114" s="841" t="s">
        <v>5</v>
      </c>
      <c r="Q114" s="841" t="s">
        <v>323</v>
      </c>
      <c r="R114" s="840" t="s">
        <v>652</v>
      </c>
      <c r="S114" s="829"/>
      <c r="T114" s="829" t="s">
        <v>5</v>
      </c>
      <c r="U114" s="829" t="s">
        <v>323</v>
      </c>
      <c r="V114" s="847" t="s">
        <v>652</v>
      </c>
    </row>
    <row r="115" spans="1:22">
      <c r="A115" s="842" t="s">
        <v>647</v>
      </c>
      <c r="B115" s="842"/>
      <c r="C115" s="842"/>
      <c r="D115" s="842"/>
      <c r="E115" s="843"/>
      <c r="F115" s="844"/>
      <c r="G115" s="845">
        <f>SUM(G108:G114)</f>
        <v>2431.7499999999995</v>
      </c>
      <c r="H115" s="846">
        <f>SUM(H108:H114)</f>
        <v>3243.17</v>
      </c>
      <c r="I115" s="842"/>
      <c r="J115" s="1234">
        <f>SUM(J108:J114)</f>
        <v>3243.17</v>
      </c>
      <c r="K115" s="842"/>
      <c r="L115" s="842"/>
      <c r="M115" s="842"/>
      <c r="N115" s="842"/>
      <c r="O115" s="842"/>
      <c r="P115" s="842"/>
      <c r="Q115" s="842"/>
      <c r="R115" s="842"/>
      <c r="S115" s="829"/>
      <c r="T115" s="829"/>
      <c r="U115" s="829"/>
      <c r="V115" s="829"/>
    </row>
    <row r="116" spans="1:22" outlineLevel="1">
      <c r="A116" s="847" t="s">
        <v>111</v>
      </c>
      <c r="B116" s="829" t="s">
        <v>2428</v>
      </c>
      <c r="C116" s="839">
        <v>43033</v>
      </c>
      <c r="D116" s="829" t="s">
        <v>2504</v>
      </c>
      <c r="E116" s="830" t="s">
        <v>724</v>
      </c>
      <c r="F116" s="831">
        <v>69516</v>
      </c>
      <c r="G116" s="832">
        <v>72.709999999999994</v>
      </c>
      <c r="H116" s="829">
        <v>97.41</v>
      </c>
      <c r="I116" s="829" t="s">
        <v>322</v>
      </c>
      <c r="J116" s="1233">
        <f t="shared" ref="J116:J122" si="7">H116</f>
        <v>97.41</v>
      </c>
      <c r="K116" s="840" t="s">
        <v>650</v>
      </c>
      <c r="L116" s="841" t="s">
        <v>661</v>
      </c>
      <c r="M116" s="841" t="s">
        <v>352</v>
      </c>
      <c r="N116" s="841" t="s">
        <v>725</v>
      </c>
      <c r="O116" s="841"/>
      <c r="P116" s="841" t="s">
        <v>5</v>
      </c>
      <c r="Q116" s="841" t="s">
        <v>323</v>
      </c>
      <c r="R116" s="840" t="s">
        <v>652</v>
      </c>
      <c r="S116" s="829"/>
      <c r="T116" s="829" t="s">
        <v>5</v>
      </c>
      <c r="U116" s="829" t="s">
        <v>323</v>
      </c>
      <c r="V116" s="847" t="s">
        <v>652</v>
      </c>
    </row>
    <row r="117" spans="1:22" outlineLevel="1">
      <c r="A117" s="847" t="s">
        <v>111</v>
      </c>
      <c r="B117" s="829" t="s">
        <v>2428</v>
      </c>
      <c r="C117" s="839">
        <v>43033</v>
      </c>
      <c r="D117" s="829" t="s">
        <v>2506</v>
      </c>
      <c r="E117" s="830" t="s">
        <v>727</v>
      </c>
      <c r="F117" s="831">
        <v>69516</v>
      </c>
      <c r="G117" s="832">
        <v>4.67</v>
      </c>
      <c r="H117" s="829">
        <v>6.25</v>
      </c>
      <c r="I117" s="829" t="s">
        <v>322</v>
      </c>
      <c r="J117" s="1233">
        <f t="shared" si="7"/>
        <v>6.25</v>
      </c>
      <c r="K117" s="840" t="s">
        <v>656</v>
      </c>
      <c r="L117" s="841" t="s">
        <v>661</v>
      </c>
      <c r="M117" s="841" t="s">
        <v>352</v>
      </c>
      <c r="N117" s="841" t="s">
        <v>725</v>
      </c>
      <c r="O117" s="841"/>
      <c r="P117" s="841" t="s">
        <v>5</v>
      </c>
      <c r="Q117" s="841" t="s">
        <v>323</v>
      </c>
      <c r="R117" s="840" t="s">
        <v>652</v>
      </c>
      <c r="S117" s="829"/>
      <c r="T117" s="829" t="s">
        <v>5</v>
      </c>
      <c r="U117" s="829" t="s">
        <v>323</v>
      </c>
      <c r="V117" s="847" t="s">
        <v>652</v>
      </c>
    </row>
    <row r="118" spans="1:22" outlineLevel="1">
      <c r="A118" s="847" t="s">
        <v>111</v>
      </c>
      <c r="B118" s="829" t="s">
        <v>2428</v>
      </c>
      <c r="C118" s="839">
        <v>43033</v>
      </c>
      <c r="D118" s="829" t="s">
        <v>2507</v>
      </c>
      <c r="E118" s="830" t="s">
        <v>731</v>
      </c>
      <c r="F118" s="831">
        <v>69516</v>
      </c>
      <c r="G118" s="832">
        <v>1.65</v>
      </c>
      <c r="H118" s="829">
        <v>2.21</v>
      </c>
      <c r="I118" s="829" t="s">
        <v>322</v>
      </c>
      <c r="J118" s="1233">
        <f t="shared" si="7"/>
        <v>2.21</v>
      </c>
      <c r="K118" s="840" t="s">
        <v>694</v>
      </c>
      <c r="L118" s="841" t="s">
        <v>661</v>
      </c>
      <c r="M118" s="841" t="s">
        <v>352</v>
      </c>
      <c r="N118" s="841" t="s">
        <v>725</v>
      </c>
      <c r="O118" s="841"/>
      <c r="P118" s="841" t="s">
        <v>5</v>
      </c>
      <c r="Q118" s="841" t="s">
        <v>323</v>
      </c>
      <c r="R118" s="840" t="s">
        <v>652</v>
      </c>
      <c r="S118" s="829"/>
      <c r="T118" s="829" t="s">
        <v>5</v>
      </c>
      <c r="U118" s="829" t="s">
        <v>323</v>
      </c>
      <c r="V118" s="847" t="s">
        <v>652</v>
      </c>
    </row>
    <row r="119" spans="1:22" outlineLevel="1">
      <c r="A119" s="847" t="s">
        <v>111</v>
      </c>
      <c r="B119" s="829" t="s">
        <v>2429</v>
      </c>
      <c r="C119" s="839">
        <v>43063</v>
      </c>
      <c r="D119" s="829" t="s">
        <v>2444</v>
      </c>
      <c r="E119" s="830" t="s">
        <v>724</v>
      </c>
      <c r="F119" s="831">
        <v>69947</v>
      </c>
      <c r="G119" s="832">
        <v>445.59</v>
      </c>
      <c r="H119" s="829">
        <v>591.63</v>
      </c>
      <c r="I119" s="829" t="s">
        <v>322</v>
      </c>
      <c r="J119" s="1233">
        <f t="shared" si="7"/>
        <v>591.63</v>
      </c>
      <c r="K119" s="840" t="s">
        <v>650</v>
      </c>
      <c r="L119" s="841" t="s">
        <v>661</v>
      </c>
      <c r="M119" s="841" t="s">
        <v>352</v>
      </c>
      <c r="N119" s="841" t="s">
        <v>725</v>
      </c>
      <c r="O119" s="841"/>
      <c r="P119" s="841" t="s">
        <v>5</v>
      </c>
      <c r="Q119" s="841" t="s">
        <v>323</v>
      </c>
      <c r="R119" s="840" t="s">
        <v>652</v>
      </c>
      <c r="S119" s="829"/>
      <c r="T119" s="829" t="s">
        <v>5</v>
      </c>
      <c r="U119" s="829" t="s">
        <v>323</v>
      </c>
      <c r="V119" s="847" t="s">
        <v>652</v>
      </c>
    </row>
    <row r="120" spans="1:22" outlineLevel="1">
      <c r="A120" s="847" t="s">
        <v>111</v>
      </c>
      <c r="B120" s="829" t="s">
        <v>2429</v>
      </c>
      <c r="C120" s="839">
        <v>43063</v>
      </c>
      <c r="D120" s="829" t="s">
        <v>2508</v>
      </c>
      <c r="E120" s="830" t="s">
        <v>727</v>
      </c>
      <c r="F120" s="831">
        <v>69947</v>
      </c>
      <c r="G120" s="832">
        <v>28.25</v>
      </c>
      <c r="H120" s="829">
        <v>37.51</v>
      </c>
      <c r="I120" s="829" t="s">
        <v>322</v>
      </c>
      <c r="J120" s="1233">
        <f t="shared" si="7"/>
        <v>37.51</v>
      </c>
      <c r="K120" s="840" t="s">
        <v>656</v>
      </c>
      <c r="L120" s="841" t="s">
        <v>661</v>
      </c>
      <c r="M120" s="841" t="s">
        <v>352</v>
      </c>
      <c r="N120" s="841" t="s">
        <v>725</v>
      </c>
      <c r="O120" s="841"/>
      <c r="P120" s="841" t="s">
        <v>5</v>
      </c>
      <c r="Q120" s="841" t="s">
        <v>323</v>
      </c>
      <c r="R120" s="840" t="s">
        <v>652</v>
      </c>
      <c r="S120" s="829"/>
      <c r="T120" s="829" t="s">
        <v>5</v>
      </c>
      <c r="U120" s="829" t="s">
        <v>323</v>
      </c>
      <c r="V120" s="847" t="s">
        <v>652</v>
      </c>
    </row>
    <row r="121" spans="1:22" outlineLevel="1">
      <c r="A121" s="847" t="s">
        <v>111</v>
      </c>
      <c r="B121" s="829" t="s">
        <v>2429</v>
      </c>
      <c r="C121" s="839">
        <v>43063</v>
      </c>
      <c r="D121" s="829" t="s">
        <v>2509</v>
      </c>
      <c r="E121" s="830" t="s">
        <v>731</v>
      </c>
      <c r="F121" s="831">
        <v>69947</v>
      </c>
      <c r="G121" s="832">
        <v>9.9700000000000006</v>
      </c>
      <c r="H121" s="829">
        <v>13.24</v>
      </c>
      <c r="I121" s="829" t="s">
        <v>322</v>
      </c>
      <c r="J121" s="1233">
        <f t="shared" si="7"/>
        <v>13.24</v>
      </c>
      <c r="K121" s="840" t="s">
        <v>694</v>
      </c>
      <c r="L121" s="841" t="s">
        <v>661</v>
      </c>
      <c r="M121" s="841" t="s">
        <v>352</v>
      </c>
      <c r="N121" s="841" t="s">
        <v>725</v>
      </c>
      <c r="O121" s="841"/>
      <c r="P121" s="841" t="s">
        <v>5</v>
      </c>
      <c r="Q121" s="841" t="s">
        <v>323</v>
      </c>
      <c r="R121" s="840" t="s">
        <v>652</v>
      </c>
      <c r="S121" s="829"/>
      <c r="T121" s="829" t="s">
        <v>5</v>
      </c>
      <c r="U121" s="829" t="s">
        <v>323</v>
      </c>
      <c r="V121" s="847" t="s">
        <v>652</v>
      </c>
    </row>
    <row r="122" spans="1:22" outlineLevel="1">
      <c r="A122" s="847" t="s">
        <v>111</v>
      </c>
      <c r="B122" s="829" t="s">
        <v>2429</v>
      </c>
      <c r="C122" s="839">
        <v>43066</v>
      </c>
      <c r="D122" s="829" t="s">
        <v>2477</v>
      </c>
      <c r="E122" s="830" t="s">
        <v>736</v>
      </c>
      <c r="F122" s="831">
        <v>69947</v>
      </c>
      <c r="G122" s="832">
        <v>0.66</v>
      </c>
      <c r="H122" s="829">
        <v>0.88</v>
      </c>
      <c r="I122" s="829" t="s">
        <v>322</v>
      </c>
      <c r="J122" s="1233">
        <f t="shared" si="7"/>
        <v>0.88</v>
      </c>
      <c r="K122" s="840" t="s">
        <v>694</v>
      </c>
      <c r="L122" s="841" t="s">
        <v>661</v>
      </c>
      <c r="M122" s="841" t="s">
        <v>352</v>
      </c>
      <c r="N122" s="841" t="s">
        <v>725</v>
      </c>
      <c r="O122" s="841"/>
      <c r="P122" s="841" t="s">
        <v>5</v>
      </c>
      <c r="Q122" s="841" t="s">
        <v>323</v>
      </c>
      <c r="R122" s="840" t="s">
        <v>652</v>
      </c>
      <c r="S122" s="829"/>
      <c r="T122" s="829" t="s">
        <v>5</v>
      </c>
      <c r="U122" s="829" t="s">
        <v>323</v>
      </c>
      <c r="V122" s="847" t="s">
        <v>652</v>
      </c>
    </row>
    <row r="123" spans="1:22">
      <c r="A123" s="842" t="s">
        <v>647</v>
      </c>
      <c r="B123" s="842"/>
      <c r="C123" s="842"/>
      <c r="D123" s="842"/>
      <c r="E123" s="843"/>
      <c r="F123" s="844"/>
      <c r="G123" s="845">
        <f>SUM(G116:G122)</f>
        <v>563.5</v>
      </c>
      <c r="H123" s="846">
        <f>SUM(H116:H122)</f>
        <v>749.13</v>
      </c>
      <c r="I123" s="842"/>
      <c r="J123" s="1234">
        <f>SUM(J116:J122)</f>
        <v>749.13</v>
      </c>
      <c r="K123" s="842"/>
      <c r="L123" s="842"/>
      <c r="M123" s="842"/>
      <c r="N123" s="842"/>
      <c r="O123" s="842"/>
      <c r="P123" s="842"/>
      <c r="Q123" s="842"/>
      <c r="R123" s="842"/>
      <c r="S123" s="829"/>
      <c r="T123" s="829"/>
      <c r="U123" s="829"/>
      <c r="V123" s="829"/>
    </row>
    <row r="124" spans="1:22" outlineLevel="1">
      <c r="A124" s="847" t="s">
        <v>112</v>
      </c>
      <c r="B124" s="829" t="s">
        <v>2428</v>
      </c>
      <c r="C124" s="839">
        <v>43033</v>
      </c>
      <c r="D124" s="829" t="s">
        <v>2504</v>
      </c>
      <c r="E124" s="830" t="s">
        <v>737</v>
      </c>
      <c r="F124" s="831">
        <v>69516</v>
      </c>
      <c r="G124" s="832">
        <v>401.57</v>
      </c>
      <c r="H124" s="829">
        <v>537.99</v>
      </c>
      <c r="I124" s="829" t="s">
        <v>322</v>
      </c>
      <c r="J124" s="1233">
        <f t="shared" ref="J124:J130" si="8">H124</f>
        <v>537.99</v>
      </c>
      <c r="K124" s="840" t="s">
        <v>650</v>
      </c>
      <c r="L124" s="841" t="s">
        <v>661</v>
      </c>
      <c r="M124" s="841" t="s">
        <v>352</v>
      </c>
      <c r="N124" s="841" t="s">
        <v>738</v>
      </c>
      <c r="O124" s="841"/>
      <c r="P124" s="841" t="s">
        <v>5</v>
      </c>
      <c r="Q124" s="841" t="s">
        <v>323</v>
      </c>
      <c r="R124" s="840" t="s">
        <v>652</v>
      </c>
      <c r="S124" s="829"/>
      <c r="T124" s="829" t="s">
        <v>5</v>
      </c>
      <c r="U124" s="829" t="s">
        <v>323</v>
      </c>
      <c r="V124" s="847" t="s">
        <v>652</v>
      </c>
    </row>
    <row r="125" spans="1:22" outlineLevel="1">
      <c r="A125" s="847" t="s">
        <v>112</v>
      </c>
      <c r="B125" s="829" t="s">
        <v>2428</v>
      </c>
      <c r="C125" s="839">
        <v>43033</v>
      </c>
      <c r="D125" s="829" t="s">
        <v>2506</v>
      </c>
      <c r="E125" s="830" t="s">
        <v>739</v>
      </c>
      <c r="F125" s="831">
        <v>69516</v>
      </c>
      <c r="G125" s="832">
        <v>25.59</v>
      </c>
      <c r="H125" s="829">
        <v>34.28</v>
      </c>
      <c r="I125" s="829" t="s">
        <v>322</v>
      </c>
      <c r="J125" s="1233">
        <f t="shared" si="8"/>
        <v>34.28</v>
      </c>
      <c r="K125" s="840" t="s">
        <v>656</v>
      </c>
      <c r="L125" s="841" t="s">
        <v>661</v>
      </c>
      <c r="M125" s="841" t="s">
        <v>352</v>
      </c>
      <c r="N125" s="841" t="s">
        <v>738</v>
      </c>
      <c r="O125" s="841"/>
      <c r="P125" s="841" t="s">
        <v>5</v>
      </c>
      <c r="Q125" s="841" t="s">
        <v>323</v>
      </c>
      <c r="R125" s="840" t="s">
        <v>652</v>
      </c>
      <c r="S125" s="829"/>
      <c r="T125" s="829" t="s">
        <v>5</v>
      </c>
      <c r="U125" s="829" t="s">
        <v>323</v>
      </c>
      <c r="V125" s="847" t="s">
        <v>652</v>
      </c>
    </row>
    <row r="126" spans="1:22" outlineLevel="1">
      <c r="A126" s="847" t="s">
        <v>112</v>
      </c>
      <c r="B126" s="829" t="s">
        <v>2428</v>
      </c>
      <c r="C126" s="839">
        <v>43033</v>
      </c>
      <c r="D126" s="829" t="s">
        <v>2507</v>
      </c>
      <c r="E126" s="830" t="s">
        <v>741</v>
      </c>
      <c r="F126" s="831">
        <v>69516</v>
      </c>
      <c r="G126" s="832">
        <v>9.0299999999999994</v>
      </c>
      <c r="H126" s="829">
        <v>12.1</v>
      </c>
      <c r="I126" s="829" t="s">
        <v>322</v>
      </c>
      <c r="J126" s="1233">
        <f t="shared" si="8"/>
        <v>12.1</v>
      </c>
      <c r="K126" s="840" t="s">
        <v>694</v>
      </c>
      <c r="L126" s="841" t="s">
        <v>661</v>
      </c>
      <c r="M126" s="841" t="s">
        <v>352</v>
      </c>
      <c r="N126" s="841" t="s">
        <v>738</v>
      </c>
      <c r="O126" s="841"/>
      <c r="P126" s="841" t="s">
        <v>5</v>
      </c>
      <c r="Q126" s="841" t="s">
        <v>323</v>
      </c>
      <c r="R126" s="840" t="s">
        <v>652</v>
      </c>
      <c r="S126" s="829"/>
      <c r="T126" s="829" t="s">
        <v>5</v>
      </c>
      <c r="U126" s="829" t="s">
        <v>323</v>
      </c>
      <c r="V126" s="847" t="s">
        <v>652</v>
      </c>
    </row>
    <row r="127" spans="1:22" outlineLevel="1">
      <c r="A127" s="847" t="s">
        <v>112</v>
      </c>
      <c r="B127" s="829" t="s">
        <v>2429</v>
      </c>
      <c r="C127" s="839">
        <v>43063</v>
      </c>
      <c r="D127" s="829" t="s">
        <v>2444</v>
      </c>
      <c r="E127" s="830" t="s">
        <v>737</v>
      </c>
      <c r="F127" s="831">
        <v>69947</v>
      </c>
      <c r="G127" s="832">
        <v>189.07</v>
      </c>
      <c r="H127" s="829">
        <v>251.03</v>
      </c>
      <c r="I127" s="829" t="s">
        <v>322</v>
      </c>
      <c r="J127" s="1233">
        <f t="shared" si="8"/>
        <v>251.03</v>
      </c>
      <c r="K127" s="840" t="s">
        <v>650</v>
      </c>
      <c r="L127" s="841" t="s">
        <v>661</v>
      </c>
      <c r="M127" s="841" t="s">
        <v>352</v>
      </c>
      <c r="N127" s="841" t="s">
        <v>738</v>
      </c>
      <c r="O127" s="841"/>
      <c r="P127" s="841" t="s">
        <v>5</v>
      </c>
      <c r="Q127" s="841" t="s">
        <v>323</v>
      </c>
      <c r="R127" s="840" t="s">
        <v>652</v>
      </c>
      <c r="S127" s="829"/>
      <c r="T127" s="829" t="s">
        <v>5</v>
      </c>
      <c r="U127" s="829" t="s">
        <v>323</v>
      </c>
      <c r="V127" s="847" t="s">
        <v>652</v>
      </c>
    </row>
    <row r="128" spans="1:22" outlineLevel="1">
      <c r="A128" s="847" t="s">
        <v>112</v>
      </c>
      <c r="B128" s="829" t="s">
        <v>2429</v>
      </c>
      <c r="C128" s="839">
        <v>43063</v>
      </c>
      <c r="D128" s="829" t="s">
        <v>2508</v>
      </c>
      <c r="E128" s="830" t="s">
        <v>739</v>
      </c>
      <c r="F128" s="831">
        <v>69947</v>
      </c>
      <c r="G128" s="832">
        <v>12.39</v>
      </c>
      <c r="H128" s="829">
        <v>16.45</v>
      </c>
      <c r="I128" s="829" t="s">
        <v>322</v>
      </c>
      <c r="J128" s="1233">
        <f t="shared" si="8"/>
        <v>16.45</v>
      </c>
      <c r="K128" s="840" t="s">
        <v>656</v>
      </c>
      <c r="L128" s="841" t="s">
        <v>661</v>
      </c>
      <c r="M128" s="841" t="s">
        <v>352</v>
      </c>
      <c r="N128" s="841" t="s">
        <v>738</v>
      </c>
      <c r="O128" s="841"/>
      <c r="P128" s="841" t="s">
        <v>5</v>
      </c>
      <c r="Q128" s="841" t="s">
        <v>323</v>
      </c>
      <c r="R128" s="840" t="s">
        <v>652</v>
      </c>
      <c r="S128" s="829"/>
      <c r="T128" s="829" t="s">
        <v>5</v>
      </c>
      <c r="U128" s="829" t="s">
        <v>323</v>
      </c>
      <c r="V128" s="847" t="s">
        <v>652</v>
      </c>
    </row>
    <row r="129" spans="1:22" outlineLevel="1">
      <c r="A129" s="847" t="s">
        <v>112</v>
      </c>
      <c r="B129" s="829" t="s">
        <v>2429</v>
      </c>
      <c r="C129" s="839">
        <v>43066</v>
      </c>
      <c r="D129" s="829" t="s">
        <v>2477</v>
      </c>
      <c r="E129" s="830" t="s">
        <v>744</v>
      </c>
      <c r="F129" s="831">
        <v>69947</v>
      </c>
      <c r="G129" s="832">
        <v>0.28999999999999998</v>
      </c>
      <c r="H129" s="829">
        <v>0.39</v>
      </c>
      <c r="I129" s="829" t="s">
        <v>322</v>
      </c>
      <c r="J129" s="1233">
        <f t="shared" si="8"/>
        <v>0.39</v>
      </c>
      <c r="K129" s="840" t="s">
        <v>694</v>
      </c>
      <c r="L129" s="841" t="s">
        <v>661</v>
      </c>
      <c r="M129" s="841" t="s">
        <v>352</v>
      </c>
      <c r="N129" s="841" t="s">
        <v>738</v>
      </c>
      <c r="O129" s="841"/>
      <c r="P129" s="841" t="s">
        <v>5</v>
      </c>
      <c r="Q129" s="841" t="s">
        <v>323</v>
      </c>
      <c r="R129" s="840" t="s">
        <v>652</v>
      </c>
      <c r="S129" s="829"/>
      <c r="T129" s="829" t="s">
        <v>5</v>
      </c>
      <c r="U129" s="829" t="s">
        <v>323</v>
      </c>
      <c r="V129" s="847" t="s">
        <v>652</v>
      </c>
    </row>
    <row r="130" spans="1:22" outlineLevel="1">
      <c r="A130" s="847" t="s">
        <v>112</v>
      </c>
      <c r="B130" s="829" t="s">
        <v>2429</v>
      </c>
      <c r="C130" s="839">
        <v>43063</v>
      </c>
      <c r="D130" s="829" t="s">
        <v>2509</v>
      </c>
      <c r="E130" s="830" t="s">
        <v>741</v>
      </c>
      <c r="F130" s="831">
        <v>69947</v>
      </c>
      <c r="G130" s="832">
        <v>4.38</v>
      </c>
      <c r="H130" s="829">
        <v>5.81</v>
      </c>
      <c r="I130" s="829" t="s">
        <v>322</v>
      </c>
      <c r="J130" s="1233">
        <f t="shared" si="8"/>
        <v>5.81</v>
      </c>
      <c r="K130" s="840" t="s">
        <v>694</v>
      </c>
      <c r="L130" s="841" t="s">
        <v>661</v>
      </c>
      <c r="M130" s="841" t="s">
        <v>352</v>
      </c>
      <c r="N130" s="841" t="s">
        <v>738</v>
      </c>
      <c r="O130" s="841"/>
      <c r="P130" s="841" t="s">
        <v>5</v>
      </c>
      <c r="Q130" s="841" t="s">
        <v>323</v>
      </c>
      <c r="R130" s="840" t="s">
        <v>652</v>
      </c>
      <c r="S130" s="829"/>
      <c r="T130" s="829" t="s">
        <v>5</v>
      </c>
      <c r="U130" s="829" t="s">
        <v>323</v>
      </c>
      <c r="V130" s="847" t="s">
        <v>652</v>
      </c>
    </row>
    <row r="131" spans="1:22">
      <c r="A131" s="842" t="s">
        <v>647</v>
      </c>
      <c r="B131" s="842"/>
      <c r="C131" s="842"/>
      <c r="D131" s="842"/>
      <c r="E131" s="843"/>
      <c r="F131" s="844"/>
      <c r="G131" s="845">
        <f>SUM(G124:G130)</f>
        <v>642.31999999999994</v>
      </c>
      <c r="H131" s="846">
        <f>SUM(H124:H130)</f>
        <v>858.05</v>
      </c>
      <c r="I131" s="842"/>
      <c r="J131" s="1234">
        <f>SUM(J124:J130)</f>
        <v>858.05</v>
      </c>
      <c r="K131" s="842"/>
      <c r="L131" s="842"/>
      <c r="M131" s="842"/>
      <c r="N131" s="842"/>
      <c r="O131" s="842"/>
      <c r="P131" s="842"/>
      <c r="Q131" s="842"/>
      <c r="R131" s="842"/>
      <c r="S131" s="829"/>
      <c r="T131" s="829"/>
      <c r="U131" s="829"/>
      <c r="V131" s="829"/>
    </row>
    <row r="132" spans="1:22" outlineLevel="1">
      <c r="A132" s="847" t="s">
        <v>113</v>
      </c>
      <c r="B132" s="829" t="s">
        <v>2428</v>
      </c>
      <c r="C132" s="839">
        <v>43033</v>
      </c>
      <c r="D132" s="829" t="s">
        <v>2504</v>
      </c>
      <c r="E132" s="830" t="s">
        <v>745</v>
      </c>
      <c r="F132" s="831">
        <v>69516</v>
      </c>
      <c r="G132" s="832">
        <v>181.04</v>
      </c>
      <c r="H132" s="829">
        <v>242.54</v>
      </c>
      <c r="I132" s="829" t="s">
        <v>322</v>
      </c>
      <c r="J132" s="1233">
        <f t="shared" ref="J132:J140" si="9">H132</f>
        <v>242.54</v>
      </c>
      <c r="K132" s="840" t="s">
        <v>650</v>
      </c>
      <c r="L132" s="841" t="s">
        <v>661</v>
      </c>
      <c r="M132" s="841" t="s">
        <v>352</v>
      </c>
      <c r="N132" s="841" t="s">
        <v>746</v>
      </c>
      <c r="O132" s="841"/>
      <c r="P132" s="841" t="s">
        <v>5</v>
      </c>
      <c r="Q132" s="841" t="s">
        <v>323</v>
      </c>
      <c r="R132" s="840" t="s">
        <v>652</v>
      </c>
      <c r="S132" s="829"/>
      <c r="T132" s="829" t="s">
        <v>5</v>
      </c>
      <c r="U132" s="829" t="s">
        <v>323</v>
      </c>
      <c r="V132" s="847" t="s">
        <v>652</v>
      </c>
    </row>
    <row r="133" spans="1:22" outlineLevel="1">
      <c r="A133" s="847" t="s">
        <v>113</v>
      </c>
      <c r="B133" s="829" t="s">
        <v>2428</v>
      </c>
      <c r="C133" s="839">
        <v>43033</v>
      </c>
      <c r="D133" s="829" t="s">
        <v>2506</v>
      </c>
      <c r="E133" s="830" t="s">
        <v>747</v>
      </c>
      <c r="F133" s="831">
        <v>69516</v>
      </c>
      <c r="G133" s="832">
        <v>10.86</v>
      </c>
      <c r="H133" s="829">
        <v>14.55</v>
      </c>
      <c r="I133" s="829" t="s">
        <v>322</v>
      </c>
      <c r="J133" s="1233">
        <f t="shared" si="9"/>
        <v>14.55</v>
      </c>
      <c r="K133" s="840" t="s">
        <v>656</v>
      </c>
      <c r="L133" s="841" t="s">
        <v>661</v>
      </c>
      <c r="M133" s="841" t="s">
        <v>352</v>
      </c>
      <c r="N133" s="841" t="s">
        <v>746</v>
      </c>
      <c r="O133" s="841"/>
      <c r="P133" s="841" t="s">
        <v>5</v>
      </c>
      <c r="Q133" s="841" t="s">
        <v>323</v>
      </c>
      <c r="R133" s="840" t="s">
        <v>652</v>
      </c>
      <c r="S133" s="829"/>
      <c r="T133" s="829" t="s">
        <v>5</v>
      </c>
      <c r="U133" s="829" t="s">
        <v>323</v>
      </c>
      <c r="V133" s="847" t="s">
        <v>652</v>
      </c>
    </row>
    <row r="134" spans="1:22" outlineLevel="1">
      <c r="A134" s="847" t="s">
        <v>113</v>
      </c>
      <c r="B134" s="829" t="s">
        <v>2428</v>
      </c>
      <c r="C134" s="839">
        <v>43033</v>
      </c>
      <c r="D134" s="829" t="s">
        <v>2507</v>
      </c>
      <c r="E134" s="830" t="s">
        <v>748</v>
      </c>
      <c r="F134" s="831">
        <v>69516</v>
      </c>
      <c r="G134" s="832">
        <v>3.83</v>
      </c>
      <c r="H134" s="829">
        <v>5.13</v>
      </c>
      <c r="I134" s="829" t="s">
        <v>322</v>
      </c>
      <c r="J134" s="1233">
        <f t="shared" si="9"/>
        <v>5.13</v>
      </c>
      <c r="K134" s="840" t="s">
        <v>694</v>
      </c>
      <c r="L134" s="841" t="s">
        <v>661</v>
      </c>
      <c r="M134" s="841" t="s">
        <v>352</v>
      </c>
      <c r="N134" s="841" t="s">
        <v>746</v>
      </c>
      <c r="O134" s="841"/>
      <c r="P134" s="841" t="s">
        <v>5</v>
      </c>
      <c r="Q134" s="841" t="s">
        <v>323</v>
      </c>
      <c r="R134" s="840" t="s">
        <v>652</v>
      </c>
      <c r="S134" s="829"/>
      <c r="T134" s="829" t="s">
        <v>5</v>
      </c>
      <c r="U134" s="829" t="s">
        <v>323</v>
      </c>
      <c r="V134" s="847" t="s">
        <v>652</v>
      </c>
    </row>
    <row r="135" spans="1:22" outlineLevel="1">
      <c r="A135" s="847" t="s">
        <v>113</v>
      </c>
      <c r="B135" s="829" t="s">
        <v>2429</v>
      </c>
      <c r="C135" s="839">
        <v>43063</v>
      </c>
      <c r="D135" s="829" t="s">
        <v>2444</v>
      </c>
      <c r="E135" s="830" t="s">
        <v>745</v>
      </c>
      <c r="F135" s="831">
        <v>69947</v>
      </c>
      <c r="G135" s="832">
        <v>138.81</v>
      </c>
      <c r="H135" s="829">
        <v>184.31</v>
      </c>
      <c r="I135" s="829" t="s">
        <v>322</v>
      </c>
      <c r="J135" s="1233">
        <f t="shared" si="9"/>
        <v>184.31</v>
      </c>
      <c r="K135" s="840" t="s">
        <v>650</v>
      </c>
      <c r="L135" s="841" t="s">
        <v>661</v>
      </c>
      <c r="M135" s="841" t="s">
        <v>352</v>
      </c>
      <c r="N135" s="841" t="s">
        <v>746</v>
      </c>
      <c r="O135" s="841"/>
      <c r="P135" s="841" t="s">
        <v>5</v>
      </c>
      <c r="Q135" s="841" t="s">
        <v>323</v>
      </c>
      <c r="R135" s="840" t="s">
        <v>652</v>
      </c>
      <c r="S135" s="829"/>
      <c r="T135" s="829" t="s">
        <v>5</v>
      </c>
      <c r="U135" s="829" t="s">
        <v>323</v>
      </c>
      <c r="V135" s="847" t="s">
        <v>652</v>
      </c>
    </row>
    <row r="136" spans="1:22" outlineLevel="1">
      <c r="A136" s="847" t="s">
        <v>113</v>
      </c>
      <c r="B136" s="829" t="s">
        <v>2429</v>
      </c>
      <c r="C136" s="839">
        <v>43063</v>
      </c>
      <c r="D136" s="829" t="s">
        <v>2508</v>
      </c>
      <c r="E136" s="830" t="s">
        <v>747</v>
      </c>
      <c r="F136" s="831">
        <v>69947</v>
      </c>
      <c r="G136" s="832">
        <v>8.2200000000000006</v>
      </c>
      <c r="H136" s="829">
        <v>10.91</v>
      </c>
      <c r="I136" s="829" t="s">
        <v>322</v>
      </c>
      <c r="J136" s="1233">
        <f t="shared" si="9"/>
        <v>10.91</v>
      </c>
      <c r="K136" s="840" t="s">
        <v>656</v>
      </c>
      <c r="L136" s="841" t="s">
        <v>661</v>
      </c>
      <c r="M136" s="841" t="s">
        <v>352</v>
      </c>
      <c r="N136" s="841" t="s">
        <v>746</v>
      </c>
      <c r="O136" s="841"/>
      <c r="P136" s="841" t="s">
        <v>5</v>
      </c>
      <c r="Q136" s="841" t="s">
        <v>323</v>
      </c>
      <c r="R136" s="840" t="s">
        <v>652</v>
      </c>
      <c r="S136" s="829"/>
      <c r="T136" s="829" t="s">
        <v>5</v>
      </c>
      <c r="U136" s="829" t="s">
        <v>323</v>
      </c>
      <c r="V136" s="847" t="s">
        <v>652</v>
      </c>
    </row>
    <row r="137" spans="1:22" outlineLevel="1">
      <c r="A137" s="847" t="s">
        <v>113</v>
      </c>
      <c r="B137" s="829" t="s">
        <v>2429</v>
      </c>
      <c r="C137" s="839">
        <v>43063</v>
      </c>
      <c r="D137" s="829" t="s">
        <v>2509</v>
      </c>
      <c r="E137" s="830" t="s">
        <v>748</v>
      </c>
      <c r="F137" s="831">
        <v>69947</v>
      </c>
      <c r="G137" s="832">
        <v>2.9</v>
      </c>
      <c r="H137" s="829">
        <v>3.85</v>
      </c>
      <c r="I137" s="829" t="s">
        <v>322</v>
      </c>
      <c r="J137" s="1233">
        <f t="shared" si="9"/>
        <v>3.85</v>
      </c>
      <c r="K137" s="840" t="s">
        <v>694</v>
      </c>
      <c r="L137" s="841" t="s">
        <v>661</v>
      </c>
      <c r="M137" s="841" t="s">
        <v>352</v>
      </c>
      <c r="N137" s="841" t="s">
        <v>746</v>
      </c>
      <c r="O137" s="841"/>
      <c r="P137" s="841" t="s">
        <v>5</v>
      </c>
      <c r="Q137" s="841" t="s">
        <v>323</v>
      </c>
      <c r="R137" s="840" t="s">
        <v>652</v>
      </c>
      <c r="S137" s="829"/>
      <c r="T137" s="829" t="s">
        <v>5</v>
      </c>
      <c r="U137" s="829" t="s">
        <v>323</v>
      </c>
      <c r="V137" s="847" t="s">
        <v>652</v>
      </c>
    </row>
    <row r="138" spans="1:22" outlineLevel="1">
      <c r="A138" s="847" t="s">
        <v>113</v>
      </c>
      <c r="B138" s="829" t="s">
        <v>2429</v>
      </c>
      <c r="C138" s="839">
        <v>43066</v>
      </c>
      <c r="D138" s="829" t="s">
        <v>2477</v>
      </c>
      <c r="E138" s="830" t="s">
        <v>754</v>
      </c>
      <c r="F138" s="831">
        <v>69947</v>
      </c>
      <c r="G138" s="832">
        <v>0.2</v>
      </c>
      <c r="H138" s="829">
        <v>0.26</v>
      </c>
      <c r="I138" s="829" t="s">
        <v>322</v>
      </c>
      <c r="J138" s="1233">
        <f t="shared" si="9"/>
        <v>0.26</v>
      </c>
      <c r="K138" s="840" t="s">
        <v>694</v>
      </c>
      <c r="L138" s="841" t="s">
        <v>661</v>
      </c>
      <c r="M138" s="841" t="s">
        <v>352</v>
      </c>
      <c r="N138" s="841" t="s">
        <v>746</v>
      </c>
      <c r="O138" s="841"/>
      <c r="P138" s="841" t="s">
        <v>5</v>
      </c>
      <c r="Q138" s="841" t="s">
        <v>323</v>
      </c>
      <c r="R138" s="840" t="s">
        <v>652</v>
      </c>
      <c r="S138" s="829"/>
      <c r="T138" s="829" t="s">
        <v>5</v>
      </c>
      <c r="U138" s="829" t="s">
        <v>323</v>
      </c>
      <c r="V138" s="847" t="s">
        <v>652</v>
      </c>
    </row>
    <row r="139" spans="1:22" outlineLevel="1">
      <c r="A139" s="847" t="s">
        <v>113</v>
      </c>
      <c r="B139" s="829" t="s">
        <v>2429</v>
      </c>
      <c r="C139" s="839">
        <v>43069</v>
      </c>
      <c r="D139" s="829" t="s">
        <v>2512</v>
      </c>
      <c r="E139" s="830" t="s">
        <v>1668</v>
      </c>
      <c r="F139" s="831">
        <v>69947</v>
      </c>
      <c r="G139" s="832">
        <v>2.46</v>
      </c>
      <c r="H139" s="829">
        <v>3.26</v>
      </c>
      <c r="I139" s="829" t="s">
        <v>322</v>
      </c>
      <c r="J139" s="1233">
        <f t="shared" si="9"/>
        <v>3.26</v>
      </c>
      <c r="K139" s="840" t="s">
        <v>818</v>
      </c>
      <c r="L139" s="841" t="s">
        <v>661</v>
      </c>
      <c r="M139" s="841" t="s">
        <v>352</v>
      </c>
      <c r="N139" s="841"/>
      <c r="O139" s="841"/>
      <c r="P139" s="841" t="s">
        <v>5</v>
      </c>
      <c r="Q139" s="841" t="s">
        <v>323</v>
      </c>
      <c r="R139" s="840" t="s">
        <v>652</v>
      </c>
      <c r="S139" s="829"/>
      <c r="T139" s="829" t="s">
        <v>5</v>
      </c>
      <c r="U139" s="829" t="s">
        <v>323</v>
      </c>
      <c r="V139" s="847" t="s">
        <v>652</v>
      </c>
    </row>
    <row r="140" spans="1:22" outlineLevel="1">
      <c r="A140" s="847" t="s">
        <v>113</v>
      </c>
      <c r="B140" s="829" t="s">
        <v>2429</v>
      </c>
      <c r="C140" s="839">
        <v>43069</v>
      </c>
      <c r="D140" s="829" t="s">
        <v>2512</v>
      </c>
      <c r="E140" s="830" t="s">
        <v>1668</v>
      </c>
      <c r="F140" s="831">
        <v>69947</v>
      </c>
      <c r="G140" s="832">
        <v>10.81</v>
      </c>
      <c r="H140" s="829">
        <v>14.35</v>
      </c>
      <c r="I140" s="829" t="s">
        <v>322</v>
      </c>
      <c r="J140" s="1233">
        <f t="shared" si="9"/>
        <v>14.35</v>
      </c>
      <c r="K140" s="840" t="s">
        <v>818</v>
      </c>
      <c r="L140" s="841" t="s">
        <v>661</v>
      </c>
      <c r="M140" s="841" t="s">
        <v>352</v>
      </c>
      <c r="N140" s="841"/>
      <c r="O140" s="841"/>
      <c r="P140" s="841" t="s">
        <v>5</v>
      </c>
      <c r="Q140" s="841" t="s">
        <v>323</v>
      </c>
      <c r="R140" s="840" t="s">
        <v>652</v>
      </c>
      <c r="S140" s="829"/>
      <c r="T140" s="829" t="s">
        <v>5</v>
      </c>
      <c r="U140" s="829" t="s">
        <v>323</v>
      </c>
      <c r="V140" s="847" t="s">
        <v>652</v>
      </c>
    </row>
    <row r="141" spans="1:22">
      <c r="A141" s="842" t="s">
        <v>647</v>
      </c>
      <c r="B141" s="842"/>
      <c r="C141" s="842"/>
      <c r="D141" s="842"/>
      <c r="E141" s="843"/>
      <c r="F141" s="844"/>
      <c r="G141" s="845">
        <f>SUM(G132:G140)</f>
        <v>359.12999999999994</v>
      </c>
      <c r="H141" s="846">
        <f>SUM(H132:H140)</f>
        <v>479.16</v>
      </c>
      <c r="I141" s="842"/>
      <c r="J141" s="1234">
        <f>SUM(J132:J140)</f>
        <v>479.16</v>
      </c>
      <c r="K141" s="842"/>
      <c r="L141" s="842"/>
      <c r="M141" s="842"/>
      <c r="N141" s="842"/>
      <c r="O141" s="842"/>
      <c r="P141" s="842"/>
      <c r="Q141" s="842"/>
      <c r="R141" s="842"/>
      <c r="S141" s="829"/>
      <c r="T141" s="829"/>
      <c r="U141" s="829"/>
      <c r="V141" s="829"/>
    </row>
    <row r="142" spans="1:22" outlineLevel="1">
      <c r="A142" s="847" t="s">
        <v>114</v>
      </c>
      <c r="B142" s="829" t="s">
        <v>2428</v>
      </c>
      <c r="C142" s="839">
        <v>43033</v>
      </c>
      <c r="D142" s="829" t="s">
        <v>2504</v>
      </c>
      <c r="E142" s="830" t="s">
        <v>798</v>
      </c>
      <c r="F142" s="831">
        <v>69516</v>
      </c>
      <c r="G142" s="832">
        <v>60.97</v>
      </c>
      <c r="H142" s="829">
        <v>81.680000000000007</v>
      </c>
      <c r="I142" s="829" t="s">
        <v>322</v>
      </c>
      <c r="J142" s="1233">
        <f t="shared" ref="J142:J148" si="10">H142</f>
        <v>81.680000000000007</v>
      </c>
      <c r="K142" s="840" t="s">
        <v>650</v>
      </c>
      <c r="L142" s="841" t="s">
        <v>661</v>
      </c>
      <c r="M142" s="841" t="s">
        <v>352</v>
      </c>
      <c r="N142" s="841" t="s">
        <v>799</v>
      </c>
      <c r="O142" s="841"/>
      <c r="P142" s="841" t="s">
        <v>5</v>
      </c>
      <c r="Q142" s="841" t="s">
        <v>323</v>
      </c>
      <c r="R142" s="840" t="s">
        <v>652</v>
      </c>
      <c r="S142" s="829"/>
      <c r="T142" s="829" t="s">
        <v>5</v>
      </c>
      <c r="U142" s="829" t="s">
        <v>323</v>
      </c>
      <c r="V142" s="847" t="s">
        <v>652</v>
      </c>
    </row>
    <row r="143" spans="1:22" outlineLevel="1">
      <c r="A143" s="847" t="s">
        <v>114</v>
      </c>
      <c r="B143" s="829" t="s">
        <v>2428</v>
      </c>
      <c r="C143" s="839">
        <v>43033</v>
      </c>
      <c r="D143" s="829" t="s">
        <v>2506</v>
      </c>
      <c r="E143" s="830" t="s">
        <v>800</v>
      </c>
      <c r="F143" s="831">
        <v>69516</v>
      </c>
      <c r="G143" s="832">
        <v>3.66</v>
      </c>
      <c r="H143" s="829">
        <v>4.9000000000000004</v>
      </c>
      <c r="I143" s="829" t="s">
        <v>322</v>
      </c>
      <c r="J143" s="1233">
        <f t="shared" si="10"/>
        <v>4.9000000000000004</v>
      </c>
      <c r="K143" s="840" t="s">
        <v>656</v>
      </c>
      <c r="L143" s="841" t="s">
        <v>661</v>
      </c>
      <c r="M143" s="841" t="s">
        <v>352</v>
      </c>
      <c r="N143" s="841" t="s">
        <v>799</v>
      </c>
      <c r="O143" s="841"/>
      <c r="P143" s="841" t="s">
        <v>5</v>
      </c>
      <c r="Q143" s="841" t="s">
        <v>323</v>
      </c>
      <c r="R143" s="840" t="s">
        <v>652</v>
      </c>
      <c r="S143" s="829"/>
      <c r="T143" s="829" t="s">
        <v>5</v>
      </c>
      <c r="U143" s="829" t="s">
        <v>323</v>
      </c>
      <c r="V143" s="847" t="s">
        <v>652</v>
      </c>
    </row>
    <row r="144" spans="1:22" outlineLevel="1">
      <c r="A144" s="847" t="s">
        <v>114</v>
      </c>
      <c r="B144" s="829" t="s">
        <v>2428</v>
      </c>
      <c r="C144" s="839">
        <v>43033</v>
      </c>
      <c r="D144" s="829" t="s">
        <v>2507</v>
      </c>
      <c r="E144" s="830" t="s">
        <v>801</v>
      </c>
      <c r="F144" s="831">
        <v>69516</v>
      </c>
      <c r="G144" s="832">
        <v>1.29</v>
      </c>
      <c r="H144" s="829">
        <v>1.73</v>
      </c>
      <c r="I144" s="829" t="s">
        <v>322</v>
      </c>
      <c r="J144" s="1233">
        <f t="shared" si="10"/>
        <v>1.73</v>
      </c>
      <c r="K144" s="840" t="s">
        <v>694</v>
      </c>
      <c r="L144" s="841" t="s">
        <v>661</v>
      </c>
      <c r="M144" s="841" t="s">
        <v>352</v>
      </c>
      <c r="N144" s="841" t="s">
        <v>799</v>
      </c>
      <c r="O144" s="841"/>
      <c r="P144" s="841" t="s">
        <v>5</v>
      </c>
      <c r="Q144" s="841" t="s">
        <v>323</v>
      </c>
      <c r="R144" s="840" t="s">
        <v>652</v>
      </c>
      <c r="S144" s="829"/>
      <c r="T144" s="829" t="s">
        <v>5</v>
      </c>
      <c r="U144" s="829" t="s">
        <v>323</v>
      </c>
      <c r="V144" s="847" t="s">
        <v>652</v>
      </c>
    </row>
    <row r="145" spans="1:22" outlineLevel="1">
      <c r="A145" s="847" t="s">
        <v>114</v>
      </c>
      <c r="B145" s="829" t="s">
        <v>2429</v>
      </c>
      <c r="C145" s="839">
        <v>43063</v>
      </c>
      <c r="D145" s="829" t="s">
        <v>2444</v>
      </c>
      <c r="E145" s="830" t="s">
        <v>798</v>
      </c>
      <c r="F145" s="831">
        <v>69947</v>
      </c>
      <c r="G145" s="832">
        <v>120.63</v>
      </c>
      <c r="H145" s="829">
        <v>160.16999999999999</v>
      </c>
      <c r="I145" s="829" t="s">
        <v>322</v>
      </c>
      <c r="J145" s="1233">
        <f t="shared" si="10"/>
        <v>160.16999999999999</v>
      </c>
      <c r="K145" s="840" t="s">
        <v>650</v>
      </c>
      <c r="L145" s="841" t="s">
        <v>661</v>
      </c>
      <c r="M145" s="841" t="s">
        <v>352</v>
      </c>
      <c r="N145" s="841" t="s">
        <v>799</v>
      </c>
      <c r="O145" s="841"/>
      <c r="P145" s="841" t="s">
        <v>5</v>
      </c>
      <c r="Q145" s="841" t="s">
        <v>323</v>
      </c>
      <c r="R145" s="840" t="s">
        <v>652</v>
      </c>
      <c r="S145" s="829"/>
      <c r="T145" s="829" t="s">
        <v>5</v>
      </c>
      <c r="U145" s="829" t="s">
        <v>323</v>
      </c>
      <c r="V145" s="847" t="s">
        <v>652</v>
      </c>
    </row>
    <row r="146" spans="1:22" outlineLevel="1">
      <c r="A146" s="847" t="s">
        <v>114</v>
      </c>
      <c r="B146" s="829" t="s">
        <v>2429</v>
      </c>
      <c r="C146" s="839">
        <v>43063</v>
      </c>
      <c r="D146" s="829" t="s">
        <v>2508</v>
      </c>
      <c r="E146" s="830" t="s">
        <v>800</v>
      </c>
      <c r="F146" s="831">
        <v>69947</v>
      </c>
      <c r="G146" s="832">
        <v>7.37</v>
      </c>
      <c r="H146" s="829">
        <v>9.7899999999999991</v>
      </c>
      <c r="I146" s="829" t="s">
        <v>322</v>
      </c>
      <c r="J146" s="1233">
        <f t="shared" si="10"/>
        <v>9.7899999999999991</v>
      </c>
      <c r="K146" s="840" t="s">
        <v>656</v>
      </c>
      <c r="L146" s="841" t="s">
        <v>661</v>
      </c>
      <c r="M146" s="841" t="s">
        <v>352</v>
      </c>
      <c r="N146" s="841" t="s">
        <v>799</v>
      </c>
      <c r="O146" s="841"/>
      <c r="P146" s="841" t="s">
        <v>5</v>
      </c>
      <c r="Q146" s="841" t="s">
        <v>323</v>
      </c>
      <c r="R146" s="840" t="s">
        <v>652</v>
      </c>
      <c r="S146" s="829"/>
      <c r="T146" s="829" t="s">
        <v>5</v>
      </c>
      <c r="U146" s="829" t="s">
        <v>323</v>
      </c>
      <c r="V146" s="847" t="s">
        <v>652</v>
      </c>
    </row>
    <row r="147" spans="1:22" outlineLevel="1">
      <c r="A147" s="847" t="s">
        <v>114</v>
      </c>
      <c r="B147" s="829" t="s">
        <v>2429</v>
      </c>
      <c r="C147" s="839">
        <v>43063</v>
      </c>
      <c r="D147" s="829" t="s">
        <v>2509</v>
      </c>
      <c r="E147" s="830" t="s">
        <v>801</v>
      </c>
      <c r="F147" s="831">
        <v>69947</v>
      </c>
      <c r="G147" s="832">
        <v>2.61</v>
      </c>
      <c r="H147" s="829">
        <v>3.46</v>
      </c>
      <c r="I147" s="829" t="s">
        <v>322</v>
      </c>
      <c r="J147" s="1233">
        <f t="shared" si="10"/>
        <v>3.46</v>
      </c>
      <c r="K147" s="840" t="s">
        <v>694</v>
      </c>
      <c r="L147" s="841" t="s">
        <v>661</v>
      </c>
      <c r="M147" s="841" t="s">
        <v>352</v>
      </c>
      <c r="N147" s="841" t="s">
        <v>799</v>
      </c>
      <c r="O147" s="841"/>
      <c r="P147" s="841" t="s">
        <v>5</v>
      </c>
      <c r="Q147" s="841" t="s">
        <v>323</v>
      </c>
      <c r="R147" s="840" t="s">
        <v>652</v>
      </c>
      <c r="S147" s="829"/>
      <c r="T147" s="829" t="s">
        <v>5</v>
      </c>
      <c r="U147" s="829" t="s">
        <v>323</v>
      </c>
      <c r="V147" s="847" t="s">
        <v>652</v>
      </c>
    </row>
    <row r="148" spans="1:22" outlineLevel="1">
      <c r="A148" s="847" t="s">
        <v>114</v>
      </c>
      <c r="B148" s="829" t="s">
        <v>2429</v>
      </c>
      <c r="C148" s="839">
        <v>43066</v>
      </c>
      <c r="D148" s="829" t="s">
        <v>2477</v>
      </c>
      <c r="E148" s="830" t="s">
        <v>804</v>
      </c>
      <c r="F148" s="831">
        <v>69947</v>
      </c>
      <c r="G148" s="832">
        <v>0.17</v>
      </c>
      <c r="H148" s="829">
        <v>0.23</v>
      </c>
      <c r="I148" s="829" t="s">
        <v>322</v>
      </c>
      <c r="J148" s="1233">
        <f t="shared" si="10"/>
        <v>0.23</v>
      </c>
      <c r="K148" s="840" t="s">
        <v>694</v>
      </c>
      <c r="L148" s="841" t="s">
        <v>661</v>
      </c>
      <c r="M148" s="841" t="s">
        <v>352</v>
      </c>
      <c r="N148" s="841" t="s">
        <v>799</v>
      </c>
      <c r="O148" s="841"/>
      <c r="P148" s="841" t="s">
        <v>5</v>
      </c>
      <c r="Q148" s="841" t="s">
        <v>323</v>
      </c>
      <c r="R148" s="840" t="s">
        <v>652</v>
      </c>
      <c r="S148" s="829"/>
      <c r="T148" s="829" t="s">
        <v>5</v>
      </c>
      <c r="U148" s="829" t="s">
        <v>323</v>
      </c>
      <c r="V148" s="847" t="s">
        <v>652</v>
      </c>
    </row>
    <row r="149" spans="1:22">
      <c r="A149" s="842" t="s">
        <v>647</v>
      </c>
      <c r="B149" s="842"/>
      <c r="C149" s="842"/>
      <c r="D149" s="842"/>
      <c r="E149" s="843"/>
      <c r="F149" s="844"/>
      <c r="G149" s="845">
        <f>SUM(G142:G148)</f>
        <v>196.70000000000002</v>
      </c>
      <c r="H149" s="846">
        <f>SUM(H142:H148)</f>
        <v>261.96000000000004</v>
      </c>
      <c r="I149" s="842"/>
      <c r="J149" s="1234">
        <f>SUM(J142:J148)</f>
        <v>261.96000000000004</v>
      </c>
      <c r="K149" s="842"/>
      <c r="L149" s="842"/>
      <c r="M149" s="842"/>
      <c r="N149" s="842"/>
      <c r="O149" s="842"/>
      <c r="P149" s="842"/>
      <c r="Q149" s="842"/>
      <c r="R149" s="842"/>
      <c r="S149" s="829"/>
      <c r="T149" s="829"/>
      <c r="U149" s="829"/>
      <c r="V149" s="829"/>
    </row>
    <row r="150" spans="1:22" outlineLevel="1">
      <c r="A150" s="847" t="s">
        <v>115</v>
      </c>
      <c r="B150" s="829" t="s">
        <v>2428</v>
      </c>
      <c r="C150" s="839">
        <v>43033</v>
      </c>
      <c r="D150" s="829" t="s">
        <v>2504</v>
      </c>
      <c r="E150" s="830" t="s">
        <v>757</v>
      </c>
      <c r="F150" s="831">
        <v>69516</v>
      </c>
      <c r="G150" s="832">
        <v>50.8</v>
      </c>
      <c r="H150" s="829">
        <v>68.06</v>
      </c>
      <c r="I150" s="829" t="s">
        <v>322</v>
      </c>
      <c r="J150" s="1233">
        <f t="shared" ref="J150:J163" si="11">H150</f>
        <v>68.06</v>
      </c>
      <c r="K150" s="840" t="s">
        <v>650</v>
      </c>
      <c r="L150" s="841" t="s">
        <v>661</v>
      </c>
      <c r="M150" s="841" t="s">
        <v>352</v>
      </c>
      <c r="N150" s="841" t="s">
        <v>758</v>
      </c>
      <c r="O150" s="841"/>
      <c r="P150" s="841" t="s">
        <v>5</v>
      </c>
      <c r="Q150" s="841" t="s">
        <v>323</v>
      </c>
      <c r="R150" s="840" t="s">
        <v>652</v>
      </c>
      <c r="S150" s="829"/>
      <c r="T150" s="829" t="s">
        <v>5</v>
      </c>
      <c r="U150" s="829" t="s">
        <v>323</v>
      </c>
      <c r="V150" s="847" t="s">
        <v>652</v>
      </c>
    </row>
    <row r="151" spans="1:22" outlineLevel="1">
      <c r="A151" s="847" t="s">
        <v>115</v>
      </c>
      <c r="B151" s="829" t="s">
        <v>2428</v>
      </c>
      <c r="C151" s="839">
        <v>43033</v>
      </c>
      <c r="D151" s="829" t="s">
        <v>2504</v>
      </c>
      <c r="E151" s="830" t="s">
        <v>759</v>
      </c>
      <c r="F151" s="831">
        <v>69516</v>
      </c>
      <c r="G151" s="832">
        <v>49.61</v>
      </c>
      <c r="H151" s="829">
        <v>66.459999999999994</v>
      </c>
      <c r="I151" s="829" t="s">
        <v>322</v>
      </c>
      <c r="J151" s="1233">
        <f t="shared" si="11"/>
        <v>66.459999999999994</v>
      </c>
      <c r="K151" s="840" t="s">
        <v>650</v>
      </c>
      <c r="L151" s="841" t="s">
        <v>661</v>
      </c>
      <c r="M151" s="841" t="s">
        <v>352</v>
      </c>
      <c r="N151" s="841" t="s">
        <v>760</v>
      </c>
      <c r="O151" s="841"/>
      <c r="P151" s="841" t="s">
        <v>5</v>
      </c>
      <c r="Q151" s="841" t="s">
        <v>323</v>
      </c>
      <c r="R151" s="840" t="s">
        <v>652</v>
      </c>
      <c r="S151" s="829"/>
      <c r="T151" s="829" t="s">
        <v>5</v>
      </c>
      <c r="U151" s="829" t="s">
        <v>323</v>
      </c>
      <c r="V151" s="847" t="s">
        <v>652</v>
      </c>
    </row>
    <row r="152" spans="1:22" outlineLevel="1">
      <c r="A152" s="847" t="s">
        <v>115</v>
      </c>
      <c r="B152" s="829" t="s">
        <v>2428</v>
      </c>
      <c r="C152" s="839">
        <v>43033</v>
      </c>
      <c r="D152" s="829" t="s">
        <v>2506</v>
      </c>
      <c r="E152" s="830" t="s">
        <v>761</v>
      </c>
      <c r="F152" s="831">
        <v>69516</v>
      </c>
      <c r="G152" s="832">
        <v>2.84</v>
      </c>
      <c r="H152" s="829">
        <v>3.8</v>
      </c>
      <c r="I152" s="829" t="s">
        <v>322</v>
      </c>
      <c r="J152" s="1233">
        <f t="shared" si="11"/>
        <v>3.8</v>
      </c>
      <c r="K152" s="840" t="s">
        <v>656</v>
      </c>
      <c r="L152" s="841" t="s">
        <v>661</v>
      </c>
      <c r="M152" s="841" t="s">
        <v>352</v>
      </c>
      <c r="N152" s="841" t="s">
        <v>760</v>
      </c>
      <c r="O152" s="841"/>
      <c r="P152" s="841" t="s">
        <v>5</v>
      </c>
      <c r="Q152" s="841" t="s">
        <v>323</v>
      </c>
      <c r="R152" s="840" t="s">
        <v>652</v>
      </c>
      <c r="S152" s="829"/>
      <c r="T152" s="829" t="s">
        <v>5</v>
      </c>
      <c r="U152" s="829" t="s">
        <v>323</v>
      </c>
      <c r="V152" s="847" t="s">
        <v>652</v>
      </c>
    </row>
    <row r="153" spans="1:22" outlineLevel="1">
      <c r="A153" s="847" t="s">
        <v>115</v>
      </c>
      <c r="B153" s="829" t="s">
        <v>2428</v>
      </c>
      <c r="C153" s="839">
        <v>43033</v>
      </c>
      <c r="D153" s="829" t="s">
        <v>2506</v>
      </c>
      <c r="E153" s="830" t="s">
        <v>762</v>
      </c>
      <c r="F153" s="831">
        <v>69516</v>
      </c>
      <c r="G153" s="832">
        <v>2.84</v>
      </c>
      <c r="H153" s="829">
        <v>3.8</v>
      </c>
      <c r="I153" s="829" t="s">
        <v>322</v>
      </c>
      <c r="J153" s="1233">
        <f t="shared" si="11"/>
        <v>3.8</v>
      </c>
      <c r="K153" s="840" t="s">
        <v>656</v>
      </c>
      <c r="L153" s="841" t="s">
        <v>661</v>
      </c>
      <c r="M153" s="841" t="s">
        <v>352</v>
      </c>
      <c r="N153" s="841" t="s">
        <v>758</v>
      </c>
      <c r="O153" s="841"/>
      <c r="P153" s="841" t="s">
        <v>5</v>
      </c>
      <c r="Q153" s="841" t="s">
        <v>323</v>
      </c>
      <c r="R153" s="840" t="s">
        <v>652</v>
      </c>
      <c r="S153" s="829"/>
      <c r="T153" s="829" t="s">
        <v>5</v>
      </c>
      <c r="U153" s="829" t="s">
        <v>323</v>
      </c>
      <c r="V153" s="847" t="s">
        <v>652</v>
      </c>
    </row>
    <row r="154" spans="1:22" outlineLevel="1">
      <c r="A154" s="847" t="s">
        <v>115</v>
      </c>
      <c r="B154" s="829" t="s">
        <v>2428</v>
      </c>
      <c r="C154" s="839">
        <v>43033</v>
      </c>
      <c r="D154" s="829" t="s">
        <v>2507</v>
      </c>
      <c r="E154" s="830" t="s">
        <v>763</v>
      </c>
      <c r="F154" s="831">
        <v>69516</v>
      </c>
      <c r="G154" s="832">
        <v>1</v>
      </c>
      <c r="H154" s="829">
        <v>1.34</v>
      </c>
      <c r="I154" s="829" t="s">
        <v>322</v>
      </c>
      <c r="J154" s="1233">
        <f t="shared" si="11"/>
        <v>1.34</v>
      </c>
      <c r="K154" s="840" t="s">
        <v>694</v>
      </c>
      <c r="L154" s="841" t="s">
        <v>661</v>
      </c>
      <c r="M154" s="841" t="s">
        <v>352</v>
      </c>
      <c r="N154" s="841" t="s">
        <v>760</v>
      </c>
      <c r="O154" s="841"/>
      <c r="P154" s="841" t="s">
        <v>5</v>
      </c>
      <c r="Q154" s="841" t="s">
        <v>323</v>
      </c>
      <c r="R154" s="840" t="s">
        <v>652</v>
      </c>
      <c r="S154" s="829"/>
      <c r="T154" s="829" t="s">
        <v>5</v>
      </c>
      <c r="U154" s="829" t="s">
        <v>323</v>
      </c>
      <c r="V154" s="847" t="s">
        <v>652</v>
      </c>
    </row>
    <row r="155" spans="1:22" outlineLevel="1">
      <c r="A155" s="847" t="s">
        <v>115</v>
      </c>
      <c r="B155" s="829" t="s">
        <v>2428</v>
      </c>
      <c r="C155" s="839">
        <v>43033</v>
      </c>
      <c r="D155" s="829" t="s">
        <v>2507</v>
      </c>
      <c r="E155" s="830" t="s">
        <v>764</v>
      </c>
      <c r="F155" s="831">
        <v>69516</v>
      </c>
      <c r="G155" s="832">
        <v>1</v>
      </c>
      <c r="H155" s="829">
        <v>1.34</v>
      </c>
      <c r="I155" s="829" t="s">
        <v>322</v>
      </c>
      <c r="J155" s="1233">
        <f t="shared" si="11"/>
        <v>1.34</v>
      </c>
      <c r="K155" s="840" t="s">
        <v>694</v>
      </c>
      <c r="L155" s="841" t="s">
        <v>661</v>
      </c>
      <c r="M155" s="841" t="s">
        <v>352</v>
      </c>
      <c r="N155" s="841" t="s">
        <v>758</v>
      </c>
      <c r="O155" s="841"/>
      <c r="P155" s="841" t="s">
        <v>5</v>
      </c>
      <c r="Q155" s="841" t="s">
        <v>323</v>
      </c>
      <c r="R155" s="840" t="s">
        <v>652</v>
      </c>
      <c r="S155" s="829"/>
      <c r="T155" s="829" t="s">
        <v>5</v>
      </c>
      <c r="U155" s="829" t="s">
        <v>323</v>
      </c>
      <c r="V155" s="847" t="s">
        <v>652</v>
      </c>
    </row>
    <row r="156" spans="1:22" outlineLevel="1">
      <c r="A156" s="847" t="s">
        <v>115</v>
      </c>
      <c r="B156" s="829" t="s">
        <v>2429</v>
      </c>
      <c r="C156" s="839">
        <v>43063</v>
      </c>
      <c r="D156" s="829" t="s">
        <v>2444</v>
      </c>
      <c r="E156" s="830" t="s">
        <v>759</v>
      </c>
      <c r="F156" s="831">
        <v>69947</v>
      </c>
      <c r="G156" s="832">
        <v>134.05000000000001</v>
      </c>
      <c r="H156" s="829">
        <v>177.99</v>
      </c>
      <c r="I156" s="829" t="s">
        <v>322</v>
      </c>
      <c r="J156" s="1233">
        <f t="shared" si="11"/>
        <v>177.99</v>
      </c>
      <c r="K156" s="840" t="s">
        <v>650</v>
      </c>
      <c r="L156" s="841" t="s">
        <v>661</v>
      </c>
      <c r="M156" s="841" t="s">
        <v>352</v>
      </c>
      <c r="N156" s="841" t="s">
        <v>760</v>
      </c>
      <c r="O156" s="841"/>
      <c r="P156" s="841" t="s">
        <v>5</v>
      </c>
      <c r="Q156" s="841" t="s">
        <v>323</v>
      </c>
      <c r="R156" s="840" t="s">
        <v>652</v>
      </c>
      <c r="S156" s="829"/>
      <c r="T156" s="829" t="s">
        <v>5</v>
      </c>
      <c r="U156" s="829" t="s">
        <v>323</v>
      </c>
      <c r="V156" s="847" t="s">
        <v>652</v>
      </c>
    </row>
    <row r="157" spans="1:22" outlineLevel="1">
      <c r="A157" s="847" t="s">
        <v>115</v>
      </c>
      <c r="B157" s="829" t="s">
        <v>2429</v>
      </c>
      <c r="C157" s="839">
        <v>43063</v>
      </c>
      <c r="D157" s="829" t="s">
        <v>2508</v>
      </c>
      <c r="E157" s="830" t="s">
        <v>762</v>
      </c>
      <c r="F157" s="831">
        <v>69947</v>
      </c>
      <c r="G157" s="832">
        <v>7.15</v>
      </c>
      <c r="H157" s="829">
        <v>9.5</v>
      </c>
      <c r="I157" s="829" t="s">
        <v>322</v>
      </c>
      <c r="J157" s="1233">
        <f t="shared" si="11"/>
        <v>9.5</v>
      </c>
      <c r="K157" s="840" t="s">
        <v>656</v>
      </c>
      <c r="L157" s="841" t="s">
        <v>661</v>
      </c>
      <c r="M157" s="841" t="s">
        <v>352</v>
      </c>
      <c r="N157" s="841" t="s">
        <v>758</v>
      </c>
      <c r="O157" s="841"/>
      <c r="P157" s="841" t="s">
        <v>5</v>
      </c>
      <c r="Q157" s="841" t="s">
        <v>323</v>
      </c>
      <c r="R157" s="840" t="s">
        <v>652</v>
      </c>
      <c r="S157" s="829"/>
      <c r="T157" s="829" t="s">
        <v>5</v>
      </c>
      <c r="U157" s="829" t="s">
        <v>323</v>
      </c>
      <c r="V157" s="847" t="s">
        <v>652</v>
      </c>
    </row>
    <row r="158" spans="1:22" outlineLevel="1">
      <c r="A158" s="847" t="s">
        <v>115</v>
      </c>
      <c r="B158" s="829" t="s">
        <v>2429</v>
      </c>
      <c r="C158" s="839">
        <v>43063</v>
      </c>
      <c r="D158" s="829" t="s">
        <v>2508</v>
      </c>
      <c r="E158" s="830" t="s">
        <v>761</v>
      </c>
      <c r="F158" s="831">
        <v>69947</v>
      </c>
      <c r="G158" s="832">
        <v>7.44</v>
      </c>
      <c r="H158" s="829">
        <v>9.8800000000000008</v>
      </c>
      <c r="I158" s="829" t="s">
        <v>322</v>
      </c>
      <c r="J158" s="1233">
        <f t="shared" si="11"/>
        <v>9.8800000000000008</v>
      </c>
      <c r="K158" s="840" t="s">
        <v>656</v>
      </c>
      <c r="L158" s="841" t="s">
        <v>661</v>
      </c>
      <c r="M158" s="841" t="s">
        <v>352</v>
      </c>
      <c r="N158" s="841" t="s">
        <v>760</v>
      </c>
      <c r="O158" s="841"/>
      <c r="P158" s="841" t="s">
        <v>5</v>
      </c>
      <c r="Q158" s="841" t="s">
        <v>323</v>
      </c>
      <c r="R158" s="840" t="s">
        <v>652</v>
      </c>
      <c r="S158" s="829"/>
      <c r="T158" s="829" t="s">
        <v>5</v>
      </c>
      <c r="U158" s="829" t="s">
        <v>323</v>
      </c>
      <c r="V158" s="847" t="s">
        <v>652</v>
      </c>
    </row>
    <row r="159" spans="1:22" outlineLevel="1">
      <c r="A159" s="847" t="s">
        <v>115</v>
      </c>
      <c r="B159" s="829" t="s">
        <v>2429</v>
      </c>
      <c r="C159" s="839">
        <v>43063</v>
      </c>
      <c r="D159" s="829" t="s">
        <v>2509</v>
      </c>
      <c r="E159" s="830" t="s">
        <v>764</v>
      </c>
      <c r="F159" s="831">
        <v>69947</v>
      </c>
      <c r="G159" s="832">
        <v>2.52</v>
      </c>
      <c r="H159" s="829">
        <v>3.35</v>
      </c>
      <c r="I159" s="829" t="s">
        <v>322</v>
      </c>
      <c r="J159" s="1233">
        <f t="shared" si="11"/>
        <v>3.35</v>
      </c>
      <c r="K159" s="840" t="s">
        <v>694</v>
      </c>
      <c r="L159" s="841" t="s">
        <v>661</v>
      </c>
      <c r="M159" s="841" t="s">
        <v>352</v>
      </c>
      <c r="N159" s="841" t="s">
        <v>758</v>
      </c>
      <c r="O159" s="841"/>
      <c r="P159" s="841" t="s">
        <v>5</v>
      </c>
      <c r="Q159" s="841" t="s">
        <v>323</v>
      </c>
      <c r="R159" s="840" t="s">
        <v>652</v>
      </c>
      <c r="S159" s="829"/>
      <c r="T159" s="829" t="s">
        <v>5</v>
      </c>
      <c r="U159" s="829" t="s">
        <v>323</v>
      </c>
      <c r="V159" s="847" t="s">
        <v>652</v>
      </c>
    </row>
    <row r="160" spans="1:22" outlineLevel="1">
      <c r="A160" s="847" t="s">
        <v>115</v>
      </c>
      <c r="B160" s="829" t="s">
        <v>2429</v>
      </c>
      <c r="C160" s="839">
        <v>43066</v>
      </c>
      <c r="D160" s="829" t="s">
        <v>2477</v>
      </c>
      <c r="E160" s="830" t="s">
        <v>772</v>
      </c>
      <c r="F160" s="831">
        <v>69947</v>
      </c>
      <c r="G160" s="832">
        <v>0.17</v>
      </c>
      <c r="H160" s="829">
        <v>0.22</v>
      </c>
      <c r="I160" s="829" t="s">
        <v>322</v>
      </c>
      <c r="J160" s="1233">
        <f t="shared" si="11"/>
        <v>0.22</v>
      </c>
      <c r="K160" s="840" t="s">
        <v>694</v>
      </c>
      <c r="L160" s="841" t="s">
        <v>661</v>
      </c>
      <c r="M160" s="841" t="s">
        <v>352</v>
      </c>
      <c r="N160" s="841" t="s">
        <v>758</v>
      </c>
      <c r="O160" s="841"/>
      <c r="P160" s="841" t="s">
        <v>5</v>
      </c>
      <c r="Q160" s="841" t="s">
        <v>323</v>
      </c>
      <c r="R160" s="840" t="s">
        <v>652</v>
      </c>
      <c r="S160" s="829"/>
      <c r="T160" s="829" t="s">
        <v>5</v>
      </c>
      <c r="U160" s="829" t="s">
        <v>323</v>
      </c>
      <c r="V160" s="847" t="s">
        <v>652</v>
      </c>
    </row>
    <row r="161" spans="1:22" outlineLevel="1">
      <c r="A161" s="847" t="s">
        <v>115</v>
      </c>
      <c r="B161" s="829" t="s">
        <v>2429</v>
      </c>
      <c r="C161" s="839">
        <v>43063</v>
      </c>
      <c r="D161" s="829" t="s">
        <v>2509</v>
      </c>
      <c r="E161" s="830" t="s">
        <v>763</v>
      </c>
      <c r="F161" s="831">
        <v>69947</v>
      </c>
      <c r="G161" s="832">
        <v>2.63</v>
      </c>
      <c r="H161" s="829">
        <v>3.49</v>
      </c>
      <c r="I161" s="829" t="s">
        <v>322</v>
      </c>
      <c r="J161" s="1233">
        <f t="shared" si="11"/>
        <v>3.49</v>
      </c>
      <c r="K161" s="840" t="s">
        <v>694</v>
      </c>
      <c r="L161" s="841" t="s">
        <v>661</v>
      </c>
      <c r="M161" s="841" t="s">
        <v>352</v>
      </c>
      <c r="N161" s="841" t="s">
        <v>760</v>
      </c>
      <c r="O161" s="841"/>
      <c r="P161" s="841" t="s">
        <v>5</v>
      </c>
      <c r="Q161" s="841" t="s">
        <v>323</v>
      </c>
      <c r="R161" s="840" t="s">
        <v>652</v>
      </c>
      <c r="S161" s="829"/>
      <c r="T161" s="829" t="s">
        <v>5</v>
      </c>
      <c r="U161" s="829" t="s">
        <v>323</v>
      </c>
      <c r="V161" s="847" t="s">
        <v>652</v>
      </c>
    </row>
    <row r="162" spans="1:22" outlineLevel="1">
      <c r="A162" s="847" t="s">
        <v>115</v>
      </c>
      <c r="B162" s="829" t="s">
        <v>2429</v>
      </c>
      <c r="C162" s="839">
        <v>43066</v>
      </c>
      <c r="D162" s="829" t="s">
        <v>2477</v>
      </c>
      <c r="E162" s="830" t="s">
        <v>771</v>
      </c>
      <c r="F162" s="831">
        <v>69947</v>
      </c>
      <c r="G162" s="832">
        <v>0.17</v>
      </c>
      <c r="H162" s="829">
        <v>0.23</v>
      </c>
      <c r="I162" s="829" t="s">
        <v>322</v>
      </c>
      <c r="J162" s="1233">
        <f t="shared" si="11"/>
        <v>0.23</v>
      </c>
      <c r="K162" s="840" t="s">
        <v>694</v>
      </c>
      <c r="L162" s="841" t="s">
        <v>661</v>
      </c>
      <c r="M162" s="841" t="s">
        <v>352</v>
      </c>
      <c r="N162" s="841" t="s">
        <v>760</v>
      </c>
      <c r="O162" s="841"/>
      <c r="P162" s="841" t="s">
        <v>5</v>
      </c>
      <c r="Q162" s="841" t="s">
        <v>323</v>
      </c>
      <c r="R162" s="840" t="s">
        <v>652</v>
      </c>
      <c r="S162" s="829"/>
      <c r="T162" s="829" t="s">
        <v>5</v>
      </c>
      <c r="U162" s="829" t="s">
        <v>323</v>
      </c>
      <c r="V162" s="847" t="s">
        <v>652</v>
      </c>
    </row>
    <row r="163" spans="1:22" outlineLevel="1">
      <c r="A163" s="847" t="s">
        <v>115</v>
      </c>
      <c r="B163" s="829" t="s">
        <v>2429</v>
      </c>
      <c r="C163" s="839">
        <v>43066</v>
      </c>
      <c r="D163" s="829" t="s">
        <v>2477</v>
      </c>
      <c r="E163" s="830" t="s">
        <v>2513</v>
      </c>
      <c r="F163" s="831">
        <v>69947</v>
      </c>
      <c r="G163" s="832">
        <v>45.19</v>
      </c>
      <c r="H163" s="829">
        <v>60</v>
      </c>
      <c r="I163" s="829" t="s">
        <v>322</v>
      </c>
      <c r="J163" s="1233">
        <f t="shared" si="11"/>
        <v>60</v>
      </c>
      <c r="K163" s="840" t="s">
        <v>756</v>
      </c>
      <c r="L163" s="841" t="s">
        <v>661</v>
      </c>
      <c r="M163" s="841" t="s">
        <v>352</v>
      </c>
      <c r="N163" s="841"/>
      <c r="O163" s="841"/>
      <c r="P163" s="841" t="s">
        <v>5</v>
      </c>
      <c r="Q163" s="841" t="s">
        <v>323</v>
      </c>
      <c r="R163" s="840" t="s">
        <v>652</v>
      </c>
      <c r="S163" s="829"/>
      <c r="T163" s="829" t="s">
        <v>5</v>
      </c>
      <c r="U163" s="829" t="s">
        <v>323</v>
      </c>
      <c r="V163" s="847" t="s">
        <v>652</v>
      </c>
    </row>
    <row r="164" spans="1:22">
      <c r="A164" s="842" t="s">
        <v>647</v>
      </c>
      <c r="B164" s="842"/>
      <c r="C164" s="842"/>
      <c r="D164" s="842"/>
      <c r="E164" s="843"/>
      <c r="F164" s="844"/>
      <c r="G164" s="845">
        <f>SUM(G150:G163)</f>
        <v>307.41000000000003</v>
      </c>
      <c r="H164" s="846">
        <f>SUM(H150:H163)</f>
        <v>409.46000000000009</v>
      </c>
      <c r="I164" s="842"/>
      <c r="J164" s="1234">
        <f>SUM(J150:J163)</f>
        <v>409.46000000000009</v>
      </c>
      <c r="K164" s="842"/>
      <c r="L164" s="842"/>
      <c r="M164" s="842"/>
      <c r="N164" s="842"/>
      <c r="O164" s="842"/>
      <c r="P164" s="842"/>
      <c r="Q164" s="842"/>
      <c r="R164" s="842"/>
      <c r="S164" s="829"/>
      <c r="T164" s="829"/>
      <c r="U164" s="829"/>
      <c r="V164" s="829"/>
    </row>
    <row r="165" spans="1:22" outlineLevel="1">
      <c r="A165" s="847" t="s">
        <v>274</v>
      </c>
      <c r="B165" s="829" t="s">
        <v>2428</v>
      </c>
      <c r="C165" s="839">
        <v>43033</v>
      </c>
      <c r="D165" s="829" t="s">
        <v>2504</v>
      </c>
      <c r="E165" s="830" t="s">
        <v>774</v>
      </c>
      <c r="F165" s="831">
        <v>69516</v>
      </c>
      <c r="G165" s="832">
        <v>6.69</v>
      </c>
      <c r="H165" s="829">
        <v>8.9600000000000009</v>
      </c>
      <c r="I165" s="829" t="s">
        <v>322</v>
      </c>
      <c r="J165" s="1233">
        <f t="shared" ref="J165:J171" si="12">H165</f>
        <v>8.9600000000000009</v>
      </c>
      <c r="K165" s="840" t="s">
        <v>650</v>
      </c>
      <c r="L165" s="841" t="s">
        <v>661</v>
      </c>
      <c r="M165" s="841" t="s">
        <v>352</v>
      </c>
      <c r="N165" s="841" t="s">
        <v>775</v>
      </c>
      <c r="O165" s="841"/>
      <c r="P165" s="841" t="s">
        <v>5</v>
      </c>
      <c r="Q165" s="841" t="s">
        <v>323</v>
      </c>
      <c r="R165" s="840" t="s">
        <v>652</v>
      </c>
      <c r="S165" s="829"/>
      <c r="T165" s="829" t="s">
        <v>5</v>
      </c>
      <c r="U165" s="829" t="s">
        <v>323</v>
      </c>
      <c r="V165" s="847" t="s">
        <v>652</v>
      </c>
    </row>
    <row r="166" spans="1:22" outlineLevel="1">
      <c r="A166" s="847" t="s">
        <v>274</v>
      </c>
      <c r="B166" s="829" t="s">
        <v>2428</v>
      </c>
      <c r="C166" s="839">
        <v>43033</v>
      </c>
      <c r="D166" s="829" t="s">
        <v>2506</v>
      </c>
      <c r="E166" s="830" t="s">
        <v>776</v>
      </c>
      <c r="F166" s="831">
        <v>69516</v>
      </c>
      <c r="G166" s="832">
        <v>0.35</v>
      </c>
      <c r="H166" s="829">
        <v>0.46</v>
      </c>
      <c r="I166" s="829" t="s">
        <v>322</v>
      </c>
      <c r="J166" s="1233">
        <f t="shared" si="12"/>
        <v>0.46</v>
      </c>
      <c r="K166" s="840" t="s">
        <v>656</v>
      </c>
      <c r="L166" s="841" t="s">
        <v>661</v>
      </c>
      <c r="M166" s="841" t="s">
        <v>352</v>
      </c>
      <c r="N166" s="841" t="s">
        <v>775</v>
      </c>
      <c r="O166" s="841"/>
      <c r="P166" s="841" t="s">
        <v>5</v>
      </c>
      <c r="Q166" s="841" t="s">
        <v>323</v>
      </c>
      <c r="R166" s="840" t="s">
        <v>652</v>
      </c>
      <c r="S166" s="829"/>
      <c r="T166" s="829" t="s">
        <v>5</v>
      </c>
      <c r="U166" s="829" t="s">
        <v>323</v>
      </c>
      <c r="V166" s="847" t="s">
        <v>652</v>
      </c>
    </row>
    <row r="167" spans="1:22" outlineLevel="1">
      <c r="A167" s="847" t="s">
        <v>274</v>
      </c>
      <c r="B167" s="829" t="s">
        <v>2428</v>
      </c>
      <c r="C167" s="839">
        <v>43033</v>
      </c>
      <c r="D167" s="829" t="s">
        <v>2507</v>
      </c>
      <c r="E167" s="830" t="s">
        <v>778</v>
      </c>
      <c r="F167" s="831">
        <v>69516</v>
      </c>
      <c r="G167" s="832">
        <v>0.12</v>
      </c>
      <c r="H167" s="829">
        <v>0.16</v>
      </c>
      <c r="I167" s="829" t="s">
        <v>322</v>
      </c>
      <c r="J167" s="1233">
        <f t="shared" si="12"/>
        <v>0.16</v>
      </c>
      <c r="K167" s="840" t="s">
        <v>694</v>
      </c>
      <c r="L167" s="841" t="s">
        <v>661</v>
      </c>
      <c r="M167" s="841" t="s">
        <v>352</v>
      </c>
      <c r="N167" s="841" t="s">
        <v>775</v>
      </c>
      <c r="O167" s="841"/>
      <c r="P167" s="841" t="s">
        <v>5</v>
      </c>
      <c r="Q167" s="841" t="s">
        <v>323</v>
      </c>
      <c r="R167" s="840" t="s">
        <v>652</v>
      </c>
      <c r="S167" s="829"/>
      <c r="T167" s="829" t="s">
        <v>5</v>
      </c>
      <c r="U167" s="829" t="s">
        <v>323</v>
      </c>
      <c r="V167" s="847" t="s">
        <v>652</v>
      </c>
    </row>
    <row r="168" spans="1:22" outlineLevel="1">
      <c r="A168" s="847" t="s">
        <v>274</v>
      </c>
      <c r="B168" s="829" t="s">
        <v>2429</v>
      </c>
      <c r="C168" s="839">
        <v>43063</v>
      </c>
      <c r="D168" s="829" t="s">
        <v>2444</v>
      </c>
      <c r="E168" s="830" t="s">
        <v>774</v>
      </c>
      <c r="F168" s="831">
        <v>69947</v>
      </c>
      <c r="G168" s="832">
        <v>50.63</v>
      </c>
      <c r="H168" s="829">
        <v>67.22</v>
      </c>
      <c r="I168" s="829" t="s">
        <v>322</v>
      </c>
      <c r="J168" s="1233">
        <f t="shared" si="12"/>
        <v>67.22</v>
      </c>
      <c r="K168" s="840" t="s">
        <v>650</v>
      </c>
      <c r="L168" s="841" t="s">
        <v>661</v>
      </c>
      <c r="M168" s="841" t="s">
        <v>352</v>
      </c>
      <c r="N168" s="841" t="s">
        <v>775</v>
      </c>
      <c r="O168" s="841"/>
      <c r="P168" s="841" t="s">
        <v>5</v>
      </c>
      <c r="Q168" s="841" t="s">
        <v>323</v>
      </c>
      <c r="R168" s="840" t="s">
        <v>652</v>
      </c>
      <c r="S168" s="829"/>
      <c r="T168" s="829" t="s">
        <v>5</v>
      </c>
      <c r="U168" s="829" t="s">
        <v>323</v>
      </c>
      <c r="V168" s="847" t="s">
        <v>652</v>
      </c>
    </row>
    <row r="169" spans="1:22" outlineLevel="1">
      <c r="A169" s="847" t="s">
        <v>274</v>
      </c>
      <c r="B169" s="829" t="s">
        <v>2429</v>
      </c>
      <c r="C169" s="839">
        <v>43063</v>
      </c>
      <c r="D169" s="829" t="s">
        <v>2508</v>
      </c>
      <c r="E169" s="830" t="s">
        <v>776</v>
      </c>
      <c r="F169" s="831">
        <v>69947</v>
      </c>
      <c r="G169" s="832">
        <v>2.61</v>
      </c>
      <c r="H169" s="829">
        <v>3.47</v>
      </c>
      <c r="I169" s="829" t="s">
        <v>322</v>
      </c>
      <c r="J169" s="1233">
        <f t="shared" si="12"/>
        <v>3.47</v>
      </c>
      <c r="K169" s="840" t="s">
        <v>656</v>
      </c>
      <c r="L169" s="841" t="s">
        <v>661</v>
      </c>
      <c r="M169" s="841" t="s">
        <v>352</v>
      </c>
      <c r="N169" s="841" t="s">
        <v>775</v>
      </c>
      <c r="O169" s="841"/>
      <c r="P169" s="841" t="s">
        <v>5</v>
      </c>
      <c r="Q169" s="841" t="s">
        <v>323</v>
      </c>
      <c r="R169" s="840" t="s">
        <v>652</v>
      </c>
      <c r="S169" s="829"/>
      <c r="T169" s="829" t="s">
        <v>5</v>
      </c>
      <c r="U169" s="829" t="s">
        <v>323</v>
      </c>
      <c r="V169" s="847" t="s">
        <v>652</v>
      </c>
    </row>
    <row r="170" spans="1:22" outlineLevel="1">
      <c r="A170" s="847" t="s">
        <v>274</v>
      </c>
      <c r="B170" s="829" t="s">
        <v>2429</v>
      </c>
      <c r="C170" s="839">
        <v>43063</v>
      </c>
      <c r="D170" s="829" t="s">
        <v>2509</v>
      </c>
      <c r="E170" s="830" t="s">
        <v>778</v>
      </c>
      <c r="F170" s="831">
        <v>69947</v>
      </c>
      <c r="G170" s="832">
        <v>0.93</v>
      </c>
      <c r="H170" s="829">
        <v>1.23</v>
      </c>
      <c r="I170" s="829" t="s">
        <v>322</v>
      </c>
      <c r="J170" s="1233">
        <f t="shared" si="12"/>
        <v>1.23</v>
      </c>
      <c r="K170" s="840" t="s">
        <v>694</v>
      </c>
      <c r="L170" s="841" t="s">
        <v>661</v>
      </c>
      <c r="M170" s="841" t="s">
        <v>352</v>
      </c>
      <c r="N170" s="841" t="s">
        <v>775</v>
      </c>
      <c r="O170" s="841"/>
      <c r="P170" s="841" t="s">
        <v>5</v>
      </c>
      <c r="Q170" s="841" t="s">
        <v>323</v>
      </c>
      <c r="R170" s="840" t="s">
        <v>652</v>
      </c>
      <c r="S170" s="829"/>
      <c r="T170" s="829" t="s">
        <v>5</v>
      </c>
      <c r="U170" s="829" t="s">
        <v>323</v>
      </c>
      <c r="V170" s="847" t="s">
        <v>652</v>
      </c>
    </row>
    <row r="171" spans="1:22" outlineLevel="1">
      <c r="A171" s="847" t="s">
        <v>274</v>
      </c>
      <c r="B171" s="829" t="s">
        <v>2429</v>
      </c>
      <c r="C171" s="839">
        <v>43066</v>
      </c>
      <c r="D171" s="829" t="s">
        <v>2477</v>
      </c>
      <c r="E171" s="830" t="s">
        <v>781</v>
      </c>
      <c r="F171" s="831">
        <v>69947</v>
      </c>
      <c r="G171" s="832">
        <v>7.0000000000000007E-2</v>
      </c>
      <c r="H171" s="829">
        <v>0.09</v>
      </c>
      <c r="I171" s="829" t="s">
        <v>322</v>
      </c>
      <c r="J171" s="1233">
        <f t="shared" si="12"/>
        <v>0.09</v>
      </c>
      <c r="K171" s="840" t="s">
        <v>694</v>
      </c>
      <c r="L171" s="841" t="s">
        <v>661</v>
      </c>
      <c r="M171" s="841" t="s">
        <v>352</v>
      </c>
      <c r="N171" s="841" t="s">
        <v>775</v>
      </c>
      <c r="O171" s="841"/>
      <c r="P171" s="841" t="s">
        <v>5</v>
      </c>
      <c r="Q171" s="841" t="s">
        <v>323</v>
      </c>
      <c r="R171" s="840" t="s">
        <v>652</v>
      </c>
      <c r="S171" s="829"/>
      <c r="T171" s="829" t="s">
        <v>5</v>
      </c>
      <c r="U171" s="829" t="s">
        <v>323</v>
      </c>
      <c r="V171" s="847" t="s">
        <v>652</v>
      </c>
    </row>
    <row r="172" spans="1:22">
      <c r="A172" s="842" t="s">
        <v>647</v>
      </c>
      <c r="B172" s="842"/>
      <c r="C172" s="842"/>
      <c r="D172" s="842"/>
      <c r="E172" s="843"/>
      <c r="F172" s="844"/>
      <c r="G172" s="845">
        <f>SUM(G165:G171)</f>
        <v>61.400000000000006</v>
      </c>
      <c r="H172" s="846">
        <f>SUM(H165:H171)</f>
        <v>81.59</v>
      </c>
      <c r="I172" s="842"/>
      <c r="J172" s="1234">
        <f>SUM(J165:J171)</f>
        <v>81.59</v>
      </c>
      <c r="K172" s="842"/>
      <c r="L172" s="842"/>
      <c r="M172" s="842"/>
      <c r="N172" s="842"/>
      <c r="O172" s="842"/>
      <c r="P172" s="842"/>
      <c r="Q172" s="842"/>
      <c r="R172" s="842"/>
      <c r="S172" s="829"/>
      <c r="T172" s="829"/>
      <c r="U172" s="829"/>
      <c r="V172" s="829"/>
    </row>
    <row r="173" spans="1:22" outlineLevel="1">
      <c r="A173" s="847" t="s">
        <v>275</v>
      </c>
      <c r="B173" s="829" t="s">
        <v>2429</v>
      </c>
      <c r="C173" s="839">
        <v>43063</v>
      </c>
      <c r="D173" s="829" t="s">
        <v>2444</v>
      </c>
      <c r="E173" s="830" t="s">
        <v>782</v>
      </c>
      <c r="F173" s="831">
        <v>69947</v>
      </c>
      <c r="G173" s="832">
        <v>272.79000000000002</v>
      </c>
      <c r="H173" s="829">
        <v>362.19</v>
      </c>
      <c r="I173" s="829" t="s">
        <v>322</v>
      </c>
      <c r="J173" s="1233">
        <f>H173</f>
        <v>362.19</v>
      </c>
      <c r="K173" s="840" t="s">
        <v>650</v>
      </c>
      <c r="L173" s="841" t="s">
        <v>661</v>
      </c>
      <c r="M173" s="841" t="s">
        <v>352</v>
      </c>
      <c r="N173" s="841" t="s">
        <v>783</v>
      </c>
      <c r="O173" s="841"/>
      <c r="P173" s="841" t="s">
        <v>5</v>
      </c>
      <c r="Q173" s="841" t="s">
        <v>323</v>
      </c>
      <c r="R173" s="840" t="s">
        <v>652</v>
      </c>
      <c r="S173" s="829"/>
      <c r="T173" s="829" t="s">
        <v>5</v>
      </c>
      <c r="U173" s="829" t="s">
        <v>323</v>
      </c>
      <c r="V173" s="847" t="s">
        <v>652</v>
      </c>
    </row>
    <row r="174" spans="1:22" outlineLevel="1">
      <c r="A174" s="847" t="s">
        <v>275</v>
      </c>
      <c r="B174" s="829" t="s">
        <v>2429</v>
      </c>
      <c r="C174" s="839">
        <v>43063</v>
      </c>
      <c r="D174" s="829" t="s">
        <v>2508</v>
      </c>
      <c r="E174" s="830" t="s">
        <v>784</v>
      </c>
      <c r="F174" s="831">
        <v>69947</v>
      </c>
      <c r="G174" s="832">
        <v>17.829999999999998</v>
      </c>
      <c r="H174" s="829">
        <v>23.67</v>
      </c>
      <c r="I174" s="829" t="s">
        <v>322</v>
      </c>
      <c r="J174" s="1233">
        <f>H174</f>
        <v>23.67</v>
      </c>
      <c r="K174" s="840" t="s">
        <v>656</v>
      </c>
      <c r="L174" s="841" t="s">
        <v>661</v>
      </c>
      <c r="M174" s="841" t="s">
        <v>352</v>
      </c>
      <c r="N174" s="841" t="s">
        <v>783</v>
      </c>
      <c r="O174" s="841"/>
      <c r="P174" s="841" t="s">
        <v>5</v>
      </c>
      <c r="Q174" s="841" t="s">
        <v>323</v>
      </c>
      <c r="R174" s="840" t="s">
        <v>652</v>
      </c>
      <c r="S174" s="829"/>
      <c r="T174" s="829" t="s">
        <v>5</v>
      </c>
      <c r="U174" s="829" t="s">
        <v>323</v>
      </c>
      <c r="V174" s="847" t="s">
        <v>652</v>
      </c>
    </row>
    <row r="175" spans="1:22" outlineLevel="1">
      <c r="A175" s="847" t="s">
        <v>275</v>
      </c>
      <c r="B175" s="829" t="s">
        <v>2429</v>
      </c>
      <c r="C175" s="839">
        <v>43066</v>
      </c>
      <c r="D175" s="829" t="s">
        <v>2477</v>
      </c>
      <c r="E175" s="830" t="s">
        <v>789</v>
      </c>
      <c r="F175" s="831">
        <v>69947</v>
      </c>
      <c r="G175" s="832">
        <v>0.42</v>
      </c>
      <c r="H175" s="829">
        <v>0.56000000000000005</v>
      </c>
      <c r="I175" s="829" t="s">
        <v>322</v>
      </c>
      <c r="J175" s="1233">
        <f>H175</f>
        <v>0.56000000000000005</v>
      </c>
      <c r="K175" s="840" t="s">
        <v>694</v>
      </c>
      <c r="L175" s="841" t="s">
        <v>661</v>
      </c>
      <c r="M175" s="841" t="s">
        <v>352</v>
      </c>
      <c r="N175" s="841" t="s">
        <v>783</v>
      </c>
      <c r="O175" s="841"/>
      <c r="P175" s="841" t="s">
        <v>5</v>
      </c>
      <c r="Q175" s="841" t="s">
        <v>323</v>
      </c>
      <c r="R175" s="840" t="s">
        <v>652</v>
      </c>
      <c r="S175" s="829"/>
      <c r="T175" s="829" t="s">
        <v>5</v>
      </c>
      <c r="U175" s="829" t="s">
        <v>323</v>
      </c>
      <c r="V175" s="847" t="s">
        <v>652</v>
      </c>
    </row>
    <row r="176" spans="1:22" outlineLevel="1">
      <c r="A176" s="847" t="s">
        <v>275</v>
      </c>
      <c r="B176" s="829" t="s">
        <v>2429</v>
      </c>
      <c r="C176" s="839">
        <v>43063</v>
      </c>
      <c r="D176" s="829" t="s">
        <v>2509</v>
      </c>
      <c r="E176" s="830" t="s">
        <v>785</v>
      </c>
      <c r="F176" s="831">
        <v>69947</v>
      </c>
      <c r="G176" s="832">
        <v>6.29</v>
      </c>
      <c r="H176" s="829">
        <v>8.35</v>
      </c>
      <c r="I176" s="829" t="s">
        <v>322</v>
      </c>
      <c r="J176" s="1233">
        <f>H176</f>
        <v>8.35</v>
      </c>
      <c r="K176" s="840" t="s">
        <v>694</v>
      </c>
      <c r="L176" s="841" t="s">
        <v>661</v>
      </c>
      <c r="M176" s="841" t="s">
        <v>352</v>
      </c>
      <c r="N176" s="841" t="s">
        <v>783</v>
      </c>
      <c r="O176" s="841"/>
      <c r="P176" s="841" t="s">
        <v>5</v>
      </c>
      <c r="Q176" s="841" t="s">
        <v>323</v>
      </c>
      <c r="R176" s="840" t="s">
        <v>652</v>
      </c>
      <c r="S176" s="829"/>
      <c r="T176" s="829" t="s">
        <v>5</v>
      </c>
      <c r="U176" s="829" t="s">
        <v>323</v>
      </c>
      <c r="V176" s="847" t="s">
        <v>652</v>
      </c>
    </row>
    <row r="177" spans="1:22">
      <c r="A177" s="842" t="s">
        <v>647</v>
      </c>
      <c r="B177" s="842"/>
      <c r="C177" s="842"/>
      <c r="D177" s="842"/>
      <c r="E177" s="843"/>
      <c r="F177" s="844"/>
      <c r="G177" s="845">
        <f>SUM(G173:G176)</f>
        <v>297.33000000000004</v>
      </c>
      <c r="H177" s="846">
        <f>SUM(H173:H176)</f>
        <v>394.77000000000004</v>
      </c>
      <c r="I177" s="842"/>
      <c r="J177" s="1234">
        <f>SUM(J173:J176)</f>
        <v>394.77000000000004</v>
      </c>
      <c r="K177" s="842"/>
      <c r="L177" s="842"/>
      <c r="M177" s="842"/>
      <c r="N177" s="842"/>
      <c r="O177" s="842"/>
      <c r="P177" s="842"/>
      <c r="Q177" s="842"/>
      <c r="R177" s="842"/>
      <c r="S177" s="829"/>
      <c r="T177" s="829"/>
      <c r="U177" s="829"/>
      <c r="V177" s="829"/>
    </row>
    <row r="178" spans="1:22" outlineLevel="1">
      <c r="A178" s="847" t="s">
        <v>276</v>
      </c>
      <c r="B178" s="829" t="s">
        <v>2428</v>
      </c>
      <c r="C178" s="839">
        <v>43033</v>
      </c>
      <c r="D178" s="829" t="s">
        <v>2504</v>
      </c>
      <c r="E178" s="830" t="s">
        <v>790</v>
      </c>
      <c r="F178" s="831">
        <v>69516</v>
      </c>
      <c r="G178" s="832">
        <v>9.5500000000000007</v>
      </c>
      <c r="H178" s="829">
        <v>12.8</v>
      </c>
      <c r="I178" s="829" t="s">
        <v>322</v>
      </c>
      <c r="J178" s="1233">
        <f t="shared" ref="J178:J184" si="13">H178</f>
        <v>12.8</v>
      </c>
      <c r="K178" s="840" t="s">
        <v>650</v>
      </c>
      <c r="L178" s="841" t="s">
        <v>661</v>
      </c>
      <c r="M178" s="841" t="s">
        <v>352</v>
      </c>
      <c r="N178" s="841" t="s">
        <v>791</v>
      </c>
      <c r="O178" s="841"/>
      <c r="P178" s="841" t="s">
        <v>5</v>
      </c>
      <c r="Q178" s="841" t="s">
        <v>323</v>
      </c>
      <c r="R178" s="840" t="s">
        <v>652</v>
      </c>
      <c r="S178" s="829"/>
      <c r="T178" s="829" t="s">
        <v>5</v>
      </c>
      <c r="U178" s="829" t="s">
        <v>323</v>
      </c>
      <c r="V178" s="847" t="s">
        <v>652</v>
      </c>
    </row>
    <row r="179" spans="1:22" outlineLevel="1">
      <c r="A179" s="847" t="s">
        <v>276</v>
      </c>
      <c r="B179" s="829" t="s">
        <v>2428</v>
      </c>
      <c r="C179" s="839">
        <v>43033</v>
      </c>
      <c r="D179" s="829" t="s">
        <v>2506</v>
      </c>
      <c r="E179" s="830" t="s">
        <v>792</v>
      </c>
      <c r="F179" s="831">
        <v>69516</v>
      </c>
      <c r="G179" s="832">
        <v>0.36</v>
      </c>
      <c r="H179" s="829">
        <v>0.48</v>
      </c>
      <c r="I179" s="829" t="s">
        <v>322</v>
      </c>
      <c r="J179" s="1233">
        <f t="shared" si="13"/>
        <v>0.48</v>
      </c>
      <c r="K179" s="840" t="s">
        <v>656</v>
      </c>
      <c r="L179" s="841" t="s">
        <v>661</v>
      </c>
      <c r="M179" s="841" t="s">
        <v>352</v>
      </c>
      <c r="N179" s="841" t="s">
        <v>791</v>
      </c>
      <c r="O179" s="841"/>
      <c r="P179" s="841" t="s">
        <v>5</v>
      </c>
      <c r="Q179" s="841" t="s">
        <v>323</v>
      </c>
      <c r="R179" s="840" t="s">
        <v>652</v>
      </c>
      <c r="S179" s="829"/>
      <c r="T179" s="829" t="s">
        <v>5</v>
      </c>
      <c r="U179" s="829" t="s">
        <v>323</v>
      </c>
      <c r="V179" s="847" t="s">
        <v>652</v>
      </c>
    </row>
    <row r="180" spans="1:22" outlineLevel="1">
      <c r="A180" s="847" t="s">
        <v>276</v>
      </c>
      <c r="B180" s="829" t="s">
        <v>2428</v>
      </c>
      <c r="C180" s="839">
        <v>43033</v>
      </c>
      <c r="D180" s="829" t="s">
        <v>2507</v>
      </c>
      <c r="E180" s="830" t="s">
        <v>794</v>
      </c>
      <c r="F180" s="831">
        <v>69516</v>
      </c>
      <c r="G180" s="832">
        <v>0.13</v>
      </c>
      <c r="H180" s="829">
        <v>0.17</v>
      </c>
      <c r="I180" s="829" t="s">
        <v>322</v>
      </c>
      <c r="J180" s="1233">
        <f t="shared" si="13"/>
        <v>0.17</v>
      </c>
      <c r="K180" s="840" t="s">
        <v>694</v>
      </c>
      <c r="L180" s="841" t="s">
        <v>661</v>
      </c>
      <c r="M180" s="841" t="s">
        <v>352</v>
      </c>
      <c r="N180" s="841" t="s">
        <v>791</v>
      </c>
      <c r="O180" s="841"/>
      <c r="P180" s="841" t="s">
        <v>5</v>
      </c>
      <c r="Q180" s="841" t="s">
        <v>323</v>
      </c>
      <c r="R180" s="840" t="s">
        <v>652</v>
      </c>
      <c r="S180" s="829"/>
      <c r="T180" s="829" t="s">
        <v>5</v>
      </c>
      <c r="U180" s="829" t="s">
        <v>323</v>
      </c>
      <c r="V180" s="847" t="s">
        <v>652</v>
      </c>
    </row>
    <row r="181" spans="1:22" outlineLevel="1">
      <c r="A181" s="847" t="s">
        <v>276</v>
      </c>
      <c r="B181" s="829" t="s">
        <v>2429</v>
      </c>
      <c r="C181" s="839">
        <v>43063</v>
      </c>
      <c r="D181" s="829" t="s">
        <v>2444</v>
      </c>
      <c r="E181" s="830" t="s">
        <v>790</v>
      </c>
      <c r="F181" s="831">
        <v>69947</v>
      </c>
      <c r="G181" s="832">
        <v>80.11</v>
      </c>
      <c r="H181" s="829">
        <v>106.36</v>
      </c>
      <c r="I181" s="829" t="s">
        <v>322</v>
      </c>
      <c r="J181" s="1233">
        <f t="shared" si="13"/>
        <v>106.36</v>
      </c>
      <c r="K181" s="840" t="s">
        <v>650</v>
      </c>
      <c r="L181" s="841" t="s">
        <v>661</v>
      </c>
      <c r="M181" s="841" t="s">
        <v>352</v>
      </c>
      <c r="N181" s="841" t="s">
        <v>791</v>
      </c>
      <c r="O181" s="841"/>
      <c r="P181" s="841" t="s">
        <v>5</v>
      </c>
      <c r="Q181" s="841" t="s">
        <v>323</v>
      </c>
      <c r="R181" s="840" t="s">
        <v>652</v>
      </c>
      <c r="S181" s="829"/>
      <c r="T181" s="829" t="s">
        <v>5</v>
      </c>
      <c r="U181" s="829" t="s">
        <v>323</v>
      </c>
      <c r="V181" s="847" t="s">
        <v>652</v>
      </c>
    </row>
    <row r="182" spans="1:22" outlineLevel="1">
      <c r="A182" s="847" t="s">
        <v>276</v>
      </c>
      <c r="B182" s="829" t="s">
        <v>2429</v>
      </c>
      <c r="C182" s="839">
        <v>43063</v>
      </c>
      <c r="D182" s="829" t="s">
        <v>2508</v>
      </c>
      <c r="E182" s="830" t="s">
        <v>792</v>
      </c>
      <c r="F182" s="831">
        <v>69947</v>
      </c>
      <c r="G182" s="832">
        <v>3.14</v>
      </c>
      <c r="H182" s="829">
        <v>4.17</v>
      </c>
      <c r="I182" s="829" t="s">
        <v>322</v>
      </c>
      <c r="J182" s="1233">
        <f t="shared" si="13"/>
        <v>4.17</v>
      </c>
      <c r="K182" s="840" t="s">
        <v>656</v>
      </c>
      <c r="L182" s="841" t="s">
        <v>661</v>
      </c>
      <c r="M182" s="841" t="s">
        <v>352</v>
      </c>
      <c r="N182" s="841" t="s">
        <v>791</v>
      </c>
      <c r="O182" s="841"/>
      <c r="P182" s="841" t="s">
        <v>5</v>
      </c>
      <c r="Q182" s="841" t="s">
        <v>323</v>
      </c>
      <c r="R182" s="840" t="s">
        <v>652</v>
      </c>
      <c r="S182" s="829"/>
      <c r="T182" s="829" t="s">
        <v>5</v>
      </c>
      <c r="U182" s="829" t="s">
        <v>323</v>
      </c>
      <c r="V182" s="847" t="s">
        <v>652</v>
      </c>
    </row>
    <row r="183" spans="1:22" outlineLevel="1">
      <c r="A183" s="847" t="s">
        <v>276</v>
      </c>
      <c r="B183" s="829" t="s">
        <v>2429</v>
      </c>
      <c r="C183" s="839">
        <v>43063</v>
      </c>
      <c r="D183" s="829" t="s">
        <v>2509</v>
      </c>
      <c r="E183" s="830" t="s">
        <v>794</v>
      </c>
      <c r="F183" s="831">
        <v>69947</v>
      </c>
      <c r="G183" s="832">
        <v>1.1100000000000001</v>
      </c>
      <c r="H183" s="829">
        <v>1.47</v>
      </c>
      <c r="I183" s="829" t="s">
        <v>322</v>
      </c>
      <c r="J183" s="1233">
        <f t="shared" si="13"/>
        <v>1.47</v>
      </c>
      <c r="K183" s="840" t="s">
        <v>694</v>
      </c>
      <c r="L183" s="841" t="s">
        <v>661</v>
      </c>
      <c r="M183" s="841" t="s">
        <v>352</v>
      </c>
      <c r="N183" s="841" t="s">
        <v>791</v>
      </c>
      <c r="O183" s="841"/>
      <c r="P183" s="841" t="s">
        <v>5</v>
      </c>
      <c r="Q183" s="841" t="s">
        <v>323</v>
      </c>
      <c r="R183" s="840" t="s">
        <v>652</v>
      </c>
      <c r="S183" s="829"/>
      <c r="T183" s="829" t="s">
        <v>5</v>
      </c>
      <c r="U183" s="829" t="s">
        <v>323</v>
      </c>
      <c r="V183" s="847" t="s">
        <v>652</v>
      </c>
    </row>
    <row r="184" spans="1:22" outlineLevel="1">
      <c r="A184" s="847" t="s">
        <v>276</v>
      </c>
      <c r="B184" s="829" t="s">
        <v>2429</v>
      </c>
      <c r="C184" s="839">
        <v>43066</v>
      </c>
      <c r="D184" s="829" t="s">
        <v>2477</v>
      </c>
      <c r="E184" s="830" t="s">
        <v>797</v>
      </c>
      <c r="F184" s="831">
        <v>69947</v>
      </c>
      <c r="G184" s="832">
        <v>0.08</v>
      </c>
      <c r="H184" s="829">
        <v>0.1</v>
      </c>
      <c r="I184" s="829" t="s">
        <v>322</v>
      </c>
      <c r="J184" s="1233">
        <f t="shared" si="13"/>
        <v>0.1</v>
      </c>
      <c r="K184" s="840" t="s">
        <v>694</v>
      </c>
      <c r="L184" s="841" t="s">
        <v>661</v>
      </c>
      <c r="M184" s="841" t="s">
        <v>352</v>
      </c>
      <c r="N184" s="841" t="s">
        <v>791</v>
      </c>
      <c r="O184" s="841"/>
      <c r="P184" s="841" t="s">
        <v>5</v>
      </c>
      <c r="Q184" s="841" t="s">
        <v>323</v>
      </c>
      <c r="R184" s="840" t="s">
        <v>652</v>
      </c>
      <c r="S184" s="829"/>
      <c r="T184" s="829" t="s">
        <v>5</v>
      </c>
      <c r="U184" s="829" t="s">
        <v>323</v>
      </c>
      <c r="V184" s="847" t="s">
        <v>652</v>
      </c>
    </row>
    <row r="185" spans="1:22">
      <c r="A185" s="842" t="s">
        <v>647</v>
      </c>
      <c r="B185" s="842"/>
      <c r="C185" s="842"/>
      <c r="D185" s="842"/>
      <c r="E185" s="843"/>
      <c r="F185" s="844"/>
      <c r="G185" s="845">
        <f>SUM(G178:G184)</f>
        <v>94.48</v>
      </c>
      <c r="H185" s="846">
        <f>SUM(H178:H184)</f>
        <v>125.55</v>
      </c>
      <c r="I185" s="842"/>
      <c r="J185" s="1234">
        <f>SUM(J178:J184)</f>
        <v>125.55</v>
      </c>
      <c r="K185" s="842"/>
      <c r="L185" s="842"/>
      <c r="M185" s="842"/>
      <c r="N185" s="842"/>
      <c r="O185" s="842"/>
      <c r="P185" s="842"/>
      <c r="Q185" s="842"/>
      <c r="R185" s="842"/>
      <c r="S185" s="829"/>
      <c r="T185" s="829"/>
      <c r="U185" s="829"/>
      <c r="V185" s="829"/>
    </row>
    <row r="186" spans="1:22" outlineLevel="1">
      <c r="A186" s="847" t="s">
        <v>277</v>
      </c>
      <c r="B186" s="829" t="s">
        <v>2428</v>
      </c>
      <c r="C186" s="839">
        <v>43039</v>
      </c>
      <c r="D186" s="829" t="s">
        <v>2514</v>
      </c>
      <c r="E186" s="830" t="s">
        <v>2515</v>
      </c>
      <c r="F186" s="831">
        <v>69488</v>
      </c>
      <c r="G186" s="832">
        <v>6.31</v>
      </c>
      <c r="H186" s="829">
        <v>6.31</v>
      </c>
      <c r="I186" s="829" t="s">
        <v>60</v>
      </c>
      <c r="J186" s="1233">
        <v>8.4499999999999993</v>
      </c>
      <c r="K186" s="840" t="s">
        <v>650</v>
      </c>
      <c r="L186" s="841" t="s">
        <v>645</v>
      </c>
      <c r="M186" s="841" t="s">
        <v>352</v>
      </c>
      <c r="N186" s="841" t="s">
        <v>1390</v>
      </c>
      <c r="O186" s="841"/>
      <c r="P186" s="841" t="s">
        <v>4</v>
      </c>
      <c r="Q186" s="841" t="s">
        <v>323</v>
      </c>
      <c r="R186" s="840" t="s">
        <v>652</v>
      </c>
      <c r="S186" s="829"/>
      <c r="T186" s="829" t="s">
        <v>4</v>
      </c>
      <c r="U186" s="829" t="s">
        <v>323</v>
      </c>
      <c r="V186" s="847" t="s">
        <v>652</v>
      </c>
    </row>
    <row r="187" spans="1:22" outlineLevel="1">
      <c r="A187" s="847" t="s">
        <v>277</v>
      </c>
      <c r="B187" s="829" t="s">
        <v>2428</v>
      </c>
      <c r="C187" s="839">
        <v>43039</v>
      </c>
      <c r="D187" s="829" t="s">
        <v>2514</v>
      </c>
      <c r="E187" s="830" t="s">
        <v>2516</v>
      </c>
      <c r="F187" s="831">
        <v>69487</v>
      </c>
      <c r="G187" s="832">
        <v>21.02</v>
      </c>
      <c r="H187" s="829">
        <v>21.02</v>
      </c>
      <c r="I187" s="829" t="s">
        <v>60</v>
      </c>
      <c r="J187" s="1233">
        <v>28.16</v>
      </c>
      <c r="K187" s="840" t="s">
        <v>650</v>
      </c>
      <c r="L187" s="841" t="s">
        <v>645</v>
      </c>
      <c r="M187" s="841" t="s">
        <v>352</v>
      </c>
      <c r="N187" s="841" t="s">
        <v>1390</v>
      </c>
      <c r="O187" s="841"/>
      <c r="P187" s="841" t="s">
        <v>655</v>
      </c>
      <c r="Q187" s="841" t="s">
        <v>323</v>
      </c>
      <c r="R187" s="840" t="s">
        <v>652</v>
      </c>
      <c r="S187" s="829"/>
      <c r="T187" s="829" t="s">
        <v>655</v>
      </c>
      <c r="U187" s="829" t="s">
        <v>323</v>
      </c>
      <c r="V187" s="847" t="s">
        <v>652</v>
      </c>
    </row>
    <row r="188" spans="1:22" outlineLevel="1">
      <c r="A188" s="847" t="s">
        <v>277</v>
      </c>
      <c r="B188" s="829" t="s">
        <v>2428</v>
      </c>
      <c r="C188" s="839">
        <v>43039</v>
      </c>
      <c r="D188" s="829" t="s">
        <v>2514</v>
      </c>
      <c r="E188" s="830" t="s">
        <v>2517</v>
      </c>
      <c r="F188" s="831">
        <v>69486</v>
      </c>
      <c r="G188" s="832">
        <v>420.41</v>
      </c>
      <c r="H188" s="829">
        <v>420.41</v>
      </c>
      <c r="I188" s="829" t="s">
        <v>60</v>
      </c>
      <c r="J188" s="1233">
        <v>563.22</v>
      </c>
      <c r="K188" s="840" t="s">
        <v>650</v>
      </c>
      <c r="L188" s="841" t="s">
        <v>645</v>
      </c>
      <c r="M188" s="841" t="s">
        <v>352</v>
      </c>
      <c r="N188" s="841" t="s">
        <v>1390</v>
      </c>
      <c r="O188" s="841"/>
      <c r="P188" s="841" t="s">
        <v>5</v>
      </c>
      <c r="Q188" s="841" t="s">
        <v>323</v>
      </c>
      <c r="R188" s="840" t="s">
        <v>652</v>
      </c>
      <c r="S188" s="829"/>
      <c r="T188" s="829" t="s">
        <v>5</v>
      </c>
      <c r="U188" s="829" t="s">
        <v>323</v>
      </c>
      <c r="V188" s="847" t="s">
        <v>652</v>
      </c>
    </row>
    <row r="189" spans="1:22" outlineLevel="1">
      <c r="A189" s="847" t="s">
        <v>277</v>
      </c>
      <c r="B189" s="829" t="s">
        <v>2428</v>
      </c>
      <c r="C189" s="839">
        <v>43039</v>
      </c>
      <c r="D189" s="829" t="s">
        <v>2514</v>
      </c>
      <c r="E189" s="830" t="s">
        <v>2517</v>
      </c>
      <c r="F189" s="831">
        <v>69486</v>
      </c>
      <c r="G189" s="832">
        <v>42.04</v>
      </c>
      <c r="H189" s="829">
        <v>42.04</v>
      </c>
      <c r="I189" s="829" t="s">
        <v>60</v>
      </c>
      <c r="J189" s="1233">
        <v>56.32</v>
      </c>
      <c r="K189" s="840" t="s">
        <v>656</v>
      </c>
      <c r="L189" s="841" t="s">
        <v>645</v>
      </c>
      <c r="M189" s="841" t="s">
        <v>352</v>
      </c>
      <c r="N189" s="841" t="s">
        <v>1390</v>
      </c>
      <c r="O189" s="841"/>
      <c r="P189" s="841" t="s">
        <v>5</v>
      </c>
      <c r="Q189" s="841" t="s">
        <v>323</v>
      </c>
      <c r="R189" s="840" t="s">
        <v>652</v>
      </c>
      <c r="S189" s="829"/>
      <c r="T189" s="829" t="s">
        <v>5</v>
      </c>
      <c r="U189" s="829" t="s">
        <v>323</v>
      </c>
      <c r="V189" s="847" t="s">
        <v>652</v>
      </c>
    </row>
    <row r="190" spans="1:22" outlineLevel="1">
      <c r="A190" s="847" t="s">
        <v>277</v>
      </c>
      <c r="B190" s="829" t="s">
        <v>2428</v>
      </c>
      <c r="C190" s="839">
        <v>43033</v>
      </c>
      <c r="D190" s="829" t="s">
        <v>2518</v>
      </c>
      <c r="E190" s="830" t="s">
        <v>1393</v>
      </c>
      <c r="F190" s="831">
        <v>69490</v>
      </c>
      <c r="G190" s="832">
        <v>10.25</v>
      </c>
      <c r="H190" s="829">
        <v>10.25</v>
      </c>
      <c r="I190" s="829" t="s">
        <v>60</v>
      </c>
      <c r="J190" s="1233">
        <v>13.73</v>
      </c>
      <c r="K190" s="840" t="s">
        <v>818</v>
      </c>
      <c r="L190" s="841" t="s">
        <v>645</v>
      </c>
      <c r="M190" s="841" t="s">
        <v>352</v>
      </c>
      <c r="N190" s="841"/>
      <c r="O190" s="841"/>
      <c r="P190" s="841" t="s">
        <v>5</v>
      </c>
      <c r="Q190" s="841" t="s">
        <v>323</v>
      </c>
      <c r="R190" s="840" t="s">
        <v>652</v>
      </c>
      <c r="S190" s="829"/>
      <c r="T190" s="829" t="s">
        <v>5</v>
      </c>
      <c r="U190" s="829" t="s">
        <v>323</v>
      </c>
      <c r="V190" s="847" t="s">
        <v>652</v>
      </c>
    </row>
    <row r="191" spans="1:22" outlineLevel="1">
      <c r="A191" s="847" t="s">
        <v>277</v>
      </c>
      <c r="B191" s="829" t="s">
        <v>2429</v>
      </c>
      <c r="C191" s="839">
        <v>43069</v>
      </c>
      <c r="D191" s="829" t="s">
        <v>2519</v>
      </c>
      <c r="E191" s="830" t="s">
        <v>2520</v>
      </c>
      <c r="F191" s="831">
        <v>69954</v>
      </c>
      <c r="G191" s="832">
        <v>5.04</v>
      </c>
      <c r="H191" s="829">
        <v>5.04</v>
      </c>
      <c r="I191" s="829" t="s">
        <v>60</v>
      </c>
      <c r="J191" s="1233">
        <v>6.69</v>
      </c>
      <c r="K191" s="840" t="s">
        <v>650</v>
      </c>
      <c r="L191" s="841" t="s">
        <v>645</v>
      </c>
      <c r="M191" s="841" t="s">
        <v>352</v>
      </c>
      <c r="N191" s="841" t="s">
        <v>1390</v>
      </c>
      <c r="O191" s="841"/>
      <c r="P191" s="841" t="s">
        <v>4</v>
      </c>
      <c r="Q191" s="841" t="s">
        <v>323</v>
      </c>
      <c r="R191" s="840" t="s">
        <v>652</v>
      </c>
      <c r="S191" s="829"/>
      <c r="T191" s="829" t="s">
        <v>4</v>
      </c>
      <c r="U191" s="829" t="s">
        <v>323</v>
      </c>
      <c r="V191" s="847" t="s">
        <v>652</v>
      </c>
    </row>
    <row r="192" spans="1:22" outlineLevel="1">
      <c r="A192" s="847" t="s">
        <v>277</v>
      </c>
      <c r="B192" s="829" t="s">
        <v>2429</v>
      </c>
      <c r="C192" s="839">
        <v>43069</v>
      </c>
      <c r="D192" s="829" t="s">
        <v>2519</v>
      </c>
      <c r="E192" s="830" t="s">
        <v>2521</v>
      </c>
      <c r="F192" s="831">
        <v>69952</v>
      </c>
      <c r="G192" s="832">
        <v>336.33</v>
      </c>
      <c r="H192" s="829">
        <v>336.33</v>
      </c>
      <c r="I192" s="829" t="s">
        <v>60</v>
      </c>
      <c r="J192" s="1233">
        <v>446.56</v>
      </c>
      <c r="K192" s="840" t="s">
        <v>650</v>
      </c>
      <c r="L192" s="841" t="s">
        <v>645</v>
      </c>
      <c r="M192" s="841" t="s">
        <v>352</v>
      </c>
      <c r="N192" s="841" t="s">
        <v>1390</v>
      </c>
      <c r="O192" s="841"/>
      <c r="P192" s="841" t="s">
        <v>5</v>
      </c>
      <c r="Q192" s="841" t="s">
        <v>323</v>
      </c>
      <c r="R192" s="840" t="s">
        <v>652</v>
      </c>
      <c r="S192" s="829"/>
      <c r="T192" s="829" t="s">
        <v>5</v>
      </c>
      <c r="U192" s="829" t="s">
        <v>323</v>
      </c>
      <c r="V192" s="847" t="s">
        <v>652</v>
      </c>
    </row>
    <row r="193" spans="1:22" outlineLevel="1">
      <c r="A193" s="847" t="s">
        <v>277</v>
      </c>
      <c r="B193" s="829" t="s">
        <v>2429</v>
      </c>
      <c r="C193" s="839">
        <v>43069</v>
      </c>
      <c r="D193" s="829" t="s">
        <v>2519</v>
      </c>
      <c r="E193" s="830" t="s">
        <v>2522</v>
      </c>
      <c r="F193" s="831">
        <v>69953</v>
      </c>
      <c r="G193" s="832">
        <v>16.82</v>
      </c>
      <c r="H193" s="829">
        <v>16.82</v>
      </c>
      <c r="I193" s="829" t="s">
        <v>60</v>
      </c>
      <c r="J193" s="1233">
        <v>22.33</v>
      </c>
      <c r="K193" s="840" t="s">
        <v>650</v>
      </c>
      <c r="L193" s="841" t="s">
        <v>645</v>
      </c>
      <c r="M193" s="841" t="s">
        <v>352</v>
      </c>
      <c r="N193" s="841" t="s">
        <v>1390</v>
      </c>
      <c r="O193" s="841"/>
      <c r="P193" s="841" t="s">
        <v>655</v>
      </c>
      <c r="Q193" s="841" t="s">
        <v>323</v>
      </c>
      <c r="R193" s="840" t="s">
        <v>652</v>
      </c>
      <c r="S193" s="829"/>
      <c r="T193" s="829" t="s">
        <v>655</v>
      </c>
      <c r="U193" s="829" t="s">
        <v>323</v>
      </c>
      <c r="V193" s="847" t="s">
        <v>652</v>
      </c>
    </row>
    <row r="194" spans="1:22" outlineLevel="1">
      <c r="A194" s="847" t="s">
        <v>277</v>
      </c>
      <c r="B194" s="829" t="s">
        <v>2429</v>
      </c>
      <c r="C194" s="839">
        <v>43069</v>
      </c>
      <c r="D194" s="829" t="s">
        <v>2519</v>
      </c>
      <c r="E194" s="830" t="s">
        <v>2521</v>
      </c>
      <c r="F194" s="831">
        <v>69952</v>
      </c>
      <c r="G194" s="832">
        <v>33.630000000000003</v>
      </c>
      <c r="H194" s="829">
        <v>33.630000000000003</v>
      </c>
      <c r="I194" s="829" t="s">
        <v>60</v>
      </c>
      <c r="J194" s="1233">
        <v>44.65</v>
      </c>
      <c r="K194" s="840" t="s">
        <v>656</v>
      </c>
      <c r="L194" s="841" t="s">
        <v>645</v>
      </c>
      <c r="M194" s="841" t="s">
        <v>352</v>
      </c>
      <c r="N194" s="841" t="s">
        <v>1390</v>
      </c>
      <c r="O194" s="841"/>
      <c r="P194" s="841" t="s">
        <v>5</v>
      </c>
      <c r="Q194" s="841" t="s">
        <v>323</v>
      </c>
      <c r="R194" s="840" t="s">
        <v>652</v>
      </c>
      <c r="S194" s="829"/>
      <c r="T194" s="829" t="s">
        <v>5</v>
      </c>
      <c r="U194" s="829" t="s">
        <v>323</v>
      </c>
      <c r="V194" s="847" t="s">
        <v>652</v>
      </c>
    </row>
    <row r="195" spans="1:22" outlineLevel="1">
      <c r="A195" s="847" t="s">
        <v>277</v>
      </c>
      <c r="B195" s="829" t="s">
        <v>2429</v>
      </c>
      <c r="C195" s="839">
        <v>43063</v>
      </c>
      <c r="D195" s="829" t="s">
        <v>2523</v>
      </c>
      <c r="E195" s="830" t="s">
        <v>1393</v>
      </c>
      <c r="F195" s="831">
        <v>69961</v>
      </c>
      <c r="G195" s="832">
        <v>10.25</v>
      </c>
      <c r="H195" s="829">
        <v>10.25</v>
      </c>
      <c r="I195" s="829" t="s">
        <v>60</v>
      </c>
      <c r="J195" s="1233">
        <v>13.61</v>
      </c>
      <c r="K195" s="840" t="s">
        <v>818</v>
      </c>
      <c r="L195" s="841" t="s">
        <v>645</v>
      </c>
      <c r="M195" s="841" t="s">
        <v>352</v>
      </c>
      <c r="N195" s="841"/>
      <c r="O195" s="841"/>
      <c r="P195" s="841" t="s">
        <v>5</v>
      </c>
      <c r="Q195" s="841" t="s">
        <v>323</v>
      </c>
      <c r="R195" s="840" t="s">
        <v>652</v>
      </c>
      <c r="S195" s="829"/>
      <c r="T195" s="829" t="s">
        <v>5</v>
      </c>
      <c r="U195" s="829" t="s">
        <v>323</v>
      </c>
      <c r="V195" s="847" t="s">
        <v>652</v>
      </c>
    </row>
    <row r="196" spans="1:22">
      <c r="A196" s="842" t="s">
        <v>647</v>
      </c>
      <c r="B196" s="842"/>
      <c r="C196" s="842"/>
      <c r="D196" s="842"/>
      <c r="E196" s="843"/>
      <c r="F196" s="844"/>
      <c r="G196" s="845">
        <f>SUM(G186:G195)</f>
        <v>902.10000000000014</v>
      </c>
      <c r="H196" s="846">
        <f>SUM(H186:H195)</f>
        <v>902.10000000000014</v>
      </c>
      <c r="I196" s="842"/>
      <c r="J196" s="1234">
        <f>SUM(J186:J195)</f>
        <v>1203.72</v>
      </c>
      <c r="K196" s="842"/>
      <c r="L196" s="842"/>
      <c r="M196" s="842"/>
      <c r="N196" s="842"/>
      <c r="O196" s="842"/>
      <c r="P196" s="842"/>
      <c r="Q196" s="842"/>
      <c r="R196" s="842"/>
      <c r="S196" s="829"/>
      <c r="T196" s="829"/>
      <c r="U196" s="829"/>
      <c r="V196" s="829"/>
    </row>
    <row r="197" spans="1:22" outlineLevel="1">
      <c r="A197" s="847" t="s">
        <v>278</v>
      </c>
      <c r="B197" s="829" t="s">
        <v>2428</v>
      </c>
      <c r="C197" s="839">
        <v>43039</v>
      </c>
      <c r="D197" s="829" t="s">
        <v>2514</v>
      </c>
      <c r="E197" s="830" t="s">
        <v>2524</v>
      </c>
      <c r="F197" s="831">
        <v>69486</v>
      </c>
      <c r="G197" s="832">
        <v>1319.49</v>
      </c>
      <c r="H197" s="829">
        <v>1319.49</v>
      </c>
      <c r="I197" s="829" t="s">
        <v>60</v>
      </c>
      <c r="J197" s="1233">
        <v>1767.72</v>
      </c>
      <c r="K197" s="840" t="s">
        <v>650</v>
      </c>
      <c r="L197" s="841" t="s">
        <v>645</v>
      </c>
      <c r="M197" s="841" t="s">
        <v>352</v>
      </c>
      <c r="N197" s="841" t="s">
        <v>651</v>
      </c>
      <c r="O197" s="841"/>
      <c r="P197" s="841" t="s">
        <v>5</v>
      </c>
      <c r="Q197" s="841" t="s">
        <v>323</v>
      </c>
      <c r="R197" s="840" t="s">
        <v>652</v>
      </c>
      <c r="S197" s="829"/>
      <c r="T197" s="829" t="s">
        <v>5</v>
      </c>
      <c r="U197" s="829" t="s">
        <v>323</v>
      </c>
      <c r="V197" s="847" t="s">
        <v>652</v>
      </c>
    </row>
    <row r="198" spans="1:22" outlineLevel="1">
      <c r="A198" s="847" t="s">
        <v>278</v>
      </c>
      <c r="B198" s="829" t="s">
        <v>2428</v>
      </c>
      <c r="C198" s="839">
        <v>43039</v>
      </c>
      <c r="D198" s="829" t="s">
        <v>2514</v>
      </c>
      <c r="E198" s="830" t="s">
        <v>2516</v>
      </c>
      <c r="F198" s="831">
        <v>69487</v>
      </c>
      <c r="G198" s="832">
        <v>65.97</v>
      </c>
      <c r="H198" s="829">
        <v>65.97</v>
      </c>
      <c r="I198" s="829" t="s">
        <v>60</v>
      </c>
      <c r="J198" s="1233">
        <v>88.38</v>
      </c>
      <c r="K198" s="840" t="s">
        <v>650</v>
      </c>
      <c r="L198" s="841" t="s">
        <v>645</v>
      </c>
      <c r="M198" s="841" t="s">
        <v>352</v>
      </c>
      <c r="N198" s="841" t="s">
        <v>651</v>
      </c>
      <c r="O198" s="841"/>
      <c r="P198" s="841" t="s">
        <v>655</v>
      </c>
      <c r="Q198" s="841" t="s">
        <v>323</v>
      </c>
      <c r="R198" s="840" t="s">
        <v>652</v>
      </c>
      <c r="S198" s="829"/>
      <c r="T198" s="829" t="s">
        <v>655</v>
      </c>
      <c r="U198" s="829" t="s">
        <v>323</v>
      </c>
      <c r="V198" s="847" t="s">
        <v>652</v>
      </c>
    </row>
    <row r="199" spans="1:22" outlineLevel="1">
      <c r="A199" s="847" t="s">
        <v>278</v>
      </c>
      <c r="B199" s="829" t="s">
        <v>2428</v>
      </c>
      <c r="C199" s="839">
        <v>43039</v>
      </c>
      <c r="D199" s="829" t="s">
        <v>2514</v>
      </c>
      <c r="E199" s="830" t="s">
        <v>2515</v>
      </c>
      <c r="F199" s="831">
        <v>69488</v>
      </c>
      <c r="G199" s="832">
        <v>19.79</v>
      </c>
      <c r="H199" s="829">
        <v>19.79</v>
      </c>
      <c r="I199" s="829" t="s">
        <v>60</v>
      </c>
      <c r="J199" s="1233">
        <v>26.51</v>
      </c>
      <c r="K199" s="840" t="s">
        <v>650</v>
      </c>
      <c r="L199" s="841" t="s">
        <v>645</v>
      </c>
      <c r="M199" s="841" t="s">
        <v>352</v>
      </c>
      <c r="N199" s="841" t="s">
        <v>651</v>
      </c>
      <c r="O199" s="841"/>
      <c r="P199" s="841" t="s">
        <v>4</v>
      </c>
      <c r="Q199" s="841" t="s">
        <v>323</v>
      </c>
      <c r="R199" s="840" t="s">
        <v>652</v>
      </c>
      <c r="S199" s="829"/>
      <c r="T199" s="829" t="s">
        <v>4</v>
      </c>
      <c r="U199" s="829" t="s">
        <v>323</v>
      </c>
      <c r="V199" s="847" t="s">
        <v>652</v>
      </c>
    </row>
    <row r="200" spans="1:22" outlineLevel="1">
      <c r="A200" s="847" t="s">
        <v>278</v>
      </c>
      <c r="B200" s="829" t="s">
        <v>2428</v>
      </c>
      <c r="C200" s="839">
        <v>43039</v>
      </c>
      <c r="D200" s="829" t="s">
        <v>2514</v>
      </c>
      <c r="E200" s="830" t="s">
        <v>2524</v>
      </c>
      <c r="F200" s="831">
        <v>69486</v>
      </c>
      <c r="G200" s="832">
        <v>131.94999999999999</v>
      </c>
      <c r="H200" s="829">
        <v>131.94999999999999</v>
      </c>
      <c r="I200" s="829" t="s">
        <v>60</v>
      </c>
      <c r="J200" s="1233">
        <v>176.77</v>
      </c>
      <c r="K200" s="840" t="s">
        <v>656</v>
      </c>
      <c r="L200" s="841" t="s">
        <v>645</v>
      </c>
      <c r="M200" s="841" t="s">
        <v>352</v>
      </c>
      <c r="N200" s="841" t="s">
        <v>651</v>
      </c>
      <c r="O200" s="841"/>
      <c r="P200" s="841" t="s">
        <v>5</v>
      </c>
      <c r="Q200" s="841" t="s">
        <v>323</v>
      </c>
      <c r="R200" s="840" t="s">
        <v>652</v>
      </c>
      <c r="S200" s="829"/>
      <c r="T200" s="829" t="s">
        <v>5</v>
      </c>
      <c r="U200" s="829" t="s">
        <v>323</v>
      </c>
      <c r="V200" s="847" t="s">
        <v>652</v>
      </c>
    </row>
    <row r="201" spans="1:22" outlineLevel="1">
      <c r="A201" s="847" t="s">
        <v>278</v>
      </c>
      <c r="B201" s="829" t="s">
        <v>2428</v>
      </c>
      <c r="C201" s="839">
        <v>43031</v>
      </c>
      <c r="D201" s="829" t="s">
        <v>2525</v>
      </c>
      <c r="E201" s="830" t="s">
        <v>2526</v>
      </c>
      <c r="F201" s="831">
        <v>69573</v>
      </c>
      <c r="G201" s="832">
        <v>1.79</v>
      </c>
      <c r="H201" s="829">
        <v>2.4</v>
      </c>
      <c r="I201" s="829" t="s">
        <v>322</v>
      </c>
      <c r="J201" s="1233">
        <f>H201</f>
        <v>2.4</v>
      </c>
      <c r="K201" s="840" t="s">
        <v>680</v>
      </c>
      <c r="L201" s="841" t="s">
        <v>665</v>
      </c>
      <c r="M201" s="841" t="s">
        <v>352</v>
      </c>
      <c r="N201" s="841" t="s">
        <v>681</v>
      </c>
      <c r="O201" s="841"/>
      <c r="P201" s="841" t="s">
        <v>5</v>
      </c>
      <c r="Q201" s="841" t="s">
        <v>323</v>
      </c>
      <c r="R201" s="840" t="s">
        <v>652</v>
      </c>
      <c r="S201" s="829"/>
      <c r="T201" s="829" t="s">
        <v>5</v>
      </c>
      <c r="U201" s="829" t="s">
        <v>323</v>
      </c>
      <c r="V201" s="847" t="s">
        <v>652</v>
      </c>
    </row>
    <row r="202" spans="1:22" outlineLevel="1">
      <c r="A202" s="847" t="s">
        <v>278</v>
      </c>
      <c r="B202" s="829" t="s">
        <v>2429</v>
      </c>
      <c r="C202" s="839">
        <v>43069</v>
      </c>
      <c r="D202" s="829" t="s">
        <v>2519</v>
      </c>
      <c r="E202" s="830" t="s">
        <v>2527</v>
      </c>
      <c r="F202" s="831">
        <v>69952</v>
      </c>
      <c r="G202" s="832">
        <v>301.60000000000002</v>
      </c>
      <c r="H202" s="829">
        <v>301.60000000000002</v>
      </c>
      <c r="I202" s="829" t="s">
        <v>60</v>
      </c>
      <c r="J202" s="1233">
        <v>400.45</v>
      </c>
      <c r="K202" s="840" t="s">
        <v>650</v>
      </c>
      <c r="L202" s="841" t="s">
        <v>645</v>
      </c>
      <c r="M202" s="841" t="s">
        <v>352</v>
      </c>
      <c r="N202" s="841" t="s">
        <v>651</v>
      </c>
      <c r="O202" s="841"/>
      <c r="P202" s="841" t="s">
        <v>5</v>
      </c>
      <c r="Q202" s="841" t="s">
        <v>323</v>
      </c>
      <c r="R202" s="840" t="s">
        <v>652</v>
      </c>
      <c r="S202" s="829"/>
      <c r="T202" s="829" t="s">
        <v>5</v>
      </c>
      <c r="U202" s="829" t="s">
        <v>323</v>
      </c>
      <c r="V202" s="847" t="s">
        <v>652</v>
      </c>
    </row>
    <row r="203" spans="1:22" outlineLevel="1">
      <c r="A203" s="847" t="s">
        <v>278</v>
      </c>
      <c r="B203" s="829" t="s">
        <v>2429</v>
      </c>
      <c r="C203" s="839">
        <v>43069</v>
      </c>
      <c r="D203" s="829" t="s">
        <v>2519</v>
      </c>
      <c r="E203" s="830" t="s">
        <v>2522</v>
      </c>
      <c r="F203" s="831">
        <v>69953</v>
      </c>
      <c r="G203" s="832">
        <v>15.08</v>
      </c>
      <c r="H203" s="829">
        <v>15.08</v>
      </c>
      <c r="I203" s="829" t="s">
        <v>60</v>
      </c>
      <c r="J203" s="1233">
        <v>20.02</v>
      </c>
      <c r="K203" s="840" t="s">
        <v>650</v>
      </c>
      <c r="L203" s="841" t="s">
        <v>645</v>
      </c>
      <c r="M203" s="841" t="s">
        <v>352</v>
      </c>
      <c r="N203" s="841" t="s">
        <v>651</v>
      </c>
      <c r="O203" s="841"/>
      <c r="P203" s="841" t="s">
        <v>655</v>
      </c>
      <c r="Q203" s="841" t="s">
        <v>323</v>
      </c>
      <c r="R203" s="840" t="s">
        <v>652</v>
      </c>
      <c r="S203" s="829"/>
      <c r="T203" s="829" t="s">
        <v>655</v>
      </c>
      <c r="U203" s="829" t="s">
        <v>323</v>
      </c>
      <c r="V203" s="847" t="s">
        <v>652</v>
      </c>
    </row>
    <row r="204" spans="1:22" outlineLevel="1">
      <c r="A204" s="847" t="s">
        <v>278</v>
      </c>
      <c r="B204" s="829" t="s">
        <v>2429</v>
      </c>
      <c r="C204" s="839">
        <v>43069</v>
      </c>
      <c r="D204" s="829" t="s">
        <v>2519</v>
      </c>
      <c r="E204" s="830" t="s">
        <v>2520</v>
      </c>
      <c r="F204" s="831">
        <v>69954</v>
      </c>
      <c r="G204" s="832">
        <v>4.5199999999999996</v>
      </c>
      <c r="H204" s="829">
        <v>4.5199999999999996</v>
      </c>
      <c r="I204" s="829" t="s">
        <v>60</v>
      </c>
      <c r="J204" s="1233">
        <v>6</v>
      </c>
      <c r="K204" s="840" t="s">
        <v>650</v>
      </c>
      <c r="L204" s="841" t="s">
        <v>645</v>
      </c>
      <c r="M204" s="841" t="s">
        <v>352</v>
      </c>
      <c r="N204" s="841" t="s">
        <v>651</v>
      </c>
      <c r="O204" s="841"/>
      <c r="P204" s="841" t="s">
        <v>4</v>
      </c>
      <c r="Q204" s="841" t="s">
        <v>323</v>
      </c>
      <c r="R204" s="840" t="s">
        <v>652</v>
      </c>
      <c r="S204" s="829"/>
      <c r="T204" s="829" t="s">
        <v>4</v>
      </c>
      <c r="U204" s="829" t="s">
        <v>323</v>
      </c>
      <c r="V204" s="847" t="s">
        <v>652</v>
      </c>
    </row>
    <row r="205" spans="1:22" outlineLevel="1">
      <c r="A205" s="847" t="s">
        <v>278</v>
      </c>
      <c r="B205" s="829" t="s">
        <v>2429</v>
      </c>
      <c r="C205" s="839">
        <v>43069</v>
      </c>
      <c r="D205" s="829" t="s">
        <v>2519</v>
      </c>
      <c r="E205" s="830" t="s">
        <v>2527</v>
      </c>
      <c r="F205" s="831">
        <v>69952</v>
      </c>
      <c r="G205" s="832">
        <v>30.16</v>
      </c>
      <c r="H205" s="829">
        <v>30.16</v>
      </c>
      <c r="I205" s="829" t="s">
        <v>60</v>
      </c>
      <c r="J205" s="1233">
        <v>40.04</v>
      </c>
      <c r="K205" s="840" t="s">
        <v>656</v>
      </c>
      <c r="L205" s="841" t="s">
        <v>645</v>
      </c>
      <c r="M205" s="841" t="s">
        <v>352</v>
      </c>
      <c r="N205" s="841" t="s">
        <v>651</v>
      </c>
      <c r="O205" s="841"/>
      <c r="P205" s="841" t="s">
        <v>5</v>
      </c>
      <c r="Q205" s="841" t="s">
        <v>323</v>
      </c>
      <c r="R205" s="840" t="s">
        <v>652</v>
      </c>
      <c r="S205" s="829"/>
      <c r="T205" s="829" t="s">
        <v>5</v>
      </c>
      <c r="U205" s="829" t="s">
        <v>323</v>
      </c>
      <c r="V205" s="847" t="s">
        <v>652</v>
      </c>
    </row>
    <row r="206" spans="1:22">
      <c r="A206" s="842" t="s">
        <v>647</v>
      </c>
      <c r="B206" s="842"/>
      <c r="C206" s="842"/>
      <c r="D206" s="842"/>
      <c r="E206" s="843"/>
      <c r="F206" s="844"/>
      <c r="G206" s="845">
        <f>SUM(G197:G205)</f>
        <v>1890.3500000000001</v>
      </c>
      <c r="H206" s="846">
        <f>SUM(H197:H205)</f>
        <v>1890.9600000000003</v>
      </c>
      <c r="I206" s="842"/>
      <c r="J206" s="1234">
        <f>SUM(J197:J205)</f>
        <v>2528.29</v>
      </c>
      <c r="K206" s="842"/>
      <c r="L206" s="842"/>
      <c r="M206" s="842"/>
      <c r="N206" s="842"/>
      <c r="O206" s="842"/>
      <c r="P206" s="842"/>
      <c r="Q206" s="842"/>
      <c r="R206" s="842"/>
      <c r="S206" s="829"/>
      <c r="T206" s="829"/>
      <c r="U206" s="829"/>
      <c r="V206" s="829"/>
    </row>
    <row r="207" spans="1:22" outlineLevel="1">
      <c r="A207" s="847" t="s">
        <v>279</v>
      </c>
      <c r="B207" s="829" t="s">
        <v>2428</v>
      </c>
      <c r="C207" s="839">
        <v>43039</v>
      </c>
      <c r="D207" s="829" t="s">
        <v>2514</v>
      </c>
      <c r="E207" s="830" t="s">
        <v>2515</v>
      </c>
      <c r="F207" s="831">
        <v>69488</v>
      </c>
      <c r="G207" s="832">
        <v>5.75</v>
      </c>
      <c r="H207" s="829">
        <v>5.75</v>
      </c>
      <c r="I207" s="829" t="s">
        <v>60</v>
      </c>
      <c r="J207" s="1233">
        <v>7.7</v>
      </c>
      <c r="K207" s="840" t="s">
        <v>650</v>
      </c>
      <c r="L207" s="841" t="s">
        <v>645</v>
      </c>
      <c r="M207" s="841" t="s">
        <v>352</v>
      </c>
      <c r="N207" s="841" t="s">
        <v>815</v>
      </c>
      <c r="O207" s="841"/>
      <c r="P207" s="841" t="s">
        <v>4</v>
      </c>
      <c r="Q207" s="841" t="s">
        <v>323</v>
      </c>
      <c r="R207" s="840" t="s">
        <v>652</v>
      </c>
      <c r="S207" s="829"/>
      <c r="T207" s="829" t="s">
        <v>4</v>
      </c>
      <c r="U207" s="829" t="s">
        <v>323</v>
      </c>
      <c r="V207" s="847" t="s">
        <v>652</v>
      </c>
    </row>
    <row r="208" spans="1:22" outlineLevel="1">
      <c r="A208" s="847" t="s">
        <v>279</v>
      </c>
      <c r="B208" s="829" t="s">
        <v>2428</v>
      </c>
      <c r="C208" s="839">
        <v>43039</v>
      </c>
      <c r="D208" s="829" t="s">
        <v>2514</v>
      </c>
      <c r="E208" s="830" t="s">
        <v>2516</v>
      </c>
      <c r="F208" s="831">
        <v>69487</v>
      </c>
      <c r="G208" s="832">
        <v>19.18</v>
      </c>
      <c r="H208" s="829">
        <v>19.18</v>
      </c>
      <c r="I208" s="829" t="s">
        <v>60</v>
      </c>
      <c r="J208" s="1233">
        <v>25.7</v>
      </c>
      <c r="K208" s="840" t="s">
        <v>650</v>
      </c>
      <c r="L208" s="841" t="s">
        <v>645</v>
      </c>
      <c r="M208" s="841" t="s">
        <v>352</v>
      </c>
      <c r="N208" s="841" t="s">
        <v>815</v>
      </c>
      <c r="O208" s="841"/>
      <c r="P208" s="841" t="s">
        <v>655</v>
      </c>
      <c r="Q208" s="841" t="s">
        <v>323</v>
      </c>
      <c r="R208" s="840" t="s">
        <v>652</v>
      </c>
      <c r="S208" s="829"/>
      <c r="T208" s="829" t="s">
        <v>655</v>
      </c>
      <c r="U208" s="829" t="s">
        <v>323</v>
      </c>
      <c r="V208" s="847" t="s">
        <v>652</v>
      </c>
    </row>
    <row r="209" spans="1:22" outlineLevel="1">
      <c r="A209" s="847" t="s">
        <v>279</v>
      </c>
      <c r="B209" s="829" t="s">
        <v>2428</v>
      </c>
      <c r="C209" s="839">
        <v>43039</v>
      </c>
      <c r="D209" s="829" t="s">
        <v>2514</v>
      </c>
      <c r="E209" s="830" t="s">
        <v>816</v>
      </c>
      <c r="F209" s="831">
        <v>69486</v>
      </c>
      <c r="G209" s="832">
        <v>383.64</v>
      </c>
      <c r="H209" s="829">
        <v>383.64</v>
      </c>
      <c r="I209" s="829" t="s">
        <v>60</v>
      </c>
      <c r="J209" s="1233">
        <v>513.96</v>
      </c>
      <c r="K209" s="840" t="s">
        <v>650</v>
      </c>
      <c r="L209" s="841" t="s">
        <v>645</v>
      </c>
      <c r="M209" s="841" t="s">
        <v>352</v>
      </c>
      <c r="N209" s="841" t="s">
        <v>815</v>
      </c>
      <c r="O209" s="841"/>
      <c r="P209" s="841" t="s">
        <v>5</v>
      </c>
      <c r="Q209" s="841" t="s">
        <v>323</v>
      </c>
      <c r="R209" s="840" t="s">
        <v>652</v>
      </c>
      <c r="S209" s="829"/>
      <c r="T209" s="829" t="s">
        <v>5</v>
      </c>
      <c r="U209" s="829" t="s">
        <v>323</v>
      </c>
      <c r="V209" s="847" t="s">
        <v>652</v>
      </c>
    </row>
    <row r="210" spans="1:22" outlineLevel="1">
      <c r="A210" s="847" t="s">
        <v>279</v>
      </c>
      <c r="B210" s="829" t="s">
        <v>2428</v>
      </c>
      <c r="C210" s="839">
        <v>43039</v>
      </c>
      <c r="D210" s="829" t="s">
        <v>2514</v>
      </c>
      <c r="E210" s="830" t="s">
        <v>816</v>
      </c>
      <c r="F210" s="831">
        <v>69486</v>
      </c>
      <c r="G210" s="832">
        <v>38.36</v>
      </c>
      <c r="H210" s="829">
        <v>38.36</v>
      </c>
      <c r="I210" s="829" t="s">
        <v>60</v>
      </c>
      <c r="J210" s="1233">
        <v>51.39</v>
      </c>
      <c r="K210" s="840" t="s">
        <v>656</v>
      </c>
      <c r="L210" s="841" t="s">
        <v>645</v>
      </c>
      <c r="M210" s="841" t="s">
        <v>352</v>
      </c>
      <c r="N210" s="841" t="s">
        <v>815</v>
      </c>
      <c r="O210" s="841"/>
      <c r="P210" s="841" t="s">
        <v>5</v>
      </c>
      <c r="Q210" s="841" t="s">
        <v>323</v>
      </c>
      <c r="R210" s="840" t="s">
        <v>652</v>
      </c>
      <c r="S210" s="829"/>
      <c r="T210" s="829" t="s">
        <v>5</v>
      </c>
      <c r="U210" s="829" t="s">
        <v>323</v>
      </c>
      <c r="V210" s="847" t="s">
        <v>652</v>
      </c>
    </row>
    <row r="211" spans="1:22" outlineLevel="1">
      <c r="A211" s="847" t="s">
        <v>279</v>
      </c>
      <c r="B211" s="829" t="s">
        <v>2429</v>
      </c>
      <c r="C211" s="839">
        <v>43069</v>
      </c>
      <c r="D211" s="829" t="s">
        <v>2519</v>
      </c>
      <c r="E211" s="830" t="s">
        <v>817</v>
      </c>
      <c r="F211" s="831">
        <v>69952</v>
      </c>
      <c r="G211" s="832">
        <v>537.1</v>
      </c>
      <c r="H211" s="829">
        <v>537.1</v>
      </c>
      <c r="I211" s="829" t="s">
        <v>60</v>
      </c>
      <c r="J211" s="1233">
        <v>713.13</v>
      </c>
      <c r="K211" s="840" t="s">
        <v>650</v>
      </c>
      <c r="L211" s="841" t="s">
        <v>645</v>
      </c>
      <c r="M211" s="841" t="s">
        <v>352</v>
      </c>
      <c r="N211" s="841" t="s">
        <v>815</v>
      </c>
      <c r="O211" s="841"/>
      <c r="P211" s="841" t="s">
        <v>5</v>
      </c>
      <c r="Q211" s="841" t="s">
        <v>323</v>
      </c>
      <c r="R211" s="840" t="s">
        <v>652</v>
      </c>
      <c r="S211" s="829"/>
      <c r="T211" s="829" t="s">
        <v>5</v>
      </c>
      <c r="U211" s="829" t="s">
        <v>323</v>
      </c>
      <c r="V211" s="847" t="s">
        <v>652</v>
      </c>
    </row>
    <row r="212" spans="1:22" outlineLevel="1">
      <c r="A212" s="847" t="s">
        <v>279</v>
      </c>
      <c r="B212" s="829" t="s">
        <v>2429</v>
      </c>
      <c r="C212" s="839">
        <v>43069</v>
      </c>
      <c r="D212" s="829" t="s">
        <v>2519</v>
      </c>
      <c r="E212" s="830" t="s">
        <v>2520</v>
      </c>
      <c r="F212" s="831">
        <v>69954</v>
      </c>
      <c r="G212" s="832">
        <v>8.06</v>
      </c>
      <c r="H212" s="829">
        <v>8.06</v>
      </c>
      <c r="I212" s="829" t="s">
        <v>60</v>
      </c>
      <c r="J212" s="1233">
        <v>10.7</v>
      </c>
      <c r="K212" s="840" t="s">
        <v>650</v>
      </c>
      <c r="L212" s="841" t="s">
        <v>645</v>
      </c>
      <c r="M212" s="841" t="s">
        <v>352</v>
      </c>
      <c r="N212" s="841" t="s">
        <v>815</v>
      </c>
      <c r="O212" s="841"/>
      <c r="P212" s="841" t="s">
        <v>4</v>
      </c>
      <c r="Q212" s="841" t="s">
        <v>323</v>
      </c>
      <c r="R212" s="840" t="s">
        <v>652</v>
      </c>
      <c r="S212" s="829"/>
      <c r="T212" s="829" t="s">
        <v>4</v>
      </c>
      <c r="U212" s="829" t="s">
        <v>323</v>
      </c>
      <c r="V212" s="847" t="s">
        <v>652</v>
      </c>
    </row>
    <row r="213" spans="1:22" outlineLevel="1">
      <c r="A213" s="847" t="s">
        <v>279</v>
      </c>
      <c r="B213" s="829" t="s">
        <v>2429</v>
      </c>
      <c r="C213" s="839">
        <v>43069</v>
      </c>
      <c r="D213" s="829" t="s">
        <v>2519</v>
      </c>
      <c r="E213" s="830" t="s">
        <v>2522</v>
      </c>
      <c r="F213" s="831">
        <v>69953</v>
      </c>
      <c r="G213" s="832">
        <v>26.86</v>
      </c>
      <c r="H213" s="829">
        <v>26.86</v>
      </c>
      <c r="I213" s="829" t="s">
        <v>60</v>
      </c>
      <c r="J213" s="1233">
        <v>35.659999999999997</v>
      </c>
      <c r="K213" s="840" t="s">
        <v>650</v>
      </c>
      <c r="L213" s="841" t="s">
        <v>645</v>
      </c>
      <c r="M213" s="841" t="s">
        <v>352</v>
      </c>
      <c r="N213" s="841" t="s">
        <v>815</v>
      </c>
      <c r="O213" s="841"/>
      <c r="P213" s="841" t="s">
        <v>655</v>
      </c>
      <c r="Q213" s="841" t="s">
        <v>323</v>
      </c>
      <c r="R213" s="840" t="s">
        <v>652</v>
      </c>
      <c r="S213" s="829"/>
      <c r="T213" s="829" t="s">
        <v>655</v>
      </c>
      <c r="U213" s="829" t="s">
        <v>323</v>
      </c>
      <c r="V213" s="847" t="s">
        <v>652</v>
      </c>
    </row>
    <row r="214" spans="1:22" outlineLevel="1">
      <c r="A214" s="847" t="s">
        <v>279</v>
      </c>
      <c r="B214" s="829" t="s">
        <v>2429</v>
      </c>
      <c r="C214" s="839">
        <v>43069</v>
      </c>
      <c r="D214" s="829" t="s">
        <v>2519</v>
      </c>
      <c r="E214" s="830" t="s">
        <v>817</v>
      </c>
      <c r="F214" s="831">
        <v>69952</v>
      </c>
      <c r="G214" s="832">
        <v>53.71</v>
      </c>
      <c r="H214" s="829">
        <v>53.71</v>
      </c>
      <c r="I214" s="829" t="s">
        <v>60</v>
      </c>
      <c r="J214" s="1233">
        <v>71.31</v>
      </c>
      <c r="K214" s="840" t="s">
        <v>656</v>
      </c>
      <c r="L214" s="841" t="s">
        <v>645</v>
      </c>
      <c r="M214" s="841" t="s">
        <v>352</v>
      </c>
      <c r="N214" s="841" t="s">
        <v>815</v>
      </c>
      <c r="O214" s="841"/>
      <c r="P214" s="841" t="s">
        <v>5</v>
      </c>
      <c r="Q214" s="841" t="s">
        <v>323</v>
      </c>
      <c r="R214" s="840" t="s">
        <v>652</v>
      </c>
      <c r="S214" s="829"/>
      <c r="T214" s="829" t="s">
        <v>5</v>
      </c>
      <c r="U214" s="829" t="s">
        <v>323</v>
      </c>
      <c r="V214" s="847" t="s">
        <v>652</v>
      </c>
    </row>
    <row r="215" spans="1:22">
      <c r="A215" s="842" t="s">
        <v>647</v>
      </c>
      <c r="B215" s="842"/>
      <c r="C215" s="842"/>
      <c r="D215" s="842"/>
      <c r="E215" s="843"/>
      <c r="F215" s="844"/>
      <c r="G215" s="845">
        <f>SUM(G207:G214)</f>
        <v>1072.6599999999999</v>
      </c>
      <c r="H215" s="846">
        <f>SUM(H207:H214)</f>
        <v>1072.6599999999999</v>
      </c>
      <c r="I215" s="842"/>
      <c r="J215" s="1234">
        <f>SUM(J207:J214)</f>
        <v>1429.5500000000002</v>
      </c>
      <c r="K215" s="842"/>
      <c r="L215" s="842"/>
      <c r="M215" s="842"/>
      <c r="N215" s="842"/>
      <c r="O215" s="842"/>
      <c r="P215" s="842"/>
      <c r="Q215" s="842"/>
      <c r="R215" s="842"/>
      <c r="S215" s="829"/>
      <c r="T215" s="829"/>
      <c r="U215" s="829"/>
      <c r="V215" s="829"/>
    </row>
    <row r="216" spans="1:22" outlineLevel="1">
      <c r="A216" s="847" t="s">
        <v>281</v>
      </c>
      <c r="B216" s="829" t="s">
        <v>2428</v>
      </c>
      <c r="C216" s="839">
        <v>43013</v>
      </c>
      <c r="D216" s="829" t="s">
        <v>2528</v>
      </c>
      <c r="E216" s="830" t="s">
        <v>2529</v>
      </c>
      <c r="F216" s="831">
        <v>69516</v>
      </c>
      <c r="G216" s="832">
        <v>90.02</v>
      </c>
      <c r="H216" s="829">
        <v>120.6</v>
      </c>
      <c r="I216" s="829" t="s">
        <v>322</v>
      </c>
      <c r="J216" s="1233">
        <f t="shared" ref="J216:J235" si="14">H216</f>
        <v>120.6</v>
      </c>
      <c r="K216" s="840" t="s">
        <v>660</v>
      </c>
      <c r="L216" s="841" t="s">
        <v>661</v>
      </c>
      <c r="M216" s="841" t="s">
        <v>352</v>
      </c>
      <c r="N216" s="841" t="s">
        <v>651</v>
      </c>
      <c r="O216" s="841"/>
      <c r="P216" s="841" t="s">
        <v>5</v>
      </c>
      <c r="Q216" s="841" t="s">
        <v>323</v>
      </c>
      <c r="R216" s="840" t="s">
        <v>652</v>
      </c>
      <c r="S216" s="829"/>
      <c r="T216" s="829" t="s">
        <v>5</v>
      </c>
      <c r="U216" s="829" t="s">
        <v>323</v>
      </c>
      <c r="V216" s="847" t="s">
        <v>652</v>
      </c>
    </row>
    <row r="217" spans="1:22" outlineLevel="1">
      <c r="A217" s="847" t="s">
        <v>281</v>
      </c>
      <c r="B217" s="829" t="s">
        <v>2428</v>
      </c>
      <c r="C217" s="839">
        <v>43031</v>
      </c>
      <c r="D217" s="829" t="s">
        <v>2530</v>
      </c>
      <c r="E217" s="830" t="s">
        <v>2531</v>
      </c>
      <c r="F217" s="831">
        <v>69516</v>
      </c>
      <c r="G217" s="832">
        <v>3.73</v>
      </c>
      <c r="H217" s="829">
        <v>5</v>
      </c>
      <c r="I217" s="829" t="s">
        <v>322</v>
      </c>
      <c r="J217" s="1233">
        <f t="shared" si="14"/>
        <v>5</v>
      </c>
      <c r="K217" s="840" t="s">
        <v>660</v>
      </c>
      <c r="L217" s="841" t="s">
        <v>661</v>
      </c>
      <c r="M217" s="841" t="s">
        <v>352</v>
      </c>
      <c r="N217" s="841" t="s">
        <v>2532</v>
      </c>
      <c r="O217" s="841"/>
      <c r="P217" s="841" t="s">
        <v>5</v>
      </c>
      <c r="Q217" s="841" t="s">
        <v>323</v>
      </c>
      <c r="R217" s="840" t="s">
        <v>652</v>
      </c>
      <c r="S217" s="829"/>
      <c r="T217" s="829" t="s">
        <v>5</v>
      </c>
      <c r="U217" s="829" t="s">
        <v>323</v>
      </c>
      <c r="V217" s="847" t="s">
        <v>652</v>
      </c>
    </row>
    <row r="218" spans="1:22" outlineLevel="1">
      <c r="A218" s="847" t="s">
        <v>281</v>
      </c>
      <c r="B218" s="829" t="s">
        <v>2428</v>
      </c>
      <c r="C218" s="839">
        <v>43031</v>
      </c>
      <c r="D218" s="829" t="s">
        <v>2461</v>
      </c>
      <c r="E218" s="830" t="s">
        <v>2533</v>
      </c>
      <c r="F218" s="831">
        <v>69516</v>
      </c>
      <c r="G218" s="832">
        <v>3.73</v>
      </c>
      <c r="H218" s="829">
        <v>5</v>
      </c>
      <c r="I218" s="829" t="s">
        <v>322</v>
      </c>
      <c r="J218" s="1233">
        <f t="shared" si="14"/>
        <v>5</v>
      </c>
      <c r="K218" s="840" t="s">
        <v>660</v>
      </c>
      <c r="L218" s="841" t="s">
        <v>661</v>
      </c>
      <c r="M218" s="841" t="s">
        <v>352</v>
      </c>
      <c r="N218" s="841" t="s">
        <v>662</v>
      </c>
      <c r="O218" s="841"/>
      <c r="P218" s="841" t="s">
        <v>5</v>
      </c>
      <c r="Q218" s="841" t="s">
        <v>323</v>
      </c>
      <c r="R218" s="840" t="s">
        <v>652</v>
      </c>
      <c r="S218" s="829"/>
      <c r="T218" s="829" t="s">
        <v>5</v>
      </c>
      <c r="U218" s="829" t="s">
        <v>323</v>
      </c>
      <c r="V218" s="847" t="s">
        <v>652</v>
      </c>
    </row>
    <row r="219" spans="1:22" outlineLevel="1">
      <c r="A219" s="847" t="s">
        <v>281</v>
      </c>
      <c r="B219" s="829" t="s">
        <v>2428</v>
      </c>
      <c r="C219" s="839">
        <v>43031</v>
      </c>
      <c r="D219" s="829" t="s">
        <v>2534</v>
      </c>
      <c r="E219" s="830" t="s">
        <v>2535</v>
      </c>
      <c r="F219" s="831">
        <v>69573</v>
      </c>
      <c r="G219" s="832">
        <v>74.64</v>
      </c>
      <c r="H219" s="829">
        <v>100</v>
      </c>
      <c r="I219" s="829" t="s">
        <v>322</v>
      </c>
      <c r="J219" s="1233">
        <f t="shared" si="14"/>
        <v>100</v>
      </c>
      <c r="K219" s="840" t="s">
        <v>660</v>
      </c>
      <c r="L219" s="841" t="s">
        <v>665</v>
      </c>
      <c r="M219" s="841" t="s">
        <v>352</v>
      </c>
      <c r="N219" s="841" t="s">
        <v>662</v>
      </c>
      <c r="O219" s="841"/>
      <c r="P219" s="841" t="s">
        <v>5</v>
      </c>
      <c r="Q219" s="841" t="s">
        <v>323</v>
      </c>
      <c r="R219" s="840" t="s">
        <v>652</v>
      </c>
      <c r="S219" s="829"/>
      <c r="T219" s="829" t="s">
        <v>5</v>
      </c>
      <c r="U219" s="829" t="s">
        <v>323</v>
      </c>
      <c r="V219" s="847" t="s">
        <v>652</v>
      </c>
    </row>
    <row r="220" spans="1:22" outlineLevel="1">
      <c r="A220" s="847" t="s">
        <v>281</v>
      </c>
      <c r="B220" s="829" t="s">
        <v>2428</v>
      </c>
      <c r="C220" s="839">
        <v>43031</v>
      </c>
      <c r="D220" s="829" t="s">
        <v>2534</v>
      </c>
      <c r="E220" s="830" t="s">
        <v>2536</v>
      </c>
      <c r="F220" s="831">
        <v>69573</v>
      </c>
      <c r="G220" s="832">
        <v>37.32</v>
      </c>
      <c r="H220" s="829">
        <v>50</v>
      </c>
      <c r="I220" s="829" t="s">
        <v>322</v>
      </c>
      <c r="J220" s="1233">
        <f t="shared" si="14"/>
        <v>50</v>
      </c>
      <c r="K220" s="840" t="s">
        <v>660</v>
      </c>
      <c r="L220" s="841" t="s">
        <v>665</v>
      </c>
      <c r="M220" s="841" t="s">
        <v>352</v>
      </c>
      <c r="N220" s="841" t="s">
        <v>738</v>
      </c>
      <c r="O220" s="841"/>
      <c r="P220" s="841" t="s">
        <v>5</v>
      </c>
      <c r="Q220" s="841" t="s">
        <v>323</v>
      </c>
      <c r="R220" s="840" t="s">
        <v>652</v>
      </c>
      <c r="S220" s="829"/>
      <c r="T220" s="829" t="s">
        <v>5</v>
      </c>
      <c r="U220" s="829" t="s">
        <v>323</v>
      </c>
      <c r="V220" s="847" t="s">
        <v>652</v>
      </c>
    </row>
    <row r="221" spans="1:22" outlineLevel="1">
      <c r="A221" s="847" t="s">
        <v>281</v>
      </c>
      <c r="B221" s="829" t="s">
        <v>2428</v>
      </c>
      <c r="C221" s="839">
        <v>43020</v>
      </c>
      <c r="D221" s="829" t="s">
        <v>2537</v>
      </c>
      <c r="E221" s="830" t="s">
        <v>2538</v>
      </c>
      <c r="F221" s="831">
        <v>69573</v>
      </c>
      <c r="G221" s="832">
        <v>67.180000000000007</v>
      </c>
      <c r="H221" s="829">
        <v>90</v>
      </c>
      <c r="I221" s="829" t="s">
        <v>322</v>
      </c>
      <c r="J221" s="1233">
        <f t="shared" si="14"/>
        <v>90</v>
      </c>
      <c r="K221" s="840" t="s">
        <v>670</v>
      </c>
      <c r="L221" s="841" t="s">
        <v>665</v>
      </c>
      <c r="M221" s="841" t="s">
        <v>352</v>
      </c>
      <c r="N221" s="841" t="s">
        <v>725</v>
      </c>
      <c r="O221" s="841"/>
      <c r="P221" s="841" t="s">
        <v>5</v>
      </c>
      <c r="Q221" s="841" t="s">
        <v>323</v>
      </c>
      <c r="R221" s="840" t="s">
        <v>652</v>
      </c>
      <c r="S221" s="829"/>
      <c r="T221" s="829" t="s">
        <v>5</v>
      </c>
      <c r="U221" s="829" t="s">
        <v>323</v>
      </c>
      <c r="V221" s="847" t="s">
        <v>652</v>
      </c>
    </row>
    <row r="222" spans="1:22" outlineLevel="1">
      <c r="A222" s="847" t="s">
        <v>281</v>
      </c>
      <c r="B222" s="829" t="s">
        <v>2428</v>
      </c>
      <c r="C222" s="839">
        <v>43031</v>
      </c>
      <c r="D222" s="829" t="s">
        <v>2534</v>
      </c>
      <c r="E222" s="830" t="s">
        <v>2539</v>
      </c>
      <c r="F222" s="831">
        <v>69573</v>
      </c>
      <c r="G222" s="832">
        <v>37.32</v>
      </c>
      <c r="H222" s="829">
        <v>50</v>
      </c>
      <c r="I222" s="829" t="s">
        <v>322</v>
      </c>
      <c r="J222" s="1233">
        <f t="shared" si="14"/>
        <v>50</v>
      </c>
      <c r="K222" s="840" t="s">
        <v>683</v>
      </c>
      <c r="L222" s="841" t="s">
        <v>665</v>
      </c>
      <c r="M222" s="841" t="s">
        <v>352</v>
      </c>
      <c r="N222" s="841"/>
      <c r="O222" s="841"/>
      <c r="P222" s="841" t="s">
        <v>5</v>
      </c>
      <c r="Q222" s="841" t="s">
        <v>323</v>
      </c>
      <c r="R222" s="840" t="s">
        <v>652</v>
      </c>
      <c r="S222" s="829"/>
      <c r="T222" s="829" t="s">
        <v>5</v>
      </c>
      <c r="U222" s="829" t="s">
        <v>323</v>
      </c>
      <c r="V222" s="847" t="s">
        <v>652</v>
      </c>
    </row>
    <row r="223" spans="1:22" outlineLevel="1">
      <c r="A223" s="847" t="s">
        <v>281</v>
      </c>
      <c r="B223" s="829" t="s">
        <v>2429</v>
      </c>
      <c r="C223" s="839">
        <v>43069</v>
      </c>
      <c r="D223" s="829" t="s">
        <v>2540</v>
      </c>
      <c r="E223" s="830" t="s">
        <v>2541</v>
      </c>
      <c r="F223" s="831">
        <v>69906</v>
      </c>
      <c r="G223" s="832">
        <v>1.51</v>
      </c>
      <c r="H223" s="829">
        <v>2</v>
      </c>
      <c r="I223" s="829" t="s">
        <v>322</v>
      </c>
      <c r="J223" s="1233">
        <f t="shared" si="14"/>
        <v>2</v>
      </c>
      <c r="K223" s="840" t="s">
        <v>660</v>
      </c>
      <c r="L223" s="841" t="s">
        <v>665</v>
      </c>
      <c r="M223" s="841" t="s">
        <v>352</v>
      </c>
      <c r="N223" s="841" t="s">
        <v>651</v>
      </c>
      <c r="O223" s="841"/>
      <c r="P223" s="841" t="s">
        <v>5</v>
      </c>
      <c r="Q223" s="841" t="s">
        <v>323</v>
      </c>
      <c r="R223" s="840" t="s">
        <v>652</v>
      </c>
      <c r="S223" s="829"/>
      <c r="T223" s="829" t="s">
        <v>5</v>
      </c>
      <c r="U223" s="829" t="s">
        <v>323</v>
      </c>
      <c r="V223" s="847" t="s">
        <v>652</v>
      </c>
    </row>
    <row r="224" spans="1:22" outlineLevel="1">
      <c r="A224" s="847" t="s">
        <v>281</v>
      </c>
      <c r="B224" s="829" t="s">
        <v>2429</v>
      </c>
      <c r="C224" s="839">
        <v>43069</v>
      </c>
      <c r="D224" s="829" t="s">
        <v>2542</v>
      </c>
      <c r="E224" s="830" t="s">
        <v>2543</v>
      </c>
      <c r="F224" s="831">
        <v>69947</v>
      </c>
      <c r="G224" s="832">
        <v>37.659999999999997</v>
      </c>
      <c r="H224" s="829">
        <v>50</v>
      </c>
      <c r="I224" s="829" t="s">
        <v>322</v>
      </c>
      <c r="J224" s="1233">
        <f t="shared" si="14"/>
        <v>50</v>
      </c>
      <c r="K224" s="840" t="s">
        <v>660</v>
      </c>
      <c r="L224" s="841" t="s">
        <v>661</v>
      </c>
      <c r="M224" s="841" t="s">
        <v>352</v>
      </c>
      <c r="N224" s="841" t="s">
        <v>738</v>
      </c>
      <c r="O224" s="841"/>
      <c r="P224" s="841" t="s">
        <v>5</v>
      </c>
      <c r="Q224" s="841" t="s">
        <v>323</v>
      </c>
      <c r="R224" s="840" t="s">
        <v>652</v>
      </c>
      <c r="S224" s="829"/>
      <c r="T224" s="829" t="s">
        <v>5</v>
      </c>
      <c r="U224" s="829" t="s">
        <v>323</v>
      </c>
      <c r="V224" s="847" t="s">
        <v>652</v>
      </c>
    </row>
    <row r="225" spans="1:22" outlineLevel="1">
      <c r="A225" s="847" t="s">
        <v>281</v>
      </c>
      <c r="B225" s="829" t="s">
        <v>2429</v>
      </c>
      <c r="C225" s="839">
        <v>43069</v>
      </c>
      <c r="D225" s="829" t="s">
        <v>2542</v>
      </c>
      <c r="E225" s="830" t="s">
        <v>2544</v>
      </c>
      <c r="F225" s="831">
        <v>69947</v>
      </c>
      <c r="G225" s="832">
        <v>37.659999999999997</v>
      </c>
      <c r="H225" s="829">
        <v>50</v>
      </c>
      <c r="I225" s="829" t="s">
        <v>322</v>
      </c>
      <c r="J225" s="1233">
        <f t="shared" si="14"/>
        <v>50</v>
      </c>
      <c r="K225" s="840" t="s">
        <v>660</v>
      </c>
      <c r="L225" s="841" t="s">
        <v>661</v>
      </c>
      <c r="M225" s="841" t="s">
        <v>352</v>
      </c>
      <c r="N225" s="841" t="s">
        <v>725</v>
      </c>
      <c r="O225" s="841"/>
      <c r="P225" s="841" t="s">
        <v>5</v>
      </c>
      <c r="Q225" s="841" t="s">
        <v>323</v>
      </c>
      <c r="R225" s="840" t="s">
        <v>652</v>
      </c>
      <c r="S225" s="829"/>
      <c r="T225" s="829" t="s">
        <v>5</v>
      </c>
      <c r="U225" s="829" t="s">
        <v>323</v>
      </c>
      <c r="V225" s="847" t="s">
        <v>652</v>
      </c>
    </row>
    <row r="226" spans="1:22" outlineLevel="1">
      <c r="A226" s="847" t="s">
        <v>281</v>
      </c>
      <c r="B226" s="829" t="s">
        <v>2429</v>
      </c>
      <c r="C226" s="839">
        <v>43047</v>
      </c>
      <c r="D226" s="829" t="s">
        <v>2545</v>
      </c>
      <c r="E226" s="830" t="s">
        <v>2546</v>
      </c>
      <c r="F226" s="831">
        <v>69906</v>
      </c>
      <c r="G226" s="832">
        <v>37.659999999999997</v>
      </c>
      <c r="H226" s="829">
        <v>50</v>
      </c>
      <c r="I226" s="829" t="s">
        <v>322</v>
      </c>
      <c r="J226" s="1233">
        <f t="shared" si="14"/>
        <v>50</v>
      </c>
      <c r="K226" s="840" t="s">
        <v>660</v>
      </c>
      <c r="L226" s="841" t="s">
        <v>665</v>
      </c>
      <c r="M226" s="841" t="s">
        <v>352</v>
      </c>
      <c r="N226" s="841" t="s">
        <v>725</v>
      </c>
      <c r="O226" s="841"/>
      <c r="P226" s="841" t="s">
        <v>5</v>
      </c>
      <c r="Q226" s="841" t="s">
        <v>323</v>
      </c>
      <c r="R226" s="840" t="s">
        <v>652</v>
      </c>
      <c r="S226" s="829"/>
      <c r="T226" s="829" t="s">
        <v>5</v>
      </c>
      <c r="U226" s="829" t="s">
        <v>323</v>
      </c>
      <c r="V226" s="847" t="s">
        <v>652</v>
      </c>
    </row>
    <row r="227" spans="1:22" outlineLevel="1">
      <c r="A227" s="847" t="s">
        <v>281</v>
      </c>
      <c r="B227" s="829" t="s">
        <v>2429</v>
      </c>
      <c r="C227" s="839">
        <v>43049</v>
      </c>
      <c r="D227" s="829" t="s">
        <v>2547</v>
      </c>
      <c r="E227" s="830" t="s">
        <v>2548</v>
      </c>
      <c r="F227" s="831">
        <v>69947</v>
      </c>
      <c r="G227" s="832">
        <v>1.99</v>
      </c>
      <c r="H227" s="829">
        <v>2.64</v>
      </c>
      <c r="I227" s="829" t="s">
        <v>322</v>
      </c>
      <c r="J227" s="1233">
        <f t="shared" si="14"/>
        <v>2.64</v>
      </c>
      <c r="K227" s="840" t="s">
        <v>660</v>
      </c>
      <c r="L227" s="841" t="s">
        <v>661</v>
      </c>
      <c r="M227" s="841" t="s">
        <v>352</v>
      </c>
      <c r="N227" s="841" t="s">
        <v>725</v>
      </c>
      <c r="O227" s="841"/>
      <c r="P227" s="841" t="s">
        <v>5</v>
      </c>
      <c r="Q227" s="841" t="s">
        <v>323</v>
      </c>
      <c r="R227" s="840" t="s">
        <v>652</v>
      </c>
      <c r="S227" s="829"/>
      <c r="T227" s="829" t="s">
        <v>5</v>
      </c>
      <c r="U227" s="829" t="s">
        <v>323</v>
      </c>
      <c r="V227" s="847" t="s">
        <v>652</v>
      </c>
    </row>
    <row r="228" spans="1:22" outlineLevel="1">
      <c r="A228" s="847" t="s">
        <v>281</v>
      </c>
      <c r="B228" s="829" t="s">
        <v>2429</v>
      </c>
      <c r="C228" s="839">
        <v>43049</v>
      </c>
      <c r="D228" s="829" t="s">
        <v>2547</v>
      </c>
      <c r="E228" s="830" t="s">
        <v>2549</v>
      </c>
      <c r="F228" s="831">
        <v>69947</v>
      </c>
      <c r="G228" s="832">
        <v>8.08</v>
      </c>
      <c r="H228" s="829">
        <v>10.73</v>
      </c>
      <c r="I228" s="829" t="s">
        <v>322</v>
      </c>
      <c r="J228" s="1233">
        <f t="shared" si="14"/>
        <v>10.73</v>
      </c>
      <c r="K228" s="840" t="s">
        <v>660</v>
      </c>
      <c r="L228" s="841" t="s">
        <v>661</v>
      </c>
      <c r="M228" s="841" t="s">
        <v>352</v>
      </c>
      <c r="N228" s="841" t="s">
        <v>725</v>
      </c>
      <c r="O228" s="841"/>
      <c r="P228" s="841" t="s">
        <v>5</v>
      </c>
      <c r="Q228" s="841" t="s">
        <v>323</v>
      </c>
      <c r="R228" s="840" t="s">
        <v>652</v>
      </c>
      <c r="S228" s="829"/>
      <c r="T228" s="829" t="s">
        <v>5</v>
      </c>
      <c r="U228" s="829" t="s">
        <v>323</v>
      </c>
      <c r="V228" s="847" t="s">
        <v>652</v>
      </c>
    </row>
    <row r="229" spans="1:22" outlineLevel="1">
      <c r="A229" s="847" t="s">
        <v>281</v>
      </c>
      <c r="B229" s="829" t="s">
        <v>2429</v>
      </c>
      <c r="C229" s="839">
        <v>43054</v>
      </c>
      <c r="D229" s="829" t="s">
        <v>2550</v>
      </c>
      <c r="E229" s="830" t="s">
        <v>2544</v>
      </c>
      <c r="F229" s="831">
        <v>69947</v>
      </c>
      <c r="G229" s="832">
        <v>37.659999999999997</v>
      </c>
      <c r="H229" s="829">
        <v>50</v>
      </c>
      <c r="I229" s="829" t="s">
        <v>322</v>
      </c>
      <c r="J229" s="1233">
        <f t="shared" si="14"/>
        <v>50</v>
      </c>
      <c r="K229" s="840" t="s">
        <v>660</v>
      </c>
      <c r="L229" s="841" t="s">
        <v>661</v>
      </c>
      <c r="M229" s="841" t="s">
        <v>352</v>
      </c>
      <c r="N229" s="841" t="s">
        <v>725</v>
      </c>
      <c r="O229" s="841"/>
      <c r="P229" s="841" t="s">
        <v>5</v>
      </c>
      <c r="Q229" s="841" t="s">
        <v>323</v>
      </c>
      <c r="R229" s="840" t="s">
        <v>652</v>
      </c>
      <c r="S229" s="829"/>
      <c r="T229" s="829" t="s">
        <v>5</v>
      </c>
      <c r="U229" s="829" t="s">
        <v>323</v>
      </c>
      <c r="V229" s="847" t="s">
        <v>652</v>
      </c>
    </row>
    <row r="230" spans="1:22" outlineLevel="1">
      <c r="A230" s="847" t="s">
        <v>281</v>
      </c>
      <c r="B230" s="829" t="s">
        <v>2429</v>
      </c>
      <c r="C230" s="839">
        <v>43054</v>
      </c>
      <c r="D230" s="829" t="s">
        <v>2551</v>
      </c>
      <c r="E230" s="830" t="s">
        <v>2552</v>
      </c>
      <c r="F230" s="831">
        <v>69947</v>
      </c>
      <c r="G230" s="832">
        <v>2.2599999999999998</v>
      </c>
      <c r="H230" s="829">
        <v>3</v>
      </c>
      <c r="I230" s="829" t="s">
        <v>322</v>
      </c>
      <c r="J230" s="1233">
        <f t="shared" si="14"/>
        <v>3</v>
      </c>
      <c r="K230" s="840" t="s">
        <v>660</v>
      </c>
      <c r="L230" s="841" t="s">
        <v>661</v>
      </c>
      <c r="M230" s="841" t="s">
        <v>352</v>
      </c>
      <c r="N230" s="841" t="s">
        <v>681</v>
      </c>
      <c r="O230" s="841"/>
      <c r="P230" s="841" t="s">
        <v>5</v>
      </c>
      <c r="Q230" s="841" t="s">
        <v>323</v>
      </c>
      <c r="R230" s="840" t="s">
        <v>652</v>
      </c>
      <c r="S230" s="829"/>
      <c r="T230" s="829" t="s">
        <v>5</v>
      </c>
      <c r="U230" s="829" t="s">
        <v>323</v>
      </c>
      <c r="V230" s="847" t="s">
        <v>652</v>
      </c>
    </row>
    <row r="231" spans="1:22" outlineLevel="1">
      <c r="A231" s="847" t="s">
        <v>281</v>
      </c>
      <c r="B231" s="829" t="s">
        <v>2429</v>
      </c>
      <c r="C231" s="839">
        <v>43062</v>
      </c>
      <c r="D231" s="829" t="s">
        <v>2553</v>
      </c>
      <c r="E231" s="830" t="s">
        <v>2554</v>
      </c>
      <c r="F231" s="831">
        <v>69947</v>
      </c>
      <c r="G231" s="832">
        <v>11.3</v>
      </c>
      <c r="H231" s="829">
        <v>15</v>
      </c>
      <c r="I231" s="829" t="s">
        <v>322</v>
      </c>
      <c r="J231" s="1233">
        <f t="shared" si="14"/>
        <v>15</v>
      </c>
      <c r="K231" s="840" t="s">
        <v>660</v>
      </c>
      <c r="L231" s="841" t="s">
        <v>661</v>
      </c>
      <c r="M231" s="841" t="s">
        <v>352</v>
      </c>
      <c r="N231" s="841" t="s">
        <v>651</v>
      </c>
      <c r="O231" s="841"/>
      <c r="P231" s="841" t="s">
        <v>5</v>
      </c>
      <c r="Q231" s="841" t="s">
        <v>323</v>
      </c>
      <c r="R231" s="840" t="s">
        <v>652</v>
      </c>
      <c r="S231" s="829"/>
      <c r="T231" s="829" t="s">
        <v>5</v>
      </c>
      <c r="U231" s="829" t="s">
        <v>323</v>
      </c>
      <c r="V231" s="847" t="s">
        <v>652</v>
      </c>
    </row>
    <row r="232" spans="1:22" outlineLevel="1">
      <c r="A232" s="847" t="s">
        <v>281</v>
      </c>
      <c r="B232" s="829" t="s">
        <v>2429</v>
      </c>
      <c r="C232" s="839">
        <v>43062</v>
      </c>
      <c r="D232" s="829" t="s">
        <v>2553</v>
      </c>
      <c r="E232" s="830" t="s">
        <v>2555</v>
      </c>
      <c r="F232" s="831">
        <v>69947</v>
      </c>
      <c r="G232" s="832">
        <v>6.03</v>
      </c>
      <c r="H232" s="829">
        <v>8</v>
      </c>
      <c r="I232" s="829" t="s">
        <v>322</v>
      </c>
      <c r="J232" s="1233">
        <f t="shared" si="14"/>
        <v>8</v>
      </c>
      <c r="K232" s="840" t="s">
        <v>660</v>
      </c>
      <c r="L232" s="841" t="s">
        <v>661</v>
      </c>
      <c r="M232" s="841" t="s">
        <v>352</v>
      </c>
      <c r="N232" s="841" t="s">
        <v>651</v>
      </c>
      <c r="O232" s="841"/>
      <c r="P232" s="841" t="s">
        <v>5</v>
      </c>
      <c r="Q232" s="841" t="s">
        <v>323</v>
      </c>
      <c r="R232" s="840" t="s">
        <v>652</v>
      </c>
      <c r="S232" s="829"/>
      <c r="T232" s="829" t="s">
        <v>5</v>
      </c>
      <c r="U232" s="829" t="s">
        <v>323</v>
      </c>
      <c r="V232" s="847" t="s">
        <v>652</v>
      </c>
    </row>
    <row r="233" spans="1:22" outlineLevel="1">
      <c r="A233" s="847" t="s">
        <v>281</v>
      </c>
      <c r="B233" s="829" t="s">
        <v>2429</v>
      </c>
      <c r="C233" s="839">
        <v>43062</v>
      </c>
      <c r="D233" s="829" t="s">
        <v>2556</v>
      </c>
      <c r="E233" s="830" t="s">
        <v>2557</v>
      </c>
      <c r="F233" s="831">
        <v>69947</v>
      </c>
      <c r="G233" s="832">
        <v>1.98</v>
      </c>
      <c r="H233" s="829">
        <v>2.63</v>
      </c>
      <c r="I233" s="829" t="s">
        <v>322</v>
      </c>
      <c r="J233" s="1233">
        <f t="shared" si="14"/>
        <v>2.63</v>
      </c>
      <c r="K233" s="840" t="s">
        <v>660</v>
      </c>
      <c r="L233" s="841" t="s">
        <v>661</v>
      </c>
      <c r="M233" s="841" t="s">
        <v>352</v>
      </c>
      <c r="N233" s="841" t="s">
        <v>738</v>
      </c>
      <c r="O233" s="841"/>
      <c r="P233" s="841" t="s">
        <v>5</v>
      </c>
      <c r="Q233" s="841" t="s">
        <v>323</v>
      </c>
      <c r="R233" s="840" t="s">
        <v>652</v>
      </c>
      <c r="S233" s="829"/>
      <c r="T233" s="829" t="s">
        <v>5</v>
      </c>
      <c r="U233" s="829" t="s">
        <v>323</v>
      </c>
      <c r="V233" s="847" t="s">
        <v>652</v>
      </c>
    </row>
    <row r="234" spans="1:22" outlineLevel="1">
      <c r="A234" s="847" t="s">
        <v>281</v>
      </c>
      <c r="B234" s="829" t="s">
        <v>2429</v>
      </c>
      <c r="C234" s="839">
        <v>43069</v>
      </c>
      <c r="D234" s="829" t="s">
        <v>2540</v>
      </c>
      <c r="E234" s="830" t="s">
        <v>2558</v>
      </c>
      <c r="F234" s="831">
        <v>69906</v>
      </c>
      <c r="G234" s="832">
        <v>105.44</v>
      </c>
      <c r="H234" s="829">
        <v>140</v>
      </c>
      <c r="I234" s="829" t="s">
        <v>322</v>
      </c>
      <c r="J234" s="1233">
        <f t="shared" si="14"/>
        <v>140</v>
      </c>
      <c r="K234" s="840" t="s">
        <v>667</v>
      </c>
      <c r="L234" s="841" t="s">
        <v>665</v>
      </c>
      <c r="M234" s="841" t="s">
        <v>352</v>
      </c>
      <c r="N234" s="841" t="s">
        <v>651</v>
      </c>
      <c r="O234" s="841"/>
      <c r="P234" s="841" t="s">
        <v>5</v>
      </c>
      <c r="Q234" s="841" t="s">
        <v>323</v>
      </c>
      <c r="R234" s="840" t="s">
        <v>652</v>
      </c>
      <c r="S234" s="829"/>
      <c r="T234" s="829" t="s">
        <v>5</v>
      </c>
      <c r="U234" s="829" t="s">
        <v>323</v>
      </c>
      <c r="V234" s="847" t="s">
        <v>652</v>
      </c>
    </row>
    <row r="235" spans="1:22" outlineLevel="1">
      <c r="A235" s="847" t="s">
        <v>281</v>
      </c>
      <c r="B235" s="829" t="s">
        <v>2429</v>
      </c>
      <c r="C235" s="839">
        <v>43049</v>
      </c>
      <c r="D235" s="829" t="s">
        <v>2547</v>
      </c>
      <c r="E235" s="830" t="s">
        <v>2559</v>
      </c>
      <c r="F235" s="831">
        <v>69947</v>
      </c>
      <c r="G235" s="832">
        <v>94.9</v>
      </c>
      <c r="H235" s="829">
        <v>126</v>
      </c>
      <c r="I235" s="829" t="s">
        <v>322</v>
      </c>
      <c r="J235" s="1233">
        <f t="shared" si="14"/>
        <v>126</v>
      </c>
      <c r="K235" s="840" t="s">
        <v>667</v>
      </c>
      <c r="L235" s="841" t="s">
        <v>661</v>
      </c>
      <c r="M235" s="841" t="s">
        <v>352</v>
      </c>
      <c r="N235" s="841" t="s">
        <v>725</v>
      </c>
      <c r="O235" s="841"/>
      <c r="P235" s="841" t="s">
        <v>5</v>
      </c>
      <c r="Q235" s="841" t="s">
        <v>323</v>
      </c>
      <c r="R235" s="840" t="s">
        <v>652</v>
      </c>
      <c r="S235" s="829"/>
      <c r="T235" s="829" t="s">
        <v>5</v>
      </c>
      <c r="U235" s="829" t="s">
        <v>323</v>
      </c>
      <c r="V235" s="847" t="s">
        <v>652</v>
      </c>
    </row>
    <row r="236" spans="1:22" outlineLevel="1">
      <c r="A236" s="847" t="s">
        <v>281</v>
      </c>
      <c r="B236" s="829" t="s">
        <v>2429</v>
      </c>
      <c r="C236" s="839">
        <v>43054</v>
      </c>
      <c r="D236" s="829" t="s">
        <v>2560</v>
      </c>
      <c r="E236" s="830" t="s">
        <v>2560</v>
      </c>
      <c r="F236" s="831">
        <v>69986</v>
      </c>
      <c r="G236" s="832">
        <v>416.3</v>
      </c>
      <c r="H236" s="829">
        <v>416.3</v>
      </c>
      <c r="I236" s="829" t="s">
        <v>60</v>
      </c>
      <c r="J236" s="1233">
        <v>552.74</v>
      </c>
      <c r="K236" s="840" t="s">
        <v>667</v>
      </c>
      <c r="L236" s="841" t="s">
        <v>645</v>
      </c>
      <c r="M236" s="841" t="s">
        <v>352</v>
      </c>
      <c r="N236" s="841" t="s">
        <v>2561</v>
      </c>
      <c r="O236" s="841"/>
      <c r="P236" s="841" t="s">
        <v>5</v>
      </c>
      <c r="Q236" s="841" t="s">
        <v>323</v>
      </c>
      <c r="R236" s="840" t="s">
        <v>652</v>
      </c>
      <c r="S236" s="829"/>
      <c r="T236" s="829" t="s">
        <v>5</v>
      </c>
      <c r="U236" s="829" t="s">
        <v>323</v>
      </c>
      <c r="V236" s="847" t="s">
        <v>652</v>
      </c>
    </row>
    <row r="237" spans="1:22" outlineLevel="1">
      <c r="A237" s="847" t="s">
        <v>281</v>
      </c>
      <c r="B237" s="829" t="s">
        <v>2429</v>
      </c>
      <c r="C237" s="839">
        <v>43062</v>
      </c>
      <c r="D237" s="829" t="s">
        <v>2553</v>
      </c>
      <c r="E237" s="830" t="s">
        <v>2562</v>
      </c>
      <c r="F237" s="831">
        <v>69947</v>
      </c>
      <c r="G237" s="832">
        <v>70.61</v>
      </c>
      <c r="H237" s="829">
        <v>93.75</v>
      </c>
      <c r="I237" s="829" t="s">
        <v>322</v>
      </c>
      <c r="J237" s="1233">
        <f>H237</f>
        <v>93.75</v>
      </c>
      <c r="K237" s="840" t="s">
        <v>667</v>
      </c>
      <c r="L237" s="841" t="s">
        <v>661</v>
      </c>
      <c r="M237" s="841" t="s">
        <v>352</v>
      </c>
      <c r="N237" s="841" t="s">
        <v>651</v>
      </c>
      <c r="O237" s="841"/>
      <c r="P237" s="841" t="s">
        <v>5</v>
      </c>
      <c r="Q237" s="841" t="s">
        <v>323</v>
      </c>
      <c r="R237" s="840" t="s">
        <v>652</v>
      </c>
      <c r="S237" s="829"/>
      <c r="T237" s="829" t="s">
        <v>5</v>
      </c>
      <c r="U237" s="829" t="s">
        <v>323</v>
      </c>
      <c r="V237" s="847" t="s">
        <v>652</v>
      </c>
    </row>
    <row r="238" spans="1:22" outlineLevel="1">
      <c r="A238" s="847" t="s">
        <v>281</v>
      </c>
      <c r="B238" s="829" t="s">
        <v>2429</v>
      </c>
      <c r="C238" s="839">
        <v>43062</v>
      </c>
      <c r="D238" s="829" t="s">
        <v>2556</v>
      </c>
      <c r="E238" s="830" t="s">
        <v>2563</v>
      </c>
      <c r="F238" s="831">
        <v>69947</v>
      </c>
      <c r="G238" s="832">
        <v>68.540000000000006</v>
      </c>
      <c r="H238" s="829">
        <v>91</v>
      </c>
      <c r="I238" s="829" t="s">
        <v>322</v>
      </c>
      <c r="J238" s="1233">
        <f>H238</f>
        <v>91</v>
      </c>
      <c r="K238" s="840" t="s">
        <v>667</v>
      </c>
      <c r="L238" s="841" t="s">
        <v>661</v>
      </c>
      <c r="M238" s="841" t="s">
        <v>352</v>
      </c>
      <c r="N238" s="841" t="s">
        <v>738</v>
      </c>
      <c r="O238" s="841"/>
      <c r="P238" s="841" t="s">
        <v>5</v>
      </c>
      <c r="Q238" s="841" t="s">
        <v>323</v>
      </c>
      <c r="R238" s="840" t="s">
        <v>652</v>
      </c>
      <c r="S238" s="829"/>
      <c r="T238" s="829" t="s">
        <v>5</v>
      </c>
      <c r="U238" s="829" t="s">
        <v>323</v>
      </c>
      <c r="V238" s="847" t="s">
        <v>652</v>
      </c>
    </row>
    <row r="239" spans="1:22">
      <c r="A239" s="842" t="s">
        <v>647</v>
      </c>
      <c r="B239" s="842"/>
      <c r="C239" s="842"/>
      <c r="D239" s="842"/>
      <c r="E239" s="843"/>
      <c r="F239" s="844"/>
      <c r="G239" s="845">
        <f>SUM(G216:G238)</f>
        <v>1253.5199999999998</v>
      </c>
      <c r="H239" s="846">
        <f>SUM(H216:H238)</f>
        <v>1531.65</v>
      </c>
      <c r="I239" s="842"/>
      <c r="J239" s="1234">
        <f>SUM(J216:J238)</f>
        <v>1668.0900000000001</v>
      </c>
      <c r="K239" s="842"/>
      <c r="L239" s="842"/>
      <c r="M239" s="842"/>
      <c r="N239" s="842"/>
      <c r="O239" s="842"/>
      <c r="P239" s="842"/>
      <c r="Q239" s="842"/>
      <c r="R239" s="842"/>
      <c r="S239" s="829"/>
      <c r="T239" s="829"/>
      <c r="U239" s="829"/>
      <c r="V239" s="829"/>
    </row>
    <row r="240" spans="1:22" outlineLevel="1">
      <c r="A240" s="847" t="s">
        <v>283</v>
      </c>
      <c r="B240" s="829" t="s">
        <v>2428</v>
      </c>
      <c r="C240" s="839">
        <v>43039</v>
      </c>
      <c r="D240" s="829" t="s">
        <v>2449</v>
      </c>
      <c r="E240" s="830" t="s">
        <v>2450</v>
      </c>
      <c r="F240" s="831">
        <v>69537</v>
      </c>
      <c r="G240" s="832">
        <v>24106.29</v>
      </c>
      <c r="H240" s="829">
        <v>31064.83</v>
      </c>
      <c r="I240" s="829" t="s">
        <v>322</v>
      </c>
      <c r="J240" s="1233">
        <f>H240</f>
        <v>31064.83</v>
      </c>
      <c r="K240" s="840" t="s">
        <v>1417</v>
      </c>
      <c r="L240" s="841" t="s">
        <v>661</v>
      </c>
      <c r="M240" s="841" t="s">
        <v>352</v>
      </c>
      <c r="N240" s="841"/>
      <c r="O240" s="841" t="s">
        <v>381</v>
      </c>
      <c r="P240" s="841" t="s">
        <v>5</v>
      </c>
      <c r="Q240" s="841" t="s">
        <v>323</v>
      </c>
      <c r="R240" s="840" t="s">
        <v>652</v>
      </c>
      <c r="S240" s="829" t="s">
        <v>381</v>
      </c>
      <c r="T240" s="829" t="s">
        <v>5</v>
      </c>
      <c r="U240" s="829" t="s">
        <v>323</v>
      </c>
      <c r="V240" s="847" t="s">
        <v>652</v>
      </c>
    </row>
    <row r="241" spans="1:22">
      <c r="A241" s="842" t="s">
        <v>647</v>
      </c>
      <c r="B241" s="842"/>
      <c r="C241" s="842"/>
      <c r="D241" s="842"/>
      <c r="E241" s="843"/>
      <c r="F241" s="844"/>
      <c r="G241" s="845">
        <f>SUM(G240:G240)</f>
        <v>24106.29</v>
      </c>
      <c r="H241" s="846">
        <f>SUM(H240:H240)</f>
        <v>31064.83</v>
      </c>
      <c r="I241" s="842"/>
      <c r="J241" s="1234">
        <f>SUM(J240:J240)</f>
        <v>31064.83</v>
      </c>
      <c r="K241" s="842"/>
      <c r="L241" s="842"/>
      <c r="M241" s="842"/>
      <c r="N241" s="842"/>
      <c r="O241" s="842"/>
      <c r="P241" s="842"/>
      <c r="Q241" s="842"/>
      <c r="R241" s="842"/>
      <c r="S241" s="829"/>
      <c r="T241" s="829"/>
      <c r="U241" s="829"/>
      <c r="V241" s="829"/>
    </row>
    <row r="242" spans="1:22" outlineLevel="1">
      <c r="A242" s="847" t="s">
        <v>285</v>
      </c>
      <c r="B242" s="829" t="s">
        <v>2428</v>
      </c>
      <c r="C242" s="839">
        <v>43039</v>
      </c>
      <c r="D242" s="829" t="s">
        <v>2564</v>
      </c>
      <c r="E242" s="830" t="s">
        <v>1087</v>
      </c>
      <c r="F242" s="831">
        <v>69516</v>
      </c>
      <c r="G242" s="832">
        <v>6.06</v>
      </c>
      <c r="H242" s="829">
        <v>8.1199999999999992</v>
      </c>
      <c r="I242" s="829" t="s">
        <v>322</v>
      </c>
      <c r="J242" s="1233">
        <f t="shared" ref="J242:J305" si="15">H242</f>
        <v>8.1199999999999992</v>
      </c>
      <c r="K242" s="840" t="s">
        <v>818</v>
      </c>
      <c r="L242" s="841" t="s">
        <v>661</v>
      </c>
      <c r="M242" s="841" t="s">
        <v>352</v>
      </c>
      <c r="N242" s="841"/>
      <c r="O242" s="841"/>
      <c r="P242" s="841" t="s">
        <v>5</v>
      </c>
      <c r="Q242" s="841" t="s">
        <v>323</v>
      </c>
      <c r="R242" s="840" t="s">
        <v>652</v>
      </c>
      <c r="S242" s="829"/>
      <c r="T242" s="829" t="s">
        <v>5</v>
      </c>
      <c r="U242" s="829" t="s">
        <v>323</v>
      </c>
      <c r="V242" s="847" t="s">
        <v>652</v>
      </c>
    </row>
    <row r="243" spans="1:22" outlineLevel="1">
      <c r="A243" s="847" t="s">
        <v>285</v>
      </c>
      <c r="B243" s="829" t="s">
        <v>2428</v>
      </c>
      <c r="C243" s="839">
        <v>43039</v>
      </c>
      <c r="D243" s="829" t="s">
        <v>2564</v>
      </c>
      <c r="E243" s="830" t="s">
        <v>1087</v>
      </c>
      <c r="F243" s="831">
        <v>69516</v>
      </c>
      <c r="G243" s="832">
        <v>9.0299999999999994</v>
      </c>
      <c r="H243" s="829">
        <v>12.1</v>
      </c>
      <c r="I243" s="829" t="s">
        <v>322</v>
      </c>
      <c r="J243" s="1233">
        <f t="shared" si="15"/>
        <v>12.1</v>
      </c>
      <c r="K243" s="840" t="s">
        <v>818</v>
      </c>
      <c r="L243" s="841" t="s">
        <v>661</v>
      </c>
      <c r="M243" s="841" t="s">
        <v>352</v>
      </c>
      <c r="N243" s="841"/>
      <c r="O243" s="841"/>
      <c r="P243" s="841" t="s">
        <v>5</v>
      </c>
      <c r="Q243" s="841" t="s">
        <v>323</v>
      </c>
      <c r="R243" s="840" t="s">
        <v>652</v>
      </c>
      <c r="S243" s="829"/>
      <c r="T243" s="829" t="s">
        <v>5</v>
      </c>
      <c r="U243" s="829" t="s">
        <v>323</v>
      </c>
      <c r="V243" s="847" t="s">
        <v>652</v>
      </c>
    </row>
    <row r="244" spans="1:22" outlineLevel="1">
      <c r="A244" s="847" t="s">
        <v>285</v>
      </c>
      <c r="B244" s="829" t="s">
        <v>2428</v>
      </c>
      <c r="C244" s="839">
        <v>43039</v>
      </c>
      <c r="D244" s="829" t="s">
        <v>2564</v>
      </c>
      <c r="E244" s="830" t="s">
        <v>2565</v>
      </c>
      <c r="F244" s="831">
        <v>69516</v>
      </c>
      <c r="G244" s="832">
        <v>106.54</v>
      </c>
      <c r="H244" s="829">
        <v>142.72999999999999</v>
      </c>
      <c r="I244" s="829" t="s">
        <v>322</v>
      </c>
      <c r="J244" s="1233">
        <f t="shared" si="15"/>
        <v>142.72999999999999</v>
      </c>
      <c r="K244" s="840" t="s">
        <v>818</v>
      </c>
      <c r="L244" s="841" t="s">
        <v>661</v>
      </c>
      <c r="M244" s="841" t="s">
        <v>352</v>
      </c>
      <c r="N244" s="841"/>
      <c r="O244" s="841"/>
      <c r="P244" s="841" t="s">
        <v>5</v>
      </c>
      <c r="Q244" s="841" t="s">
        <v>323</v>
      </c>
      <c r="R244" s="840" t="s">
        <v>652</v>
      </c>
      <c r="S244" s="829"/>
      <c r="T244" s="829" t="s">
        <v>5</v>
      </c>
      <c r="U244" s="829" t="s">
        <v>323</v>
      </c>
      <c r="V244" s="847" t="s">
        <v>652</v>
      </c>
    </row>
    <row r="245" spans="1:22" outlineLevel="1">
      <c r="A245" s="847" t="s">
        <v>285</v>
      </c>
      <c r="B245" s="829" t="s">
        <v>2428</v>
      </c>
      <c r="C245" s="839">
        <v>43039</v>
      </c>
      <c r="D245" s="829" t="s">
        <v>2564</v>
      </c>
      <c r="E245" s="830" t="s">
        <v>1087</v>
      </c>
      <c r="F245" s="831">
        <v>69516</v>
      </c>
      <c r="G245" s="832">
        <v>3.29</v>
      </c>
      <c r="H245" s="829">
        <v>4.41</v>
      </c>
      <c r="I245" s="829" t="s">
        <v>322</v>
      </c>
      <c r="J245" s="1233">
        <f t="shared" si="15"/>
        <v>4.41</v>
      </c>
      <c r="K245" s="840" t="s">
        <v>818</v>
      </c>
      <c r="L245" s="841" t="s">
        <v>661</v>
      </c>
      <c r="M245" s="841" t="s">
        <v>352</v>
      </c>
      <c r="N245" s="841"/>
      <c r="O245" s="841"/>
      <c r="P245" s="841" t="s">
        <v>5</v>
      </c>
      <c r="Q245" s="841" t="s">
        <v>323</v>
      </c>
      <c r="R245" s="840" t="s">
        <v>652</v>
      </c>
      <c r="S245" s="829"/>
      <c r="T245" s="829" t="s">
        <v>5</v>
      </c>
      <c r="U245" s="829" t="s">
        <v>323</v>
      </c>
      <c r="V245" s="847" t="s">
        <v>652</v>
      </c>
    </row>
    <row r="246" spans="1:22" outlineLevel="1">
      <c r="A246" s="847" t="s">
        <v>285</v>
      </c>
      <c r="B246" s="829" t="s">
        <v>2428</v>
      </c>
      <c r="C246" s="839">
        <v>43039</v>
      </c>
      <c r="D246" s="829" t="s">
        <v>2564</v>
      </c>
      <c r="E246" s="830" t="s">
        <v>2566</v>
      </c>
      <c r="F246" s="831">
        <v>69516</v>
      </c>
      <c r="G246" s="832">
        <v>19.41</v>
      </c>
      <c r="H246" s="829">
        <v>26.01</v>
      </c>
      <c r="I246" s="829" t="s">
        <v>322</v>
      </c>
      <c r="J246" s="1233">
        <f t="shared" si="15"/>
        <v>26.01</v>
      </c>
      <c r="K246" s="840" t="s">
        <v>818</v>
      </c>
      <c r="L246" s="841" t="s">
        <v>661</v>
      </c>
      <c r="M246" s="841" t="s">
        <v>352</v>
      </c>
      <c r="N246" s="841"/>
      <c r="O246" s="841"/>
      <c r="P246" s="841" t="s">
        <v>5</v>
      </c>
      <c r="Q246" s="841" t="s">
        <v>323</v>
      </c>
      <c r="R246" s="840" t="s">
        <v>652</v>
      </c>
      <c r="S246" s="829"/>
      <c r="T246" s="829" t="s">
        <v>5</v>
      </c>
      <c r="U246" s="829" t="s">
        <v>323</v>
      </c>
      <c r="V246" s="847" t="s">
        <v>652</v>
      </c>
    </row>
    <row r="247" spans="1:22" outlineLevel="1">
      <c r="A247" s="847" t="s">
        <v>285</v>
      </c>
      <c r="B247" s="829" t="s">
        <v>2428</v>
      </c>
      <c r="C247" s="839">
        <v>43039</v>
      </c>
      <c r="D247" s="829" t="s">
        <v>2564</v>
      </c>
      <c r="E247" s="830" t="s">
        <v>1087</v>
      </c>
      <c r="F247" s="831">
        <v>69516</v>
      </c>
      <c r="G247" s="832">
        <v>19.71</v>
      </c>
      <c r="H247" s="829">
        <v>26.4</v>
      </c>
      <c r="I247" s="829" t="s">
        <v>322</v>
      </c>
      <c r="J247" s="1233">
        <f t="shared" si="15"/>
        <v>26.4</v>
      </c>
      <c r="K247" s="840" t="s">
        <v>818</v>
      </c>
      <c r="L247" s="841" t="s">
        <v>661</v>
      </c>
      <c r="M247" s="841" t="s">
        <v>352</v>
      </c>
      <c r="N247" s="841"/>
      <c r="O247" s="841"/>
      <c r="P247" s="841" t="s">
        <v>5</v>
      </c>
      <c r="Q247" s="841" t="s">
        <v>323</v>
      </c>
      <c r="R247" s="840" t="s">
        <v>652</v>
      </c>
      <c r="S247" s="829"/>
      <c r="T247" s="829" t="s">
        <v>5</v>
      </c>
      <c r="U247" s="829" t="s">
        <v>323</v>
      </c>
      <c r="V247" s="847" t="s">
        <v>652</v>
      </c>
    </row>
    <row r="248" spans="1:22" outlineLevel="1">
      <c r="A248" s="847" t="s">
        <v>285</v>
      </c>
      <c r="B248" s="829" t="s">
        <v>2428</v>
      </c>
      <c r="C248" s="839">
        <v>43039</v>
      </c>
      <c r="D248" s="829" t="s">
        <v>2564</v>
      </c>
      <c r="E248" s="830" t="s">
        <v>1087</v>
      </c>
      <c r="F248" s="831">
        <v>69516</v>
      </c>
      <c r="G248" s="832">
        <v>15.03</v>
      </c>
      <c r="H248" s="829">
        <v>20.13</v>
      </c>
      <c r="I248" s="829" t="s">
        <v>322</v>
      </c>
      <c r="J248" s="1233">
        <f t="shared" si="15"/>
        <v>20.13</v>
      </c>
      <c r="K248" s="840" t="s">
        <v>818</v>
      </c>
      <c r="L248" s="841" t="s">
        <v>661</v>
      </c>
      <c r="M248" s="841" t="s">
        <v>352</v>
      </c>
      <c r="N248" s="841"/>
      <c r="O248" s="841"/>
      <c r="P248" s="841" t="s">
        <v>5</v>
      </c>
      <c r="Q248" s="841" t="s">
        <v>323</v>
      </c>
      <c r="R248" s="840" t="s">
        <v>652</v>
      </c>
      <c r="S248" s="829"/>
      <c r="T248" s="829" t="s">
        <v>5</v>
      </c>
      <c r="U248" s="829" t="s">
        <v>323</v>
      </c>
      <c r="V248" s="847" t="s">
        <v>652</v>
      </c>
    </row>
    <row r="249" spans="1:22" outlineLevel="1">
      <c r="A249" s="847" t="s">
        <v>285</v>
      </c>
      <c r="B249" s="829" t="s">
        <v>2428</v>
      </c>
      <c r="C249" s="839">
        <v>43039</v>
      </c>
      <c r="D249" s="829" t="s">
        <v>2564</v>
      </c>
      <c r="E249" s="830" t="s">
        <v>1087</v>
      </c>
      <c r="F249" s="831">
        <v>69516</v>
      </c>
      <c r="G249" s="832">
        <v>25.11</v>
      </c>
      <c r="H249" s="829">
        <v>33.64</v>
      </c>
      <c r="I249" s="829" t="s">
        <v>322</v>
      </c>
      <c r="J249" s="1233">
        <f t="shared" si="15"/>
        <v>33.64</v>
      </c>
      <c r="K249" s="840" t="s">
        <v>818</v>
      </c>
      <c r="L249" s="841" t="s">
        <v>661</v>
      </c>
      <c r="M249" s="841" t="s">
        <v>352</v>
      </c>
      <c r="N249" s="841"/>
      <c r="O249" s="841"/>
      <c r="P249" s="841" t="s">
        <v>5</v>
      </c>
      <c r="Q249" s="841" t="s">
        <v>323</v>
      </c>
      <c r="R249" s="840" t="s">
        <v>652</v>
      </c>
      <c r="S249" s="829"/>
      <c r="T249" s="829" t="s">
        <v>5</v>
      </c>
      <c r="U249" s="829" t="s">
        <v>323</v>
      </c>
      <c r="V249" s="847" t="s">
        <v>652</v>
      </c>
    </row>
    <row r="250" spans="1:22" outlineLevel="1">
      <c r="A250" s="847" t="s">
        <v>285</v>
      </c>
      <c r="B250" s="829" t="s">
        <v>2428</v>
      </c>
      <c r="C250" s="839">
        <v>43039</v>
      </c>
      <c r="D250" s="829" t="s">
        <v>2564</v>
      </c>
      <c r="E250" s="830" t="s">
        <v>1087</v>
      </c>
      <c r="F250" s="831">
        <v>69516</v>
      </c>
      <c r="G250" s="832">
        <v>3.03</v>
      </c>
      <c r="H250" s="829">
        <v>4.0599999999999996</v>
      </c>
      <c r="I250" s="829" t="s">
        <v>322</v>
      </c>
      <c r="J250" s="1233">
        <f t="shared" si="15"/>
        <v>4.0599999999999996</v>
      </c>
      <c r="K250" s="840" t="s">
        <v>818</v>
      </c>
      <c r="L250" s="841" t="s">
        <v>661</v>
      </c>
      <c r="M250" s="841" t="s">
        <v>352</v>
      </c>
      <c r="N250" s="841"/>
      <c r="O250" s="841"/>
      <c r="P250" s="841" t="s">
        <v>5</v>
      </c>
      <c r="Q250" s="841" t="s">
        <v>323</v>
      </c>
      <c r="R250" s="840" t="s">
        <v>652</v>
      </c>
      <c r="S250" s="829"/>
      <c r="T250" s="829" t="s">
        <v>5</v>
      </c>
      <c r="U250" s="829" t="s">
        <v>323</v>
      </c>
      <c r="V250" s="847" t="s">
        <v>652</v>
      </c>
    </row>
    <row r="251" spans="1:22" outlineLevel="1">
      <c r="A251" s="847" t="s">
        <v>285</v>
      </c>
      <c r="B251" s="829" t="s">
        <v>2428</v>
      </c>
      <c r="C251" s="839">
        <v>43039</v>
      </c>
      <c r="D251" s="829" t="s">
        <v>2564</v>
      </c>
      <c r="E251" s="830" t="s">
        <v>1087</v>
      </c>
      <c r="F251" s="831">
        <v>69516</v>
      </c>
      <c r="G251" s="832">
        <v>96.55</v>
      </c>
      <c r="H251" s="829">
        <v>129.35</v>
      </c>
      <c r="I251" s="829" t="s">
        <v>322</v>
      </c>
      <c r="J251" s="1233">
        <f t="shared" si="15"/>
        <v>129.35</v>
      </c>
      <c r="K251" s="840" t="s">
        <v>818</v>
      </c>
      <c r="L251" s="841" t="s">
        <v>661</v>
      </c>
      <c r="M251" s="841" t="s">
        <v>352</v>
      </c>
      <c r="N251" s="841"/>
      <c r="O251" s="841"/>
      <c r="P251" s="841" t="s">
        <v>5</v>
      </c>
      <c r="Q251" s="841" t="s">
        <v>323</v>
      </c>
      <c r="R251" s="840" t="s">
        <v>652</v>
      </c>
      <c r="S251" s="829"/>
      <c r="T251" s="829" t="s">
        <v>5</v>
      </c>
      <c r="U251" s="829" t="s">
        <v>323</v>
      </c>
      <c r="V251" s="847" t="s">
        <v>652</v>
      </c>
    </row>
    <row r="252" spans="1:22" outlineLevel="1">
      <c r="A252" s="847" t="s">
        <v>285</v>
      </c>
      <c r="B252" s="829" t="s">
        <v>2428</v>
      </c>
      <c r="C252" s="839">
        <v>43039</v>
      </c>
      <c r="D252" s="829" t="s">
        <v>2564</v>
      </c>
      <c r="E252" s="830" t="s">
        <v>1087</v>
      </c>
      <c r="F252" s="831">
        <v>69516</v>
      </c>
      <c r="G252" s="832">
        <v>47.09</v>
      </c>
      <c r="H252" s="829">
        <v>63.09</v>
      </c>
      <c r="I252" s="829" t="s">
        <v>322</v>
      </c>
      <c r="J252" s="1233">
        <f t="shared" si="15"/>
        <v>63.09</v>
      </c>
      <c r="K252" s="840" t="s">
        <v>818</v>
      </c>
      <c r="L252" s="841" t="s">
        <v>661</v>
      </c>
      <c r="M252" s="841" t="s">
        <v>352</v>
      </c>
      <c r="N252" s="841"/>
      <c r="O252" s="841"/>
      <c r="P252" s="841" t="s">
        <v>5</v>
      </c>
      <c r="Q252" s="841" t="s">
        <v>323</v>
      </c>
      <c r="R252" s="840" t="s">
        <v>652</v>
      </c>
      <c r="S252" s="829"/>
      <c r="T252" s="829" t="s">
        <v>5</v>
      </c>
      <c r="U252" s="829" t="s">
        <v>323</v>
      </c>
      <c r="V252" s="847" t="s">
        <v>652</v>
      </c>
    </row>
    <row r="253" spans="1:22" outlineLevel="1">
      <c r="A253" s="847" t="s">
        <v>285</v>
      </c>
      <c r="B253" s="829" t="s">
        <v>2428</v>
      </c>
      <c r="C253" s="839">
        <v>43039</v>
      </c>
      <c r="D253" s="829" t="s">
        <v>2564</v>
      </c>
      <c r="E253" s="830" t="s">
        <v>2567</v>
      </c>
      <c r="F253" s="831">
        <v>69516</v>
      </c>
      <c r="G253" s="832">
        <v>56.03</v>
      </c>
      <c r="H253" s="829">
        <v>75.069999999999993</v>
      </c>
      <c r="I253" s="829" t="s">
        <v>322</v>
      </c>
      <c r="J253" s="1233">
        <f t="shared" si="15"/>
        <v>75.069999999999993</v>
      </c>
      <c r="K253" s="840" t="s">
        <v>818</v>
      </c>
      <c r="L253" s="841" t="s">
        <v>661</v>
      </c>
      <c r="M253" s="841" t="s">
        <v>352</v>
      </c>
      <c r="N253" s="841"/>
      <c r="O253" s="841"/>
      <c r="P253" s="841" t="s">
        <v>5</v>
      </c>
      <c r="Q253" s="841" t="s">
        <v>323</v>
      </c>
      <c r="R253" s="840" t="s">
        <v>652</v>
      </c>
      <c r="S253" s="829"/>
      <c r="T253" s="829" t="s">
        <v>5</v>
      </c>
      <c r="U253" s="829" t="s">
        <v>323</v>
      </c>
      <c r="V253" s="847" t="s">
        <v>652</v>
      </c>
    </row>
    <row r="254" spans="1:22" outlineLevel="1">
      <c r="A254" s="847" t="s">
        <v>285</v>
      </c>
      <c r="B254" s="829" t="s">
        <v>2428</v>
      </c>
      <c r="C254" s="839">
        <v>43039</v>
      </c>
      <c r="D254" s="829" t="s">
        <v>2568</v>
      </c>
      <c r="E254" s="830" t="s">
        <v>824</v>
      </c>
      <c r="F254" s="831">
        <v>69573</v>
      </c>
      <c r="G254" s="832">
        <v>2.58</v>
      </c>
      <c r="H254" s="829">
        <v>3.45</v>
      </c>
      <c r="I254" s="829" t="s">
        <v>322</v>
      </c>
      <c r="J254" s="1233">
        <f t="shared" si="15"/>
        <v>3.45</v>
      </c>
      <c r="K254" s="840" t="s">
        <v>818</v>
      </c>
      <c r="L254" s="841" t="s">
        <v>665</v>
      </c>
      <c r="M254" s="841" t="s">
        <v>352</v>
      </c>
      <c r="N254" s="841"/>
      <c r="O254" s="841"/>
      <c r="P254" s="841" t="s">
        <v>5</v>
      </c>
      <c r="Q254" s="841" t="s">
        <v>323</v>
      </c>
      <c r="R254" s="840" t="s">
        <v>652</v>
      </c>
      <c r="S254" s="829"/>
      <c r="T254" s="829" t="s">
        <v>5</v>
      </c>
      <c r="U254" s="829" t="s">
        <v>323</v>
      </c>
      <c r="V254" s="847" t="s">
        <v>652</v>
      </c>
    </row>
    <row r="255" spans="1:22" outlineLevel="1">
      <c r="A255" s="847" t="s">
        <v>285</v>
      </c>
      <c r="B255" s="829" t="s">
        <v>2428</v>
      </c>
      <c r="C255" s="839">
        <v>43039</v>
      </c>
      <c r="D255" s="829" t="s">
        <v>2568</v>
      </c>
      <c r="E255" s="830" t="s">
        <v>825</v>
      </c>
      <c r="F255" s="831">
        <v>69573</v>
      </c>
      <c r="G255" s="832">
        <v>0.41</v>
      </c>
      <c r="H255" s="829">
        <v>0.55000000000000004</v>
      </c>
      <c r="I255" s="829" t="s">
        <v>322</v>
      </c>
      <c r="J255" s="1233">
        <f t="shared" si="15"/>
        <v>0.55000000000000004</v>
      </c>
      <c r="K255" s="840" t="s">
        <v>818</v>
      </c>
      <c r="L255" s="841" t="s">
        <v>665</v>
      </c>
      <c r="M255" s="841" t="s">
        <v>352</v>
      </c>
      <c r="N255" s="841"/>
      <c r="O255" s="841"/>
      <c r="P255" s="841" t="s">
        <v>5</v>
      </c>
      <c r="Q255" s="841" t="s">
        <v>323</v>
      </c>
      <c r="R255" s="840" t="s">
        <v>652</v>
      </c>
      <c r="S255" s="829"/>
      <c r="T255" s="829" t="s">
        <v>5</v>
      </c>
      <c r="U255" s="829" t="s">
        <v>323</v>
      </c>
      <c r="V255" s="847" t="s">
        <v>652</v>
      </c>
    </row>
    <row r="256" spans="1:22" outlineLevel="1">
      <c r="A256" s="847" t="s">
        <v>285</v>
      </c>
      <c r="B256" s="829" t="s">
        <v>2428</v>
      </c>
      <c r="C256" s="839">
        <v>43039</v>
      </c>
      <c r="D256" s="829" t="s">
        <v>2568</v>
      </c>
      <c r="E256" s="830" t="s">
        <v>1083</v>
      </c>
      <c r="F256" s="831">
        <v>69573</v>
      </c>
      <c r="G256" s="832">
        <v>0.16</v>
      </c>
      <c r="H256" s="829">
        <v>0.22</v>
      </c>
      <c r="I256" s="829" t="s">
        <v>322</v>
      </c>
      <c r="J256" s="1233">
        <f t="shared" si="15"/>
        <v>0.22</v>
      </c>
      <c r="K256" s="840" t="s">
        <v>818</v>
      </c>
      <c r="L256" s="841" t="s">
        <v>665</v>
      </c>
      <c r="M256" s="841" t="s">
        <v>352</v>
      </c>
      <c r="N256" s="841"/>
      <c r="O256" s="841"/>
      <c r="P256" s="841" t="s">
        <v>5</v>
      </c>
      <c r="Q256" s="841" t="s">
        <v>323</v>
      </c>
      <c r="R256" s="840" t="s">
        <v>652</v>
      </c>
      <c r="S256" s="829"/>
      <c r="T256" s="829" t="s">
        <v>5</v>
      </c>
      <c r="U256" s="829" t="s">
        <v>323</v>
      </c>
      <c r="V256" s="847" t="s">
        <v>652</v>
      </c>
    </row>
    <row r="257" spans="1:22" outlineLevel="1">
      <c r="A257" s="847" t="s">
        <v>285</v>
      </c>
      <c r="B257" s="829" t="s">
        <v>2428</v>
      </c>
      <c r="C257" s="839">
        <v>43039</v>
      </c>
      <c r="D257" s="829" t="s">
        <v>2568</v>
      </c>
      <c r="E257" s="830" t="s">
        <v>1083</v>
      </c>
      <c r="F257" s="831">
        <v>69573</v>
      </c>
      <c r="G257" s="832">
        <v>0.16</v>
      </c>
      <c r="H257" s="829">
        <v>0.22</v>
      </c>
      <c r="I257" s="829" t="s">
        <v>322</v>
      </c>
      <c r="J257" s="1233">
        <f t="shared" si="15"/>
        <v>0.22</v>
      </c>
      <c r="K257" s="840" t="s">
        <v>818</v>
      </c>
      <c r="L257" s="841" t="s">
        <v>665</v>
      </c>
      <c r="M257" s="841" t="s">
        <v>352</v>
      </c>
      <c r="N257" s="841"/>
      <c r="O257" s="841"/>
      <c r="P257" s="841" t="s">
        <v>5</v>
      </c>
      <c r="Q257" s="841" t="s">
        <v>323</v>
      </c>
      <c r="R257" s="840" t="s">
        <v>652</v>
      </c>
      <c r="S257" s="829"/>
      <c r="T257" s="829" t="s">
        <v>5</v>
      </c>
      <c r="U257" s="829" t="s">
        <v>323</v>
      </c>
      <c r="V257" s="847" t="s">
        <v>652</v>
      </c>
    </row>
    <row r="258" spans="1:22" outlineLevel="1">
      <c r="A258" s="847" t="s">
        <v>285</v>
      </c>
      <c r="B258" s="829" t="s">
        <v>2428</v>
      </c>
      <c r="C258" s="839">
        <v>43039</v>
      </c>
      <c r="D258" s="829" t="s">
        <v>2568</v>
      </c>
      <c r="E258" s="830" t="s">
        <v>1083</v>
      </c>
      <c r="F258" s="831">
        <v>69573</v>
      </c>
      <c r="G258" s="832">
        <v>3.46</v>
      </c>
      <c r="H258" s="829">
        <v>4.6399999999999997</v>
      </c>
      <c r="I258" s="829" t="s">
        <v>322</v>
      </c>
      <c r="J258" s="1233">
        <f t="shared" si="15"/>
        <v>4.6399999999999997</v>
      </c>
      <c r="K258" s="840" t="s">
        <v>818</v>
      </c>
      <c r="L258" s="841" t="s">
        <v>665</v>
      </c>
      <c r="M258" s="841" t="s">
        <v>352</v>
      </c>
      <c r="N258" s="841"/>
      <c r="O258" s="841"/>
      <c r="P258" s="841" t="s">
        <v>5</v>
      </c>
      <c r="Q258" s="841" t="s">
        <v>323</v>
      </c>
      <c r="R258" s="840" t="s">
        <v>652</v>
      </c>
      <c r="S258" s="829"/>
      <c r="T258" s="829" t="s">
        <v>5</v>
      </c>
      <c r="U258" s="829" t="s">
        <v>323</v>
      </c>
      <c r="V258" s="847" t="s">
        <v>652</v>
      </c>
    </row>
    <row r="259" spans="1:22" outlineLevel="1">
      <c r="A259" s="847" t="s">
        <v>285</v>
      </c>
      <c r="B259" s="829" t="s">
        <v>2428</v>
      </c>
      <c r="C259" s="839">
        <v>43039</v>
      </c>
      <c r="D259" s="829" t="s">
        <v>2568</v>
      </c>
      <c r="E259" s="830" t="s">
        <v>1083</v>
      </c>
      <c r="F259" s="831">
        <v>69573</v>
      </c>
      <c r="G259" s="832">
        <v>0.78</v>
      </c>
      <c r="H259" s="829">
        <v>1.05</v>
      </c>
      <c r="I259" s="829" t="s">
        <v>322</v>
      </c>
      <c r="J259" s="1233">
        <f t="shared" si="15"/>
        <v>1.05</v>
      </c>
      <c r="K259" s="840" t="s">
        <v>818</v>
      </c>
      <c r="L259" s="841" t="s">
        <v>665</v>
      </c>
      <c r="M259" s="841" t="s">
        <v>352</v>
      </c>
      <c r="N259" s="841"/>
      <c r="O259" s="841"/>
      <c r="P259" s="841" t="s">
        <v>5</v>
      </c>
      <c r="Q259" s="841" t="s">
        <v>323</v>
      </c>
      <c r="R259" s="840" t="s">
        <v>652</v>
      </c>
      <c r="S259" s="829"/>
      <c r="T259" s="829" t="s">
        <v>5</v>
      </c>
      <c r="U259" s="829" t="s">
        <v>323</v>
      </c>
      <c r="V259" s="847" t="s">
        <v>652</v>
      </c>
    </row>
    <row r="260" spans="1:22" outlineLevel="1">
      <c r="A260" s="847" t="s">
        <v>285</v>
      </c>
      <c r="B260" s="829" t="s">
        <v>2428</v>
      </c>
      <c r="C260" s="839">
        <v>43039</v>
      </c>
      <c r="D260" s="829" t="s">
        <v>2568</v>
      </c>
      <c r="E260" s="830" t="s">
        <v>1083</v>
      </c>
      <c r="F260" s="831">
        <v>69573</v>
      </c>
      <c r="G260" s="832">
        <v>0.56000000000000005</v>
      </c>
      <c r="H260" s="829">
        <v>0.75</v>
      </c>
      <c r="I260" s="829" t="s">
        <v>322</v>
      </c>
      <c r="J260" s="1233">
        <f t="shared" si="15"/>
        <v>0.75</v>
      </c>
      <c r="K260" s="840" t="s">
        <v>818</v>
      </c>
      <c r="L260" s="841" t="s">
        <v>665</v>
      </c>
      <c r="M260" s="841" t="s">
        <v>352</v>
      </c>
      <c r="N260" s="841"/>
      <c r="O260" s="841"/>
      <c r="P260" s="841" t="s">
        <v>5</v>
      </c>
      <c r="Q260" s="841" t="s">
        <v>323</v>
      </c>
      <c r="R260" s="840" t="s">
        <v>652</v>
      </c>
      <c r="S260" s="829"/>
      <c r="T260" s="829" t="s">
        <v>5</v>
      </c>
      <c r="U260" s="829" t="s">
        <v>323</v>
      </c>
      <c r="V260" s="847" t="s">
        <v>652</v>
      </c>
    </row>
    <row r="261" spans="1:22" outlineLevel="1">
      <c r="A261" s="847" t="s">
        <v>285</v>
      </c>
      <c r="B261" s="829" t="s">
        <v>2428</v>
      </c>
      <c r="C261" s="839">
        <v>43039</v>
      </c>
      <c r="D261" s="829" t="s">
        <v>2568</v>
      </c>
      <c r="E261" s="830" t="s">
        <v>1083</v>
      </c>
      <c r="F261" s="831">
        <v>69573</v>
      </c>
      <c r="G261" s="832">
        <v>8.66</v>
      </c>
      <c r="H261" s="829">
        <v>11.6</v>
      </c>
      <c r="I261" s="829" t="s">
        <v>322</v>
      </c>
      <c r="J261" s="1233">
        <f t="shared" si="15"/>
        <v>11.6</v>
      </c>
      <c r="K261" s="840" t="s">
        <v>818</v>
      </c>
      <c r="L261" s="841" t="s">
        <v>665</v>
      </c>
      <c r="M261" s="841" t="s">
        <v>352</v>
      </c>
      <c r="N261" s="841"/>
      <c r="O261" s="841"/>
      <c r="P261" s="841" t="s">
        <v>5</v>
      </c>
      <c r="Q261" s="841" t="s">
        <v>323</v>
      </c>
      <c r="R261" s="840" t="s">
        <v>652</v>
      </c>
      <c r="S261" s="829"/>
      <c r="T261" s="829" t="s">
        <v>5</v>
      </c>
      <c r="U261" s="829" t="s">
        <v>323</v>
      </c>
      <c r="V261" s="847" t="s">
        <v>652</v>
      </c>
    </row>
    <row r="262" spans="1:22" outlineLevel="1">
      <c r="A262" s="847" t="s">
        <v>285</v>
      </c>
      <c r="B262" s="829" t="s">
        <v>2429</v>
      </c>
      <c r="C262" s="839">
        <v>43069</v>
      </c>
      <c r="D262" s="829" t="s">
        <v>2512</v>
      </c>
      <c r="E262" s="830" t="s">
        <v>1698</v>
      </c>
      <c r="F262" s="831">
        <v>69947</v>
      </c>
      <c r="G262" s="832">
        <v>10.81</v>
      </c>
      <c r="H262" s="829">
        <v>14.35</v>
      </c>
      <c r="I262" s="829" t="s">
        <v>322</v>
      </c>
      <c r="J262" s="1233">
        <f t="shared" si="15"/>
        <v>14.35</v>
      </c>
      <c r="K262" s="840" t="s">
        <v>818</v>
      </c>
      <c r="L262" s="841" t="s">
        <v>661</v>
      </c>
      <c r="M262" s="841" t="s">
        <v>352</v>
      </c>
      <c r="N262" s="841"/>
      <c r="O262" s="841"/>
      <c r="P262" s="841" t="s">
        <v>5</v>
      </c>
      <c r="Q262" s="841" t="s">
        <v>323</v>
      </c>
      <c r="R262" s="840" t="s">
        <v>652</v>
      </c>
      <c r="S262" s="829"/>
      <c r="T262" s="829" t="s">
        <v>5</v>
      </c>
      <c r="U262" s="829" t="s">
        <v>323</v>
      </c>
      <c r="V262" s="847" t="s">
        <v>652</v>
      </c>
    </row>
    <row r="263" spans="1:22" outlineLevel="1">
      <c r="A263" s="847" t="s">
        <v>285</v>
      </c>
      <c r="B263" s="829" t="s">
        <v>2429</v>
      </c>
      <c r="C263" s="839">
        <v>43069</v>
      </c>
      <c r="D263" s="829" t="s">
        <v>2512</v>
      </c>
      <c r="E263" s="830" t="s">
        <v>1699</v>
      </c>
      <c r="F263" s="831">
        <v>69947</v>
      </c>
      <c r="G263" s="832">
        <v>10.82</v>
      </c>
      <c r="H263" s="829">
        <v>14.36</v>
      </c>
      <c r="I263" s="829" t="s">
        <v>322</v>
      </c>
      <c r="J263" s="1233">
        <f t="shared" si="15"/>
        <v>14.36</v>
      </c>
      <c r="K263" s="840" t="s">
        <v>818</v>
      </c>
      <c r="L263" s="841" t="s">
        <v>661</v>
      </c>
      <c r="M263" s="841" t="s">
        <v>352</v>
      </c>
      <c r="N263" s="841"/>
      <c r="O263" s="841"/>
      <c r="P263" s="841" t="s">
        <v>5</v>
      </c>
      <c r="Q263" s="841" t="s">
        <v>323</v>
      </c>
      <c r="R263" s="840" t="s">
        <v>652</v>
      </c>
      <c r="S263" s="829"/>
      <c r="T263" s="829" t="s">
        <v>5</v>
      </c>
      <c r="U263" s="829" t="s">
        <v>323</v>
      </c>
      <c r="V263" s="847" t="s">
        <v>652</v>
      </c>
    </row>
    <row r="264" spans="1:22" outlineLevel="1">
      <c r="A264" s="847" t="s">
        <v>285</v>
      </c>
      <c r="B264" s="829" t="s">
        <v>2429</v>
      </c>
      <c r="C264" s="839">
        <v>43069</v>
      </c>
      <c r="D264" s="829" t="s">
        <v>2512</v>
      </c>
      <c r="E264" s="830" t="s">
        <v>1700</v>
      </c>
      <c r="F264" s="831">
        <v>69947</v>
      </c>
      <c r="G264" s="832">
        <v>10.82</v>
      </c>
      <c r="H264" s="829">
        <v>14.36</v>
      </c>
      <c r="I264" s="829" t="s">
        <v>322</v>
      </c>
      <c r="J264" s="1233">
        <f t="shared" si="15"/>
        <v>14.36</v>
      </c>
      <c r="K264" s="840" t="s">
        <v>818</v>
      </c>
      <c r="L264" s="841" t="s">
        <v>661</v>
      </c>
      <c r="M264" s="841" t="s">
        <v>352</v>
      </c>
      <c r="N264" s="841"/>
      <c r="O264" s="841"/>
      <c r="P264" s="841" t="s">
        <v>5</v>
      </c>
      <c r="Q264" s="841" t="s">
        <v>323</v>
      </c>
      <c r="R264" s="840" t="s">
        <v>652</v>
      </c>
      <c r="S264" s="829"/>
      <c r="T264" s="829" t="s">
        <v>5</v>
      </c>
      <c r="U264" s="829" t="s">
        <v>323</v>
      </c>
      <c r="V264" s="847" t="s">
        <v>652</v>
      </c>
    </row>
    <row r="265" spans="1:22" outlineLevel="1">
      <c r="A265" s="847" t="s">
        <v>285</v>
      </c>
      <c r="B265" s="829" t="s">
        <v>2429</v>
      </c>
      <c r="C265" s="839">
        <v>43069</v>
      </c>
      <c r="D265" s="829" t="s">
        <v>2512</v>
      </c>
      <c r="E265" s="830" t="s">
        <v>1978</v>
      </c>
      <c r="F265" s="831">
        <v>69947</v>
      </c>
      <c r="G265" s="832">
        <v>10.82</v>
      </c>
      <c r="H265" s="829">
        <v>14.36</v>
      </c>
      <c r="I265" s="829" t="s">
        <v>322</v>
      </c>
      <c r="J265" s="1233">
        <f t="shared" si="15"/>
        <v>14.36</v>
      </c>
      <c r="K265" s="840" t="s">
        <v>818</v>
      </c>
      <c r="L265" s="841" t="s">
        <v>661</v>
      </c>
      <c r="M265" s="841" t="s">
        <v>352</v>
      </c>
      <c r="N265" s="841"/>
      <c r="O265" s="841"/>
      <c r="P265" s="841" t="s">
        <v>5</v>
      </c>
      <c r="Q265" s="841" t="s">
        <v>323</v>
      </c>
      <c r="R265" s="840" t="s">
        <v>652</v>
      </c>
      <c r="S265" s="829"/>
      <c r="T265" s="829" t="s">
        <v>5</v>
      </c>
      <c r="U265" s="829" t="s">
        <v>323</v>
      </c>
      <c r="V265" s="847" t="s">
        <v>652</v>
      </c>
    </row>
    <row r="266" spans="1:22" outlineLevel="1">
      <c r="A266" s="847" t="s">
        <v>285</v>
      </c>
      <c r="B266" s="829" t="s">
        <v>2429</v>
      </c>
      <c r="C266" s="839">
        <v>43069</v>
      </c>
      <c r="D266" s="829" t="s">
        <v>2512</v>
      </c>
      <c r="E266" s="830" t="s">
        <v>2569</v>
      </c>
      <c r="F266" s="831">
        <v>69947</v>
      </c>
      <c r="G266" s="832">
        <v>2.02</v>
      </c>
      <c r="H266" s="829">
        <v>2.68</v>
      </c>
      <c r="I266" s="829" t="s">
        <v>322</v>
      </c>
      <c r="J266" s="1233">
        <f t="shared" si="15"/>
        <v>2.68</v>
      </c>
      <c r="K266" s="840" t="s">
        <v>818</v>
      </c>
      <c r="L266" s="841" t="s">
        <v>661</v>
      </c>
      <c r="M266" s="841" t="s">
        <v>352</v>
      </c>
      <c r="N266" s="841"/>
      <c r="O266" s="841"/>
      <c r="P266" s="841" t="s">
        <v>5</v>
      </c>
      <c r="Q266" s="841" t="s">
        <v>323</v>
      </c>
      <c r="R266" s="840" t="s">
        <v>652</v>
      </c>
      <c r="S266" s="829"/>
      <c r="T266" s="829" t="s">
        <v>5</v>
      </c>
      <c r="U266" s="829" t="s">
        <v>323</v>
      </c>
      <c r="V266" s="847" t="s">
        <v>652</v>
      </c>
    </row>
    <row r="267" spans="1:22" outlineLevel="1">
      <c r="A267" s="847" t="s">
        <v>285</v>
      </c>
      <c r="B267" s="829" t="s">
        <v>2429</v>
      </c>
      <c r="C267" s="839">
        <v>43069</v>
      </c>
      <c r="D267" s="829" t="s">
        <v>2512</v>
      </c>
      <c r="E267" s="830" t="s">
        <v>2570</v>
      </c>
      <c r="F267" s="831">
        <v>69947</v>
      </c>
      <c r="G267" s="832">
        <v>11.65</v>
      </c>
      <c r="H267" s="829">
        <v>15.47</v>
      </c>
      <c r="I267" s="829" t="s">
        <v>322</v>
      </c>
      <c r="J267" s="1233">
        <f t="shared" si="15"/>
        <v>15.47</v>
      </c>
      <c r="K267" s="840" t="s">
        <v>818</v>
      </c>
      <c r="L267" s="841" t="s">
        <v>661</v>
      </c>
      <c r="M267" s="841" t="s">
        <v>352</v>
      </c>
      <c r="N267" s="841"/>
      <c r="O267" s="841"/>
      <c r="P267" s="841" t="s">
        <v>5</v>
      </c>
      <c r="Q267" s="841" t="s">
        <v>323</v>
      </c>
      <c r="R267" s="840" t="s">
        <v>652</v>
      </c>
      <c r="S267" s="829"/>
      <c r="T267" s="829" t="s">
        <v>5</v>
      </c>
      <c r="U267" s="829" t="s">
        <v>323</v>
      </c>
      <c r="V267" s="847" t="s">
        <v>652</v>
      </c>
    </row>
    <row r="268" spans="1:22" outlineLevel="1">
      <c r="A268" s="847" t="s">
        <v>285</v>
      </c>
      <c r="B268" s="829" t="s">
        <v>2429</v>
      </c>
      <c r="C268" s="839">
        <v>43069</v>
      </c>
      <c r="D268" s="829" t="s">
        <v>2512</v>
      </c>
      <c r="E268" s="830" t="s">
        <v>2571</v>
      </c>
      <c r="F268" s="831">
        <v>69947</v>
      </c>
      <c r="G268" s="832">
        <v>6.98</v>
      </c>
      <c r="H268" s="829">
        <v>9.27</v>
      </c>
      <c r="I268" s="829" t="s">
        <v>322</v>
      </c>
      <c r="J268" s="1233">
        <f t="shared" si="15"/>
        <v>9.27</v>
      </c>
      <c r="K268" s="840" t="s">
        <v>818</v>
      </c>
      <c r="L268" s="841" t="s">
        <v>661</v>
      </c>
      <c r="M268" s="841" t="s">
        <v>352</v>
      </c>
      <c r="N268" s="841"/>
      <c r="O268" s="841"/>
      <c r="P268" s="841" t="s">
        <v>5</v>
      </c>
      <c r="Q268" s="841" t="s">
        <v>323</v>
      </c>
      <c r="R268" s="840" t="s">
        <v>652</v>
      </c>
      <c r="S268" s="829"/>
      <c r="T268" s="829" t="s">
        <v>5</v>
      </c>
      <c r="U268" s="829" t="s">
        <v>323</v>
      </c>
      <c r="V268" s="847" t="s">
        <v>652</v>
      </c>
    </row>
    <row r="269" spans="1:22" outlineLevel="1">
      <c r="A269" s="847" t="s">
        <v>285</v>
      </c>
      <c r="B269" s="829" t="s">
        <v>2429</v>
      </c>
      <c r="C269" s="839">
        <v>43069</v>
      </c>
      <c r="D269" s="829" t="s">
        <v>2512</v>
      </c>
      <c r="E269" s="830" t="s">
        <v>2572</v>
      </c>
      <c r="F269" s="831">
        <v>69947</v>
      </c>
      <c r="G269" s="832">
        <v>21.53</v>
      </c>
      <c r="H269" s="829">
        <v>28.59</v>
      </c>
      <c r="I269" s="829" t="s">
        <v>322</v>
      </c>
      <c r="J269" s="1233">
        <f t="shared" si="15"/>
        <v>28.59</v>
      </c>
      <c r="K269" s="840" t="s">
        <v>818</v>
      </c>
      <c r="L269" s="841" t="s">
        <v>661</v>
      </c>
      <c r="M269" s="841" t="s">
        <v>352</v>
      </c>
      <c r="N269" s="841"/>
      <c r="O269" s="841"/>
      <c r="P269" s="841" t="s">
        <v>5</v>
      </c>
      <c r="Q269" s="841" t="s">
        <v>323</v>
      </c>
      <c r="R269" s="840" t="s">
        <v>652</v>
      </c>
      <c r="S269" s="829"/>
      <c r="T269" s="829" t="s">
        <v>5</v>
      </c>
      <c r="U269" s="829" t="s">
        <v>323</v>
      </c>
      <c r="V269" s="847" t="s">
        <v>652</v>
      </c>
    </row>
    <row r="270" spans="1:22" outlineLevel="1">
      <c r="A270" s="847" t="s">
        <v>285</v>
      </c>
      <c r="B270" s="829" t="s">
        <v>2429</v>
      </c>
      <c r="C270" s="839">
        <v>43069</v>
      </c>
      <c r="D270" s="829" t="s">
        <v>2512</v>
      </c>
      <c r="E270" s="830" t="s">
        <v>2573</v>
      </c>
      <c r="F270" s="831">
        <v>69947</v>
      </c>
      <c r="G270" s="832">
        <v>11.65</v>
      </c>
      <c r="H270" s="829">
        <v>15.47</v>
      </c>
      <c r="I270" s="829" t="s">
        <v>322</v>
      </c>
      <c r="J270" s="1233">
        <f t="shared" si="15"/>
        <v>15.47</v>
      </c>
      <c r="K270" s="840" t="s">
        <v>818</v>
      </c>
      <c r="L270" s="841" t="s">
        <v>661</v>
      </c>
      <c r="M270" s="841" t="s">
        <v>352</v>
      </c>
      <c r="N270" s="841"/>
      <c r="O270" s="841"/>
      <c r="P270" s="841" t="s">
        <v>5</v>
      </c>
      <c r="Q270" s="841" t="s">
        <v>323</v>
      </c>
      <c r="R270" s="840" t="s">
        <v>652</v>
      </c>
      <c r="S270" s="829"/>
      <c r="T270" s="829" t="s">
        <v>5</v>
      </c>
      <c r="U270" s="829" t="s">
        <v>323</v>
      </c>
      <c r="V270" s="847" t="s">
        <v>652</v>
      </c>
    </row>
    <row r="271" spans="1:22" outlineLevel="1">
      <c r="A271" s="847" t="s">
        <v>285</v>
      </c>
      <c r="B271" s="829" t="s">
        <v>2429</v>
      </c>
      <c r="C271" s="839">
        <v>43069</v>
      </c>
      <c r="D271" s="829" t="s">
        <v>2512</v>
      </c>
      <c r="E271" s="830" t="s">
        <v>2574</v>
      </c>
      <c r="F271" s="831">
        <v>69947</v>
      </c>
      <c r="G271" s="832">
        <v>4.95</v>
      </c>
      <c r="H271" s="829">
        <v>6.57</v>
      </c>
      <c r="I271" s="829" t="s">
        <v>322</v>
      </c>
      <c r="J271" s="1233">
        <f t="shared" si="15"/>
        <v>6.57</v>
      </c>
      <c r="K271" s="840" t="s">
        <v>818</v>
      </c>
      <c r="L271" s="841" t="s">
        <v>661</v>
      </c>
      <c r="M271" s="841" t="s">
        <v>352</v>
      </c>
      <c r="N271" s="841"/>
      <c r="O271" s="841"/>
      <c r="P271" s="841" t="s">
        <v>5</v>
      </c>
      <c r="Q271" s="841" t="s">
        <v>323</v>
      </c>
      <c r="R271" s="840" t="s">
        <v>652</v>
      </c>
      <c r="S271" s="829"/>
      <c r="T271" s="829" t="s">
        <v>5</v>
      </c>
      <c r="U271" s="829" t="s">
        <v>323</v>
      </c>
      <c r="V271" s="847" t="s">
        <v>652</v>
      </c>
    </row>
    <row r="272" spans="1:22" outlineLevel="1">
      <c r="A272" s="847" t="s">
        <v>285</v>
      </c>
      <c r="B272" s="829" t="s">
        <v>2429</v>
      </c>
      <c r="C272" s="839">
        <v>43069</v>
      </c>
      <c r="D272" s="829" t="s">
        <v>2512</v>
      </c>
      <c r="E272" s="830" t="s">
        <v>2575</v>
      </c>
      <c r="F272" s="831">
        <v>69947</v>
      </c>
      <c r="G272" s="832">
        <v>2.83</v>
      </c>
      <c r="H272" s="829">
        <v>3.76</v>
      </c>
      <c r="I272" s="829" t="s">
        <v>322</v>
      </c>
      <c r="J272" s="1233">
        <f t="shared" si="15"/>
        <v>3.76</v>
      </c>
      <c r="K272" s="840" t="s">
        <v>818</v>
      </c>
      <c r="L272" s="841" t="s">
        <v>661</v>
      </c>
      <c r="M272" s="841" t="s">
        <v>352</v>
      </c>
      <c r="N272" s="841"/>
      <c r="O272" s="841"/>
      <c r="P272" s="841" t="s">
        <v>5</v>
      </c>
      <c r="Q272" s="841" t="s">
        <v>323</v>
      </c>
      <c r="R272" s="840" t="s">
        <v>652</v>
      </c>
      <c r="S272" s="829"/>
      <c r="T272" s="829" t="s">
        <v>5</v>
      </c>
      <c r="U272" s="829" t="s">
        <v>323</v>
      </c>
      <c r="V272" s="847" t="s">
        <v>652</v>
      </c>
    </row>
    <row r="273" spans="1:22" outlineLevel="1">
      <c r="A273" s="847" t="s">
        <v>285</v>
      </c>
      <c r="B273" s="829" t="s">
        <v>2429</v>
      </c>
      <c r="C273" s="839">
        <v>43069</v>
      </c>
      <c r="D273" s="829" t="s">
        <v>2576</v>
      </c>
      <c r="E273" s="830" t="s">
        <v>2577</v>
      </c>
      <c r="F273" s="831">
        <v>69947</v>
      </c>
      <c r="G273" s="832">
        <v>0.59</v>
      </c>
      <c r="H273" s="829">
        <v>0.79</v>
      </c>
      <c r="I273" s="829" t="s">
        <v>322</v>
      </c>
      <c r="J273" s="1233">
        <f t="shared" si="15"/>
        <v>0.79</v>
      </c>
      <c r="K273" s="840" t="s">
        <v>818</v>
      </c>
      <c r="L273" s="841" t="s">
        <v>661</v>
      </c>
      <c r="M273" s="841" t="s">
        <v>352</v>
      </c>
      <c r="N273" s="841"/>
      <c r="O273" s="841"/>
      <c r="P273" s="841" t="s">
        <v>5</v>
      </c>
      <c r="Q273" s="841" t="s">
        <v>323</v>
      </c>
      <c r="R273" s="840" t="s">
        <v>652</v>
      </c>
      <c r="S273" s="829"/>
      <c r="T273" s="829" t="s">
        <v>5</v>
      </c>
      <c r="U273" s="829" t="s">
        <v>323</v>
      </c>
      <c r="V273" s="847" t="s">
        <v>652</v>
      </c>
    </row>
    <row r="274" spans="1:22" outlineLevel="1">
      <c r="A274" s="847" t="s">
        <v>285</v>
      </c>
      <c r="B274" s="829" t="s">
        <v>2429</v>
      </c>
      <c r="C274" s="839">
        <v>43069</v>
      </c>
      <c r="D274" s="829" t="s">
        <v>2512</v>
      </c>
      <c r="E274" s="830" t="s">
        <v>1698</v>
      </c>
      <c r="F274" s="831">
        <v>69947</v>
      </c>
      <c r="G274" s="832">
        <v>2.46</v>
      </c>
      <c r="H274" s="829">
        <v>3.26</v>
      </c>
      <c r="I274" s="829" t="s">
        <v>322</v>
      </c>
      <c r="J274" s="1233">
        <f t="shared" si="15"/>
        <v>3.26</v>
      </c>
      <c r="K274" s="840" t="s">
        <v>818</v>
      </c>
      <c r="L274" s="841" t="s">
        <v>661</v>
      </c>
      <c r="M274" s="841" t="s">
        <v>352</v>
      </c>
      <c r="N274" s="841"/>
      <c r="O274" s="841"/>
      <c r="P274" s="841" t="s">
        <v>5</v>
      </c>
      <c r="Q274" s="841" t="s">
        <v>323</v>
      </c>
      <c r="R274" s="840" t="s">
        <v>652</v>
      </c>
      <c r="S274" s="829"/>
      <c r="T274" s="829" t="s">
        <v>5</v>
      </c>
      <c r="U274" s="829" t="s">
        <v>323</v>
      </c>
      <c r="V274" s="847" t="s">
        <v>652</v>
      </c>
    </row>
    <row r="275" spans="1:22" outlineLevel="1">
      <c r="A275" s="847" t="s">
        <v>285</v>
      </c>
      <c r="B275" s="829" t="s">
        <v>2429</v>
      </c>
      <c r="C275" s="839">
        <v>43069</v>
      </c>
      <c r="D275" s="829" t="s">
        <v>2512</v>
      </c>
      <c r="E275" s="830" t="s">
        <v>1699</v>
      </c>
      <c r="F275" s="831">
        <v>69947</v>
      </c>
      <c r="G275" s="832">
        <v>2.46</v>
      </c>
      <c r="H275" s="829">
        <v>3.26</v>
      </c>
      <c r="I275" s="829" t="s">
        <v>322</v>
      </c>
      <c r="J275" s="1233">
        <f t="shared" si="15"/>
        <v>3.26</v>
      </c>
      <c r="K275" s="840" t="s">
        <v>818</v>
      </c>
      <c r="L275" s="841" t="s">
        <v>661</v>
      </c>
      <c r="M275" s="841" t="s">
        <v>352</v>
      </c>
      <c r="N275" s="841"/>
      <c r="O275" s="841"/>
      <c r="P275" s="841" t="s">
        <v>5</v>
      </c>
      <c r="Q275" s="841" t="s">
        <v>323</v>
      </c>
      <c r="R275" s="840" t="s">
        <v>652</v>
      </c>
      <c r="S275" s="829"/>
      <c r="T275" s="829" t="s">
        <v>5</v>
      </c>
      <c r="U275" s="829" t="s">
        <v>323</v>
      </c>
      <c r="V275" s="847" t="s">
        <v>652</v>
      </c>
    </row>
    <row r="276" spans="1:22" outlineLevel="1">
      <c r="A276" s="847" t="s">
        <v>285</v>
      </c>
      <c r="B276" s="829" t="s">
        <v>2429</v>
      </c>
      <c r="C276" s="839">
        <v>43069</v>
      </c>
      <c r="D276" s="829" t="s">
        <v>2512</v>
      </c>
      <c r="E276" s="830" t="s">
        <v>1700</v>
      </c>
      <c r="F276" s="831">
        <v>69947</v>
      </c>
      <c r="G276" s="832">
        <v>2.46</v>
      </c>
      <c r="H276" s="829">
        <v>3.26</v>
      </c>
      <c r="I276" s="829" t="s">
        <v>322</v>
      </c>
      <c r="J276" s="1233">
        <f t="shared" si="15"/>
        <v>3.26</v>
      </c>
      <c r="K276" s="840" t="s">
        <v>818</v>
      </c>
      <c r="L276" s="841" t="s">
        <v>661</v>
      </c>
      <c r="M276" s="841" t="s">
        <v>352</v>
      </c>
      <c r="N276" s="841"/>
      <c r="O276" s="841"/>
      <c r="P276" s="841" t="s">
        <v>5</v>
      </c>
      <c r="Q276" s="841" t="s">
        <v>323</v>
      </c>
      <c r="R276" s="840" t="s">
        <v>652</v>
      </c>
      <c r="S276" s="829"/>
      <c r="T276" s="829" t="s">
        <v>5</v>
      </c>
      <c r="U276" s="829" t="s">
        <v>323</v>
      </c>
      <c r="V276" s="847" t="s">
        <v>652</v>
      </c>
    </row>
    <row r="277" spans="1:22" outlineLevel="1">
      <c r="A277" s="847" t="s">
        <v>285</v>
      </c>
      <c r="B277" s="829" t="s">
        <v>2429</v>
      </c>
      <c r="C277" s="839">
        <v>43069</v>
      </c>
      <c r="D277" s="829" t="s">
        <v>2512</v>
      </c>
      <c r="E277" s="830" t="s">
        <v>1978</v>
      </c>
      <c r="F277" s="831">
        <v>69947</v>
      </c>
      <c r="G277" s="832">
        <v>2.46</v>
      </c>
      <c r="H277" s="829">
        <v>3.26</v>
      </c>
      <c r="I277" s="829" t="s">
        <v>322</v>
      </c>
      <c r="J277" s="1233">
        <f t="shared" si="15"/>
        <v>3.26</v>
      </c>
      <c r="K277" s="840" t="s">
        <v>818</v>
      </c>
      <c r="L277" s="841" t="s">
        <v>661</v>
      </c>
      <c r="M277" s="841" t="s">
        <v>352</v>
      </c>
      <c r="N277" s="841"/>
      <c r="O277" s="841"/>
      <c r="P277" s="841" t="s">
        <v>5</v>
      </c>
      <c r="Q277" s="841" t="s">
        <v>323</v>
      </c>
      <c r="R277" s="840" t="s">
        <v>652</v>
      </c>
      <c r="S277" s="829"/>
      <c r="T277" s="829" t="s">
        <v>5</v>
      </c>
      <c r="U277" s="829" t="s">
        <v>323</v>
      </c>
      <c r="V277" s="847" t="s">
        <v>652</v>
      </c>
    </row>
    <row r="278" spans="1:22" outlineLevel="1">
      <c r="A278" s="847" t="s">
        <v>285</v>
      </c>
      <c r="B278" s="829" t="s">
        <v>2429</v>
      </c>
      <c r="C278" s="839">
        <v>43069</v>
      </c>
      <c r="D278" s="829" t="s">
        <v>2512</v>
      </c>
      <c r="E278" s="830" t="s">
        <v>2578</v>
      </c>
      <c r="F278" s="831">
        <v>69947</v>
      </c>
      <c r="G278" s="832">
        <v>0.96</v>
      </c>
      <c r="H278" s="829">
        <v>1.28</v>
      </c>
      <c r="I278" s="829" t="s">
        <v>322</v>
      </c>
      <c r="J278" s="1233">
        <f t="shared" si="15"/>
        <v>1.28</v>
      </c>
      <c r="K278" s="840" t="s">
        <v>818</v>
      </c>
      <c r="L278" s="841" t="s">
        <v>661</v>
      </c>
      <c r="M278" s="841" t="s">
        <v>352</v>
      </c>
      <c r="N278" s="841"/>
      <c r="O278" s="841"/>
      <c r="P278" s="841" t="s">
        <v>5</v>
      </c>
      <c r="Q278" s="841" t="s">
        <v>323</v>
      </c>
      <c r="R278" s="840" t="s">
        <v>652</v>
      </c>
      <c r="S278" s="829"/>
      <c r="T278" s="829" t="s">
        <v>5</v>
      </c>
      <c r="U278" s="829" t="s">
        <v>323</v>
      </c>
      <c r="V278" s="847" t="s">
        <v>652</v>
      </c>
    </row>
    <row r="279" spans="1:22" outlineLevel="1">
      <c r="A279" s="847" t="s">
        <v>285</v>
      </c>
      <c r="B279" s="829" t="s">
        <v>2429</v>
      </c>
      <c r="C279" s="839">
        <v>43069</v>
      </c>
      <c r="D279" s="829" t="s">
        <v>2512</v>
      </c>
      <c r="E279" s="830" t="s">
        <v>2579</v>
      </c>
      <c r="F279" s="831">
        <v>69947</v>
      </c>
      <c r="G279" s="832">
        <v>2.62</v>
      </c>
      <c r="H279" s="829">
        <v>3.48</v>
      </c>
      <c r="I279" s="829" t="s">
        <v>322</v>
      </c>
      <c r="J279" s="1233">
        <f t="shared" si="15"/>
        <v>3.48</v>
      </c>
      <c r="K279" s="840" t="s">
        <v>818</v>
      </c>
      <c r="L279" s="841" t="s">
        <v>661</v>
      </c>
      <c r="M279" s="841" t="s">
        <v>352</v>
      </c>
      <c r="N279" s="841"/>
      <c r="O279" s="841"/>
      <c r="P279" s="841" t="s">
        <v>5</v>
      </c>
      <c r="Q279" s="841" t="s">
        <v>323</v>
      </c>
      <c r="R279" s="840" t="s">
        <v>652</v>
      </c>
      <c r="S279" s="829"/>
      <c r="T279" s="829" t="s">
        <v>5</v>
      </c>
      <c r="U279" s="829" t="s">
        <v>323</v>
      </c>
      <c r="V279" s="847" t="s">
        <v>652</v>
      </c>
    </row>
    <row r="280" spans="1:22" outlineLevel="1">
      <c r="A280" s="847" t="s">
        <v>285</v>
      </c>
      <c r="B280" s="829" t="s">
        <v>2429</v>
      </c>
      <c r="C280" s="839">
        <v>43069</v>
      </c>
      <c r="D280" s="829" t="s">
        <v>2512</v>
      </c>
      <c r="E280" s="830" t="s">
        <v>2580</v>
      </c>
      <c r="F280" s="831">
        <v>69947</v>
      </c>
      <c r="G280" s="832">
        <v>4.95</v>
      </c>
      <c r="H280" s="829">
        <v>6.57</v>
      </c>
      <c r="I280" s="829" t="s">
        <v>322</v>
      </c>
      <c r="J280" s="1233">
        <f t="shared" si="15"/>
        <v>6.57</v>
      </c>
      <c r="K280" s="840" t="s">
        <v>818</v>
      </c>
      <c r="L280" s="841" t="s">
        <v>661</v>
      </c>
      <c r="M280" s="841" t="s">
        <v>352</v>
      </c>
      <c r="N280" s="841"/>
      <c r="O280" s="841"/>
      <c r="P280" s="841" t="s">
        <v>5</v>
      </c>
      <c r="Q280" s="841" t="s">
        <v>323</v>
      </c>
      <c r="R280" s="840" t="s">
        <v>652</v>
      </c>
      <c r="S280" s="829"/>
      <c r="T280" s="829" t="s">
        <v>5</v>
      </c>
      <c r="U280" s="829" t="s">
        <v>323</v>
      </c>
      <c r="V280" s="847" t="s">
        <v>652</v>
      </c>
    </row>
    <row r="281" spans="1:22" outlineLevel="1">
      <c r="A281" s="847" t="s">
        <v>285</v>
      </c>
      <c r="B281" s="829" t="s">
        <v>2429</v>
      </c>
      <c r="C281" s="839">
        <v>43069</v>
      </c>
      <c r="D281" s="829" t="s">
        <v>2512</v>
      </c>
      <c r="E281" s="830" t="s">
        <v>2581</v>
      </c>
      <c r="F281" s="831">
        <v>69947</v>
      </c>
      <c r="G281" s="832">
        <v>25.29</v>
      </c>
      <c r="H281" s="829">
        <v>33.58</v>
      </c>
      <c r="I281" s="829" t="s">
        <v>322</v>
      </c>
      <c r="J281" s="1233">
        <f t="shared" si="15"/>
        <v>33.58</v>
      </c>
      <c r="K281" s="840" t="s">
        <v>818</v>
      </c>
      <c r="L281" s="841" t="s">
        <v>661</v>
      </c>
      <c r="M281" s="841" t="s">
        <v>352</v>
      </c>
      <c r="N281" s="841"/>
      <c r="O281" s="841"/>
      <c r="P281" s="841" t="s">
        <v>5</v>
      </c>
      <c r="Q281" s="841" t="s">
        <v>323</v>
      </c>
      <c r="R281" s="840" t="s">
        <v>652</v>
      </c>
      <c r="S281" s="829"/>
      <c r="T281" s="829" t="s">
        <v>5</v>
      </c>
      <c r="U281" s="829" t="s">
        <v>323</v>
      </c>
      <c r="V281" s="847" t="s">
        <v>652</v>
      </c>
    </row>
    <row r="282" spans="1:22" outlineLevel="1">
      <c r="A282" s="847" t="s">
        <v>285</v>
      </c>
      <c r="B282" s="829" t="s">
        <v>2429</v>
      </c>
      <c r="C282" s="839">
        <v>43069</v>
      </c>
      <c r="D282" s="829" t="s">
        <v>2512</v>
      </c>
      <c r="E282" s="830" t="s">
        <v>2582</v>
      </c>
      <c r="F282" s="831">
        <v>69947</v>
      </c>
      <c r="G282" s="832">
        <v>22.26</v>
      </c>
      <c r="H282" s="829">
        <v>29.56</v>
      </c>
      <c r="I282" s="829" t="s">
        <v>322</v>
      </c>
      <c r="J282" s="1233">
        <f t="shared" si="15"/>
        <v>29.56</v>
      </c>
      <c r="K282" s="840" t="s">
        <v>818</v>
      </c>
      <c r="L282" s="841" t="s">
        <v>661</v>
      </c>
      <c r="M282" s="841" t="s">
        <v>352</v>
      </c>
      <c r="N282" s="841"/>
      <c r="O282" s="841"/>
      <c r="P282" s="841" t="s">
        <v>5</v>
      </c>
      <c r="Q282" s="841" t="s">
        <v>323</v>
      </c>
      <c r="R282" s="840" t="s">
        <v>652</v>
      </c>
      <c r="S282" s="829"/>
      <c r="T282" s="829" t="s">
        <v>5</v>
      </c>
      <c r="U282" s="829" t="s">
        <v>323</v>
      </c>
      <c r="V282" s="847" t="s">
        <v>652</v>
      </c>
    </row>
    <row r="283" spans="1:22" outlineLevel="1">
      <c r="A283" s="847" t="s">
        <v>285</v>
      </c>
      <c r="B283" s="829" t="s">
        <v>2429</v>
      </c>
      <c r="C283" s="839">
        <v>43069</v>
      </c>
      <c r="D283" s="829" t="s">
        <v>2512</v>
      </c>
      <c r="E283" s="830" t="s">
        <v>2583</v>
      </c>
      <c r="F283" s="831">
        <v>69947</v>
      </c>
      <c r="G283" s="832">
        <v>13.5</v>
      </c>
      <c r="H283" s="829">
        <v>17.93</v>
      </c>
      <c r="I283" s="829" t="s">
        <v>322</v>
      </c>
      <c r="J283" s="1233">
        <f t="shared" si="15"/>
        <v>17.93</v>
      </c>
      <c r="K283" s="840" t="s">
        <v>818</v>
      </c>
      <c r="L283" s="841" t="s">
        <v>661</v>
      </c>
      <c r="M283" s="841" t="s">
        <v>352</v>
      </c>
      <c r="N283" s="841"/>
      <c r="O283" s="841"/>
      <c r="P283" s="841" t="s">
        <v>5</v>
      </c>
      <c r="Q283" s="841" t="s">
        <v>323</v>
      </c>
      <c r="R283" s="840" t="s">
        <v>652</v>
      </c>
      <c r="S283" s="829"/>
      <c r="T283" s="829" t="s">
        <v>5</v>
      </c>
      <c r="U283" s="829" t="s">
        <v>323</v>
      </c>
      <c r="V283" s="847" t="s">
        <v>652</v>
      </c>
    </row>
    <row r="284" spans="1:22" outlineLevel="1">
      <c r="A284" s="847" t="s">
        <v>285</v>
      </c>
      <c r="B284" s="829" t="s">
        <v>2429</v>
      </c>
      <c r="C284" s="839">
        <v>43069</v>
      </c>
      <c r="D284" s="829" t="s">
        <v>2512</v>
      </c>
      <c r="E284" s="830" t="s">
        <v>2584</v>
      </c>
      <c r="F284" s="831">
        <v>69947</v>
      </c>
      <c r="G284" s="832">
        <v>14.41</v>
      </c>
      <c r="H284" s="829">
        <v>19.13</v>
      </c>
      <c r="I284" s="829" t="s">
        <v>322</v>
      </c>
      <c r="J284" s="1233">
        <f t="shared" si="15"/>
        <v>19.13</v>
      </c>
      <c r="K284" s="840" t="s">
        <v>818</v>
      </c>
      <c r="L284" s="841" t="s">
        <v>661</v>
      </c>
      <c r="M284" s="841" t="s">
        <v>352</v>
      </c>
      <c r="N284" s="841"/>
      <c r="O284" s="841"/>
      <c r="P284" s="841" t="s">
        <v>5</v>
      </c>
      <c r="Q284" s="841" t="s">
        <v>323</v>
      </c>
      <c r="R284" s="840" t="s">
        <v>652</v>
      </c>
      <c r="S284" s="829"/>
      <c r="T284" s="829" t="s">
        <v>5</v>
      </c>
      <c r="U284" s="829" t="s">
        <v>323</v>
      </c>
      <c r="V284" s="847" t="s">
        <v>652</v>
      </c>
    </row>
    <row r="285" spans="1:22" outlineLevel="1">
      <c r="A285" s="847" t="s">
        <v>285</v>
      </c>
      <c r="B285" s="829" t="s">
        <v>2429</v>
      </c>
      <c r="C285" s="839">
        <v>43069</v>
      </c>
      <c r="D285" s="829" t="s">
        <v>2512</v>
      </c>
      <c r="E285" s="830" t="s">
        <v>2585</v>
      </c>
      <c r="F285" s="831">
        <v>69947</v>
      </c>
      <c r="G285" s="832">
        <v>1.04</v>
      </c>
      <c r="H285" s="829">
        <v>1.38</v>
      </c>
      <c r="I285" s="829" t="s">
        <v>322</v>
      </c>
      <c r="J285" s="1233">
        <f t="shared" si="15"/>
        <v>1.38</v>
      </c>
      <c r="K285" s="840" t="s">
        <v>818</v>
      </c>
      <c r="L285" s="841" t="s">
        <v>661</v>
      </c>
      <c r="M285" s="841" t="s">
        <v>352</v>
      </c>
      <c r="N285" s="841"/>
      <c r="O285" s="841"/>
      <c r="P285" s="841" t="s">
        <v>5</v>
      </c>
      <c r="Q285" s="841" t="s">
        <v>323</v>
      </c>
      <c r="R285" s="840" t="s">
        <v>652</v>
      </c>
      <c r="S285" s="829"/>
      <c r="T285" s="829" t="s">
        <v>5</v>
      </c>
      <c r="U285" s="829" t="s">
        <v>323</v>
      </c>
      <c r="V285" s="847" t="s">
        <v>652</v>
      </c>
    </row>
    <row r="286" spans="1:22" outlineLevel="1">
      <c r="A286" s="847" t="s">
        <v>285</v>
      </c>
      <c r="B286" s="829" t="s">
        <v>2429</v>
      </c>
      <c r="C286" s="839">
        <v>43069</v>
      </c>
      <c r="D286" s="829" t="s">
        <v>2512</v>
      </c>
      <c r="E286" s="830" t="s">
        <v>2586</v>
      </c>
      <c r="F286" s="831">
        <v>69947</v>
      </c>
      <c r="G286" s="832">
        <v>423.96</v>
      </c>
      <c r="H286" s="829">
        <v>562.91</v>
      </c>
      <c r="I286" s="829" t="s">
        <v>322</v>
      </c>
      <c r="J286" s="1233">
        <f t="shared" si="15"/>
        <v>562.91</v>
      </c>
      <c r="K286" s="840" t="s">
        <v>818</v>
      </c>
      <c r="L286" s="841" t="s">
        <v>661</v>
      </c>
      <c r="M286" s="841" t="s">
        <v>352</v>
      </c>
      <c r="N286" s="841"/>
      <c r="O286" s="841"/>
      <c r="P286" s="841" t="s">
        <v>5</v>
      </c>
      <c r="Q286" s="841" t="s">
        <v>323</v>
      </c>
      <c r="R286" s="840" t="s">
        <v>652</v>
      </c>
      <c r="S286" s="829"/>
      <c r="T286" s="829" t="s">
        <v>5</v>
      </c>
      <c r="U286" s="829" t="s">
        <v>323</v>
      </c>
      <c r="V286" s="847" t="s">
        <v>652</v>
      </c>
    </row>
    <row r="287" spans="1:22" outlineLevel="1">
      <c r="A287" s="847" t="s">
        <v>285</v>
      </c>
      <c r="B287" s="829" t="s">
        <v>2429</v>
      </c>
      <c r="C287" s="839">
        <v>43069</v>
      </c>
      <c r="D287" s="829" t="s">
        <v>2512</v>
      </c>
      <c r="E287" s="830" t="s">
        <v>2587</v>
      </c>
      <c r="F287" s="831">
        <v>69947</v>
      </c>
      <c r="G287" s="832">
        <v>2.4</v>
      </c>
      <c r="H287" s="829">
        <v>3.18</v>
      </c>
      <c r="I287" s="829" t="s">
        <v>322</v>
      </c>
      <c r="J287" s="1233">
        <f t="shared" si="15"/>
        <v>3.18</v>
      </c>
      <c r="K287" s="840" t="s">
        <v>818</v>
      </c>
      <c r="L287" s="841" t="s">
        <v>661</v>
      </c>
      <c r="M287" s="841" t="s">
        <v>352</v>
      </c>
      <c r="N287" s="841"/>
      <c r="O287" s="841"/>
      <c r="P287" s="841" t="s">
        <v>5</v>
      </c>
      <c r="Q287" s="841" t="s">
        <v>323</v>
      </c>
      <c r="R287" s="840" t="s">
        <v>652</v>
      </c>
      <c r="S287" s="829"/>
      <c r="T287" s="829" t="s">
        <v>5</v>
      </c>
      <c r="U287" s="829" t="s">
        <v>323</v>
      </c>
      <c r="V287" s="847" t="s">
        <v>652</v>
      </c>
    </row>
    <row r="288" spans="1:22" outlineLevel="1">
      <c r="A288" s="847" t="s">
        <v>285</v>
      </c>
      <c r="B288" s="829" t="s">
        <v>2429</v>
      </c>
      <c r="C288" s="839">
        <v>43069</v>
      </c>
      <c r="D288" s="829" t="s">
        <v>2512</v>
      </c>
      <c r="E288" s="830" t="s">
        <v>2588</v>
      </c>
      <c r="F288" s="831">
        <v>69947</v>
      </c>
      <c r="G288" s="832">
        <v>18.78</v>
      </c>
      <c r="H288" s="829">
        <v>24.94</v>
      </c>
      <c r="I288" s="829" t="s">
        <v>322</v>
      </c>
      <c r="J288" s="1233">
        <f t="shared" si="15"/>
        <v>24.94</v>
      </c>
      <c r="K288" s="840" t="s">
        <v>818</v>
      </c>
      <c r="L288" s="841" t="s">
        <v>661</v>
      </c>
      <c r="M288" s="841" t="s">
        <v>352</v>
      </c>
      <c r="N288" s="841"/>
      <c r="O288" s="841"/>
      <c r="P288" s="841" t="s">
        <v>5</v>
      </c>
      <c r="Q288" s="841" t="s">
        <v>323</v>
      </c>
      <c r="R288" s="840" t="s">
        <v>652</v>
      </c>
      <c r="S288" s="829"/>
      <c r="T288" s="829" t="s">
        <v>5</v>
      </c>
      <c r="U288" s="829" t="s">
        <v>323</v>
      </c>
      <c r="V288" s="847" t="s">
        <v>652</v>
      </c>
    </row>
    <row r="289" spans="1:22" outlineLevel="1">
      <c r="A289" s="847" t="s">
        <v>285</v>
      </c>
      <c r="B289" s="829" t="s">
        <v>2429</v>
      </c>
      <c r="C289" s="839">
        <v>43069</v>
      </c>
      <c r="D289" s="829" t="s">
        <v>2512</v>
      </c>
      <c r="E289" s="830" t="s">
        <v>2589</v>
      </c>
      <c r="F289" s="831">
        <v>69947</v>
      </c>
      <c r="G289" s="832">
        <v>25.43</v>
      </c>
      <c r="H289" s="829">
        <v>33.76</v>
      </c>
      <c r="I289" s="829" t="s">
        <v>322</v>
      </c>
      <c r="J289" s="1233">
        <f t="shared" si="15"/>
        <v>33.76</v>
      </c>
      <c r="K289" s="840" t="s">
        <v>818</v>
      </c>
      <c r="L289" s="841" t="s">
        <v>661</v>
      </c>
      <c r="M289" s="841" t="s">
        <v>352</v>
      </c>
      <c r="N289" s="841"/>
      <c r="O289" s="841"/>
      <c r="P289" s="841" t="s">
        <v>5</v>
      </c>
      <c r="Q289" s="841" t="s">
        <v>323</v>
      </c>
      <c r="R289" s="840" t="s">
        <v>652</v>
      </c>
      <c r="S289" s="829"/>
      <c r="T289" s="829" t="s">
        <v>5</v>
      </c>
      <c r="U289" s="829" t="s">
        <v>323</v>
      </c>
      <c r="V289" s="847" t="s">
        <v>652</v>
      </c>
    </row>
    <row r="290" spans="1:22" outlineLevel="1">
      <c r="A290" s="847" t="s">
        <v>285</v>
      </c>
      <c r="B290" s="829" t="s">
        <v>2429</v>
      </c>
      <c r="C290" s="839">
        <v>43069</v>
      </c>
      <c r="D290" s="829" t="s">
        <v>2512</v>
      </c>
      <c r="E290" s="830" t="s">
        <v>2590</v>
      </c>
      <c r="F290" s="831">
        <v>69947</v>
      </c>
      <c r="G290" s="832">
        <v>23.68</v>
      </c>
      <c r="H290" s="829">
        <v>31.44</v>
      </c>
      <c r="I290" s="829" t="s">
        <v>322</v>
      </c>
      <c r="J290" s="1233">
        <f t="shared" si="15"/>
        <v>31.44</v>
      </c>
      <c r="K290" s="840" t="s">
        <v>818</v>
      </c>
      <c r="L290" s="841" t="s">
        <v>661</v>
      </c>
      <c r="M290" s="841" t="s">
        <v>352</v>
      </c>
      <c r="N290" s="841"/>
      <c r="O290" s="841"/>
      <c r="P290" s="841" t="s">
        <v>5</v>
      </c>
      <c r="Q290" s="841" t="s">
        <v>323</v>
      </c>
      <c r="R290" s="840" t="s">
        <v>652</v>
      </c>
      <c r="S290" s="829"/>
      <c r="T290" s="829" t="s">
        <v>5</v>
      </c>
      <c r="U290" s="829" t="s">
        <v>323</v>
      </c>
      <c r="V290" s="847" t="s">
        <v>652</v>
      </c>
    </row>
    <row r="291" spans="1:22" outlineLevel="1">
      <c r="A291" s="847" t="s">
        <v>285</v>
      </c>
      <c r="B291" s="829" t="s">
        <v>2429</v>
      </c>
      <c r="C291" s="839">
        <v>43069</v>
      </c>
      <c r="D291" s="829" t="s">
        <v>2512</v>
      </c>
      <c r="E291" s="830" t="s">
        <v>2591</v>
      </c>
      <c r="F291" s="831">
        <v>69947</v>
      </c>
      <c r="G291" s="832">
        <v>3.04</v>
      </c>
      <c r="H291" s="829">
        <v>4.03</v>
      </c>
      <c r="I291" s="829" t="s">
        <v>322</v>
      </c>
      <c r="J291" s="1233">
        <f t="shared" si="15"/>
        <v>4.03</v>
      </c>
      <c r="K291" s="840" t="s">
        <v>818</v>
      </c>
      <c r="L291" s="841" t="s">
        <v>661</v>
      </c>
      <c r="M291" s="841" t="s">
        <v>352</v>
      </c>
      <c r="N291" s="841"/>
      <c r="O291" s="841"/>
      <c r="P291" s="841" t="s">
        <v>5</v>
      </c>
      <c r="Q291" s="841" t="s">
        <v>323</v>
      </c>
      <c r="R291" s="840" t="s">
        <v>652</v>
      </c>
      <c r="S291" s="829"/>
      <c r="T291" s="829" t="s">
        <v>5</v>
      </c>
      <c r="U291" s="829" t="s">
        <v>323</v>
      </c>
      <c r="V291" s="847" t="s">
        <v>652</v>
      </c>
    </row>
    <row r="292" spans="1:22" outlineLevel="1">
      <c r="A292" s="847" t="s">
        <v>285</v>
      </c>
      <c r="B292" s="829" t="s">
        <v>2429</v>
      </c>
      <c r="C292" s="839">
        <v>43069</v>
      </c>
      <c r="D292" s="829" t="s">
        <v>2512</v>
      </c>
      <c r="E292" s="830" t="s">
        <v>2592</v>
      </c>
      <c r="F292" s="831">
        <v>69947</v>
      </c>
      <c r="G292" s="832">
        <v>2.84</v>
      </c>
      <c r="H292" s="829">
        <v>3.77</v>
      </c>
      <c r="I292" s="829" t="s">
        <v>322</v>
      </c>
      <c r="J292" s="1233">
        <f t="shared" si="15"/>
        <v>3.77</v>
      </c>
      <c r="K292" s="840" t="s">
        <v>818</v>
      </c>
      <c r="L292" s="841" t="s">
        <v>661</v>
      </c>
      <c r="M292" s="841" t="s">
        <v>352</v>
      </c>
      <c r="N292" s="841"/>
      <c r="O292" s="841"/>
      <c r="P292" s="841" t="s">
        <v>5</v>
      </c>
      <c r="Q292" s="841" t="s">
        <v>323</v>
      </c>
      <c r="R292" s="840" t="s">
        <v>652</v>
      </c>
      <c r="S292" s="829"/>
      <c r="T292" s="829" t="s">
        <v>5</v>
      </c>
      <c r="U292" s="829" t="s">
        <v>323</v>
      </c>
      <c r="V292" s="847" t="s">
        <v>652</v>
      </c>
    </row>
    <row r="293" spans="1:22" outlineLevel="1">
      <c r="A293" s="847" t="s">
        <v>285</v>
      </c>
      <c r="B293" s="829" t="s">
        <v>2429</v>
      </c>
      <c r="C293" s="839">
        <v>43069</v>
      </c>
      <c r="D293" s="829" t="s">
        <v>2512</v>
      </c>
      <c r="E293" s="830" t="s">
        <v>2593</v>
      </c>
      <c r="F293" s="831">
        <v>69947</v>
      </c>
      <c r="G293" s="832">
        <v>13.74</v>
      </c>
      <c r="H293" s="829">
        <v>18.239999999999998</v>
      </c>
      <c r="I293" s="829" t="s">
        <v>322</v>
      </c>
      <c r="J293" s="1233">
        <f t="shared" si="15"/>
        <v>18.239999999999998</v>
      </c>
      <c r="K293" s="840" t="s">
        <v>818</v>
      </c>
      <c r="L293" s="841" t="s">
        <v>661</v>
      </c>
      <c r="M293" s="841" t="s">
        <v>352</v>
      </c>
      <c r="N293" s="841"/>
      <c r="O293" s="841"/>
      <c r="P293" s="841" t="s">
        <v>5</v>
      </c>
      <c r="Q293" s="841" t="s">
        <v>323</v>
      </c>
      <c r="R293" s="840" t="s">
        <v>652</v>
      </c>
      <c r="S293" s="829"/>
      <c r="T293" s="829" t="s">
        <v>5</v>
      </c>
      <c r="U293" s="829" t="s">
        <v>323</v>
      </c>
      <c r="V293" s="847" t="s">
        <v>652</v>
      </c>
    </row>
    <row r="294" spans="1:22" outlineLevel="1">
      <c r="A294" s="847" t="s">
        <v>285</v>
      </c>
      <c r="B294" s="829" t="s">
        <v>2429</v>
      </c>
      <c r="C294" s="839">
        <v>43069</v>
      </c>
      <c r="D294" s="829" t="s">
        <v>2512</v>
      </c>
      <c r="E294" s="830" t="s">
        <v>2594</v>
      </c>
      <c r="F294" s="831">
        <v>69947</v>
      </c>
      <c r="G294" s="832">
        <v>26.21</v>
      </c>
      <c r="H294" s="829">
        <v>34.799999999999997</v>
      </c>
      <c r="I294" s="829" t="s">
        <v>322</v>
      </c>
      <c r="J294" s="1233">
        <f t="shared" si="15"/>
        <v>34.799999999999997</v>
      </c>
      <c r="K294" s="840" t="s">
        <v>818</v>
      </c>
      <c r="L294" s="841" t="s">
        <v>661</v>
      </c>
      <c r="M294" s="841" t="s">
        <v>352</v>
      </c>
      <c r="N294" s="841"/>
      <c r="O294" s="841"/>
      <c r="P294" s="841" t="s">
        <v>5</v>
      </c>
      <c r="Q294" s="841" t="s">
        <v>323</v>
      </c>
      <c r="R294" s="840" t="s">
        <v>652</v>
      </c>
      <c r="S294" s="829"/>
      <c r="T294" s="829" t="s">
        <v>5</v>
      </c>
      <c r="U294" s="829" t="s">
        <v>323</v>
      </c>
      <c r="V294" s="847" t="s">
        <v>652</v>
      </c>
    </row>
    <row r="295" spans="1:22" outlineLevel="1">
      <c r="A295" s="847" t="s">
        <v>285</v>
      </c>
      <c r="B295" s="829" t="s">
        <v>2429</v>
      </c>
      <c r="C295" s="839">
        <v>43069</v>
      </c>
      <c r="D295" s="829" t="s">
        <v>2512</v>
      </c>
      <c r="E295" s="830" t="s">
        <v>2594</v>
      </c>
      <c r="F295" s="831">
        <v>69947</v>
      </c>
      <c r="G295" s="832">
        <v>26.21</v>
      </c>
      <c r="H295" s="829">
        <v>34.799999999999997</v>
      </c>
      <c r="I295" s="829" t="s">
        <v>322</v>
      </c>
      <c r="J295" s="1233">
        <f t="shared" si="15"/>
        <v>34.799999999999997</v>
      </c>
      <c r="K295" s="840" t="s">
        <v>818</v>
      </c>
      <c r="L295" s="841" t="s">
        <v>661</v>
      </c>
      <c r="M295" s="841" t="s">
        <v>352</v>
      </c>
      <c r="N295" s="841"/>
      <c r="O295" s="841"/>
      <c r="P295" s="841" t="s">
        <v>5</v>
      </c>
      <c r="Q295" s="841" t="s">
        <v>323</v>
      </c>
      <c r="R295" s="840" t="s">
        <v>652</v>
      </c>
      <c r="S295" s="829"/>
      <c r="T295" s="829" t="s">
        <v>5</v>
      </c>
      <c r="U295" s="829" t="s">
        <v>323</v>
      </c>
      <c r="V295" s="847" t="s">
        <v>652</v>
      </c>
    </row>
    <row r="296" spans="1:22" outlineLevel="1">
      <c r="A296" s="847" t="s">
        <v>285</v>
      </c>
      <c r="B296" s="829" t="s">
        <v>2429</v>
      </c>
      <c r="C296" s="839">
        <v>43069</v>
      </c>
      <c r="D296" s="829" t="s">
        <v>2512</v>
      </c>
      <c r="E296" s="830" t="s">
        <v>2327</v>
      </c>
      <c r="F296" s="831">
        <v>69947</v>
      </c>
      <c r="G296" s="832">
        <v>71.38</v>
      </c>
      <c r="H296" s="829">
        <v>94.78</v>
      </c>
      <c r="I296" s="829" t="s">
        <v>322</v>
      </c>
      <c r="J296" s="1233">
        <f t="shared" si="15"/>
        <v>94.78</v>
      </c>
      <c r="K296" s="840" t="s">
        <v>818</v>
      </c>
      <c r="L296" s="841" t="s">
        <v>661</v>
      </c>
      <c r="M296" s="841" t="s">
        <v>352</v>
      </c>
      <c r="N296" s="841"/>
      <c r="O296" s="841"/>
      <c r="P296" s="841" t="s">
        <v>5</v>
      </c>
      <c r="Q296" s="841" t="s">
        <v>323</v>
      </c>
      <c r="R296" s="840" t="s">
        <v>652</v>
      </c>
      <c r="S296" s="829"/>
      <c r="T296" s="829" t="s">
        <v>5</v>
      </c>
      <c r="U296" s="829" t="s">
        <v>323</v>
      </c>
      <c r="V296" s="847" t="s">
        <v>652</v>
      </c>
    </row>
    <row r="297" spans="1:22" outlineLevel="1">
      <c r="A297" s="847" t="s">
        <v>285</v>
      </c>
      <c r="B297" s="829" t="s">
        <v>2429</v>
      </c>
      <c r="C297" s="839">
        <v>43069</v>
      </c>
      <c r="D297" s="829" t="s">
        <v>2512</v>
      </c>
      <c r="E297" s="830" t="s">
        <v>2595</v>
      </c>
      <c r="F297" s="831">
        <v>69947</v>
      </c>
      <c r="G297" s="832">
        <v>1.25</v>
      </c>
      <c r="H297" s="829">
        <v>1.66</v>
      </c>
      <c r="I297" s="829" t="s">
        <v>322</v>
      </c>
      <c r="J297" s="1233">
        <f t="shared" si="15"/>
        <v>1.66</v>
      </c>
      <c r="K297" s="840" t="s">
        <v>818</v>
      </c>
      <c r="L297" s="841" t="s">
        <v>661</v>
      </c>
      <c r="M297" s="841" t="s">
        <v>352</v>
      </c>
      <c r="N297" s="841"/>
      <c r="O297" s="841"/>
      <c r="P297" s="841" t="s">
        <v>5</v>
      </c>
      <c r="Q297" s="841" t="s">
        <v>323</v>
      </c>
      <c r="R297" s="840" t="s">
        <v>652</v>
      </c>
      <c r="S297" s="829"/>
      <c r="T297" s="829" t="s">
        <v>5</v>
      </c>
      <c r="U297" s="829" t="s">
        <v>323</v>
      </c>
      <c r="V297" s="847" t="s">
        <v>652</v>
      </c>
    </row>
    <row r="298" spans="1:22" outlineLevel="1">
      <c r="A298" s="847" t="s">
        <v>285</v>
      </c>
      <c r="B298" s="829" t="s">
        <v>2429</v>
      </c>
      <c r="C298" s="839">
        <v>43069</v>
      </c>
      <c r="D298" s="829" t="s">
        <v>2512</v>
      </c>
      <c r="E298" s="830" t="s">
        <v>2596</v>
      </c>
      <c r="F298" s="831">
        <v>69947</v>
      </c>
      <c r="G298" s="832">
        <v>1.45</v>
      </c>
      <c r="H298" s="829">
        <v>1.93</v>
      </c>
      <c r="I298" s="829" t="s">
        <v>322</v>
      </c>
      <c r="J298" s="1233">
        <f t="shared" si="15"/>
        <v>1.93</v>
      </c>
      <c r="K298" s="840" t="s">
        <v>818</v>
      </c>
      <c r="L298" s="841" t="s">
        <v>661</v>
      </c>
      <c r="M298" s="841" t="s">
        <v>352</v>
      </c>
      <c r="N298" s="841"/>
      <c r="O298" s="841"/>
      <c r="P298" s="841" t="s">
        <v>5</v>
      </c>
      <c r="Q298" s="841" t="s">
        <v>323</v>
      </c>
      <c r="R298" s="840" t="s">
        <v>652</v>
      </c>
      <c r="S298" s="829"/>
      <c r="T298" s="829" t="s">
        <v>5</v>
      </c>
      <c r="U298" s="829" t="s">
        <v>323</v>
      </c>
      <c r="V298" s="847" t="s">
        <v>652</v>
      </c>
    </row>
    <row r="299" spans="1:22" outlineLevel="1">
      <c r="A299" s="847" t="s">
        <v>285</v>
      </c>
      <c r="B299" s="829" t="s">
        <v>2429</v>
      </c>
      <c r="C299" s="839">
        <v>43069</v>
      </c>
      <c r="D299" s="829" t="s">
        <v>2512</v>
      </c>
      <c r="E299" s="830" t="s">
        <v>2597</v>
      </c>
      <c r="F299" s="831">
        <v>69947</v>
      </c>
      <c r="G299" s="832">
        <v>3.4</v>
      </c>
      <c r="H299" s="829">
        <v>4.5199999999999996</v>
      </c>
      <c r="I299" s="829" t="s">
        <v>322</v>
      </c>
      <c r="J299" s="1233">
        <f t="shared" si="15"/>
        <v>4.5199999999999996</v>
      </c>
      <c r="K299" s="840" t="s">
        <v>818</v>
      </c>
      <c r="L299" s="841" t="s">
        <v>661</v>
      </c>
      <c r="M299" s="841" t="s">
        <v>352</v>
      </c>
      <c r="N299" s="841"/>
      <c r="O299" s="841"/>
      <c r="P299" s="841" t="s">
        <v>5</v>
      </c>
      <c r="Q299" s="841" t="s">
        <v>323</v>
      </c>
      <c r="R299" s="840" t="s">
        <v>652</v>
      </c>
      <c r="S299" s="829"/>
      <c r="T299" s="829" t="s">
        <v>5</v>
      </c>
      <c r="U299" s="829" t="s">
        <v>323</v>
      </c>
      <c r="V299" s="847" t="s">
        <v>652</v>
      </c>
    </row>
    <row r="300" spans="1:22" outlineLevel="1">
      <c r="A300" s="847" t="s">
        <v>285</v>
      </c>
      <c r="B300" s="829" t="s">
        <v>2429</v>
      </c>
      <c r="C300" s="839">
        <v>43069</v>
      </c>
      <c r="D300" s="829" t="s">
        <v>2512</v>
      </c>
      <c r="E300" s="830" t="s">
        <v>2598</v>
      </c>
      <c r="F300" s="831">
        <v>69947</v>
      </c>
      <c r="G300" s="832">
        <v>7.86</v>
      </c>
      <c r="H300" s="829">
        <v>10.44</v>
      </c>
      <c r="I300" s="829" t="s">
        <v>322</v>
      </c>
      <c r="J300" s="1233">
        <f t="shared" si="15"/>
        <v>10.44</v>
      </c>
      <c r="K300" s="840" t="s">
        <v>818</v>
      </c>
      <c r="L300" s="841" t="s">
        <v>661</v>
      </c>
      <c r="M300" s="841" t="s">
        <v>352</v>
      </c>
      <c r="N300" s="841"/>
      <c r="O300" s="841"/>
      <c r="P300" s="841" t="s">
        <v>5</v>
      </c>
      <c r="Q300" s="841" t="s">
        <v>323</v>
      </c>
      <c r="R300" s="840" t="s">
        <v>652</v>
      </c>
      <c r="S300" s="829"/>
      <c r="T300" s="829" t="s">
        <v>5</v>
      </c>
      <c r="U300" s="829" t="s">
        <v>323</v>
      </c>
      <c r="V300" s="847" t="s">
        <v>652</v>
      </c>
    </row>
    <row r="301" spans="1:22" outlineLevel="1">
      <c r="A301" s="847" t="s">
        <v>285</v>
      </c>
      <c r="B301" s="829" t="s">
        <v>2429</v>
      </c>
      <c r="C301" s="839">
        <v>43069</v>
      </c>
      <c r="D301" s="829" t="s">
        <v>2512</v>
      </c>
      <c r="E301" s="830" t="s">
        <v>2599</v>
      </c>
      <c r="F301" s="831">
        <v>69947</v>
      </c>
      <c r="G301" s="832">
        <v>13.08</v>
      </c>
      <c r="H301" s="829">
        <v>17.37</v>
      </c>
      <c r="I301" s="829" t="s">
        <v>322</v>
      </c>
      <c r="J301" s="1233">
        <f t="shared" si="15"/>
        <v>17.37</v>
      </c>
      <c r="K301" s="840" t="s">
        <v>818</v>
      </c>
      <c r="L301" s="841" t="s">
        <v>661</v>
      </c>
      <c r="M301" s="841" t="s">
        <v>352</v>
      </c>
      <c r="N301" s="841"/>
      <c r="O301" s="841"/>
      <c r="P301" s="841" t="s">
        <v>5</v>
      </c>
      <c r="Q301" s="841" t="s">
        <v>323</v>
      </c>
      <c r="R301" s="840" t="s">
        <v>652</v>
      </c>
      <c r="S301" s="829"/>
      <c r="T301" s="829" t="s">
        <v>5</v>
      </c>
      <c r="U301" s="829" t="s">
        <v>323</v>
      </c>
      <c r="V301" s="847" t="s">
        <v>652</v>
      </c>
    </row>
    <row r="302" spans="1:22" outlineLevel="1">
      <c r="A302" s="847" t="s">
        <v>285</v>
      </c>
      <c r="B302" s="829" t="s">
        <v>2429</v>
      </c>
      <c r="C302" s="839">
        <v>43069</v>
      </c>
      <c r="D302" s="829" t="s">
        <v>2512</v>
      </c>
      <c r="E302" s="830" t="s">
        <v>2600</v>
      </c>
      <c r="F302" s="831">
        <v>69947</v>
      </c>
      <c r="G302" s="832">
        <v>3.2</v>
      </c>
      <c r="H302" s="829">
        <v>4.25</v>
      </c>
      <c r="I302" s="829" t="s">
        <v>322</v>
      </c>
      <c r="J302" s="1233">
        <f t="shared" si="15"/>
        <v>4.25</v>
      </c>
      <c r="K302" s="840" t="s">
        <v>818</v>
      </c>
      <c r="L302" s="841" t="s">
        <v>661</v>
      </c>
      <c r="M302" s="841" t="s">
        <v>352</v>
      </c>
      <c r="N302" s="841"/>
      <c r="O302" s="841"/>
      <c r="P302" s="841" t="s">
        <v>5</v>
      </c>
      <c r="Q302" s="841" t="s">
        <v>323</v>
      </c>
      <c r="R302" s="840" t="s">
        <v>652</v>
      </c>
      <c r="S302" s="829"/>
      <c r="T302" s="829" t="s">
        <v>5</v>
      </c>
      <c r="U302" s="829" t="s">
        <v>323</v>
      </c>
      <c r="V302" s="847" t="s">
        <v>652</v>
      </c>
    </row>
    <row r="303" spans="1:22" outlineLevel="1">
      <c r="A303" s="847" t="s">
        <v>285</v>
      </c>
      <c r="B303" s="829" t="s">
        <v>2429</v>
      </c>
      <c r="C303" s="839">
        <v>43069</v>
      </c>
      <c r="D303" s="829" t="s">
        <v>2512</v>
      </c>
      <c r="E303" s="830" t="s">
        <v>2601</v>
      </c>
      <c r="F303" s="831">
        <v>69947</v>
      </c>
      <c r="G303" s="832">
        <v>1.26</v>
      </c>
      <c r="H303" s="829">
        <v>1.67</v>
      </c>
      <c r="I303" s="829" t="s">
        <v>322</v>
      </c>
      <c r="J303" s="1233">
        <f t="shared" si="15"/>
        <v>1.67</v>
      </c>
      <c r="K303" s="840" t="s">
        <v>818</v>
      </c>
      <c r="L303" s="841" t="s">
        <v>661</v>
      </c>
      <c r="M303" s="841" t="s">
        <v>352</v>
      </c>
      <c r="N303" s="841"/>
      <c r="O303" s="841"/>
      <c r="P303" s="841" t="s">
        <v>5</v>
      </c>
      <c r="Q303" s="841" t="s">
        <v>323</v>
      </c>
      <c r="R303" s="840" t="s">
        <v>652</v>
      </c>
      <c r="S303" s="829"/>
      <c r="T303" s="829" t="s">
        <v>5</v>
      </c>
      <c r="U303" s="829" t="s">
        <v>323</v>
      </c>
      <c r="V303" s="847" t="s">
        <v>652</v>
      </c>
    </row>
    <row r="304" spans="1:22" outlineLevel="1">
      <c r="A304" s="847" t="s">
        <v>285</v>
      </c>
      <c r="B304" s="829" t="s">
        <v>2429</v>
      </c>
      <c r="C304" s="839">
        <v>43069</v>
      </c>
      <c r="D304" s="829" t="s">
        <v>2512</v>
      </c>
      <c r="E304" s="830" t="s">
        <v>1977</v>
      </c>
      <c r="F304" s="831">
        <v>69947</v>
      </c>
      <c r="G304" s="832">
        <v>10.81</v>
      </c>
      <c r="H304" s="829">
        <v>14.35</v>
      </c>
      <c r="I304" s="829" t="s">
        <v>322</v>
      </c>
      <c r="J304" s="1233">
        <f t="shared" si="15"/>
        <v>14.35</v>
      </c>
      <c r="K304" s="840" t="s">
        <v>818</v>
      </c>
      <c r="L304" s="841" t="s">
        <v>661</v>
      </c>
      <c r="M304" s="841" t="s">
        <v>352</v>
      </c>
      <c r="N304" s="841"/>
      <c r="O304" s="841"/>
      <c r="P304" s="841" t="s">
        <v>5</v>
      </c>
      <c r="Q304" s="841" t="s">
        <v>323</v>
      </c>
      <c r="R304" s="840" t="s">
        <v>652</v>
      </c>
      <c r="S304" s="829"/>
      <c r="T304" s="829" t="s">
        <v>5</v>
      </c>
      <c r="U304" s="829" t="s">
        <v>323</v>
      </c>
      <c r="V304" s="847" t="s">
        <v>652</v>
      </c>
    </row>
    <row r="305" spans="1:22" outlineLevel="1">
      <c r="A305" s="847" t="s">
        <v>285</v>
      </c>
      <c r="B305" s="829" t="s">
        <v>2429</v>
      </c>
      <c r="C305" s="839">
        <v>43069</v>
      </c>
      <c r="D305" s="829" t="s">
        <v>2602</v>
      </c>
      <c r="E305" s="830" t="s">
        <v>824</v>
      </c>
      <c r="F305" s="831">
        <v>69906</v>
      </c>
      <c r="G305" s="832">
        <v>2.6</v>
      </c>
      <c r="H305" s="829">
        <v>3.45</v>
      </c>
      <c r="I305" s="829" t="s">
        <v>322</v>
      </c>
      <c r="J305" s="1233">
        <f t="shared" si="15"/>
        <v>3.45</v>
      </c>
      <c r="K305" s="840" t="s">
        <v>818</v>
      </c>
      <c r="L305" s="841" t="s">
        <v>665</v>
      </c>
      <c r="M305" s="841" t="s">
        <v>352</v>
      </c>
      <c r="N305" s="841"/>
      <c r="O305" s="841"/>
      <c r="P305" s="841" t="s">
        <v>5</v>
      </c>
      <c r="Q305" s="841" t="s">
        <v>323</v>
      </c>
      <c r="R305" s="840" t="s">
        <v>652</v>
      </c>
      <c r="S305" s="829"/>
      <c r="T305" s="829" t="s">
        <v>5</v>
      </c>
      <c r="U305" s="829" t="s">
        <v>323</v>
      </c>
      <c r="V305" s="847" t="s">
        <v>652</v>
      </c>
    </row>
    <row r="306" spans="1:22" outlineLevel="1">
      <c r="A306" s="847" t="s">
        <v>285</v>
      </c>
      <c r="B306" s="829" t="s">
        <v>2429</v>
      </c>
      <c r="C306" s="839">
        <v>43069</v>
      </c>
      <c r="D306" s="829" t="s">
        <v>2602</v>
      </c>
      <c r="E306" s="830" t="s">
        <v>825</v>
      </c>
      <c r="F306" s="831">
        <v>69906</v>
      </c>
      <c r="G306" s="832">
        <v>0.41</v>
      </c>
      <c r="H306" s="829">
        <v>0.55000000000000004</v>
      </c>
      <c r="I306" s="829" t="s">
        <v>322</v>
      </c>
      <c r="J306" s="1233">
        <f>H306</f>
        <v>0.55000000000000004</v>
      </c>
      <c r="K306" s="840" t="s">
        <v>818</v>
      </c>
      <c r="L306" s="841" t="s">
        <v>665</v>
      </c>
      <c r="M306" s="841" t="s">
        <v>352</v>
      </c>
      <c r="N306" s="841"/>
      <c r="O306" s="841"/>
      <c r="P306" s="841" t="s">
        <v>5</v>
      </c>
      <c r="Q306" s="841" t="s">
        <v>323</v>
      </c>
      <c r="R306" s="840" t="s">
        <v>652</v>
      </c>
      <c r="S306" s="829"/>
      <c r="T306" s="829" t="s">
        <v>5</v>
      </c>
      <c r="U306" s="829" t="s">
        <v>323</v>
      </c>
      <c r="V306" s="847" t="s">
        <v>652</v>
      </c>
    </row>
    <row r="307" spans="1:22" outlineLevel="1">
      <c r="A307" s="847" t="s">
        <v>285</v>
      </c>
      <c r="B307" s="829" t="s">
        <v>2429</v>
      </c>
      <c r="C307" s="839">
        <v>43069</v>
      </c>
      <c r="D307" s="829" t="s">
        <v>2602</v>
      </c>
      <c r="E307" s="830" t="s">
        <v>1083</v>
      </c>
      <c r="F307" s="831">
        <v>69906</v>
      </c>
      <c r="G307" s="832">
        <v>9.57</v>
      </c>
      <c r="H307" s="829">
        <v>12.7</v>
      </c>
      <c r="I307" s="829" t="s">
        <v>322</v>
      </c>
      <c r="J307" s="1233">
        <f>H307</f>
        <v>12.7</v>
      </c>
      <c r="K307" s="840" t="s">
        <v>818</v>
      </c>
      <c r="L307" s="841" t="s">
        <v>665</v>
      </c>
      <c r="M307" s="841" t="s">
        <v>352</v>
      </c>
      <c r="N307" s="841"/>
      <c r="O307" s="841"/>
      <c r="P307" s="841" t="s">
        <v>5</v>
      </c>
      <c r="Q307" s="841" t="s">
        <v>323</v>
      </c>
      <c r="R307" s="840" t="s">
        <v>652</v>
      </c>
      <c r="S307" s="829"/>
      <c r="T307" s="829" t="s">
        <v>5</v>
      </c>
      <c r="U307" s="829" t="s">
        <v>323</v>
      </c>
      <c r="V307" s="847" t="s">
        <v>652</v>
      </c>
    </row>
    <row r="308" spans="1:22" outlineLevel="1">
      <c r="A308" s="847" t="s">
        <v>285</v>
      </c>
      <c r="B308" s="829" t="s">
        <v>2429</v>
      </c>
      <c r="C308" s="839">
        <v>43069</v>
      </c>
      <c r="D308" s="829" t="s">
        <v>2602</v>
      </c>
      <c r="E308" s="830" t="s">
        <v>1083</v>
      </c>
      <c r="F308" s="831">
        <v>69906</v>
      </c>
      <c r="G308" s="832">
        <v>8.51</v>
      </c>
      <c r="H308" s="829">
        <v>11.3</v>
      </c>
      <c r="I308" s="829" t="s">
        <v>322</v>
      </c>
      <c r="J308" s="1233">
        <f>H308</f>
        <v>11.3</v>
      </c>
      <c r="K308" s="840" t="s">
        <v>818</v>
      </c>
      <c r="L308" s="841" t="s">
        <v>665</v>
      </c>
      <c r="M308" s="841" t="s">
        <v>352</v>
      </c>
      <c r="N308" s="841"/>
      <c r="O308" s="841"/>
      <c r="P308" s="841" t="s">
        <v>5</v>
      </c>
      <c r="Q308" s="841" t="s">
        <v>323</v>
      </c>
      <c r="R308" s="840" t="s">
        <v>652</v>
      </c>
      <c r="S308" s="829"/>
      <c r="T308" s="829" t="s">
        <v>5</v>
      </c>
      <c r="U308" s="829" t="s">
        <v>323</v>
      </c>
      <c r="V308" s="847" t="s">
        <v>652</v>
      </c>
    </row>
    <row r="309" spans="1:22" outlineLevel="1">
      <c r="A309" s="847" t="s">
        <v>285</v>
      </c>
      <c r="B309" s="829" t="s">
        <v>2429</v>
      </c>
      <c r="C309" s="839">
        <v>43069</v>
      </c>
      <c r="D309" s="829" t="s">
        <v>2512</v>
      </c>
      <c r="E309" s="830" t="s">
        <v>2581</v>
      </c>
      <c r="F309" s="831">
        <v>69947</v>
      </c>
      <c r="G309" s="832">
        <v>16.38</v>
      </c>
      <c r="H309" s="829">
        <v>21.75</v>
      </c>
      <c r="I309" s="829" t="s">
        <v>322</v>
      </c>
      <c r="J309" s="1233">
        <f>H309</f>
        <v>21.75</v>
      </c>
      <c r="K309" s="840" t="s">
        <v>818</v>
      </c>
      <c r="L309" s="841" t="s">
        <v>661</v>
      </c>
      <c r="M309" s="841" t="s">
        <v>352</v>
      </c>
      <c r="N309" s="841"/>
      <c r="O309" s="841"/>
      <c r="P309" s="841" t="s">
        <v>5</v>
      </c>
      <c r="Q309" s="841" t="s">
        <v>323</v>
      </c>
      <c r="R309" s="840" t="s">
        <v>652</v>
      </c>
      <c r="S309" s="829"/>
      <c r="T309" s="829" t="s">
        <v>5</v>
      </c>
      <c r="U309" s="829" t="s">
        <v>323</v>
      </c>
      <c r="V309" s="847" t="s">
        <v>652</v>
      </c>
    </row>
    <row r="310" spans="1:22" outlineLevel="1">
      <c r="A310" s="847" t="s">
        <v>285</v>
      </c>
      <c r="B310" s="829" t="s">
        <v>2429</v>
      </c>
      <c r="C310" s="839">
        <v>43069</v>
      </c>
      <c r="D310" s="829" t="s">
        <v>2512</v>
      </c>
      <c r="E310" s="830" t="s">
        <v>1977</v>
      </c>
      <c r="F310" s="831">
        <v>69947</v>
      </c>
      <c r="G310" s="832">
        <v>2.46</v>
      </c>
      <c r="H310" s="829">
        <v>3.26</v>
      </c>
      <c r="I310" s="829" t="s">
        <v>322</v>
      </c>
      <c r="J310" s="1233">
        <f>H310</f>
        <v>3.26</v>
      </c>
      <c r="K310" s="840" t="s">
        <v>818</v>
      </c>
      <c r="L310" s="841" t="s">
        <v>661</v>
      </c>
      <c r="M310" s="841" t="s">
        <v>352</v>
      </c>
      <c r="N310" s="841"/>
      <c r="O310" s="841"/>
      <c r="P310" s="841" t="s">
        <v>5</v>
      </c>
      <c r="Q310" s="841" t="s">
        <v>323</v>
      </c>
      <c r="R310" s="840" t="s">
        <v>652</v>
      </c>
      <c r="S310" s="829"/>
      <c r="T310" s="829" t="s">
        <v>5</v>
      </c>
      <c r="U310" s="829" t="s">
        <v>323</v>
      </c>
      <c r="V310" s="847" t="s">
        <v>652</v>
      </c>
    </row>
    <row r="311" spans="1:22">
      <c r="A311" s="842" t="s">
        <v>647</v>
      </c>
      <c r="B311" s="842"/>
      <c r="C311" s="842"/>
      <c r="D311" s="842"/>
      <c r="E311" s="843"/>
      <c r="F311" s="844"/>
      <c r="G311" s="845">
        <f>SUM(G242:G310)</f>
        <v>1343.9000000000003</v>
      </c>
      <c r="H311" s="846">
        <f>SUM(H242:H310)</f>
        <v>1789.42</v>
      </c>
      <c r="I311" s="842"/>
      <c r="J311" s="1234">
        <f>SUM(J242:J310)</f>
        <v>1789.42</v>
      </c>
      <c r="K311" s="842"/>
      <c r="L311" s="842"/>
      <c r="M311" s="842"/>
      <c r="N311" s="842"/>
      <c r="O311" s="842"/>
      <c r="P311" s="842"/>
      <c r="Q311" s="842"/>
      <c r="R311" s="842"/>
      <c r="S311" s="829"/>
      <c r="T311" s="829"/>
      <c r="U311" s="829"/>
      <c r="V311" s="829"/>
    </row>
    <row r="312" spans="1:22" outlineLevel="1">
      <c r="A312" s="847" t="s">
        <v>286</v>
      </c>
      <c r="B312" s="829" t="s">
        <v>2428</v>
      </c>
      <c r="C312" s="839">
        <v>43039</v>
      </c>
      <c r="D312" s="829" t="s">
        <v>2603</v>
      </c>
      <c r="E312" s="830" t="s">
        <v>2604</v>
      </c>
      <c r="F312" s="831">
        <v>69516</v>
      </c>
      <c r="G312" s="832">
        <v>211.61</v>
      </c>
      <c r="H312" s="829">
        <v>283.5</v>
      </c>
      <c r="I312" s="829" t="s">
        <v>322</v>
      </c>
      <c r="J312" s="1233">
        <f>H312</f>
        <v>283.5</v>
      </c>
      <c r="K312" s="840" t="s">
        <v>752</v>
      </c>
      <c r="L312" s="841" t="s">
        <v>661</v>
      </c>
      <c r="M312" s="841" t="s">
        <v>352</v>
      </c>
      <c r="N312" s="841"/>
      <c r="O312" s="841"/>
      <c r="P312" s="841" t="s">
        <v>5</v>
      </c>
      <c r="Q312" s="841" t="s">
        <v>323</v>
      </c>
      <c r="R312" s="840" t="s">
        <v>652</v>
      </c>
      <c r="S312" s="829"/>
      <c r="T312" s="829" t="s">
        <v>5</v>
      </c>
      <c r="U312" s="829" t="s">
        <v>323</v>
      </c>
      <c r="V312" s="847" t="s">
        <v>652</v>
      </c>
    </row>
    <row r="313" spans="1:22" outlineLevel="1">
      <c r="A313" s="847" t="s">
        <v>286</v>
      </c>
      <c r="B313" s="829" t="s">
        <v>2429</v>
      </c>
      <c r="C313" s="839">
        <v>43047</v>
      </c>
      <c r="D313" s="829" t="s">
        <v>2605</v>
      </c>
      <c r="E313" s="830" t="s">
        <v>2606</v>
      </c>
      <c r="F313" s="831">
        <v>69947</v>
      </c>
      <c r="G313" s="832">
        <v>151.84</v>
      </c>
      <c r="H313" s="829">
        <v>201.61</v>
      </c>
      <c r="I313" s="829" t="s">
        <v>322</v>
      </c>
      <c r="J313" s="1233">
        <f>H313</f>
        <v>201.61</v>
      </c>
      <c r="K313" s="840" t="s">
        <v>752</v>
      </c>
      <c r="L313" s="841" t="s">
        <v>661</v>
      </c>
      <c r="M313" s="841" t="s">
        <v>352</v>
      </c>
      <c r="N313" s="841"/>
      <c r="O313" s="841"/>
      <c r="P313" s="841" t="s">
        <v>5</v>
      </c>
      <c r="Q313" s="841" t="s">
        <v>323</v>
      </c>
      <c r="R313" s="840" t="s">
        <v>652</v>
      </c>
      <c r="S313" s="829"/>
      <c r="T313" s="829" t="s">
        <v>5</v>
      </c>
      <c r="U313" s="829" t="s">
        <v>323</v>
      </c>
      <c r="V313" s="847" t="s">
        <v>652</v>
      </c>
    </row>
    <row r="314" spans="1:22">
      <c r="A314" s="842" t="s">
        <v>647</v>
      </c>
      <c r="B314" s="842"/>
      <c r="C314" s="842"/>
      <c r="D314" s="842"/>
      <c r="E314" s="843"/>
      <c r="F314" s="844"/>
      <c r="G314" s="845">
        <f>SUM(G312:G313)</f>
        <v>363.45000000000005</v>
      </c>
      <c r="H314" s="846">
        <f>SUM(H312:H313)</f>
        <v>485.11</v>
      </c>
      <c r="I314" s="842"/>
      <c r="J314" s="1234">
        <f>SUM(J312:J313)</f>
        <v>485.11</v>
      </c>
      <c r="K314" s="842"/>
      <c r="L314" s="842"/>
      <c r="M314" s="842"/>
      <c r="N314" s="842"/>
      <c r="O314" s="842"/>
      <c r="P314" s="842"/>
      <c r="Q314" s="842"/>
      <c r="R314" s="842"/>
      <c r="S314" s="829"/>
      <c r="T314" s="829"/>
      <c r="U314" s="829"/>
      <c r="V314" s="829"/>
    </row>
    <row r="315" spans="1:22" outlineLevel="1">
      <c r="A315" s="847" t="s">
        <v>287</v>
      </c>
      <c r="B315" s="829" t="s">
        <v>2428</v>
      </c>
      <c r="C315" s="839">
        <v>43020</v>
      </c>
      <c r="D315" s="829" t="s">
        <v>2530</v>
      </c>
      <c r="E315" s="830" t="s">
        <v>2607</v>
      </c>
      <c r="F315" s="831">
        <v>69516</v>
      </c>
      <c r="G315" s="832">
        <v>4.4800000000000004</v>
      </c>
      <c r="H315" s="829">
        <v>6</v>
      </c>
      <c r="I315" s="829" t="s">
        <v>322</v>
      </c>
      <c r="J315" s="1233">
        <f t="shared" ref="J315:J321" si="16">H315</f>
        <v>6</v>
      </c>
      <c r="K315" s="840" t="s">
        <v>883</v>
      </c>
      <c r="L315" s="841" t="s">
        <v>661</v>
      </c>
      <c r="M315" s="841" t="s">
        <v>352</v>
      </c>
      <c r="N315" s="841"/>
      <c r="O315" s="841"/>
      <c r="P315" s="841" t="s">
        <v>5</v>
      </c>
      <c r="Q315" s="841" t="s">
        <v>323</v>
      </c>
      <c r="R315" s="840" t="s">
        <v>652</v>
      </c>
      <c r="S315" s="829"/>
      <c r="T315" s="829" t="s">
        <v>5</v>
      </c>
      <c r="U315" s="829" t="s">
        <v>323</v>
      </c>
      <c r="V315" s="847" t="s">
        <v>652</v>
      </c>
    </row>
    <row r="316" spans="1:22" outlineLevel="1">
      <c r="A316" s="847" t="s">
        <v>287</v>
      </c>
      <c r="B316" s="829" t="s">
        <v>2428</v>
      </c>
      <c r="C316" s="839">
        <v>43027</v>
      </c>
      <c r="D316" s="829" t="s">
        <v>2530</v>
      </c>
      <c r="E316" s="830" t="s">
        <v>2608</v>
      </c>
      <c r="F316" s="831">
        <v>69516</v>
      </c>
      <c r="G316" s="832">
        <v>37.32</v>
      </c>
      <c r="H316" s="829">
        <v>50</v>
      </c>
      <c r="I316" s="829" t="s">
        <v>322</v>
      </c>
      <c r="J316" s="1233">
        <f t="shared" si="16"/>
        <v>50</v>
      </c>
      <c r="K316" s="840" t="s">
        <v>883</v>
      </c>
      <c r="L316" s="841" t="s">
        <v>661</v>
      </c>
      <c r="M316" s="841" t="s">
        <v>352</v>
      </c>
      <c r="N316" s="841"/>
      <c r="O316" s="841"/>
      <c r="P316" s="841" t="s">
        <v>5</v>
      </c>
      <c r="Q316" s="841" t="s">
        <v>323</v>
      </c>
      <c r="R316" s="840" t="s">
        <v>652</v>
      </c>
      <c r="S316" s="829"/>
      <c r="T316" s="829" t="s">
        <v>5</v>
      </c>
      <c r="U316" s="829" t="s">
        <v>323</v>
      </c>
      <c r="V316" s="847" t="s">
        <v>652</v>
      </c>
    </row>
    <row r="317" spans="1:22" outlineLevel="1">
      <c r="A317" s="847" t="s">
        <v>287</v>
      </c>
      <c r="B317" s="829" t="s">
        <v>2428</v>
      </c>
      <c r="C317" s="839">
        <v>43031</v>
      </c>
      <c r="D317" s="829" t="s">
        <v>2461</v>
      </c>
      <c r="E317" s="830" t="s">
        <v>1463</v>
      </c>
      <c r="F317" s="831">
        <v>69516</v>
      </c>
      <c r="G317" s="832">
        <v>7.46</v>
      </c>
      <c r="H317" s="829">
        <v>10</v>
      </c>
      <c r="I317" s="829" t="s">
        <v>322</v>
      </c>
      <c r="J317" s="1233">
        <f t="shared" si="16"/>
        <v>10</v>
      </c>
      <c r="K317" s="840" t="s">
        <v>835</v>
      </c>
      <c r="L317" s="841" t="s">
        <v>661</v>
      </c>
      <c r="M317" s="841" t="s">
        <v>352</v>
      </c>
      <c r="N317" s="841"/>
      <c r="O317" s="841"/>
      <c r="P317" s="841" t="s">
        <v>5</v>
      </c>
      <c r="Q317" s="841" t="s">
        <v>323</v>
      </c>
      <c r="R317" s="840" t="s">
        <v>652</v>
      </c>
      <c r="S317" s="829"/>
      <c r="T317" s="829" t="s">
        <v>5</v>
      </c>
      <c r="U317" s="829" t="s">
        <v>323</v>
      </c>
      <c r="V317" s="847" t="s">
        <v>652</v>
      </c>
    </row>
    <row r="318" spans="1:22" outlineLevel="1">
      <c r="A318" s="847" t="s">
        <v>287</v>
      </c>
      <c r="B318" s="829" t="s">
        <v>2428</v>
      </c>
      <c r="C318" s="839">
        <v>43014</v>
      </c>
      <c r="D318" s="829" t="s">
        <v>2609</v>
      </c>
      <c r="E318" s="830" t="s">
        <v>2610</v>
      </c>
      <c r="F318" s="831">
        <v>69516</v>
      </c>
      <c r="G318" s="832">
        <v>878.81</v>
      </c>
      <c r="H318" s="829">
        <v>1177.3399999999999</v>
      </c>
      <c r="I318" s="829" t="s">
        <v>322</v>
      </c>
      <c r="J318" s="1233">
        <f t="shared" si="16"/>
        <v>1177.3399999999999</v>
      </c>
      <c r="K318" s="840" t="s">
        <v>841</v>
      </c>
      <c r="L318" s="841" t="s">
        <v>661</v>
      </c>
      <c r="M318" s="841" t="s">
        <v>352</v>
      </c>
      <c r="N318" s="841"/>
      <c r="O318" s="841"/>
      <c r="P318" s="841" t="s">
        <v>5</v>
      </c>
      <c r="Q318" s="841" t="s">
        <v>323</v>
      </c>
      <c r="R318" s="840" t="s">
        <v>652</v>
      </c>
      <c r="S318" s="829"/>
      <c r="T318" s="829" t="s">
        <v>5</v>
      </c>
      <c r="U318" s="829" t="s">
        <v>323</v>
      </c>
      <c r="V318" s="847" t="s">
        <v>652</v>
      </c>
    </row>
    <row r="319" spans="1:22" outlineLevel="1">
      <c r="A319" s="847" t="s">
        <v>287</v>
      </c>
      <c r="B319" s="829" t="s">
        <v>2429</v>
      </c>
      <c r="C319" s="839">
        <v>43054</v>
      </c>
      <c r="D319" s="829" t="s">
        <v>2551</v>
      </c>
      <c r="E319" s="830" t="s">
        <v>2611</v>
      </c>
      <c r="F319" s="831">
        <v>69947</v>
      </c>
      <c r="G319" s="832">
        <v>1.51</v>
      </c>
      <c r="H319" s="829">
        <v>2</v>
      </c>
      <c r="I319" s="829" t="s">
        <v>322</v>
      </c>
      <c r="J319" s="1233">
        <f t="shared" si="16"/>
        <v>2</v>
      </c>
      <c r="K319" s="840" t="s">
        <v>835</v>
      </c>
      <c r="L319" s="841" t="s">
        <v>661</v>
      </c>
      <c r="M319" s="841" t="s">
        <v>352</v>
      </c>
      <c r="N319" s="841"/>
      <c r="O319" s="841"/>
      <c r="P319" s="841" t="s">
        <v>5</v>
      </c>
      <c r="Q319" s="841" t="s">
        <v>323</v>
      </c>
      <c r="R319" s="840" t="s">
        <v>652</v>
      </c>
      <c r="S319" s="829"/>
      <c r="T319" s="829" t="s">
        <v>5</v>
      </c>
      <c r="U319" s="829" t="s">
        <v>323</v>
      </c>
      <c r="V319" s="847" t="s">
        <v>652</v>
      </c>
    </row>
    <row r="320" spans="1:22" outlineLevel="1">
      <c r="A320" s="847" t="s">
        <v>287</v>
      </c>
      <c r="B320" s="829" t="s">
        <v>2429</v>
      </c>
      <c r="C320" s="839">
        <v>43067</v>
      </c>
      <c r="D320" s="829" t="s">
        <v>2477</v>
      </c>
      <c r="E320" s="830" t="s">
        <v>2612</v>
      </c>
      <c r="F320" s="831">
        <v>69947</v>
      </c>
      <c r="G320" s="832">
        <v>7.53</v>
      </c>
      <c r="H320" s="829">
        <v>10</v>
      </c>
      <c r="I320" s="829" t="s">
        <v>322</v>
      </c>
      <c r="J320" s="1233">
        <f t="shared" si="16"/>
        <v>10</v>
      </c>
      <c r="K320" s="840" t="s">
        <v>835</v>
      </c>
      <c r="L320" s="841" t="s">
        <v>661</v>
      </c>
      <c r="M320" s="841" t="s">
        <v>352</v>
      </c>
      <c r="N320" s="841"/>
      <c r="O320" s="841"/>
      <c r="P320" s="841" t="s">
        <v>5</v>
      </c>
      <c r="Q320" s="841" t="s">
        <v>323</v>
      </c>
      <c r="R320" s="840" t="s">
        <v>652</v>
      </c>
      <c r="S320" s="829"/>
      <c r="T320" s="829" t="s">
        <v>5</v>
      </c>
      <c r="U320" s="829" t="s">
        <v>323</v>
      </c>
      <c r="V320" s="847" t="s">
        <v>652</v>
      </c>
    </row>
    <row r="321" spans="1:22" outlineLevel="1">
      <c r="A321" s="847" t="s">
        <v>287</v>
      </c>
      <c r="B321" s="829" t="s">
        <v>2429</v>
      </c>
      <c r="C321" s="839">
        <v>43069</v>
      </c>
      <c r="D321" s="829" t="s">
        <v>2475</v>
      </c>
      <c r="E321" s="830" t="s">
        <v>2613</v>
      </c>
      <c r="F321" s="831">
        <v>69947</v>
      </c>
      <c r="G321" s="832">
        <v>3.77</v>
      </c>
      <c r="H321" s="829">
        <v>5</v>
      </c>
      <c r="I321" s="829" t="s">
        <v>322</v>
      </c>
      <c r="J321" s="1233">
        <f t="shared" si="16"/>
        <v>5</v>
      </c>
      <c r="K321" s="840" t="s">
        <v>835</v>
      </c>
      <c r="L321" s="841" t="s">
        <v>661</v>
      </c>
      <c r="M321" s="841" t="s">
        <v>352</v>
      </c>
      <c r="N321" s="841"/>
      <c r="O321" s="841"/>
      <c r="P321" s="841" t="s">
        <v>5</v>
      </c>
      <c r="Q321" s="841" t="s">
        <v>323</v>
      </c>
      <c r="R321" s="840" t="s">
        <v>652</v>
      </c>
      <c r="S321" s="829"/>
      <c r="T321" s="829" t="s">
        <v>5</v>
      </c>
      <c r="U321" s="829" t="s">
        <v>323</v>
      </c>
      <c r="V321" s="847" t="s">
        <v>652</v>
      </c>
    </row>
    <row r="322" spans="1:22">
      <c r="A322" s="842" t="s">
        <v>647</v>
      </c>
      <c r="B322" s="842"/>
      <c r="C322" s="842"/>
      <c r="D322" s="842"/>
      <c r="E322" s="843"/>
      <c r="F322" s="844"/>
      <c r="G322" s="845">
        <f>SUM(G315:G321)</f>
        <v>940.87999999999988</v>
      </c>
      <c r="H322" s="846">
        <f>SUM(H315:H321)</f>
        <v>1260.3399999999999</v>
      </c>
      <c r="I322" s="842"/>
      <c r="J322" s="1234">
        <f>SUM(J315:J321)</f>
        <v>1260.3399999999999</v>
      </c>
      <c r="K322" s="842"/>
      <c r="L322" s="842"/>
      <c r="M322" s="842"/>
      <c r="N322" s="842"/>
      <c r="O322" s="842"/>
      <c r="P322" s="842"/>
      <c r="Q322" s="842"/>
      <c r="R322" s="842"/>
      <c r="S322" s="829"/>
      <c r="T322" s="829"/>
      <c r="U322" s="829"/>
      <c r="V322" s="829"/>
    </row>
    <row r="323" spans="1:22" outlineLevel="1">
      <c r="A323" s="847" t="s">
        <v>289</v>
      </c>
      <c r="B323" s="829" t="s">
        <v>2428</v>
      </c>
      <c r="C323" s="839">
        <v>43039</v>
      </c>
      <c r="D323" s="829" t="s">
        <v>2458</v>
      </c>
      <c r="E323" s="830" t="s">
        <v>2614</v>
      </c>
      <c r="F323" s="831">
        <v>69516</v>
      </c>
      <c r="G323" s="832">
        <v>5.23</v>
      </c>
      <c r="H323" s="829">
        <v>7</v>
      </c>
      <c r="I323" s="829" t="s">
        <v>322</v>
      </c>
      <c r="J323" s="1233">
        <f t="shared" ref="J323:J336" si="17">H323</f>
        <v>7</v>
      </c>
      <c r="K323" s="840" t="s">
        <v>691</v>
      </c>
      <c r="L323" s="841" t="s">
        <v>661</v>
      </c>
      <c r="M323" s="841" t="s">
        <v>352</v>
      </c>
      <c r="N323" s="841" t="s">
        <v>760</v>
      </c>
      <c r="O323" s="841"/>
      <c r="P323" s="841" t="s">
        <v>5</v>
      </c>
      <c r="Q323" s="841" t="s">
        <v>323</v>
      </c>
      <c r="R323" s="840" t="s">
        <v>652</v>
      </c>
      <c r="S323" s="829"/>
      <c r="T323" s="829" t="s">
        <v>5</v>
      </c>
      <c r="U323" s="829" t="s">
        <v>323</v>
      </c>
      <c r="V323" s="847" t="s">
        <v>652</v>
      </c>
    </row>
    <row r="324" spans="1:22" outlineLevel="1">
      <c r="A324" s="847" t="s">
        <v>289</v>
      </c>
      <c r="B324" s="829" t="s">
        <v>2429</v>
      </c>
      <c r="C324" s="839">
        <v>43047</v>
      </c>
      <c r="D324" s="829" t="s">
        <v>2615</v>
      </c>
      <c r="E324" s="830" t="s">
        <v>2616</v>
      </c>
      <c r="F324" s="831">
        <v>69947</v>
      </c>
      <c r="G324" s="832">
        <v>2.17</v>
      </c>
      <c r="H324" s="829">
        <v>2.88</v>
      </c>
      <c r="I324" s="829" t="s">
        <v>322</v>
      </c>
      <c r="J324" s="1233">
        <f t="shared" si="17"/>
        <v>2.88</v>
      </c>
      <c r="K324" s="840" t="s">
        <v>691</v>
      </c>
      <c r="L324" s="841" t="s">
        <v>661</v>
      </c>
      <c r="M324" s="841" t="s">
        <v>352</v>
      </c>
      <c r="N324" s="841" t="s">
        <v>738</v>
      </c>
      <c r="O324" s="841"/>
      <c r="P324" s="841" t="s">
        <v>5</v>
      </c>
      <c r="Q324" s="841" t="s">
        <v>323</v>
      </c>
      <c r="R324" s="840" t="s">
        <v>652</v>
      </c>
      <c r="S324" s="829"/>
      <c r="T324" s="829" t="s">
        <v>5</v>
      </c>
      <c r="U324" s="829" t="s">
        <v>323</v>
      </c>
      <c r="V324" s="847" t="s">
        <v>652</v>
      </c>
    </row>
    <row r="325" spans="1:22" outlineLevel="1">
      <c r="A325" s="847" t="s">
        <v>289</v>
      </c>
      <c r="B325" s="829" t="s">
        <v>2429</v>
      </c>
      <c r="C325" s="839">
        <v>43047</v>
      </c>
      <c r="D325" s="829" t="s">
        <v>2615</v>
      </c>
      <c r="E325" s="830" t="s">
        <v>2617</v>
      </c>
      <c r="F325" s="831">
        <v>69947</v>
      </c>
      <c r="G325" s="832">
        <v>11.28</v>
      </c>
      <c r="H325" s="829">
        <v>14.98</v>
      </c>
      <c r="I325" s="829" t="s">
        <v>322</v>
      </c>
      <c r="J325" s="1233">
        <f t="shared" si="17"/>
        <v>14.98</v>
      </c>
      <c r="K325" s="840" t="s">
        <v>691</v>
      </c>
      <c r="L325" s="841" t="s">
        <v>661</v>
      </c>
      <c r="M325" s="841" t="s">
        <v>352</v>
      </c>
      <c r="N325" s="841" t="s">
        <v>758</v>
      </c>
      <c r="O325" s="841"/>
      <c r="P325" s="841" t="s">
        <v>5</v>
      </c>
      <c r="Q325" s="841" t="s">
        <v>323</v>
      </c>
      <c r="R325" s="840" t="s">
        <v>652</v>
      </c>
      <c r="S325" s="829"/>
      <c r="T325" s="829" t="s">
        <v>5</v>
      </c>
      <c r="U325" s="829" t="s">
        <v>323</v>
      </c>
      <c r="V325" s="847" t="s">
        <v>652</v>
      </c>
    </row>
    <row r="326" spans="1:22" outlineLevel="1">
      <c r="A326" s="847" t="s">
        <v>289</v>
      </c>
      <c r="B326" s="829" t="s">
        <v>2429</v>
      </c>
      <c r="C326" s="839">
        <v>43047</v>
      </c>
      <c r="D326" s="829" t="s">
        <v>2615</v>
      </c>
      <c r="E326" s="830" t="s">
        <v>2618</v>
      </c>
      <c r="F326" s="831">
        <v>69947</v>
      </c>
      <c r="G326" s="832">
        <v>14.23</v>
      </c>
      <c r="H326" s="829">
        <v>18.899999999999999</v>
      </c>
      <c r="I326" s="829" t="s">
        <v>322</v>
      </c>
      <c r="J326" s="1233">
        <f t="shared" si="17"/>
        <v>18.899999999999999</v>
      </c>
      <c r="K326" s="840" t="s">
        <v>691</v>
      </c>
      <c r="L326" s="841" t="s">
        <v>661</v>
      </c>
      <c r="M326" s="841" t="s">
        <v>352</v>
      </c>
      <c r="N326" s="841" t="s">
        <v>725</v>
      </c>
      <c r="O326" s="841"/>
      <c r="P326" s="841" t="s">
        <v>5</v>
      </c>
      <c r="Q326" s="841" t="s">
        <v>323</v>
      </c>
      <c r="R326" s="840" t="s">
        <v>652</v>
      </c>
      <c r="S326" s="829"/>
      <c r="T326" s="829" t="s">
        <v>5</v>
      </c>
      <c r="U326" s="829" t="s">
        <v>323</v>
      </c>
      <c r="V326" s="847" t="s">
        <v>652</v>
      </c>
    </row>
    <row r="327" spans="1:22" outlineLevel="1">
      <c r="A327" s="847" t="s">
        <v>289</v>
      </c>
      <c r="B327" s="829" t="s">
        <v>2429</v>
      </c>
      <c r="C327" s="839">
        <v>43048</v>
      </c>
      <c r="D327" s="829" t="s">
        <v>2619</v>
      </c>
      <c r="E327" s="830" t="s">
        <v>2620</v>
      </c>
      <c r="F327" s="831">
        <v>69947</v>
      </c>
      <c r="G327" s="832">
        <v>93.77</v>
      </c>
      <c r="H327" s="829">
        <v>124.5</v>
      </c>
      <c r="I327" s="829" t="s">
        <v>322</v>
      </c>
      <c r="J327" s="1233">
        <f t="shared" si="17"/>
        <v>124.5</v>
      </c>
      <c r="K327" s="840" t="s">
        <v>691</v>
      </c>
      <c r="L327" s="841" t="s">
        <v>661</v>
      </c>
      <c r="M327" s="841" t="s">
        <v>352</v>
      </c>
      <c r="N327" s="841" t="s">
        <v>674</v>
      </c>
      <c r="O327" s="841"/>
      <c r="P327" s="841" t="s">
        <v>5</v>
      </c>
      <c r="Q327" s="841" t="s">
        <v>323</v>
      </c>
      <c r="R327" s="840" t="s">
        <v>652</v>
      </c>
      <c r="S327" s="829"/>
      <c r="T327" s="829" t="s">
        <v>5</v>
      </c>
      <c r="U327" s="829" t="s">
        <v>323</v>
      </c>
      <c r="V327" s="847" t="s">
        <v>652</v>
      </c>
    </row>
    <row r="328" spans="1:22" outlineLevel="1">
      <c r="A328" s="847" t="s">
        <v>289</v>
      </c>
      <c r="B328" s="829" t="s">
        <v>2429</v>
      </c>
      <c r="C328" s="839">
        <v>43048</v>
      </c>
      <c r="D328" s="829" t="s">
        <v>2619</v>
      </c>
      <c r="E328" s="830" t="s">
        <v>2621</v>
      </c>
      <c r="F328" s="831">
        <v>69947</v>
      </c>
      <c r="G328" s="832">
        <v>79.83</v>
      </c>
      <c r="H328" s="829">
        <v>106</v>
      </c>
      <c r="I328" s="829" t="s">
        <v>322</v>
      </c>
      <c r="J328" s="1233">
        <f t="shared" si="17"/>
        <v>106</v>
      </c>
      <c r="K328" s="840" t="s">
        <v>691</v>
      </c>
      <c r="L328" s="841" t="s">
        <v>661</v>
      </c>
      <c r="M328" s="841" t="s">
        <v>352</v>
      </c>
      <c r="N328" s="841" t="s">
        <v>1891</v>
      </c>
      <c r="O328" s="841"/>
      <c r="P328" s="841" t="s">
        <v>5</v>
      </c>
      <c r="Q328" s="841" t="s">
        <v>323</v>
      </c>
      <c r="R328" s="840" t="s">
        <v>652</v>
      </c>
      <c r="S328" s="829"/>
      <c r="T328" s="829" t="s">
        <v>5</v>
      </c>
      <c r="U328" s="829" t="s">
        <v>323</v>
      </c>
      <c r="V328" s="847" t="s">
        <v>652</v>
      </c>
    </row>
    <row r="329" spans="1:22" outlineLevel="1">
      <c r="A329" s="847" t="s">
        <v>289</v>
      </c>
      <c r="B329" s="829" t="s">
        <v>2429</v>
      </c>
      <c r="C329" s="839">
        <v>43060</v>
      </c>
      <c r="D329" s="829" t="s">
        <v>2622</v>
      </c>
      <c r="E329" s="830" t="s">
        <v>2620</v>
      </c>
      <c r="F329" s="831">
        <v>69947</v>
      </c>
      <c r="G329" s="832">
        <v>27.7</v>
      </c>
      <c r="H329" s="829">
        <v>36.78</v>
      </c>
      <c r="I329" s="829" t="s">
        <v>322</v>
      </c>
      <c r="J329" s="1233">
        <f t="shared" si="17"/>
        <v>36.78</v>
      </c>
      <c r="K329" s="840" t="s">
        <v>691</v>
      </c>
      <c r="L329" s="841" t="s">
        <v>661</v>
      </c>
      <c r="M329" s="841" t="s">
        <v>352</v>
      </c>
      <c r="N329" s="841" t="s">
        <v>674</v>
      </c>
      <c r="O329" s="841"/>
      <c r="P329" s="841" t="s">
        <v>5</v>
      </c>
      <c r="Q329" s="841" t="s">
        <v>323</v>
      </c>
      <c r="R329" s="840" t="s">
        <v>652</v>
      </c>
      <c r="S329" s="829"/>
      <c r="T329" s="829" t="s">
        <v>5</v>
      </c>
      <c r="U329" s="829" t="s">
        <v>323</v>
      </c>
      <c r="V329" s="847" t="s">
        <v>652</v>
      </c>
    </row>
    <row r="330" spans="1:22" outlineLevel="1">
      <c r="A330" s="847" t="s">
        <v>289</v>
      </c>
      <c r="B330" s="829" t="s">
        <v>2429</v>
      </c>
      <c r="C330" s="839">
        <v>43060</v>
      </c>
      <c r="D330" s="829" t="s">
        <v>2622</v>
      </c>
      <c r="E330" s="830" t="s">
        <v>2621</v>
      </c>
      <c r="F330" s="831">
        <v>69947</v>
      </c>
      <c r="G330" s="832">
        <v>62.05</v>
      </c>
      <c r="H330" s="829">
        <v>82.39</v>
      </c>
      <c r="I330" s="829" t="s">
        <v>322</v>
      </c>
      <c r="J330" s="1233">
        <f t="shared" si="17"/>
        <v>82.39</v>
      </c>
      <c r="K330" s="840" t="s">
        <v>691</v>
      </c>
      <c r="L330" s="841" t="s">
        <v>661</v>
      </c>
      <c r="M330" s="841" t="s">
        <v>352</v>
      </c>
      <c r="N330" s="841" t="s">
        <v>1891</v>
      </c>
      <c r="O330" s="841"/>
      <c r="P330" s="841" t="s">
        <v>5</v>
      </c>
      <c r="Q330" s="841" t="s">
        <v>323</v>
      </c>
      <c r="R330" s="840" t="s">
        <v>652</v>
      </c>
      <c r="S330" s="829"/>
      <c r="T330" s="829" t="s">
        <v>5</v>
      </c>
      <c r="U330" s="829" t="s">
        <v>323</v>
      </c>
      <c r="V330" s="847" t="s">
        <v>652</v>
      </c>
    </row>
    <row r="331" spans="1:22" outlineLevel="1">
      <c r="A331" s="847" t="s">
        <v>289</v>
      </c>
      <c r="B331" s="829" t="s">
        <v>2429</v>
      </c>
      <c r="C331" s="839">
        <v>43060</v>
      </c>
      <c r="D331" s="829" t="s">
        <v>2622</v>
      </c>
      <c r="E331" s="830" t="s">
        <v>2623</v>
      </c>
      <c r="F331" s="831">
        <v>69947</v>
      </c>
      <c r="G331" s="832">
        <v>6.7</v>
      </c>
      <c r="H331" s="829">
        <v>8.9</v>
      </c>
      <c r="I331" s="829" t="s">
        <v>322</v>
      </c>
      <c r="J331" s="1233">
        <f t="shared" si="17"/>
        <v>8.9</v>
      </c>
      <c r="K331" s="840" t="s">
        <v>691</v>
      </c>
      <c r="L331" s="841" t="s">
        <v>661</v>
      </c>
      <c r="M331" s="841" t="s">
        <v>352</v>
      </c>
      <c r="N331" s="841" t="s">
        <v>738</v>
      </c>
      <c r="O331" s="841"/>
      <c r="P331" s="841" t="s">
        <v>5</v>
      </c>
      <c r="Q331" s="841" t="s">
        <v>323</v>
      </c>
      <c r="R331" s="840" t="s">
        <v>652</v>
      </c>
      <c r="S331" s="829"/>
      <c r="T331" s="829" t="s">
        <v>5</v>
      </c>
      <c r="U331" s="829" t="s">
        <v>323</v>
      </c>
      <c r="V331" s="847" t="s">
        <v>652</v>
      </c>
    </row>
    <row r="332" spans="1:22" outlineLevel="1">
      <c r="A332" s="847" t="s">
        <v>289</v>
      </c>
      <c r="B332" s="829" t="s">
        <v>2429</v>
      </c>
      <c r="C332" s="839">
        <v>43061</v>
      </c>
      <c r="D332" s="829" t="s">
        <v>2624</v>
      </c>
      <c r="E332" s="830" t="s">
        <v>2625</v>
      </c>
      <c r="F332" s="831">
        <v>69947</v>
      </c>
      <c r="G332" s="832">
        <v>13.96</v>
      </c>
      <c r="H332" s="829">
        <v>18.53</v>
      </c>
      <c r="I332" s="829" t="s">
        <v>322</v>
      </c>
      <c r="J332" s="1233">
        <f t="shared" si="17"/>
        <v>18.53</v>
      </c>
      <c r="K332" s="840" t="s">
        <v>691</v>
      </c>
      <c r="L332" s="841" t="s">
        <v>661</v>
      </c>
      <c r="M332" s="841" t="s">
        <v>352</v>
      </c>
      <c r="N332" s="841" t="s">
        <v>746</v>
      </c>
      <c r="O332" s="841"/>
      <c r="P332" s="841" t="s">
        <v>5</v>
      </c>
      <c r="Q332" s="841" t="s">
        <v>323</v>
      </c>
      <c r="R332" s="840" t="s">
        <v>652</v>
      </c>
      <c r="S332" s="829"/>
      <c r="T332" s="829" t="s">
        <v>5</v>
      </c>
      <c r="U332" s="829" t="s">
        <v>323</v>
      </c>
      <c r="V332" s="847" t="s">
        <v>652</v>
      </c>
    </row>
    <row r="333" spans="1:22" outlineLevel="1">
      <c r="A333" s="847" t="s">
        <v>289</v>
      </c>
      <c r="B333" s="829" t="s">
        <v>2429</v>
      </c>
      <c r="C333" s="839">
        <v>43061</v>
      </c>
      <c r="D333" s="829" t="s">
        <v>2624</v>
      </c>
      <c r="E333" s="830" t="s">
        <v>2626</v>
      </c>
      <c r="F333" s="831">
        <v>69947</v>
      </c>
      <c r="G333" s="832">
        <v>6.91</v>
      </c>
      <c r="H333" s="829">
        <v>9.18</v>
      </c>
      <c r="I333" s="829" t="s">
        <v>322</v>
      </c>
      <c r="J333" s="1233">
        <f t="shared" si="17"/>
        <v>9.18</v>
      </c>
      <c r="K333" s="840" t="s">
        <v>691</v>
      </c>
      <c r="L333" s="841" t="s">
        <v>661</v>
      </c>
      <c r="M333" s="841" t="s">
        <v>352</v>
      </c>
      <c r="N333" s="841" t="s">
        <v>775</v>
      </c>
      <c r="O333" s="841"/>
      <c r="P333" s="841" t="s">
        <v>5</v>
      </c>
      <c r="Q333" s="841" t="s">
        <v>323</v>
      </c>
      <c r="R333" s="840" t="s">
        <v>652</v>
      </c>
      <c r="S333" s="829"/>
      <c r="T333" s="829" t="s">
        <v>5</v>
      </c>
      <c r="U333" s="829" t="s">
        <v>323</v>
      </c>
      <c r="V333" s="847" t="s">
        <v>652</v>
      </c>
    </row>
    <row r="334" spans="1:22" outlineLevel="1">
      <c r="A334" s="847" t="s">
        <v>289</v>
      </c>
      <c r="B334" s="829" t="s">
        <v>2429</v>
      </c>
      <c r="C334" s="839">
        <v>43061</v>
      </c>
      <c r="D334" s="829" t="s">
        <v>2624</v>
      </c>
      <c r="E334" s="830" t="s">
        <v>2627</v>
      </c>
      <c r="F334" s="831">
        <v>69947</v>
      </c>
      <c r="G334" s="832">
        <v>103.97</v>
      </c>
      <c r="H334" s="829">
        <v>138.04</v>
      </c>
      <c r="I334" s="829" t="s">
        <v>322</v>
      </c>
      <c r="J334" s="1233">
        <f t="shared" si="17"/>
        <v>138.04</v>
      </c>
      <c r="K334" s="840" t="s">
        <v>691</v>
      </c>
      <c r="L334" s="841" t="s">
        <v>661</v>
      </c>
      <c r="M334" s="841" t="s">
        <v>352</v>
      </c>
      <c r="N334" s="841" t="s">
        <v>1003</v>
      </c>
      <c r="O334" s="841"/>
      <c r="P334" s="841" t="s">
        <v>5</v>
      </c>
      <c r="Q334" s="841" t="s">
        <v>323</v>
      </c>
      <c r="R334" s="840" t="s">
        <v>652</v>
      </c>
      <c r="S334" s="829"/>
      <c r="T334" s="829" t="s">
        <v>5</v>
      </c>
      <c r="U334" s="829" t="s">
        <v>323</v>
      </c>
      <c r="V334" s="847" t="s">
        <v>652</v>
      </c>
    </row>
    <row r="335" spans="1:22" outlineLevel="1">
      <c r="A335" s="847" t="s">
        <v>289</v>
      </c>
      <c r="B335" s="829" t="s">
        <v>2429</v>
      </c>
      <c r="C335" s="839">
        <v>43061</v>
      </c>
      <c r="D335" s="829" t="s">
        <v>2624</v>
      </c>
      <c r="E335" s="830" t="s">
        <v>2628</v>
      </c>
      <c r="F335" s="831">
        <v>69947</v>
      </c>
      <c r="G335" s="832">
        <v>26.02</v>
      </c>
      <c r="H335" s="829">
        <v>34.549999999999997</v>
      </c>
      <c r="I335" s="829" t="s">
        <v>322</v>
      </c>
      <c r="J335" s="1233">
        <f t="shared" si="17"/>
        <v>34.549999999999997</v>
      </c>
      <c r="K335" s="840" t="s">
        <v>691</v>
      </c>
      <c r="L335" s="841" t="s">
        <v>661</v>
      </c>
      <c r="M335" s="841" t="s">
        <v>352</v>
      </c>
      <c r="N335" s="841" t="s">
        <v>760</v>
      </c>
      <c r="O335" s="841"/>
      <c r="P335" s="841" t="s">
        <v>5</v>
      </c>
      <c r="Q335" s="841" t="s">
        <v>323</v>
      </c>
      <c r="R335" s="840" t="s">
        <v>652</v>
      </c>
      <c r="S335" s="829"/>
      <c r="T335" s="829" t="s">
        <v>5</v>
      </c>
      <c r="U335" s="829" t="s">
        <v>323</v>
      </c>
      <c r="V335" s="847" t="s">
        <v>652</v>
      </c>
    </row>
    <row r="336" spans="1:22" outlineLevel="1">
      <c r="A336" s="847" t="s">
        <v>289</v>
      </c>
      <c r="B336" s="829" t="s">
        <v>2429</v>
      </c>
      <c r="C336" s="839">
        <v>43061</v>
      </c>
      <c r="D336" s="829" t="s">
        <v>2624</v>
      </c>
      <c r="E336" s="830" t="s">
        <v>2618</v>
      </c>
      <c r="F336" s="831">
        <v>69947</v>
      </c>
      <c r="G336" s="832">
        <v>70.61</v>
      </c>
      <c r="H336" s="829">
        <v>93.75</v>
      </c>
      <c r="I336" s="829" t="s">
        <v>322</v>
      </c>
      <c r="J336" s="1233">
        <f t="shared" si="17"/>
        <v>93.75</v>
      </c>
      <c r="K336" s="840" t="s">
        <v>691</v>
      </c>
      <c r="L336" s="841" t="s">
        <v>661</v>
      </c>
      <c r="M336" s="841" t="s">
        <v>352</v>
      </c>
      <c r="N336" s="841" t="s">
        <v>725</v>
      </c>
      <c r="O336" s="841"/>
      <c r="P336" s="841" t="s">
        <v>5</v>
      </c>
      <c r="Q336" s="841" t="s">
        <v>323</v>
      </c>
      <c r="R336" s="840" t="s">
        <v>652</v>
      </c>
      <c r="S336" s="829"/>
      <c r="T336" s="829" t="s">
        <v>5</v>
      </c>
      <c r="U336" s="829" t="s">
        <v>323</v>
      </c>
      <c r="V336" s="847" t="s">
        <v>652</v>
      </c>
    </row>
    <row r="337" spans="1:22">
      <c r="A337" s="842" t="s">
        <v>647</v>
      </c>
      <c r="B337" s="842"/>
      <c r="C337" s="842"/>
      <c r="D337" s="842"/>
      <c r="E337" s="843"/>
      <c r="F337" s="844"/>
      <c r="G337" s="845">
        <f>SUM(G323:G336)</f>
        <v>524.42999999999995</v>
      </c>
      <c r="H337" s="846">
        <f>SUM(H323:H336)</f>
        <v>696.37999999999988</v>
      </c>
      <c r="I337" s="842"/>
      <c r="J337" s="1234">
        <f>SUM(J323:J336)</f>
        <v>696.37999999999988</v>
      </c>
      <c r="K337" s="842"/>
      <c r="L337" s="842"/>
      <c r="M337" s="842"/>
      <c r="N337" s="842"/>
      <c r="O337" s="842"/>
      <c r="P337" s="842"/>
      <c r="Q337" s="842"/>
      <c r="R337" s="842"/>
      <c r="S337" s="829"/>
      <c r="T337" s="829"/>
      <c r="U337" s="829"/>
      <c r="V337" s="829"/>
    </row>
    <row r="338" spans="1:22" outlineLevel="1">
      <c r="A338" s="847" t="s">
        <v>291</v>
      </c>
      <c r="B338" s="829" t="s">
        <v>2428</v>
      </c>
      <c r="C338" s="839">
        <v>43005</v>
      </c>
      <c r="D338" s="829" t="s">
        <v>2629</v>
      </c>
      <c r="E338" s="830" t="s">
        <v>2630</v>
      </c>
      <c r="F338" s="831">
        <v>69080</v>
      </c>
      <c r="G338" s="832">
        <v>3.9</v>
      </c>
      <c r="H338" s="829">
        <v>3.9</v>
      </c>
      <c r="I338" s="829" t="s">
        <v>60</v>
      </c>
      <c r="J338" s="1233">
        <v>5.23</v>
      </c>
      <c r="K338" s="840" t="s">
        <v>1014</v>
      </c>
      <c r="L338" s="841" t="s">
        <v>645</v>
      </c>
      <c r="M338" s="841" t="s">
        <v>352</v>
      </c>
      <c r="N338" s="841" t="s">
        <v>681</v>
      </c>
      <c r="O338" s="841"/>
      <c r="P338" s="841" t="s">
        <v>5</v>
      </c>
      <c r="Q338" s="841" t="s">
        <v>323</v>
      </c>
      <c r="R338" s="840" t="s">
        <v>652</v>
      </c>
      <c r="S338" s="829"/>
      <c r="T338" s="829" t="s">
        <v>5</v>
      </c>
      <c r="U338" s="829" t="s">
        <v>323</v>
      </c>
      <c r="V338" s="847" t="s">
        <v>652</v>
      </c>
    </row>
    <row r="339" spans="1:22" outlineLevel="1">
      <c r="A339" s="847" t="s">
        <v>291</v>
      </c>
      <c r="B339" s="829" t="s">
        <v>2428</v>
      </c>
      <c r="C339" s="839">
        <v>43005</v>
      </c>
      <c r="D339" s="829" t="s">
        <v>2631</v>
      </c>
      <c r="E339" s="830" t="s">
        <v>2632</v>
      </c>
      <c r="F339" s="831">
        <v>69081</v>
      </c>
      <c r="G339" s="832">
        <v>10</v>
      </c>
      <c r="H339" s="829">
        <v>10</v>
      </c>
      <c r="I339" s="829" t="s">
        <v>60</v>
      </c>
      <c r="J339" s="1233">
        <v>13.4</v>
      </c>
      <c r="K339" s="840" t="s">
        <v>1014</v>
      </c>
      <c r="L339" s="841" t="s">
        <v>645</v>
      </c>
      <c r="M339" s="841" t="s">
        <v>352</v>
      </c>
      <c r="N339" s="841" t="s">
        <v>681</v>
      </c>
      <c r="O339" s="841"/>
      <c r="P339" s="841" t="s">
        <v>5</v>
      </c>
      <c r="Q339" s="841" t="s">
        <v>323</v>
      </c>
      <c r="R339" s="840" t="s">
        <v>652</v>
      </c>
      <c r="S339" s="829"/>
      <c r="T339" s="829" t="s">
        <v>5</v>
      </c>
      <c r="U339" s="829" t="s">
        <v>323</v>
      </c>
      <c r="V339" s="847" t="s">
        <v>652</v>
      </c>
    </row>
    <row r="340" spans="1:22">
      <c r="A340" s="842" t="s">
        <v>647</v>
      </c>
      <c r="B340" s="842"/>
      <c r="C340" s="842"/>
      <c r="D340" s="842"/>
      <c r="E340" s="843"/>
      <c r="F340" s="844"/>
      <c r="G340" s="845">
        <f>SUM(G338:G339)</f>
        <v>13.9</v>
      </c>
      <c r="H340" s="846">
        <f>SUM(H338:H339)</f>
        <v>13.9</v>
      </c>
      <c r="I340" s="842"/>
      <c r="J340" s="1234">
        <f>SUM(J338:J339)</f>
        <v>18.630000000000003</v>
      </c>
      <c r="K340" s="842"/>
      <c r="L340" s="842"/>
      <c r="M340" s="842"/>
      <c r="N340" s="842"/>
      <c r="O340" s="842"/>
      <c r="P340" s="842"/>
      <c r="Q340" s="842"/>
      <c r="R340" s="842"/>
      <c r="S340" s="829"/>
      <c r="T340" s="829"/>
      <c r="U340" s="829"/>
      <c r="V340" s="829"/>
    </row>
    <row r="341" spans="1:22" outlineLevel="1">
      <c r="A341" s="847" t="s">
        <v>292</v>
      </c>
      <c r="B341" s="829" t="s">
        <v>2428</v>
      </c>
      <c r="C341" s="839">
        <v>43017</v>
      </c>
      <c r="D341" s="829" t="s">
        <v>2633</v>
      </c>
      <c r="E341" s="830" t="s">
        <v>2634</v>
      </c>
      <c r="F341" s="831">
        <v>69573</v>
      </c>
      <c r="G341" s="832">
        <v>50.38</v>
      </c>
      <c r="H341" s="829">
        <v>67.5</v>
      </c>
      <c r="I341" s="829" t="s">
        <v>322</v>
      </c>
      <c r="J341" s="1233">
        <f t="shared" ref="J341:J355" si="18">H341</f>
        <v>67.5</v>
      </c>
      <c r="K341" s="840" t="s">
        <v>865</v>
      </c>
      <c r="L341" s="841" t="s">
        <v>665</v>
      </c>
      <c r="M341" s="841" t="s">
        <v>352</v>
      </c>
      <c r="N341" s="841" t="s">
        <v>815</v>
      </c>
      <c r="O341" s="841"/>
      <c r="P341" s="841" t="s">
        <v>5</v>
      </c>
      <c r="Q341" s="841" t="s">
        <v>323</v>
      </c>
      <c r="R341" s="840" t="s">
        <v>652</v>
      </c>
      <c r="S341" s="829"/>
      <c r="T341" s="829" t="s">
        <v>5</v>
      </c>
      <c r="U341" s="829" t="s">
        <v>323</v>
      </c>
      <c r="V341" s="847" t="s">
        <v>652</v>
      </c>
    </row>
    <row r="342" spans="1:22" outlineLevel="1">
      <c r="A342" s="847" t="s">
        <v>292</v>
      </c>
      <c r="B342" s="829" t="s">
        <v>2428</v>
      </c>
      <c r="C342" s="839">
        <v>43020</v>
      </c>
      <c r="D342" s="829" t="s">
        <v>2635</v>
      </c>
      <c r="E342" s="830" t="s">
        <v>2636</v>
      </c>
      <c r="F342" s="831">
        <v>69573</v>
      </c>
      <c r="G342" s="832">
        <v>17.59</v>
      </c>
      <c r="H342" s="829">
        <v>23.56</v>
      </c>
      <c r="I342" s="829" t="s">
        <v>322</v>
      </c>
      <c r="J342" s="1233">
        <f t="shared" si="18"/>
        <v>23.56</v>
      </c>
      <c r="K342" s="840" t="s">
        <v>865</v>
      </c>
      <c r="L342" s="841" t="s">
        <v>665</v>
      </c>
      <c r="M342" s="841" t="s">
        <v>352</v>
      </c>
      <c r="N342" s="841" t="s">
        <v>815</v>
      </c>
      <c r="O342" s="841"/>
      <c r="P342" s="841" t="s">
        <v>5</v>
      </c>
      <c r="Q342" s="841" t="s">
        <v>323</v>
      </c>
      <c r="R342" s="840" t="s">
        <v>652</v>
      </c>
      <c r="S342" s="829"/>
      <c r="T342" s="829" t="s">
        <v>5</v>
      </c>
      <c r="U342" s="829" t="s">
        <v>323</v>
      </c>
      <c r="V342" s="847" t="s">
        <v>652</v>
      </c>
    </row>
    <row r="343" spans="1:22" outlineLevel="1">
      <c r="A343" s="847" t="s">
        <v>292</v>
      </c>
      <c r="B343" s="829" t="s">
        <v>2428</v>
      </c>
      <c r="C343" s="839">
        <v>43021</v>
      </c>
      <c r="D343" s="829" t="s">
        <v>2637</v>
      </c>
      <c r="E343" s="830" t="s">
        <v>2638</v>
      </c>
      <c r="F343" s="831">
        <v>69573</v>
      </c>
      <c r="G343" s="832">
        <v>11.42</v>
      </c>
      <c r="H343" s="829">
        <v>15.3</v>
      </c>
      <c r="I343" s="829" t="s">
        <v>322</v>
      </c>
      <c r="J343" s="1233">
        <f t="shared" si="18"/>
        <v>15.3</v>
      </c>
      <c r="K343" s="840" t="s">
        <v>865</v>
      </c>
      <c r="L343" s="841" t="s">
        <v>665</v>
      </c>
      <c r="M343" s="841" t="s">
        <v>352</v>
      </c>
      <c r="N343" s="841" t="s">
        <v>2639</v>
      </c>
      <c r="O343" s="841"/>
      <c r="P343" s="841" t="s">
        <v>5</v>
      </c>
      <c r="Q343" s="841" t="s">
        <v>323</v>
      </c>
      <c r="R343" s="840" t="s">
        <v>652</v>
      </c>
      <c r="S343" s="829"/>
      <c r="T343" s="829" t="s">
        <v>5</v>
      </c>
      <c r="U343" s="829" t="s">
        <v>323</v>
      </c>
      <c r="V343" s="847" t="s">
        <v>652</v>
      </c>
    </row>
    <row r="344" spans="1:22" outlineLevel="1">
      <c r="A344" s="847" t="s">
        <v>292</v>
      </c>
      <c r="B344" s="829" t="s">
        <v>2428</v>
      </c>
      <c r="C344" s="839">
        <v>43021</v>
      </c>
      <c r="D344" s="829" t="s">
        <v>2637</v>
      </c>
      <c r="E344" s="830" t="s">
        <v>2640</v>
      </c>
      <c r="F344" s="831">
        <v>69573</v>
      </c>
      <c r="G344" s="832">
        <v>11.42</v>
      </c>
      <c r="H344" s="829">
        <v>15.3</v>
      </c>
      <c r="I344" s="829" t="s">
        <v>322</v>
      </c>
      <c r="J344" s="1233">
        <f t="shared" si="18"/>
        <v>15.3</v>
      </c>
      <c r="K344" s="840" t="s">
        <v>865</v>
      </c>
      <c r="L344" s="841" t="s">
        <v>665</v>
      </c>
      <c r="M344" s="841" t="s">
        <v>352</v>
      </c>
      <c r="N344" s="841" t="s">
        <v>2639</v>
      </c>
      <c r="O344" s="841"/>
      <c r="P344" s="841" t="s">
        <v>5</v>
      </c>
      <c r="Q344" s="841" t="s">
        <v>323</v>
      </c>
      <c r="R344" s="840" t="s">
        <v>652</v>
      </c>
      <c r="S344" s="829"/>
      <c r="T344" s="829" t="s">
        <v>5</v>
      </c>
      <c r="U344" s="829" t="s">
        <v>323</v>
      </c>
      <c r="V344" s="847" t="s">
        <v>652</v>
      </c>
    </row>
    <row r="345" spans="1:22" outlineLevel="1">
      <c r="A345" s="847" t="s">
        <v>292</v>
      </c>
      <c r="B345" s="829" t="s">
        <v>2428</v>
      </c>
      <c r="C345" s="839">
        <v>43031</v>
      </c>
      <c r="D345" s="829" t="s">
        <v>2530</v>
      </c>
      <c r="E345" s="830" t="s">
        <v>2641</v>
      </c>
      <c r="F345" s="831">
        <v>69516</v>
      </c>
      <c r="G345" s="832">
        <v>0.71</v>
      </c>
      <c r="H345" s="829">
        <v>0.95</v>
      </c>
      <c r="I345" s="829" t="s">
        <v>322</v>
      </c>
      <c r="J345" s="1233">
        <f t="shared" si="18"/>
        <v>0.95</v>
      </c>
      <c r="K345" s="840" t="s">
        <v>865</v>
      </c>
      <c r="L345" s="841" t="s">
        <v>661</v>
      </c>
      <c r="M345" s="841" t="s">
        <v>352</v>
      </c>
      <c r="N345" s="841" t="s">
        <v>1390</v>
      </c>
      <c r="O345" s="841"/>
      <c r="P345" s="841" t="s">
        <v>5</v>
      </c>
      <c r="Q345" s="841" t="s">
        <v>323</v>
      </c>
      <c r="R345" s="840" t="s">
        <v>652</v>
      </c>
      <c r="S345" s="829"/>
      <c r="T345" s="829" t="s">
        <v>5</v>
      </c>
      <c r="U345" s="829" t="s">
        <v>323</v>
      </c>
      <c r="V345" s="847" t="s">
        <v>652</v>
      </c>
    </row>
    <row r="346" spans="1:22" outlineLevel="1">
      <c r="A346" s="847" t="s">
        <v>292</v>
      </c>
      <c r="B346" s="829" t="s">
        <v>2428</v>
      </c>
      <c r="C346" s="839">
        <v>43039</v>
      </c>
      <c r="D346" s="829" t="s">
        <v>2603</v>
      </c>
      <c r="E346" s="830" t="s">
        <v>2642</v>
      </c>
      <c r="F346" s="831">
        <v>69516</v>
      </c>
      <c r="G346" s="832">
        <v>0.27</v>
      </c>
      <c r="H346" s="829">
        <v>0.36</v>
      </c>
      <c r="I346" s="829" t="s">
        <v>322</v>
      </c>
      <c r="J346" s="1233">
        <f t="shared" si="18"/>
        <v>0.36</v>
      </c>
      <c r="K346" s="840" t="s">
        <v>865</v>
      </c>
      <c r="L346" s="841" t="s">
        <v>661</v>
      </c>
      <c r="M346" s="841" t="s">
        <v>352</v>
      </c>
      <c r="N346" s="841" t="s">
        <v>1390</v>
      </c>
      <c r="O346" s="841"/>
      <c r="P346" s="841" t="s">
        <v>5</v>
      </c>
      <c r="Q346" s="841" t="s">
        <v>323</v>
      </c>
      <c r="R346" s="840" t="s">
        <v>652</v>
      </c>
      <c r="S346" s="829"/>
      <c r="T346" s="829" t="s">
        <v>5</v>
      </c>
      <c r="U346" s="829" t="s">
        <v>323</v>
      </c>
      <c r="V346" s="847" t="s">
        <v>652</v>
      </c>
    </row>
    <row r="347" spans="1:22" outlineLevel="1">
      <c r="A347" s="847" t="s">
        <v>292</v>
      </c>
      <c r="B347" s="829" t="s">
        <v>2429</v>
      </c>
      <c r="C347" s="839">
        <v>43040</v>
      </c>
      <c r="D347" s="829" t="s">
        <v>2643</v>
      </c>
      <c r="E347" s="830" t="s">
        <v>2644</v>
      </c>
      <c r="F347" s="831">
        <v>69947</v>
      </c>
      <c r="G347" s="832">
        <v>56.49</v>
      </c>
      <c r="H347" s="829">
        <v>75</v>
      </c>
      <c r="I347" s="829" t="s">
        <v>322</v>
      </c>
      <c r="J347" s="1233">
        <f t="shared" si="18"/>
        <v>75</v>
      </c>
      <c r="K347" s="840" t="s">
        <v>865</v>
      </c>
      <c r="L347" s="841" t="s">
        <v>661</v>
      </c>
      <c r="M347" s="841" t="s">
        <v>352</v>
      </c>
      <c r="N347" s="841" t="s">
        <v>1390</v>
      </c>
      <c r="O347" s="841"/>
      <c r="P347" s="841" t="s">
        <v>5</v>
      </c>
      <c r="Q347" s="841" t="s">
        <v>323</v>
      </c>
      <c r="R347" s="840" t="s">
        <v>652</v>
      </c>
      <c r="S347" s="829"/>
      <c r="T347" s="829" t="s">
        <v>5</v>
      </c>
      <c r="U347" s="829" t="s">
        <v>323</v>
      </c>
      <c r="V347" s="847" t="s">
        <v>652</v>
      </c>
    </row>
    <row r="348" spans="1:22" outlineLevel="1">
      <c r="A348" s="847" t="s">
        <v>292</v>
      </c>
      <c r="B348" s="829" t="s">
        <v>2429</v>
      </c>
      <c r="C348" s="839">
        <v>43047</v>
      </c>
      <c r="D348" s="829" t="s">
        <v>2645</v>
      </c>
      <c r="E348" s="830" t="s">
        <v>2646</v>
      </c>
      <c r="F348" s="831">
        <v>69906</v>
      </c>
      <c r="G348" s="832">
        <v>824.71</v>
      </c>
      <c r="H348" s="829">
        <v>1095</v>
      </c>
      <c r="I348" s="829" t="s">
        <v>322</v>
      </c>
      <c r="J348" s="1233">
        <f t="shared" si="18"/>
        <v>1095</v>
      </c>
      <c r="K348" s="840" t="s">
        <v>865</v>
      </c>
      <c r="L348" s="841" t="s">
        <v>665</v>
      </c>
      <c r="M348" s="841" t="s">
        <v>352</v>
      </c>
      <c r="N348" s="841" t="s">
        <v>651</v>
      </c>
      <c r="O348" s="841"/>
      <c r="P348" s="841" t="s">
        <v>5</v>
      </c>
      <c r="Q348" s="841" t="s">
        <v>323</v>
      </c>
      <c r="R348" s="840" t="s">
        <v>652</v>
      </c>
      <c r="S348" s="829"/>
      <c r="T348" s="829" t="s">
        <v>5</v>
      </c>
      <c r="U348" s="829" t="s">
        <v>323</v>
      </c>
      <c r="V348" s="847" t="s">
        <v>652</v>
      </c>
    </row>
    <row r="349" spans="1:22" outlineLevel="1">
      <c r="A349" s="847" t="s">
        <v>292</v>
      </c>
      <c r="B349" s="829" t="s">
        <v>2429</v>
      </c>
      <c r="C349" s="839">
        <v>43047</v>
      </c>
      <c r="D349" s="829" t="s">
        <v>2647</v>
      </c>
      <c r="E349" s="830" t="s">
        <v>2648</v>
      </c>
      <c r="F349" s="831">
        <v>69906</v>
      </c>
      <c r="G349" s="832">
        <v>5.37</v>
      </c>
      <c r="H349" s="829">
        <v>7.13</v>
      </c>
      <c r="I349" s="829" t="s">
        <v>322</v>
      </c>
      <c r="J349" s="1233">
        <f t="shared" si="18"/>
        <v>7.13</v>
      </c>
      <c r="K349" s="840" t="s">
        <v>865</v>
      </c>
      <c r="L349" s="841" t="s">
        <v>665</v>
      </c>
      <c r="M349" s="841" t="s">
        <v>352</v>
      </c>
      <c r="N349" s="841" t="s">
        <v>651</v>
      </c>
      <c r="O349" s="841"/>
      <c r="P349" s="841" t="s">
        <v>5</v>
      </c>
      <c r="Q349" s="841" t="s">
        <v>323</v>
      </c>
      <c r="R349" s="840" t="s">
        <v>652</v>
      </c>
      <c r="S349" s="829"/>
      <c r="T349" s="829" t="s">
        <v>5</v>
      </c>
      <c r="U349" s="829" t="s">
        <v>323</v>
      </c>
      <c r="V349" s="847" t="s">
        <v>652</v>
      </c>
    </row>
    <row r="350" spans="1:22" outlineLevel="1">
      <c r="A350" s="847" t="s">
        <v>292</v>
      </c>
      <c r="B350" s="829" t="s">
        <v>2429</v>
      </c>
      <c r="C350" s="839">
        <v>43047</v>
      </c>
      <c r="D350" s="829" t="s">
        <v>2649</v>
      </c>
      <c r="E350" s="830" t="s">
        <v>2650</v>
      </c>
      <c r="F350" s="831">
        <v>69947</v>
      </c>
      <c r="G350" s="832">
        <v>9.9600000000000009</v>
      </c>
      <c r="H350" s="829">
        <v>13.23</v>
      </c>
      <c r="I350" s="829" t="s">
        <v>322</v>
      </c>
      <c r="J350" s="1233">
        <f t="shared" si="18"/>
        <v>13.23</v>
      </c>
      <c r="K350" s="840" t="s">
        <v>865</v>
      </c>
      <c r="L350" s="841" t="s">
        <v>661</v>
      </c>
      <c r="M350" s="841" t="s">
        <v>352</v>
      </c>
      <c r="N350" s="841" t="s">
        <v>1390</v>
      </c>
      <c r="O350" s="841"/>
      <c r="P350" s="841" t="s">
        <v>5</v>
      </c>
      <c r="Q350" s="841" t="s">
        <v>323</v>
      </c>
      <c r="R350" s="840" t="s">
        <v>652</v>
      </c>
      <c r="S350" s="829"/>
      <c r="T350" s="829" t="s">
        <v>5</v>
      </c>
      <c r="U350" s="829" t="s">
        <v>323</v>
      </c>
      <c r="V350" s="847" t="s">
        <v>652</v>
      </c>
    </row>
    <row r="351" spans="1:22" outlineLevel="1">
      <c r="A351" s="847" t="s">
        <v>292</v>
      </c>
      <c r="B351" s="829" t="s">
        <v>2429</v>
      </c>
      <c r="C351" s="839">
        <v>43047</v>
      </c>
      <c r="D351" s="829" t="s">
        <v>2605</v>
      </c>
      <c r="E351" s="830" t="s">
        <v>2651</v>
      </c>
      <c r="F351" s="831">
        <v>69947</v>
      </c>
      <c r="G351" s="832">
        <v>0.27</v>
      </c>
      <c r="H351" s="829">
        <v>0.36</v>
      </c>
      <c r="I351" s="829" t="s">
        <v>322</v>
      </c>
      <c r="J351" s="1233">
        <f t="shared" si="18"/>
        <v>0.36</v>
      </c>
      <c r="K351" s="840" t="s">
        <v>865</v>
      </c>
      <c r="L351" s="841" t="s">
        <v>661</v>
      </c>
      <c r="M351" s="841" t="s">
        <v>352</v>
      </c>
      <c r="N351" s="841" t="s">
        <v>1390</v>
      </c>
      <c r="O351" s="841"/>
      <c r="P351" s="841" t="s">
        <v>5</v>
      </c>
      <c r="Q351" s="841" t="s">
        <v>323</v>
      </c>
      <c r="R351" s="840" t="s">
        <v>652</v>
      </c>
      <c r="S351" s="829"/>
      <c r="T351" s="829" t="s">
        <v>5</v>
      </c>
      <c r="U351" s="829" t="s">
        <v>323</v>
      </c>
      <c r="V351" s="847" t="s">
        <v>652</v>
      </c>
    </row>
    <row r="352" spans="1:22" outlineLevel="1">
      <c r="A352" s="847" t="s">
        <v>292</v>
      </c>
      <c r="B352" s="829" t="s">
        <v>2429</v>
      </c>
      <c r="C352" s="839">
        <v>43048</v>
      </c>
      <c r="D352" s="829" t="s">
        <v>2652</v>
      </c>
      <c r="E352" s="830" t="s">
        <v>2653</v>
      </c>
      <c r="F352" s="831">
        <v>69947</v>
      </c>
      <c r="G352" s="832">
        <v>51.21</v>
      </c>
      <c r="H352" s="829">
        <v>68</v>
      </c>
      <c r="I352" s="829" t="s">
        <v>322</v>
      </c>
      <c r="J352" s="1233">
        <f t="shared" si="18"/>
        <v>68</v>
      </c>
      <c r="K352" s="840" t="s">
        <v>865</v>
      </c>
      <c r="L352" s="841" t="s">
        <v>661</v>
      </c>
      <c r="M352" s="841" t="s">
        <v>352</v>
      </c>
      <c r="N352" s="841" t="s">
        <v>1390</v>
      </c>
      <c r="O352" s="841"/>
      <c r="P352" s="841" t="s">
        <v>5</v>
      </c>
      <c r="Q352" s="841" t="s">
        <v>323</v>
      </c>
      <c r="R352" s="840" t="s">
        <v>652</v>
      </c>
      <c r="S352" s="829"/>
      <c r="T352" s="829" t="s">
        <v>5</v>
      </c>
      <c r="U352" s="829" t="s">
        <v>323</v>
      </c>
      <c r="V352" s="847" t="s">
        <v>652</v>
      </c>
    </row>
    <row r="353" spans="1:22" outlineLevel="1">
      <c r="A353" s="847" t="s">
        <v>292</v>
      </c>
      <c r="B353" s="829" t="s">
        <v>2429</v>
      </c>
      <c r="C353" s="839">
        <v>43061</v>
      </c>
      <c r="D353" s="829" t="s">
        <v>2654</v>
      </c>
      <c r="E353" s="830" t="s">
        <v>2376</v>
      </c>
      <c r="F353" s="831">
        <v>69947</v>
      </c>
      <c r="G353" s="832">
        <v>11.3</v>
      </c>
      <c r="H353" s="829">
        <v>15</v>
      </c>
      <c r="I353" s="829" t="s">
        <v>322</v>
      </c>
      <c r="J353" s="1233">
        <f t="shared" si="18"/>
        <v>15</v>
      </c>
      <c r="K353" s="840" t="s">
        <v>865</v>
      </c>
      <c r="L353" s="841" t="s">
        <v>661</v>
      </c>
      <c r="M353" s="841" t="s">
        <v>352</v>
      </c>
      <c r="N353" s="841" t="s">
        <v>1390</v>
      </c>
      <c r="O353" s="841"/>
      <c r="P353" s="841" t="s">
        <v>5</v>
      </c>
      <c r="Q353" s="841" t="s">
        <v>323</v>
      </c>
      <c r="R353" s="840" t="s">
        <v>652</v>
      </c>
      <c r="S353" s="829"/>
      <c r="T353" s="829" t="s">
        <v>5</v>
      </c>
      <c r="U353" s="829" t="s">
        <v>323</v>
      </c>
      <c r="V353" s="847" t="s">
        <v>652</v>
      </c>
    </row>
    <row r="354" spans="1:22" outlineLevel="1">
      <c r="A354" s="847" t="s">
        <v>292</v>
      </c>
      <c r="B354" s="829" t="s">
        <v>2429</v>
      </c>
      <c r="C354" s="839">
        <v>43066</v>
      </c>
      <c r="D354" s="829" t="s">
        <v>2655</v>
      </c>
      <c r="E354" s="830" t="s">
        <v>2656</v>
      </c>
      <c r="F354" s="831">
        <v>69906</v>
      </c>
      <c r="G354" s="832">
        <v>110.15</v>
      </c>
      <c r="H354" s="829">
        <v>146.25</v>
      </c>
      <c r="I354" s="829" t="s">
        <v>322</v>
      </c>
      <c r="J354" s="1233">
        <f t="shared" si="18"/>
        <v>146.25</v>
      </c>
      <c r="K354" s="840" t="s">
        <v>865</v>
      </c>
      <c r="L354" s="841" t="s">
        <v>665</v>
      </c>
      <c r="M354" s="841" t="s">
        <v>352</v>
      </c>
      <c r="N354" s="841" t="s">
        <v>651</v>
      </c>
      <c r="O354" s="841"/>
      <c r="P354" s="841" t="s">
        <v>5</v>
      </c>
      <c r="Q354" s="841" t="s">
        <v>323</v>
      </c>
      <c r="R354" s="840" t="s">
        <v>652</v>
      </c>
      <c r="S354" s="829"/>
      <c r="T354" s="829" t="s">
        <v>5</v>
      </c>
      <c r="U354" s="829" t="s">
        <v>323</v>
      </c>
      <c r="V354" s="847" t="s">
        <v>652</v>
      </c>
    </row>
    <row r="355" spans="1:22" outlineLevel="1">
      <c r="A355" s="847" t="s">
        <v>292</v>
      </c>
      <c r="B355" s="829" t="s">
        <v>2429</v>
      </c>
      <c r="C355" s="839">
        <v>43067</v>
      </c>
      <c r="D355" s="829" t="s">
        <v>2657</v>
      </c>
      <c r="E355" s="830" t="s">
        <v>2658</v>
      </c>
      <c r="F355" s="831">
        <v>69947</v>
      </c>
      <c r="G355" s="832">
        <v>51.21</v>
      </c>
      <c r="H355" s="829">
        <v>68</v>
      </c>
      <c r="I355" s="829" t="s">
        <v>322</v>
      </c>
      <c r="J355" s="1233">
        <f t="shared" si="18"/>
        <v>68</v>
      </c>
      <c r="K355" s="840" t="s">
        <v>865</v>
      </c>
      <c r="L355" s="841" t="s">
        <v>661</v>
      </c>
      <c r="M355" s="841" t="s">
        <v>352</v>
      </c>
      <c r="N355" s="841" t="s">
        <v>1390</v>
      </c>
      <c r="O355" s="841"/>
      <c r="P355" s="841" t="s">
        <v>5</v>
      </c>
      <c r="Q355" s="841" t="s">
        <v>323</v>
      </c>
      <c r="R355" s="840" t="s">
        <v>652</v>
      </c>
      <c r="S355" s="829"/>
      <c r="T355" s="829" t="s">
        <v>5</v>
      </c>
      <c r="U355" s="829" t="s">
        <v>323</v>
      </c>
      <c r="V355" s="847" t="s">
        <v>652</v>
      </c>
    </row>
    <row r="356" spans="1:22" outlineLevel="1">
      <c r="A356" s="847" t="s">
        <v>292</v>
      </c>
      <c r="B356" s="829" t="s">
        <v>2429</v>
      </c>
      <c r="C356" s="839">
        <v>43039</v>
      </c>
      <c r="D356" s="829" t="s">
        <v>2659</v>
      </c>
      <c r="E356" s="830" t="s">
        <v>2660</v>
      </c>
      <c r="F356" s="831">
        <v>69938</v>
      </c>
      <c r="G356" s="832">
        <v>-156.01</v>
      </c>
      <c r="H356" s="829">
        <v>-156.01</v>
      </c>
      <c r="I356" s="829" t="s">
        <v>60</v>
      </c>
      <c r="J356" s="1233">
        <v>-207.14</v>
      </c>
      <c r="K356" s="840" t="s">
        <v>2661</v>
      </c>
      <c r="L356" s="841" t="s">
        <v>645</v>
      </c>
      <c r="M356" s="841" t="s">
        <v>352</v>
      </c>
      <c r="N356" s="841" t="s">
        <v>1390</v>
      </c>
      <c r="O356" s="841"/>
      <c r="P356" s="841" t="s">
        <v>5</v>
      </c>
      <c r="Q356" s="841" t="s">
        <v>323</v>
      </c>
      <c r="R356" s="840" t="s">
        <v>652</v>
      </c>
      <c r="S356" s="829"/>
      <c r="T356" s="829" t="s">
        <v>5</v>
      </c>
      <c r="U356" s="829" t="s">
        <v>323</v>
      </c>
      <c r="V356" s="847" t="s">
        <v>652</v>
      </c>
    </row>
    <row r="357" spans="1:22" outlineLevel="1">
      <c r="A357" s="847" t="s">
        <v>292</v>
      </c>
      <c r="B357" s="829" t="s">
        <v>2429</v>
      </c>
      <c r="C357" s="839">
        <v>43042</v>
      </c>
      <c r="D357" s="829" t="s">
        <v>2662</v>
      </c>
      <c r="E357" s="830" t="s">
        <v>2648</v>
      </c>
      <c r="F357" s="831">
        <v>69906</v>
      </c>
      <c r="G357" s="832">
        <v>7.53</v>
      </c>
      <c r="H357" s="829">
        <v>10</v>
      </c>
      <c r="I357" s="829" t="s">
        <v>322</v>
      </c>
      <c r="J357" s="1233">
        <f>H357</f>
        <v>10</v>
      </c>
      <c r="K357" s="840" t="s">
        <v>1215</v>
      </c>
      <c r="L357" s="841" t="s">
        <v>665</v>
      </c>
      <c r="M357" s="841" t="s">
        <v>352</v>
      </c>
      <c r="N357" s="841"/>
      <c r="O357" s="841"/>
      <c r="P357" s="841" t="s">
        <v>5</v>
      </c>
      <c r="Q357" s="841" t="s">
        <v>323</v>
      </c>
      <c r="R357" s="840" t="s">
        <v>652</v>
      </c>
      <c r="S357" s="829"/>
      <c r="T357" s="829" t="s">
        <v>5</v>
      </c>
      <c r="U357" s="829" t="s">
        <v>323</v>
      </c>
      <c r="V357" s="847" t="s">
        <v>652</v>
      </c>
    </row>
    <row r="358" spans="1:22">
      <c r="A358" s="842" t="s">
        <v>647</v>
      </c>
      <c r="B358" s="842"/>
      <c r="C358" s="842"/>
      <c r="D358" s="842"/>
      <c r="E358" s="843"/>
      <c r="F358" s="844"/>
      <c r="G358" s="845">
        <f>SUM(G341:G357)</f>
        <v>1063.98</v>
      </c>
      <c r="H358" s="846">
        <f>SUM(H341:H357)</f>
        <v>1464.93</v>
      </c>
      <c r="I358" s="842"/>
      <c r="J358" s="1234">
        <f>SUM(J341:J357)</f>
        <v>1413.8000000000002</v>
      </c>
      <c r="K358" s="842"/>
      <c r="L358" s="842"/>
      <c r="M358" s="842"/>
      <c r="N358" s="842"/>
      <c r="O358" s="842"/>
      <c r="P358" s="842"/>
      <c r="Q358" s="842"/>
      <c r="R358" s="842"/>
      <c r="S358" s="829"/>
      <c r="T358" s="829"/>
      <c r="U358" s="829"/>
      <c r="V358" s="829"/>
    </row>
    <row r="359" spans="1:22" outlineLevel="1">
      <c r="A359" s="847" t="s">
        <v>294</v>
      </c>
      <c r="B359" s="829" t="s">
        <v>2428</v>
      </c>
      <c r="C359" s="839">
        <v>43013</v>
      </c>
      <c r="D359" s="829" t="s">
        <v>2663</v>
      </c>
      <c r="E359" s="830" t="s">
        <v>2664</v>
      </c>
      <c r="F359" s="831">
        <v>69516</v>
      </c>
      <c r="G359" s="832">
        <v>3.73</v>
      </c>
      <c r="H359" s="829">
        <v>5</v>
      </c>
      <c r="I359" s="829" t="s">
        <v>322</v>
      </c>
      <c r="J359" s="1233">
        <f t="shared" ref="J359:J373" si="19">H359</f>
        <v>5</v>
      </c>
      <c r="K359" s="840" t="s">
        <v>880</v>
      </c>
      <c r="L359" s="841" t="s">
        <v>661</v>
      </c>
      <c r="M359" s="841" t="s">
        <v>352</v>
      </c>
      <c r="N359" s="841"/>
      <c r="O359" s="841"/>
      <c r="P359" s="841" t="s">
        <v>5</v>
      </c>
      <c r="Q359" s="841" t="s">
        <v>323</v>
      </c>
      <c r="R359" s="840" t="s">
        <v>652</v>
      </c>
      <c r="S359" s="829"/>
      <c r="T359" s="829" t="s">
        <v>5</v>
      </c>
      <c r="U359" s="829" t="s">
        <v>323</v>
      </c>
      <c r="V359" s="847" t="s">
        <v>652</v>
      </c>
    </row>
    <row r="360" spans="1:22" outlineLevel="1">
      <c r="A360" s="847" t="s">
        <v>294</v>
      </c>
      <c r="B360" s="829" t="s">
        <v>2428</v>
      </c>
      <c r="C360" s="839">
        <v>43018</v>
      </c>
      <c r="D360" s="829" t="s">
        <v>2530</v>
      </c>
      <c r="E360" s="830" t="s">
        <v>2665</v>
      </c>
      <c r="F360" s="831">
        <v>69516</v>
      </c>
      <c r="G360" s="832">
        <v>15.9</v>
      </c>
      <c r="H360" s="829">
        <v>21.3</v>
      </c>
      <c r="I360" s="829" t="s">
        <v>322</v>
      </c>
      <c r="J360" s="1233">
        <f t="shared" si="19"/>
        <v>21.3</v>
      </c>
      <c r="K360" s="840" t="s">
        <v>880</v>
      </c>
      <c r="L360" s="841" t="s">
        <v>661</v>
      </c>
      <c r="M360" s="841" t="s">
        <v>352</v>
      </c>
      <c r="N360" s="841"/>
      <c r="O360" s="841"/>
      <c r="P360" s="841" t="s">
        <v>5</v>
      </c>
      <c r="Q360" s="841" t="s">
        <v>323</v>
      </c>
      <c r="R360" s="840" t="s">
        <v>652</v>
      </c>
      <c r="S360" s="829"/>
      <c r="T360" s="829" t="s">
        <v>5</v>
      </c>
      <c r="U360" s="829" t="s">
        <v>323</v>
      </c>
      <c r="V360" s="847" t="s">
        <v>652</v>
      </c>
    </row>
    <row r="361" spans="1:22" outlineLevel="1">
      <c r="A361" s="847" t="s">
        <v>294</v>
      </c>
      <c r="B361" s="829" t="s">
        <v>2428</v>
      </c>
      <c r="C361" s="839">
        <v>43024</v>
      </c>
      <c r="D361" s="829" t="s">
        <v>2666</v>
      </c>
      <c r="E361" s="830" t="s">
        <v>2667</v>
      </c>
      <c r="F361" s="831">
        <v>69516</v>
      </c>
      <c r="G361" s="832">
        <v>28.36</v>
      </c>
      <c r="H361" s="829">
        <v>38</v>
      </c>
      <c r="I361" s="829" t="s">
        <v>322</v>
      </c>
      <c r="J361" s="1233">
        <f t="shared" si="19"/>
        <v>38</v>
      </c>
      <c r="K361" s="840" t="s">
        <v>880</v>
      </c>
      <c r="L361" s="841" t="s">
        <v>661</v>
      </c>
      <c r="M361" s="841" t="s">
        <v>352</v>
      </c>
      <c r="N361" s="841"/>
      <c r="O361" s="841"/>
      <c r="P361" s="841" t="s">
        <v>5</v>
      </c>
      <c r="Q361" s="841" t="s">
        <v>323</v>
      </c>
      <c r="R361" s="840" t="s">
        <v>652</v>
      </c>
      <c r="S361" s="829"/>
      <c r="T361" s="829" t="s">
        <v>5</v>
      </c>
      <c r="U361" s="829" t="s">
        <v>323</v>
      </c>
      <c r="V361" s="847" t="s">
        <v>652</v>
      </c>
    </row>
    <row r="362" spans="1:22" outlineLevel="1">
      <c r="A362" s="847" t="s">
        <v>294</v>
      </c>
      <c r="B362" s="829" t="s">
        <v>2428</v>
      </c>
      <c r="C362" s="839">
        <v>43010</v>
      </c>
      <c r="D362" s="829" t="s">
        <v>2663</v>
      </c>
      <c r="E362" s="830" t="s">
        <v>2668</v>
      </c>
      <c r="F362" s="831">
        <v>69516</v>
      </c>
      <c r="G362" s="832">
        <v>9.18</v>
      </c>
      <c r="H362" s="829">
        <v>12.3</v>
      </c>
      <c r="I362" s="829" t="s">
        <v>322</v>
      </c>
      <c r="J362" s="1233">
        <f t="shared" si="19"/>
        <v>12.3</v>
      </c>
      <c r="K362" s="840" t="s">
        <v>886</v>
      </c>
      <c r="L362" s="841" t="s">
        <v>661</v>
      </c>
      <c r="M362" s="841" t="s">
        <v>352</v>
      </c>
      <c r="N362" s="841"/>
      <c r="O362" s="841"/>
      <c r="P362" s="841" t="s">
        <v>5</v>
      </c>
      <c r="Q362" s="841" t="s">
        <v>323</v>
      </c>
      <c r="R362" s="840" t="s">
        <v>652</v>
      </c>
      <c r="S362" s="829"/>
      <c r="T362" s="829" t="s">
        <v>5</v>
      </c>
      <c r="U362" s="829" t="s">
        <v>323</v>
      </c>
      <c r="V362" s="847" t="s">
        <v>652</v>
      </c>
    </row>
    <row r="363" spans="1:22" outlineLevel="1">
      <c r="A363" s="847" t="s">
        <v>294</v>
      </c>
      <c r="B363" s="829" t="s">
        <v>2428</v>
      </c>
      <c r="C363" s="839">
        <v>43031</v>
      </c>
      <c r="D363" s="829" t="s">
        <v>2461</v>
      </c>
      <c r="E363" s="830" t="s">
        <v>2669</v>
      </c>
      <c r="F363" s="831">
        <v>69516</v>
      </c>
      <c r="G363" s="832">
        <v>8.6999999999999993</v>
      </c>
      <c r="H363" s="829">
        <v>11.65</v>
      </c>
      <c r="I363" s="829" t="s">
        <v>322</v>
      </c>
      <c r="J363" s="1233">
        <f t="shared" si="19"/>
        <v>11.65</v>
      </c>
      <c r="K363" s="840" t="s">
        <v>891</v>
      </c>
      <c r="L363" s="841" t="s">
        <v>661</v>
      </c>
      <c r="M363" s="841" t="s">
        <v>352</v>
      </c>
      <c r="N363" s="841"/>
      <c r="O363" s="841"/>
      <c r="P363" s="841" t="s">
        <v>5</v>
      </c>
      <c r="Q363" s="841" t="s">
        <v>323</v>
      </c>
      <c r="R363" s="840" t="s">
        <v>652</v>
      </c>
      <c r="S363" s="829"/>
      <c r="T363" s="829" t="s">
        <v>5</v>
      </c>
      <c r="U363" s="829" t="s">
        <v>323</v>
      </c>
      <c r="V363" s="847" t="s">
        <v>652</v>
      </c>
    </row>
    <row r="364" spans="1:22" outlineLevel="1">
      <c r="A364" s="847" t="s">
        <v>294</v>
      </c>
      <c r="B364" s="829" t="s">
        <v>2428</v>
      </c>
      <c r="C364" s="839">
        <v>43011</v>
      </c>
      <c r="D364" s="829" t="s">
        <v>2663</v>
      </c>
      <c r="E364" s="830" t="s">
        <v>2670</v>
      </c>
      <c r="F364" s="831">
        <v>69516</v>
      </c>
      <c r="G364" s="832">
        <v>4.4800000000000004</v>
      </c>
      <c r="H364" s="829">
        <v>6</v>
      </c>
      <c r="I364" s="829" t="s">
        <v>322</v>
      </c>
      <c r="J364" s="1233">
        <f t="shared" si="19"/>
        <v>6</v>
      </c>
      <c r="K364" s="840" t="s">
        <v>1203</v>
      </c>
      <c r="L364" s="841" t="s">
        <v>661</v>
      </c>
      <c r="M364" s="841" t="s">
        <v>352</v>
      </c>
      <c r="N364" s="841"/>
      <c r="O364" s="841"/>
      <c r="P364" s="841" t="s">
        <v>5</v>
      </c>
      <c r="Q364" s="841" t="s">
        <v>323</v>
      </c>
      <c r="R364" s="840" t="s">
        <v>652</v>
      </c>
      <c r="S364" s="829"/>
      <c r="T364" s="829" t="s">
        <v>5</v>
      </c>
      <c r="U364" s="829" t="s">
        <v>323</v>
      </c>
      <c r="V364" s="847" t="s">
        <v>652</v>
      </c>
    </row>
    <row r="365" spans="1:22" outlineLevel="1">
      <c r="A365" s="847" t="s">
        <v>294</v>
      </c>
      <c r="B365" s="829" t="s">
        <v>2428</v>
      </c>
      <c r="C365" s="839">
        <v>43031</v>
      </c>
      <c r="D365" s="829" t="s">
        <v>2461</v>
      </c>
      <c r="E365" s="830" t="s">
        <v>2671</v>
      </c>
      <c r="F365" s="831">
        <v>69516</v>
      </c>
      <c r="G365" s="832">
        <v>1.49</v>
      </c>
      <c r="H365" s="829">
        <v>2</v>
      </c>
      <c r="I365" s="829" t="s">
        <v>322</v>
      </c>
      <c r="J365" s="1233">
        <f t="shared" si="19"/>
        <v>2</v>
      </c>
      <c r="K365" s="840" t="s">
        <v>1203</v>
      </c>
      <c r="L365" s="841" t="s">
        <v>661</v>
      </c>
      <c r="M365" s="841" t="s">
        <v>352</v>
      </c>
      <c r="N365" s="841"/>
      <c r="O365" s="841"/>
      <c r="P365" s="841" t="s">
        <v>5</v>
      </c>
      <c r="Q365" s="841" t="s">
        <v>323</v>
      </c>
      <c r="R365" s="840" t="s">
        <v>652</v>
      </c>
      <c r="S365" s="829"/>
      <c r="T365" s="829" t="s">
        <v>5</v>
      </c>
      <c r="U365" s="829" t="s">
        <v>323</v>
      </c>
      <c r="V365" s="847" t="s">
        <v>652</v>
      </c>
    </row>
    <row r="366" spans="1:22" outlineLevel="1">
      <c r="A366" s="847" t="s">
        <v>294</v>
      </c>
      <c r="B366" s="829" t="s">
        <v>2429</v>
      </c>
      <c r="C366" s="839">
        <v>43041</v>
      </c>
      <c r="D366" s="829" t="s">
        <v>2439</v>
      </c>
      <c r="E366" s="830" t="s">
        <v>2672</v>
      </c>
      <c r="F366" s="831">
        <v>69947</v>
      </c>
      <c r="G366" s="832">
        <v>3.96</v>
      </c>
      <c r="H366" s="829">
        <v>5.26</v>
      </c>
      <c r="I366" s="829" t="s">
        <v>322</v>
      </c>
      <c r="J366" s="1233">
        <f t="shared" si="19"/>
        <v>5.26</v>
      </c>
      <c r="K366" s="840" t="s">
        <v>880</v>
      </c>
      <c r="L366" s="841" t="s">
        <v>661</v>
      </c>
      <c r="M366" s="841" t="s">
        <v>352</v>
      </c>
      <c r="N366" s="841"/>
      <c r="O366" s="841"/>
      <c r="P366" s="841" t="s">
        <v>5</v>
      </c>
      <c r="Q366" s="841" t="s">
        <v>323</v>
      </c>
      <c r="R366" s="840" t="s">
        <v>652</v>
      </c>
      <c r="S366" s="829"/>
      <c r="T366" s="829" t="s">
        <v>5</v>
      </c>
      <c r="U366" s="829" t="s">
        <v>323</v>
      </c>
      <c r="V366" s="847" t="s">
        <v>652</v>
      </c>
    </row>
    <row r="367" spans="1:22" outlineLevel="1">
      <c r="A367" s="847" t="s">
        <v>294</v>
      </c>
      <c r="B367" s="829" t="s">
        <v>2429</v>
      </c>
      <c r="C367" s="839">
        <v>43047</v>
      </c>
      <c r="D367" s="829" t="s">
        <v>2551</v>
      </c>
      <c r="E367" s="830" t="s">
        <v>2673</v>
      </c>
      <c r="F367" s="831">
        <v>69947</v>
      </c>
      <c r="G367" s="832">
        <v>2.75</v>
      </c>
      <c r="H367" s="829">
        <v>3.65</v>
      </c>
      <c r="I367" s="829" t="s">
        <v>322</v>
      </c>
      <c r="J367" s="1233">
        <f t="shared" si="19"/>
        <v>3.65</v>
      </c>
      <c r="K367" s="840" t="s">
        <v>880</v>
      </c>
      <c r="L367" s="841" t="s">
        <v>661</v>
      </c>
      <c r="M367" s="841" t="s">
        <v>352</v>
      </c>
      <c r="N367" s="841"/>
      <c r="O367" s="841"/>
      <c r="P367" s="841" t="s">
        <v>5</v>
      </c>
      <c r="Q367" s="841" t="s">
        <v>323</v>
      </c>
      <c r="R367" s="840" t="s">
        <v>652</v>
      </c>
      <c r="S367" s="829"/>
      <c r="T367" s="829" t="s">
        <v>5</v>
      </c>
      <c r="U367" s="829" t="s">
        <v>323</v>
      </c>
      <c r="V367" s="847" t="s">
        <v>652</v>
      </c>
    </row>
    <row r="368" spans="1:22" outlineLevel="1">
      <c r="A368" s="847" t="s">
        <v>294</v>
      </c>
      <c r="B368" s="829" t="s">
        <v>2429</v>
      </c>
      <c r="C368" s="839">
        <v>43053</v>
      </c>
      <c r="D368" s="829" t="s">
        <v>2551</v>
      </c>
      <c r="E368" s="830" t="s">
        <v>2674</v>
      </c>
      <c r="F368" s="831">
        <v>69947</v>
      </c>
      <c r="G368" s="832">
        <v>0.45</v>
      </c>
      <c r="H368" s="829">
        <v>0.6</v>
      </c>
      <c r="I368" s="829" t="s">
        <v>322</v>
      </c>
      <c r="J368" s="1233">
        <f t="shared" si="19"/>
        <v>0.6</v>
      </c>
      <c r="K368" s="840" t="s">
        <v>880</v>
      </c>
      <c r="L368" s="841" t="s">
        <v>661</v>
      </c>
      <c r="M368" s="841" t="s">
        <v>352</v>
      </c>
      <c r="N368" s="841"/>
      <c r="O368" s="841"/>
      <c r="P368" s="841" t="s">
        <v>5</v>
      </c>
      <c r="Q368" s="841" t="s">
        <v>323</v>
      </c>
      <c r="R368" s="840" t="s">
        <v>652</v>
      </c>
      <c r="S368" s="829"/>
      <c r="T368" s="829" t="s">
        <v>5</v>
      </c>
      <c r="U368" s="829" t="s">
        <v>323</v>
      </c>
      <c r="V368" s="847" t="s">
        <v>652</v>
      </c>
    </row>
    <row r="369" spans="1:22" outlineLevel="1">
      <c r="A369" s="847" t="s">
        <v>294</v>
      </c>
      <c r="B369" s="829" t="s">
        <v>2429</v>
      </c>
      <c r="C369" s="839">
        <v>43061</v>
      </c>
      <c r="D369" s="829" t="s">
        <v>2654</v>
      </c>
      <c r="E369" s="830" t="s">
        <v>2675</v>
      </c>
      <c r="F369" s="831">
        <v>69947</v>
      </c>
      <c r="G369" s="832">
        <v>1.66</v>
      </c>
      <c r="H369" s="829">
        <v>2.2000000000000002</v>
      </c>
      <c r="I369" s="829" t="s">
        <v>322</v>
      </c>
      <c r="J369" s="1233">
        <f t="shared" si="19"/>
        <v>2.2000000000000002</v>
      </c>
      <c r="K369" s="840" t="s">
        <v>880</v>
      </c>
      <c r="L369" s="841" t="s">
        <v>661</v>
      </c>
      <c r="M369" s="841" t="s">
        <v>352</v>
      </c>
      <c r="N369" s="841"/>
      <c r="O369" s="841"/>
      <c r="P369" s="841" t="s">
        <v>5</v>
      </c>
      <c r="Q369" s="841" t="s">
        <v>323</v>
      </c>
      <c r="R369" s="840" t="s">
        <v>652</v>
      </c>
      <c r="S369" s="829"/>
      <c r="T369" s="829" t="s">
        <v>5</v>
      </c>
      <c r="U369" s="829" t="s">
        <v>323</v>
      </c>
      <c r="V369" s="847" t="s">
        <v>652</v>
      </c>
    </row>
    <row r="370" spans="1:22" outlineLevel="1">
      <c r="A370" s="847" t="s">
        <v>294</v>
      </c>
      <c r="B370" s="829" t="s">
        <v>2429</v>
      </c>
      <c r="C370" s="839">
        <v>43067</v>
      </c>
      <c r="D370" s="829" t="s">
        <v>2477</v>
      </c>
      <c r="E370" s="830" t="s">
        <v>1766</v>
      </c>
      <c r="F370" s="831">
        <v>69947</v>
      </c>
      <c r="G370" s="832">
        <v>0.56000000000000005</v>
      </c>
      <c r="H370" s="829">
        <v>0.75</v>
      </c>
      <c r="I370" s="829" t="s">
        <v>322</v>
      </c>
      <c r="J370" s="1233">
        <f t="shared" si="19"/>
        <v>0.75</v>
      </c>
      <c r="K370" s="840" t="s">
        <v>880</v>
      </c>
      <c r="L370" s="841" t="s">
        <v>661</v>
      </c>
      <c r="M370" s="841" t="s">
        <v>352</v>
      </c>
      <c r="N370" s="841"/>
      <c r="O370" s="841"/>
      <c r="P370" s="841" t="s">
        <v>5</v>
      </c>
      <c r="Q370" s="841" t="s">
        <v>323</v>
      </c>
      <c r="R370" s="840" t="s">
        <v>652</v>
      </c>
      <c r="S370" s="829"/>
      <c r="T370" s="829" t="s">
        <v>5</v>
      </c>
      <c r="U370" s="829" t="s">
        <v>323</v>
      </c>
      <c r="V370" s="847" t="s">
        <v>652</v>
      </c>
    </row>
    <row r="371" spans="1:22" outlineLevel="1">
      <c r="A371" s="847" t="s">
        <v>294</v>
      </c>
      <c r="B371" s="829" t="s">
        <v>2429</v>
      </c>
      <c r="C371" s="839">
        <v>43062</v>
      </c>
      <c r="D371" s="829" t="s">
        <v>2477</v>
      </c>
      <c r="E371" s="830" t="s">
        <v>2676</v>
      </c>
      <c r="F371" s="831">
        <v>69947</v>
      </c>
      <c r="G371" s="832">
        <v>2.56</v>
      </c>
      <c r="H371" s="829">
        <v>3.4</v>
      </c>
      <c r="I371" s="829" t="s">
        <v>322</v>
      </c>
      <c r="J371" s="1233">
        <f t="shared" si="19"/>
        <v>3.4</v>
      </c>
      <c r="K371" s="840" t="s">
        <v>886</v>
      </c>
      <c r="L371" s="841" t="s">
        <v>661</v>
      </c>
      <c r="M371" s="841" t="s">
        <v>352</v>
      </c>
      <c r="N371" s="841"/>
      <c r="O371" s="841"/>
      <c r="P371" s="841" t="s">
        <v>5</v>
      </c>
      <c r="Q371" s="841" t="s">
        <v>323</v>
      </c>
      <c r="R371" s="840" t="s">
        <v>652</v>
      </c>
      <c r="S371" s="829"/>
      <c r="T371" s="829" t="s">
        <v>5</v>
      </c>
      <c r="U371" s="829" t="s">
        <v>323</v>
      </c>
      <c r="V371" s="847" t="s">
        <v>652</v>
      </c>
    </row>
    <row r="372" spans="1:22" outlineLevel="1">
      <c r="A372" s="847" t="s">
        <v>294</v>
      </c>
      <c r="B372" s="829" t="s">
        <v>2429</v>
      </c>
      <c r="C372" s="839">
        <v>43059</v>
      </c>
      <c r="D372" s="829" t="s">
        <v>2654</v>
      </c>
      <c r="E372" s="830" t="s">
        <v>2677</v>
      </c>
      <c r="F372" s="831">
        <v>69947</v>
      </c>
      <c r="G372" s="832">
        <v>8.77</v>
      </c>
      <c r="H372" s="829">
        <v>11.65</v>
      </c>
      <c r="I372" s="829" t="s">
        <v>322</v>
      </c>
      <c r="J372" s="1233">
        <f t="shared" si="19"/>
        <v>11.65</v>
      </c>
      <c r="K372" s="840" t="s">
        <v>891</v>
      </c>
      <c r="L372" s="841" t="s">
        <v>661</v>
      </c>
      <c r="M372" s="841" t="s">
        <v>352</v>
      </c>
      <c r="N372" s="841"/>
      <c r="O372" s="841"/>
      <c r="P372" s="841" t="s">
        <v>5</v>
      </c>
      <c r="Q372" s="841" t="s">
        <v>323</v>
      </c>
      <c r="R372" s="840" t="s">
        <v>652</v>
      </c>
      <c r="S372" s="829"/>
      <c r="T372" s="829" t="s">
        <v>5</v>
      </c>
      <c r="U372" s="829" t="s">
        <v>323</v>
      </c>
      <c r="V372" s="847" t="s">
        <v>652</v>
      </c>
    </row>
    <row r="373" spans="1:22" outlineLevel="1">
      <c r="A373" s="847" t="s">
        <v>294</v>
      </c>
      <c r="B373" s="829" t="s">
        <v>2429</v>
      </c>
      <c r="C373" s="839">
        <v>43067</v>
      </c>
      <c r="D373" s="829" t="s">
        <v>2477</v>
      </c>
      <c r="E373" s="830" t="s">
        <v>2678</v>
      </c>
      <c r="F373" s="831">
        <v>69947</v>
      </c>
      <c r="G373" s="832">
        <v>3.31</v>
      </c>
      <c r="H373" s="829">
        <v>4.4000000000000004</v>
      </c>
      <c r="I373" s="829" t="s">
        <v>322</v>
      </c>
      <c r="J373" s="1233">
        <f t="shared" si="19"/>
        <v>4.4000000000000004</v>
      </c>
      <c r="K373" s="840" t="s">
        <v>1219</v>
      </c>
      <c r="L373" s="841" t="s">
        <v>661</v>
      </c>
      <c r="M373" s="841" t="s">
        <v>352</v>
      </c>
      <c r="N373" s="841"/>
      <c r="O373" s="841"/>
      <c r="P373" s="841" t="s">
        <v>5</v>
      </c>
      <c r="Q373" s="841" t="s">
        <v>323</v>
      </c>
      <c r="R373" s="840" t="s">
        <v>652</v>
      </c>
      <c r="S373" s="829"/>
      <c r="T373" s="829" t="s">
        <v>5</v>
      </c>
      <c r="U373" s="829" t="s">
        <v>323</v>
      </c>
      <c r="V373" s="847" t="s">
        <v>652</v>
      </c>
    </row>
    <row r="374" spans="1:22">
      <c r="A374" s="842" t="s">
        <v>647</v>
      </c>
      <c r="B374" s="842"/>
      <c r="C374" s="842"/>
      <c r="D374" s="842"/>
      <c r="E374" s="843"/>
      <c r="F374" s="844"/>
      <c r="G374" s="845">
        <f>SUM(G359:G373)</f>
        <v>95.859999999999985</v>
      </c>
      <c r="H374" s="846">
        <f>SUM(H359:H373)</f>
        <v>128.16000000000003</v>
      </c>
      <c r="I374" s="842"/>
      <c r="J374" s="1234">
        <f>SUM(J359:J373)</f>
        <v>128.16000000000003</v>
      </c>
      <c r="K374" s="842"/>
      <c r="L374" s="842"/>
      <c r="M374" s="842"/>
      <c r="N374" s="842"/>
      <c r="O374" s="842"/>
      <c r="P374" s="842"/>
      <c r="Q374" s="842"/>
      <c r="R374" s="842"/>
      <c r="S374" s="829"/>
      <c r="T374" s="829"/>
      <c r="U374" s="829"/>
      <c r="V374" s="829"/>
    </row>
    <row r="375" spans="1:22" outlineLevel="1">
      <c r="A375" s="847" t="s">
        <v>330</v>
      </c>
      <c r="B375" s="829" t="s">
        <v>2428</v>
      </c>
      <c r="C375" s="839">
        <v>43010</v>
      </c>
      <c r="D375" s="829" t="s">
        <v>2679</v>
      </c>
      <c r="E375" s="830" t="s">
        <v>2680</v>
      </c>
      <c r="F375" s="831">
        <v>69516</v>
      </c>
      <c r="G375" s="832">
        <v>44.79</v>
      </c>
      <c r="H375" s="829">
        <v>60</v>
      </c>
      <c r="I375" s="829" t="s">
        <v>322</v>
      </c>
      <c r="J375" s="1233">
        <f t="shared" ref="J375:J382" si="20">H375</f>
        <v>60</v>
      </c>
      <c r="K375" s="840" t="s">
        <v>972</v>
      </c>
      <c r="L375" s="841" t="s">
        <v>661</v>
      </c>
      <c r="M375" s="841" t="s">
        <v>352</v>
      </c>
      <c r="N375" s="841"/>
      <c r="O375" s="841"/>
      <c r="P375" s="841" t="s">
        <v>5</v>
      </c>
      <c r="Q375" s="841" t="s">
        <v>323</v>
      </c>
      <c r="R375" s="840" t="s">
        <v>652</v>
      </c>
      <c r="S375" s="829"/>
      <c r="T375" s="829" t="s">
        <v>5</v>
      </c>
      <c r="U375" s="829" t="s">
        <v>323</v>
      </c>
      <c r="V375" s="847" t="s">
        <v>652</v>
      </c>
    </row>
    <row r="376" spans="1:22" outlineLevel="1">
      <c r="A376" s="847" t="s">
        <v>330</v>
      </c>
      <c r="B376" s="829" t="s">
        <v>2428</v>
      </c>
      <c r="C376" s="839">
        <v>43010</v>
      </c>
      <c r="D376" s="829" t="s">
        <v>2679</v>
      </c>
      <c r="E376" s="830" t="s">
        <v>2681</v>
      </c>
      <c r="F376" s="831">
        <v>69516</v>
      </c>
      <c r="G376" s="832">
        <v>22.39</v>
      </c>
      <c r="H376" s="829">
        <v>30</v>
      </c>
      <c r="I376" s="829" t="s">
        <v>322</v>
      </c>
      <c r="J376" s="1233">
        <f t="shared" si="20"/>
        <v>30</v>
      </c>
      <c r="K376" s="840" t="s">
        <v>972</v>
      </c>
      <c r="L376" s="841" t="s">
        <v>661</v>
      </c>
      <c r="M376" s="841" t="s">
        <v>352</v>
      </c>
      <c r="N376" s="841"/>
      <c r="O376" s="841"/>
      <c r="P376" s="841" t="s">
        <v>5</v>
      </c>
      <c r="Q376" s="841" t="s">
        <v>323</v>
      </c>
      <c r="R376" s="840" t="s">
        <v>652</v>
      </c>
      <c r="S376" s="829"/>
      <c r="T376" s="829" t="s">
        <v>5</v>
      </c>
      <c r="U376" s="829" t="s">
        <v>323</v>
      </c>
      <c r="V376" s="847" t="s">
        <v>652</v>
      </c>
    </row>
    <row r="377" spans="1:22" outlineLevel="1">
      <c r="A377" s="847" t="s">
        <v>330</v>
      </c>
      <c r="B377" s="829" t="s">
        <v>2428</v>
      </c>
      <c r="C377" s="839">
        <v>43010</v>
      </c>
      <c r="D377" s="829" t="s">
        <v>2679</v>
      </c>
      <c r="E377" s="830" t="s">
        <v>2682</v>
      </c>
      <c r="F377" s="831">
        <v>69516</v>
      </c>
      <c r="G377" s="832">
        <v>22.39</v>
      </c>
      <c r="H377" s="829">
        <v>30</v>
      </c>
      <c r="I377" s="829" t="s">
        <v>322</v>
      </c>
      <c r="J377" s="1233">
        <f t="shared" si="20"/>
        <v>30</v>
      </c>
      <c r="K377" s="840" t="s">
        <v>972</v>
      </c>
      <c r="L377" s="841" t="s">
        <v>661</v>
      </c>
      <c r="M377" s="841" t="s">
        <v>352</v>
      </c>
      <c r="N377" s="841"/>
      <c r="O377" s="841"/>
      <c r="P377" s="841" t="s">
        <v>5</v>
      </c>
      <c r="Q377" s="841" t="s">
        <v>323</v>
      </c>
      <c r="R377" s="840" t="s">
        <v>652</v>
      </c>
      <c r="S377" s="829"/>
      <c r="T377" s="829" t="s">
        <v>5</v>
      </c>
      <c r="U377" s="829" t="s">
        <v>323</v>
      </c>
      <c r="V377" s="847" t="s">
        <v>652</v>
      </c>
    </row>
    <row r="378" spans="1:22" outlineLevel="1">
      <c r="A378" s="847" t="s">
        <v>330</v>
      </c>
      <c r="B378" s="829" t="s">
        <v>2428</v>
      </c>
      <c r="C378" s="839">
        <v>43010</v>
      </c>
      <c r="D378" s="829" t="s">
        <v>2679</v>
      </c>
      <c r="E378" s="830" t="s">
        <v>2683</v>
      </c>
      <c r="F378" s="831">
        <v>69516</v>
      </c>
      <c r="G378" s="832">
        <v>14.93</v>
      </c>
      <c r="H378" s="829">
        <v>20</v>
      </c>
      <c r="I378" s="829" t="s">
        <v>322</v>
      </c>
      <c r="J378" s="1233">
        <f t="shared" si="20"/>
        <v>20</v>
      </c>
      <c r="K378" s="840" t="s">
        <v>972</v>
      </c>
      <c r="L378" s="841" t="s">
        <v>661</v>
      </c>
      <c r="M378" s="841" t="s">
        <v>352</v>
      </c>
      <c r="N378" s="841"/>
      <c r="O378" s="841"/>
      <c r="P378" s="841" t="s">
        <v>5</v>
      </c>
      <c r="Q378" s="841" t="s">
        <v>323</v>
      </c>
      <c r="R378" s="840" t="s">
        <v>652</v>
      </c>
      <c r="S378" s="829"/>
      <c r="T378" s="829" t="s">
        <v>5</v>
      </c>
      <c r="U378" s="829" t="s">
        <v>323</v>
      </c>
      <c r="V378" s="847" t="s">
        <v>652</v>
      </c>
    </row>
    <row r="379" spans="1:22" outlineLevel="1">
      <c r="A379" s="847" t="s">
        <v>330</v>
      </c>
      <c r="B379" s="829" t="s">
        <v>2428</v>
      </c>
      <c r="C379" s="839">
        <v>43010</v>
      </c>
      <c r="D379" s="829" t="s">
        <v>2679</v>
      </c>
      <c r="E379" s="830" t="s">
        <v>2684</v>
      </c>
      <c r="F379" s="831">
        <v>69516</v>
      </c>
      <c r="G379" s="832">
        <v>14.93</v>
      </c>
      <c r="H379" s="829">
        <v>20</v>
      </c>
      <c r="I379" s="829" t="s">
        <v>322</v>
      </c>
      <c r="J379" s="1233">
        <f t="shared" si="20"/>
        <v>20</v>
      </c>
      <c r="K379" s="840" t="s">
        <v>972</v>
      </c>
      <c r="L379" s="841" t="s">
        <v>661</v>
      </c>
      <c r="M379" s="841" t="s">
        <v>352</v>
      </c>
      <c r="N379" s="841"/>
      <c r="O379" s="841"/>
      <c r="P379" s="841" t="s">
        <v>5</v>
      </c>
      <c r="Q379" s="841" t="s">
        <v>323</v>
      </c>
      <c r="R379" s="840" t="s">
        <v>652</v>
      </c>
      <c r="S379" s="829"/>
      <c r="T379" s="829" t="s">
        <v>5</v>
      </c>
      <c r="U379" s="829" t="s">
        <v>323</v>
      </c>
      <c r="V379" s="847" t="s">
        <v>652</v>
      </c>
    </row>
    <row r="380" spans="1:22" outlineLevel="1">
      <c r="A380" s="847" t="s">
        <v>330</v>
      </c>
      <c r="B380" s="829" t="s">
        <v>2428</v>
      </c>
      <c r="C380" s="839">
        <v>43010</v>
      </c>
      <c r="D380" s="829" t="s">
        <v>2679</v>
      </c>
      <c r="E380" s="830" t="s">
        <v>2685</v>
      </c>
      <c r="F380" s="831">
        <v>69516</v>
      </c>
      <c r="G380" s="832">
        <v>7.46</v>
      </c>
      <c r="H380" s="829">
        <v>10</v>
      </c>
      <c r="I380" s="829" t="s">
        <v>322</v>
      </c>
      <c r="J380" s="1233">
        <f t="shared" si="20"/>
        <v>10</v>
      </c>
      <c r="K380" s="840" t="s">
        <v>972</v>
      </c>
      <c r="L380" s="841" t="s">
        <v>661</v>
      </c>
      <c r="M380" s="841" t="s">
        <v>352</v>
      </c>
      <c r="N380" s="841"/>
      <c r="O380" s="841"/>
      <c r="P380" s="841" t="s">
        <v>5</v>
      </c>
      <c r="Q380" s="841" t="s">
        <v>323</v>
      </c>
      <c r="R380" s="840" t="s">
        <v>652</v>
      </c>
      <c r="S380" s="829"/>
      <c r="T380" s="829" t="s">
        <v>5</v>
      </c>
      <c r="U380" s="829" t="s">
        <v>323</v>
      </c>
      <c r="V380" s="847" t="s">
        <v>652</v>
      </c>
    </row>
    <row r="381" spans="1:22" outlineLevel="1">
      <c r="A381" s="847" t="s">
        <v>330</v>
      </c>
      <c r="B381" s="829" t="s">
        <v>2429</v>
      </c>
      <c r="C381" s="839">
        <v>43047</v>
      </c>
      <c r="D381" s="829" t="s">
        <v>2686</v>
      </c>
      <c r="E381" s="830" t="s">
        <v>2687</v>
      </c>
      <c r="F381" s="831">
        <v>69947</v>
      </c>
      <c r="G381" s="832">
        <v>45.19</v>
      </c>
      <c r="H381" s="829">
        <v>60</v>
      </c>
      <c r="I381" s="829" t="s">
        <v>322</v>
      </c>
      <c r="J381" s="1233">
        <f t="shared" si="20"/>
        <v>60</v>
      </c>
      <c r="K381" s="840" t="s">
        <v>972</v>
      </c>
      <c r="L381" s="841" t="s">
        <v>661</v>
      </c>
      <c r="M381" s="841" t="s">
        <v>352</v>
      </c>
      <c r="N381" s="841"/>
      <c r="O381" s="841"/>
      <c r="P381" s="841" t="s">
        <v>5</v>
      </c>
      <c r="Q381" s="841" t="s">
        <v>323</v>
      </c>
      <c r="R381" s="840" t="s">
        <v>652</v>
      </c>
      <c r="S381" s="829"/>
      <c r="T381" s="829" t="s">
        <v>5</v>
      </c>
      <c r="U381" s="829" t="s">
        <v>323</v>
      </c>
      <c r="V381" s="847" t="s">
        <v>652</v>
      </c>
    </row>
    <row r="382" spans="1:22" outlineLevel="1">
      <c r="A382" s="847" t="s">
        <v>330</v>
      </c>
      <c r="B382" s="829" t="s">
        <v>2429</v>
      </c>
      <c r="C382" s="839">
        <v>43047</v>
      </c>
      <c r="D382" s="829" t="s">
        <v>2686</v>
      </c>
      <c r="E382" s="830" t="s">
        <v>2688</v>
      </c>
      <c r="F382" s="831">
        <v>69947</v>
      </c>
      <c r="G382" s="832">
        <v>22.59</v>
      </c>
      <c r="H382" s="829">
        <v>30</v>
      </c>
      <c r="I382" s="829" t="s">
        <v>322</v>
      </c>
      <c r="J382" s="1233">
        <f t="shared" si="20"/>
        <v>30</v>
      </c>
      <c r="K382" s="840" t="s">
        <v>972</v>
      </c>
      <c r="L382" s="841" t="s">
        <v>661</v>
      </c>
      <c r="M382" s="841" t="s">
        <v>352</v>
      </c>
      <c r="N382" s="841"/>
      <c r="O382" s="841"/>
      <c r="P382" s="841" t="s">
        <v>5</v>
      </c>
      <c r="Q382" s="841" t="s">
        <v>323</v>
      </c>
      <c r="R382" s="840" t="s">
        <v>652</v>
      </c>
      <c r="S382" s="829"/>
      <c r="T382" s="829" t="s">
        <v>5</v>
      </c>
      <c r="U382" s="829" t="s">
        <v>323</v>
      </c>
      <c r="V382" s="847" t="s">
        <v>652</v>
      </c>
    </row>
    <row r="383" spans="1:22">
      <c r="A383" s="842" t="s">
        <v>647</v>
      </c>
      <c r="B383" s="842"/>
      <c r="C383" s="842"/>
      <c r="D383" s="842"/>
      <c r="E383" s="843"/>
      <c r="F383" s="844"/>
      <c r="G383" s="845">
        <f>SUM(G375:G382)</f>
        <v>194.67</v>
      </c>
      <c r="H383" s="846">
        <f>SUM(H375:H382)</f>
        <v>260</v>
      </c>
      <c r="I383" s="842"/>
      <c r="J383" s="1234">
        <f>SUM(J375:J382)</f>
        <v>260</v>
      </c>
      <c r="K383" s="842"/>
      <c r="L383" s="842"/>
      <c r="M383" s="842"/>
      <c r="N383" s="842"/>
      <c r="O383" s="842"/>
      <c r="P383" s="842"/>
      <c r="Q383" s="842"/>
      <c r="R383" s="842"/>
      <c r="S383" s="829"/>
      <c r="T383" s="829"/>
      <c r="U383" s="829"/>
      <c r="V383" s="829"/>
    </row>
    <row r="384" spans="1:22" outlineLevel="1">
      <c r="A384" s="847" t="s">
        <v>297</v>
      </c>
      <c r="B384" s="829" t="s">
        <v>2429</v>
      </c>
      <c r="C384" s="839">
        <v>43069</v>
      </c>
      <c r="D384" s="829" t="s">
        <v>2689</v>
      </c>
      <c r="E384" s="830" t="s">
        <v>2690</v>
      </c>
      <c r="F384" s="831">
        <v>69906</v>
      </c>
      <c r="G384" s="832">
        <v>83.22</v>
      </c>
      <c r="H384" s="829">
        <v>110.5</v>
      </c>
      <c r="I384" s="829" t="s">
        <v>322</v>
      </c>
      <c r="J384" s="1233">
        <f t="shared" ref="J384:J392" si="21">H384</f>
        <v>110.5</v>
      </c>
      <c r="K384" s="840" t="s">
        <v>865</v>
      </c>
      <c r="L384" s="841" t="s">
        <v>665</v>
      </c>
      <c r="M384" s="841" t="s">
        <v>352</v>
      </c>
      <c r="N384" s="841" t="s">
        <v>651</v>
      </c>
      <c r="O384" s="841"/>
      <c r="P384" s="841" t="s">
        <v>5</v>
      </c>
      <c r="Q384" s="841" t="s">
        <v>323</v>
      </c>
      <c r="R384" s="840" t="s">
        <v>652</v>
      </c>
      <c r="S384" s="829"/>
      <c r="T384" s="829" t="s">
        <v>5</v>
      </c>
      <c r="U384" s="829" t="s">
        <v>323</v>
      </c>
      <c r="V384" s="847" t="s">
        <v>652</v>
      </c>
    </row>
    <row r="385" spans="1:22" outlineLevel="1">
      <c r="A385" s="847" t="s">
        <v>297</v>
      </c>
      <c r="B385" s="829" t="s">
        <v>2429</v>
      </c>
      <c r="C385" s="839">
        <v>43069</v>
      </c>
      <c r="D385" s="829" t="s">
        <v>2689</v>
      </c>
      <c r="E385" s="830" t="s">
        <v>2690</v>
      </c>
      <c r="F385" s="831">
        <v>69906</v>
      </c>
      <c r="G385" s="832">
        <v>89.63</v>
      </c>
      <c r="H385" s="829">
        <v>119</v>
      </c>
      <c r="I385" s="829" t="s">
        <v>322</v>
      </c>
      <c r="J385" s="1233">
        <f t="shared" si="21"/>
        <v>119</v>
      </c>
      <c r="K385" s="840" t="s">
        <v>865</v>
      </c>
      <c r="L385" s="841" t="s">
        <v>665</v>
      </c>
      <c r="M385" s="841" t="s">
        <v>352</v>
      </c>
      <c r="N385" s="841" t="s">
        <v>815</v>
      </c>
      <c r="O385" s="841"/>
      <c r="P385" s="841" t="s">
        <v>5</v>
      </c>
      <c r="Q385" s="841" t="s">
        <v>323</v>
      </c>
      <c r="R385" s="840" t="s">
        <v>652</v>
      </c>
      <c r="S385" s="829"/>
      <c r="T385" s="829" t="s">
        <v>5</v>
      </c>
      <c r="U385" s="829" t="s">
        <v>323</v>
      </c>
      <c r="V385" s="847" t="s">
        <v>652</v>
      </c>
    </row>
    <row r="386" spans="1:22" outlineLevel="1">
      <c r="A386" s="847" t="s">
        <v>297</v>
      </c>
      <c r="B386" s="829" t="s">
        <v>2429</v>
      </c>
      <c r="C386" s="839">
        <v>43056</v>
      </c>
      <c r="D386" s="829" t="s">
        <v>2647</v>
      </c>
      <c r="E386" s="830" t="s">
        <v>2691</v>
      </c>
      <c r="F386" s="831">
        <v>69906</v>
      </c>
      <c r="G386" s="832">
        <v>2.67</v>
      </c>
      <c r="H386" s="829">
        <v>3.55</v>
      </c>
      <c r="I386" s="829" t="s">
        <v>322</v>
      </c>
      <c r="J386" s="1233">
        <f t="shared" si="21"/>
        <v>3.55</v>
      </c>
      <c r="K386" s="840" t="s">
        <v>865</v>
      </c>
      <c r="L386" s="841" t="s">
        <v>665</v>
      </c>
      <c r="M386" s="841" t="s">
        <v>352</v>
      </c>
      <c r="N386" s="841" t="s">
        <v>815</v>
      </c>
      <c r="O386" s="841"/>
      <c r="P386" s="841" t="s">
        <v>5</v>
      </c>
      <c r="Q386" s="841" t="s">
        <v>323</v>
      </c>
      <c r="R386" s="840" t="s">
        <v>652</v>
      </c>
      <c r="S386" s="829"/>
      <c r="T386" s="829" t="s">
        <v>5</v>
      </c>
      <c r="U386" s="829" t="s">
        <v>323</v>
      </c>
      <c r="V386" s="847" t="s">
        <v>652</v>
      </c>
    </row>
    <row r="387" spans="1:22" outlineLevel="1">
      <c r="A387" s="847" t="s">
        <v>297</v>
      </c>
      <c r="B387" s="829" t="s">
        <v>2429</v>
      </c>
      <c r="C387" s="839">
        <v>43056</v>
      </c>
      <c r="D387" s="829" t="s">
        <v>2647</v>
      </c>
      <c r="E387" s="830" t="s">
        <v>2692</v>
      </c>
      <c r="F387" s="831">
        <v>69906</v>
      </c>
      <c r="G387" s="832">
        <v>5.35</v>
      </c>
      <c r="H387" s="829">
        <v>7.1</v>
      </c>
      <c r="I387" s="829" t="s">
        <v>322</v>
      </c>
      <c r="J387" s="1233">
        <f t="shared" si="21"/>
        <v>7.1</v>
      </c>
      <c r="K387" s="840" t="s">
        <v>865</v>
      </c>
      <c r="L387" s="841" t="s">
        <v>665</v>
      </c>
      <c r="M387" s="841" t="s">
        <v>352</v>
      </c>
      <c r="N387" s="841" t="s">
        <v>651</v>
      </c>
      <c r="O387" s="841"/>
      <c r="P387" s="841" t="s">
        <v>5</v>
      </c>
      <c r="Q387" s="841" t="s">
        <v>323</v>
      </c>
      <c r="R387" s="840" t="s">
        <v>652</v>
      </c>
      <c r="S387" s="829"/>
      <c r="T387" s="829" t="s">
        <v>5</v>
      </c>
      <c r="U387" s="829" t="s">
        <v>323</v>
      </c>
      <c r="V387" s="847" t="s">
        <v>652</v>
      </c>
    </row>
    <row r="388" spans="1:22" outlineLevel="1">
      <c r="A388" s="847" t="s">
        <v>297</v>
      </c>
      <c r="B388" s="829" t="s">
        <v>2429</v>
      </c>
      <c r="C388" s="839">
        <v>43042</v>
      </c>
      <c r="D388" s="829" t="s">
        <v>2693</v>
      </c>
      <c r="E388" s="830" t="s">
        <v>2694</v>
      </c>
      <c r="F388" s="831">
        <v>69906</v>
      </c>
      <c r="G388" s="832">
        <v>83.22</v>
      </c>
      <c r="H388" s="829">
        <v>110.5</v>
      </c>
      <c r="I388" s="829" t="s">
        <v>322</v>
      </c>
      <c r="J388" s="1233">
        <f t="shared" si="21"/>
        <v>110.5</v>
      </c>
      <c r="K388" s="840" t="s">
        <v>865</v>
      </c>
      <c r="L388" s="841" t="s">
        <v>665</v>
      </c>
      <c r="M388" s="841" t="s">
        <v>352</v>
      </c>
      <c r="N388" s="841" t="s">
        <v>651</v>
      </c>
      <c r="O388" s="841"/>
      <c r="P388" s="841" t="s">
        <v>5</v>
      </c>
      <c r="Q388" s="841" t="s">
        <v>323</v>
      </c>
      <c r="R388" s="840" t="s">
        <v>652</v>
      </c>
      <c r="S388" s="829"/>
      <c r="T388" s="829" t="s">
        <v>5</v>
      </c>
      <c r="U388" s="829" t="s">
        <v>323</v>
      </c>
      <c r="V388" s="847" t="s">
        <v>652</v>
      </c>
    </row>
    <row r="389" spans="1:22" outlineLevel="1">
      <c r="A389" s="847" t="s">
        <v>297</v>
      </c>
      <c r="B389" s="829" t="s">
        <v>2429</v>
      </c>
      <c r="C389" s="839">
        <v>43042</v>
      </c>
      <c r="D389" s="829" t="s">
        <v>2693</v>
      </c>
      <c r="E389" s="830" t="s">
        <v>2694</v>
      </c>
      <c r="F389" s="831">
        <v>69906</v>
      </c>
      <c r="G389" s="832">
        <v>89.63</v>
      </c>
      <c r="H389" s="829">
        <v>119</v>
      </c>
      <c r="I389" s="829" t="s">
        <v>322</v>
      </c>
      <c r="J389" s="1233">
        <f t="shared" si="21"/>
        <v>119</v>
      </c>
      <c r="K389" s="840" t="s">
        <v>865</v>
      </c>
      <c r="L389" s="841" t="s">
        <v>665</v>
      </c>
      <c r="M389" s="841" t="s">
        <v>352</v>
      </c>
      <c r="N389" s="841" t="s">
        <v>815</v>
      </c>
      <c r="O389" s="841"/>
      <c r="P389" s="841" t="s">
        <v>5</v>
      </c>
      <c r="Q389" s="841" t="s">
        <v>323</v>
      </c>
      <c r="R389" s="840" t="s">
        <v>652</v>
      </c>
      <c r="S389" s="829"/>
      <c r="T389" s="829" t="s">
        <v>5</v>
      </c>
      <c r="U389" s="829" t="s">
        <v>323</v>
      </c>
      <c r="V389" s="847" t="s">
        <v>652</v>
      </c>
    </row>
    <row r="390" spans="1:22" outlineLevel="1">
      <c r="A390" s="847" t="s">
        <v>297</v>
      </c>
      <c r="B390" s="829" t="s">
        <v>2429</v>
      </c>
      <c r="C390" s="839">
        <v>43047</v>
      </c>
      <c r="D390" s="829" t="s">
        <v>2695</v>
      </c>
      <c r="E390" s="830" t="s">
        <v>2696</v>
      </c>
      <c r="F390" s="831">
        <v>69947</v>
      </c>
      <c r="G390" s="832">
        <v>33.89</v>
      </c>
      <c r="H390" s="829">
        <v>45</v>
      </c>
      <c r="I390" s="829" t="s">
        <v>322</v>
      </c>
      <c r="J390" s="1233">
        <f t="shared" si="21"/>
        <v>45</v>
      </c>
      <c r="K390" s="840" t="s">
        <v>901</v>
      </c>
      <c r="L390" s="841" t="s">
        <v>661</v>
      </c>
      <c r="M390" s="841" t="s">
        <v>352</v>
      </c>
      <c r="N390" s="841"/>
      <c r="O390" s="841"/>
      <c r="P390" s="841" t="s">
        <v>5</v>
      </c>
      <c r="Q390" s="841" t="s">
        <v>323</v>
      </c>
      <c r="R390" s="840" t="s">
        <v>652</v>
      </c>
      <c r="S390" s="829"/>
      <c r="T390" s="829" t="s">
        <v>5</v>
      </c>
      <c r="U390" s="829" t="s">
        <v>323</v>
      </c>
      <c r="V390" s="847" t="s">
        <v>652</v>
      </c>
    </row>
    <row r="391" spans="1:22" outlineLevel="1">
      <c r="A391" s="847" t="s">
        <v>297</v>
      </c>
      <c r="B391" s="829" t="s">
        <v>2429</v>
      </c>
      <c r="C391" s="839">
        <v>43048</v>
      </c>
      <c r="D391" s="829" t="s">
        <v>2652</v>
      </c>
      <c r="E391" s="830" t="s">
        <v>2697</v>
      </c>
      <c r="F391" s="831">
        <v>69947</v>
      </c>
      <c r="G391" s="832">
        <v>128.04</v>
      </c>
      <c r="H391" s="829">
        <v>170</v>
      </c>
      <c r="I391" s="829" t="s">
        <v>322</v>
      </c>
      <c r="J391" s="1233">
        <f t="shared" si="21"/>
        <v>170</v>
      </c>
      <c r="K391" s="840" t="s">
        <v>901</v>
      </c>
      <c r="L391" s="841" t="s">
        <v>661</v>
      </c>
      <c r="M391" s="841" t="s">
        <v>352</v>
      </c>
      <c r="N391" s="841"/>
      <c r="O391" s="841"/>
      <c r="P391" s="841" t="s">
        <v>5</v>
      </c>
      <c r="Q391" s="841" t="s">
        <v>323</v>
      </c>
      <c r="R391" s="840" t="s">
        <v>652</v>
      </c>
      <c r="S391" s="829"/>
      <c r="T391" s="829" t="s">
        <v>5</v>
      </c>
      <c r="U391" s="829" t="s">
        <v>323</v>
      </c>
      <c r="V391" s="847" t="s">
        <v>652</v>
      </c>
    </row>
    <row r="392" spans="1:22" outlineLevel="1">
      <c r="A392" s="847" t="s">
        <v>297</v>
      </c>
      <c r="B392" s="829" t="s">
        <v>2429</v>
      </c>
      <c r="C392" s="839">
        <v>43067</v>
      </c>
      <c r="D392" s="829" t="s">
        <v>2657</v>
      </c>
      <c r="E392" s="830" t="s">
        <v>2698</v>
      </c>
      <c r="F392" s="831">
        <v>69947</v>
      </c>
      <c r="G392" s="832">
        <v>128.04</v>
      </c>
      <c r="H392" s="829">
        <v>170</v>
      </c>
      <c r="I392" s="829" t="s">
        <v>322</v>
      </c>
      <c r="J392" s="1233">
        <f t="shared" si="21"/>
        <v>170</v>
      </c>
      <c r="K392" s="840" t="s">
        <v>901</v>
      </c>
      <c r="L392" s="841" t="s">
        <v>661</v>
      </c>
      <c r="M392" s="841" t="s">
        <v>352</v>
      </c>
      <c r="N392" s="841"/>
      <c r="O392" s="841"/>
      <c r="P392" s="841" t="s">
        <v>5</v>
      </c>
      <c r="Q392" s="841" t="s">
        <v>323</v>
      </c>
      <c r="R392" s="840" t="s">
        <v>652</v>
      </c>
      <c r="S392" s="829"/>
      <c r="T392" s="829" t="s">
        <v>5</v>
      </c>
      <c r="U392" s="829" t="s">
        <v>323</v>
      </c>
      <c r="V392" s="847" t="s">
        <v>652</v>
      </c>
    </row>
    <row r="393" spans="1:22">
      <c r="A393" s="842" t="s">
        <v>647</v>
      </c>
      <c r="B393" s="842"/>
      <c r="C393" s="842"/>
      <c r="D393" s="842"/>
      <c r="E393" s="843"/>
      <c r="F393" s="844"/>
      <c r="G393" s="845">
        <f>SUM(G384:G392)</f>
        <v>643.68999999999994</v>
      </c>
      <c r="H393" s="846">
        <f>SUM(H384:H392)</f>
        <v>854.65</v>
      </c>
      <c r="I393" s="842"/>
      <c r="J393" s="1234">
        <f>SUM(J384:J392)</f>
        <v>854.65</v>
      </c>
      <c r="K393" s="842"/>
      <c r="L393" s="842"/>
      <c r="M393" s="842"/>
      <c r="N393" s="842"/>
      <c r="O393" s="842"/>
      <c r="P393" s="842"/>
      <c r="Q393" s="842"/>
      <c r="R393" s="842"/>
      <c r="S393" s="829"/>
      <c r="T393" s="829"/>
      <c r="U393" s="829"/>
      <c r="V393" s="829"/>
    </row>
    <row r="394" spans="1:22" outlineLevel="1">
      <c r="A394" s="847" t="s">
        <v>331</v>
      </c>
      <c r="B394" s="829" t="s">
        <v>2428</v>
      </c>
      <c r="C394" s="839">
        <v>43031</v>
      </c>
      <c r="D394" s="847" t="s">
        <v>2699</v>
      </c>
      <c r="E394" s="830" t="s">
        <v>2700</v>
      </c>
      <c r="F394" s="831">
        <v>69426</v>
      </c>
      <c r="G394" s="832">
        <v>17.55</v>
      </c>
      <c r="H394" s="829">
        <v>17.55</v>
      </c>
      <c r="I394" s="829" t="s">
        <v>60</v>
      </c>
      <c r="J394" s="1233">
        <v>23.51</v>
      </c>
      <c r="K394" s="840" t="s">
        <v>680</v>
      </c>
      <c r="L394" s="841" t="s">
        <v>645</v>
      </c>
      <c r="M394" s="841" t="s">
        <v>352</v>
      </c>
      <c r="N394" s="841" t="s">
        <v>2701</v>
      </c>
      <c r="O394" s="841"/>
      <c r="P394" s="841" t="s">
        <v>5</v>
      </c>
      <c r="Q394" s="841" t="s">
        <v>323</v>
      </c>
      <c r="R394" s="840" t="s">
        <v>652</v>
      </c>
      <c r="S394" s="829"/>
      <c r="T394" s="829" t="s">
        <v>5</v>
      </c>
      <c r="U394" s="829" t="s">
        <v>323</v>
      </c>
      <c r="V394" s="847" t="s">
        <v>652</v>
      </c>
    </row>
    <row r="395" spans="1:22" outlineLevel="1">
      <c r="A395" s="847" t="s">
        <v>331</v>
      </c>
      <c r="B395" s="829" t="s">
        <v>2428</v>
      </c>
      <c r="C395" s="839">
        <v>43005</v>
      </c>
      <c r="D395" s="847" t="s">
        <v>2702</v>
      </c>
      <c r="E395" s="830" t="s">
        <v>2703</v>
      </c>
      <c r="F395" s="831">
        <v>69079</v>
      </c>
      <c r="G395" s="832">
        <v>47.25</v>
      </c>
      <c r="H395" s="829">
        <v>47.25</v>
      </c>
      <c r="I395" s="829" t="s">
        <v>60</v>
      </c>
      <c r="J395" s="1233">
        <v>63.3</v>
      </c>
      <c r="K395" s="840" t="s">
        <v>916</v>
      </c>
      <c r="L395" s="841" t="s">
        <v>645</v>
      </c>
      <c r="M395" s="841" t="s">
        <v>352</v>
      </c>
      <c r="N395" s="841"/>
      <c r="O395" s="841"/>
      <c r="P395" s="841" t="s">
        <v>5</v>
      </c>
      <c r="Q395" s="841" t="s">
        <v>323</v>
      </c>
      <c r="R395" s="840" t="s">
        <v>652</v>
      </c>
      <c r="S395" s="829"/>
      <c r="T395" s="829" t="s">
        <v>5</v>
      </c>
      <c r="U395" s="829" t="s">
        <v>323</v>
      </c>
      <c r="V395" s="847" t="s">
        <v>652</v>
      </c>
    </row>
    <row r="396" spans="1:22" outlineLevel="1">
      <c r="A396" s="847" t="s">
        <v>331</v>
      </c>
      <c r="B396" s="829" t="s">
        <v>2428</v>
      </c>
      <c r="C396" s="839">
        <v>43006</v>
      </c>
      <c r="D396" s="847" t="s">
        <v>2704</v>
      </c>
      <c r="E396" s="830" t="s">
        <v>2705</v>
      </c>
      <c r="F396" s="831">
        <v>69292</v>
      </c>
      <c r="G396" s="832">
        <v>22.5</v>
      </c>
      <c r="H396" s="829">
        <v>22.5</v>
      </c>
      <c r="I396" s="829" t="s">
        <v>60</v>
      </c>
      <c r="J396" s="1233">
        <v>30.14</v>
      </c>
      <c r="K396" s="840" t="s">
        <v>916</v>
      </c>
      <c r="L396" s="841" t="s">
        <v>645</v>
      </c>
      <c r="M396" s="841" t="s">
        <v>352</v>
      </c>
      <c r="N396" s="841"/>
      <c r="O396" s="841"/>
      <c r="P396" s="841" t="s">
        <v>5</v>
      </c>
      <c r="Q396" s="841" t="s">
        <v>323</v>
      </c>
      <c r="R396" s="840" t="s">
        <v>652</v>
      </c>
      <c r="S396" s="829"/>
      <c r="T396" s="829" t="s">
        <v>5</v>
      </c>
      <c r="U396" s="829" t="s">
        <v>323</v>
      </c>
      <c r="V396" s="847" t="s">
        <v>652</v>
      </c>
    </row>
    <row r="397" spans="1:22" outlineLevel="1">
      <c r="A397" s="847" t="s">
        <v>331</v>
      </c>
      <c r="B397" s="829" t="s">
        <v>2428</v>
      </c>
      <c r="C397" s="839">
        <v>43006</v>
      </c>
      <c r="D397" s="847" t="s">
        <v>2704</v>
      </c>
      <c r="E397" s="830" t="s">
        <v>2705</v>
      </c>
      <c r="F397" s="831">
        <v>69292</v>
      </c>
      <c r="G397" s="832">
        <v>11.25</v>
      </c>
      <c r="H397" s="829">
        <v>11.25</v>
      </c>
      <c r="I397" s="829" t="s">
        <v>60</v>
      </c>
      <c r="J397" s="1233">
        <v>15.07</v>
      </c>
      <c r="K397" s="840" t="s">
        <v>916</v>
      </c>
      <c r="L397" s="841" t="s">
        <v>645</v>
      </c>
      <c r="M397" s="841" t="s">
        <v>352</v>
      </c>
      <c r="N397" s="841"/>
      <c r="O397" s="841"/>
      <c r="P397" s="841" t="s">
        <v>5</v>
      </c>
      <c r="Q397" s="841" t="s">
        <v>323</v>
      </c>
      <c r="R397" s="840" t="s">
        <v>652</v>
      </c>
      <c r="S397" s="829"/>
      <c r="T397" s="829" t="s">
        <v>5</v>
      </c>
      <c r="U397" s="829" t="s">
        <v>323</v>
      </c>
      <c r="V397" s="847" t="s">
        <v>652</v>
      </c>
    </row>
    <row r="398" spans="1:22">
      <c r="A398" s="842" t="s">
        <v>647</v>
      </c>
      <c r="B398" s="842"/>
      <c r="C398" s="842"/>
      <c r="D398" s="842"/>
      <c r="E398" s="843"/>
      <c r="F398" s="844"/>
      <c r="G398" s="845">
        <f>SUM(G394:G397)</f>
        <v>98.55</v>
      </c>
      <c r="H398" s="846">
        <f>SUM(H394:H397)</f>
        <v>98.55</v>
      </c>
      <c r="I398" s="842"/>
      <c r="J398" s="1234">
        <f>SUM(J394:J397)</f>
        <v>132.02000000000001</v>
      </c>
      <c r="K398" s="842"/>
      <c r="L398" s="842"/>
      <c r="M398" s="842"/>
      <c r="N398" s="842"/>
      <c r="O398" s="842"/>
      <c r="P398" s="842"/>
      <c r="Q398" s="842"/>
      <c r="R398" s="842"/>
      <c r="S398" s="829"/>
      <c r="T398" s="829"/>
      <c r="U398" s="829"/>
      <c r="V398" s="829"/>
    </row>
    <row r="399" spans="1:22" outlineLevel="1">
      <c r="A399" s="847" t="s">
        <v>332</v>
      </c>
      <c r="B399" s="829" t="s">
        <v>2428</v>
      </c>
      <c r="C399" s="839">
        <v>43039</v>
      </c>
      <c r="D399" s="847" t="s">
        <v>2706</v>
      </c>
      <c r="E399" s="830" t="s">
        <v>2418</v>
      </c>
      <c r="F399" s="831">
        <v>69593</v>
      </c>
      <c r="G399" s="832">
        <v>3132.94</v>
      </c>
      <c r="H399" s="829">
        <v>3132.94</v>
      </c>
      <c r="I399" s="829" t="s">
        <v>60</v>
      </c>
      <c r="J399" s="1233">
        <v>4197.2</v>
      </c>
      <c r="K399" s="840" t="s">
        <v>922</v>
      </c>
      <c r="L399" s="841" t="s">
        <v>645</v>
      </c>
      <c r="M399" s="841" t="s">
        <v>352</v>
      </c>
      <c r="N399" s="841"/>
      <c r="O399" s="841"/>
      <c r="P399" s="841" t="s">
        <v>22</v>
      </c>
      <c r="Q399" s="841" t="s">
        <v>323</v>
      </c>
      <c r="R399" s="840" t="s">
        <v>652</v>
      </c>
      <c r="S399" s="829"/>
      <c r="T399" s="829" t="s">
        <v>22</v>
      </c>
      <c r="U399" s="829" t="s">
        <v>323</v>
      </c>
      <c r="V399" s="847" t="s">
        <v>652</v>
      </c>
    </row>
    <row r="400" spans="1:22" outlineLevel="1">
      <c r="A400" s="847" t="s">
        <v>332</v>
      </c>
      <c r="B400" s="829" t="s">
        <v>2429</v>
      </c>
      <c r="C400" s="839">
        <v>43069</v>
      </c>
      <c r="D400" s="847" t="s">
        <v>2707</v>
      </c>
      <c r="E400" s="830" t="s">
        <v>2418</v>
      </c>
      <c r="F400" s="831">
        <v>69983</v>
      </c>
      <c r="G400" s="832">
        <v>2954.06</v>
      </c>
      <c r="H400" s="829">
        <v>2954.06</v>
      </c>
      <c r="I400" s="829" t="s">
        <v>60</v>
      </c>
      <c r="J400" s="1233">
        <v>3922.24</v>
      </c>
      <c r="K400" s="840" t="s">
        <v>922</v>
      </c>
      <c r="L400" s="841" t="s">
        <v>645</v>
      </c>
      <c r="M400" s="841" t="s">
        <v>352</v>
      </c>
      <c r="N400" s="841"/>
      <c r="O400" s="841"/>
      <c r="P400" s="841" t="s">
        <v>22</v>
      </c>
      <c r="Q400" s="841" t="s">
        <v>323</v>
      </c>
      <c r="R400" s="840" t="s">
        <v>652</v>
      </c>
      <c r="S400" s="829"/>
      <c r="T400" s="829" t="s">
        <v>22</v>
      </c>
      <c r="U400" s="829" t="s">
        <v>323</v>
      </c>
      <c r="V400" s="847" t="s">
        <v>652</v>
      </c>
    </row>
    <row r="401" spans="1:22">
      <c r="A401" s="842" t="s">
        <v>647</v>
      </c>
      <c r="B401" s="842"/>
      <c r="C401" s="842"/>
      <c r="D401" s="842"/>
      <c r="E401" s="843"/>
      <c r="F401" s="844"/>
      <c r="G401" s="845">
        <f>SUM(G399:G400)</f>
        <v>6087</v>
      </c>
      <c r="H401" s="846">
        <f>SUM(H399:H400)</f>
        <v>6087</v>
      </c>
      <c r="I401" s="842"/>
      <c r="J401" s="1234">
        <f>SUM(J399:J400)</f>
        <v>8119.44</v>
      </c>
      <c r="K401" s="842"/>
      <c r="L401" s="842"/>
      <c r="M401" s="842"/>
      <c r="N401" s="842"/>
      <c r="O401" s="842"/>
      <c r="P401" s="842"/>
      <c r="Q401" s="842"/>
      <c r="R401" s="842"/>
      <c r="S401" s="829"/>
      <c r="T401" s="829"/>
      <c r="U401" s="829"/>
      <c r="V401" s="829"/>
    </row>
    <row r="402" spans="1:22" outlineLevel="1">
      <c r="A402" s="847" t="s">
        <v>2159</v>
      </c>
      <c r="B402" s="829" t="s">
        <v>2428</v>
      </c>
      <c r="C402" s="839">
        <v>43039</v>
      </c>
      <c r="D402" s="847" t="s">
        <v>2458</v>
      </c>
      <c r="E402" s="830" t="s">
        <v>2708</v>
      </c>
      <c r="F402" s="831">
        <v>69516</v>
      </c>
      <c r="G402" s="832">
        <v>246.32</v>
      </c>
      <c r="H402" s="829">
        <v>330</v>
      </c>
      <c r="I402" s="829" t="s">
        <v>322</v>
      </c>
      <c r="J402" s="1233">
        <f t="shared" ref="J402:J429" si="22">H402</f>
        <v>330</v>
      </c>
      <c r="K402" s="840" t="s">
        <v>683</v>
      </c>
      <c r="L402" s="841" t="s">
        <v>661</v>
      </c>
      <c r="M402" s="841" t="s">
        <v>352</v>
      </c>
      <c r="N402" s="841"/>
      <c r="O402" s="841"/>
      <c r="P402" s="841" t="s">
        <v>5</v>
      </c>
      <c r="Q402" s="841" t="s">
        <v>323</v>
      </c>
      <c r="R402" s="840" t="s">
        <v>652</v>
      </c>
      <c r="S402" s="829"/>
      <c r="T402" s="829" t="s">
        <v>5</v>
      </c>
      <c r="U402" s="829" t="s">
        <v>323</v>
      </c>
      <c r="V402" s="847" t="s">
        <v>652</v>
      </c>
    </row>
    <row r="403" spans="1:22" outlineLevel="1">
      <c r="A403" s="847" t="s">
        <v>2159</v>
      </c>
      <c r="B403" s="829" t="s">
        <v>2428</v>
      </c>
      <c r="C403" s="839">
        <v>43039</v>
      </c>
      <c r="D403" s="847" t="s">
        <v>2709</v>
      </c>
      <c r="E403" s="830" t="s">
        <v>2710</v>
      </c>
      <c r="F403" s="831">
        <v>69516</v>
      </c>
      <c r="G403" s="832">
        <v>507.58</v>
      </c>
      <c r="H403" s="829">
        <v>680</v>
      </c>
      <c r="I403" s="829" t="s">
        <v>322</v>
      </c>
      <c r="J403" s="1233">
        <f t="shared" si="22"/>
        <v>680</v>
      </c>
      <c r="K403" s="840" t="s">
        <v>683</v>
      </c>
      <c r="L403" s="841" t="s">
        <v>661</v>
      </c>
      <c r="M403" s="841" t="s">
        <v>352</v>
      </c>
      <c r="N403" s="841"/>
      <c r="O403" s="841"/>
      <c r="P403" s="841" t="s">
        <v>5</v>
      </c>
      <c r="Q403" s="841" t="s">
        <v>323</v>
      </c>
      <c r="R403" s="840" t="s">
        <v>652</v>
      </c>
      <c r="S403" s="829"/>
      <c r="T403" s="829" t="s">
        <v>5</v>
      </c>
      <c r="U403" s="829" t="s">
        <v>323</v>
      </c>
      <c r="V403" s="847" t="s">
        <v>652</v>
      </c>
    </row>
    <row r="404" spans="1:22" outlineLevel="1">
      <c r="A404" s="847" t="s">
        <v>2159</v>
      </c>
      <c r="B404" s="829" t="s">
        <v>2428</v>
      </c>
      <c r="C404" s="839">
        <v>43039</v>
      </c>
      <c r="D404" s="847" t="s">
        <v>2709</v>
      </c>
      <c r="E404" s="830" t="s">
        <v>2711</v>
      </c>
      <c r="F404" s="831">
        <v>69516</v>
      </c>
      <c r="G404" s="832">
        <v>171.68</v>
      </c>
      <c r="H404" s="829">
        <v>230</v>
      </c>
      <c r="I404" s="829" t="s">
        <v>322</v>
      </c>
      <c r="J404" s="1233">
        <f t="shared" si="22"/>
        <v>230</v>
      </c>
      <c r="K404" s="840" t="s">
        <v>996</v>
      </c>
      <c r="L404" s="841" t="s">
        <v>661</v>
      </c>
      <c r="M404" s="841" t="s">
        <v>352</v>
      </c>
      <c r="N404" s="841"/>
      <c r="O404" s="841"/>
      <c r="P404" s="841" t="s">
        <v>5</v>
      </c>
      <c r="Q404" s="841" t="s">
        <v>323</v>
      </c>
      <c r="R404" s="840" t="s">
        <v>652</v>
      </c>
      <c r="S404" s="829"/>
      <c r="T404" s="829" t="s">
        <v>5</v>
      </c>
      <c r="U404" s="829" t="s">
        <v>323</v>
      </c>
      <c r="V404" s="847" t="s">
        <v>652</v>
      </c>
    </row>
    <row r="405" spans="1:22" outlineLevel="1">
      <c r="A405" s="847" t="s">
        <v>2159</v>
      </c>
      <c r="B405" s="829" t="s">
        <v>2428</v>
      </c>
      <c r="C405" s="839">
        <v>43024</v>
      </c>
      <c r="D405" s="847" t="s">
        <v>2530</v>
      </c>
      <c r="E405" s="830" t="s">
        <v>2712</v>
      </c>
      <c r="F405" s="831">
        <v>69516</v>
      </c>
      <c r="G405" s="832">
        <v>132.12</v>
      </c>
      <c r="H405" s="829">
        <v>177</v>
      </c>
      <c r="I405" s="829" t="s">
        <v>322</v>
      </c>
      <c r="J405" s="1233">
        <f t="shared" si="22"/>
        <v>177</v>
      </c>
      <c r="K405" s="840" t="s">
        <v>878</v>
      </c>
      <c r="L405" s="841" t="s">
        <v>661</v>
      </c>
      <c r="M405" s="841" t="s">
        <v>352</v>
      </c>
      <c r="N405" s="841"/>
      <c r="O405" s="841"/>
      <c r="P405" s="841" t="s">
        <v>5</v>
      </c>
      <c r="Q405" s="841" t="s">
        <v>323</v>
      </c>
      <c r="R405" s="840" t="s">
        <v>652</v>
      </c>
      <c r="S405" s="829"/>
      <c r="T405" s="829" t="s">
        <v>5</v>
      </c>
      <c r="U405" s="829" t="s">
        <v>323</v>
      </c>
      <c r="V405" s="847" t="s">
        <v>652</v>
      </c>
    </row>
    <row r="406" spans="1:22" outlineLevel="1">
      <c r="A406" s="847" t="s">
        <v>2159</v>
      </c>
      <c r="B406" s="829" t="s">
        <v>2428</v>
      </c>
      <c r="C406" s="839">
        <v>43039</v>
      </c>
      <c r="D406" s="847" t="s">
        <v>2709</v>
      </c>
      <c r="E406" s="830" t="s">
        <v>2713</v>
      </c>
      <c r="F406" s="831">
        <v>69516</v>
      </c>
      <c r="G406" s="832">
        <v>44.79</v>
      </c>
      <c r="H406" s="829">
        <v>60</v>
      </c>
      <c r="I406" s="829" t="s">
        <v>322</v>
      </c>
      <c r="J406" s="1233">
        <f t="shared" si="22"/>
        <v>60</v>
      </c>
      <c r="K406" s="840" t="s">
        <v>878</v>
      </c>
      <c r="L406" s="841" t="s">
        <v>661</v>
      </c>
      <c r="M406" s="841" t="s">
        <v>352</v>
      </c>
      <c r="N406" s="841"/>
      <c r="O406" s="841"/>
      <c r="P406" s="841" t="s">
        <v>5</v>
      </c>
      <c r="Q406" s="841" t="s">
        <v>323</v>
      </c>
      <c r="R406" s="840" t="s">
        <v>652</v>
      </c>
      <c r="S406" s="829"/>
      <c r="T406" s="829" t="s">
        <v>5</v>
      </c>
      <c r="U406" s="829" t="s">
        <v>323</v>
      </c>
      <c r="V406" s="847" t="s">
        <v>652</v>
      </c>
    </row>
    <row r="407" spans="1:22" outlineLevel="1">
      <c r="A407" s="847" t="s">
        <v>2159</v>
      </c>
      <c r="B407" s="829" t="s">
        <v>2428</v>
      </c>
      <c r="C407" s="839">
        <v>43039</v>
      </c>
      <c r="D407" s="847" t="s">
        <v>2709</v>
      </c>
      <c r="E407" s="830" t="s">
        <v>2714</v>
      </c>
      <c r="F407" s="831">
        <v>69516</v>
      </c>
      <c r="G407" s="832">
        <v>111.97</v>
      </c>
      <c r="H407" s="829">
        <v>150</v>
      </c>
      <c r="I407" s="829" t="s">
        <v>322</v>
      </c>
      <c r="J407" s="1233">
        <f t="shared" si="22"/>
        <v>150</v>
      </c>
      <c r="K407" s="840" t="s">
        <v>1000</v>
      </c>
      <c r="L407" s="841" t="s">
        <v>661</v>
      </c>
      <c r="M407" s="841" t="s">
        <v>352</v>
      </c>
      <c r="N407" s="841"/>
      <c r="O407" s="841"/>
      <c r="P407" s="841" t="s">
        <v>5</v>
      </c>
      <c r="Q407" s="841" t="s">
        <v>323</v>
      </c>
      <c r="R407" s="840" t="s">
        <v>652</v>
      </c>
      <c r="S407" s="829"/>
      <c r="T407" s="829" t="s">
        <v>5</v>
      </c>
      <c r="U407" s="829" t="s">
        <v>323</v>
      </c>
      <c r="V407" s="847" t="s">
        <v>652</v>
      </c>
    </row>
    <row r="408" spans="1:22" outlineLevel="1">
      <c r="A408" s="847" t="s">
        <v>2159</v>
      </c>
      <c r="B408" s="829" t="s">
        <v>2428</v>
      </c>
      <c r="C408" s="839">
        <v>43039</v>
      </c>
      <c r="D408" s="847" t="s">
        <v>2709</v>
      </c>
      <c r="E408" s="830" t="s">
        <v>2715</v>
      </c>
      <c r="F408" s="831">
        <v>69516</v>
      </c>
      <c r="G408" s="832">
        <v>335.9</v>
      </c>
      <c r="H408" s="829">
        <v>450</v>
      </c>
      <c r="I408" s="829" t="s">
        <v>322</v>
      </c>
      <c r="J408" s="1233">
        <f t="shared" si="22"/>
        <v>450</v>
      </c>
      <c r="K408" s="840" t="s">
        <v>1308</v>
      </c>
      <c r="L408" s="841" t="s">
        <v>661</v>
      </c>
      <c r="M408" s="841" t="s">
        <v>352</v>
      </c>
      <c r="N408" s="841"/>
      <c r="O408" s="841"/>
      <c r="P408" s="841" t="s">
        <v>5</v>
      </c>
      <c r="Q408" s="841" t="s">
        <v>323</v>
      </c>
      <c r="R408" s="840" t="s">
        <v>652</v>
      </c>
      <c r="S408" s="829"/>
      <c r="T408" s="829" t="s">
        <v>5</v>
      </c>
      <c r="U408" s="829" t="s">
        <v>323</v>
      </c>
      <c r="V408" s="847" t="s">
        <v>652</v>
      </c>
    </row>
    <row r="409" spans="1:22" outlineLevel="1">
      <c r="A409" s="847" t="s">
        <v>2159</v>
      </c>
      <c r="B409" s="829" t="s">
        <v>2428</v>
      </c>
      <c r="C409" s="839">
        <v>43039</v>
      </c>
      <c r="D409" s="847" t="s">
        <v>2709</v>
      </c>
      <c r="E409" s="830" t="s">
        <v>2716</v>
      </c>
      <c r="F409" s="831">
        <v>69516</v>
      </c>
      <c r="G409" s="832">
        <v>67.180000000000007</v>
      </c>
      <c r="H409" s="829">
        <v>90</v>
      </c>
      <c r="I409" s="829" t="s">
        <v>322</v>
      </c>
      <c r="J409" s="1233">
        <f t="shared" si="22"/>
        <v>90</v>
      </c>
      <c r="K409" s="840" t="s">
        <v>2145</v>
      </c>
      <c r="L409" s="841" t="s">
        <v>661</v>
      </c>
      <c r="M409" s="841" t="s">
        <v>352</v>
      </c>
      <c r="N409" s="841"/>
      <c r="O409" s="841"/>
      <c r="P409" s="841" t="s">
        <v>5</v>
      </c>
      <c r="Q409" s="841" t="s">
        <v>323</v>
      </c>
      <c r="R409" s="840" t="s">
        <v>652</v>
      </c>
      <c r="S409" s="829"/>
      <c r="T409" s="829" t="s">
        <v>5</v>
      </c>
      <c r="U409" s="829" t="s">
        <v>323</v>
      </c>
      <c r="V409" s="847" t="s">
        <v>652</v>
      </c>
    </row>
    <row r="410" spans="1:22" outlineLevel="1">
      <c r="A410" s="847" t="s">
        <v>2159</v>
      </c>
      <c r="B410" s="829" t="s">
        <v>2428</v>
      </c>
      <c r="C410" s="839">
        <v>43024</v>
      </c>
      <c r="D410" s="847" t="s">
        <v>2530</v>
      </c>
      <c r="E410" s="830" t="s">
        <v>2717</v>
      </c>
      <c r="F410" s="831">
        <v>69516</v>
      </c>
      <c r="G410" s="832">
        <v>15.68</v>
      </c>
      <c r="H410" s="829">
        <v>21</v>
      </c>
      <c r="I410" s="829" t="s">
        <v>322</v>
      </c>
      <c r="J410" s="1233">
        <f t="shared" si="22"/>
        <v>21</v>
      </c>
      <c r="K410" s="840" t="s">
        <v>895</v>
      </c>
      <c r="L410" s="841" t="s">
        <v>661</v>
      </c>
      <c r="M410" s="841" t="s">
        <v>352</v>
      </c>
      <c r="N410" s="841"/>
      <c r="O410" s="841"/>
      <c r="P410" s="841" t="s">
        <v>5</v>
      </c>
      <c r="Q410" s="841" t="s">
        <v>323</v>
      </c>
      <c r="R410" s="840" t="s">
        <v>652</v>
      </c>
      <c r="S410" s="829"/>
      <c r="T410" s="829" t="s">
        <v>5</v>
      </c>
      <c r="U410" s="829" t="s">
        <v>323</v>
      </c>
      <c r="V410" s="847" t="s">
        <v>652</v>
      </c>
    </row>
    <row r="411" spans="1:22" outlineLevel="1">
      <c r="A411" s="847" t="s">
        <v>2159</v>
      </c>
      <c r="B411" s="829" t="s">
        <v>2429</v>
      </c>
      <c r="C411" s="839">
        <v>43068</v>
      </c>
      <c r="D411" s="847" t="s">
        <v>2430</v>
      </c>
      <c r="E411" s="830" t="s">
        <v>2718</v>
      </c>
      <c r="F411" s="831">
        <v>69947</v>
      </c>
      <c r="G411" s="832">
        <v>7.53</v>
      </c>
      <c r="H411" s="829">
        <v>10</v>
      </c>
      <c r="I411" s="829" t="s">
        <v>322</v>
      </c>
      <c r="J411" s="1233">
        <f t="shared" si="22"/>
        <v>10</v>
      </c>
      <c r="K411" s="840" t="s">
        <v>756</v>
      </c>
      <c r="L411" s="841" t="s">
        <v>661</v>
      </c>
      <c r="M411" s="841" t="s">
        <v>352</v>
      </c>
      <c r="N411" s="841"/>
      <c r="O411" s="841"/>
      <c r="P411" s="841" t="s">
        <v>5</v>
      </c>
      <c r="Q411" s="841" t="s">
        <v>323</v>
      </c>
      <c r="R411" s="840" t="s">
        <v>652</v>
      </c>
      <c r="S411" s="829"/>
      <c r="T411" s="829" t="s">
        <v>5</v>
      </c>
      <c r="U411" s="829" t="s">
        <v>323</v>
      </c>
      <c r="V411" s="847" t="s">
        <v>652</v>
      </c>
    </row>
    <row r="412" spans="1:22" outlineLevel="1">
      <c r="A412" s="847" t="s">
        <v>2159</v>
      </c>
      <c r="B412" s="829" t="s">
        <v>2429</v>
      </c>
      <c r="C412" s="839">
        <v>43068</v>
      </c>
      <c r="D412" s="847" t="s">
        <v>2430</v>
      </c>
      <c r="E412" s="830" t="s">
        <v>2431</v>
      </c>
      <c r="F412" s="831">
        <v>69947</v>
      </c>
      <c r="G412" s="832">
        <v>655.25</v>
      </c>
      <c r="H412" s="829">
        <v>870</v>
      </c>
      <c r="I412" s="829" t="s">
        <v>322</v>
      </c>
      <c r="J412" s="1233">
        <f t="shared" si="22"/>
        <v>870</v>
      </c>
      <c r="K412" s="840" t="s">
        <v>683</v>
      </c>
      <c r="L412" s="841" t="s">
        <v>661</v>
      </c>
      <c r="M412" s="841" t="s">
        <v>352</v>
      </c>
      <c r="N412" s="841"/>
      <c r="O412" s="841"/>
      <c r="P412" s="841" t="s">
        <v>5</v>
      </c>
      <c r="Q412" s="841" t="s">
        <v>323</v>
      </c>
      <c r="R412" s="840" t="s">
        <v>652</v>
      </c>
      <c r="S412" s="829"/>
      <c r="T412" s="829" t="s">
        <v>5</v>
      </c>
      <c r="U412" s="829" t="s">
        <v>323</v>
      </c>
      <c r="V412" s="847" t="s">
        <v>652</v>
      </c>
    </row>
    <row r="413" spans="1:22" outlineLevel="1">
      <c r="A413" s="847" t="s">
        <v>2159</v>
      </c>
      <c r="B413" s="829" t="s">
        <v>2429</v>
      </c>
      <c r="C413" s="839">
        <v>43069</v>
      </c>
      <c r="D413" s="847" t="s">
        <v>2475</v>
      </c>
      <c r="E413" s="830" t="s">
        <v>2719</v>
      </c>
      <c r="F413" s="831">
        <v>69947</v>
      </c>
      <c r="G413" s="832">
        <v>1649.41</v>
      </c>
      <c r="H413" s="829">
        <v>2190</v>
      </c>
      <c r="I413" s="829" t="s">
        <v>322</v>
      </c>
      <c r="J413" s="1233">
        <f t="shared" si="22"/>
        <v>2190</v>
      </c>
      <c r="K413" s="840" t="s">
        <v>683</v>
      </c>
      <c r="L413" s="841" t="s">
        <v>661</v>
      </c>
      <c r="M413" s="841" t="s">
        <v>352</v>
      </c>
      <c r="N413" s="841"/>
      <c r="O413" s="841"/>
      <c r="P413" s="841" t="s">
        <v>5</v>
      </c>
      <c r="Q413" s="841" t="s">
        <v>323</v>
      </c>
      <c r="R413" s="840" t="s">
        <v>652</v>
      </c>
      <c r="S413" s="829"/>
      <c r="T413" s="829" t="s">
        <v>5</v>
      </c>
      <c r="U413" s="829" t="s">
        <v>323</v>
      </c>
      <c r="V413" s="847" t="s">
        <v>652</v>
      </c>
    </row>
    <row r="414" spans="1:22" outlineLevel="1">
      <c r="A414" s="847" t="s">
        <v>2159</v>
      </c>
      <c r="B414" s="829" t="s">
        <v>2429</v>
      </c>
      <c r="C414" s="839">
        <v>43069</v>
      </c>
      <c r="D414" s="847" t="s">
        <v>2720</v>
      </c>
      <c r="E414" s="830" t="s">
        <v>2721</v>
      </c>
      <c r="F414" s="831">
        <v>69947</v>
      </c>
      <c r="G414" s="832">
        <v>809.64</v>
      </c>
      <c r="H414" s="829">
        <v>1075</v>
      </c>
      <c r="I414" s="829" t="s">
        <v>322</v>
      </c>
      <c r="J414" s="1233">
        <f t="shared" si="22"/>
        <v>1075</v>
      </c>
      <c r="K414" s="840" t="s">
        <v>683</v>
      </c>
      <c r="L414" s="841" t="s">
        <v>661</v>
      </c>
      <c r="M414" s="841" t="s">
        <v>352</v>
      </c>
      <c r="N414" s="841"/>
      <c r="O414" s="841"/>
      <c r="P414" s="841" t="s">
        <v>5</v>
      </c>
      <c r="Q414" s="841" t="s">
        <v>323</v>
      </c>
      <c r="R414" s="840" t="s">
        <v>652</v>
      </c>
      <c r="S414" s="829"/>
      <c r="T414" s="829" t="s">
        <v>5</v>
      </c>
      <c r="U414" s="829" t="s">
        <v>323</v>
      </c>
      <c r="V414" s="847" t="s">
        <v>652</v>
      </c>
    </row>
    <row r="415" spans="1:22" outlineLevel="1">
      <c r="A415" s="847" t="s">
        <v>2159</v>
      </c>
      <c r="B415" s="829" t="s">
        <v>2429</v>
      </c>
      <c r="C415" s="839">
        <v>43069</v>
      </c>
      <c r="D415" s="847" t="s">
        <v>2495</v>
      </c>
      <c r="E415" s="830" t="s">
        <v>2722</v>
      </c>
      <c r="F415" s="831">
        <v>69947</v>
      </c>
      <c r="G415" s="832">
        <v>1638.12</v>
      </c>
      <c r="H415" s="829">
        <v>2175</v>
      </c>
      <c r="I415" s="829" t="s">
        <v>322</v>
      </c>
      <c r="J415" s="1233">
        <f t="shared" si="22"/>
        <v>2175</v>
      </c>
      <c r="K415" s="840" t="s">
        <v>998</v>
      </c>
      <c r="L415" s="841" t="s">
        <v>661</v>
      </c>
      <c r="M415" s="841" t="s">
        <v>352</v>
      </c>
      <c r="N415" s="841"/>
      <c r="O415" s="841"/>
      <c r="P415" s="841" t="s">
        <v>5</v>
      </c>
      <c r="Q415" s="841" t="s">
        <v>323</v>
      </c>
      <c r="R415" s="840" t="s">
        <v>652</v>
      </c>
      <c r="S415" s="829"/>
      <c r="T415" s="829" t="s">
        <v>5</v>
      </c>
      <c r="U415" s="829" t="s">
        <v>323</v>
      </c>
      <c r="V415" s="847" t="s">
        <v>652</v>
      </c>
    </row>
    <row r="416" spans="1:22" outlineLevel="1">
      <c r="A416" s="847" t="s">
        <v>2159</v>
      </c>
      <c r="B416" s="829" t="s">
        <v>2429</v>
      </c>
      <c r="C416" s="839">
        <v>43069</v>
      </c>
      <c r="D416" s="847" t="s">
        <v>2720</v>
      </c>
      <c r="E416" s="830" t="s">
        <v>2723</v>
      </c>
      <c r="F416" s="831">
        <v>69947</v>
      </c>
      <c r="G416" s="832">
        <v>1242.71</v>
      </c>
      <c r="H416" s="829">
        <v>1650</v>
      </c>
      <c r="I416" s="829" t="s">
        <v>322</v>
      </c>
      <c r="J416" s="1233">
        <f t="shared" si="22"/>
        <v>1650</v>
      </c>
      <c r="K416" s="840" t="s">
        <v>998</v>
      </c>
      <c r="L416" s="841" t="s">
        <v>661</v>
      </c>
      <c r="M416" s="841" t="s">
        <v>352</v>
      </c>
      <c r="N416" s="841"/>
      <c r="O416" s="841"/>
      <c r="P416" s="841" t="s">
        <v>5</v>
      </c>
      <c r="Q416" s="841" t="s">
        <v>323</v>
      </c>
      <c r="R416" s="840" t="s">
        <v>652</v>
      </c>
      <c r="S416" s="829"/>
      <c r="T416" s="829" t="s">
        <v>5</v>
      </c>
      <c r="U416" s="829" t="s">
        <v>323</v>
      </c>
      <c r="V416" s="847" t="s">
        <v>652</v>
      </c>
    </row>
    <row r="417" spans="1:22" outlineLevel="1">
      <c r="A417" s="847" t="s">
        <v>2159</v>
      </c>
      <c r="B417" s="829" t="s">
        <v>2429</v>
      </c>
      <c r="C417" s="839">
        <v>43069</v>
      </c>
      <c r="D417" s="847" t="s">
        <v>2720</v>
      </c>
      <c r="E417" s="830" t="s">
        <v>2724</v>
      </c>
      <c r="F417" s="831">
        <v>69947</v>
      </c>
      <c r="G417" s="832">
        <v>30.13</v>
      </c>
      <c r="H417" s="829">
        <v>40</v>
      </c>
      <c r="I417" s="829" t="s">
        <v>322</v>
      </c>
      <c r="J417" s="1233">
        <f t="shared" si="22"/>
        <v>40</v>
      </c>
      <c r="K417" s="840" t="s">
        <v>998</v>
      </c>
      <c r="L417" s="841" t="s">
        <v>661</v>
      </c>
      <c r="M417" s="841" t="s">
        <v>352</v>
      </c>
      <c r="N417" s="841"/>
      <c r="O417" s="841"/>
      <c r="P417" s="841" t="s">
        <v>5</v>
      </c>
      <c r="Q417" s="841" t="s">
        <v>323</v>
      </c>
      <c r="R417" s="840" t="s">
        <v>652</v>
      </c>
      <c r="S417" s="829"/>
      <c r="T417" s="829" t="s">
        <v>5</v>
      </c>
      <c r="U417" s="829" t="s">
        <v>323</v>
      </c>
      <c r="V417" s="847" t="s">
        <v>652</v>
      </c>
    </row>
    <row r="418" spans="1:22" outlineLevel="1">
      <c r="A418" s="847" t="s">
        <v>2159</v>
      </c>
      <c r="B418" s="829" t="s">
        <v>2429</v>
      </c>
      <c r="C418" s="839">
        <v>43068</v>
      </c>
      <c r="D418" s="847" t="s">
        <v>2430</v>
      </c>
      <c r="E418" s="830" t="s">
        <v>2725</v>
      </c>
      <c r="F418" s="831">
        <v>69947</v>
      </c>
      <c r="G418" s="832">
        <v>416.5</v>
      </c>
      <c r="H418" s="829">
        <v>553</v>
      </c>
      <c r="I418" s="829" t="s">
        <v>322</v>
      </c>
      <c r="J418" s="1233">
        <f t="shared" si="22"/>
        <v>553</v>
      </c>
      <c r="K418" s="840" t="s">
        <v>998</v>
      </c>
      <c r="L418" s="841" t="s">
        <v>661</v>
      </c>
      <c r="M418" s="841" t="s">
        <v>352</v>
      </c>
      <c r="N418" s="841"/>
      <c r="O418" s="841"/>
      <c r="P418" s="841" t="s">
        <v>5</v>
      </c>
      <c r="Q418" s="841" t="s">
        <v>323</v>
      </c>
      <c r="R418" s="840" t="s">
        <v>652</v>
      </c>
      <c r="S418" s="829"/>
      <c r="T418" s="829" t="s">
        <v>5</v>
      </c>
      <c r="U418" s="829" t="s">
        <v>323</v>
      </c>
      <c r="V418" s="847" t="s">
        <v>652</v>
      </c>
    </row>
    <row r="419" spans="1:22" outlineLevel="1">
      <c r="A419" s="847" t="s">
        <v>2159</v>
      </c>
      <c r="B419" s="829" t="s">
        <v>2429</v>
      </c>
      <c r="C419" s="839">
        <v>43068</v>
      </c>
      <c r="D419" s="847" t="s">
        <v>2430</v>
      </c>
      <c r="E419" s="830" t="s">
        <v>2725</v>
      </c>
      <c r="F419" s="831">
        <v>69947</v>
      </c>
      <c r="G419" s="832">
        <v>49.71</v>
      </c>
      <c r="H419" s="829">
        <v>66</v>
      </c>
      <c r="I419" s="829" t="s">
        <v>322</v>
      </c>
      <c r="J419" s="1233">
        <f t="shared" si="22"/>
        <v>66</v>
      </c>
      <c r="K419" s="840" t="s">
        <v>998</v>
      </c>
      <c r="L419" s="841" t="s">
        <v>661</v>
      </c>
      <c r="M419" s="841" t="s">
        <v>352</v>
      </c>
      <c r="N419" s="841"/>
      <c r="O419" s="841"/>
      <c r="P419" s="841" t="s">
        <v>5</v>
      </c>
      <c r="Q419" s="841" t="s">
        <v>323</v>
      </c>
      <c r="R419" s="840" t="s">
        <v>652</v>
      </c>
      <c r="S419" s="829"/>
      <c r="T419" s="829" t="s">
        <v>5</v>
      </c>
      <c r="U419" s="829" t="s">
        <v>323</v>
      </c>
      <c r="V419" s="847" t="s">
        <v>652</v>
      </c>
    </row>
    <row r="420" spans="1:22" outlineLevel="1">
      <c r="A420" s="847" t="s">
        <v>2159</v>
      </c>
      <c r="B420" s="829" t="s">
        <v>2429</v>
      </c>
      <c r="C420" s="839">
        <v>43069</v>
      </c>
      <c r="D420" s="847" t="s">
        <v>2475</v>
      </c>
      <c r="E420" s="830" t="s">
        <v>2726</v>
      </c>
      <c r="F420" s="831">
        <v>69947</v>
      </c>
      <c r="G420" s="832">
        <v>15.06</v>
      </c>
      <c r="H420" s="829">
        <v>20</v>
      </c>
      <c r="I420" s="829" t="s">
        <v>322</v>
      </c>
      <c r="J420" s="1233">
        <f t="shared" si="22"/>
        <v>20</v>
      </c>
      <c r="K420" s="840" t="s">
        <v>998</v>
      </c>
      <c r="L420" s="841" t="s">
        <v>661</v>
      </c>
      <c r="M420" s="841" t="s">
        <v>352</v>
      </c>
      <c r="N420" s="841"/>
      <c r="O420" s="841"/>
      <c r="P420" s="841" t="s">
        <v>5</v>
      </c>
      <c r="Q420" s="841" t="s">
        <v>323</v>
      </c>
      <c r="R420" s="840" t="s">
        <v>652</v>
      </c>
      <c r="S420" s="829"/>
      <c r="T420" s="829" t="s">
        <v>5</v>
      </c>
      <c r="U420" s="829" t="s">
        <v>323</v>
      </c>
      <c r="V420" s="847" t="s">
        <v>652</v>
      </c>
    </row>
    <row r="421" spans="1:22" outlineLevel="1">
      <c r="A421" s="847" t="s">
        <v>2159</v>
      </c>
      <c r="B421" s="829" t="s">
        <v>2429</v>
      </c>
      <c r="C421" s="839">
        <v>43045</v>
      </c>
      <c r="D421" s="847" t="s">
        <v>2439</v>
      </c>
      <c r="E421" s="830" t="s">
        <v>2727</v>
      </c>
      <c r="F421" s="831">
        <v>69947</v>
      </c>
      <c r="G421" s="832">
        <v>92.64</v>
      </c>
      <c r="H421" s="829">
        <v>123</v>
      </c>
      <c r="I421" s="829" t="s">
        <v>322</v>
      </c>
      <c r="J421" s="1233">
        <f t="shared" si="22"/>
        <v>123</v>
      </c>
      <c r="K421" s="840" t="s">
        <v>878</v>
      </c>
      <c r="L421" s="841" t="s">
        <v>661</v>
      </c>
      <c r="M421" s="841" t="s">
        <v>352</v>
      </c>
      <c r="N421" s="841"/>
      <c r="O421" s="841"/>
      <c r="P421" s="841" t="s">
        <v>5</v>
      </c>
      <c r="Q421" s="841" t="s">
        <v>323</v>
      </c>
      <c r="R421" s="840" t="s">
        <v>652</v>
      </c>
      <c r="S421" s="829"/>
      <c r="T421" s="829" t="s">
        <v>5</v>
      </c>
      <c r="U421" s="829" t="s">
        <v>323</v>
      </c>
      <c r="V421" s="847" t="s">
        <v>652</v>
      </c>
    </row>
    <row r="422" spans="1:22" outlineLevel="1">
      <c r="A422" s="847" t="s">
        <v>2159</v>
      </c>
      <c r="B422" s="829" t="s">
        <v>2429</v>
      </c>
      <c r="C422" s="839">
        <v>43055</v>
      </c>
      <c r="D422" s="847" t="s">
        <v>2654</v>
      </c>
      <c r="E422" s="830" t="s">
        <v>2728</v>
      </c>
      <c r="F422" s="831">
        <v>69947</v>
      </c>
      <c r="G422" s="832">
        <v>173.98</v>
      </c>
      <c r="H422" s="829">
        <v>231</v>
      </c>
      <c r="I422" s="829" t="s">
        <v>322</v>
      </c>
      <c r="J422" s="1233">
        <f t="shared" si="22"/>
        <v>231</v>
      </c>
      <c r="K422" s="840" t="s">
        <v>878</v>
      </c>
      <c r="L422" s="841" t="s">
        <v>661</v>
      </c>
      <c r="M422" s="841" t="s">
        <v>352</v>
      </c>
      <c r="N422" s="841"/>
      <c r="O422" s="841"/>
      <c r="P422" s="841" t="s">
        <v>5</v>
      </c>
      <c r="Q422" s="841" t="s">
        <v>323</v>
      </c>
      <c r="R422" s="840" t="s">
        <v>652</v>
      </c>
      <c r="S422" s="829"/>
      <c r="T422" s="829" t="s">
        <v>5</v>
      </c>
      <c r="U422" s="829" t="s">
        <v>323</v>
      </c>
      <c r="V422" s="847" t="s">
        <v>652</v>
      </c>
    </row>
    <row r="423" spans="1:22" outlineLevel="1">
      <c r="A423" s="847" t="s">
        <v>2159</v>
      </c>
      <c r="B423" s="829" t="s">
        <v>2429</v>
      </c>
      <c r="C423" s="839">
        <v>43069</v>
      </c>
      <c r="D423" s="847" t="s">
        <v>2720</v>
      </c>
      <c r="E423" s="830" t="s">
        <v>2729</v>
      </c>
      <c r="F423" s="831">
        <v>69947</v>
      </c>
      <c r="G423" s="832">
        <v>27.87</v>
      </c>
      <c r="H423" s="829">
        <v>37</v>
      </c>
      <c r="I423" s="829" t="s">
        <v>322</v>
      </c>
      <c r="J423" s="1233">
        <f t="shared" si="22"/>
        <v>37</v>
      </c>
      <c r="K423" s="840" t="s">
        <v>878</v>
      </c>
      <c r="L423" s="841" t="s">
        <v>661</v>
      </c>
      <c r="M423" s="841" t="s">
        <v>352</v>
      </c>
      <c r="N423" s="841"/>
      <c r="O423" s="841"/>
      <c r="P423" s="841" t="s">
        <v>5</v>
      </c>
      <c r="Q423" s="841" t="s">
        <v>323</v>
      </c>
      <c r="R423" s="840" t="s">
        <v>652</v>
      </c>
      <c r="S423" s="829"/>
      <c r="T423" s="829" t="s">
        <v>5</v>
      </c>
      <c r="U423" s="829" t="s">
        <v>323</v>
      </c>
      <c r="V423" s="847" t="s">
        <v>652</v>
      </c>
    </row>
    <row r="424" spans="1:22" outlineLevel="1">
      <c r="A424" s="847" t="s">
        <v>2159</v>
      </c>
      <c r="B424" s="829" t="s">
        <v>2429</v>
      </c>
      <c r="C424" s="839">
        <v>43069</v>
      </c>
      <c r="D424" s="847" t="s">
        <v>2475</v>
      </c>
      <c r="E424" s="830" t="s">
        <v>2455</v>
      </c>
      <c r="F424" s="831">
        <v>69947</v>
      </c>
      <c r="G424" s="832">
        <v>112.97</v>
      </c>
      <c r="H424" s="829">
        <v>150</v>
      </c>
      <c r="I424" s="829" t="s">
        <v>322</v>
      </c>
      <c r="J424" s="1233">
        <f t="shared" si="22"/>
        <v>150</v>
      </c>
      <c r="K424" s="840" t="s">
        <v>1000</v>
      </c>
      <c r="L424" s="841" t="s">
        <v>661</v>
      </c>
      <c r="M424" s="841" t="s">
        <v>352</v>
      </c>
      <c r="N424" s="841"/>
      <c r="O424" s="841"/>
      <c r="P424" s="841" t="s">
        <v>5</v>
      </c>
      <c r="Q424" s="841" t="s">
        <v>323</v>
      </c>
      <c r="R424" s="840" t="s">
        <v>652</v>
      </c>
      <c r="S424" s="829"/>
      <c r="T424" s="829" t="s">
        <v>5</v>
      </c>
      <c r="U424" s="829" t="s">
        <v>323</v>
      </c>
      <c r="V424" s="847" t="s">
        <v>652</v>
      </c>
    </row>
    <row r="425" spans="1:22" outlineLevel="1">
      <c r="A425" s="847" t="s">
        <v>2159</v>
      </c>
      <c r="B425" s="829" t="s">
        <v>2429</v>
      </c>
      <c r="C425" s="839">
        <v>43069</v>
      </c>
      <c r="D425" s="847" t="s">
        <v>2720</v>
      </c>
      <c r="E425" s="830" t="s">
        <v>2455</v>
      </c>
      <c r="F425" s="831">
        <v>69947</v>
      </c>
      <c r="G425" s="832">
        <v>112.97</v>
      </c>
      <c r="H425" s="829">
        <v>150</v>
      </c>
      <c r="I425" s="829" t="s">
        <v>322</v>
      </c>
      <c r="J425" s="1233">
        <f t="shared" si="22"/>
        <v>150</v>
      </c>
      <c r="K425" s="840" t="s">
        <v>1000</v>
      </c>
      <c r="L425" s="841" t="s">
        <v>661</v>
      </c>
      <c r="M425" s="841" t="s">
        <v>352</v>
      </c>
      <c r="N425" s="841"/>
      <c r="O425" s="841"/>
      <c r="P425" s="841" t="s">
        <v>5</v>
      </c>
      <c r="Q425" s="841" t="s">
        <v>323</v>
      </c>
      <c r="R425" s="840" t="s">
        <v>652</v>
      </c>
      <c r="S425" s="829"/>
      <c r="T425" s="829" t="s">
        <v>5</v>
      </c>
      <c r="U425" s="829" t="s">
        <v>323</v>
      </c>
      <c r="V425" s="847" t="s">
        <v>652</v>
      </c>
    </row>
    <row r="426" spans="1:22" outlineLevel="1">
      <c r="A426" s="847" t="s">
        <v>2159</v>
      </c>
      <c r="B426" s="829" t="s">
        <v>2429</v>
      </c>
      <c r="C426" s="839">
        <v>43068</v>
      </c>
      <c r="D426" s="847" t="s">
        <v>2430</v>
      </c>
      <c r="E426" s="830" t="s">
        <v>2441</v>
      </c>
      <c r="F426" s="831">
        <v>69947</v>
      </c>
      <c r="G426" s="832">
        <v>45.19</v>
      </c>
      <c r="H426" s="829">
        <v>60</v>
      </c>
      <c r="I426" s="829" t="s">
        <v>322</v>
      </c>
      <c r="J426" s="1233">
        <f t="shared" si="22"/>
        <v>60</v>
      </c>
      <c r="K426" s="840" t="s">
        <v>1000</v>
      </c>
      <c r="L426" s="841" t="s">
        <v>661</v>
      </c>
      <c r="M426" s="841" t="s">
        <v>352</v>
      </c>
      <c r="N426" s="841"/>
      <c r="O426" s="841"/>
      <c r="P426" s="841" t="s">
        <v>5</v>
      </c>
      <c r="Q426" s="841" t="s">
        <v>323</v>
      </c>
      <c r="R426" s="840" t="s">
        <v>652</v>
      </c>
      <c r="S426" s="829"/>
      <c r="T426" s="829" t="s">
        <v>5</v>
      </c>
      <c r="U426" s="829" t="s">
        <v>323</v>
      </c>
      <c r="V426" s="847" t="s">
        <v>652</v>
      </c>
    </row>
    <row r="427" spans="1:22" outlineLevel="1">
      <c r="A427" s="847" t="s">
        <v>2159</v>
      </c>
      <c r="B427" s="829" t="s">
        <v>2429</v>
      </c>
      <c r="C427" s="839">
        <v>43061</v>
      </c>
      <c r="D427" s="847" t="s">
        <v>2654</v>
      </c>
      <c r="E427" s="830" t="s">
        <v>2730</v>
      </c>
      <c r="F427" s="831">
        <v>69947</v>
      </c>
      <c r="G427" s="832">
        <v>15.06</v>
      </c>
      <c r="H427" s="829">
        <v>20</v>
      </c>
      <c r="I427" s="829" t="s">
        <v>322</v>
      </c>
      <c r="J427" s="1233">
        <f t="shared" si="22"/>
        <v>20</v>
      </c>
      <c r="K427" s="840" t="s">
        <v>972</v>
      </c>
      <c r="L427" s="841" t="s">
        <v>661</v>
      </c>
      <c r="M427" s="841" t="s">
        <v>352</v>
      </c>
      <c r="N427" s="841"/>
      <c r="O427" s="841"/>
      <c r="P427" s="841" t="s">
        <v>5</v>
      </c>
      <c r="Q427" s="841" t="s">
        <v>323</v>
      </c>
      <c r="R427" s="840" t="s">
        <v>652</v>
      </c>
      <c r="S427" s="829"/>
      <c r="T427" s="829" t="s">
        <v>5</v>
      </c>
      <c r="U427" s="829" t="s">
        <v>323</v>
      </c>
      <c r="V427" s="847" t="s">
        <v>652</v>
      </c>
    </row>
    <row r="428" spans="1:22" outlineLevel="1">
      <c r="A428" s="847" t="s">
        <v>2159</v>
      </c>
      <c r="B428" s="829" t="s">
        <v>2429</v>
      </c>
      <c r="C428" s="839">
        <v>43068</v>
      </c>
      <c r="D428" s="847" t="s">
        <v>2430</v>
      </c>
      <c r="E428" s="830" t="s">
        <v>2443</v>
      </c>
      <c r="F428" s="831">
        <v>69947</v>
      </c>
      <c r="G428" s="832">
        <v>67.78</v>
      </c>
      <c r="H428" s="829">
        <v>90</v>
      </c>
      <c r="I428" s="829" t="s">
        <v>322</v>
      </c>
      <c r="J428" s="1233">
        <f t="shared" si="22"/>
        <v>90</v>
      </c>
      <c r="K428" s="840" t="s">
        <v>752</v>
      </c>
      <c r="L428" s="841" t="s">
        <v>661</v>
      </c>
      <c r="M428" s="841" t="s">
        <v>352</v>
      </c>
      <c r="N428" s="841"/>
      <c r="O428" s="841"/>
      <c r="P428" s="841" t="s">
        <v>5</v>
      </c>
      <c r="Q428" s="841" t="s">
        <v>323</v>
      </c>
      <c r="R428" s="840" t="s">
        <v>652</v>
      </c>
      <c r="S428" s="829"/>
      <c r="T428" s="829" t="s">
        <v>5</v>
      </c>
      <c r="U428" s="829" t="s">
        <v>323</v>
      </c>
      <c r="V428" s="847" t="s">
        <v>652</v>
      </c>
    </row>
    <row r="429" spans="1:22" outlineLevel="1">
      <c r="A429" s="847" t="s">
        <v>2159</v>
      </c>
      <c r="B429" s="829" t="s">
        <v>2429</v>
      </c>
      <c r="C429" s="839">
        <v>43069</v>
      </c>
      <c r="D429" s="847" t="s">
        <v>2475</v>
      </c>
      <c r="E429" s="830" t="s">
        <v>2731</v>
      </c>
      <c r="F429" s="831">
        <v>69947</v>
      </c>
      <c r="G429" s="832">
        <v>31.63</v>
      </c>
      <c r="H429" s="829">
        <v>42</v>
      </c>
      <c r="I429" s="829" t="s">
        <v>322</v>
      </c>
      <c r="J429" s="1233">
        <f t="shared" si="22"/>
        <v>42</v>
      </c>
      <c r="K429" s="840" t="s">
        <v>818</v>
      </c>
      <c r="L429" s="841" t="s">
        <v>661</v>
      </c>
      <c r="M429" s="841" t="s">
        <v>352</v>
      </c>
      <c r="N429" s="841"/>
      <c r="O429" s="841"/>
      <c r="P429" s="841" t="s">
        <v>5</v>
      </c>
      <c r="Q429" s="841" t="s">
        <v>323</v>
      </c>
      <c r="R429" s="840" t="s">
        <v>652</v>
      </c>
      <c r="S429" s="829"/>
      <c r="T429" s="829" t="s">
        <v>5</v>
      </c>
      <c r="U429" s="829" t="s">
        <v>323</v>
      </c>
      <c r="V429" s="847" t="s">
        <v>652</v>
      </c>
    </row>
    <row r="430" spans="1:22">
      <c r="A430" s="842" t="s">
        <v>647</v>
      </c>
      <c r="B430" s="842"/>
      <c r="C430" s="842"/>
      <c r="D430" s="842"/>
      <c r="E430" s="843"/>
      <c r="F430" s="844"/>
      <c r="G430" s="845">
        <f>SUM(G402:G429)</f>
        <v>8827.369999999999</v>
      </c>
      <c r="H430" s="846">
        <f>SUM(H402:H429)</f>
        <v>11740</v>
      </c>
      <c r="I430" s="842"/>
      <c r="J430" s="1234">
        <f>SUM(J402:J429)</f>
        <v>11740</v>
      </c>
      <c r="K430" s="842"/>
      <c r="L430" s="842"/>
      <c r="M430" s="842"/>
      <c r="N430" s="842"/>
      <c r="O430" s="842"/>
      <c r="P430" s="842"/>
      <c r="Q430" s="842"/>
      <c r="R430" s="842"/>
      <c r="S430" s="829"/>
      <c r="T430" s="829"/>
      <c r="U430" s="829"/>
      <c r="V430" s="829"/>
    </row>
    <row r="431" spans="1:22" outlineLevel="1">
      <c r="A431" s="847" t="s">
        <v>2211</v>
      </c>
      <c r="B431" s="829" t="s">
        <v>2428</v>
      </c>
      <c r="C431" s="839">
        <v>43014</v>
      </c>
      <c r="D431" s="847" t="s">
        <v>2663</v>
      </c>
      <c r="E431" s="830" t="s">
        <v>2732</v>
      </c>
      <c r="F431" s="831">
        <v>69516</v>
      </c>
      <c r="G431" s="832">
        <v>7.46</v>
      </c>
      <c r="H431" s="829">
        <v>10</v>
      </c>
      <c r="I431" s="829" t="s">
        <v>322</v>
      </c>
      <c r="J431" s="1233">
        <f>H431</f>
        <v>10</v>
      </c>
      <c r="K431" s="840" t="s">
        <v>878</v>
      </c>
      <c r="L431" s="841" t="s">
        <v>661</v>
      </c>
      <c r="M431" s="841" t="s">
        <v>352</v>
      </c>
      <c r="N431" s="841"/>
      <c r="O431" s="841"/>
      <c r="P431" s="841" t="s">
        <v>5</v>
      </c>
      <c r="Q431" s="841" t="s">
        <v>323</v>
      </c>
      <c r="R431" s="840" t="s">
        <v>652</v>
      </c>
      <c r="S431" s="829"/>
      <c r="T431" s="829" t="s">
        <v>5</v>
      </c>
      <c r="U431" s="829" t="s">
        <v>323</v>
      </c>
      <c r="V431" s="847" t="s">
        <v>652</v>
      </c>
    </row>
    <row r="432" spans="1:22">
      <c r="A432" s="842" t="s">
        <v>647</v>
      </c>
      <c r="B432" s="842"/>
      <c r="C432" s="842"/>
      <c r="D432" s="842"/>
      <c r="E432" s="843"/>
      <c r="F432" s="844"/>
      <c r="G432" s="845">
        <f>SUM(G431:G431)</f>
        <v>7.46</v>
      </c>
      <c r="H432" s="846">
        <f>SUM(H431:H431)</f>
        <v>10</v>
      </c>
      <c r="I432" s="842"/>
      <c r="J432" s="1234">
        <f>SUM(J431:J431)</f>
        <v>10</v>
      </c>
      <c r="K432" s="842"/>
      <c r="L432" s="842"/>
      <c r="M432" s="842"/>
      <c r="N432" s="842"/>
      <c r="O432" s="842"/>
      <c r="P432" s="842"/>
      <c r="Q432" s="842"/>
      <c r="R432" s="842"/>
      <c r="S432" s="829"/>
      <c r="T432" s="829"/>
      <c r="U432" s="829"/>
      <c r="V432" s="829"/>
    </row>
    <row r="433" spans="1:22" outlineLevel="1">
      <c r="A433" s="847" t="s">
        <v>2228</v>
      </c>
      <c r="B433" s="829" t="s">
        <v>2429</v>
      </c>
      <c r="C433" s="839">
        <v>43047</v>
      </c>
      <c r="D433" s="847" t="s">
        <v>2733</v>
      </c>
      <c r="E433" s="830" t="s">
        <v>2734</v>
      </c>
      <c r="F433" s="831">
        <v>69947</v>
      </c>
      <c r="G433" s="832">
        <v>3765.79</v>
      </c>
      <c r="H433" s="829">
        <v>5000</v>
      </c>
      <c r="I433" s="829" t="s">
        <v>322</v>
      </c>
      <c r="J433" s="1233">
        <f>H433</f>
        <v>5000</v>
      </c>
      <c r="K433" s="840" t="s">
        <v>756</v>
      </c>
      <c r="L433" s="841" t="s">
        <v>661</v>
      </c>
      <c r="M433" s="841" t="s">
        <v>352</v>
      </c>
      <c r="N433" s="841"/>
      <c r="O433" s="841"/>
      <c r="P433" s="841" t="s">
        <v>5</v>
      </c>
      <c r="Q433" s="841" t="s">
        <v>323</v>
      </c>
      <c r="R433" s="840" t="s">
        <v>652</v>
      </c>
      <c r="S433" s="829"/>
      <c r="T433" s="829" t="s">
        <v>5</v>
      </c>
      <c r="U433" s="829" t="s">
        <v>323</v>
      </c>
      <c r="V433" s="847" t="s">
        <v>652</v>
      </c>
    </row>
    <row r="434" spans="1:22" outlineLevel="1">
      <c r="A434" s="847" t="s">
        <v>2228</v>
      </c>
      <c r="B434" s="829" t="s">
        <v>2429</v>
      </c>
      <c r="C434" s="839">
        <v>43047</v>
      </c>
      <c r="D434" s="847" t="s">
        <v>2735</v>
      </c>
      <c r="E434" s="830" t="s">
        <v>2736</v>
      </c>
      <c r="F434" s="831">
        <v>69947</v>
      </c>
      <c r="G434" s="832">
        <v>7531.57</v>
      </c>
      <c r="H434" s="829">
        <v>10000</v>
      </c>
      <c r="I434" s="829" t="s">
        <v>322</v>
      </c>
      <c r="J434" s="1233">
        <f>H434</f>
        <v>10000</v>
      </c>
      <c r="K434" s="840" t="s">
        <v>756</v>
      </c>
      <c r="L434" s="841" t="s">
        <v>661</v>
      </c>
      <c r="M434" s="841" t="s">
        <v>352</v>
      </c>
      <c r="N434" s="841"/>
      <c r="O434" s="841"/>
      <c r="P434" s="841" t="s">
        <v>5</v>
      </c>
      <c r="Q434" s="841" t="s">
        <v>323</v>
      </c>
      <c r="R434" s="840" t="s">
        <v>652</v>
      </c>
      <c r="S434" s="829"/>
      <c r="T434" s="829" t="s">
        <v>5</v>
      </c>
      <c r="U434" s="829" t="s">
        <v>323</v>
      </c>
      <c r="V434" s="847" t="s">
        <v>652</v>
      </c>
    </row>
    <row r="435" spans="1:22" outlineLevel="1">
      <c r="A435" s="847" t="s">
        <v>2228</v>
      </c>
      <c r="B435" s="829" t="s">
        <v>2429</v>
      </c>
      <c r="C435" s="839">
        <v>43061</v>
      </c>
      <c r="D435" s="847" t="s">
        <v>2737</v>
      </c>
      <c r="E435" s="830" t="s">
        <v>2738</v>
      </c>
      <c r="F435" s="831">
        <v>69947</v>
      </c>
      <c r="G435" s="832">
        <v>664.56</v>
      </c>
      <c r="H435" s="829">
        <v>882.36</v>
      </c>
      <c r="I435" s="829" t="s">
        <v>322</v>
      </c>
      <c r="J435" s="1233">
        <f>H435</f>
        <v>882.36</v>
      </c>
      <c r="K435" s="840" t="s">
        <v>756</v>
      </c>
      <c r="L435" s="841" t="s">
        <v>661</v>
      </c>
      <c r="M435" s="841" t="s">
        <v>352</v>
      </c>
      <c r="N435" s="841"/>
      <c r="O435" s="841"/>
      <c r="P435" s="841" t="s">
        <v>5</v>
      </c>
      <c r="Q435" s="841" t="s">
        <v>323</v>
      </c>
      <c r="R435" s="840" t="s">
        <v>652</v>
      </c>
      <c r="S435" s="829"/>
      <c r="T435" s="829" t="s">
        <v>5</v>
      </c>
      <c r="U435" s="829" t="s">
        <v>323</v>
      </c>
      <c r="V435" s="847" t="s">
        <v>652</v>
      </c>
    </row>
    <row r="436" spans="1:22" outlineLevel="1">
      <c r="A436" s="847" t="s">
        <v>2228</v>
      </c>
      <c r="B436" s="829" t="s">
        <v>2429</v>
      </c>
      <c r="C436" s="839">
        <v>43061</v>
      </c>
      <c r="D436" s="847" t="s">
        <v>2737</v>
      </c>
      <c r="E436" s="830" t="s">
        <v>2739</v>
      </c>
      <c r="F436" s="831">
        <v>69947</v>
      </c>
      <c r="G436" s="832">
        <v>1336.6</v>
      </c>
      <c r="H436" s="829">
        <v>1774.66</v>
      </c>
      <c r="I436" s="829" t="s">
        <v>322</v>
      </c>
      <c r="J436" s="1233">
        <f>H436</f>
        <v>1774.66</v>
      </c>
      <c r="K436" s="840" t="s">
        <v>756</v>
      </c>
      <c r="L436" s="841" t="s">
        <v>661</v>
      </c>
      <c r="M436" s="841" t="s">
        <v>352</v>
      </c>
      <c r="N436" s="841"/>
      <c r="O436" s="841"/>
      <c r="P436" s="841" t="s">
        <v>5</v>
      </c>
      <c r="Q436" s="841" t="s">
        <v>323</v>
      </c>
      <c r="R436" s="840" t="s">
        <v>652</v>
      </c>
      <c r="S436" s="829"/>
      <c r="T436" s="829" t="s">
        <v>5</v>
      </c>
      <c r="U436" s="829" t="s">
        <v>323</v>
      </c>
      <c r="V436" s="847" t="s">
        <v>652</v>
      </c>
    </row>
    <row r="437" spans="1:22">
      <c r="A437" s="842" t="s">
        <v>647</v>
      </c>
      <c r="B437" s="842"/>
      <c r="C437" s="842"/>
      <c r="D437" s="842"/>
      <c r="E437" s="843"/>
      <c r="F437" s="844"/>
      <c r="G437" s="845">
        <f>SUM(G433:G436)</f>
        <v>13298.52</v>
      </c>
      <c r="H437" s="846">
        <f>SUM(H433:H436)</f>
        <v>17657.02</v>
      </c>
      <c r="I437" s="842"/>
      <c r="J437" s="1234">
        <f>SUM(J433:J436)</f>
        <v>17657.02</v>
      </c>
      <c r="K437" s="842"/>
      <c r="L437" s="842"/>
      <c r="M437" s="842"/>
      <c r="N437" s="842"/>
      <c r="O437" s="842"/>
      <c r="P437" s="842"/>
      <c r="Q437" s="842"/>
      <c r="R437" s="842"/>
      <c r="S437" s="829"/>
      <c r="T437" s="829"/>
      <c r="U437" s="829"/>
      <c r="V437" s="829"/>
    </row>
    <row r="438" spans="1:22" outlineLevel="1">
      <c r="A438" s="847" t="s">
        <v>1287</v>
      </c>
      <c r="B438" s="829" t="s">
        <v>2428</v>
      </c>
      <c r="C438" s="839">
        <v>43025</v>
      </c>
      <c r="D438" s="847" t="s">
        <v>2740</v>
      </c>
      <c r="E438" s="830" t="s">
        <v>2741</v>
      </c>
      <c r="F438" s="831">
        <v>69516</v>
      </c>
      <c r="G438" s="832">
        <v>15134.12</v>
      </c>
      <c r="H438" s="829">
        <v>20275.18</v>
      </c>
      <c r="I438" s="829" t="s">
        <v>322</v>
      </c>
      <c r="J438" s="1233">
        <f>H438</f>
        <v>20275.18</v>
      </c>
      <c r="K438" s="840" t="s">
        <v>1290</v>
      </c>
      <c r="L438" s="841" t="s">
        <v>661</v>
      </c>
      <c r="M438" s="841" t="s">
        <v>352</v>
      </c>
      <c r="N438" s="841"/>
      <c r="O438" s="841" t="s">
        <v>2247</v>
      </c>
      <c r="P438" s="841" t="s">
        <v>5</v>
      </c>
      <c r="Q438" s="841" t="s">
        <v>323</v>
      </c>
      <c r="R438" s="840" t="s">
        <v>652</v>
      </c>
      <c r="S438" s="829" t="s">
        <v>2247</v>
      </c>
      <c r="T438" s="829" t="s">
        <v>5</v>
      </c>
      <c r="U438" s="829" t="s">
        <v>323</v>
      </c>
      <c r="V438" s="847" t="s">
        <v>652</v>
      </c>
    </row>
    <row r="439" spans="1:22" outlineLevel="1">
      <c r="A439" s="847" t="s">
        <v>1287</v>
      </c>
      <c r="B439" s="829" t="s">
        <v>2428</v>
      </c>
      <c r="C439" s="839">
        <v>43025</v>
      </c>
      <c r="D439" s="847" t="s">
        <v>2742</v>
      </c>
      <c r="E439" s="830" t="s">
        <v>2743</v>
      </c>
      <c r="F439" s="831">
        <v>69516</v>
      </c>
      <c r="G439" s="832">
        <v>7381.89</v>
      </c>
      <c r="H439" s="829">
        <v>9889.52</v>
      </c>
      <c r="I439" s="829" t="s">
        <v>322</v>
      </c>
      <c r="J439" s="1233">
        <f>H439</f>
        <v>9889.52</v>
      </c>
      <c r="K439" s="840" t="s">
        <v>1290</v>
      </c>
      <c r="L439" s="841" t="s">
        <v>661</v>
      </c>
      <c r="M439" s="841" t="s">
        <v>352</v>
      </c>
      <c r="N439" s="841"/>
      <c r="O439" s="841" t="s">
        <v>2244</v>
      </c>
      <c r="P439" s="841" t="s">
        <v>5</v>
      </c>
      <c r="Q439" s="841" t="s">
        <v>323</v>
      </c>
      <c r="R439" s="840" t="s">
        <v>652</v>
      </c>
      <c r="S439" s="829" t="s">
        <v>2244</v>
      </c>
      <c r="T439" s="829" t="s">
        <v>5</v>
      </c>
      <c r="U439" s="829" t="s">
        <v>323</v>
      </c>
      <c r="V439" s="847" t="s">
        <v>652</v>
      </c>
    </row>
    <row r="440" spans="1:22" outlineLevel="1">
      <c r="A440" s="847" t="s">
        <v>1287</v>
      </c>
      <c r="B440" s="829" t="s">
        <v>2428</v>
      </c>
      <c r="C440" s="839">
        <v>43039</v>
      </c>
      <c r="D440" s="847" t="s">
        <v>2449</v>
      </c>
      <c r="E440" s="830" t="s">
        <v>2450</v>
      </c>
      <c r="F440" s="831">
        <v>69537</v>
      </c>
      <c r="G440" s="832">
        <v>-29887.49</v>
      </c>
      <c r="H440" s="829">
        <v>-38514.83</v>
      </c>
      <c r="I440" s="829" t="s">
        <v>322</v>
      </c>
      <c r="J440" s="1233">
        <f>H440</f>
        <v>-38514.83</v>
      </c>
      <c r="K440" s="840" t="s">
        <v>1290</v>
      </c>
      <c r="L440" s="841" t="s">
        <v>661</v>
      </c>
      <c r="M440" s="841" t="s">
        <v>352</v>
      </c>
      <c r="N440" s="841"/>
      <c r="O440" s="841" t="s">
        <v>381</v>
      </c>
      <c r="P440" s="841" t="s">
        <v>5</v>
      </c>
      <c r="Q440" s="841" t="s">
        <v>323</v>
      </c>
      <c r="R440" s="840" t="s">
        <v>652</v>
      </c>
      <c r="S440" s="829" t="s">
        <v>381</v>
      </c>
      <c r="T440" s="829" t="s">
        <v>5</v>
      </c>
      <c r="U440" s="829" t="s">
        <v>323</v>
      </c>
      <c r="V440" s="847" t="s">
        <v>652</v>
      </c>
    </row>
    <row r="441" spans="1:22" outlineLevel="1">
      <c r="A441" s="847" t="s">
        <v>1287</v>
      </c>
      <c r="B441" s="829" t="s">
        <v>2429</v>
      </c>
      <c r="C441" s="839">
        <v>43047</v>
      </c>
      <c r="D441" s="847" t="s">
        <v>2744</v>
      </c>
      <c r="E441" s="830" t="s">
        <v>2745</v>
      </c>
      <c r="F441" s="831">
        <v>69947</v>
      </c>
      <c r="G441" s="832">
        <v>66451.33</v>
      </c>
      <c r="H441" s="829">
        <v>88230.38</v>
      </c>
      <c r="I441" s="829" t="s">
        <v>322</v>
      </c>
      <c r="J441" s="1233">
        <f>H441</f>
        <v>88230.38</v>
      </c>
      <c r="K441" s="840" t="s">
        <v>1290</v>
      </c>
      <c r="L441" s="841" t="s">
        <v>661</v>
      </c>
      <c r="M441" s="841" t="s">
        <v>352</v>
      </c>
      <c r="N441" s="841"/>
      <c r="O441" s="841" t="s">
        <v>381</v>
      </c>
      <c r="P441" s="841" t="s">
        <v>5</v>
      </c>
      <c r="Q441" s="841" t="s">
        <v>323</v>
      </c>
      <c r="R441" s="840" t="s">
        <v>652</v>
      </c>
      <c r="S441" s="829" t="s">
        <v>381</v>
      </c>
      <c r="T441" s="829" t="s">
        <v>5</v>
      </c>
      <c r="U441" s="829" t="s">
        <v>323</v>
      </c>
      <c r="V441" s="847" t="s">
        <v>652</v>
      </c>
    </row>
    <row r="442" spans="1:22">
      <c r="A442" s="842" t="s">
        <v>647</v>
      </c>
      <c r="B442" s="842"/>
      <c r="C442" s="842"/>
      <c r="D442" s="842"/>
      <c r="E442" s="843"/>
      <c r="F442" s="844"/>
      <c r="G442" s="845">
        <f>SUM(G438:G441)</f>
        <v>59079.850000000006</v>
      </c>
      <c r="H442" s="846">
        <f>SUM(H438:H441)</f>
        <v>79880.25</v>
      </c>
      <c r="I442" s="842"/>
      <c r="J442" s="1234">
        <f>SUM(J438:J441)</f>
        <v>79880.25</v>
      </c>
      <c r="K442" s="842"/>
      <c r="L442" s="842"/>
      <c r="M442" s="842"/>
      <c r="N442" s="842"/>
      <c r="O442" s="842"/>
      <c r="P442" s="842"/>
      <c r="Q442" s="842"/>
      <c r="R442" s="842"/>
      <c r="S442" s="829"/>
      <c r="T442" s="829"/>
      <c r="U442" s="829"/>
      <c r="V442" s="829"/>
    </row>
    <row r="443" spans="1:22">
      <c r="A443" s="829" t="s">
        <v>0</v>
      </c>
      <c r="B443" s="829"/>
      <c r="C443" s="829"/>
      <c r="D443" s="829"/>
      <c r="E443" s="830"/>
      <c r="F443" s="831"/>
      <c r="G443" s="832"/>
      <c r="H443" s="829"/>
      <c r="I443" s="829"/>
      <c r="J443" s="1233"/>
      <c r="K443" s="829"/>
      <c r="L443" s="829"/>
      <c r="M443" s="829"/>
      <c r="N443" s="829"/>
      <c r="O443" s="829"/>
      <c r="P443" s="829"/>
      <c r="Q443" s="829"/>
      <c r="R443" s="829"/>
      <c r="S443" s="829"/>
      <c r="T443" s="829"/>
      <c r="U443" s="829"/>
      <c r="V443" s="829"/>
    </row>
    <row r="444" spans="1:22">
      <c r="A444" s="829"/>
      <c r="B444" s="829"/>
      <c r="C444" s="829"/>
      <c r="D444" s="829"/>
      <c r="E444" s="830"/>
      <c r="F444" s="831"/>
      <c r="G444" s="832">
        <f>+G22+G24+G28+G30+G35+G37+G39+G72+G75+G83+G91+G99+G107+G115+G123+G131+G141+G149+G164+G172+G177+G185+G196+G206+G215+G239+G241+G311+G314+G322+G337+G340+G358+G374+G383+G393+G398+G401+G430+G432+G437+G442</f>
        <v>152550.52000000002</v>
      </c>
      <c r="H444" s="849">
        <f>+H22+H24+H28+H30+H35+H37+H39+H72+H75+H83+H91+H99+H107+H115+H123+H131+H141+H149+H164+H172+H177+H185+H196+H206+H215+H239+H241+H311+H314+H322+H337+H340+H358+H374+H383+H393+H398+H401+H430+H432+H437+H442</f>
        <v>199580.71</v>
      </c>
      <c r="I444" s="829"/>
      <c r="J444" s="1233">
        <f>+J22+J24+J28+J30+J35+J37+J39+J72+J75+J83+J91+J99+J107+J115+J123+J131+J141+J149+J164+J172+J177+J185+J196+J206+J215+J239+J241+J311+J314+J322+J337+J340+J358+J374+J383+J393+J398+J401+J430+J432+J437+J442</f>
        <v>203032.5</v>
      </c>
      <c r="K444" s="829"/>
      <c r="L444" s="829"/>
      <c r="M444" s="829"/>
      <c r="N444" s="829"/>
      <c r="O444" s="829"/>
      <c r="P444" s="829"/>
      <c r="Q444" s="829"/>
      <c r="R444" s="829"/>
      <c r="S444" s="829"/>
      <c r="T444" s="829"/>
      <c r="U444" s="829"/>
      <c r="V444" s="829"/>
    </row>
    <row r="445" spans="1:22">
      <c r="F445"/>
    </row>
    <row r="446" spans="1:22">
      <c r="F446"/>
    </row>
    <row r="447" spans="1:22" ht="14.5">
      <c r="F447"/>
      <c r="G447" s="850" t="s">
        <v>926</v>
      </c>
      <c r="H447" s="850"/>
      <c r="I447" s="850"/>
      <c r="J447" s="1222">
        <f>J444-J442</f>
        <v>123152.25</v>
      </c>
    </row>
    <row r="448" spans="1:22">
      <c r="F448"/>
      <c r="J448" s="1232">
        <v>124677.67000000003</v>
      </c>
    </row>
    <row r="449" spans="6:11" ht="14.5">
      <c r="F449"/>
      <c r="J449" s="1232">
        <f>J447-J448</f>
        <v>-1525.4200000000274</v>
      </c>
      <c r="K449" s="1192" t="s">
        <v>2746</v>
      </c>
    </row>
    <row r="450" spans="6:11">
      <c r="F450"/>
    </row>
    <row r="451" spans="6:11">
      <c r="F451"/>
    </row>
    <row r="452" spans="6:11">
      <c r="F452"/>
    </row>
    <row r="453" spans="6:11">
      <c r="F453"/>
    </row>
    <row r="454" spans="6:11">
      <c r="F454"/>
    </row>
    <row r="455" spans="6:11">
      <c r="F455"/>
    </row>
    <row r="456" spans="6:11">
      <c r="F456"/>
    </row>
    <row r="457" spans="6:11">
      <c r="F457"/>
    </row>
    <row r="458" spans="6:11">
      <c r="F458"/>
    </row>
    <row r="459" spans="6:11">
      <c r="F459"/>
    </row>
    <row r="460" spans="6:11">
      <c r="F460"/>
    </row>
    <row r="461" spans="6:11">
      <c r="F461"/>
    </row>
    <row r="462" spans="6:11">
      <c r="F462"/>
    </row>
    <row r="463" spans="6:11">
      <c r="F463"/>
    </row>
    <row r="464" spans="6:11">
      <c r="F464"/>
    </row>
    <row r="465" spans="6:6">
      <c r="F465"/>
    </row>
    <row r="466" spans="6:6">
      <c r="F466"/>
    </row>
    <row r="467" spans="6:6">
      <c r="F467"/>
    </row>
    <row r="468" spans="6:6">
      <c r="F468"/>
    </row>
    <row r="469" spans="6:6">
      <c r="F469"/>
    </row>
    <row r="470" spans="6:6">
      <c r="F470"/>
    </row>
    <row r="471" spans="6:6">
      <c r="F471"/>
    </row>
    <row r="472" spans="6:6">
      <c r="F472"/>
    </row>
    <row r="473" spans="6:6">
      <c r="F473"/>
    </row>
    <row r="474" spans="6:6">
      <c r="F474"/>
    </row>
    <row r="475" spans="6:6">
      <c r="F475"/>
    </row>
    <row r="476" spans="6:6">
      <c r="F476"/>
    </row>
    <row r="477" spans="6:6">
      <c r="F477"/>
    </row>
    <row r="478" spans="6:6">
      <c r="F478"/>
    </row>
    <row r="479" spans="6:6">
      <c r="F479"/>
    </row>
    <row r="480" spans="6:6">
      <c r="F480"/>
    </row>
    <row r="481" spans="6:6">
      <c r="F481"/>
    </row>
    <row r="482" spans="6:6">
      <c r="F482"/>
    </row>
    <row r="483" spans="6:6">
      <c r="F483"/>
    </row>
    <row r="484" spans="6:6">
      <c r="F484"/>
    </row>
    <row r="485" spans="6:6">
      <c r="F485"/>
    </row>
    <row r="486" spans="6:6">
      <c r="F486"/>
    </row>
    <row r="487" spans="6:6">
      <c r="F487"/>
    </row>
    <row r="488" spans="6:6">
      <c r="F488"/>
    </row>
    <row r="489" spans="6:6">
      <c r="F489"/>
    </row>
    <row r="490" spans="6:6">
      <c r="F490"/>
    </row>
    <row r="491" spans="6:6">
      <c r="F491"/>
    </row>
    <row r="492" spans="6:6">
      <c r="F492"/>
    </row>
    <row r="493" spans="6:6">
      <c r="F493"/>
    </row>
    <row r="494" spans="6:6">
      <c r="F494"/>
    </row>
    <row r="495" spans="6:6">
      <c r="F495"/>
    </row>
    <row r="496" spans="6:6">
      <c r="F496"/>
    </row>
    <row r="497" spans="6:6">
      <c r="F497"/>
    </row>
    <row r="498" spans="6:6">
      <c r="F498"/>
    </row>
    <row r="499" spans="6:6">
      <c r="F499"/>
    </row>
    <row r="500" spans="6:6">
      <c r="F500"/>
    </row>
    <row r="501" spans="6:6">
      <c r="F501"/>
    </row>
    <row r="502" spans="6:6">
      <c r="F502"/>
    </row>
    <row r="503" spans="6:6">
      <c r="F503"/>
    </row>
    <row r="504" spans="6:6">
      <c r="F504"/>
    </row>
    <row r="505" spans="6:6">
      <c r="F505"/>
    </row>
    <row r="506" spans="6:6">
      <c r="F506"/>
    </row>
    <row r="507" spans="6:6">
      <c r="F507"/>
    </row>
    <row r="508" spans="6:6">
      <c r="F508"/>
    </row>
    <row r="509" spans="6:6">
      <c r="F509"/>
    </row>
    <row r="510" spans="6:6">
      <c r="F510"/>
    </row>
    <row r="511" spans="6:6">
      <c r="F511"/>
    </row>
    <row r="512" spans="6:6">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c r="F522"/>
    </row>
    <row r="523" spans="6:6">
      <c r="F523"/>
    </row>
    <row r="524" spans="6:6">
      <c r="F524"/>
    </row>
    <row r="525" spans="6:6">
      <c r="F525"/>
    </row>
    <row r="526" spans="6:6">
      <c r="F526"/>
    </row>
    <row r="527" spans="6:6">
      <c r="F527"/>
    </row>
    <row r="528" spans="6:6">
      <c r="F528"/>
    </row>
    <row r="529" spans="6:6">
      <c r="F529"/>
    </row>
    <row r="530" spans="6:6">
      <c r="F530"/>
    </row>
    <row r="531" spans="6:6">
      <c r="F531"/>
    </row>
    <row r="532" spans="6:6">
      <c r="F532"/>
    </row>
    <row r="533" spans="6:6">
      <c r="F533"/>
    </row>
    <row r="534" spans="6:6">
      <c r="F534"/>
    </row>
    <row r="535" spans="6:6">
      <c r="F535"/>
    </row>
    <row r="536" spans="6:6">
      <c r="F536"/>
    </row>
    <row r="537" spans="6:6">
      <c r="F537"/>
    </row>
    <row r="538" spans="6:6">
      <c r="F538"/>
    </row>
    <row r="539" spans="6:6">
      <c r="F539"/>
    </row>
    <row r="540" spans="6:6">
      <c r="F540"/>
    </row>
    <row r="541" spans="6:6">
      <c r="F541"/>
    </row>
    <row r="542" spans="6:6">
      <c r="F542"/>
    </row>
    <row r="543" spans="6:6" outlineLevel="1">
      <c r="F543"/>
    </row>
    <row r="544" spans="6:6" outlineLevel="1">
      <c r="F544"/>
    </row>
    <row r="545" spans="6:6" outlineLevel="1">
      <c r="F545"/>
    </row>
    <row r="546" spans="6:6" outlineLevel="1">
      <c r="F546"/>
    </row>
    <row r="547" spans="6:6" outlineLevel="1">
      <c r="F547"/>
    </row>
    <row r="548" spans="6:6" outlineLevel="1">
      <c r="F548"/>
    </row>
    <row r="549" spans="6:6" outlineLevel="1">
      <c r="F549"/>
    </row>
    <row r="550" spans="6:6" outlineLevel="1">
      <c r="F550"/>
    </row>
    <row r="551" spans="6:6">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c r="F572"/>
    </row>
    <row r="573" spans="6:6" outlineLevel="1">
      <c r="F573"/>
    </row>
    <row r="574" spans="6:6" outlineLevel="1">
      <c r="F574"/>
    </row>
    <row r="575" spans="6:6" outlineLevel="1">
      <c r="F575"/>
    </row>
    <row r="576" spans="6:6" outlineLevel="1">
      <c r="F576"/>
    </row>
    <row r="577" spans="6:6" outlineLevel="1">
      <c r="F577"/>
    </row>
    <row r="578" spans="6:6" outlineLevel="1">
      <c r="F578"/>
    </row>
    <row r="579" spans="6:6">
      <c r="F579"/>
    </row>
    <row r="580" spans="6:6" outlineLevel="1">
      <c r="F580"/>
    </row>
    <row r="581" spans="6:6" outlineLevel="1">
      <c r="F581"/>
    </row>
    <row r="582" spans="6:6">
      <c r="F582"/>
    </row>
    <row r="583" spans="6:6" outlineLevel="1">
      <c r="F583"/>
    </row>
    <row r="584" spans="6:6" outlineLevel="1">
      <c r="F584"/>
    </row>
    <row r="585" spans="6:6" outlineLevel="1">
      <c r="F585"/>
    </row>
    <row r="586" spans="6:6" outlineLevel="1">
      <c r="F586"/>
    </row>
    <row r="587" spans="6:6" outlineLevel="1">
      <c r="F587"/>
    </row>
    <row r="588" spans="6:6" outlineLevel="1">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c r="F1090"/>
    </row>
    <row r="1091" spans="6:6" outlineLevel="1">
      <c r="F1091"/>
    </row>
    <row r="1092" spans="6:6" outlineLevel="1">
      <c r="F1092"/>
    </row>
    <row r="1093" spans="6:6" outlineLevel="1">
      <c r="F1093"/>
    </row>
    <row r="1094" spans="6:6" outlineLevel="1">
      <c r="F1094"/>
    </row>
    <row r="1095" spans="6:6">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c r="F1158"/>
    </row>
    <row r="1159" spans="6:6" outlineLevel="1">
      <c r="F1159"/>
    </row>
    <row r="1160" spans="6:6" outlineLevel="1">
      <c r="F1160"/>
    </row>
    <row r="1161" spans="6:6">
      <c r="F1161"/>
    </row>
    <row r="1162" spans="6:6" outlineLevel="1">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outlineLevel="1">
      <c r="F1185"/>
    </row>
    <row r="1186" spans="6:6" outlineLevel="1">
      <c r="F1186"/>
    </row>
    <row r="1187" spans="6:6">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c r="F1368"/>
    </row>
    <row r="1369" spans="6:6" outlineLevel="1">
      <c r="F1369"/>
    </row>
    <row r="1370" spans="6:6" outlineLevel="1">
      <c r="F1370"/>
    </row>
    <row r="1371" spans="6:6" outlineLevel="1">
      <c r="F1371"/>
    </row>
    <row r="1372" spans="6:6" outlineLevel="1">
      <c r="F1372"/>
    </row>
    <row r="1373" spans="6:6">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sheetData>
  <dataValidations count="1">
    <dataValidation type="textLength" errorStyle="information" allowBlank="1" showInputMessage="1" showErrorMessage="1" error="XLBVal:8=_x000d__x000a_XLBRowCount:3=435_x000d__x000a_XLBColCount:3=22_x000d__x000a_Style:2=2_x000d__x000a_" sqref="A10" xr:uid="{00000000-0002-0000-1A00-000000000000}">
      <formula1>0</formula1>
      <formula2>300</formula2>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5687"/>
  <sheetViews>
    <sheetView topLeftCell="F303" workbookViewId="0">
      <selection activeCell="H315" sqref="H315"/>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4.453125" bestFit="1" customWidth="1"/>
    <col min="5" max="5" width="47" bestFit="1" customWidth="1"/>
    <col min="6" max="6" width="11.1796875" style="820" bestFit="1" customWidth="1"/>
    <col min="7" max="7" width="19.26953125" bestFit="1" customWidth="1"/>
    <col min="8" max="8" width="20" bestFit="1" customWidth="1"/>
    <col min="9" max="9" width="14.7265625" bestFit="1" customWidth="1"/>
    <col min="10" max="10" width="21.453125" style="852"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2749</v>
      </c>
      <c r="D3" s="824"/>
    </row>
    <row r="4" spans="1:22" ht="15" thickBot="1">
      <c r="A4" s="821"/>
      <c r="B4" s="822" t="s">
        <v>621</v>
      </c>
      <c r="C4" s="823" t="s">
        <v>2749</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853"/>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1225" t="s">
        <v>1789</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47" t="s">
        <v>71</v>
      </c>
      <c r="B12" s="829" t="s">
        <v>2749</v>
      </c>
      <c r="C12" s="839">
        <v>43072</v>
      </c>
      <c r="D12" s="829" t="s">
        <v>2750</v>
      </c>
      <c r="E12" s="830" t="s">
        <v>2751</v>
      </c>
      <c r="F12" s="831">
        <v>70307</v>
      </c>
      <c r="G12" s="832">
        <v>242.86</v>
      </c>
      <c r="H12" s="829">
        <v>328</v>
      </c>
      <c r="I12" s="829" t="s">
        <v>322</v>
      </c>
      <c r="J12" s="1241">
        <f>H12</f>
        <v>328</v>
      </c>
      <c r="K12" s="840" t="s">
        <v>1308</v>
      </c>
      <c r="L12" s="841" t="s">
        <v>661</v>
      </c>
      <c r="M12" s="841" t="s">
        <v>352</v>
      </c>
      <c r="N12" s="841"/>
      <c r="O12" s="841"/>
      <c r="P12" s="841" t="s">
        <v>5</v>
      </c>
      <c r="Q12" s="841" t="s">
        <v>323</v>
      </c>
      <c r="R12" s="841" t="s">
        <v>652</v>
      </c>
      <c r="S12" s="829"/>
      <c r="T12" s="829" t="s">
        <v>5</v>
      </c>
      <c r="U12" s="829" t="s">
        <v>323</v>
      </c>
      <c r="V12" s="829" t="s">
        <v>652</v>
      </c>
    </row>
    <row r="13" spans="1:22" outlineLevel="1">
      <c r="A13" s="847" t="s">
        <v>71</v>
      </c>
      <c r="B13" s="829" t="s">
        <v>2749</v>
      </c>
      <c r="C13" s="839">
        <v>43072</v>
      </c>
      <c r="D13" s="829" t="s">
        <v>2752</v>
      </c>
      <c r="E13" s="830" t="s">
        <v>2753</v>
      </c>
      <c r="F13" s="831">
        <v>70307</v>
      </c>
      <c r="G13" s="832">
        <v>519.78</v>
      </c>
      <c r="H13" s="829">
        <v>702</v>
      </c>
      <c r="I13" s="829" t="s">
        <v>322</v>
      </c>
      <c r="J13" s="1241">
        <f>H13</f>
        <v>702</v>
      </c>
      <c r="K13" s="840" t="s">
        <v>1308</v>
      </c>
      <c r="L13" s="841" t="s">
        <v>661</v>
      </c>
      <c r="M13" s="841" t="s">
        <v>352</v>
      </c>
      <c r="N13" s="841"/>
      <c r="O13" s="841"/>
      <c r="P13" s="841" t="s">
        <v>5</v>
      </c>
      <c r="Q13" s="841" t="s">
        <v>323</v>
      </c>
      <c r="R13" s="841" t="s">
        <v>652</v>
      </c>
      <c r="S13" s="829"/>
      <c r="T13" s="829" t="s">
        <v>5</v>
      </c>
      <c r="U13" s="829" t="s">
        <v>323</v>
      </c>
      <c r="V13" s="829" t="s">
        <v>652</v>
      </c>
    </row>
    <row r="14" spans="1:22">
      <c r="A14" s="842" t="s">
        <v>647</v>
      </c>
      <c r="B14" s="842"/>
      <c r="C14" s="842"/>
      <c r="D14" s="842"/>
      <c r="E14" s="843"/>
      <c r="F14" s="844"/>
      <c r="G14" s="845">
        <f>SUM(G12:G13)</f>
        <v>762.64</v>
      </c>
      <c r="H14" s="846">
        <f>SUM(H12:H13)</f>
        <v>1030</v>
      </c>
      <c r="I14" s="842"/>
      <c r="J14" s="1242">
        <f>SUM(J12:J13)</f>
        <v>1030</v>
      </c>
      <c r="K14" s="842"/>
      <c r="L14" s="842"/>
      <c r="M14" s="842"/>
      <c r="N14" s="842"/>
      <c r="O14" s="842"/>
      <c r="P14" s="842"/>
      <c r="Q14" s="842"/>
      <c r="R14" s="842"/>
      <c r="S14" s="829"/>
      <c r="T14" s="829"/>
      <c r="U14" s="829"/>
      <c r="V14" s="829"/>
    </row>
    <row r="15" spans="1:22" outlineLevel="1">
      <c r="A15" s="847" t="s">
        <v>91</v>
      </c>
      <c r="B15" s="829" t="s">
        <v>2749</v>
      </c>
      <c r="C15" s="839">
        <v>43072</v>
      </c>
      <c r="D15" s="829" t="s">
        <v>2754</v>
      </c>
      <c r="E15" s="830" t="s">
        <v>2755</v>
      </c>
      <c r="F15" s="831">
        <v>70307</v>
      </c>
      <c r="G15" s="832">
        <v>2695.15</v>
      </c>
      <c r="H15" s="829">
        <v>3640</v>
      </c>
      <c r="I15" s="829" t="s">
        <v>322</v>
      </c>
      <c r="J15" s="1241">
        <f>H15</f>
        <v>3640</v>
      </c>
      <c r="K15" s="840" t="s">
        <v>996</v>
      </c>
      <c r="L15" s="841" t="s">
        <v>661</v>
      </c>
      <c r="M15" s="841" t="s">
        <v>352</v>
      </c>
      <c r="N15" s="841"/>
      <c r="O15" s="841"/>
      <c r="P15" s="841" t="s">
        <v>5</v>
      </c>
      <c r="Q15" s="841" t="s">
        <v>323</v>
      </c>
      <c r="R15" s="841" t="s">
        <v>652</v>
      </c>
      <c r="S15" s="829"/>
      <c r="T15" s="829" t="s">
        <v>5</v>
      </c>
      <c r="U15" s="829" t="s">
        <v>323</v>
      </c>
      <c r="V15" s="829" t="s">
        <v>652</v>
      </c>
    </row>
    <row r="16" spans="1:22" outlineLevel="1">
      <c r="A16" s="847" t="s">
        <v>91</v>
      </c>
      <c r="B16" s="829" t="s">
        <v>2749</v>
      </c>
      <c r="C16" s="839">
        <v>43072</v>
      </c>
      <c r="D16" s="829" t="s">
        <v>2754</v>
      </c>
      <c r="E16" s="830" t="s">
        <v>2756</v>
      </c>
      <c r="F16" s="831">
        <v>70307</v>
      </c>
      <c r="G16" s="832">
        <v>361.33</v>
      </c>
      <c r="H16" s="829">
        <v>488</v>
      </c>
      <c r="I16" s="829" t="s">
        <v>322</v>
      </c>
      <c r="J16" s="1241">
        <f>H16</f>
        <v>488</v>
      </c>
      <c r="K16" s="840" t="s">
        <v>1308</v>
      </c>
      <c r="L16" s="841" t="s">
        <v>661</v>
      </c>
      <c r="M16" s="841" t="s">
        <v>352</v>
      </c>
      <c r="N16" s="841"/>
      <c r="O16" s="841"/>
      <c r="P16" s="841" t="s">
        <v>5</v>
      </c>
      <c r="Q16" s="841" t="s">
        <v>323</v>
      </c>
      <c r="R16" s="841" t="s">
        <v>652</v>
      </c>
      <c r="S16" s="829"/>
      <c r="T16" s="829" t="s">
        <v>5</v>
      </c>
      <c r="U16" s="829" t="s">
        <v>323</v>
      </c>
      <c r="V16" s="829" t="s">
        <v>652</v>
      </c>
    </row>
    <row r="17" spans="1:22">
      <c r="A17" s="842" t="s">
        <v>647</v>
      </c>
      <c r="B17" s="842"/>
      <c r="C17" s="842"/>
      <c r="D17" s="842"/>
      <c r="E17" s="843"/>
      <c r="F17" s="844"/>
      <c r="G17" s="845">
        <f>SUM(G15:G16)</f>
        <v>3056.48</v>
      </c>
      <c r="H17" s="846">
        <f>SUM(H15:H16)</f>
        <v>4128</v>
      </c>
      <c r="I17" s="842"/>
      <c r="J17" s="1242">
        <f>SUM(J15:J16)</f>
        <v>4128</v>
      </c>
      <c r="K17" s="842"/>
      <c r="L17" s="842"/>
      <c r="M17" s="842"/>
      <c r="N17" s="842"/>
      <c r="O17" s="842"/>
      <c r="P17" s="842"/>
      <c r="Q17" s="842"/>
      <c r="R17" s="842"/>
      <c r="S17" s="829"/>
      <c r="T17" s="829"/>
      <c r="U17" s="829"/>
      <c r="V17" s="829"/>
    </row>
    <row r="18" spans="1:22" outlineLevel="1">
      <c r="A18" s="847" t="s">
        <v>100</v>
      </c>
      <c r="B18" s="829" t="s">
        <v>2749</v>
      </c>
      <c r="C18" s="839">
        <v>43081</v>
      </c>
      <c r="D18" s="829" t="s">
        <v>2757</v>
      </c>
      <c r="E18" s="830" t="s">
        <v>2758</v>
      </c>
      <c r="F18" s="831">
        <v>70307</v>
      </c>
      <c r="G18" s="832">
        <v>270.26</v>
      </c>
      <c r="H18" s="829">
        <v>365</v>
      </c>
      <c r="I18" s="829" t="s">
        <v>322</v>
      </c>
      <c r="J18" s="1241">
        <f t="shared" ref="J18:J25" si="0">H18</f>
        <v>365</v>
      </c>
      <c r="K18" s="840" t="s">
        <v>943</v>
      </c>
      <c r="L18" s="841" t="s">
        <v>661</v>
      </c>
      <c r="M18" s="841" t="s">
        <v>352</v>
      </c>
      <c r="N18" s="841"/>
      <c r="O18" s="841"/>
      <c r="P18" s="841" t="s">
        <v>5</v>
      </c>
      <c r="Q18" s="841" t="s">
        <v>323</v>
      </c>
      <c r="R18" s="841" t="s">
        <v>652</v>
      </c>
      <c r="S18" s="829"/>
      <c r="T18" s="829" t="s">
        <v>5</v>
      </c>
      <c r="U18" s="829" t="s">
        <v>323</v>
      </c>
      <c r="V18" s="829" t="s">
        <v>652</v>
      </c>
    </row>
    <row r="19" spans="1:22" outlineLevel="1">
      <c r="A19" s="847" t="s">
        <v>100</v>
      </c>
      <c r="B19" s="829" t="s">
        <v>2749</v>
      </c>
      <c r="C19" s="839">
        <v>43081</v>
      </c>
      <c r="D19" s="829" t="s">
        <v>2757</v>
      </c>
      <c r="E19" s="830" t="s">
        <v>2759</v>
      </c>
      <c r="F19" s="831">
        <v>70307</v>
      </c>
      <c r="G19" s="832">
        <v>355.4</v>
      </c>
      <c r="H19" s="829">
        <v>480</v>
      </c>
      <c r="I19" s="829" t="s">
        <v>322</v>
      </c>
      <c r="J19" s="1241">
        <f t="shared" si="0"/>
        <v>480</v>
      </c>
      <c r="K19" s="840" t="s">
        <v>943</v>
      </c>
      <c r="L19" s="841" t="s">
        <v>661</v>
      </c>
      <c r="M19" s="841" t="s">
        <v>352</v>
      </c>
      <c r="N19" s="841"/>
      <c r="O19" s="841"/>
      <c r="P19" s="841" t="s">
        <v>5</v>
      </c>
      <c r="Q19" s="841" t="s">
        <v>323</v>
      </c>
      <c r="R19" s="841" t="s">
        <v>652</v>
      </c>
      <c r="S19" s="829"/>
      <c r="T19" s="829" t="s">
        <v>5</v>
      </c>
      <c r="U19" s="829" t="s">
        <v>323</v>
      </c>
      <c r="V19" s="829" t="s">
        <v>652</v>
      </c>
    </row>
    <row r="20" spans="1:22" outlineLevel="1">
      <c r="A20" s="847" t="s">
        <v>100</v>
      </c>
      <c r="B20" s="829" t="s">
        <v>2749</v>
      </c>
      <c r="C20" s="839">
        <v>43082</v>
      </c>
      <c r="D20" s="829" t="s">
        <v>2760</v>
      </c>
      <c r="E20" s="830" t="s">
        <v>2759</v>
      </c>
      <c r="F20" s="831">
        <v>70307</v>
      </c>
      <c r="G20" s="832">
        <v>239.16</v>
      </c>
      <c r="H20" s="829">
        <v>323</v>
      </c>
      <c r="I20" s="829" t="s">
        <v>322</v>
      </c>
      <c r="J20" s="1241">
        <f t="shared" si="0"/>
        <v>323</v>
      </c>
      <c r="K20" s="840" t="s">
        <v>943</v>
      </c>
      <c r="L20" s="841" t="s">
        <v>661</v>
      </c>
      <c r="M20" s="841" t="s">
        <v>352</v>
      </c>
      <c r="N20" s="841"/>
      <c r="O20" s="841"/>
      <c r="P20" s="841" t="s">
        <v>5</v>
      </c>
      <c r="Q20" s="841" t="s">
        <v>323</v>
      </c>
      <c r="R20" s="841" t="s">
        <v>652</v>
      </c>
      <c r="S20" s="829"/>
      <c r="T20" s="829" t="s">
        <v>5</v>
      </c>
      <c r="U20" s="829" t="s">
        <v>323</v>
      </c>
      <c r="V20" s="829" t="s">
        <v>652</v>
      </c>
    </row>
    <row r="21" spans="1:22" outlineLevel="1">
      <c r="A21" s="847" t="s">
        <v>100</v>
      </c>
      <c r="B21" s="829" t="s">
        <v>2749</v>
      </c>
      <c r="C21" s="839">
        <v>43082</v>
      </c>
      <c r="D21" s="829" t="s">
        <v>2760</v>
      </c>
      <c r="E21" s="830" t="s">
        <v>2761</v>
      </c>
      <c r="F21" s="831">
        <v>70307</v>
      </c>
      <c r="G21" s="832">
        <v>148.09</v>
      </c>
      <c r="H21" s="829">
        <v>200</v>
      </c>
      <c r="I21" s="829" t="s">
        <v>322</v>
      </c>
      <c r="J21" s="1241">
        <f t="shared" si="0"/>
        <v>200</v>
      </c>
      <c r="K21" s="840" t="s">
        <v>943</v>
      </c>
      <c r="L21" s="841" t="s">
        <v>661</v>
      </c>
      <c r="M21" s="841" t="s">
        <v>352</v>
      </c>
      <c r="N21" s="841"/>
      <c r="O21" s="841"/>
      <c r="P21" s="841" t="s">
        <v>5</v>
      </c>
      <c r="Q21" s="841" t="s">
        <v>323</v>
      </c>
      <c r="R21" s="841" t="s">
        <v>652</v>
      </c>
      <c r="S21" s="829"/>
      <c r="T21" s="829" t="s">
        <v>5</v>
      </c>
      <c r="U21" s="829" t="s">
        <v>323</v>
      </c>
      <c r="V21" s="829" t="s">
        <v>652</v>
      </c>
    </row>
    <row r="22" spans="1:22" outlineLevel="1">
      <c r="A22" s="847" t="s">
        <v>100</v>
      </c>
      <c r="B22" s="829" t="s">
        <v>2749</v>
      </c>
      <c r="C22" s="839">
        <v>43082</v>
      </c>
      <c r="D22" s="829" t="s">
        <v>2760</v>
      </c>
      <c r="E22" s="830" t="s">
        <v>2762</v>
      </c>
      <c r="F22" s="831">
        <v>70307</v>
      </c>
      <c r="G22" s="832">
        <v>148.09</v>
      </c>
      <c r="H22" s="829">
        <v>200</v>
      </c>
      <c r="I22" s="829" t="s">
        <v>322</v>
      </c>
      <c r="J22" s="1241">
        <f t="shared" si="0"/>
        <v>200</v>
      </c>
      <c r="K22" s="840" t="s">
        <v>1324</v>
      </c>
      <c r="L22" s="841" t="s">
        <v>661</v>
      </c>
      <c r="M22" s="841" t="s">
        <v>352</v>
      </c>
      <c r="N22" s="841"/>
      <c r="O22" s="841"/>
      <c r="P22" s="841" t="s">
        <v>5</v>
      </c>
      <c r="Q22" s="841" t="s">
        <v>323</v>
      </c>
      <c r="R22" s="841" t="s">
        <v>652</v>
      </c>
      <c r="S22" s="829"/>
      <c r="T22" s="829" t="s">
        <v>5</v>
      </c>
      <c r="U22" s="829" t="s">
        <v>323</v>
      </c>
      <c r="V22" s="829" t="s">
        <v>652</v>
      </c>
    </row>
    <row r="23" spans="1:22" outlineLevel="1">
      <c r="A23" s="847" t="s">
        <v>100</v>
      </c>
      <c r="B23" s="829" t="s">
        <v>2749</v>
      </c>
      <c r="C23" s="839">
        <v>43082</v>
      </c>
      <c r="D23" s="829" t="s">
        <v>2760</v>
      </c>
      <c r="E23" s="830" t="s">
        <v>2763</v>
      </c>
      <c r="F23" s="831">
        <v>70307</v>
      </c>
      <c r="G23" s="832">
        <v>355.4</v>
      </c>
      <c r="H23" s="829">
        <v>480</v>
      </c>
      <c r="I23" s="829" t="s">
        <v>322</v>
      </c>
      <c r="J23" s="1241">
        <f t="shared" si="0"/>
        <v>480</v>
      </c>
      <c r="K23" s="840" t="s">
        <v>678</v>
      </c>
      <c r="L23" s="841" t="s">
        <v>661</v>
      </c>
      <c r="M23" s="841" t="s">
        <v>352</v>
      </c>
      <c r="N23" s="841"/>
      <c r="O23" s="841"/>
      <c r="P23" s="841" t="s">
        <v>5</v>
      </c>
      <c r="Q23" s="841" t="s">
        <v>323</v>
      </c>
      <c r="R23" s="841" t="s">
        <v>652</v>
      </c>
      <c r="S23" s="829"/>
      <c r="T23" s="829" t="s">
        <v>5</v>
      </c>
      <c r="U23" s="829" t="s">
        <v>323</v>
      </c>
      <c r="V23" s="829" t="s">
        <v>652</v>
      </c>
    </row>
    <row r="24" spans="1:22" outlineLevel="1">
      <c r="A24" s="847" t="s">
        <v>100</v>
      </c>
      <c r="B24" s="829" t="s">
        <v>2749</v>
      </c>
      <c r="C24" s="839">
        <v>43081</v>
      </c>
      <c r="D24" s="829" t="s">
        <v>2757</v>
      </c>
      <c r="E24" s="830" t="s">
        <v>2764</v>
      </c>
      <c r="F24" s="831">
        <v>70307</v>
      </c>
      <c r="G24" s="832">
        <v>740.43</v>
      </c>
      <c r="H24" s="829">
        <v>1000</v>
      </c>
      <c r="I24" s="829" t="s">
        <v>322</v>
      </c>
      <c r="J24" s="1241">
        <f t="shared" si="0"/>
        <v>1000</v>
      </c>
      <c r="K24" s="840" t="s">
        <v>756</v>
      </c>
      <c r="L24" s="841" t="s">
        <v>661</v>
      </c>
      <c r="M24" s="841" t="s">
        <v>352</v>
      </c>
      <c r="N24" s="841"/>
      <c r="O24" s="841"/>
      <c r="P24" s="841" t="s">
        <v>5</v>
      </c>
      <c r="Q24" s="841" t="s">
        <v>323</v>
      </c>
      <c r="R24" s="841" t="s">
        <v>652</v>
      </c>
      <c r="S24" s="829"/>
      <c r="T24" s="829" t="s">
        <v>5</v>
      </c>
      <c r="U24" s="829" t="s">
        <v>323</v>
      </c>
      <c r="V24" s="829" t="s">
        <v>652</v>
      </c>
    </row>
    <row r="25" spans="1:22" outlineLevel="1">
      <c r="A25" s="847" t="s">
        <v>100</v>
      </c>
      <c r="B25" s="829" t="s">
        <v>2749</v>
      </c>
      <c r="C25" s="839">
        <v>43082</v>
      </c>
      <c r="D25" s="829" t="s">
        <v>2760</v>
      </c>
      <c r="E25" s="830" t="s">
        <v>2764</v>
      </c>
      <c r="F25" s="831">
        <v>70307</v>
      </c>
      <c r="G25" s="832">
        <v>740.43</v>
      </c>
      <c r="H25" s="829">
        <v>1000</v>
      </c>
      <c r="I25" s="829" t="s">
        <v>322</v>
      </c>
      <c r="J25" s="1241">
        <f t="shared" si="0"/>
        <v>1000</v>
      </c>
      <c r="K25" s="840" t="s">
        <v>756</v>
      </c>
      <c r="L25" s="841" t="s">
        <v>661</v>
      </c>
      <c r="M25" s="841" t="s">
        <v>352</v>
      </c>
      <c r="N25" s="841"/>
      <c r="O25" s="841"/>
      <c r="P25" s="841" t="s">
        <v>5</v>
      </c>
      <c r="Q25" s="841" t="s">
        <v>323</v>
      </c>
      <c r="R25" s="841" t="s">
        <v>652</v>
      </c>
      <c r="S25" s="829"/>
      <c r="T25" s="829" t="s">
        <v>5</v>
      </c>
      <c r="U25" s="829" t="s">
        <v>323</v>
      </c>
      <c r="V25" s="829" t="s">
        <v>652</v>
      </c>
    </row>
    <row r="26" spans="1:22">
      <c r="A26" s="842" t="s">
        <v>647</v>
      </c>
      <c r="B26" s="842"/>
      <c r="C26" s="842"/>
      <c r="D26" s="842"/>
      <c r="E26" s="843"/>
      <c r="F26" s="844"/>
      <c r="G26" s="845">
        <f>SUM(G18:G25)</f>
        <v>2997.2599999999998</v>
      </c>
      <c r="H26" s="846">
        <f>SUM(H18:H25)</f>
        <v>4048</v>
      </c>
      <c r="I26" s="842"/>
      <c r="J26" s="1242">
        <f>SUM(J18:J25)</f>
        <v>4048</v>
      </c>
      <c r="K26" s="842"/>
      <c r="L26" s="842"/>
      <c r="M26" s="842"/>
      <c r="N26" s="842"/>
      <c r="O26" s="842"/>
      <c r="P26" s="842"/>
      <c r="Q26" s="842"/>
      <c r="R26" s="842"/>
      <c r="S26" s="829"/>
      <c r="T26" s="829"/>
      <c r="U26" s="829"/>
      <c r="V26" s="829"/>
    </row>
    <row r="27" spans="1:22" outlineLevel="1">
      <c r="A27" s="847" t="s">
        <v>102</v>
      </c>
      <c r="B27" s="829" t="s">
        <v>2749</v>
      </c>
      <c r="C27" s="839">
        <v>43091</v>
      </c>
      <c r="D27" s="829" t="s">
        <v>2765</v>
      </c>
      <c r="E27" s="830" t="s">
        <v>2766</v>
      </c>
      <c r="F27" s="831">
        <v>70307</v>
      </c>
      <c r="G27" s="832">
        <v>740.43</v>
      </c>
      <c r="H27" s="829">
        <v>1000</v>
      </c>
      <c r="I27" s="829" t="s">
        <v>322</v>
      </c>
      <c r="J27" s="1241">
        <f t="shared" ref="J27:J45" si="1">H27</f>
        <v>1000</v>
      </c>
      <c r="K27" s="840" t="s">
        <v>660</v>
      </c>
      <c r="L27" s="841" t="s">
        <v>661</v>
      </c>
      <c r="M27" s="841" t="s">
        <v>352</v>
      </c>
      <c r="N27" s="841" t="s">
        <v>662</v>
      </c>
      <c r="O27" s="841"/>
      <c r="P27" s="841" t="s">
        <v>5</v>
      </c>
      <c r="Q27" s="841" t="s">
        <v>323</v>
      </c>
      <c r="R27" s="841" t="s">
        <v>652</v>
      </c>
      <c r="S27" s="829"/>
      <c r="T27" s="829" t="s">
        <v>5</v>
      </c>
      <c r="U27" s="829" t="s">
        <v>323</v>
      </c>
      <c r="V27" s="829" t="s">
        <v>652</v>
      </c>
    </row>
    <row r="28" spans="1:22" outlineLevel="1">
      <c r="A28" s="847" t="s">
        <v>102</v>
      </c>
      <c r="B28" s="829" t="s">
        <v>2749</v>
      </c>
      <c r="C28" s="839">
        <v>43081</v>
      </c>
      <c r="D28" s="829" t="s">
        <v>2757</v>
      </c>
      <c r="E28" s="830" t="s">
        <v>2767</v>
      </c>
      <c r="F28" s="831">
        <v>70307</v>
      </c>
      <c r="G28" s="832">
        <v>5.92</v>
      </c>
      <c r="H28" s="829">
        <v>8</v>
      </c>
      <c r="I28" s="829" t="s">
        <v>322</v>
      </c>
      <c r="J28" s="1241">
        <f t="shared" si="1"/>
        <v>8</v>
      </c>
      <c r="K28" s="840" t="s">
        <v>660</v>
      </c>
      <c r="L28" s="841" t="s">
        <v>661</v>
      </c>
      <c r="M28" s="841" t="s">
        <v>352</v>
      </c>
      <c r="N28" s="841" t="s">
        <v>1003</v>
      </c>
      <c r="O28" s="841"/>
      <c r="P28" s="841" t="s">
        <v>5</v>
      </c>
      <c r="Q28" s="841" t="s">
        <v>323</v>
      </c>
      <c r="R28" s="841" t="s">
        <v>652</v>
      </c>
      <c r="S28" s="829"/>
      <c r="T28" s="829" t="s">
        <v>5</v>
      </c>
      <c r="U28" s="829" t="s">
        <v>323</v>
      </c>
      <c r="V28" s="829" t="s">
        <v>652</v>
      </c>
    </row>
    <row r="29" spans="1:22" outlineLevel="1">
      <c r="A29" s="847" t="s">
        <v>102</v>
      </c>
      <c r="B29" s="829" t="s">
        <v>2749</v>
      </c>
      <c r="C29" s="839">
        <v>43082</v>
      </c>
      <c r="D29" s="829" t="s">
        <v>2760</v>
      </c>
      <c r="E29" s="830" t="s">
        <v>2768</v>
      </c>
      <c r="F29" s="831">
        <v>70307</v>
      </c>
      <c r="G29" s="832">
        <v>5.92</v>
      </c>
      <c r="H29" s="829">
        <v>8</v>
      </c>
      <c r="I29" s="829" t="s">
        <v>322</v>
      </c>
      <c r="J29" s="1241">
        <f t="shared" si="1"/>
        <v>8</v>
      </c>
      <c r="K29" s="840" t="s">
        <v>660</v>
      </c>
      <c r="L29" s="841" t="s">
        <v>661</v>
      </c>
      <c r="M29" s="841" t="s">
        <v>352</v>
      </c>
      <c r="N29" s="841" t="s">
        <v>1891</v>
      </c>
      <c r="O29" s="841"/>
      <c r="P29" s="841" t="s">
        <v>5</v>
      </c>
      <c r="Q29" s="841" t="s">
        <v>323</v>
      </c>
      <c r="R29" s="841" t="s">
        <v>652</v>
      </c>
      <c r="S29" s="829"/>
      <c r="T29" s="829" t="s">
        <v>5</v>
      </c>
      <c r="U29" s="829" t="s">
        <v>323</v>
      </c>
      <c r="V29" s="829" t="s">
        <v>652</v>
      </c>
    </row>
    <row r="30" spans="1:22" outlineLevel="1">
      <c r="A30" s="847" t="s">
        <v>102</v>
      </c>
      <c r="B30" s="829" t="s">
        <v>2749</v>
      </c>
      <c r="C30" s="839">
        <v>43082</v>
      </c>
      <c r="D30" s="829" t="s">
        <v>2760</v>
      </c>
      <c r="E30" s="830" t="s">
        <v>2769</v>
      </c>
      <c r="F30" s="831">
        <v>70307</v>
      </c>
      <c r="G30" s="832">
        <v>103.66</v>
      </c>
      <c r="H30" s="829">
        <v>140</v>
      </c>
      <c r="I30" s="829" t="s">
        <v>322</v>
      </c>
      <c r="J30" s="1241">
        <f t="shared" si="1"/>
        <v>140</v>
      </c>
      <c r="K30" s="840" t="s">
        <v>670</v>
      </c>
      <c r="L30" s="841" t="s">
        <v>661</v>
      </c>
      <c r="M30" s="841" t="s">
        <v>352</v>
      </c>
      <c r="N30" s="841" t="s">
        <v>1891</v>
      </c>
      <c r="O30" s="841"/>
      <c r="P30" s="841" t="s">
        <v>5</v>
      </c>
      <c r="Q30" s="841" t="s">
        <v>323</v>
      </c>
      <c r="R30" s="841" t="s">
        <v>652</v>
      </c>
      <c r="S30" s="829"/>
      <c r="T30" s="829" t="s">
        <v>5</v>
      </c>
      <c r="U30" s="829" t="s">
        <v>323</v>
      </c>
      <c r="V30" s="829" t="s">
        <v>652</v>
      </c>
    </row>
    <row r="31" spans="1:22" outlineLevel="1">
      <c r="A31" s="847" t="s">
        <v>102</v>
      </c>
      <c r="B31" s="829" t="s">
        <v>2749</v>
      </c>
      <c r="C31" s="839">
        <v>43082</v>
      </c>
      <c r="D31" s="829" t="s">
        <v>2760</v>
      </c>
      <c r="E31" s="830" t="s">
        <v>2770</v>
      </c>
      <c r="F31" s="831">
        <v>70307</v>
      </c>
      <c r="G31" s="832">
        <v>103.66</v>
      </c>
      <c r="H31" s="829">
        <v>140</v>
      </c>
      <c r="I31" s="829" t="s">
        <v>322</v>
      </c>
      <c r="J31" s="1241">
        <f t="shared" si="1"/>
        <v>140</v>
      </c>
      <c r="K31" s="840" t="s">
        <v>670</v>
      </c>
      <c r="L31" s="841" t="s">
        <v>661</v>
      </c>
      <c r="M31" s="841" t="s">
        <v>352</v>
      </c>
      <c r="N31" s="841" t="s">
        <v>1891</v>
      </c>
      <c r="O31" s="841"/>
      <c r="P31" s="841" t="s">
        <v>5</v>
      </c>
      <c r="Q31" s="841" t="s">
        <v>323</v>
      </c>
      <c r="R31" s="841" t="s">
        <v>652</v>
      </c>
      <c r="S31" s="829"/>
      <c r="T31" s="829" t="s">
        <v>5</v>
      </c>
      <c r="U31" s="829" t="s">
        <v>323</v>
      </c>
      <c r="V31" s="829" t="s">
        <v>652</v>
      </c>
    </row>
    <row r="32" spans="1:22" outlineLevel="1">
      <c r="A32" s="847" t="s">
        <v>102</v>
      </c>
      <c r="B32" s="829" t="s">
        <v>2749</v>
      </c>
      <c r="C32" s="839">
        <v>43084</v>
      </c>
      <c r="D32" s="829" t="s">
        <v>2771</v>
      </c>
      <c r="E32" s="830" t="s">
        <v>2772</v>
      </c>
      <c r="F32" s="831">
        <v>70307</v>
      </c>
      <c r="G32" s="832">
        <v>22.21</v>
      </c>
      <c r="H32" s="829">
        <v>30</v>
      </c>
      <c r="I32" s="829" t="s">
        <v>322</v>
      </c>
      <c r="J32" s="1241">
        <f t="shared" si="1"/>
        <v>30</v>
      </c>
      <c r="K32" s="840" t="s">
        <v>670</v>
      </c>
      <c r="L32" s="841" t="s">
        <v>661</v>
      </c>
      <c r="M32" s="841" t="s">
        <v>352</v>
      </c>
      <c r="N32" s="841" t="s">
        <v>674</v>
      </c>
      <c r="O32" s="841"/>
      <c r="P32" s="841" t="s">
        <v>5</v>
      </c>
      <c r="Q32" s="841" t="s">
        <v>323</v>
      </c>
      <c r="R32" s="841" t="s">
        <v>652</v>
      </c>
      <c r="S32" s="829"/>
      <c r="T32" s="829" t="s">
        <v>5</v>
      </c>
      <c r="U32" s="829" t="s">
        <v>323</v>
      </c>
      <c r="V32" s="829" t="s">
        <v>652</v>
      </c>
    </row>
    <row r="33" spans="1:22" outlineLevel="1">
      <c r="A33" s="847" t="s">
        <v>102</v>
      </c>
      <c r="B33" s="829" t="s">
        <v>2749</v>
      </c>
      <c r="C33" s="839">
        <v>43084</v>
      </c>
      <c r="D33" s="829" t="s">
        <v>2771</v>
      </c>
      <c r="E33" s="830" t="s">
        <v>2773</v>
      </c>
      <c r="F33" s="831">
        <v>70307</v>
      </c>
      <c r="G33" s="832">
        <v>22.21</v>
      </c>
      <c r="H33" s="829">
        <v>30</v>
      </c>
      <c r="I33" s="829" t="s">
        <v>322</v>
      </c>
      <c r="J33" s="1241">
        <f t="shared" si="1"/>
        <v>30</v>
      </c>
      <c r="K33" s="840" t="s">
        <v>670</v>
      </c>
      <c r="L33" s="841" t="s">
        <v>661</v>
      </c>
      <c r="M33" s="841" t="s">
        <v>352</v>
      </c>
      <c r="N33" s="841" t="s">
        <v>1003</v>
      </c>
      <c r="O33" s="841"/>
      <c r="P33" s="841" t="s">
        <v>5</v>
      </c>
      <c r="Q33" s="841" t="s">
        <v>323</v>
      </c>
      <c r="R33" s="841" t="s">
        <v>652</v>
      </c>
      <c r="S33" s="829"/>
      <c r="T33" s="829" t="s">
        <v>5</v>
      </c>
      <c r="U33" s="829" t="s">
        <v>323</v>
      </c>
      <c r="V33" s="829" t="s">
        <v>652</v>
      </c>
    </row>
    <row r="34" spans="1:22" outlineLevel="1">
      <c r="A34" s="847" t="s">
        <v>102</v>
      </c>
      <c r="B34" s="829" t="s">
        <v>2749</v>
      </c>
      <c r="C34" s="839">
        <v>43084</v>
      </c>
      <c r="D34" s="829" t="s">
        <v>2771</v>
      </c>
      <c r="E34" s="830" t="s">
        <v>2774</v>
      </c>
      <c r="F34" s="831">
        <v>70307</v>
      </c>
      <c r="G34" s="832">
        <v>22.21</v>
      </c>
      <c r="H34" s="829">
        <v>30</v>
      </c>
      <c r="I34" s="829" t="s">
        <v>322</v>
      </c>
      <c r="J34" s="1241">
        <f t="shared" si="1"/>
        <v>30</v>
      </c>
      <c r="K34" s="840" t="s">
        <v>670</v>
      </c>
      <c r="L34" s="841" t="s">
        <v>661</v>
      </c>
      <c r="M34" s="841" t="s">
        <v>352</v>
      </c>
      <c r="N34" s="841" t="s">
        <v>758</v>
      </c>
      <c r="O34" s="841"/>
      <c r="P34" s="841" t="s">
        <v>5</v>
      </c>
      <c r="Q34" s="841" t="s">
        <v>323</v>
      </c>
      <c r="R34" s="841" t="s">
        <v>652</v>
      </c>
      <c r="S34" s="829"/>
      <c r="T34" s="829" t="s">
        <v>5</v>
      </c>
      <c r="U34" s="829" t="s">
        <v>323</v>
      </c>
      <c r="V34" s="829" t="s">
        <v>652</v>
      </c>
    </row>
    <row r="35" spans="1:22" outlineLevel="1">
      <c r="A35" s="847" t="s">
        <v>102</v>
      </c>
      <c r="B35" s="829" t="s">
        <v>2749</v>
      </c>
      <c r="C35" s="839">
        <v>43091</v>
      </c>
      <c r="D35" s="829" t="s">
        <v>2775</v>
      </c>
      <c r="E35" s="830" t="s">
        <v>2776</v>
      </c>
      <c r="F35" s="831">
        <v>70307</v>
      </c>
      <c r="G35" s="832">
        <v>7.4</v>
      </c>
      <c r="H35" s="829">
        <v>10</v>
      </c>
      <c r="I35" s="829" t="s">
        <v>322</v>
      </c>
      <c r="J35" s="1241">
        <f t="shared" si="1"/>
        <v>10</v>
      </c>
      <c r="K35" s="840" t="s">
        <v>670</v>
      </c>
      <c r="L35" s="841" t="s">
        <v>661</v>
      </c>
      <c r="M35" s="841" t="s">
        <v>352</v>
      </c>
      <c r="N35" s="841" t="s">
        <v>760</v>
      </c>
      <c r="O35" s="841"/>
      <c r="P35" s="841" t="s">
        <v>5</v>
      </c>
      <c r="Q35" s="841" t="s">
        <v>323</v>
      </c>
      <c r="R35" s="841" t="s">
        <v>652</v>
      </c>
      <c r="S35" s="829"/>
      <c r="T35" s="829" t="s">
        <v>5</v>
      </c>
      <c r="U35" s="829" t="s">
        <v>323</v>
      </c>
      <c r="V35" s="829" t="s">
        <v>652</v>
      </c>
    </row>
    <row r="36" spans="1:22" outlineLevel="1">
      <c r="A36" s="847" t="s">
        <v>102</v>
      </c>
      <c r="B36" s="829" t="s">
        <v>2749</v>
      </c>
      <c r="C36" s="839">
        <v>43091</v>
      </c>
      <c r="D36" s="829" t="s">
        <v>2775</v>
      </c>
      <c r="E36" s="830" t="s">
        <v>2777</v>
      </c>
      <c r="F36" s="831">
        <v>70307</v>
      </c>
      <c r="G36" s="832">
        <v>7.4</v>
      </c>
      <c r="H36" s="829">
        <v>10</v>
      </c>
      <c r="I36" s="829" t="s">
        <v>322</v>
      </c>
      <c r="J36" s="1241">
        <f t="shared" si="1"/>
        <v>10</v>
      </c>
      <c r="K36" s="840" t="s">
        <v>670</v>
      </c>
      <c r="L36" s="841" t="s">
        <v>661</v>
      </c>
      <c r="M36" s="841" t="s">
        <v>352</v>
      </c>
      <c r="N36" s="841" t="s">
        <v>760</v>
      </c>
      <c r="O36" s="841"/>
      <c r="P36" s="841" t="s">
        <v>5</v>
      </c>
      <c r="Q36" s="841" t="s">
        <v>323</v>
      </c>
      <c r="R36" s="841" t="s">
        <v>652</v>
      </c>
      <c r="S36" s="829"/>
      <c r="T36" s="829" t="s">
        <v>5</v>
      </c>
      <c r="U36" s="829" t="s">
        <v>323</v>
      </c>
      <c r="V36" s="829" t="s">
        <v>652</v>
      </c>
    </row>
    <row r="37" spans="1:22" outlineLevel="1">
      <c r="A37" s="847" t="s">
        <v>102</v>
      </c>
      <c r="B37" s="829" t="s">
        <v>2749</v>
      </c>
      <c r="C37" s="839">
        <v>43091</v>
      </c>
      <c r="D37" s="829" t="s">
        <v>2775</v>
      </c>
      <c r="E37" s="830" t="s">
        <v>2778</v>
      </c>
      <c r="F37" s="831">
        <v>70307</v>
      </c>
      <c r="G37" s="832">
        <v>7.4</v>
      </c>
      <c r="H37" s="829">
        <v>10</v>
      </c>
      <c r="I37" s="829" t="s">
        <v>322</v>
      </c>
      <c r="J37" s="1241">
        <f t="shared" si="1"/>
        <v>10</v>
      </c>
      <c r="K37" s="840" t="s">
        <v>670</v>
      </c>
      <c r="L37" s="841" t="s">
        <v>661</v>
      </c>
      <c r="M37" s="841" t="s">
        <v>352</v>
      </c>
      <c r="N37" s="841" t="s">
        <v>760</v>
      </c>
      <c r="O37" s="841"/>
      <c r="P37" s="841" t="s">
        <v>5</v>
      </c>
      <c r="Q37" s="841" t="s">
        <v>323</v>
      </c>
      <c r="R37" s="841" t="s">
        <v>652</v>
      </c>
      <c r="S37" s="829"/>
      <c r="T37" s="829" t="s">
        <v>5</v>
      </c>
      <c r="U37" s="829" t="s">
        <v>323</v>
      </c>
      <c r="V37" s="829" t="s">
        <v>652</v>
      </c>
    </row>
    <row r="38" spans="1:22" outlineLevel="1">
      <c r="A38" s="847" t="s">
        <v>102</v>
      </c>
      <c r="B38" s="829" t="s">
        <v>2749</v>
      </c>
      <c r="C38" s="839">
        <v>43081</v>
      </c>
      <c r="D38" s="829" t="s">
        <v>2757</v>
      </c>
      <c r="E38" s="830" t="s">
        <v>2779</v>
      </c>
      <c r="F38" s="831">
        <v>70307</v>
      </c>
      <c r="G38" s="832">
        <v>377.62</v>
      </c>
      <c r="H38" s="829">
        <v>510</v>
      </c>
      <c r="I38" s="829" t="s">
        <v>322</v>
      </c>
      <c r="J38" s="1241">
        <f t="shared" si="1"/>
        <v>510</v>
      </c>
      <c r="K38" s="840" t="s">
        <v>667</v>
      </c>
      <c r="L38" s="841" t="s">
        <v>661</v>
      </c>
      <c r="M38" s="841" t="s">
        <v>352</v>
      </c>
      <c r="N38" s="841" t="s">
        <v>1003</v>
      </c>
      <c r="O38" s="841"/>
      <c r="P38" s="841" t="s">
        <v>5</v>
      </c>
      <c r="Q38" s="841" t="s">
        <v>323</v>
      </c>
      <c r="R38" s="841" t="s">
        <v>652</v>
      </c>
      <c r="S38" s="829"/>
      <c r="T38" s="829" t="s">
        <v>5</v>
      </c>
      <c r="U38" s="829" t="s">
        <v>323</v>
      </c>
      <c r="V38" s="829" t="s">
        <v>652</v>
      </c>
    </row>
    <row r="39" spans="1:22" outlineLevel="1">
      <c r="A39" s="847" t="s">
        <v>102</v>
      </c>
      <c r="B39" s="829" t="s">
        <v>2749</v>
      </c>
      <c r="C39" s="839">
        <v>43081</v>
      </c>
      <c r="D39" s="829" t="s">
        <v>2757</v>
      </c>
      <c r="E39" s="830" t="s">
        <v>2780</v>
      </c>
      <c r="F39" s="831">
        <v>70307</v>
      </c>
      <c r="G39" s="832">
        <v>377.62</v>
      </c>
      <c r="H39" s="829">
        <v>510</v>
      </c>
      <c r="I39" s="829" t="s">
        <v>322</v>
      </c>
      <c r="J39" s="1241">
        <f t="shared" si="1"/>
        <v>510</v>
      </c>
      <c r="K39" s="840" t="s">
        <v>667</v>
      </c>
      <c r="L39" s="841" t="s">
        <v>661</v>
      </c>
      <c r="M39" s="841" t="s">
        <v>352</v>
      </c>
      <c r="N39" s="841" t="s">
        <v>1003</v>
      </c>
      <c r="O39" s="841"/>
      <c r="P39" s="841" t="s">
        <v>5</v>
      </c>
      <c r="Q39" s="841" t="s">
        <v>323</v>
      </c>
      <c r="R39" s="841" t="s">
        <v>652</v>
      </c>
      <c r="S39" s="829"/>
      <c r="T39" s="829" t="s">
        <v>5</v>
      </c>
      <c r="U39" s="829" t="s">
        <v>323</v>
      </c>
      <c r="V39" s="829" t="s">
        <v>652</v>
      </c>
    </row>
    <row r="40" spans="1:22" outlineLevel="1">
      <c r="A40" s="847" t="s">
        <v>102</v>
      </c>
      <c r="B40" s="829" t="s">
        <v>2749</v>
      </c>
      <c r="C40" s="839">
        <v>43091</v>
      </c>
      <c r="D40" s="829" t="s">
        <v>2775</v>
      </c>
      <c r="E40" s="830" t="s">
        <v>2781</v>
      </c>
      <c r="F40" s="831">
        <v>70307</v>
      </c>
      <c r="G40" s="832">
        <v>118.47</v>
      </c>
      <c r="H40" s="829">
        <v>160</v>
      </c>
      <c r="I40" s="829" t="s">
        <v>322</v>
      </c>
      <c r="J40" s="1241">
        <f t="shared" si="1"/>
        <v>160</v>
      </c>
      <c r="K40" s="840" t="s">
        <v>667</v>
      </c>
      <c r="L40" s="841" t="s">
        <v>661</v>
      </c>
      <c r="M40" s="841" t="s">
        <v>352</v>
      </c>
      <c r="N40" s="841" t="s">
        <v>760</v>
      </c>
      <c r="O40" s="841"/>
      <c r="P40" s="841" t="s">
        <v>5</v>
      </c>
      <c r="Q40" s="841" t="s">
        <v>323</v>
      </c>
      <c r="R40" s="841" t="s">
        <v>652</v>
      </c>
      <c r="S40" s="829"/>
      <c r="T40" s="829" t="s">
        <v>5</v>
      </c>
      <c r="U40" s="829" t="s">
        <v>323</v>
      </c>
      <c r="V40" s="829" t="s">
        <v>652</v>
      </c>
    </row>
    <row r="41" spans="1:22" outlineLevel="1">
      <c r="A41" s="847" t="s">
        <v>102</v>
      </c>
      <c r="B41" s="829" t="s">
        <v>2749</v>
      </c>
      <c r="C41" s="839">
        <v>43091</v>
      </c>
      <c r="D41" s="829" t="s">
        <v>2775</v>
      </c>
      <c r="E41" s="830" t="s">
        <v>2782</v>
      </c>
      <c r="F41" s="831">
        <v>70307</v>
      </c>
      <c r="G41" s="832">
        <v>118.47</v>
      </c>
      <c r="H41" s="829">
        <v>160</v>
      </c>
      <c r="I41" s="829" t="s">
        <v>322</v>
      </c>
      <c r="J41" s="1241">
        <f t="shared" si="1"/>
        <v>160</v>
      </c>
      <c r="K41" s="840" t="s">
        <v>667</v>
      </c>
      <c r="L41" s="841" t="s">
        <v>661</v>
      </c>
      <c r="M41" s="841" t="s">
        <v>352</v>
      </c>
      <c r="N41" s="841" t="s">
        <v>760</v>
      </c>
      <c r="O41" s="841"/>
      <c r="P41" s="841" t="s">
        <v>5</v>
      </c>
      <c r="Q41" s="841" t="s">
        <v>323</v>
      </c>
      <c r="R41" s="841" t="s">
        <v>652</v>
      </c>
      <c r="S41" s="829"/>
      <c r="T41" s="829" t="s">
        <v>5</v>
      </c>
      <c r="U41" s="829" t="s">
        <v>323</v>
      </c>
      <c r="V41" s="829" t="s">
        <v>652</v>
      </c>
    </row>
    <row r="42" spans="1:22" outlineLevel="1">
      <c r="A42" s="847" t="s">
        <v>102</v>
      </c>
      <c r="B42" s="829" t="s">
        <v>2749</v>
      </c>
      <c r="C42" s="839">
        <v>43091</v>
      </c>
      <c r="D42" s="829" t="s">
        <v>2775</v>
      </c>
      <c r="E42" s="830" t="s">
        <v>2783</v>
      </c>
      <c r="F42" s="831">
        <v>70307</v>
      </c>
      <c r="G42" s="832">
        <v>118.47</v>
      </c>
      <c r="H42" s="829">
        <v>160</v>
      </c>
      <c r="I42" s="829" t="s">
        <v>322</v>
      </c>
      <c r="J42" s="1241">
        <f t="shared" si="1"/>
        <v>160</v>
      </c>
      <c r="K42" s="840" t="s">
        <v>667</v>
      </c>
      <c r="L42" s="841" t="s">
        <v>661</v>
      </c>
      <c r="M42" s="841" t="s">
        <v>352</v>
      </c>
      <c r="N42" s="841" t="s">
        <v>760</v>
      </c>
      <c r="O42" s="841"/>
      <c r="P42" s="841" t="s">
        <v>5</v>
      </c>
      <c r="Q42" s="841" t="s">
        <v>323</v>
      </c>
      <c r="R42" s="841" t="s">
        <v>652</v>
      </c>
      <c r="S42" s="829"/>
      <c r="T42" s="829" t="s">
        <v>5</v>
      </c>
      <c r="U42" s="829" t="s">
        <v>323</v>
      </c>
      <c r="V42" s="829" t="s">
        <v>652</v>
      </c>
    </row>
    <row r="43" spans="1:22" outlineLevel="1">
      <c r="A43" s="847" t="s">
        <v>102</v>
      </c>
      <c r="B43" s="829" t="s">
        <v>2749</v>
      </c>
      <c r="C43" s="839">
        <v>43081</v>
      </c>
      <c r="D43" s="829" t="s">
        <v>2757</v>
      </c>
      <c r="E43" s="830" t="s">
        <v>2784</v>
      </c>
      <c r="F43" s="831">
        <v>70307</v>
      </c>
      <c r="G43" s="832">
        <v>3.7</v>
      </c>
      <c r="H43" s="829">
        <v>5</v>
      </c>
      <c r="I43" s="829" t="s">
        <v>322</v>
      </c>
      <c r="J43" s="1241">
        <f t="shared" si="1"/>
        <v>5</v>
      </c>
      <c r="K43" s="840" t="s">
        <v>972</v>
      </c>
      <c r="L43" s="841" t="s">
        <v>661</v>
      </c>
      <c r="M43" s="841" t="s">
        <v>352</v>
      </c>
      <c r="N43" s="841"/>
      <c r="O43" s="841"/>
      <c r="P43" s="841" t="s">
        <v>5</v>
      </c>
      <c r="Q43" s="841" t="s">
        <v>323</v>
      </c>
      <c r="R43" s="841" t="s">
        <v>652</v>
      </c>
      <c r="S43" s="829"/>
      <c r="T43" s="829" t="s">
        <v>5</v>
      </c>
      <c r="U43" s="829" t="s">
        <v>323</v>
      </c>
      <c r="V43" s="829" t="s">
        <v>652</v>
      </c>
    </row>
    <row r="44" spans="1:22" outlineLevel="1">
      <c r="A44" s="847" t="s">
        <v>102</v>
      </c>
      <c r="B44" s="829" t="s">
        <v>2749</v>
      </c>
      <c r="C44" s="839">
        <v>43081</v>
      </c>
      <c r="D44" s="829" t="s">
        <v>2757</v>
      </c>
      <c r="E44" s="830" t="s">
        <v>2785</v>
      </c>
      <c r="F44" s="831">
        <v>70307</v>
      </c>
      <c r="G44" s="832">
        <v>1.41</v>
      </c>
      <c r="H44" s="829">
        <v>1.9</v>
      </c>
      <c r="I44" s="829" t="s">
        <v>322</v>
      </c>
      <c r="J44" s="1241">
        <f t="shared" si="1"/>
        <v>1.9</v>
      </c>
      <c r="K44" s="840" t="s">
        <v>2786</v>
      </c>
      <c r="L44" s="841" t="s">
        <v>661</v>
      </c>
      <c r="M44" s="841" t="s">
        <v>352</v>
      </c>
      <c r="N44" s="841"/>
      <c r="O44" s="841"/>
      <c r="P44" s="841" t="s">
        <v>5</v>
      </c>
      <c r="Q44" s="841" t="s">
        <v>323</v>
      </c>
      <c r="R44" s="841" t="s">
        <v>652</v>
      </c>
      <c r="S44" s="829"/>
      <c r="T44" s="829" t="s">
        <v>5</v>
      </c>
      <c r="U44" s="829" t="s">
        <v>323</v>
      </c>
      <c r="V44" s="829" t="s">
        <v>652</v>
      </c>
    </row>
    <row r="45" spans="1:22" outlineLevel="1">
      <c r="A45" s="847" t="s">
        <v>102</v>
      </c>
      <c r="B45" s="829" t="s">
        <v>2749</v>
      </c>
      <c r="C45" s="839">
        <v>43081</v>
      </c>
      <c r="D45" s="829" t="s">
        <v>2757</v>
      </c>
      <c r="E45" s="830" t="s">
        <v>2787</v>
      </c>
      <c r="F45" s="831">
        <v>70307</v>
      </c>
      <c r="G45" s="832">
        <v>24.43</v>
      </c>
      <c r="H45" s="829">
        <v>33</v>
      </c>
      <c r="I45" s="829" t="s">
        <v>322</v>
      </c>
      <c r="J45" s="1241">
        <f t="shared" si="1"/>
        <v>33</v>
      </c>
      <c r="K45" s="840" t="s">
        <v>835</v>
      </c>
      <c r="L45" s="841" t="s">
        <v>661</v>
      </c>
      <c r="M45" s="841" t="s">
        <v>352</v>
      </c>
      <c r="N45" s="841"/>
      <c r="O45" s="841"/>
      <c r="P45" s="841" t="s">
        <v>5</v>
      </c>
      <c r="Q45" s="841" t="s">
        <v>323</v>
      </c>
      <c r="R45" s="841" t="s">
        <v>652</v>
      </c>
      <c r="S45" s="829"/>
      <c r="T45" s="829" t="s">
        <v>5</v>
      </c>
      <c r="U45" s="829" t="s">
        <v>323</v>
      </c>
      <c r="V45" s="829" t="s">
        <v>652</v>
      </c>
    </row>
    <row r="46" spans="1:22">
      <c r="A46" s="842" t="s">
        <v>647</v>
      </c>
      <c r="B46" s="842"/>
      <c r="C46" s="842"/>
      <c r="D46" s="842"/>
      <c r="E46" s="843"/>
      <c r="F46" s="844"/>
      <c r="G46" s="845">
        <f>SUM(G27:G45)</f>
        <v>2188.6099999999992</v>
      </c>
      <c r="H46" s="846">
        <f>SUM(H27:H45)</f>
        <v>2955.9</v>
      </c>
      <c r="I46" s="842"/>
      <c r="J46" s="1242">
        <f>SUM(J27:J45)</f>
        <v>2955.9</v>
      </c>
      <c r="K46" s="842"/>
      <c r="L46" s="842"/>
      <c r="M46" s="842"/>
      <c r="N46" s="842"/>
      <c r="O46" s="842"/>
      <c r="P46" s="842"/>
      <c r="Q46" s="842"/>
      <c r="R46" s="842"/>
      <c r="S46" s="829"/>
      <c r="T46" s="829"/>
      <c r="U46" s="829"/>
      <c r="V46" s="829"/>
    </row>
    <row r="47" spans="1:22" outlineLevel="1">
      <c r="A47" s="847" t="s">
        <v>105</v>
      </c>
      <c r="B47" s="829" t="s">
        <v>2749</v>
      </c>
      <c r="C47" s="839">
        <v>43091</v>
      </c>
      <c r="D47" s="829" t="s">
        <v>2775</v>
      </c>
      <c r="E47" s="830" t="s">
        <v>2788</v>
      </c>
      <c r="F47" s="831">
        <v>70307</v>
      </c>
      <c r="G47" s="832">
        <v>5.92</v>
      </c>
      <c r="H47" s="829">
        <v>8</v>
      </c>
      <c r="I47" s="829" t="s">
        <v>322</v>
      </c>
      <c r="J47" s="1241">
        <f t="shared" ref="J47:J52" si="2">H47</f>
        <v>8</v>
      </c>
      <c r="K47" s="840" t="s">
        <v>660</v>
      </c>
      <c r="L47" s="841" t="s">
        <v>661</v>
      </c>
      <c r="M47" s="841" t="s">
        <v>352</v>
      </c>
      <c r="N47" s="841" t="s">
        <v>760</v>
      </c>
      <c r="O47" s="841"/>
      <c r="P47" s="841" t="s">
        <v>5</v>
      </c>
      <c r="Q47" s="841" t="s">
        <v>323</v>
      </c>
      <c r="R47" s="841" t="s">
        <v>652</v>
      </c>
      <c r="S47" s="829"/>
      <c r="T47" s="829" t="s">
        <v>5</v>
      </c>
      <c r="U47" s="829" t="s">
        <v>323</v>
      </c>
      <c r="V47" s="829" t="s">
        <v>652</v>
      </c>
    </row>
    <row r="48" spans="1:22" outlineLevel="1">
      <c r="A48" s="847" t="s">
        <v>105</v>
      </c>
      <c r="B48" s="829" t="s">
        <v>2749</v>
      </c>
      <c r="C48" s="839">
        <v>43084</v>
      </c>
      <c r="D48" s="829" t="s">
        <v>2771</v>
      </c>
      <c r="E48" s="830" t="s">
        <v>2789</v>
      </c>
      <c r="F48" s="831">
        <v>70307</v>
      </c>
      <c r="G48" s="832">
        <v>14.81</v>
      </c>
      <c r="H48" s="829">
        <v>20</v>
      </c>
      <c r="I48" s="829" t="s">
        <v>322</v>
      </c>
      <c r="J48" s="1241">
        <f t="shared" si="2"/>
        <v>20</v>
      </c>
      <c r="K48" s="840" t="s">
        <v>996</v>
      </c>
      <c r="L48" s="841" t="s">
        <v>661</v>
      </c>
      <c r="M48" s="841" t="s">
        <v>352</v>
      </c>
      <c r="N48" s="841"/>
      <c r="O48" s="841"/>
      <c r="P48" s="841" t="s">
        <v>5</v>
      </c>
      <c r="Q48" s="841" t="s">
        <v>323</v>
      </c>
      <c r="R48" s="841" t="s">
        <v>652</v>
      </c>
      <c r="S48" s="829"/>
      <c r="T48" s="829" t="s">
        <v>5</v>
      </c>
      <c r="U48" s="829" t="s">
        <v>323</v>
      </c>
      <c r="V48" s="829" t="s">
        <v>652</v>
      </c>
    </row>
    <row r="49" spans="1:22" outlineLevel="1">
      <c r="A49" s="847" t="s">
        <v>105</v>
      </c>
      <c r="B49" s="829" t="s">
        <v>2749</v>
      </c>
      <c r="C49" s="839">
        <v>43091</v>
      </c>
      <c r="D49" s="829" t="s">
        <v>2775</v>
      </c>
      <c r="E49" s="830" t="s">
        <v>2790</v>
      </c>
      <c r="F49" s="831">
        <v>70307</v>
      </c>
      <c r="G49" s="832">
        <v>14.81</v>
      </c>
      <c r="H49" s="829">
        <v>20</v>
      </c>
      <c r="I49" s="829" t="s">
        <v>322</v>
      </c>
      <c r="J49" s="1241">
        <f t="shared" si="2"/>
        <v>20</v>
      </c>
      <c r="K49" s="840" t="s">
        <v>996</v>
      </c>
      <c r="L49" s="841" t="s">
        <v>661</v>
      </c>
      <c r="M49" s="841" t="s">
        <v>352</v>
      </c>
      <c r="N49" s="841"/>
      <c r="O49" s="841"/>
      <c r="P49" s="841" t="s">
        <v>5</v>
      </c>
      <c r="Q49" s="841" t="s">
        <v>323</v>
      </c>
      <c r="R49" s="841" t="s">
        <v>652</v>
      </c>
      <c r="S49" s="829"/>
      <c r="T49" s="829" t="s">
        <v>5</v>
      </c>
      <c r="U49" s="829" t="s">
        <v>323</v>
      </c>
      <c r="V49" s="829" t="s">
        <v>652</v>
      </c>
    </row>
    <row r="50" spans="1:22" outlineLevel="1">
      <c r="A50" s="847" t="s">
        <v>105</v>
      </c>
      <c r="B50" s="829" t="s">
        <v>2749</v>
      </c>
      <c r="C50" s="839">
        <v>43091</v>
      </c>
      <c r="D50" s="829" t="s">
        <v>2775</v>
      </c>
      <c r="E50" s="830" t="s">
        <v>2791</v>
      </c>
      <c r="F50" s="831">
        <v>70307</v>
      </c>
      <c r="G50" s="832">
        <v>7.4</v>
      </c>
      <c r="H50" s="829">
        <v>10</v>
      </c>
      <c r="I50" s="829" t="s">
        <v>322</v>
      </c>
      <c r="J50" s="1241">
        <f t="shared" si="2"/>
        <v>10</v>
      </c>
      <c r="K50" s="840" t="s">
        <v>996</v>
      </c>
      <c r="L50" s="841" t="s">
        <v>661</v>
      </c>
      <c r="M50" s="841" t="s">
        <v>352</v>
      </c>
      <c r="N50" s="841"/>
      <c r="O50" s="841"/>
      <c r="P50" s="841" t="s">
        <v>5</v>
      </c>
      <c r="Q50" s="841" t="s">
        <v>323</v>
      </c>
      <c r="R50" s="841" t="s">
        <v>652</v>
      </c>
      <c r="S50" s="829"/>
      <c r="T50" s="829" t="s">
        <v>5</v>
      </c>
      <c r="U50" s="829" t="s">
        <v>323</v>
      </c>
      <c r="V50" s="829" t="s">
        <v>652</v>
      </c>
    </row>
    <row r="51" spans="1:22" outlineLevel="1">
      <c r="A51" s="847" t="s">
        <v>105</v>
      </c>
      <c r="B51" s="829" t="s">
        <v>2749</v>
      </c>
      <c r="C51" s="839">
        <v>43091</v>
      </c>
      <c r="D51" s="829" t="s">
        <v>2775</v>
      </c>
      <c r="E51" s="830" t="s">
        <v>2792</v>
      </c>
      <c r="F51" s="831">
        <v>70307</v>
      </c>
      <c r="G51" s="832">
        <v>118.47</v>
      </c>
      <c r="H51" s="829">
        <v>160</v>
      </c>
      <c r="I51" s="829" t="s">
        <v>322</v>
      </c>
      <c r="J51" s="1241">
        <f t="shared" si="2"/>
        <v>160</v>
      </c>
      <c r="K51" s="840" t="s">
        <v>998</v>
      </c>
      <c r="L51" s="841" t="s">
        <v>661</v>
      </c>
      <c r="M51" s="841" t="s">
        <v>352</v>
      </c>
      <c r="N51" s="841"/>
      <c r="O51" s="841"/>
      <c r="P51" s="841" t="s">
        <v>5</v>
      </c>
      <c r="Q51" s="841" t="s">
        <v>323</v>
      </c>
      <c r="R51" s="841" t="s">
        <v>652</v>
      </c>
      <c r="S51" s="829"/>
      <c r="T51" s="829" t="s">
        <v>5</v>
      </c>
      <c r="U51" s="829" t="s">
        <v>323</v>
      </c>
      <c r="V51" s="829" t="s">
        <v>652</v>
      </c>
    </row>
    <row r="52" spans="1:22" outlineLevel="1">
      <c r="A52" s="847" t="s">
        <v>105</v>
      </c>
      <c r="B52" s="829" t="s">
        <v>2749</v>
      </c>
      <c r="C52" s="839">
        <v>43091</v>
      </c>
      <c r="D52" s="829" t="s">
        <v>2775</v>
      </c>
      <c r="E52" s="830" t="s">
        <v>2793</v>
      </c>
      <c r="F52" s="831">
        <v>70307</v>
      </c>
      <c r="G52" s="832">
        <v>51.83</v>
      </c>
      <c r="H52" s="829">
        <v>70</v>
      </c>
      <c r="I52" s="829" t="s">
        <v>322</v>
      </c>
      <c r="J52" s="1241">
        <f t="shared" si="2"/>
        <v>70</v>
      </c>
      <c r="K52" s="840" t="s">
        <v>998</v>
      </c>
      <c r="L52" s="841" t="s">
        <v>661</v>
      </c>
      <c r="M52" s="841" t="s">
        <v>352</v>
      </c>
      <c r="N52" s="841"/>
      <c r="O52" s="841"/>
      <c r="P52" s="841" t="s">
        <v>5</v>
      </c>
      <c r="Q52" s="841" t="s">
        <v>323</v>
      </c>
      <c r="R52" s="841" t="s">
        <v>652</v>
      </c>
      <c r="S52" s="829"/>
      <c r="T52" s="829" t="s">
        <v>5</v>
      </c>
      <c r="U52" s="829" t="s">
        <v>323</v>
      </c>
      <c r="V52" s="829" t="s">
        <v>652</v>
      </c>
    </row>
    <row r="53" spans="1:22">
      <c r="A53" s="842" t="s">
        <v>647</v>
      </c>
      <c r="B53" s="842"/>
      <c r="C53" s="842"/>
      <c r="D53" s="842"/>
      <c r="E53" s="843"/>
      <c r="F53" s="844"/>
      <c r="G53" s="845">
        <f>SUM(G47:G52)</f>
        <v>213.24</v>
      </c>
      <c r="H53" s="846">
        <f>SUM(H47:H52)</f>
        <v>288</v>
      </c>
      <c r="I53" s="842"/>
      <c r="J53" s="1242">
        <f>SUM(J47:J52)</f>
        <v>288</v>
      </c>
      <c r="K53" s="842"/>
      <c r="L53" s="842"/>
      <c r="M53" s="842"/>
      <c r="N53" s="842"/>
      <c r="O53" s="842"/>
      <c r="P53" s="842"/>
      <c r="Q53" s="842"/>
      <c r="R53" s="842"/>
      <c r="S53" s="829"/>
      <c r="T53" s="829"/>
      <c r="U53" s="829"/>
      <c r="V53" s="829"/>
    </row>
    <row r="54" spans="1:22" outlineLevel="1">
      <c r="A54" s="847" t="s">
        <v>106</v>
      </c>
      <c r="B54" s="829" t="s">
        <v>2749</v>
      </c>
      <c r="C54" s="839">
        <v>43082</v>
      </c>
      <c r="D54" s="829" t="s">
        <v>2794</v>
      </c>
      <c r="E54" s="830" t="s">
        <v>1002</v>
      </c>
      <c r="F54" s="831">
        <v>70307</v>
      </c>
      <c r="G54" s="832">
        <v>770.55</v>
      </c>
      <c r="H54" s="829">
        <v>1040.68</v>
      </c>
      <c r="I54" s="829" t="s">
        <v>322</v>
      </c>
      <c r="J54" s="1241">
        <f t="shared" ref="J54:J61" si="3">H54</f>
        <v>1040.68</v>
      </c>
      <c r="K54" s="840" t="s">
        <v>650</v>
      </c>
      <c r="L54" s="841" t="s">
        <v>661</v>
      </c>
      <c r="M54" s="841" t="s">
        <v>352</v>
      </c>
      <c r="N54" s="841" t="s">
        <v>1003</v>
      </c>
      <c r="O54" s="841"/>
      <c r="P54" s="841" t="s">
        <v>5</v>
      </c>
      <c r="Q54" s="841" t="s">
        <v>323</v>
      </c>
      <c r="R54" s="841" t="s">
        <v>652</v>
      </c>
      <c r="S54" s="829"/>
      <c r="T54" s="829" t="s">
        <v>5</v>
      </c>
      <c r="U54" s="829" t="s">
        <v>323</v>
      </c>
      <c r="V54" s="829" t="s">
        <v>652</v>
      </c>
    </row>
    <row r="55" spans="1:22" outlineLevel="1">
      <c r="A55" s="847" t="s">
        <v>106</v>
      </c>
      <c r="B55" s="829" t="s">
        <v>2749</v>
      </c>
      <c r="C55" s="839">
        <v>43084</v>
      </c>
      <c r="D55" s="829" t="s">
        <v>2795</v>
      </c>
      <c r="E55" s="830" t="s">
        <v>2796</v>
      </c>
      <c r="F55" s="831">
        <v>70307</v>
      </c>
      <c r="G55" s="832">
        <v>738.92</v>
      </c>
      <c r="H55" s="829">
        <v>997.96</v>
      </c>
      <c r="I55" s="829" t="s">
        <v>322</v>
      </c>
      <c r="J55" s="1241">
        <f t="shared" si="3"/>
        <v>997.96</v>
      </c>
      <c r="K55" s="840" t="s">
        <v>650</v>
      </c>
      <c r="L55" s="841" t="s">
        <v>661</v>
      </c>
      <c r="M55" s="841" t="s">
        <v>352</v>
      </c>
      <c r="N55" s="841" t="s">
        <v>1003</v>
      </c>
      <c r="O55" s="841"/>
      <c r="P55" s="841" t="s">
        <v>5</v>
      </c>
      <c r="Q55" s="841" t="s">
        <v>323</v>
      </c>
      <c r="R55" s="841" t="s">
        <v>652</v>
      </c>
      <c r="S55" s="829"/>
      <c r="T55" s="829" t="s">
        <v>5</v>
      </c>
      <c r="U55" s="829" t="s">
        <v>323</v>
      </c>
      <c r="V55" s="829" t="s">
        <v>652</v>
      </c>
    </row>
    <row r="56" spans="1:22" outlineLevel="1">
      <c r="A56" s="847" t="s">
        <v>106</v>
      </c>
      <c r="B56" s="829" t="s">
        <v>2749</v>
      </c>
      <c r="C56" s="839">
        <v>43091</v>
      </c>
      <c r="D56" s="829" t="s">
        <v>2797</v>
      </c>
      <c r="E56" s="830" t="s">
        <v>1005</v>
      </c>
      <c r="F56" s="831">
        <v>70307</v>
      </c>
      <c r="G56" s="832">
        <v>47.92</v>
      </c>
      <c r="H56" s="829">
        <v>64.72</v>
      </c>
      <c r="I56" s="829" t="s">
        <v>322</v>
      </c>
      <c r="J56" s="1241">
        <f t="shared" si="3"/>
        <v>64.72</v>
      </c>
      <c r="K56" s="840" t="s">
        <v>656</v>
      </c>
      <c r="L56" s="841" t="s">
        <v>661</v>
      </c>
      <c r="M56" s="841" t="s">
        <v>352</v>
      </c>
      <c r="N56" s="841" t="s">
        <v>1003</v>
      </c>
      <c r="O56" s="841"/>
      <c r="P56" s="841" t="s">
        <v>5</v>
      </c>
      <c r="Q56" s="841" t="s">
        <v>323</v>
      </c>
      <c r="R56" s="841" t="s">
        <v>652</v>
      </c>
      <c r="S56" s="829"/>
      <c r="T56" s="829" t="s">
        <v>5</v>
      </c>
      <c r="U56" s="829" t="s">
        <v>323</v>
      </c>
      <c r="V56" s="829" t="s">
        <v>652</v>
      </c>
    </row>
    <row r="57" spans="1:22" outlineLevel="1">
      <c r="A57" s="847" t="s">
        <v>106</v>
      </c>
      <c r="B57" s="829" t="s">
        <v>2749</v>
      </c>
      <c r="C57" s="839">
        <v>43091</v>
      </c>
      <c r="D57" s="829" t="s">
        <v>2798</v>
      </c>
      <c r="E57" s="830" t="s">
        <v>2799</v>
      </c>
      <c r="F57" s="831">
        <v>70307</v>
      </c>
      <c r="G57" s="832">
        <v>47.92</v>
      </c>
      <c r="H57" s="829">
        <v>64.72</v>
      </c>
      <c r="I57" s="829" t="s">
        <v>322</v>
      </c>
      <c r="J57" s="1241">
        <f t="shared" si="3"/>
        <v>64.72</v>
      </c>
      <c r="K57" s="840" t="s">
        <v>656</v>
      </c>
      <c r="L57" s="841" t="s">
        <v>661</v>
      </c>
      <c r="M57" s="841" t="s">
        <v>352</v>
      </c>
      <c r="N57" s="841" t="s">
        <v>1003</v>
      </c>
      <c r="O57" s="841"/>
      <c r="P57" s="841" t="s">
        <v>5</v>
      </c>
      <c r="Q57" s="841" t="s">
        <v>323</v>
      </c>
      <c r="R57" s="841" t="s">
        <v>652</v>
      </c>
      <c r="S57" s="829"/>
      <c r="T57" s="829" t="s">
        <v>5</v>
      </c>
      <c r="U57" s="829" t="s">
        <v>323</v>
      </c>
      <c r="V57" s="829" t="s">
        <v>652</v>
      </c>
    </row>
    <row r="58" spans="1:22" outlineLevel="1">
      <c r="A58" s="847" t="s">
        <v>106</v>
      </c>
      <c r="B58" s="829" t="s">
        <v>2749</v>
      </c>
      <c r="C58" s="839">
        <v>43091</v>
      </c>
      <c r="D58" s="829" t="s">
        <v>2800</v>
      </c>
      <c r="E58" s="830" t="s">
        <v>2801</v>
      </c>
      <c r="F58" s="831">
        <v>70307</v>
      </c>
      <c r="G58" s="832">
        <v>16.91</v>
      </c>
      <c r="H58" s="829">
        <v>22.84</v>
      </c>
      <c r="I58" s="829" t="s">
        <v>322</v>
      </c>
      <c r="J58" s="1241">
        <f t="shared" si="3"/>
        <v>22.84</v>
      </c>
      <c r="K58" s="840" t="s">
        <v>694</v>
      </c>
      <c r="L58" s="841" t="s">
        <v>661</v>
      </c>
      <c r="M58" s="841" t="s">
        <v>352</v>
      </c>
      <c r="N58" s="841" t="s">
        <v>1003</v>
      </c>
      <c r="O58" s="841"/>
      <c r="P58" s="841" t="s">
        <v>5</v>
      </c>
      <c r="Q58" s="841" t="s">
        <v>323</v>
      </c>
      <c r="R58" s="841" t="s">
        <v>652</v>
      </c>
      <c r="S58" s="829"/>
      <c r="T58" s="829" t="s">
        <v>5</v>
      </c>
      <c r="U58" s="829" t="s">
        <v>323</v>
      </c>
      <c r="V58" s="829" t="s">
        <v>652</v>
      </c>
    </row>
    <row r="59" spans="1:22" outlineLevel="1">
      <c r="A59" s="847" t="s">
        <v>106</v>
      </c>
      <c r="B59" s="829" t="s">
        <v>2749</v>
      </c>
      <c r="C59" s="839">
        <v>43088</v>
      </c>
      <c r="D59" s="829" t="s">
        <v>2771</v>
      </c>
      <c r="E59" s="830" t="s">
        <v>1008</v>
      </c>
      <c r="F59" s="831">
        <v>70307</v>
      </c>
      <c r="G59" s="832">
        <v>1.1299999999999999</v>
      </c>
      <c r="H59" s="829">
        <v>1.52</v>
      </c>
      <c r="I59" s="829" t="s">
        <v>322</v>
      </c>
      <c r="J59" s="1241">
        <f t="shared" si="3"/>
        <v>1.52</v>
      </c>
      <c r="K59" s="840" t="s">
        <v>694</v>
      </c>
      <c r="L59" s="841" t="s">
        <v>661</v>
      </c>
      <c r="M59" s="841" t="s">
        <v>352</v>
      </c>
      <c r="N59" s="841" t="s">
        <v>1003</v>
      </c>
      <c r="O59" s="841"/>
      <c r="P59" s="841" t="s">
        <v>5</v>
      </c>
      <c r="Q59" s="841" t="s">
        <v>323</v>
      </c>
      <c r="R59" s="841" t="s">
        <v>652</v>
      </c>
      <c r="S59" s="829"/>
      <c r="T59" s="829" t="s">
        <v>5</v>
      </c>
      <c r="U59" s="829" t="s">
        <v>323</v>
      </c>
      <c r="V59" s="829" t="s">
        <v>652</v>
      </c>
    </row>
    <row r="60" spans="1:22" outlineLevel="1">
      <c r="A60" s="847" t="s">
        <v>106</v>
      </c>
      <c r="B60" s="829" t="s">
        <v>2749</v>
      </c>
      <c r="C60" s="839">
        <v>43088</v>
      </c>
      <c r="D60" s="829" t="s">
        <v>2771</v>
      </c>
      <c r="E60" s="830" t="s">
        <v>1008</v>
      </c>
      <c r="F60" s="831">
        <v>70307</v>
      </c>
      <c r="G60" s="832">
        <v>1.1299999999999999</v>
      </c>
      <c r="H60" s="829">
        <v>1.52</v>
      </c>
      <c r="I60" s="829" t="s">
        <v>322</v>
      </c>
      <c r="J60" s="1241">
        <f t="shared" si="3"/>
        <v>1.52</v>
      </c>
      <c r="K60" s="840" t="s">
        <v>694</v>
      </c>
      <c r="L60" s="841" t="s">
        <v>661</v>
      </c>
      <c r="M60" s="841" t="s">
        <v>352</v>
      </c>
      <c r="N60" s="841" t="s">
        <v>1003</v>
      </c>
      <c r="O60" s="841"/>
      <c r="P60" s="841" t="s">
        <v>5</v>
      </c>
      <c r="Q60" s="841" t="s">
        <v>323</v>
      </c>
      <c r="R60" s="841" t="s">
        <v>652</v>
      </c>
      <c r="S60" s="829"/>
      <c r="T60" s="829" t="s">
        <v>5</v>
      </c>
      <c r="U60" s="829" t="s">
        <v>323</v>
      </c>
      <c r="V60" s="829" t="s">
        <v>652</v>
      </c>
    </row>
    <row r="61" spans="1:22" outlineLevel="1">
      <c r="A61" s="847" t="s">
        <v>106</v>
      </c>
      <c r="B61" s="829" t="s">
        <v>2749</v>
      </c>
      <c r="C61" s="839">
        <v>43091</v>
      </c>
      <c r="D61" s="829" t="s">
        <v>2802</v>
      </c>
      <c r="E61" s="830" t="s">
        <v>1007</v>
      </c>
      <c r="F61" s="831">
        <v>70307</v>
      </c>
      <c r="G61" s="832">
        <v>16.91</v>
      </c>
      <c r="H61" s="829">
        <v>22.84</v>
      </c>
      <c r="I61" s="829" t="s">
        <v>322</v>
      </c>
      <c r="J61" s="1241">
        <f t="shared" si="3"/>
        <v>22.84</v>
      </c>
      <c r="K61" s="840" t="s">
        <v>694</v>
      </c>
      <c r="L61" s="841" t="s">
        <v>661</v>
      </c>
      <c r="M61" s="841" t="s">
        <v>352</v>
      </c>
      <c r="N61" s="841" t="s">
        <v>1003</v>
      </c>
      <c r="O61" s="841"/>
      <c r="P61" s="841" t="s">
        <v>5</v>
      </c>
      <c r="Q61" s="841" t="s">
        <v>323</v>
      </c>
      <c r="R61" s="841" t="s">
        <v>652</v>
      </c>
      <c r="S61" s="829"/>
      <c r="T61" s="829" t="s">
        <v>5</v>
      </c>
      <c r="U61" s="829" t="s">
        <v>323</v>
      </c>
      <c r="V61" s="829" t="s">
        <v>652</v>
      </c>
    </row>
    <row r="62" spans="1:22">
      <c r="A62" s="842" t="s">
        <v>647</v>
      </c>
      <c r="B62" s="842"/>
      <c r="C62" s="842"/>
      <c r="D62" s="842"/>
      <c r="E62" s="843"/>
      <c r="F62" s="844"/>
      <c r="G62" s="845">
        <f>SUM(G54:G61)</f>
        <v>1641.3900000000003</v>
      </c>
      <c r="H62" s="846">
        <f>SUM(H54:H61)</f>
        <v>2216.8000000000002</v>
      </c>
      <c r="I62" s="842"/>
      <c r="J62" s="1242">
        <f>SUM(J54:J61)</f>
        <v>2216.8000000000002</v>
      </c>
      <c r="K62" s="842"/>
      <c r="L62" s="842"/>
      <c r="M62" s="842"/>
      <c r="N62" s="842"/>
      <c r="O62" s="842"/>
      <c r="P62" s="842"/>
      <c r="Q62" s="842"/>
      <c r="R62" s="842"/>
      <c r="S62" s="829"/>
      <c r="T62" s="829"/>
      <c r="U62" s="829"/>
      <c r="V62" s="829"/>
    </row>
    <row r="63" spans="1:22" outlineLevel="1">
      <c r="A63" s="847" t="s">
        <v>107</v>
      </c>
      <c r="B63" s="829" t="s">
        <v>2749</v>
      </c>
      <c r="C63" s="839">
        <v>43082</v>
      </c>
      <c r="D63" s="829" t="s">
        <v>2794</v>
      </c>
      <c r="E63" s="830" t="s">
        <v>1890</v>
      </c>
      <c r="F63" s="831">
        <v>70307</v>
      </c>
      <c r="G63" s="832">
        <v>240.82</v>
      </c>
      <c r="H63" s="829">
        <v>325.25</v>
      </c>
      <c r="I63" s="829" t="s">
        <v>322</v>
      </c>
      <c r="J63" s="1241">
        <f t="shared" ref="J63:J70" si="4">H63</f>
        <v>325.25</v>
      </c>
      <c r="K63" s="840" t="s">
        <v>650</v>
      </c>
      <c r="L63" s="841" t="s">
        <v>661</v>
      </c>
      <c r="M63" s="841" t="s">
        <v>352</v>
      </c>
      <c r="N63" s="841" t="s">
        <v>1891</v>
      </c>
      <c r="O63" s="841"/>
      <c r="P63" s="841" t="s">
        <v>5</v>
      </c>
      <c r="Q63" s="841" t="s">
        <v>323</v>
      </c>
      <c r="R63" s="841" t="s">
        <v>652</v>
      </c>
      <c r="S63" s="829"/>
      <c r="T63" s="829" t="s">
        <v>5</v>
      </c>
      <c r="U63" s="829" t="s">
        <v>323</v>
      </c>
      <c r="V63" s="829" t="s">
        <v>652</v>
      </c>
    </row>
    <row r="64" spans="1:22" outlineLevel="1">
      <c r="A64" s="847" t="s">
        <v>107</v>
      </c>
      <c r="B64" s="829" t="s">
        <v>2749</v>
      </c>
      <c r="C64" s="839">
        <v>43084</v>
      </c>
      <c r="D64" s="829" t="s">
        <v>2795</v>
      </c>
      <c r="E64" s="830" t="s">
        <v>2803</v>
      </c>
      <c r="F64" s="831">
        <v>70307</v>
      </c>
      <c r="G64" s="832">
        <v>118.28</v>
      </c>
      <c r="H64" s="829">
        <v>159.74</v>
      </c>
      <c r="I64" s="829" t="s">
        <v>322</v>
      </c>
      <c r="J64" s="1241">
        <f t="shared" si="4"/>
        <v>159.74</v>
      </c>
      <c r="K64" s="840" t="s">
        <v>650</v>
      </c>
      <c r="L64" s="841" t="s">
        <v>661</v>
      </c>
      <c r="M64" s="841" t="s">
        <v>352</v>
      </c>
      <c r="N64" s="841" t="s">
        <v>1891</v>
      </c>
      <c r="O64" s="841"/>
      <c r="P64" s="841" t="s">
        <v>5</v>
      </c>
      <c r="Q64" s="841" t="s">
        <v>323</v>
      </c>
      <c r="R64" s="841" t="s">
        <v>652</v>
      </c>
      <c r="S64" s="829"/>
      <c r="T64" s="829" t="s">
        <v>5</v>
      </c>
      <c r="U64" s="829" t="s">
        <v>323</v>
      </c>
      <c r="V64" s="829" t="s">
        <v>652</v>
      </c>
    </row>
    <row r="65" spans="1:22" outlineLevel="1">
      <c r="A65" s="847" t="s">
        <v>107</v>
      </c>
      <c r="B65" s="829" t="s">
        <v>2749</v>
      </c>
      <c r="C65" s="839">
        <v>43091</v>
      </c>
      <c r="D65" s="829" t="s">
        <v>2798</v>
      </c>
      <c r="E65" s="830" t="s">
        <v>2804</v>
      </c>
      <c r="F65" s="831">
        <v>70307</v>
      </c>
      <c r="G65" s="832">
        <v>7.88</v>
      </c>
      <c r="H65" s="829">
        <v>10.64</v>
      </c>
      <c r="I65" s="829" t="s">
        <v>322</v>
      </c>
      <c r="J65" s="1241">
        <f t="shared" si="4"/>
        <v>10.64</v>
      </c>
      <c r="K65" s="840" t="s">
        <v>656</v>
      </c>
      <c r="L65" s="841" t="s">
        <v>661</v>
      </c>
      <c r="M65" s="841" t="s">
        <v>352</v>
      </c>
      <c r="N65" s="841" t="s">
        <v>1891</v>
      </c>
      <c r="O65" s="841"/>
      <c r="P65" s="841" t="s">
        <v>5</v>
      </c>
      <c r="Q65" s="841" t="s">
        <v>323</v>
      </c>
      <c r="R65" s="841" t="s">
        <v>652</v>
      </c>
      <c r="S65" s="829"/>
      <c r="T65" s="829" t="s">
        <v>5</v>
      </c>
      <c r="U65" s="829" t="s">
        <v>323</v>
      </c>
      <c r="V65" s="829" t="s">
        <v>652</v>
      </c>
    </row>
    <row r="66" spans="1:22" outlineLevel="1">
      <c r="A66" s="847" t="s">
        <v>107</v>
      </c>
      <c r="B66" s="829" t="s">
        <v>2749</v>
      </c>
      <c r="C66" s="839">
        <v>43091</v>
      </c>
      <c r="D66" s="829" t="s">
        <v>2797</v>
      </c>
      <c r="E66" s="830" t="s">
        <v>1892</v>
      </c>
      <c r="F66" s="831">
        <v>70307</v>
      </c>
      <c r="G66" s="832">
        <v>15.76</v>
      </c>
      <c r="H66" s="829">
        <v>21.28</v>
      </c>
      <c r="I66" s="829" t="s">
        <v>322</v>
      </c>
      <c r="J66" s="1241">
        <f t="shared" si="4"/>
        <v>21.28</v>
      </c>
      <c r="K66" s="840" t="s">
        <v>656</v>
      </c>
      <c r="L66" s="841" t="s">
        <v>661</v>
      </c>
      <c r="M66" s="841" t="s">
        <v>352</v>
      </c>
      <c r="N66" s="841" t="s">
        <v>1891</v>
      </c>
      <c r="O66" s="841"/>
      <c r="P66" s="841" t="s">
        <v>5</v>
      </c>
      <c r="Q66" s="841" t="s">
        <v>323</v>
      </c>
      <c r="R66" s="841" t="s">
        <v>652</v>
      </c>
      <c r="S66" s="829"/>
      <c r="T66" s="829" t="s">
        <v>5</v>
      </c>
      <c r="U66" s="829" t="s">
        <v>323</v>
      </c>
      <c r="V66" s="829" t="s">
        <v>652</v>
      </c>
    </row>
    <row r="67" spans="1:22" outlineLevel="1">
      <c r="A67" s="847" t="s">
        <v>107</v>
      </c>
      <c r="B67" s="829" t="s">
        <v>2749</v>
      </c>
      <c r="C67" s="839">
        <v>43091</v>
      </c>
      <c r="D67" s="829" t="s">
        <v>2800</v>
      </c>
      <c r="E67" s="830" t="s">
        <v>2805</v>
      </c>
      <c r="F67" s="831">
        <v>70307</v>
      </c>
      <c r="G67" s="832">
        <v>2.78</v>
      </c>
      <c r="H67" s="829">
        <v>3.76</v>
      </c>
      <c r="I67" s="829" t="s">
        <v>322</v>
      </c>
      <c r="J67" s="1241">
        <f t="shared" si="4"/>
        <v>3.76</v>
      </c>
      <c r="K67" s="840" t="s">
        <v>694</v>
      </c>
      <c r="L67" s="841" t="s">
        <v>661</v>
      </c>
      <c r="M67" s="841" t="s">
        <v>352</v>
      </c>
      <c r="N67" s="841" t="s">
        <v>1891</v>
      </c>
      <c r="O67" s="841"/>
      <c r="P67" s="841" t="s">
        <v>5</v>
      </c>
      <c r="Q67" s="841" t="s">
        <v>323</v>
      </c>
      <c r="R67" s="841" t="s">
        <v>652</v>
      </c>
      <c r="S67" s="829"/>
      <c r="T67" s="829" t="s">
        <v>5</v>
      </c>
      <c r="U67" s="829" t="s">
        <v>323</v>
      </c>
      <c r="V67" s="829" t="s">
        <v>652</v>
      </c>
    </row>
    <row r="68" spans="1:22" outlineLevel="1">
      <c r="A68" s="847" t="s">
        <v>107</v>
      </c>
      <c r="B68" s="829" t="s">
        <v>2749</v>
      </c>
      <c r="C68" s="839">
        <v>43088</v>
      </c>
      <c r="D68" s="829" t="s">
        <v>2771</v>
      </c>
      <c r="E68" s="830" t="s">
        <v>1894</v>
      </c>
      <c r="F68" s="831">
        <v>70307</v>
      </c>
      <c r="G68" s="832">
        <v>0.74</v>
      </c>
      <c r="H68" s="829">
        <v>1</v>
      </c>
      <c r="I68" s="829" t="s">
        <v>322</v>
      </c>
      <c r="J68" s="1241">
        <f t="shared" si="4"/>
        <v>1</v>
      </c>
      <c r="K68" s="840" t="s">
        <v>694</v>
      </c>
      <c r="L68" s="841" t="s">
        <v>661</v>
      </c>
      <c r="M68" s="841" t="s">
        <v>352</v>
      </c>
      <c r="N68" s="841" t="s">
        <v>1891</v>
      </c>
      <c r="O68" s="841"/>
      <c r="P68" s="841" t="s">
        <v>5</v>
      </c>
      <c r="Q68" s="841" t="s">
        <v>323</v>
      </c>
      <c r="R68" s="841" t="s">
        <v>652</v>
      </c>
      <c r="S68" s="829"/>
      <c r="T68" s="829" t="s">
        <v>5</v>
      </c>
      <c r="U68" s="829" t="s">
        <v>323</v>
      </c>
      <c r="V68" s="829" t="s">
        <v>652</v>
      </c>
    </row>
    <row r="69" spans="1:22" outlineLevel="1">
      <c r="A69" s="847" t="s">
        <v>107</v>
      </c>
      <c r="B69" s="829" t="s">
        <v>2749</v>
      </c>
      <c r="C69" s="839">
        <v>43091</v>
      </c>
      <c r="D69" s="829" t="s">
        <v>2802</v>
      </c>
      <c r="E69" s="830" t="s">
        <v>1893</v>
      </c>
      <c r="F69" s="831">
        <v>70307</v>
      </c>
      <c r="G69" s="832">
        <v>5.56</v>
      </c>
      <c r="H69" s="829">
        <v>7.51</v>
      </c>
      <c r="I69" s="829" t="s">
        <v>322</v>
      </c>
      <c r="J69" s="1241">
        <f t="shared" si="4"/>
        <v>7.51</v>
      </c>
      <c r="K69" s="840" t="s">
        <v>694</v>
      </c>
      <c r="L69" s="841" t="s">
        <v>661</v>
      </c>
      <c r="M69" s="841" t="s">
        <v>352</v>
      </c>
      <c r="N69" s="841" t="s">
        <v>1891</v>
      </c>
      <c r="O69" s="841"/>
      <c r="P69" s="841" t="s">
        <v>5</v>
      </c>
      <c r="Q69" s="841" t="s">
        <v>323</v>
      </c>
      <c r="R69" s="841" t="s">
        <v>652</v>
      </c>
      <c r="S69" s="829"/>
      <c r="T69" s="829" t="s">
        <v>5</v>
      </c>
      <c r="U69" s="829" t="s">
        <v>323</v>
      </c>
      <c r="V69" s="829" t="s">
        <v>652</v>
      </c>
    </row>
    <row r="70" spans="1:22" outlineLevel="1">
      <c r="A70" s="847" t="s">
        <v>107</v>
      </c>
      <c r="B70" s="829" t="s">
        <v>2749</v>
      </c>
      <c r="C70" s="839">
        <v>43088</v>
      </c>
      <c r="D70" s="829" t="s">
        <v>2771</v>
      </c>
      <c r="E70" s="830" t="s">
        <v>1894</v>
      </c>
      <c r="F70" s="831">
        <v>70307</v>
      </c>
      <c r="G70" s="832">
        <v>1.55</v>
      </c>
      <c r="H70" s="829">
        <v>2.09</v>
      </c>
      <c r="I70" s="829" t="s">
        <v>322</v>
      </c>
      <c r="J70" s="1241">
        <f t="shared" si="4"/>
        <v>2.09</v>
      </c>
      <c r="K70" s="840" t="s">
        <v>694</v>
      </c>
      <c r="L70" s="841" t="s">
        <v>661</v>
      </c>
      <c r="M70" s="841" t="s">
        <v>352</v>
      </c>
      <c r="N70" s="841" t="s">
        <v>1891</v>
      </c>
      <c r="O70" s="841"/>
      <c r="P70" s="841" t="s">
        <v>5</v>
      </c>
      <c r="Q70" s="841" t="s">
        <v>323</v>
      </c>
      <c r="R70" s="841" t="s">
        <v>652</v>
      </c>
      <c r="S70" s="829"/>
      <c r="T70" s="829" t="s">
        <v>5</v>
      </c>
      <c r="U70" s="829" t="s">
        <v>323</v>
      </c>
      <c r="V70" s="829" t="s">
        <v>652</v>
      </c>
    </row>
    <row r="71" spans="1:22">
      <c r="A71" s="842" t="s">
        <v>647</v>
      </c>
      <c r="B71" s="842"/>
      <c r="C71" s="842"/>
      <c r="D71" s="842"/>
      <c r="E71" s="843"/>
      <c r="F71" s="844"/>
      <c r="G71" s="845">
        <f>SUM(G63:G70)</f>
        <v>393.37</v>
      </c>
      <c r="H71" s="846">
        <f>SUM(H63:H70)</f>
        <v>531.27</v>
      </c>
      <c r="I71" s="842"/>
      <c r="J71" s="1242">
        <f>SUM(J63:J70)</f>
        <v>531.27</v>
      </c>
      <c r="K71" s="842"/>
      <c r="L71" s="842"/>
      <c r="M71" s="842"/>
      <c r="N71" s="842"/>
      <c r="O71" s="842"/>
      <c r="P71" s="842"/>
      <c r="Q71" s="842"/>
      <c r="R71" s="842"/>
      <c r="S71" s="829"/>
      <c r="T71" s="829"/>
      <c r="U71" s="829"/>
      <c r="V71" s="829"/>
    </row>
    <row r="72" spans="1:22" outlineLevel="1">
      <c r="A72" s="847" t="s">
        <v>108</v>
      </c>
      <c r="B72" s="829" t="s">
        <v>2749</v>
      </c>
      <c r="C72" s="839">
        <v>43084</v>
      </c>
      <c r="D72" s="829" t="s">
        <v>2795</v>
      </c>
      <c r="E72" s="830" t="s">
        <v>708</v>
      </c>
      <c r="F72" s="831">
        <v>70307</v>
      </c>
      <c r="G72" s="832">
        <v>1630.51</v>
      </c>
      <c r="H72" s="829">
        <v>2202.13</v>
      </c>
      <c r="I72" s="829" t="s">
        <v>322</v>
      </c>
      <c r="J72" s="1241">
        <f t="shared" ref="J72:J79" si="5">H72</f>
        <v>2202.13</v>
      </c>
      <c r="K72" s="840" t="s">
        <v>650</v>
      </c>
      <c r="L72" s="841" t="s">
        <v>661</v>
      </c>
      <c r="M72" s="841" t="s">
        <v>352</v>
      </c>
      <c r="N72" s="841" t="s">
        <v>674</v>
      </c>
      <c r="O72" s="841"/>
      <c r="P72" s="841" t="s">
        <v>5</v>
      </c>
      <c r="Q72" s="841" t="s">
        <v>323</v>
      </c>
      <c r="R72" s="841" t="s">
        <v>652</v>
      </c>
      <c r="S72" s="829"/>
      <c r="T72" s="829" t="s">
        <v>5</v>
      </c>
      <c r="U72" s="829" t="s">
        <v>323</v>
      </c>
      <c r="V72" s="829" t="s">
        <v>652</v>
      </c>
    </row>
    <row r="73" spans="1:22" outlineLevel="1">
      <c r="A73" s="847" t="s">
        <v>108</v>
      </c>
      <c r="B73" s="829" t="s">
        <v>2749</v>
      </c>
      <c r="C73" s="839">
        <v>43082</v>
      </c>
      <c r="D73" s="829" t="s">
        <v>2794</v>
      </c>
      <c r="E73" s="830" t="s">
        <v>707</v>
      </c>
      <c r="F73" s="831">
        <v>70307</v>
      </c>
      <c r="G73" s="832">
        <v>1657.17</v>
      </c>
      <c r="H73" s="829">
        <v>2238.13</v>
      </c>
      <c r="I73" s="829" t="s">
        <v>322</v>
      </c>
      <c r="J73" s="1241">
        <f t="shared" si="5"/>
        <v>2238.13</v>
      </c>
      <c r="K73" s="840" t="s">
        <v>650</v>
      </c>
      <c r="L73" s="841" t="s">
        <v>661</v>
      </c>
      <c r="M73" s="841" t="s">
        <v>352</v>
      </c>
      <c r="N73" s="841" t="s">
        <v>674</v>
      </c>
      <c r="O73" s="841"/>
      <c r="P73" s="841" t="s">
        <v>5</v>
      </c>
      <c r="Q73" s="841" t="s">
        <v>323</v>
      </c>
      <c r="R73" s="841" t="s">
        <v>652</v>
      </c>
      <c r="S73" s="829"/>
      <c r="T73" s="829" t="s">
        <v>5</v>
      </c>
      <c r="U73" s="829" t="s">
        <v>323</v>
      </c>
      <c r="V73" s="829" t="s">
        <v>652</v>
      </c>
    </row>
    <row r="74" spans="1:22" outlineLevel="1">
      <c r="A74" s="847" t="s">
        <v>108</v>
      </c>
      <c r="B74" s="829" t="s">
        <v>2749</v>
      </c>
      <c r="C74" s="839">
        <v>43091</v>
      </c>
      <c r="D74" s="829" t="s">
        <v>2797</v>
      </c>
      <c r="E74" s="830" t="s">
        <v>709</v>
      </c>
      <c r="F74" s="831">
        <v>70307</v>
      </c>
      <c r="G74" s="832">
        <v>108.01</v>
      </c>
      <c r="H74" s="829">
        <v>145.87</v>
      </c>
      <c r="I74" s="829" t="s">
        <v>322</v>
      </c>
      <c r="J74" s="1241">
        <f t="shared" si="5"/>
        <v>145.87</v>
      </c>
      <c r="K74" s="840" t="s">
        <v>656</v>
      </c>
      <c r="L74" s="841" t="s">
        <v>661</v>
      </c>
      <c r="M74" s="841" t="s">
        <v>352</v>
      </c>
      <c r="N74" s="841" t="s">
        <v>674</v>
      </c>
      <c r="O74" s="841"/>
      <c r="P74" s="841" t="s">
        <v>5</v>
      </c>
      <c r="Q74" s="841" t="s">
        <v>323</v>
      </c>
      <c r="R74" s="841" t="s">
        <v>652</v>
      </c>
      <c r="S74" s="829"/>
      <c r="T74" s="829" t="s">
        <v>5</v>
      </c>
      <c r="U74" s="829" t="s">
        <v>323</v>
      </c>
      <c r="V74" s="829" t="s">
        <v>652</v>
      </c>
    </row>
    <row r="75" spans="1:22" outlineLevel="1">
      <c r="A75" s="847" t="s">
        <v>108</v>
      </c>
      <c r="B75" s="829" t="s">
        <v>2749</v>
      </c>
      <c r="C75" s="839">
        <v>43091</v>
      </c>
      <c r="D75" s="829" t="s">
        <v>2798</v>
      </c>
      <c r="E75" s="830" t="s">
        <v>2806</v>
      </c>
      <c r="F75" s="831">
        <v>70307</v>
      </c>
      <c r="G75" s="832">
        <v>108.01</v>
      </c>
      <c r="H75" s="829">
        <v>145.87</v>
      </c>
      <c r="I75" s="829" t="s">
        <v>322</v>
      </c>
      <c r="J75" s="1241">
        <f t="shared" si="5"/>
        <v>145.87</v>
      </c>
      <c r="K75" s="840" t="s">
        <v>656</v>
      </c>
      <c r="L75" s="841" t="s">
        <v>661</v>
      </c>
      <c r="M75" s="841" t="s">
        <v>352</v>
      </c>
      <c r="N75" s="841" t="s">
        <v>674</v>
      </c>
      <c r="O75" s="841"/>
      <c r="P75" s="841" t="s">
        <v>5</v>
      </c>
      <c r="Q75" s="841" t="s">
        <v>323</v>
      </c>
      <c r="R75" s="841" t="s">
        <v>652</v>
      </c>
      <c r="S75" s="829"/>
      <c r="T75" s="829" t="s">
        <v>5</v>
      </c>
      <c r="U75" s="829" t="s">
        <v>323</v>
      </c>
      <c r="V75" s="829" t="s">
        <v>652</v>
      </c>
    </row>
    <row r="76" spans="1:22" outlineLevel="1">
      <c r="A76" s="847" t="s">
        <v>108</v>
      </c>
      <c r="B76" s="829" t="s">
        <v>2749</v>
      </c>
      <c r="C76" s="839">
        <v>43088</v>
      </c>
      <c r="D76" s="829" t="s">
        <v>2771</v>
      </c>
      <c r="E76" s="830" t="s">
        <v>711</v>
      </c>
      <c r="F76" s="831">
        <v>70307</v>
      </c>
      <c r="G76" s="832">
        <v>2.54</v>
      </c>
      <c r="H76" s="829">
        <v>3.43</v>
      </c>
      <c r="I76" s="829" t="s">
        <v>322</v>
      </c>
      <c r="J76" s="1241">
        <f t="shared" si="5"/>
        <v>3.43</v>
      </c>
      <c r="K76" s="840" t="s">
        <v>694</v>
      </c>
      <c r="L76" s="841" t="s">
        <v>661</v>
      </c>
      <c r="M76" s="841" t="s">
        <v>352</v>
      </c>
      <c r="N76" s="841" t="s">
        <v>674</v>
      </c>
      <c r="O76" s="841"/>
      <c r="P76" s="841" t="s">
        <v>5</v>
      </c>
      <c r="Q76" s="841" t="s">
        <v>323</v>
      </c>
      <c r="R76" s="841" t="s">
        <v>652</v>
      </c>
      <c r="S76" s="829"/>
      <c r="T76" s="829" t="s">
        <v>5</v>
      </c>
      <c r="U76" s="829" t="s">
        <v>323</v>
      </c>
      <c r="V76" s="829" t="s">
        <v>652</v>
      </c>
    </row>
    <row r="77" spans="1:22" outlineLevel="1">
      <c r="A77" s="847" t="s">
        <v>108</v>
      </c>
      <c r="B77" s="829" t="s">
        <v>2749</v>
      </c>
      <c r="C77" s="839">
        <v>43091</v>
      </c>
      <c r="D77" s="829" t="s">
        <v>2802</v>
      </c>
      <c r="E77" s="830" t="s">
        <v>710</v>
      </c>
      <c r="F77" s="831">
        <v>70307</v>
      </c>
      <c r="G77" s="832">
        <v>38.119999999999997</v>
      </c>
      <c r="H77" s="829">
        <v>51.48</v>
      </c>
      <c r="I77" s="829" t="s">
        <v>322</v>
      </c>
      <c r="J77" s="1241">
        <f t="shared" si="5"/>
        <v>51.48</v>
      </c>
      <c r="K77" s="840" t="s">
        <v>694</v>
      </c>
      <c r="L77" s="841" t="s">
        <v>661</v>
      </c>
      <c r="M77" s="841" t="s">
        <v>352</v>
      </c>
      <c r="N77" s="841" t="s">
        <v>674</v>
      </c>
      <c r="O77" s="841"/>
      <c r="P77" s="841" t="s">
        <v>5</v>
      </c>
      <c r="Q77" s="841" t="s">
        <v>323</v>
      </c>
      <c r="R77" s="841" t="s">
        <v>652</v>
      </c>
      <c r="S77" s="829"/>
      <c r="T77" s="829" t="s">
        <v>5</v>
      </c>
      <c r="U77" s="829" t="s">
        <v>323</v>
      </c>
      <c r="V77" s="829" t="s">
        <v>652</v>
      </c>
    </row>
    <row r="78" spans="1:22" outlineLevel="1">
      <c r="A78" s="847" t="s">
        <v>108</v>
      </c>
      <c r="B78" s="829" t="s">
        <v>2749</v>
      </c>
      <c r="C78" s="839">
        <v>43088</v>
      </c>
      <c r="D78" s="829" t="s">
        <v>2771</v>
      </c>
      <c r="E78" s="830" t="s">
        <v>711</v>
      </c>
      <c r="F78" s="831">
        <v>70307</v>
      </c>
      <c r="G78" s="832">
        <v>2.54</v>
      </c>
      <c r="H78" s="829">
        <v>3.43</v>
      </c>
      <c r="I78" s="829" t="s">
        <v>322</v>
      </c>
      <c r="J78" s="1241">
        <f t="shared" si="5"/>
        <v>3.43</v>
      </c>
      <c r="K78" s="840" t="s">
        <v>694</v>
      </c>
      <c r="L78" s="841" t="s">
        <v>661</v>
      </c>
      <c r="M78" s="841" t="s">
        <v>352</v>
      </c>
      <c r="N78" s="841" t="s">
        <v>674</v>
      </c>
      <c r="O78" s="841"/>
      <c r="P78" s="841" t="s">
        <v>5</v>
      </c>
      <c r="Q78" s="841" t="s">
        <v>323</v>
      </c>
      <c r="R78" s="841" t="s">
        <v>652</v>
      </c>
      <c r="S78" s="829"/>
      <c r="T78" s="829" t="s">
        <v>5</v>
      </c>
      <c r="U78" s="829" t="s">
        <v>323</v>
      </c>
      <c r="V78" s="829" t="s">
        <v>652</v>
      </c>
    </row>
    <row r="79" spans="1:22" outlineLevel="1">
      <c r="A79" s="847" t="s">
        <v>108</v>
      </c>
      <c r="B79" s="829" t="s">
        <v>2749</v>
      </c>
      <c r="C79" s="839">
        <v>43091</v>
      </c>
      <c r="D79" s="829" t="s">
        <v>2800</v>
      </c>
      <c r="E79" s="830" t="s">
        <v>2807</v>
      </c>
      <c r="F79" s="831">
        <v>70307</v>
      </c>
      <c r="G79" s="832">
        <v>38.119999999999997</v>
      </c>
      <c r="H79" s="829">
        <v>51.48</v>
      </c>
      <c r="I79" s="829" t="s">
        <v>322</v>
      </c>
      <c r="J79" s="1241">
        <f t="shared" si="5"/>
        <v>51.48</v>
      </c>
      <c r="K79" s="840" t="s">
        <v>694</v>
      </c>
      <c r="L79" s="841" t="s">
        <v>661</v>
      </c>
      <c r="M79" s="841" t="s">
        <v>352</v>
      </c>
      <c r="N79" s="841" t="s">
        <v>674</v>
      </c>
      <c r="O79" s="841"/>
      <c r="P79" s="841" t="s">
        <v>5</v>
      </c>
      <c r="Q79" s="841" t="s">
        <v>323</v>
      </c>
      <c r="R79" s="841" t="s">
        <v>652</v>
      </c>
      <c r="S79" s="829"/>
      <c r="T79" s="829" t="s">
        <v>5</v>
      </c>
      <c r="U79" s="829" t="s">
        <v>323</v>
      </c>
      <c r="V79" s="829" t="s">
        <v>652</v>
      </c>
    </row>
    <row r="80" spans="1:22">
      <c r="A80" s="842" t="s">
        <v>647</v>
      </c>
      <c r="B80" s="842"/>
      <c r="C80" s="842"/>
      <c r="D80" s="842"/>
      <c r="E80" s="843"/>
      <c r="F80" s="844"/>
      <c r="G80" s="845">
        <f>SUM(G72:G79)</f>
        <v>3585.0200000000004</v>
      </c>
      <c r="H80" s="846">
        <f>SUM(H72:H79)</f>
        <v>4841.82</v>
      </c>
      <c r="I80" s="842"/>
      <c r="J80" s="1242">
        <f>SUM(J72:J79)</f>
        <v>4841.82</v>
      </c>
      <c r="K80" s="842"/>
      <c r="L80" s="842"/>
      <c r="M80" s="842"/>
      <c r="N80" s="842"/>
      <c r="O80" s="842"/>
      <c r="P80" s="842"/>
      <c r="Q80" s="842"/>
      <c r="R80" s="842"/>
      <c r="S80" s="829"/>
      <c r="T80" s="829"/>
      <c r="U80" s="829"/>
      <c r="V80" s="829"/>
    </row>
    <row r="81" spans="1:22" outlineLevel="1">
      <c r="A81" s="847" t="s">
        <v>109</v>
      </c>
      <c r="B81" s="829" t="s">
        <v>2749</v>
      </c>
      <c r="C81" s="839">
        <v>43082</v>
      </c>
      <c r="D81" s="829" t="s">
        <v>2794</v>
      </c>
      <c r="E81" s="830" t="s">
        <v>713</v>
      </c>
      <c r="F81" s="831">
        <v>70307</v>
      </c>
      <c r="G81" s="832">
        <v>1085.46</v>
      </c>
      <c r="H81" s="829">
        <v>1465.99</v>
      </c>
      <c r="I81" s="829" t="s">
        <v>322</v>
      </c>
      <c r="J81" s="1241">
        <f t="shared" ref="J81:J88" si="6">H81</f>
        <v>1465.99</v>
      </c>
      <c r="K81" s="840" t="s">
        <v>650</v>
      </c>
      <c r="L81" s="841" t="s">
        <v>661</v>
      </c>
      <c r="M81" s="841" t="s">
        <v>352</v>
      </c>
      <c r="N81" s="841" t="s">
        <v>1021</v>
      </c>
      <c r="O81" s="841"/>
      <c r="P81" s="841" t="s">
        <v>5</v>
      </c>
      <c r="Q81" s="841" t="s">
        <v>323</v>
      </c>
      <c r="R81" s="841" t="s">
        <v>652</v>
      </c>
      <c r="S81" s="829"/>
      <c r="T81" s="829" t="s">
        <v>5</v>
      </c>
      <c r="U81" s="829" t="s">
        <v>323</v>
      </c>
      <c r="V81" s="829" t="s">
        <v>652</v>
      </c>
    </row>
    <row r="82" spans="1:22" outlineLevel="1">
      <c r="A82" s="847" t="s">
        <v>109</v>
      </c>
      <c r="B82" s="829" t="s">
        <v>2749</v>
      </c>
      <c r="C82" s="839">
        <v>43084</v>
      </c>
      <c r="D82" s="829" t="s">
        <v>2795</v>
      </c>
      <c r="E82" s="830" t="s">
        <v>2808</v>
      </c>
      <c r="F82" s="831">
        <v>70307</v>
      </c>
      <c r="G82" s="832">
        <v>1070.6500000000001</v>
      </c>
      <c r="H82" s="829">
        <v>1445.99</v>
      </c>
      <c r="I82" s="829" t="s">
        <v>322</v>
      </c>
      <c r="J82" s="1241">
        <f t="shared" si="6"/>
        <v>1445.99</v>
      </c>
      <c r="K82" s="840" t="s">
        <v>650</v>
      </c>
      <c r="L82" s="841" t="s">
        <v>661</v>
      </c>
      <c r="M82" s="841" t="s">
        <v>352</v>
      </c>
      <c r="N82" s="841" t="s">
        <v>1021</v>
      </c>
      <c r="O82" s="841"/>
      <c r="P82" s="841" t="s">
        <v>5</v>
      </c>
      <c r="Q82" s="841" t="s">
        <v>323</v>
      </c>
      <c r="R82" s="841" t="s">
        <v>652</v>
      </c>
      <c r="S82" s="829"/>
      <c r="T82" s="829" t="s">
        <v>5</v>
      </c>
      <c r="U82" s="829" t="s">
        <v>323</v>
      </c>
      <c r="V82" s="829" t="s">
        <v>652</v>
      </c>
    </row>
    <row r="83" spans="1:22" outlineLevel="1">
      <c r="A83" s="847" t="s">
        <v>109</v>
      </c>
      <c r="B83" s="829" t="s">
        <v>2749</v>
      </c>
      <c r="C83" s="839">
        <v>43091</v>
      </c>
      <c r="D83" s="829" t="s">
        <v>2798</v>
      </c>
      <c r="E83" s="830" t="s">
        <v>2809</v>
      </c>
      <c r="F83" s="831">
        <v>70307</v>
      </c>
      <c r="G83" s="832">
        <v>71.94</v>
      </c>
      <c r="H83" s="829">
        <v>97.16</v>
      </c>
      <c r="I83" s="829" t="s">
        <v>322</v>
      </c>
      <c r="J83" s="1241">
        <f t="shared" si="6"/>
        <v>97.16</v>
      </c>
      <c r="K83" s="840" t="s">
        <v>656</v>
      </c>
      <c r="L83" s="841" t="s">
        <v>661</v>
      </c>
      <c r="M83" s="841" t="s">
        <v>352</v>
      </c>
      <c r="N83" s="841" t="s">
        <v>662</v>
      </c>
      <c r="O83" s="841"/>
      <c r="P83" s="841" t="s">
        <v>5</v>
      </c>
      <c r="Q83" s="841" t="s">
        <v>323</v>
      </c>
      <c r="R83" s="841" t="s">
        <v>652</v>
      </c>
      <c r="S83" s="829"/>
      <c r="T83" s="829" t="s">
        <v>5</v>
      </c>
      <c r="U83" s="829" t="s">
        <v>323</v>
      </c>
      <c r="V83" s="829" t="s">
        <v>652</v>
      </c>
    </row>
    <row r="84" spans="1:22" outlineLevel="1">
      <c r="A84" s="847" t="s">
        <v>109</v>
      </c>
      <c r="B84" s="829" t="s">
        <v>2749</v>
      </c>
      <c r="C84" s="839">
        <v>43091</v>
      </c>
      <c r="D84" s="829" t="s">
        <v>2797</v>
      </c>
      <c r="E84" s="830" t="s">
        <v>716</v>
      </c>
      <c r="F84" s="831">
        <v>70307</v>
      </c>
      <c r="G84" s="832">
        <v>71.94</v>
      </c>
      <c r="H84" s="829">
        <v>97.16</v>
      </c>
      <c r="I84" s="829" t="s">
        <v>322</v>
      </c>
      <c r="J84" s="1241">
        <f t="shared" si="6"/>
        <v>97.16</v>
      </c>
      <c r="K84" s="840" t="s">
        <v>656</v>
      </c>
      <c r="L84" s="841" t="s">
        <v>661</v>
      </c>
      <c r="M84" s="841" t="s">
        <v>352</v>
      </c>
      <c r="N84" s="841" t="s">
        <v>662</v>
      </c>
      <c r="O84" s="841"/>
      <c r="P84" s="841" t="s">
        <v>5</v>
      </c>
      <c r="Q84" s="841" t="s">
        <v>323</v>
      </c>
      <c r="R84" s="841" t="s">
        <v>652</v>
      </c>
      <c r="S84" s="829"/>
      <c r="T84" s="829" t="s">
        <v>5</v>
      </c>
      <c r="U84" s="829" t="s">
        <v>323</v>
      </c>
      <c r="V84" s="829" t="s">
        <v>652</v>
      </c>
    </row>
    <row r="85" spans="1:22" outlineLevel="1">
      <c r="A85" s="847" t="s">
        <v>109</v>
      </c>
      <c r="B85" s="829" t="s">
        <v>2749</v>
      </c>
      <c r="C85" s="839">
        <v>43091</v>
      </c>
      <c r="D85" s="829" t="s">
        <v>2800</v>
      </c>
      <c r="E85" s="830" t="s">
        <v>2810</v>
      </c>
      <c r="F85" s="831">
        <v>70307</v>
      </c>
      <c r="G85" s="832">
        <v>25.39</v>
      </c>
      <c r="H85" s="829">
        <v>34.29</v>
      </c>
      <c r="I85" s="829" t="s">
        <v>322</v>
      </c>
      <c r="J85" s="1241">
        <f t="shared" si="6"/>
        <v>34.29</v>
      </c>
      <c r="K85" s="840" t="s">
        <v>694</v>
      </c>
      <c r="L85" s="841" t="s">
        <v>661</v>
      </c>
      <c r="M85" s="841" t="s">
        <v>352</v>
      </c>
      <c r="N85" s="841" t="s">
        <v>1021</v>
      </c>
      <c r="O85" s="841"/>
      <c r="P85" s="841" t="s">
        <v>5</v>
      </c>
      <c r="Q85" s="841" t="s">
        <v>323</v>
      </c>
      <c r="R85" s="841" t="s">
        <v>652</v>
      </c>
      <c r="S85" s="829"/>
      <c r="T85" s="829" t="s">
        <v>5</v>
      </c>
      <c r="U85" s="829" t="s">
        <v>323</v>
      </c>
      <c r="V85" s="829" t="s">
        <v>652</v>
      </c>
    </row>
    <row r="86" spans="1:22" outlineLevel="1">
      <c r="A86" s="847" t="s">
        <v>109</v>
      </c>
      <c r="B86" s="829" t="s">
        <v>2749</v>
      </c>
      <c r="C86" s="839">
        <v>43091</v>
      </c>
      <c r="D86" s="829" t="s">
        <v>2802</v>
      </c>
      <c r="E86" s="830" t="s">
        <v>719</v>
      </c>
      <c r="F86" s="831">
        <v>70307</v>
      </c>
      <c r="G86" s="832">
        <v>25.39</v>
      </c>
      <c r="H86" s="829">
        <v>34.29</v>
      </c>
      <c r="I86" s="829" t="s">
        <v>322</v>
      </c>
      <c r="J86" s="1241">
        <f t="shared" si="6"/>
        <v>34.29</v>
      </c>
      <c r="K86" s="840" t="s">
        <v>694</v>
      </c>
      <c r="L86" s="841" t="s">
        <v>661</v>
      </c>
      <c r="M86" s="841" t="s">
        <v>352</v>
      </c>
      <c r="N86" s="841" t="s">
        <v>1021</v>
      </c>
      <c r="O86" s="841"/>
      <c r="P86" s="841" t="s">
        <v>5</v>
      </c>
      <c r="Q86" s="841" t="s">
        <v>323</v>
      </c>
      <c r="R86" s="841" t="s">
        <v>652</v>
      </c>
      <c r="S86" s="829"/>
      <c r="T86" s="829" t="s">
        <v>5</v>
      </c>
      <c r="U86" s="829" t="s">
        <v>323</v>
      </c>
      <c r="V86" s="829" t="s">
        <v>652</v>
      </c>
    </row>
    <row r="87" spans="1:22" outlineLevel="1">
      <c r="A87" s="847" t="s">
        <v>109</v>
      </c>
      <c r="B87" s="829" t="s">
        <v>2749</v>
      </c>
      <c r="C87" s="839">
        <v>43088</v>
      </c>
      <c r="D87" s="829" t="s">
        <v>2771</v>
      </c>
      <c r="E87" s="830" t="s">
        <v>722</v>
      </c>
      <c r="F87" s="831">
        <v>70307</v>
      </c>
      <c r="G87" s="832">
        <v>1.7</v>
      </c>
      <c r="H87" s="829">
        <v>2.29</v>
      </c>
      <c r="I87" s="829" t="s">
        <v>322</v>
      </c>
      <c r="J87" s="1241">
        <f t="shared" si="6"/>
        <v>2.29</v>
      </c>
      <c r="K87" s="840" t="s">
        <v>694</v>
      </c>
      <c r="L87" s="841" t="s">
        <v>661</v>
      </c>
      <c r="M87" s="841" t="s">
        <v>352</v>
      </c>
      <c r="N87" s="841" t="s">
        <v>662</v>
      </c>
      <c r="O87" s="841"/>
      <c r="P87" s="841" t="s">
        <v>5</v>
      </c>
      <c r="Q87" s="841" t="s">
        <v>323</v>
      </c>
      <c r="R87" s="841" t="s">
        <v>652</v>
      </c>
      <c r="S87" s="829"/>
      <c r="T87" s="829" t="s">
        <v>5</v>
      </c>
      <c r="U87" s="829" t="s">
        <v>323</v>
      </c>
      <c r="V87" s="829" t="s">
        <v>652</v>
      </c>
    </row>
    <row r="88" spans="1:22" outlineLevel="1">
      <c r="A88" s="847" t="s">
        <v>109</v>
      </c>
      <c r="B88" s="829" t="s">
        <v>2749</v>
      </c>
      <c r="C88" s="839">
        <v>43088</v>
      </c>
      <c r="D88" s="829" t="s">
        <v>2771</v>
      </c>
      <c r="E88" s="830" t="s">
        <v>722</v>
      </c>
      <c r="F88" s="831">
        <v>70307</v>
      </c>
      <c r="G88" s="832">
        <v>1.7</v>
      </c>
      <c r="H88" s="829">
        <v>2.29</v>
      </c>
      <c r="I88" s="829" t="s">
        <v>322</v>
      </c>
      <c r="J88" s="1241">
        <f t="shared" si="6"/>
        <v>2.29</v>
      </c>
      <c r="K88" s="840" t="s">
        <v>694</v>
      </c>
      <c r="L88" s="841" t="s">
        <v>661</v>
      </c>
      <c r="M88" s="841" t="s">
        <v>352</v>
      </c>
      <c r="N88" s="841" t="s">
        <v>662</v>
      </c>
      <c r="O88" s="841"/>
      <c r="P88" s="841" t="s">
        <v>5</v>
      </c>
      <c r="Q88" s="841" t="s">
        <v>323</v>
      </c>
      <c r="R88" s="841" t="s">
        <v>652</v>
      </c>
      <c r="S88" s="829"/>
      <c r="T88" s="829" t="s">
        <v>5</v>
      </c>
      <c r="U88" s="829" t="s">
        <v>323</v>
      </c>
      <c r="V88" s="829" t="s">
        <v>652</v>
      </c>
    </row>
    <row r="89" spans="1:22">
      <c r="A89" s="842" t="s">
        <v>647</v>
      </c>
      <c r="B89" s="842"/>
      <c r="C89" s="842"/>
      <c r="D89" s="842"/>
      <c r="E89" s="843"/>
      <c r="F89" s="844"/>
      <c r="G89" s="845">
        <f>SUM(G81:G88)</f>
        <v>2354.1699999999996</v>
      </c>
      <c r="H89" s="846">
        <f>SUM(H81:H88)</f>
        <v>3179.4599999999996</v>
      </c>
      <c r="I89" s="842"/>
      <c r="J89" s="1242">
        <f>SUM(J81:J88)</f>
        <v>3179.4599999999996</v>
      </c>
      <c r="K89" s="842"/>
      <c r="L89" s="842"/>
      <c r="M89" s="842"/>
      <c r="N89" s="842"/>
      <c r="O89" s="842"/>
      <c r="P89" s="842"/>
      <c r="Q89" s="842"/>
      <c r="R89" s="842"/>
      <c r="S89" s="829"/>
      <c r="T89" s="829"/>
      <c r="U89" s="829"/>
      <c r="V89" s="829"/>
    </row>
    <row r="90" spans="1:22" outlineLevel="1">
      <c r="A90" s="847" t="s">
        <v>110</v>
      </c>
      <c r="B90" s="829" t="s">
        <v>2749</v>
      </c>
      <c r="C90" s="839">
        <v>43084</v>
      </c>
      <c r="D90" s="829" t="s">
        <v>2795</v>
      </c>
      <c r="E90" s="830" t="s">
        <v>2808</v>
      </c>
      <c r="F90" s="831">
        <v>70307</v>
      </c>
      <c r="G90" s="832">
        <v>1070.6500000000001</v>
      </c>
      <c r="H90" s="829">
        <v>1445.99</v>
      </c>
      <c r="I90" s="829" t="s">
        <v>322</v>
      </c>
      <c r="J90" s="1241">
        <f t="shared" ref="J90:J97" si="7">H90</f>
        <v>1445.99</v>
      </c>
      <c r="K90" s="840" t="s">
        <v>650</v>
      </c>
      <c r="L90" s="841" t="s">
        <v>661</v>
      </c>
      <c r="M90" s="841" t="s">
        <v>352</v>
      </c>
      <c r="N90" s="841" t="s">
        <v>1021</v>
      </c>
      <c r="O90" s="841"/>
      <c r="P90" s="841" t="s">
        <v>5</v>
      </c>
      <c r="Q90" s="841" t="s">
        <v>323</v>
      </c>
      <c r="R90" s="841" t="s">
        <v>652</v>
      </c>
      <c r="S90" s="829"/>
      <c r="T90" s="829" t="s">
        <v>5</v>
      </c>
      <c r="U90" s="829" t="s">
        <v>323</v>
      </c>
      <c r="V90" s="829" t="s">
        <v>652</v>
      </c>
    </row>
    <row r="91" spans="1:22" outlineLevel="1">
      <c r="A91" s="847" t="s">
        <v>110</v>
      </c>
      <c r="B91" s="829" t="s">
        <v>2749</v>
      </c>
      <c r="C91" s="839">
        <v>43082</v>
      </c>
      <c r="D91" s="829" t="s">
        <v>2794</v>
      </c>
      <c r="E91" s="830" t="s">
        <v>713</v>
      </c>
      <c r="F91" s="831">
        <v>70307</v>
      </c>
      <c r="G91" s="832">
        <v>1085.46</v>
      </c>
      <c r="H91" s="829">
        <v>1465.99</v>
      </c>
      <c r="I91" s="829" t="s">
        <v>322</v>
      </c>
      <c r="J91" s="1241">
        <f t="shared" si="7"/>
        <v>1465.99</v>
      </c>
      <c r="K91" s="840" t="s">
        <v>650</v>
      </c>
      <c r="L91" s="841" t="s">
        <v>661</v>
      </c>
      <c r="M91" s="841" t="s">
        <v>352</v>
      </c>
      <c r="N91" s="841" t="s">
        <v>1021</v>
      </c>
      <c r="O91" s="841"/>
      <c r="P91" s="841" t="s">
        <v>5</v>
      </c>
      <c r="Q91" s="841" t="s">
        <v>323</v>
      </c>
      <c r="R91" s="841" t="s">
        <v>652</v>
      </c>
      <c r="S91" s="829"/>
      <c r="T91" s="829" t="s">
        <v>5</v>
      </c>
      <c r="U91" s="829" t="s">
        <v>323</v>
      </c>
      <c r="V91" s="829" t="s">
        <v>652</v>
      </c>
    </row>
    <row r="92" spans="1:22" outlineLevel="1">
      <c r="A92" s="847" t="s">
        <v>110</v>
      </c>
      <c r="B92" s="829" t="s">
        <v>2749</v>
      </c>
      <c r="C92" s="839">
        <v>43091</v>
      </c>
      <c r="D92" s="829" t="s">
        <v>2798</v>
      </c>
      <c r="E92" s="830" t="s">
        <v>2809</v>
      </c>
      <c r="F92" s="831">
        <v>70307</v>
      </c>
      <c r="G92" s="832">
        <v>71.94</v>
      </c>
      <c r="H92" s="829">
        <v>97.16</v>
      </c>
      <c r="I92" s="829" t="s">
        <v>322</v>
      </c>
      <c r="J92" s="1241">
        <f t="shared" si="7"/>
        <v>97.16</v>
      </c>
      <c r="K92" s="840" t="s">
        <v>656</v>
      </c>
      <c r="L92" s="841" t="s">
        <v>661</v>
      </c>
      <c r="M92" s="841" t="s">
        <v>352</v>
      </c>
      <c r="N92" s="841" t="s">
        <v>662</v>
      </c>
      <c r="O92" s="841"/>
      <c r="P92" s="841" t="s">
        <v>5</v>
      </c>
      <c r="Q92" s="841" t="s">
        <v>323</v>
      </c>
      <c r="R92" s="841" t="s">
        <v>652</v>
      </c>
      <c r="S92" s="829"/>
      <c r="T92" s="829" t="s">
        <v>5</v>
      </c>
      <c r="U92" s="829" t="s">
        <v>323</v>
      </c>
      <c r="V92" s="829" t="s">
        <v>652</v>
      </c>
    </row>
    <row r="93" spans="1:22" outlineLevel="1">
      <c r="A93" s="847" t="s">
        <v>110</v>
      </c>
      <c r="B93" s="829" t="s">
        <v>2749</v>
      </c>
      <c r="C93" s="839">
        <v>43091</v>
      </c>
      <c r="D93" s="829" t="s">
        <v>2797</v>
      </c>
      <c r="E93" s="830" t="s">
        <v>716</v>
      </c>
      <c r="F93" s="831">
        <v>70307</v>
      </c>
      <c r="G93" s="832">
        <v>71.94</v>
      </c>
      <c r="H93" s="829">
        <v>97.16</v>
      </c>
      <c r="I93" s="829" t="s">
        <v>322</v>
      </c>
      <c r="J93" s="1241">
        <f t="shared" si="7"/>
        <v>97.16</v>
      </c>
      <c r="K93" s="840" t="s">
        <v>656</v>
      </c>
      <c r="L93" s="841" t="s">
        <v>661</v>
      </c>
      <c r="M93" s="841" t="s">
        <v>352</v>
      </c>
      <c r="N93" s="841" t="s">
        <v>662</v>
      </c>
      <c r="O93" s="841"/>
      <c r="P93" s="841" t="s">
        <v>5</v>
      </c>
      <c r="Q93" s="841" t="s">
        <v>323</v>
      </c>
      <c r="R93" s="841" t="s">
        <v>652</v>
      </c>
      <c r="S93" s="829"/>
      <c r="T93" s="829" t="s">
        <v>5</v>
      </c>
      <c r="U93" s="829" t="s">
        <v>323</v>
      </c>
      <c r="V93" s="829" t="s">
        <v>652</v>
      </c>
    </row>
    <row r="94" spans="1:22" outlineLevel="1">
      <c r="A94" s="847" t="s">
        <v>110</v>
      </c>
      <c r="B94" s="829" t="s">
        <v>2749</v>
      </c>
      <c r="C94" s="839">
        <v>43088</v>
      </c>
      <c r="D94" s="829" t="s">
        <v>2771</v>
      </c>
      <c r="E94" s="830" t="s">
        <v>722</v>
      </c>
      <c r="F94" s="831">
        <v>70307</v>
      </c>
      <c r="G94" s="832">
        <v>1.7</v>
      </c>
      <c r="H94" s="829">
        <v>2.29</v>
      </c>
      <c r="I94" s="829" t="s">
        <v>322</v>
      </c>
      <c r="J94" s="1241">
        <f t="shared" si="7"/>
        <v>2.29</v>
      </c>
      <c r="K94" s="840" t="s">
        <v>694</v>
      </c>
      <c r="L94" s="841" t="s">
        <v>661</v>
      </c>
      <c r="M94" s="841" t="s">
        <v>352</v>
      </c>
      <c r="N94" s="841" t="s">
        <v>662</v>
      </c>
      <c r="O94" s="841"/>
      <c r="P94" s="841" t="s">
        <v>5</v>
      </c>
      <c r="Q94" s="841" t="s">
        <v>323</v>
      </c>
      <c r="R94" s="841" t="s">
        <v>652</v>
      </c>
      <c r="S94" s="829"/>
      <c r="T94" s="829" t="s">
        <v>5</v>
      </c>
      <c r="U94" s="829" t="s">
        <v>323</v>
      </c>
      <c r="V94" s="829" t="s">
        <v>652</v>
      </c>
    </row>
    <row r="95" spans="1:22" outlineLevel="1">
      <c r="A95" s="847" t="s">
        <v>110</v>
      </c>
      <c r="B95" s="829" t="s">
        <v>2749</v>
      </c>
      <c r="C95" s="839">
        <v>43088</v>
      </c>
      <c r="D95" s="829" t="s">
        <v>2771</v>
      </c>
      <c r="E95" s="830" t="s">
        <v>722</v>
      </c>
      <c r="F95" s="831">
        <v>70307</v>
      </c>
      <c r="G95" s="832">
        <v>1.7</v>
      </c>
      <c r="H95" s="829">
        <v>2.29</v>
      </c>
      <c r="I95" s="829" t="s">
        <v>322</v>
      </c>
      <c r="J95" s="1241">
        <f t="shared" si="7"/>
        <v>2.29</v>
      </c>
      <c r="K95" s="840" t="s">
        <v>694</v>
      </c>
      <c r="L95" s="841" t="s">
        <v>661</v>
      </c>
      <c r="M95" s="841" t="s">
        <v>352</v>
      </c>
      <c r="N95" s="841" t="s">
        <v>662</v>
      </c>
      <c r="O95" s="841"/>
      <c r="P95" s="841" t="s">
        <v>5</v>
      </c>
      <c r="Q95" s="841" t="s">
        <v>323</v>
      </c>
      <c r="R95" s="841" t="s">
        <v>652</v>
      </c>
      <c r="S95" s="829"/>
      <c r="T95" s="829" t="s">
        <v>5</v>
      </c>
      <c r="U95" s="829" t="s">
        <v>323</v>
      </c>
      <c r="V95" s="829" t="s">
        <v>652</v>
      </c>
    </row>
    <row r="96" spans="1:22" outlineLevel="1">
      <c r="A96" s="847" t="s">
        <v>110</v>
      </c>
      <c r="B96" s="829" t="s">
        <v>2749</v>
      </c>
      <c r="C96" s="839">
        <v>43091</v>
      </c>
      <c r="D96" s="829" t="s">
        <v>2802</v>
      </c>
      <c r="E96" s="830" t="s">
        <v>719</v>
      </c>
      <c r="F96" s="831">
        <v>70307</v>
      </c>
      <c r="G96" s="832">
        <v>25.39</v>
      </c>
      <c r="H96" s="829">
        <v>34.29</v>
      </c>
      <c r="I96" s="829" t="s">
        <v>322</v>
      </c>
      <c r="J96" s="1241">
        <f t="shared" si="7"/>
        <v>34.29</v>
      </c>
      <c r="K96" s="840" t="s">
        <v>694</v>
      </c>
      <c r="L96" s="841" t="s">
        <v>661</v>
      </c>
      <c r="M96" s="841" t="s">
        <v>352</v>
      </c>
      <c r="N96" s="841" t="s">
        <v>1021</v>
      </c>
      <c r="O96" s="841"/>
      <c r="P96" s="841" t="s">
        <v>5</v>
      </c>
      <c r="Q96" s="841" t="s">
        <v>323</v>
      </c>
      <c r="R96" s="841" t="s">
        <v>652</v>
      </c>
      <c r="S96" s="829"/>
      <c r="T96" s="829" t="s">
        <v>5</v>
      </c>
      <c r="U96" s="829" t="s">
        <v>323</v>
      </c>
      <c r="V96" s="829" t="s">
        <v>652</v>
      </c>
    </row>
    <row r="97" spans="1:22" outlineLevel="1">
      <c r="A97" s="847" t="s">
        <v>110</v>
      </c>
      <c r="B97" s="829" t="s">
        <v>2749</v>
      </c>
      <c r="C97" s="839">
        <v>43091</v>
      </c>
      <c r="D97" s="829" t="s">
        <v>2800</v>
      </c>
      <c r="E97" s="830" t="s">
        <v>2810</v>
      </c>
      <c r="F97" s="831">
        <v>70307</v>
      </c>
      <c r="G97" s="832">
        <v>25.39</v>
      </c>
      <c r="H97" s="829">
        <v>34.29</v>
      </c>
      <c r="I97" s="829" t="s">
        <v>322</v>
      </c>
      <c r="J97" s="1241">
        <f t="shared" si="7"/>
        <v>34.29</v>
      </c>
      <c r="K97" s="840" t="s">
        <v>694</v>
      </c>
      <c r="L97" s="841" t="s">
        <v>661</v>
      </c>
      <c r="M97" s="841" t="s">
        <v>352</v>
      </c>
      <c r="N97" s="841" t="s">
        <v>1021</v>
      </c>
      <c r="O97" s="841"/>
      <c r="P97" s="841" t="s">
        <v>5</v>
      </c>
      <c r="Q97" s="841" t="s">
        <v>323</v>
      </c>
      <c r="R97" s="841" t="s">
        <v>652</v>
      </c>
      <c r="S97" s="829"/>
      <c r="T97" s="829" t="s">
        <v>5</v>
      </c>
      <c r="U97" s="829" t="s">
        <v>323</v>
      </c>
      <c r="V97" s="829" t="s">
        <v>652</v>
      </c>
    </row>
    <row r="98" spans="1:22">
      <c r="A98" s="842" t="s">
        <v>647</v>
      </c>
      <c r="B98" s="842"/>
      <c r="C98" s="842"/>
      <c r="D98" s="842"/>
      <c r="E98" s="843"/>
      <c r="F98" s="844"/>
      <c r="G98" s="845">
        <f>SUM(G90:G97)</f>
        <v>2354.1699999999996</v>
      </c>
      <c r="H98" s="846">
        <f>SUM(H90:H97)</f>
        <v>3179.4599999999996</v>
      </c>
      <c r="I98" s="842"/>
      <c r="J98" s="1242">
        <f>SUM(J90:J97)</f>
        <v>3179.4599999999996</v>
      </c>
      <c r="K98" s="842"/>
      <c r="L98" s="842"/>
      <c r="M98" s="842"/>
      <c r="N98" s="842"/>
      <c r="O98" s="842"/>
      <c r="P98" s="842"/>
      <c r="Q98" s="842"/>
      <c r="R98" s="842"/>
      <c r="S98" s="829"/>
      <c r="T98" s="829"/>
      <c r="U98" s="829"/>
      <c r="V98" s="829"/>
    </row>
    <row r="99" spans="1:22" outlineLevel="1">
      <c r="A99" s="847" t="s">
        <v>111</v>
      </c>
      <c r="B99" s="829" t="s">
        <v>2749</v>
      </c>
      <c r="C99" s="839">
        <v>43084</v>
      </c>
      <c r="D99" s="829" t="s">
        <v>2795</v>
      </c>
      <c r="E99" s="830" t="s">
        <v>735</v>
      </c>
      <c r="F99" s="831">
        <v>70307</v>
      </c>
      <c r="G99" s="832">
        <v>418.51</v>
      </c>
      <c r="H99" s="829">
        <v>565.23</v>
      </c>
      <c r="I99" s="829" t="s">
        <v>322</v>
      </c>
      <c r="J99" s="1241">
        <f t="shared" ref="J99:J106" si="8">H99</f>
        <v>565.23</v>
      </c>
      <c r="K99" s="840" t="s">
        <v>650</v>
      </c>
      <c r="L99" s="841" t="s">
        <v>661</v>
      </c>
      <c r="M99" s="841" t="s">
        <v>352</v>
      </c>
      <c r="N99" s="841" t="s">
        <v>725</v>
      </c>
      <c r="O99" s="841"/>
      <c r="P99" s="841" t="s">
        <v>5</v>
      </c>
      <c r="Q99" s="841" t="s">
        <v>323</v>
      </c>
      <c r="R99" s="841" t="s">
        <v>652</v>
      </c>
      <c r="S99" s="829"/>
      <c r="T99" s="829" t="s">
        <v>5</v>
      </c>
      <c r="U99" s="829" t="s">
        <v>323</v>
      </c>
      <c r="V99" s="829" t="s">
        <v>652</v>
      </c>
    </row>
    <row r="100" spans="1:22" outlineLevel="1">
      <c r="A100" s="847" t="s">
        <v>111</v>
      </c>
      <c r="B100" s="829" t="s">
        <v>2749</v>
      </c>
      <c r="C100" s="839">
        <v>43082</v>
      </c>
      <c r="D100" s="829" t="s">
        <v>2794</v>
      </c>
      <c r="E100" s="830" t="s">
        <v>724</v>
      </c>
      <c r="F100" s="831">
        <v>70307</v>
      </c>
      <c r="G100" s="832">
        <v>427.4</v>
      </c>
      <c r="H100" s="829">
        <v>577.23</v>
      </c>
      <c r="I100" s="829" t="s">
        <v>322</v>
      </c>
      <c r="J100" s="1241">
        <f t="shared" si="8"/>
        <v>577.23</v>
      </c>
      <c r="K100" s="840" t="s">
        <v>650</v>
      </c>
      <c r="L100" s="841" t="s">
        <v>661</v>
      </c>
      <c r="M100" s="841" t="s">
        <v>352</v>
      </c>
      <c r="N100" s="841" t="s">
        <v>725</v>
      </c>
      <c r="O100" s="841"/>
      <c r="P100" s="841" t="s">
        <v>5</v>
      </c>
      <c r="Q100" s="841" t="s">
        <v>323</v>
      </c>
      <c r="R100" s="841" t="s">
        <v>652</v>
      </c>
      <c r="S100" s="829"/>
      <c r="T100" s="829" t="s">
        <v>5</v>
      </c>
      <c r="U100" s="829" t="s">
        <v>323</v>
      </c>
      <c r="V100" s="829" t="s">
        <v>652</v>
      </c>
    </row>
    <row r="101" spans="1:22" outlineLevel="1">
      <c r="A101" s="847" t="s">
        <v>111</v>
      </c>
      <c r="B101" s="829" t="s">
        <v>2749</v>
      </c>
      <c r="C101" s="839">
        <v>43091</v>
      </c>
      <c r="D101" s="829" t="s">
        <v>2797</v>
      </c>
      <c r="E101" s="830" t="s">
        <v>727</v>
      </c>
      <c r="F101" s="831">
        <v>70307</v>
      </c>
      <c r="G101" s="832">
        <v>27.77</v>
      </c>
      <c r="H101" s="829">
        <v>37.51</v>
      </c>
      <c r="I101" s="829" t="s">
        <v>322</v>
      </c>
      <c r="J101" s="1241">
        <f t="shared" si="8"/>
        <v>37.51</v>
      </c>
      <c r="K101" s="840" t="s">
        <v>656</v>
      </c>
      <c r="L101" s="841" t="s">
        <v>661</v>
      </c>
      <c r="M101" s="841" t="s">
        <v>352</v>
      </c>
      <c r="N101" s="841" t="s">
        <v>725</v>
      </c>
      <c r="O101" s="841"/>
      <c r="P101" s="841" t="s">
        <v>5</v>
      </c>
      <c r="Q101" s="841" t="s">
        <v>323</v>
      </c>
      <c r="R101" s="841" t="s">
        <v>652</v>
      </c>
      <c r="S101" s="829"/>
      <c r="T101" s="829" t="s">
        <v>5</v>
      </c>
      <c r="U101" s="829" t="s">
        <v>323</v>
      </c>
      <c r="V101" s="829" t="s">
        <v>652</v>
      </c>
    </row>
    <row r="102" spans="1:22" outlineLevel="1">
      <c r="A102" s="847" t="s">
        <v>111</v>
      </c>
      <c r="B102" s="829" t="s">
        <v>2749</v>
      </c>
      <c r="C102" s="839">
        <v>43091</v>
      </c>
      <c r="D102" s="829" t="s">
        <v>2798</v>
      </c>
      <c r="E102" s="830" t="s">
        <v>2811</v>
      </c>
      <c r="F102" s="831">
        <v>70307</v>
      </c>
      <c r="G102" s="832">
        <v>27.77</v>
      </c>
      <c r="H102" s="829">
        <v>37.51</v>
      </c>
      <c r="I102" s="829" t="s">
        <v>322</v>
      </c>
      <c r="J102" s="1241">
        <f t="shared" si="8"/>
        <v>37.51</v>
      </c>
      <c r="K102" s="840" t="s">
        <v>656</v>
      </c>
      <c r="L102" s="841" t="s">
        <v>661</v>
      </c>
      <c r="M102" s="841" t="s">
        <v>352</v>
      </c>
      <c r="N102" s="841" t="s">
        <v>725</v>
      </c>
      <c r="O102" s="841"/>
      <c r="P102" s="841" t="s">
        <v>5</v>
      </c>
      <c r="Q102" s="841" t="s">
        <v>323</v>
      </c>
      <c r="R102" s="841" t="s">
        <v>652</v>
      </c>
      <c r="S102" s="829"/>
      <c r="T102" s="829" t="s">
        <v>5</v>
      </c>
      <c r="U102" s="829" t="s">
        <v>323</v>
      </c>
      <c r="V102" s="829" t="s">
        <v>652</v>
      </c>
    </row>
    <row r="103" spans="1:22" outlineLevel="1">
      <c r="A103" s="847" t="s">
        <v>111</v>
      </c>
      <c r="B103" s="829" t="s">
        <v>2749</v>
      </c>
      <c r="C103" s="839">
        <v>43091</v>
      </c>
      <c r="D103" s="829" t="s">
        <v>2800</v>
      </c>
      <c r="E103" s="830" t="s">
        <v>2812</v>
      </c>
      <c r="F103" s="831">
        <v>70307</v>
      </c>
      <c r="G103" s="832">
        <v>9.8000000000000007</v>
      </c>
      <c r="H103" s="829">
        <v>13.24</v>
      </c>
      <c r="I103" s="829" t="s">
        <v>322</v>
      </c>
      <c r="J103" s="1241">
        <f t="shared" si="8"/>
        <v>13.24</v>
      </c>
      <c r="K103" s="840" t="s">
        <v>694</v>
      </c>
      <c r="L103" s="841" t="s">
        <v>661</v>
      </c>
      <c r="M103" s="841" t="s">
        <v>352</v>
      </c>
      <c r="N103" s="841" t="s">
        <v>725</v>
      </c>
      <c r="O103" s="841"/>
      <c r="P103" s="841" t="s">
        <v>5</v>
      </c>
      <c r="Q103" s="841" t="s">
        <v>323</v>
      </c>
      <c r="R103" s="841" t="s">
        <v>652</v>
      </c>
      <c r="S103" s="829"/>
      <c r="T103" s="829" t="s">
        <v>5</v>
      </c>
      <c r="U103" s="829" t="s">
        <v>323</v>
      </c>
      <c r="V103" s="829" t="s">
        <v>652</v>
      </c>
    </row>
    <row r="104" spans="1:22" outlineLevel="1">
      <c r="A104" s="847" t="s">
        <v>111</v>
      </c>
      <c r="B104" s="829" t="s">
        <v>2749</v>
      </c>
      <c r="C104" s="839">
        <v>43091</v>
      </c>
      <c r="D104" s="829" t="s">
        <v>2802</v>
      </c>
      <c r="E104" s="830" t="s">
        <v>731</v>
      </c>
      <c r="F104" s="831">
        <v>70307</v>
      </c>
      <c r="G104" s="832">
        <v>9.8000000000000007</v>
      </c>
      <c r="H104" s="829">
        <v>13.24</v>
      </c>
      <c r="I104" s="829" t="s">
        <v>322</v>
      </c>
      <c r="J104" s="1241">
        <f t="shared" si="8"/>
        <v>13.24</v>
      </c>
      <c r="K104" s="840" t="s">
        <v>694</v>
      </c>
      <c r="L104" s="841" t="s">
        <v>661</v>
      </c>
      <c r="M104" s="841" t="s">
        <v>352</v>
      </c>
      <c r="N104" s="841" t="s">
        <v>725</v>
      </c>
      <c r="O104" s="841"/>
      <c r="P104" s="841" t="s">
        <v>5</v>
      </c>
      <c r="Q104" s="841" t="s">
        <v>323</v>
      </c>
      <c r="R104" s="841" t="s">
        <v>652</v>
      </c>
      <c r="S104" s="829"/>
      <c r="T104" s="829" t="s">
        <v>5</v>
      </c>
      <c r="U104" s="829" t="s">
        <v>323</v>
      </c>
      <c r="V104" s="829" t="s">
        <v>652</v>
      </c>
    </row>
    <row r="105" spans="1:22" outlineLevel="1">
      <c r="A105" s="847" t="s">
        <v>111</v>
      </c>
      <c r="B105" s="829" t="s">
        <v>2749</v>
      </c>
      <c r="C105" s="839">
        <v>43088</v>
      </c>
      <c r="D105" s="829" t="s">
        <v>2771</v>
      </c>
      <c r="E105" s="830" t="s">
        <v>736</v>
      </c>
      <c r="F105" s="831">
        <v>70307</v>
      </c>
      <c r="G105" s="832">
        <v>0.65</v>
      </c>
      <c r="H105" s="829">
        <v>0.88</v>
      </c>
      <c r="I105" s="829" t="s">
        <v>322</v>
      </c>
      <c r="J105" s="1241">
        <f t="shared" si="8"/>
        <v>0.88</v>
      </c>
      <c r="K105" s="840" t="s">
        <v>694</v>
      </c>
      <c r="L105" s="841" t="s">
        <v>661</v>
      </c>
      <c r="M105" s="841" t="s">
        <v>352</v>
      </c>
      <c r="N105" s="841" t="s">
        <v>725</v>
      </c>
      <c r="O105" s="841"/>
      <c r="P105" s="841" t="s">
        <v>5</v>
      </c>
      <c r="Q105" s="841" t="s">
        <v>323</v>
      </c>
      <c r="R105" s="841" t="s">
        <v>652</v>
      </c>
      <c r="S105" s="829"/>
      <c r="T105" s="829" t="s">
        <v>5</v>
      </c>
      <c r="U105" s="829" t="s">
        <v>323</v>
      </c>
      <c r="V105" s="829" t="s">
        <v>652</v>
      </c>
    </row>
    <row r="106" spans="1:22" outlineLevel="1">
      <c r="A106" s="847" t="s">
        <v>111</v>
      </c>
      <c r="B106" s="829" t="s">
        <v>2749</v>
      </c>
      <c r="C106" s="839">
        <v>43088</v>
      </c>
      <c r="D106" s="829" t="s">
        <v>2771</v>
      </c>
      <c r="E106" s="830" t="s">
        <v>736</v>
      </c>
      <c r="F106" s="831">
        <v>70307</v>
      </c>
      <c r="G106" s="832">
        <v>0.65</v>
      </c>
      <c r="H106" s="829">
        <v>0.88</v>
      </c>
      <c r="I106" s="829" t="s">
        <v>322</v>
      </c>
      <c r="J106" s="1241">
        <f t="shared" si="8"/>
        <v>0.88</v>
      </c>
      <c r="K106" s="840" t="s">
        <v>694</v>
      </c>
      <c r="L106" s="841" t="s">
        <v>661</v>
      </c>
      <c r="M106" s="841" t="s">
        <v>352</v>
      </c>
      <c r="N106" s="841" t="s">
        <v>725</v>
      </c>
      <c r="O106" s="841"/>
      <c r="P106" s="841" t="s">
        <v>5</v>
      </c>
      <c r="Q106" s="841" t="s">
        <v>323</v>
      </c>
      <c r="R106" s="841" t="s">
        <v>652</v>
      </c>
      <c r="S106" s="829"/>
      <c r="T106" s="829" t="s">
        <v>5</v>
      </c>
      <c r="U106" s="829" t="s">
        <v>323</v>
      </c>
      <c r="V106" s="829" t="s">
        <v>652</v>
      </c>
    </row>
    <row r="107" spans="1:22">
      <c r="A107" s="842" t="s">
        <v>647</v>
      </c>
      <c r="B107" s="842"/>
      <c r="C107" s="842"/>
      <c r="D107" s="842"/>
      <c r="E107" s="843"/>
      <c r="F107" s="844"/>
      <c r="G107" s="845">
        <f>SUM(G99:G106)</f>
        <v>922.3499999999998</v>
      </c>
      <c r="H107" s="846">
        <f>SUM(H99:H106)</f>
        <v>1245.7200000000003</v>
      </c>
      <c r="I107" s="842"/>
      <c r="J107" s="1242">
        <f>SUM(J99:J106)</f>
        <v>1245.7200000000003</v>
      </c>
      <c r="K107" s="842"/>
      <c r="L107" s="842"/>
      <c r="M107" s="842"/>
      <c r="N107" s="842"/>
      <c r="O107" s="842"/>
      <c r="P107" s="842"/>
      <c r="Q107" s="842"/>
      <c r="R107" s="842"/>
      <c r="S107" s="829"/>
      <c r="T107" s="829"/>
      <c r="U107" s="829"/>
      <c r="V107" s="829"/>
    </row>
    <row r="108" spans="1:22" outlineLevel="1">
      <c r="A108" s="847" t="s">
        <v>112</v>
      </c>
      <c r="B108" s="829" t="s">
        <v>2749</v>
      </c>
      <c r="C108" s="839">
        <v>43082</v>
      </c>
      <c r="D108" s="829" t="s">
        <v>2794</v>
      </c>
      <c r="E108" s="830" t="s">
        <v>737</v>
      </c>
      <c r="F108" s="831">
        <v>70307</v>
      </c>
      <c r="G108" s="832">
        <v>189.07</v>
      </c>
      <c r="H108" s="829">
        <v>255.35</v>
      </c>
      <c r="I108" s="829" t="s">
        <v>322</v>
      </c>
      <c r="J108" s="1241">
        <f t="shared" ref="J108:J116" si="9">H108</f>
        <v>255.35</v>
      </c>
      <c r="K108" s="840" t="s">
        <v>650</v>
      </c>
      <c r="L108" s="841" t="s">
        <v>661</v>
      </c>
      <c r="M108" s="841" t="s">
        <v>352</v>
      </c>
      <c r="N108" s="841" t="s">
        <v>738</v>
      </c>
      <c r="O108" s="841"/>
      <c r="P108" s="841" t="s">
        <v>5</v>
      </c>
      <c r="Q108" s="841" t="s">
        <v>323</v>
      </c>
      <c r="R108" s="841" t="s">
        <v>652</v>
      </c>
      <c r="S108" s="829"/>
      <c r="T108" s="829" t="s">
        <v>5</v>
      </c>
      <c r="U108" s="829" t="s">
        <v>323</v>
      </c>
      <c r="V108" s="829" t="s">
        <v>652</v>
      </c>
    </row>
    <row r="109" spans="1:22" outlineLevel="1">
      <c r="A109" s="847" t="s">
        <v>112</v>
      </c>
      <c r="B109" s="829" t="s">
        <v>2749</v>
      </c>
      <c r="C109" s="839">
        <v>43084</v>
      </c>
      <c r="D109" s="829" t="s">
        <v>2795</v>
      </c>
      <c r="E109" s="830" t="s">
        <v>743</v>
      </c>
      <c r="F109" s="831">
        <v>70307</v>
      </c>
      <c r="G109" s="832">
        <v>183.38</v>
      </c>
      <c r="H109" s="829">
        <v>247.67</v>
      </c>
      <c r="I109" s="829" t="s">
        <v>322</v>
      </c>
      <c r="J109" s="1241">
        <f t="shared" si="9"/>
        <v>247.67</v>
      </c>
      <c r="K109" s="840" t="s">
        <v>650</v>
      </c>
      <c r="L109" s="841" t="s">
        <v>661</v>
      </c>
      <c r="M109" s="841" t="s">
        <v>352</v>
      </c>
      <c r="N109" s="841" t="s">
        <v>738</v>
      </c>
      <c r="O109" s="841"/>
      <c r="P109" s="841" t="s">
        <v>5</v>
      </c>
      <c r="Q109" s="841" t="s">
        <v>323</v>
      </c>
      <c r="R109" s="841" t="s">
        <v>652</v>
      </c>
      <c r="S109" s="829"/>
      <c r="T109" s="829" t="s">
        <v>5</v>
      </c>
      <c r="U109" s="829" t="s">
        <v>323</v>
      </c>
      <c r="V109" s="829" t="s">
        <v>652</v>
      </c>
    </row>
    <row r="110" spans="1:22" outlineLevel="1">
      <c r="A110" s="847" t="s">
        <v>112</v>
      </c>
      <c r="B110" s="829" t="s">
        <v>2749</v>
      </c>
      <c r="C110" s="839">
        <v>43091</v>
      </c>
      <c r="D110" s="829" t="s">
        <v>2798</v>
      </c>
      <c r="E110" s="830" t="s">
        <v>2813</v>
      </c>
      <c r="F110" s="831">
        <v>70307</v>
      </c>
      <c r="G110" s="832">
        <v>12.18</v>
      </c>
      <c r="H110" s="829">
        <v>16.45</v>
      </c>
      <c r="I110" s="829" t="s">
        <v>322</v>
      </c>
      <c r="J110" s="1241">
        <f t="shared" si="9"/>
        <v>16.45</v>
      </c>
      <c r="K110" s="840" t="s">
        <v>656</v>
      </c>
      <c r="L110" s="841" t="s">
        <v>661</v>
      </c>
      <c r="M110" s="841" t="s">
        <v>352</v>
      </c>
      <c r="N110" s="841" t="s">
        <v>738</v>
      </c>
      <c r="O110" s="841"/>
      <c r="P110" s="841" t="s">
        <v>5</v>
      </c>
      <c r="Q110" s="841" t="s">
        <v>323</v>
      </c>
      <c r="R110" s="841" t="s">
        <v>652</v>
      </c>
      <c r="S110" s="829"/>
      <c r="T110" s="829" t="s">
        <v>5</v>
      </c>
      <c r="U110" s="829" t="s">
        <v>323</v>
      </c>
      <c r="V110" s="829" t="s">
        <v>652</v>
      </c>
    </row>
    <row r="111" spans="1:22" outlineLevel="1">
      <c r="A111" s="847" t="s">
        <v>112</v>
      </c>
      <c r="B111" s="829" t="s">
        <v>2749</v>
      </c>
      <c r="C111" s="839">
        <v>43091</v>
      </c>
      <c r="D111" s="829" t="s">
        <v>2797</v>
      </c>
      <c r="E111" s="830" t="s">
        <v>739</v>
      </c>
      <c r="F111" s="831">
        <v>70307</v>
      </c>
      <c r="G111" s="832">
        <v>12.18</v>
      </c>
      <c r="H111" s="829">
        <v>16.45</v>
      </c>
      <c r="I111" s="829" t="s">
        <v>322</v>
      </c>
      <c r="J111" s="1241">
        <f t="shared" si="9"/>
        <v>16.45</v>
      </c>
      <c r="K111" s="840" t="s">
        <v>656</v>
      </c>
      <c r="L111" s="841" t="s">
        <v>661</v>
      </c>
      <c r="M111" s="841" t="s">
        <v>352</v>
      </c>
      <c r="N111" s="841" t="s">
        <v>738</v>
      </c>
      <c r="O111" s="841"/>
      <c r="P111" s="841" t="s">
        <v>5</v>
      </c>
      <c r="Q111" s="841" t="s">
        <v>323</v>
      </c>
      <c r="R111" s="841" t="s">
        <v>652</v>
      </c>
      <c r="S111" s="829"/>
      <c r="T111" s="829" t="s">
        <v>5</v>
      </c>
      <c r="U111" s="829" t="s">
        <v>323</v>
      </c>
      <c r="V111" s="829" t="s">
        <v>652</v>
      </c>
    </row>
    <row r="112" spans="1:22" outlineLevel="1">
      <c r="A112" s="847" t="s">
        <v>112</v>
      </c>
      <c r="B112" s="829" t="s">
        <v>2749</v>
      </c>
      <c r="C112" s="839">
        <v>43100</v>
      </c>
      <c r="D112" s="829" t="s">
        <v>2814</v>
      </c>
      <c r="E112" s="830" t="s">
        <v>2815</v>
      </c>
      <c r="F112" s="831">
        <v>70347</v>
      </c>
      <c r="G112" s="832">
        <v>299.67</v>
      </c>
      <c r="H112" s="829">
        <v>404.72</v>
      </c>
      <c r="I112" s="829" t="s">
        <v>322</v>
      </c>
      <c r="J112" s="1241">
        <f t="shared" si="9"/>
        <v>404.72</v>
      </c>
      <c r="K112" s="840" t="s">
        <v>694</v>
      </c>
      <c r="L112" s="841" t="s">
        <v>661</v>
      </c>
      <c r="M112" s="841" t="s">
        <v>352</v>
      </c>
      <c r="N112" s="841" t="s">
        <v>738</v>
      </c>
      <c r="O112" s="841"/>
      <c r="P112" s="841" t="s">
        <v>5</v>
      </c>
      <c r="Q112" s="841" t="s">
        <v>323</v>
      </c>
      <c r="R112" s="841" t="s">
        <v>652</v>
      </c>
      <c r="S112" s="829"/>
      <c r="T112" s="829" t="s">
        <v>5</v>
      </c>
      <c r="U112" s="829" t="s">
        <v>323</v>
      </c>
      <c r="V112" s="829" t="s">
        <v>652</v>
      </c>
    </row>
    <row r="113" spans="1:22" outlineLevel="1">
      <c r="A113" s="847" t="s">
        <v>112</v>
      </c>
      <c r="B113" s="829" t="s">
        <v>2749</v>
      </c>
      <c r="C113" s="839">
        <v>43088</v>
      </c>
      <c r="D113" s="829" t="s">
        <v>2771</v>
      </c>
      <c r="E113" s="830" t="s">
        <v>744</v>
      </c>
      <c r="F113" s="831">
        <v>70307</v>
      </c>
      <c r="G113" s="832">
        <v>0.28999999999999998</v>
      </c>
      <c r="H113" s="829">
        <v>0.39</v>
      </c>
      <c r="I113" s="829" t="s">
        <v>322</v>
      </c>
      <c r="J113" s="1241">
        <f t="shared" si="9"/>
        <v>0.39</v>
      </c>
      <c r="K113" s="840" t="s">
        <v>694</v>
      </c>
      <c r="L113" s="841" t="s">
        <v>661</v>
      </c>
      <c r="M113" s="841" t="s">
        <v>352</v>
      </c>
      <c r="N113" s="841" t="s">
        <v>738</v>
      </c>
      <c r="O113" s="841"/>
      <c r="P113" s="841" t="s">
        <v>5</v>
      </c>
      <c r="Q113" s="841" t="s">
        <v>323</v>
      </c>
      <c r="R113" s="841" t="s">
        <v>652</v>
      </c>
      <c r="S113" s="829"/>
      <c r="T113" s="829" t="s">
        <v>5</v>
      </c>
      <c r="U113" s="829" t="s">
        <v>323</v>
      </c>
      <c r="V113" s="829" t="s">
        <v>652</v>
      </c>
    </row>
    <row r="114" spans="1:22" outlineLevel="1">
      <c r="A114" s="847" t="s">
        <v>112</v>
      </c>
      <c r="B114" s="829" t="s">
        <v>2749</v>
      </c>
      <c r="C114" s="839">
        <v>43091</v>
      </c>
      <c r="D114" s="829" t="s">
        <v>2802</v>
      </c>
      <c r="E114" s="830" t="s">
        <v>741</v>
      </c>
      <c r="F114" s="831">
        <v>70307</v>
      </c>
      <c r="G114" s="832">
        <v>4.3</v>
      </c>
      <c r="H114" s="829">
        <v>5.81</v>
      </c>
      <c r="I114" s="829" t="s">
        <v>322</v>
      </c>
      <c r="J114" s="1241">
        <f t="shared" si="9"/>
        <v>5.81</v>
      </c>
      <c r="K114" s="840" t="s">
        <v>694</v>
      </c>
      <c r="L114" s="841" t="s">
        <v>661</v>
      </c>
      <c r="M114" s="841" t="s">
        <v>352</v>
      </c>
      <c r="N114" s="841" t="s">
        <v>738</v>
      </c>
      <c r="O114" s="841"/>
      <c r="P114" s="841" t="s">
        <v>5</v>
      </c>
      <c r="Q114" s="841" t="s">
        <v>323</v>
      </c>
      <c r="R114" s="841" t="s">
        <v>652</v>
      </c>
      <c r="S114" s="829"/>
      <c r="T114" s="829" t="s">
        <v>5</v>
      </c>
      <c r="U114" s="829" t="s">
        <v>323</v>
      </c>
      <c r="V114" s="829" t="s">
        <v>652</v>
      </c>
    </row>
    <row r="115" spans="1:22" outlineLevel="1">
      <c r="A115" s="847" t="s">
        <v>112</v>
      </c>
      <c r="B115" s="829" t="s">
        <v>2749</v>
      </c>
      <c r="C115" s="839">
        <v>43088</v>
      </c>
      <c r="D115" s="829" t="s">
        <v>2771</v>
      </c>
      <c r="E115" s="830" t="s">
        <v>744</v>
      </c>
      <c r="F115" s="831">
        <v>70307</v>
      </c>
      <c r="G115" s="832">
        <v>0.28999999999999998</v>
      </c>
      <c r="H115" s="829">
        <v>0.39</v>
      </c>
      <c r="I115" s="829" t="s">
        <v>322</v>
      </c>
      <c r="J115" s="1241">
        <f t="shared" si="9"/>
        <v>0.39</v>
      </c>
      <c r="K115" s="840" t="s">
        <v>694</v>
      </c>
      <c r="L115" s="841" t="s">
        <v>661</v>
      </c>
      <c r="M115" s="841" t="s">
        <v>352</v>
      </c>
      <c r="N115" s="841" t="s">
        <v>738</v>
      </c>
      <c r="O115" s="841"/>
      <c r="P115" s="841" t="s">
        <v>5</v>
      </c>
      <c r="Q115" s="841" t="s">
        <v>323</v>
      </c>
      <c r="R115" s="841" t="s">
        <v>652</v>
      </c>
      <c r="S115" s="829"/>
      <c r="T115" s="829" t="s">
        <v>5</v>
      </c>
      <c r="U115" s="829" t="s">
        <v>323</v>
      </c>
      <c r="V115" s="829" t="s">
        <v>652</v>
      </c>
    </row>
    <row r="116" spans="1:22" outlineLevel="1">
      <c r="A116" s="847" t="s">
        <v>112</v>
      </c>
      <c r="B116" s="829" t="s">
        <v>2749</v>
      </c>
      <c r="C116" s="839">
        <v>43091</v>
      </c>
      <c r="D116" s="829" t="s">
        <v>2800</v>
      </c>
      <c r="E116" s="830" t="s">
        <v>2816</v>
      </c>
      <c r="F116" s="831">
        <v>70307</v>
      </c>
      <c r="G116" s="832">
        <v>4.3</v>
      </c>
      <c r="H116" s="829">
        <v>5.81</v>
      </c>
      <c r="I116" s="829" t="s">
        <v>322</v>
      </c>
      <c r="J116" s="1241">
        <f t="shared" si="9"/>
        <v>5.81</v>
      </c>
      <c r="K116" s="840" t="s">
        <v>694</v>
      </c>
      <c r="L116" s="841" t="s">
        <v>661</v>
      </c>
      <c r="M116" s="841" t="s">
        <v>352</v>
      </c>
      <c r="N116" s="841" t="s">
        <v>738</v>
      </c>
      <c r="O116" s="841"/>
      <c r="P116" s="841" t="s">
        <v>5</v>
      </c>
      <c r="Q116" s="841" t="s">
        <v>323</v>
      </c>
      <c r="R116" s="841" t="s">
        <v>652</v>
      </c>
      <c r="S116" s="829"/>
      <c r="T116" s="829" t="s">
        <v>5</v>
      </c>
      <c r="U116" s="829" t="s">
        <v>323</v>
      </c>
      <c r="V116" s="829" t="s">
        <v>652</v>
      </c>
    </row>
    <row r="117" spans="1:22">
      <c r="A117" s="842" t="s">
        <v>647</v>
      </c>
      <c r="B117" s="842"/>
      <c r="C117" s="842"/>
      <c r="D117" s="842"/>
      <c r="E117" s="843"/>
      <c r="F117" s="844"/>
      <c r="G117" s="845">
        <f>SUM(G108:G116)</f>
        <v>705.65999999999985</v>
      </c>
      <c r="H117" s="846">
        <f>SUM(H108:H116)</f>
        <v>953.04</v>
      </c>
      <c r="I117" s="842"/>
      <c r="J117" s="1242">
        <f>SUM(J108:J116)</f>
        <v>953.04</v>
      </c>
      <c r="K117" s="842"/>
      <c r="L117" s="842"/>
      <c r="M117" s="842"/>
      <c r="N117" s="842"/>
      <c r="O117" s="842"/>
      <c r="P117" s="842"/>
      <c r="Q117" s="842"/>
      <c r="R117" s="842"/>
      <c r="S117" s="829"/>
      <c r="T117" s="829"/>
      <c r="U117" s="829"/>
      <c r="V117" s="829"/>
    </row>
    <row r="118" spans="1:22" outlineLevel="1">
      <c r="A118" s="847" t="s">
        <v>113</v>
      </c>
      <c r="B118" s="829" t="s">
        <v>2749</v>
      </c>
      <c r="C118" s="839">
        <v>43082</v>
      </c>
      <c r="D118" s="829" t="s">
        <v>2794</v>
      </c>
      <c r="E118" s="830" t="s">
        <v>745</v>
      </c>
      <c r="F118" s="831">
        <v>70307</v>
      </c>
      <c r="G118" s="832">
        <v>259.60000000000002</v>
      </c>
      <c r="H118" s="829">
        <v>350.61</v>
      </c>
      <c r="I118" s="829" t="s">
        <v>322</v>
      </c>
      <c r="J118" s="1241">
        <f t="shared" ref="J118:J125" si="10">H118</f>
        <v>350.61</v>
      </c>
      <c r="K118" s="840" t="s">
        <v>650</v>
      </c>
      <c r="L118" s="841" t="s">
        <v>661</v>
      </c>
      <c r="M118" s="841" t="s">
        <v>352</v>
      </c>
      <c r="N118" s="841" t="s">
        <v>746</v>
      </c>
      <c r="O118" s="841"/>
      <c r="P118" s="841" t="s">
        <v>5</v>
      </c>
      <c r="Q118" s="841" t="s">
        <v>323</v>
      </c>
      <c r="R118" s="841" t="s">
        <v>652</v>
      </c>
      <c r="S118" s="829"/>
      <c r="T118" s="829" t="s">
        <v>5</v>
      </c>
      <c r="U118" s="829" t="s">
        <v>323</v>
      </c>
      <c r="V118" s="829" t="s">
        <v>652</v>
      </c>
    </row>
    <row r="119" spans="1:22" outlineLevel="1">
      <c r="A119" s="847" t="s">
        <v>113</v>
      </c>
      <c r="B119" s="829" t="s">
        <v>2749</v>
      </c>
      <c r="C119" s="839">
        <v>43084</v>
      </c>
      <c r="D119" s="829" t="s">
        <v>2795</v>
      </c>
      <c r="E119" s="830" t="s">
        <v>753</v>
      </c>
      <c r="F119" s="831">
        <v>70307</v>
      </c>
      <c r="G119" s="832">
        <v>254.27</v>
      </c>
      <c r="H119" s="829">
        <v>343.41</v>
      </c>
      <c r="I119" s="829" t="s">
        <v>322</v>
      </c>
      <c r="J119" s="1241">
        <f t="shared" si="10"/>
        <v>343.41</v>
      </c>
      <c r="K119" s="840" t="s">
        <v>650</v>
      </c>
      <c r="L119" s="841" t="s">
        <v>661</v>
      </c>
      <c r="M119" s="841" t="s">
        <v>352</v>
      </c>
      <c r="N119" s="841" t="s">
        <v>746</v>
      </c>
      <c r="O119" s="841"/>
      <c r="P119" s="841" t="s">
        <v>5</v>
      </c>
      <c r="Q119" s="841" t="s">
        <v>323</v>
      </c>
      <c r="R119" s="841" t="s">
        <v>652</v>
      </c>
      <c r="S119" s="829"/>
      <c r="T119" s="829" t="s">
        <v>5</v>
      </c>
      <c r="U119" s="829" t="s">
        <v>323</v>
      </c>
      <c r="V119" s="829" t="s">
        <v>652</v>
      </c>
    </row>
    <row r="120" spans="1:22" outlineLevel="1">
      <c r="A120" s="847" t="s">
        <v>113</v>
      </c>
      <c r="B120" s="829" t="s">
        <v>2749</v>
      </c>
      <c r="C120" s="839">
        <v>43091</v>
      </c>
      <c r="D120" s="829" t="s">
        <v>2797</v>
      </c>
      <c r="E120" s="830" t="s">
        <v>747</v>
      </c>
      <c r="F120" s="831">
        <v>70307</v>
      </c>
      <c r="G120" s="832">
        <v>16.16</v>
      </c>
      <c r="H120" s="829">
        <v>21.82</v>
      </c>
      <c r="I120" s="829" t="s">
        <v>322</v>
      </c>
      <c r="J120" s="1241">
        <f t="shared" si="10"/>
        <v>21.82</v>
      </c>
      <c r="K120" s="840" t="s">
        <v>656</v>
      </c>
      <c r="L120" s="841" t="s">
        <v>661</v>
      </c>
      <c r="M120" s="841" t="s">
        <v>352</v>
      </c>
      <c r="N120" s="841" t="s">
        <v>746</v>
      </c>
      <c r="O120" s="841"/>
      <c r="P120" s="841" t="s">
        <v>5</v>
      </c>
      <c r="Q120" s="841" t="s">
        <v>323</v>
      </c>
      <c r="R120" s="841" t="s">
        <v>652</v>
      </c>
      <c r="S120" s="829"/>
      <c r="T120" s="829" t="s">
        <v>5</v>
      </c>
      <c r="U120" s="829" t="s">
        <v>323</v>
      </c>
      <c r="V120" s="829" t="s">
        <v>652</v>
      </c>
    </row>
    <row r="121" spans="1:22" outlineLevel="1">
      <c r="A121" s="847" t="s">
        <v>113</v>
      </c>
      <c r="B121" s="829" t="s">
        <v>2749</v>
      </c>
      <c r="C121" s="839">
        <v>43091</v>
      </c>
      <c r="D121" s="829" t="s">
        <v>2798</v>
      </c>
      <c r="E121" s="830" t="s">
        <v>2817</v>
      </c>
      <c r="F121" s="831">
        <v>70307</v>
      </c>
      <c r="G121" s="832">
        <v>16.16</v>
      </c>
      <c r="H121" s="829">
        <v>21.82</v>
      </c>
      <c r="I121" s="829" t="s">
        <v>322</v>
      </c>
      <c r="J121" s="1241">
        <f t="shared" si="10"/>
        <v>21.82</v>
      </c>
      <c r="K121" s="840" t="s">
        <v>656</v>
      </c>
      <c r="L121" s="841" t="s">
        <v>661</v>
      </c>
      <c r="M121" s="841" t="s">
        <v>352</v>
      </c>
      <c r="N121" s="841" t="s">
        <v>746</v>
      </c>
      <c r="O121" s="841"/>
      <c r="P121" s="841" t="s">
        <v>5</v>
      </c>
      <c r="Q121" s="841" t="s">
        <v>323</v>
      </c>
      <c r="R121" s="841" t="s">
        <v>652</v>
      </c>
      <c r="S121" s="829"/>
      <c r="T121" s="829" t="s">
        <v>5</v>
      </c>
      <c r="U121" s="829" t="s">
        <v>323</v>
      </c>
      <c r="V121" s="829" t="s">
        <v>652</v>
      </c>
    </row>
    <row r="122" spans="1:22" outlineLevel="1">
      <c r="A122" s="847" t="s">
        <v>113</v>
      </c>
      <c r="B122" s="829" t="s">
        <v>2749</v>
      </c>
      <c r="C122" s="839">
        <v>43091</v>
      </c>
      <c r="D122" s="829" t="s">
        <v>2800</v>
      </c>
      <c r="E122" s="830" t="s">
        <v>2818</v>
      </c>
      <c r="F122" s="831">
        <v>70307</v>
      </c>
      <c r="G122" s="832">
        <v>5.7</v>
      </c>
      <c r="H122" s="829">
        <v>7.7</v>
      </c>
      <c r="I122" s="829" t="s">
        <v>322</v>
      </c>
      <c r="J122" s="1241">
        <f t="shared" si="10"/>
        <v>7.7</v>
      </c>
      <c r="K122" s="840" t="s">
        <v>694</v>
      </c>
      <c r="L122" s="841" t="s">
        <v>661</v>
      </c>
      <c r="M122" s="841" t="s">
        <v>352</v>
      </c>
      <c r="N122" s="841" t="s">
        <v>746</v>
      </c>
      <c r="O122" s="841"/>
      <c r="P122" s="841" t="s">
        <v>5</v>
      </c>
      <c r="Q122" s="841" t="s">
        <v>323</v>
      </c>
      <c r="R122" s="841" t="s">
        <v>652</v>
      </c>
      <c r="S122" s="829"/>
      <c r="T122" s="829" t="s">
        <v>5</v>
      </c>
      <c r="U122" s="829" t="s">
        <v>323</v>
      </c>
      <c r="V122" s="829" t="s">
        <v>652</v>
      </c>
    </row>
    <row r="123" spans="1:22" outlineLevel="1">
      <c r="A123" s="847" t="s">
        <v>113</v>
      </c>
      <c r="B123" s="829" t="s">
        <v>2749</v>
      </c>
      <c r="C123" s="839">
        <v>43091</v>
      </c>
      <c r="D123" s="829" t="s">
        <v>2802</v>
      </c>
      <c r="E123" s="830" t="s">
        <v>748</v>
      </c>
      <c r="F123" s="831">
        <v>70307</v>
      </c>
      <c r="G123" s="832">
        <v>5.7</v>
      </c>
      <c r="H123" s="829">
        <v>7.7</v>
      </c>
      <c r="I123" s="829" t="s">
        <v>322</v>
      </c>
      <c r="J123" s="1241">
        <f t="shared" si="10"/>
        <v>7.7</v>
      </c>
      <c r="K123" s="840" t="s">
        <v>694</v>
      </c>
      <c r="L123" s="841" t="s">
        <v>661</v>
      </c>
      <c r="M123" s="841" t="s">
        <v>352</v>
      </c>
      <c r="N123" s="841" t="s">
        <v>746</v>
      </c>
      <c r="O123" s="841"/>
      <c r="P123" s="841" t="s">
        <v>5</v>
      </c>
      <c r="Q123" s="841" t="s">
        <v>323</v>
      </c>
      <c r="R123" s="841" t="s">
        <v>652</v>
      </c>
      <c r="S123" s="829"/>
      <c r="T123" s="829" t="s">
        <v>5</v>
      </c>
      <c r="U123" s="829" t="s">
        <v>323</v>
      </c>
      <c r="V123" s="829" t="s">
        <v>652</v>
      </c>
    </row>
    <row r="124" spans="1:22" outlineLevel="1">
      <c r="A124" s="847" t="s">
        <v>113</v>
      </c>
      <c r="B124" s="829" t="s">
        <v>2749</v>
      </c>
      <c r="C124" s="839">
        <v>43088</v>
      </c>
      <c r="D124" s="829" t="s">
        <v>2771</v>
      </c>
      <c r="E124" s="830" t="s">
        <v>754</v>
      </c>
      <c r="F124" s="831">
        <v>70307</v>
      </c>
      <c r="G124" s="832">
        <v>0.19</v>
      </c>
      <c r="H124" s="829">
        <v>0.26</v>
      </c>
      <c r="I124" s="829" t="s">
        <v>322</v>
      </c>
      <c r="J124" s="1241">
        <f t="shared" si="10"/>
        <v>0.26</v>
      </c>
      <c r="K124" s="840" t="s">
        <v>694</v>
      </c>
      <c r="L124" s="841" t="s">
        <v>661</v>
      </c>
      <c r="M124" s="841" t="s">
        <v>352</v>
      </c>
      <c r="N124" s="841" t="s">
        <v>746</v>
      </c>
      <c r="O124" s="841"/>
      <c r="P124" s="841" t="s">
        <v>5</v>
      </c>
      <c r="Q124" s="841" t="s">
        <v>323</v>
      </c>
      <c r="R124" s="841" t="s">
        <v>652</v>
      </c>
      <c r="S124" s="829"/>
      <c r="T124" s="829" t="s">
        <v>5</v>
      </c>
      <c r="U124" s="829" t="s">
        <v>323</v>
      </c>
      <c r="V124" s="829" t="s">
        <v>652</v>
      </c>
    </row>
    <row r="125" spans="1:22" outlineLevel="1">
      <c r="A125" s="847" t="s">
        <v>113</v>
      </c>
      <c r="B125" s="829" t="s">
        <v>2749</v>
      </c>
      <c r="C125" s="839">
        <v>43088</v>
      </c>
      <c r="D125" s="829" t="s">
        <v>2771</v>
      </c>
      <c r="E125" s="830" t="s">
        <v>754</v>
      </c>
      <c r="F125" s="831">
        <v>70307</v>
      </c>
      <c r="G125" s="832">
        <v>0.19</v>
      </c>
      <c r="H125" s="829">
        <v>0.26</v>
      </c>
      <c r="I125" s="829" t="s">
        <v>322</v>
      </c>
      <c r="J125" s="1241">
        <f t="shared" si="10"/>
        <v>0.26</v>
      </c>
      <c r="K125" s="840" t="s">
        <v>694</v>
      </c>
      <c r="L125" s="841" t="s">
        <v>661</v>
      </c>
      <c r="M125" s="841" t="s">
        <v>352</v>
      </c>
      <c r="N125" s="841" t="s">
        <v>746</v>
      </c>
      <c r="O125" s="841"/>
      <c r="P125" s="841" t="s">
        <v>5</v>
      </c>
      <c r="Q125" s="841" t="s">
        <v>323</v>
      </c>
      <c r="R125" s="841" t="s">
        <v>652</v>
      </c>
      <c r="S125" s="829"/>
      <c r="T125" s="829" t="s">
        <v>5</v>
      </c>
      <c r="U125" s="829" t="s">
        <v>323</v>
      </c>
      <c r="V125" s="829" t="s">
        <v>652</v>
      </c>
    </row>
    <row r="126" spans="1:22">
      <c r="A126" s="842" t="s">
        <v>647</v>
      </c>
      <c r="B126" s="842"/>
      <c r="C126" s="842"/>
      <c r="D126" s="842"/>
      <c r="E126" s="843"/>
      <c r="F126" s="844"/>
      <c r="G126" s="845">
        <f>SUM(G118:G125)</f>
        <v>557.97000000000014</v>
      </c>
      <c r="H126" s="846">
        <f>SUM(H118:H125)</f>
        <v>753.58000000000015</v>
      </c>
      <c r="I126" s="842"/>
      <c r="J126" s="1242">
        <f>SUM(J118:J125)</f>
        <v>753.58000000000015</v>
      </c>
      <c r="K126" s="842"/>
      <c r="L126" s="842"/>
      <c r="M126" s="842"/>
      <c r="N126" s="842"/>
      <c r="O126" s="842"/>
      <c r="P126" s="842"/>
      <c r="Q126" s="842"/>
      <c r="R126" s="842"/>
      <c r="S126" s="829"/>
      <c r="T126" s="829"/>
      <c r="U126" s="829"/>
      <c r="V126" s="829"/>
    </row>
    <row r="127" spans="1:22" outlineLevel="1">
      <c r="A127" s="847" t="s">
        <v>114</v>
      </c>
      <c r="B127" s="829" t="s">
        <v>2749</v>
      </c>
      <c r="C127" s="839">
        <v>43084</v>
      </c>
      <c r="D127" s="829" t="s">
        <v>2795</v>
      </c>
      <c r="E127" s="830" t="s">
        <v>803</v>
      </c>
      <c r="F127" s="831">
        <v>70307</v>
      </c>
      <c r="G127" s="832">
        <v>107.93</v>
      </c>
      <c r="H127" s="829">
        <v>145.77000000000001</v>
      </c>
      <c r="I127" s="829" t="s">
        <v>322</v>
      </c>
      <c r="J127" s="1241">
        <f t="shared" ref="J127:J135" si="11">H127</f>
        <v>145.77000000000001</v>
      </c>
      <c r="K127" s="840" t="s">
        <v>650</v>
      </c>
      <c r="L127" s="841" t="s">
        <v>661</v>
      </c>
      <c r="M127" s="841" t="s">
        <v>352</v>
      </c>
      <c r="N127" s="841" t="s">
        <v>799</v>
      </c>
      <c r="O127" s="841"/>
      <c r="P127" s="841" t="s">
        <v>5</v>
      </c>
      <c r="Q127" s="841" t="s">
        <v>323</v>
      </c>
      <c r="R127" s="841" t="s">
        <v>652</v>
      </c>
      <c r="S127" s="829"/>
      <c r="T127" s="829" t="s">
        <v>5</v>
      </c>
      <c r="U127" s="829" t="s">
        <v>323</v>
      </c>
      <c r="V127" s="829" t="s">
        <v>652</v>
      </c>
    </row>
    <row r="128" spans="1:22" outlineLevel="1">
      <c r="A128" s="847" t="s">
        <v>114</v>
      </c>
      <c r="B128" s="829" t="s">
        <v>2749</v>
      </c>
      <c r="C128" s="839">
        <v>43082</v>
      </c>
      <c r="D128" s="829" t="s">
        <v>2794</v>
      </c>
      <c r="E128" s="830" t="s">
        <v>798</v>
      </c>
      <c r="F128" s="831">
        <v>70307</v>
      </c>
      <c r="G128" s="832">
        <v>120.96</v>
      </c>
      <c r="H128" s="829">
        <v>163.37</v>
      </c>
      <c r="I128" s="829" t="s">
        <v>322</v>
      </c>
      <c r="J128" s="1241">
        <f t="shared" si="11"/>
        <v>163.37</v>
      </c>
      <c r="K128" s="840" t="s">
        <v>650</v>
      </c>
      <c r="L128" s="841" t="s">
        <v>661</v>
      </c>
      <c r="M128" s="841" t="s">
        <v>352</v>
      </c>
      <c r="N128" s="841" t="s">
        <v>799</v>
      </c>
      <c r="O128" s="841"/>
      <c r="P128" s="841" t="s">
        <v>5</v>
      </c>
      <c r="Q128" s="841" t="s">
        <v>323</v>
      </c>
      <c r="R128" s="841" t="s">
        <v>652</v>
      </c>
      <c r="S128" s="829"/>
      <c r="T128" s="829" t="s">
        <v>5</v>
      </c>
      <c r="U128" s="829" t="s">
        <v>323</v>
      </c>
      <c r="V128" s="829" t="s">
        <v>652</v>
      </c>
    </row>
    <row r="129" spans="1:22" outlineLevel="1">
      <c r="A129" s="847" t="s">
        <v>114</v>
      </c>
      <c r="B129" s="829" t="s">
        <v>2749</v>
      </c>
      <c r="C129" s="839">
        <v>43091</v>
      </c>
      <c r="D129" s="829" t="s">
        <v>2798</v>
      </c>
      <c r="E129" s="830" t="s">
        <v>2819</v>
      </c>
      <c r="F129" s="831">
        <v>70307</v>
      </c>
      <c r="G129" s="832">
        <v>7.25</v>
      </c>
      <c r="H129" s="829">
        <v>9.7899999999999991</v>
      </c>
      <c r="I129" s="829" t="s">
        <v>322</v>
      </c>
      <c r="J129" s="1241">
        <f t="shared" si="11"/>
        <v>9.7899999999999991</v>
      </c>
      <c r="K129" s="840" t="s">
        <v>656</v>
      </c>
      <c r="L129" s="841" t="s">
        <v>661</v>
      </c>
      <c r="M129" s="841" t="s">
        <v>352</v>
      </c>
      <c r="N129" s="841" t="s">
        <v>799</v>
      </c>
      <c r="O129" s="841"/>
      <c r="P129" s="841" t="s">
        <v>5</v>
      </c>
      <c r="Q129" s="841" t="s">
        <v>323</v>
      </c>
      <c r="R129" s="841" t="s">
        <v>652</v>
      </c>
      <c r="S129" s="829"/>
      <c r="T129" s="829" t="s">
        <v>5</v>
      </c>
      <c r="U129" s="829" t="s">
        <v>323</v>
      </c>
      <c r="V129" s="829" t="s">
        <v>652</v>
      </c>
    </row>
    <row r="130" spans="1:22" outlineLevel="1">
      <c r="A130" s="847" t="s">
        <v>114</v>
      </c>
      <c r="B130" s="829" t="s">
        <v>2749</v>
      </c>
      <c r="C130" s="839">
        <v>43091</v>
      </c>
      <c r="D130" s="829" t="s">
        <v>2797</v>
      </c>
      <c r="E130" s="830" t="s">
        <v>800</v>
      </c>
      <c r="F130" s="831">
        <v>70307</v>
      </c>
      <c r="G130" s="832">
        <v>7.25</v>
      </c>
      <c r="H130" s="829">
        <v>9.7899999999999991</v>
      </c>
      <c r="I130" s="829" t="s">
        <v>322</v>
      </c>
      <c r="J130" s="1241">
        <f t="shared" si="11"/>
        <v>9.7899999999999991</v>
      </c>
      <c r="K130" s="840" t="s">
        <v>656</v>
      </c>
      <c r="L130" s="841" t="s">
        <v>661</v>
      </c>
      <c r="M130" s="841" t="s">
        <v>352</v>
      </c>
      <c r="N130" s="841" t="s">
        <v>799</v>
      </c>
      <c r="O130" s="841"/>
      <c r="P130" s="841" t="s">
        <v>5</v>
      </c>
      <c r="Q130" s="841" t="s">
        <v>323</v>
      </c>
      <c r="R130" s="841" t="s">
        <v>652</v>
      </c>
      <c r="S130" s="829"/>
      <c r="T130" s="829" t="s">
        <v>5</v>
      </c>
      <c r="U130" s="829" t="s">
        <v>323</v>
      </c>
      <c r="V130" s="829" t="s">
        <v>652</v>
      </c>
    </row>
    <row r="131" spans="1:22" outlineLevel="1">
      <c r="A131" s="847" t="s">
        <v>114</v>
      </c>
      <c r="B131" s="829" t="s">
        <v>2749</v>
      </c>
      <c r="C131" s="839">
        <v>43091</v>
      </c>
      <c r="D131" s="829" t="s">
        <v>2820</v>
      </c>
      <c r="E131" s="830" t="s">
        <v>2821</v>
      </c>
      <c r="F131" s="831">
        <v>70299</v>
      </c>
      <c r="G131" s="832">
        <v>-88.55</v>
      </c>
      <c r="H131" s="829">
        <v>-119.6</v>
      </c>
      <c r="I131" s="829" t="s">
        <v>322</v>
      </c>
      <c r="J131" s="1241">
        <f t="shared" si="11"/>
        <v>-119.6</v>
      </c>
      <c r="K131" s="840" t="s">
        <v>865</v>
      </c>
      <c r="L131" s="841" t="s">
        <v>665</v>
      </c>
      <c r="M131" s="841" t="s">
        <v>352</v>
      </c>
      <c r="N131" s="841" t="s">
        <v>651</v>
      </c>
      <c r="O131" s="841"/>
      <c r="P131" s="841" t="s">
        <v>5</v>
      </c>
      <c r="Q131" s="841" t="s">
        <v>323</v>
      </c>
      <c r="R131" s="841" t="s">
        <v>652</v>
      </c>
      <c r="S131" s="829"/>
      <c r="T131" s="829" t="s">
        <v>5</v>
      </c>
      <c r="U131" s="829" t="s">
        <v>323</v>
      </c>
      <c r="V131" s="829" t="s">
        <v>652</v>
      </c>
    </row>
    <row r="132" spans="1:22" outlineLevel="1">
      <c r="A132" s="847" t="s">
        <v>114</v>
      </c>
      <c r="B132" s="829" t="s">
        <v>2749</v>
      </c>
      <c r="C132" s="839">
        <v>43088</v>
      </c>
      <c r="D132" s="829" t="s">
        <v>2771</v>
      </c>
      <c r="E132" s="830" t="s">
        <v>804</v>
      </c>
      <c r="F132" s="831">
        <v>70307</v>
      </c>
      <c r="G132" s="832">
        <v>0.17</v>
      </c>
      <c r="H132" s="829">
        <v>0.23</v>
      </c>
      <c r="I132" s="829" t="s">
        <v>322</v>
      </c>
      <c r="J132" s="1241">
        <f t="shared" si="11"/>
        <v>0.23</v>
      </c>
      <c r="K132" s="840" t="s">
        <v>694</v>
      </c>
      <c r="L132" s="841" t="s">
        <v>661</v>
      </c>
      <c r="M132" s="841" t="s">
        <v>352</v>
      </c>
      <c r="N132" s="841" t="s">
        <v>799</v>
      </c>
      <c r="O132" s="841"/>
      <c r="P132" s="841" t="s">
        <v>5</v>
      </c>
      <c r="Q132" s="841" t="s">
        <v>323</v>
      </c>
      <c r="R132" s="841" t="s">
        <v>652</v>
      </c>
      <c r="S132" s="829"/>
      <c r="T132" s="829" t="s">
        <v>5</v>
      </c>
      <c r="U132" s="829" t="s">
        <v>323</v>
      </c>
      <c r="V132" s="829" t="s">
        <v>652</v>
      </c>
    </row>
    <row r="133" spans="1:22" outlineLevel="1">
      <c r="A133" s="847" t="s">
        <v>114</v>
      </c>
      <c r="B133" s="829" t="s">
        <v>2749</v>
      </c>
      <c r="C133" s="839">
        <v>43088</v>
      </c>
      <c r="D133" s="829" t="s">
        <v>2771</v>
      </c>
      <c r="E133" s="830" t="s">
        <v>804</v>
      </c>
      <c r="F133" s="831">
        <v>70307</v>
      </c>
      <c r="G133" s="832">
        <v>0.17</v>
      </c>
      <c r="H133" s="829">
        <v>0.23</v>
      </c>
      <c r="I133" s="829" t="s">
        <v>322</v>
      </c>
      <c r="J133" s="1241">
        <f t="shared" si="11"/>
        <v>0.23</v>
      </c>
      <c r="K133" s="840" t="s">
        <v>694</v>
      </c>
      <c r="L133" s="841" t="s">
        <v>661</v>
      </c>
      <c r="M133" s="841" t="s">
        <v>352</v>
      </c>
      <c r="N133" s="841" t="s">
        <v>799</v>
      </c>
      <c r="O133" s="841"/>
      <c r="P133" s="841" t="s">
        <v>5</v>
      </c>
      <c r="Q133" s="841" t="s">
        <v>323</v>
      </c>
      <c r="R133" s="841" t="s">
        <v>652</v>
      </c>
      <c r="S133" s="829"/>
      <c r="T133" s="829" t="s">
        <v>5</v>
      </c>
      <c r="U133" s="829" t="s">
        <v>323</v>
      </c>
      <c r="V133" s="829" t="s">
        <v>652</v>
      </c>
    </row>
    <row r="134" spans="1:22" outlineLevel="1">
      <c r="A134" s="847" t="s">
        <v>114</v>
      </c>
      <c r="B134" s="829" t="s">
        <v>2749</v>
      </c>
      <c r="C134" s="839">
        <v>43091</v>
      </c>
      <c r="D134" s="829" t="s">
        <v>2800</v>
      </c>
      <c r="E134" s="830" t="s">
        <v>2822</v>
      </c>
      <c r="F134" s="831">
        <v>70307</v>
      </c>
      <c r="G134" s="832">
        <v>2.56</v>
      </c>
      <c r="H134" s="829">
        <v>3.46</v>
      </c>
      <c r="I134" s="829" t="s">
        <v>322</v>
      </c>
      <c r="J134" s="1241">
        <f t="shared" si="11"/>
        <v>3.46</v>
      </c>
      <c r="K134" s="840" t="s">
        <v>694</v>
      </c>
      <c r="L134" s="841" t="s">
        <v>661</v>
      </c>
      <c r="M134" s="841" t="s">
        <v>352</v>
      </c>
      <c r="N134" s="841" t="s">
        <v>799</v>
      </c>
      <c r="O134" s="841"/>
      <c r="P134" s="841" t="s">
        <v>5</v>
      </c>
      <c r="Q134" s="841" t="s">
        <v>323</v>
      </c>
      <c r="R134" s="841" t="s">
        <v>652</v>
      </c>
      <c r="S134" s="829"/>
      <c r="T134" s="829" t="s">
        <v>5</v>
      </c>
      <c r="U134" s="829" t="s">
        <v>323</v>
      </c>
      <c r="V134" s="829" t="s">
        <v>652</v>
      </c>
    </row>
    <row r="135" spans="1:22" outlineLevel="1">
      <c r="A135" s="847" t="s">
        <v>114</v>
      </c>
      <c r="B135" s="829" t="s">
        <v>2749</v>
      </c>
      <c r="C135" s="839">
        <v>43091</v>
      </c>
      <c r="D135" s="829" t="s">
        <v>2802</v>
      </c>
      <c r="E135" s="830" t="s">
        <v>801</v>
      </c>
      <c r="F135" s="831">
        <v>70307</v>
      </c>
      <c r="G135" s="832">
        <v>2.56</v>
      </c>
      <c r="H135" s="829">
        <v>3.46</v>
      </c>
      <c r="I135" s="829" t="s">
        <v>322</v>
      </c>
      <c r="J135" s="1241">
        <f t="shared" si="11"/>
        <v>3.46</v>
      </c>
      <c r="K135" s="840" t="s">
        <v>694</v>
      </c>
      <c r="L135" s="841" t="s">
        <v>661</v>
      </c>
      <c r="M135" s="841" t="s">
        <v>352</v>
      </c>
      <c r="N135" s="841" t="s">
        <v>799</v>
      </c>
      <c r="O135" s="841"/>
      <c r="P135" s="841" t="s">
        <v>5</v>
      </c>
      <c r="Q135" s="841" t="s">
        <v>323</v>
      </c>
      <c r="R135" s="841" t="s">
        <v>652</v>
      </c>
      <c r="S135" s="829"/>
      <c r="T135" s="829" t="s">
        <v>5</v>
      </c>
      <c r="U135" s="829" t="s">
        <v>323</v>
      </c>
      <c r="V135" s="829" t="s">
        <v>652</v>
      </c>
    </row>
    <row r="136" spans="1:22">
      <c r="A136" s="842" t="s">
        <v>647</v>
      </c>
      <c r="B136" s="842"/>
      <c r="C136" s="842"/>
      <c r="D136" s="842"/>
      <c r="E136" s="843"/>
      <c r="F136" s="844"/>
      <c r="G136" s="845">
        <f>SUM(G127:G135)</f>
        <v>160.29999999999995</v>
      </c>
      <c r="H136" s="846">
        <f>SUM(H127:H135)</f>
        <v>216.50000000000003</v>
      </c>
      <c r="I136" s="842"/>
      <c r="J136" s="1242">
        <f>SUM(J127:J135)</f>
        <v>216.50000000000003</v>
      </c>
      <c r="K136" s="842"/>
      <c r="L136" s="842"/>
      <c r="M136" s="842"/>
      <c r="N136" s="842"/>
      <c r="O136" s="842"/>
      <c r="P136" s="842"/>
      <c r="Q136" s="842"/>
      <c r="R136" s="842"/>
      <c r="S136" s="829"/>
      <c r="T136" s="829"/>
      <c r="U136" s="829"/>
      <c r="V136" s="829"/>
    </row>
    <row r="137" spans="1:22" outlineLevel="1">
      <c r="A137" s="847" t="s">
        <v>115</v>
      </c>
      <c r="B137" s="829" t="s">
        <v>2749</v>
      </c>
      <c r="C137" s="839">
        <v>43084</v>
      </c>
      <c r="D137" s="829" t="s">
        <v>2795</v>
      </c>
      <c r="E137" s="830" t="s">
        <v>769</v>
      </c>
      <c r="F137" s="831">
        <v>70307</v>
      </c>
      <c r="G137" s="832">
        <v>106.01</v>
      </c>
      <c r="H137" s="829">
        <v>143.18</v>
      </c>
      <c r="I137" s="829" t="s">
        <v>322</v>
      </c>
      <c r="J137" s="1241">
        <f t="shared" ref="J137:J154" si="12">H137</f>
        <v>143.18</v>
      </c>
      <c r="K137" s="840" t="s">
        <v>650</v>
      </c>
      <c r="L137" s="841" t="s">
        <v>661</v>
      </c>
      <c r="M137" s="841" t="s">
        <v>352</v>
      </c>
      <c r="N137" s="841" t="s">
        <v>760</v>
      </c>
      <c r="O137" s="841"/>
      <c r="P137" s="841" t="s">
        <v>5</v>
      </c>
      <c r="Q137" s="841" t="s">
        <v>323</v>
      </c>
      <c r="R137" s="841" t="s">
        <v>652</v>
      </c>
      <c r="S137" s="829"/>
      <c r="T137" s="829" t="s">
        <v>5</v>
      </c>
      <c r="U137" s="829" t="s">
        <v>323</v>
      </c>
      <c r="V137" s="829" t="s">
        <v>652</v>
      </c>
    </row>
    <row r="138" spans="1:22" outlineLevel="1">
      <c r="A138" s="847" t="s">
        <v>115</v>
      </c>
      <c r="B138" s="829" t="s">
        <v>2749</v>
      </c>
      <c r="C138" s="839">
        <v>43082</v>
      </c>
      <c r="D138" s="829" t="s">
        <v>2794</v>
      </c>
      <c r="E138" s="830" t="s">
        <v>757</v>
      </c>
      <c r="F138" s="831">
        <v>70307</v>
      </c>
      <c r="G138" s="832">
        <v>115.61</v>
      </c>
      <c r="H138" s="829">
        <v>156.13999999999999</v>
      </c>
      <c r="I138" s="829" t="s">
        <v>322</v>
      </c>
      <c r="J138" s="1241">
        <f t="shared" si="12"/>
        <v>156.13999999999999</v>
      </c>
      <c r="K138" s="840" t="s">
        <v>650</v>
      </c>
      <c r="L138" s="841" t="s">
        <v>661</v>
      </c>
      <c r="M138" s="841" t="s">
        <v>352</v>
      </c>
      <c r="N138" s="841" t="s">
        <v>758</v>
      </c>
      <c r="O138" s="841"/>
      <c r="P138" s="841" t="s">
        <v>5</v>
      </c>
      <c r="Q138" s="841" t="s">
        <v>323</v>
      </c>
      <c r="R138" s="841" t="s">
        <v>652</v>
      </c>
      <c r="S138" s="829"/>
      <c r="T138" s="829" t="s">
        <v>5</v>
      </c>
      <c r="U138" s="829" t="s">
        <v>323</v>
      </c>
      <c r="V138" s="829" t="s">
        <v>652</v>
      </c>
    </row>
    <row r="139" spans="1:22" outlineLevel="1">
      <c r="A139" s="847" t="s">
        <v>115</v>
      </c>
      <c r="B139" s="829" t="s">
        <v>2749</v>
      </c>
      <c r="C139" s="839">
        <v>43082</v>
      </c>
      <c r="D139" s="829" t="s">
        <v>2794</v>
      </c>
      <c r="E139" s="830" t="s">
        <v>759</v>
      </c>
      <c r="F139" s="831">
        <v>70307</v>
      </c>
      <c r="G139" s="832">
        <v>114.54</v>
      </c>
      <c r="H139" s="829">
        <v>154.69999999999999</v>
      </c>
      <c r="I139" s="829" t="s">
        <v>322</v>
      </c>
      <c r="J139" s="1241">
        <f t="shared" si="12"/>
        <v>154.69999999999999</v>
      </c>
      <c r="K139" s="840" t="s">
        <v>650</v>
      </c>
      <c r="L139" s="841" t="s">
        <v>661</v>
      </c>
      <c r="M139" s="841" t="s">
        <v>352</v>
      </c>
      <c r="N139" s="841" t="s">
        <v>760</v>
      </c>
      <c r="O139" s="841"/>
      <c r="P139" s="841" t="s">
        <v>5</v>
      </c>
      <c r="Q139" s="841" t="s">
        <v>323</v>
      </c>
      <c r="R139" s="841" t="s">
        <v>652</v>
      </c>
      <c r="S139" s="829"/>
      <c r="T139" s="829" t="s">
        <v>5</v>
      </c>
      <c r="U139" s="829" t="s">
        <v>323</v>
      </c>
      <c r="V139" s="829" t="s">
        <v>652</v>
      </c>
    </row>
    <row r="140" spans="1:22" outlineLevel="1">
      <c r="A140" s="847" t="s">
        <v>115</v>
      </c>
      <c r="B140" s="829" t="s">
        <v>2749</v>
      </c>
      <c r="C140" s="839">
        <v>43084</v>
      </c>
      <c r="D140" s="829" t="s">
        <v>2795</v>
      </c>
      <c r="E140" s="830" t="s">
        <v>2823</v>
      </c>
      <c r="F140" s="831">
        <v>70307</v>
      </c>
      <c r="G140" s="832">
        <v>110.43</v>
      </c>
      <c r="H140" s="829">
        <v>149.13999999999999</v>
      </c>
      <c r="I140" s="829" t="s">
        <v>322</v>
      </c>
      <c r="J140" s="1241">
        <f t="shared" si="12"/>
        <v>149.13999999999999</v>
      </c>
      <c r="K140" s="840" t="s">
        <v>650</v>
      </c>
      <c r="L140" s="841" t="s">
        <v>661</v>
      </c>
      <c r="M140" s="841" t="s">
        <v>352</v>
      </c>
      <c r="N140" s="841" t="s">
        <v>758</v>
      </c>
      <c r="O140" s="841"/>
      <c r="P140" s="841" t="s">
        <v>5</v>
      </c>
      <c r="Q140" s="841" t="s">
        <v>323</v>
      </c>
      <c r="R140" s="841" t="s">
        <v>652</v>
      </c>
      <c r="S140" s="829"/>
      <c r="T140" s="829" t="s">
        <v>5</v>
      </c>
      <c r="U140" s="829" t="s">
        <v>323</v>
      </c>
      <c r="V140" s="829" t="s">
        <v>652</v>
      </c>
    </row>
    <row r="141" spans="1:22" outlineLevel="1">
      <c r="A141" s="847" t="s">
        <v>115</v>
      </c>
      <c r="B141" s="829" t="s">
        <v>2749</v>
      </c>
      <c r="C141" s="839">
        <v>43091</v>
      </c>
      <c r="D141" s="829" t="s">
        <v>2797</v>
      </c>
      <c r="E141" s="830" t="s">
        <v>762</v>
      </c>
      <c r="F141" s="831">
        <v>70307</v>
      </c>
      <c r="G141" s="832">
        <v>7.03</v>
      </c>
      <c r="H141" s="829">
        <v>9.5</v>
      </c>
      <c r="I141" s="829" t="s">
        <v>322</v>
      </c>
      <c r="J141" s="1241">
        <f t="shared" si="12"/>
        <v>9.5</v>
      </c>
      <c r="K141" s="840" t="s">
        <v>656</v>
      </c>
      <c r="L141" s="841" t="s">
        <v>661</v>
      </c>
      <c r="M141" s="841" t="s">
        <v>352</v>
      </c>
      <c r="N141" s="841" t="s">
        <v>758</v>
      </c>
      <c r="O141" s="841"/>
      <c r="P141" s="841" t="s">
        <v>5</v>
      </c>
      <c r="Q141" s="841" t="s">
        <v>323</v>
      </c>
      <c r="R141" s="841" t="s">
        <v>652</v>
      </c>
      <c r="S141" s="829"/>
      <c r="T141" s="829" t="s">
        <v>5</v>
      </c>
      <c r="U141" s="829" t="s">
        <v>323</v>
      </c>
      <c r="V141" s="829" t="s">
        <v>652</v>
      </c>
    </row>
    <row r="142" spans="1:22" outlineLevel="1">
      <c r="A142" s="847" t="s">
        <v>115</v>
      </c>
      <c r="B142" s="829" t="s">
        <v>2749</v>
      </c>
      <c r="C142" s="839">
        <v>43091</v>
      </c>
      <c r="D142" s="829" t="s">
        <v>2797</v>
      </c>
      <c r="E142" s="830" t="s">
        <v>761</v>
      </c>
      <c r="F142" s="831">
        <v>70307</v>
      </c>
      <c r="G142" s="832">
        <v>6.75</v>
      </c>
      <c r="H142" s="829">
        <v>9.1199999999999992</v>
      </c>
      <c r="I142" s="829" t="s">
        <v>322</v>
      </c>
      <c r="J142" s="1241">
        <f t="shared" si="12"/>
        <v>9.1199999999999992</v>
      </c>
      <c r="K142" s="840" t="s">
        <v>656</v>
      </c>
      <c r="L142" s="841" t="s">
        <v>661</v>
      </c>
      <c r="M142" s="841" t="s">
        <v>352</v>
      </c>
      <c r="N142" s="841" t="s">
        <v>760</v>
      </c>
      <c r="O142" s="841"/>
      <c r="P142" s="841" t="s">
        <v>5</v>
      </c>
      <c r="Q142" s="841" t="s">
        <v>323</v>
      </c>
      <c r="R142" s="841" t="s">
        <v>652</v>
      </c>
      <c r="S142" s="829"/>
      <c r="T142" s="829" t="s">
        <v>5</v>
      </c>
      <c r="U142" s="829" t="s">
        <v>323</v>
      </c>
      <c r="V142" s="829" t="s">
        <v>652</v>
      </c>
    </row>
    <row r="143" spans="1:22" outlineLevel="1">
      <c r="A143" s="847" t="s">
        <v>115</v>
      </c>
      <c r="B143" s="829" t="s">
        <v>2749</v>
      </c>
      <c r="C143" s="839">
        <v>43091</v>
      </c>
      <c r="D143" s="829" t="s">
        <v>2798</v>
      </c>
      <c r="E143" s="830" t="s">
        <v>2824</v>
      </c>
      <c r="F143" s="831">
        <v>70307</v>
      </c>
      <c r="G143" s="832">
        <v>6.75</v>
      </c>
      <c r="H143" s="829">
        <v>9.1199999999999992</v>
      </c>
      <c r="I143" s="829" t="s">
        <v>322</v>
      </c>
      <c r="J143" s="1241">
        <f t="shared" si="12"/>
        <v>9.1199999999999992</v>
      </c>
      <c r="K143" s="840" t="s">
        <v>656</v>
      </c>
      <c r="L143" s="841" t="s">
        <v>661</v>
      </c>
      <c r="M143" s="841" t="s">
        <v>352</v>
      </c>
      <c r="N143" s="841" t="s">
        <v>760</v>
      </c>
      <c r="O143" s="841"/>
      <c r="P143" s="841" t="s">
        <v>5</v>
      </c>
      <c r="Q143" s="841" t="s">
        <v>323</v>
      </c>
      <c r="R143" s="841" t="s">
        <v>652</v>
      </c>
      <c r="S143" s="829"/>
      <c r="T143" s="829" t="s">
        <v>5</v>
      </c>
      <c r="U143" s="829" t="s">
        <v>323</v>
      </c>
      <c r="V143" s="829" t="s">
        <v>652</v>
      </c>
    </row>
    <row r="144" spans="1:22" outlineLevel="1">
      <c r="A144" s="847" t="s">
        <v>115</v>
      </c>
      <c r="B144" s="829" t="s">
        <v>2749</v>
      </c>
      <c r="C144" s="839">
        <v>43091</v>
      </c>
      <c r="D144" s="829" t="s">
        <v>2798</v>
      </c>
      <c r="E144" s="830" t="s">
        <v>2825</v>
      </c>
      <c r="F144" s="831">
        <v>70307</v>
      </c>
      <c r="G144" s="832">
        <v>7.03</v>
      </c>
      <c r="H144" s="829">
        <v>9.5</v>
      </c>
      <c r="I144" s="829" t="s">
        <v>322</v>
      </c>
      <c r="J144" s="1241">
        <f t="shared" si="12"/>
        <v>9.5</v>
      </c>
      <c r="K144" s="840" t="s">
        <v>656</v>
      </c>
      <c r="L144" s="841" t="s">
        <v>661</v>
      </c>
      <c r="M144" s="841" t="s">
        <v>352</v>
      </c>
      <c r="N144" s="841" t="s">
        <v>758</v>
      </c>
      <c r="O144" s="841"/>
      <c r="P144" s="841" t="s">
        <v>5</v>
      </c>
      <c r="Q144" s="841" t="s">
        <v>323</v>
      </c>
      <c r="R144" s="841" t="s">
        <v>652</v>
      </c>
      <c r="S144" s="829"/>
      <c r="T144" s="829" t="s">
        <v>5</v>
      </c>
      <c r="U144" s="829" t="s">
        <v>323</v>
      </c>
      <c r="V144" s="829" t="s">
        <v>652</v>
      </c>
    </row>
    <row r="145" spans="1:22" outlineLevel="1">
      <c r="A145" s="847" t="s">
        <v>115</v>
      </c>
      <c r="B145" s="829" t="s">
        <v>2749</v>
      </c>
      <c r="C145" s="839">
        <v>43100</v>
      </c>
      <c r="D145" s="829" t="s">
        <v>2814</v>
      </c>
      <c r="E145" s="830" t="s">
        <v>2826</v>
      </c>
      <c r="F145" s="831">
        <v>70347</v>
      </c>
      <c r="G145" s="832">
        <v>73.87</v>
      </c>
      <c r="H145" s="829">
        <v>99.77</v>
      </c>
      <c r="I145" s="829" t="s">
        <v>322</v>
      </c>
      <c r="J145" s="1241">
        <f t="shared" si="12"/>
        <v>99.77</v>
      </c>
      <c r="K145" s="840" t="s">
        <v>694</v>
      </c>
      <c r="L145" s="841" t="s">
        <v>661</v>
      </c>
      <c r="M145" s="841" t="s">
        <v>352</v>
      </c>
      <c r="N145" s="841" t="s">
        <v>760</v>
      </c>
      <c r="O145" s="841"/>
      <c r="P145" s="841" t="s">
        <v>5</v>
      </c>
      <c r="Q145" s="841" t="s">
        <v>323</v>
      </c>
      <c r="R145" s="841" t="s">
        <v>652</v>
      </c>
      <c r="S145" s="829"/>
      <c r="T145" s="829" t="s">
        <v>5</v>
      </c>
      <c r="U145" s="829" t="s">
        <v>323</v>
      </c>
      <c r="V145" s="829" t="s">
        <v>652</v>
      </c>
    </row>
    <row r="146" spans="1:22" outlineLevel="1">
      <c r="A146" s="847" t="s">
        <v>115</v>
      </c>
      <c r="B146" s="829" t="s">
        <v>2749</v>
      </c>
      <c r="C146" s="839">
        <v>43100</v>
      </c>
      <c r="D146" s="829" t="s">
        <v>2814</v>
      </c>
      <c r="E146" s="830" t="s">
        <v>2827</v>
      </c>
      <c r="F146" s="831">
        <v>70347</v>
      </c>
      <c r="G146" s="832">
        <v>79.89</v>
      </c>
      <c r="H146" s="829">
        <v>107.9</v>
      </c>
      <c r="I146" s="829" t="s">
        <v>322</v>
      </c>
      <c r="J146" s="1241">
        <f t="shared" si="12"/>
        <v>107.9</v>
      </c>
      <c r="K146" s="840" t="s">
        <v>694</v>
      </c>
      <c r="L146" s="841" t="s">
        <v>661</v>
      </c>
      <c r="M146" s="841" t="s">
        <v>352</v>
      </c>
      <c r="N146" s="841" t="s">
        <v>758</v>
      </c>
      <c r="O146" s="841"/>
      <c r="P146" s="841" t="s">
        <v>5</v>
      </c>
      <c r="Q146" s="841" t="s">
        <v>323</v>
      </c>
      <c r="R146" s="841" t="s">
        <v>652</v>
      </c>
      <c r="S146" s="829"/>
      <c r="T146" s="829" t="s">
        <v>5</v>
      </c>
      <c r="U146" s="829" t="s">
        <v>323</v>
      </c>
      <c r="V146" s="829" t="s">
        <v>652</v>
      </c>
    </row>
    <row r="147" spans="1:22" outlineLevel="1">
      <c r="A147" s="847" t="s">
        <v>115</v>
      </c>
      <c r="B147" s="829" t="s">
        <v>2749</v>
      </c>
      <c r="C147" s="839">
        <v>43091</v>
      </c>
      <c r="D147" s="829" t="s">
        <v>2802</v>
      </c>
      <c r="E147" s="830" t="s">
        <v>763</v>
      </c>
      <c r="F147" s="831">
        <v>70307</v>
      </c>
      <c r="G147" s="832">
        <v>2.38</v>
      </c>
      <c r="H147" s="829">
        <v>3.22</v>
      </c>
      <c r="I147" s="829" t="s">
        <v>322</v>
      </c>
      <c r="J147" s="1241">
        <f t="shared" si="12"/>
        <v>3.22</v>
      </c>
      <c r="K147" s="840" t="s">
        <v>694</v>
      </c>
      <c r="L147" s="841" t="s">
        <v>661</v>
      </c>
      <c r="M147" s="841" t="s">
        <v>352</v>
      </c>
      <c r="N147" s="841" t="s">
        <v>760</v>
      </c>
      <c r="O147" s="841"/>
      <c r="P147" s="841" t="s">
        <v>5</v>
      </c>
      <c r="Q147" s="841" t="s">
        <v>323</v>
      </c>
      <c r="R147" s="841" t="s">
        <v>652</v>
      </c>
      <c r="S147" s="829"/>
      <c r="T147" s="829" t="s">
        <v>5</v>
      </c>
      <c r="U147" s="829" t="s">
        <v>323</v>
      </c>
      <c r="V147" s="829" t="s">
        <v>652</v>
      </c>
    </row>
    <row r="148" spans="1:22" outlineLevel="1">
      <c r="A148" s="847" t="s">
        <v>115</v>
      </c>
      <c r="B148" s="829" t="s">
        <v>2749</v>
      </c>
      <c r="C148" s="839">
        <v>43091</v>
      </c>
      <c r="D148" s="829" t="s">
        <v>2800</v>
      </c>
      <c r="E148" s="830" t="s">
        <v>2828</v>
      </c>
      <c r="F148" s="831">
        <v>70307</v>
      </c>
      <c r="G148" s="832">
        <v>2.38</v>
      </c>
      <c r="H148" s="829">
        <v>3.22</v>
      </c>
      <c r="I148" s="829" t="s">
        <v>322</v>
      </c>
      <c r="J148" s="1241">
        <f t="shared" si="12"/>
        <v>3.22</v>
      </c>
      <c r="K148" s="840" t="s">
        <v>694</v>
      </c>
      <c r="L148" s="841" t="s">
        <v>661</v>
      </c>
      <c r="M148" s="841" t="s">
        <v>352</v>
      </c>
      <c r="N148" s="841" t="s">
        <v>760</v>
      </c>
      <c r="O148" s="841"/>
      <c r="P148" s="841" t="s">
        <v>5</v>
      </c>
      <c r="Q148" s="841" t="s">
        <v>323</v>
      </c>
      <c r="R148" s="841" t="s">
        <v>652</v>
      </c>
      <c r="S148" s="829"/>
      <c r="T148" s="829" t="s">
        <v>5</v>
      </c>
      <c r="U148" s="829" t="s">
        <v>323</v>
      </c>
      <c r="V148" s="829" t="s">
        <v>652</v>
      </c>
    </row>
    <row r="149" spans="1:22" outlineLevel="1">
      <c r="A149" s="847" t="s">
        <v>115</v>
      </c>
      <c r="B149" s="829" t="s">
        <v>2749</v>
      </c>
      <c r="C149" s="839">
        <v>43091</v>
      </c>
      <c r="D149" s="829" t="s">
        <v>2800</v>
      </c>
      <c r="E149" s="830" t="s">
        <v>2829</v>
      </c>
      <c r="F149" s="831">
        <v>70307</v>
      </c>
      <c r="G149" s="832">
        <v>2.48</v>
      </c>
      <c r="H149" s="829">
        <v>3.35</v>
      </c>
      <c r="I149" s="829" t="s">
        <v>322</v>
      </c>
      <c r="J149" s="1241">
        <f t="shared" si="12"/>
        <v>3.35</v>
      </c>
      <c r="K149" s="840" t="s">
        <v>694</v>
      </c>
      <c r="L149" s="841" t="s">
        <v>661</v>
      </c>
      <c r="M149" s="841" t="s">
        <v>352</v>
      </c>
      <c r="N149" s="841" t="s">
        <v>758</v>
      </c>
      <c r="O149" s="841"/>
      <c r="P149" s="841" t="s">
        <v>5</v>
      </c>
      <c r="Q149" s="841" t="s">
        <v>323</v>
      </c>
      <c r="R149" s="841" t="s">
        <v>652</v>
      </c>
      <c r="S149" s="829"/>
      <c r="T149" s="829" t="s">
        <v>5</v>
      </c>
      <c r="U149" s="829" t="s">
        <v>323</v>
      </c>
      <c r="V149" s="829" t="s">
        <v>652</v>
      </c>
    </row>
    <row r="150" spans="1:22" outlineLevel="1">
      <c r="A150" s="847" t="s">
        <v>115</v>
      </c>
      <c r="B150" s="829" t="s">
        <v>2749</v>
      </c>
      <c r="C150" s="839">
        <v>43088</v>
      </c>
      <c r="D150" s="829" t="s">
        <v>2771</v>
      </c>
      <c r="E150" s="830" t="s">
        <v>772</v>
      </c>
      <c r="F150" s="831">
        <v>70307</v>
      </c>
      <c r="G150" s="832">
        <v>0.16</v>
      </c>
      <c r="H150" s="829">
        <v>0.22</v>
      </c>
      <c r="I150" s="829" t="s">
        <v>322</v>
      </c>
      <c r="J150" s="1241">
        <f t="shared" si="12"/>
        <v>0.22</v>
      </c>
      <c r="K150" s="840" t="s">
        <v>694</v>
      </c>
      <c r="L150" s="841" t="s">
        <v>661</v>
      </c>
      <c r="M150" s="841" t="s">
        <v>352</v>
      </c>
      <c r="N150" s="841" t="s">
        <v>758</v>
      </c>
      <c r="O150" s="841"/>
      <c r="P150" s="841" t="s">
        <v>5</v>
      </c>
      <c r="Q150" s="841" t="s">
        <v>323</v>
      </c>
      <c r="R150" s="841" t="s">
        <v>652</v>
      </c>
      <c r="S150" s="829"/>
      <c r="T150" s="829" t="s">
        <v>5</v>
      </c>
      <c r="U150" s="829" t="s">
        <v>323</v>
      </c>
      <c r="V150" s="829" t="s">
        <v>652</v>
      </c>
    </row>
    <row r="151" spans="1:22" outlineLevel="1">
      <c r="A151" s="847" t="s">
        <v>115</v>
      </c>
      <c r="B151" s="829" t="s">
        <v>2749</v>
      </c>
      <c r="C151" s="839">
        <v>43091</v>
      </c>
      <c r="D151" s="829" t="s">
        <v>2802</v>
      </c>
      <c r="E151" s="830" t="s">
        <v>764</v>
      </c>
      <c r="F151" s="831">
        <v>70307</v>
      </c>
      <c r="G151" s="832">
        <v>2.48</v>
      </c>
      <c r="H151" s="829">
        <v>3.35</v>
      </c>
      <c r="I151" s="829" t="s">
        <v>322</v>
      </c>
      <c r="J151" s="1241">
        <f t="shared" si="12"/>
        <v>3.35</v>
      </c>
      <c r="K151" s="840" t="s">
        <v>694</v>
      </c>
      <c r="L151" s="841" t="s">
        <v>661</v>
      </c>
      <c r="M151" s="841" t="s">
        <v>352</v>
      </c>
      <c r="N151" s="841" t="s">
        <v>758</v>
      </c>
      <c r="O151" s="841"/>
      <c r="P151" s="841" t="s">
        <v>5</v>
      </c>
      <c r="Q151" s="841" t="s">
        <v>323</v>
      </c>
      <c r="R151" s="841" t="s">
        <v>652</v>
      </c>
      <c r="S151" s="829"/>
      <c r="T151" s="829" t="s">
        <v>5</v>
      </c>
      <c r="U151" s="829" t="s">
        <v>323</v>
      </c>
      <c r="V151" s="829" t="s">
        <v>652</v>
      </c>
    </row>
    <row r="152" spans="1:22" outlineLevel="1">
      <c r="A152" s="847" t="s">
        <v>115</v>
      </c>
      <c r="B152" s="829" t="s">
        <v>2749</v>
      </c>
      <c r="C152" s="839">
        <v>43088</v>
      </c>
      <c r="D152" s="829" t="s">
        <v>2771</v>
      </c>
      <c r="E152" s="830" t="s">
        <v>772</v>
      </c>
      <c r="F152" s="831">
        <v>70307</v>
      </c>
      <c r="G152" s="832">
        <v>0.16</v>
      </c>
      <c r="H152" s="829">
        <v>0.22</v>
      </c>
      <c r="I152" s="829" t="s">
        <v>322</v>
      </c>
      <c r="J152" s="1241">
        <f t="shared" si="12"/>
        <v>0.22</v>
      </c>
      <c r="K152" s="840" t="s">
        <v>694</v>
      </c>
      <c r="L152" s="841" t="s">
        <v>661</v>
      </c>
      <c r="M152" s="841" t="s">
        <v>352</v>
      </c>
      <c r="N152" s="841" t="s">
        <v>758</v>
      </c>
      <c r="O152" s="841"/>
      <c r="P152" s="841" t="s">
        <v>5</v>
      </c>
      <c r="Q152" s="841" t="s">
        <v>323</v>
      </c>
      <c r="R152" s="841" t="s">
        <v>652</v>
      </c>
      <c r="S152" s="829"/>
      <c r="T152" s="829" t="s">
        <v>5</v>
      </c>
      <c r="U152" s="829" t="s">
        <v>323</v>
      </c>
      <c r="V152" s="829" t="s">
        <v>652</v>
      </c>
    </row>
    <row r="153" spans="1:22" outlineLevel="1">
      <c r="A153" s="847" t="s">
        <v>115</v>
      </c>
      <c r="B153" s="829" t="s">
        <v>2749</v>
      </c>
      <c r="C153" s="839">
        <v>43088</v>
      </c>
      <c r="D153" s="829" t="s">
        <v>2771</v>
      </c>
      <c r="E153" s="830" t="s">
        <v>771</v>
      </c>
      <c r="F153" s="831">
        <v>70307</v>
      </c>
      <c r="G153" s="832">
        <v>0.17</v>
      </c>
      <c r="H153" s="829">
        <v>0.23</v>
      </c>
      <c r="I153" s="829" t="s">
        <v>322</v>
      </c>
      <c r="J153" s="1241">
        <f t="shared" si="12"/>
        <v>0.23</v>
      </c>
      <c r="K153" s="840" t="s">
        <v>694</v>
      </c>
      <c r="L153" s="841" t="s">
        <v>661</v>
      </c>
      <c r="M153" s="841" t="s">
        <v>352</v>
      </c>
      <c r="N153" s="841" t="s">
        <v>760</v>
      </c>
      <c r="O153" s="841"/>
      <c r="P153" s="841" t="s">
        <v>5</v>
      </c>
      <c r="Q153" s="841" t="s">
        <v>323</v>
      </c>
      <c r="R153" s="841" t="s">
        <v>652</v>
      </c>
      <c r="S153" s="829"/>
      <c r="T153" s="829" t="s">
        <v>5</v>
      </c>
      <c r="U153" s="829" t="s">
        <v>323</v>
      </c>
      <c r="V153" s="829" t="s">
        <v>652</v>
      </c>
    </row>
    <row r="154" spans="1:22" outlineLevel="1">
      <c r="A154" s="847" t="s">
        <v>115</v>
      </c>
      <c r="B154" s="829" t="s">
        <v>2749</v>
      </c>
      <c r="C154" s="839">
        <v>43088</v>
      </c>
      <c r="D154" s="829" t="s">
        <v>2771</v>
      </c>
      <c r="E154" s="830" t="s">
        <v>771</v>
      </c>
      <c r="F154" s="831">
        <v>70307</v>
      </c>
      <c r="G154" s="832">
        <v>0.17</v>
      </c>
      <c r="H154" s="829">
        <v>0.23</v>
      </c>
      <c r="I154" s="829" t="s">
        <v>322</v>
      </c>
      <c r="J154" s="1241">
        <f t="shared" si="12"/>
        <v>0.23</v>
      </c>
      <c r="K154" s="840" t="s">
        <v>694</v>
      </c>
      <c r="L154" s="841" t="s">
        <v>661</v>
      </c>
      <c r="M154" s="841" t="s">
        <v>352</v>
      </c>
      <c r="N154" s="841" t="s">
        <v>760</v>
      </c>
      <c r="O154" s="841"/>
      <c r="P154" s="841" t="s">
        <v>5</v>
      </c>
      <c r="Q154" s="841" t="s">
        <v>323</v>
      </c>
      <c r="R154" s="841" t="s">
        <v>652</v>
      </c>
      <c r="S154" s="829"/>
      <c r="T154" s="829" t="s">
        <v>5</v>
      </c>
      <c r="U154" s="829" t="s">
        <v>323</v>
      </c>
      <c r="V154" s="829" t="s">
        <v>652</v>
      </c>
    </row>
    <row r="155" spans="1:22">
      <c r="A155" s="842" t="s">
        <v>647</v>
      </c>
      <c r="B155" s="842"/>
      <c r="C155" s="842"/>
      <c r="D155" s="842"/>
      <c r="E155" s="843"/>
      <c r="F155" s="844"/>
      <c r="G155" s="845">
        <f>SUM(G137:G154)</f>
        <v>638.28999999999985</v>
      </c>
      <c r="H155" s="846">
        <f>SUM(H137:H154)</f>
        <v>862.11000000000013</v>
      </c>
      <c r="I155" s="842"/>
      <c r="J155" s="1242">
        <f>SUM(J137:J154)</f>
        <v>862.11000000000013</v>
      </c>
      <c r="K155" s="842"/>
      <c r="L155" s="842"/>
      <c r="M155" s="842"/>
      <c r="N155" s="842"/>
      <c r="O155" s="842"/>
      <c r="P155" s="842"/>
      <c r="Q155" s="842"/>
      <c r="R155" s="842"/>
      <c r="S155" s="829"/>
      <c r="T155" s="829"/>
      <c r="U155" s="829"/>
      <c r="V155" s="829"/>
    </row>
    <row r="156" spans="1:22" outlineLevel="1">
      <c r="A156" s="847" t="s">
        <v>274</v>
      </c>
      <c r="B156" s="829" t="s">
        <v>2749</v>
      </c>
      <c r="C156" s="839">
        <v>43082</v>
      </c>
      <c r="D156" s="829" t="s">
        <v>2794</v>
      </c>
      <c r="E156" s="830" t="s">
        <v>774</v>
      </c>
      <c r="F156" s="831">
        <v>70307</v>
      </c>
      <c r="G156" s="832">
        <v>44</v>
      </c>
      <c r="H156" s="829">
        <v>59.42</v>
      </c>
      <c r="I156" s="829" t="s">
        <v>322</v>
      </c>
      <c r="J156" s="1241">
        <f t="shared" ref="J156:J164" si="13">H156</f>
        <v>59.42</v>
      </c>
      <c r="K156" s="840" t="s">
        <v>650</v>
      </c>
      <c r="L156" s="841" t="s">
        <v>661</v>
      </c>
      <c r="M156" s="841" t="s">
        <v>352</v>
      </c>
      <c r="N156" s="841" t="s">
        <v>775</v>
      </c>
      <c r="O156" s="841"/>
      <c r="P156" s="841" t="s">
        <v>5</v>
      </c>
      <c r="Q156" s="841" t="s">
        <v>323</v>
      </c>
      <c r="R156" s="841" t="s">
        <v>652</v>
      </c>
      <c r="S156" s="829"/>
      <c r="T156" s="829" t="s">
        <v>5</v>
      </c>
      <c r="U156" s="829" t="s">
        <v>323</v>
      </c>
      <c r="V156" s="829" t="s">
        <v>652</v>
      </c>
    </row>
    <row r="157" spans="1:22" outlineLevel="1">
      <c r="A157" s="847" t="s">
        <v>274</v>
      </c>
      <c r="B157" s="829" t="s">
        <v>2749</v>
      </c>
      <c r="C157" s="839">
        <v>43084</v>
      </c>
      <c r="D157" s="829" t="s">
        <v>2795</v>
      </c>
      <c r="E157" s="830" t="s">
        <v>780</v>
      </c>
      <c r="F157" s="831">
        <v>70307</v>
      </c>
      <c r="G157" s="832">
        <v>40</v>
      </c>
      <c r="H157" s="829">
        <v>54.02</v>
      </c>
      <c r="I157" s="829" t="s">
        <v>322</v>
      </c>
      <c r="J157" s="1241">
        <f t="shared" si="13"/>
        <v>54.02</v>
      </c>
      <c r="K157" s="840" t="s">
        <v>650</v>
      </c>
      <c r="L157" s="841" t="s">
        <v>661</v>
      </c>
      <c r="M157" s="841" t="s">
        <v>352</v>
      </c>
      <c r="N157" s="841" t="s">
        <v>775</v>
      </c>
      <c r="O157" s="841"/>
      <c r="P157" s="841" t="s">
        <v>5</v>
      </c>
      <c r="Q157" s="841" t="s">
        <v>323</v>
      </c>
      <c r="R157" s="841" t="s">
        <v>652</v>
      </c>
      <c r="S157" s="829"/>
      <c r="T157" s="829" t="s">
        <v>5</v>
      </c>
      <c r="U157" s="829" t="s">
        <v>323</v>
      </c>
      <c r="V157" s="829" t="s">
        <v>652</v>
      </c>
    </row>
    <row r="158" spans="1:22" outlineLevel="1">
      <c r="A158" s="847" t="s">
        <v>274</v>
      </c>
      <c r="B158" s="829" t="s">
        <v>2749</v>
      </c>
      <c r="C158" s="839">
        <v>43091</v>
      </c>
      <c r="D158" s="829" t="s">
        <v>2798</v>
      </c>
      <c r="E158" s="830" t="s">
        <v>2830</v>
      </c>
      <c r="F158" s="831">
        <v>70307</v>
      </c>
      <c r="G158" s="832">
        <v>2.57</v>
      </c>
      <c r="H158" s="829">
        <v>3.47</v>
      </c>
      <c r="I158" s="829" t="s">
        <v>322</v>
      </c>
      <c r="J158" s="1241">
        <f t="shared" si="13"/>
        <v>3.47</v>
      </c>
      <c r="K158" s="840" t="s">
        <v>656</v>
      </c>
      <c r="L158" s="841" t="s">
        <v>661</v>
      </c>
      <c r="M158" s="841" t="s">
        <v>352</v>
      </c>
      <c r="N158" s="841" t="s">
        <v>775</v>
      </c>
      <c r="O158" s="841"/>
      <c r="P158" s="841" t="s">
        <v>5</v>
      </c>
      <c r="Q158" s="841" t="s">
        <v>323</v>
      </c>
      <c r="R158" s="841" t="s">
        <v>652</v>
      </c>
      <c r="S158" s="829"/>
      <c r="T158" s="829" t="s">
        <v>5</v>
      </c>
      <c r="U158" s="829" t="s">
        <v>323</v>
      </c>
      <c r="V158" s="829" t="s">
        <v>652</v>
      </c>
    </row>
    <row r="159" spans="1:22" outlineLevel="1">
      <c r="A159" s="847" t="s">
        <v>274</v>
      </c>
      <c r="B159" s="829" t="s">
        <v>2749</v>
      </c>
      <c r="C159" s="839">
        <v>43091</v>
      </c>
      <c r="D159" s="829" t="s">
        <v>2797</v>
      </c>
      <c r="E159" s="830" t="s">
        <v>776</v>
      </c>
      <c r="F159" s="831">
        <v>70307</v>
      </c>
      <c r="G159" s="832">
        <v>2.57</v>
      </c>
      <c r="H159" s="829">
        <v>3.47</v>
      </c>
      <c r="I159" s="829" t="s">
        <v>322</v>
      </c>
      <c r="J159" s="1241">
        <f t="shared" si="13"/>
        <v>3.47</v>
      </c>
      <c r="K159" s="840" t="s">
        <v>656</v>
      </c>
      <c r="L159" s="841" t="s">
        <v>661</v>
      </c>
      <c r="M159" s="841" t="s">
        <v>352</v>
      </c>
      <c r="N159" s="841" t="s">
        <v>775</v>
      </c>
      <c r="O159" s="841"/>
      <c r="P159" s="841" t="s">
        <v>5</v>
      </c>
      <c r="Q159" s="841" t="s">
        <v>323</v>
      </c>
      <c r="R159" s="841" t="s">
        <v>652</v>
      </c>
      <c r="S159" s="829"/>
      <c r="T159" s="829" t="s">
        <v>5</v>
      </c>
      <c r="U159" s="829" t="s">
        <v>323</v>
      </c>
      <c r="V159" s="829" t="s">
        <v>652</v>
      </c>
    </row>
    <row r="160" spans="1:22" outlineLevel="1">
      <c r="A160" s="847" t="s">
        <v>274</v>
      </c>
      <c r="B160" s="829" t="s">
        <v>2749</v>
      </c>
      <c r="C160" s="839">
        <v>43100</v>
      </c>
      <c r="D160" s="829" t="s">
        <v>2814</v>
      </c>
      <c r="E160" s="830" t="s">
        <v>2831</v>
      </c>
      <c r="F160" s="831">
        <v>70347</v>
      </c>
      <c r="G160" s="832">
        <v>22.94</v>
      </c>
      <c r="H160" s="829">
        <v>30.98</v>
      </c>
      <c r="I160" s="829" t="s">
        <v>322</v>
      </c>
      <c r="J160" s="1241">
        <f t="shared" si="13"/>
        <v>30.98</v>
      </c>
      <c r="K160" s="840" t="s">
        <v>694</v>
      </c>
      <c r="L160" s="841" t="s">
        <v>661</v>
      </c>
      <c r="M160" s="841" t="s">
        <v>352</v>
      </c>
      <c r="N160" s="841" t="s">
        <v>775</v>
      </c>
      <c r="O160" s="841"/>
      <c r="P160" s="841" t="s">
        <v>5</v>
      </c>
      <c r="Q160" s="841" t="s">
        <v>323</v>
      </c>
      <c r="R160" s="841" t="s">
        <v>652</v>
      </c>
      <c r="S160" s="829"/>
      <c r="T160" s="829" t="s">
        <v>5</v>
      </c>
      <c r="U160" s="829" t="s">
        <v>323</v>
      </c>
      <c r="V160" s="829" t="s">
        <v>652</v>
      </c>
    </row>
    <row r="161" spans="1:22" outlineLevel="1">
      <c r="A161" s="847" t="s">
        <v>274</v>
      </c>
      <c r="B161" s="829" t="s">
        <v>2749</v>
      </c>
      <c r="C161" s="839">
        <v>43088</v>
      </c>
      <c r="D161" s="829" t="s">
        <v>2771</v>
      </c>
      <c r="E161" s="830" t="s">
        <v>781</v>
      </c>
      <c r="F161" s="831">
        <v>70307</v>
      </c>
      <c r="G161" s="832">
        <v>0.13</v>
      </c>
      <c r="H161" s="829">
        <v>0.17</v>
      </c>
      <c r="I161" s="829" t="s">
        <v>322</v>
      </c>
      <c r="J161" s="1241">
        <f t="shared" si="13"/>
        <v>0.17</v>
      </c>
      <c r="K161" s="840" t="s">
        <v>694</v>
      </c>
      <c r="L161" s="841" t="s">
        <v>661</v>
      </c>
      <c r="M161" s="841" t="s">
        <v>352</v>
      </c>
      <c r="N161" s="841" t="s">
        <v>775</v>
      </c>
      <c r="O161" s="841"/>
      <c r="P161" s="841" t="s">
        <v>5</v>
      </c>
      <c r="Q161" s="841" t="s">
        <v>323</v>
      </c>
      <c r="R161" s="841" t="s">
        <v>652</v>
      </c>
      <c r="S161" s="829"/>
      <c r="T161" s="829" t="s">
        <v>5</v>
      </c>
      <c r="U161" s="829" t="s">
        <v>323</v>
      </c>
      <c r="V161" s="829" t="s">
        <v>652</v>
      </c>
    </row>
    <row r="162" spans="1:22" outlineLevel="1">
      <c r="A162" s="847" t="s">
        <v>274</v>
      </c>
      <c r="B162" s="829" t="s">
        <v>2749</v>
      </c>
      <c r="C162" s="839">
        <v>43088</v>
      </c>
      <c r="D162" s="829" t="s">
        <v>2771</v>
      </c>
      <c r="E162" s="830" t="s">
        <v>781</v>
      </c>
      <c r="F162" s="831">
        <v>70307</v>
      </c>
      <c r="G162" s="832">
        <v>7.0000000000000007E-2</v>
      </c>
      <c r="H162" s="829">
        <v>0.09</v>
      </c>
      <c r="I162" s="829" t="s">
        <v>322</v>
      </c>
      <c r="J162" s="1241">
        <f t="shared" si="13"/>
        <v>0.09</v>
      </c>
      <c r="K162" s="840" t="s">
        <v>694</v>
      </c>
      <c r="L162" s="841" t="s">
        <v>661</v>
      </c>
      <c r="M162" s="841" t="s">
        <v>352</v>
      </c>
      <c r="N162" s="841" t="s">
        <v>775</v>
      </c>
      <c r="O162" s="841"/>
      <c r="P162" s="841" t="s">
        <v>5</v>
      </c>
      <c r="Q162" s="841" t="s">
        <v>323</v>
      </c>
      <c r="R162" s="841" t="s">
        <v>652</v>
      </c>
      <c r="S162" s="829"/>
      <c r="T162" s="829" t="s">
        <v>5</v>
      </c>
      <c r="U162" s="829" t="s">
        <v>323</v>
      </c>
      <c r="V162" s="829" t="s">
        <v>652</v>
      </c>
    </row>
    <row r="163" spans="1:22" outlineLevel="1">
      <c r="A163" s="847" t="s">
        <v>274</v>
      </c>
      <c r="B163" s="829" t="s">
        <v>2749</v>
      </c>
      <c r="C163" s="839">
        <v>43091</v>
      </c>
      <c r="D163" s="829" t="s">
        <v>2802</v>
      </c>
      <c r="E163" s="830" t="s">
        <v>778</v>
      </c>
      <c r="F163" s="831">
        <v>70307</v>
      </c>
      <c r="G163" s="832">
        <v>0.91</v>
      </c>
      <c r="H163" s="829">
        <v>1.23</v>
      </c>
      <c r="I163" s="829" t="s">
        <v>322</v>
      </c>
      <c r="J163" s="1241">
        <f t="shared" si="13"/>
        <v>1.23</v>
      </c>
      <c r="K163" s="840" t="s">
        <v>694</v>
      </c>
      <c r="L163" s="841" t="s">
        <v>661</v>
      </c>
      <c r="M163" s="841" t="s">
        <v>352</v>
      </c>
      <c r="N163" s="841" t="s">
        <v>775</v>
      </c>
      <c r="O163" s="841"/>
      <c r="P163" s="841" t="s">
        <v>5</v>
      </c>
      <c r="Q163" s="841" t="s">
        <v>323</v>
      </c>
      <c r="R163" s="841" t="s">
        <v>652</v>
      </c>
      <c r="S163" s="829"/>
      <c r="T163" s="829" t="s">
        <v>5</v>
      </c>
      <c r="U163" s="829" t="s">
        <v>323</v>
      </c>
      <c r="V163" s="829" t="s">
        <v>652</v>
      </c>
    </row>
    <row r="164" spans="1:22" outlineLevel="1">
      <c r="A164" s="847" t="s">
        <v>274</v>
      </c>
      <c r="B164" s="829" t="s">
        <v>2749</v>
      </c>
      <c r="C164" s="839">
        <v>43091</v>
      </c>
      <c r="D164" s="829" t="s">
        <v>2800</v>
      </c>
      <c r="E164" s="830" t="s">
        <v>2832</v>
      </c>
      <c r="F164" s="831">
        <v>70307</v>
      </c>
      <c r="G164" s="832">
        <v>0.91</v>
      </c>
      <c r="H164" s="829">
        <v>1.23</v>
      </c>
      <c r="I164" s="829" t="s">
        <v>322</v>
      </c>
      <c r="J164" s="1241">
        <f t="shared" si="13"/>
        <v>1.23</v>
      </c>
      <c r="K164" s="840" t="s">
        <v>694</v>
      </c>
      <c r="L164" s="841" t="s">
        <v>661</v>
      </c>
      <c r="M164" s="841" t="s">
        <v>352</v>
      </c>
      <c r="N164" s="841" t="s">
        <v>775</v>
      </c>
      <c r="O164" s="841"/>
      <c r="P164" s="841" t="s">
        <v>5</v>
      </c>
      <c r="Q164" s="841" t="s">
        <v>323</v>
      </c>
      <c r="R164" s="841" t="s">
        <v>652</v>
      </c>
      <c r="S164" s="829"/>
      <c r="T164" s="829" t="s">
        <v>5</v>
      </c>
      <c r="U164" s="829" t="s">
        <v>323</v>
      </c>
      <c r="V164" s="829" t="s">
        <v>652</v>
      </c>
    </row>
    <row r="165" spans="1:22">
      <c r="A165" s="842" t="s">
        <v>647</v>
      </c>
      <c r="B165" s="842"/>
      <c r="C165" s="842"/>
      <c r="D165" s="842"/>
      <c r="E165" s="843"/>
      <c r="F165" s="844"/>
      <c r="G165" s="845">
        <f>SUM(G156:G164)</f>
        <v>114.09999999999997</v>
      </c>
      <c r="H165" s="846">
        <f>SUM(H156:H164)</f>
        <v>154.07999999999996</v>
      </c>
      <c r="I165" s="842"/>
      <c r="J165" s="1242">
        <f>SUM(J156:J164)</f>
        <v>154.07999999999996</v>
      </c>
      <c r="K165" s="842"/>
      <c r="L165" s="842"/>
      <c r="M165" s="842"/>
      <c r="N165" s="842"/>
      <c r="O165" s="842"/>
      <c r="P165" s="842"/>
      <c r="Q165" s="842"/>
      <c r="R165" s="842"/>
      <c r="S165" s="829"/>
      <c r="T165" s="829"/>
      <c r="U165" s="829"/>
      <c r="V165" s="829"/>
    </row>
    <row r="166" spans="1:22" outlineLevel="1">
      <c r="A166" s="847" t="s">
        <v>275</v>
      </c>
      <c r="B166" s="829" t="s">
        <v>2749</v>
      </c>
      <c r="C166" s="839">
        <v>43082</v>
      </c>
      <c r="D166" s="829" t="s">
        <v>2794</v>
      </c>
      <c r="E166" s="830" t="s">
        <v>782</v>
      </c>
      <c r="F166" s="831">
        <v>70307</v>
      </c>
      <c r="G166" s="832">
        <v>267.58</v>
      </c>
      <c r="H166" s="829">
        <v>361.39</v>
      </c>
      <c r="I166" s="829" t="s">
        <v>322</v>
      </c>
      <c r="J166" s="1241">
        <f t="shared" ref="J166:J173" si="14">H166</f>
        <v>361.39</v>
      </c>
      <c r="K166" s="840" t="s">
        <v>650</v>
      </c>
      <c r="L166" s="841" t="s">
        <v>661</v>
      </c>
      <c r="M166" s="841" t="s">
        <v>352</v>
      </c>
      <c r="N166" s="841" t="s">
        <v>783</v>
      </c>
      <c r="O166" s="841"/>
      <c r="P166" s="841" t="s">
        <v>5</v>
      </c>
      <c r="Q166" s="841" t="s">
        <v>323</v>
      </c>
      <c r="R166" s="841" t="s">
        <v>652</v>
      </c>
      <c r="S166" s="829"/>
      <c r="T166" s="829" t="s">
        <v>5</v>
      </c>
      <c r="U166" s="829" t="s">
        <v>323</v>
      </c>
      <c r="V166" s="829" t="s">
        <v>652</v>
      </c>
    </row>
    <row r="167" spans="1:22" outlineLevel="1">
      <c r="A167" s="847" t="s">
        <v>275</v>
      </c>
      <c r="B167" s="829" t="s">
        <v>2749</v>
      </c>
      <c r="C167" s="839">
        <v>43084</v>
      </c>
      <c r="D167" s="829" t="s">
        <v>2795</v>
      </c>
      <c r="E167" s="830" t="s">
        <v>788</v>
      </c>
      <c r="F167" s="831">
        <v>70307</v>
      </c>
      <c r="G167" s="832">
        <v>263.14</v>
      </c>
      <c r="H167" s="829">
        <v>355.39</v>
      </c>
      <c r="I167" s="829" t="s">
        <v>322</v>
      </c>
      <c r="J167" s="1241">
        <f t="shared" si="14"/>
        <v>355.39</v>
      </c>
      <c r="K167" s="840" t="s">
        <v>650</v>
      </c>
      <c r="L167" s="841" t="s">
        <v>661</v>
      </c>
      <c r="M167" s="841" t="s">
        <v>352</v>
      </c>
      <c r="N167" s="841" t="s">
        <v>783</v>
      </c>
      <c r="O167" s="841"/>
      <c r="P167" s="841" t="s">
        <v>5</v>
      </c>
      <c r="Q167" s="841" t="s">
        <v>323</v>
      </c>
      <c r="R167" s="841" t="s">
        <v>652</v>
      </c>
      <c r="S167" s="829"/>
      <c r="T167" s="829" t="s">
        <v>5</v>
      </c>
      <c r="U167" s="829" t="s">
        <v>323</v>
      </c>
      <c r="V167" s="829" t="s">
        <v>652</v>
      </c>
    </row>
    <row r="168" spans="1:22" outlineLevel="1">
      <c r="A168" s="847" t="s">
        <v>275</v>
      </c>
      <c r="B168" s="829" t="s">
        <v>2749</v>
      </c>
      <c r="C168" s="839">
        <v>43091</v>
      </c>
      <c r="D168" s="829" t="s">
        <v>2797</v>
      </c>
      <c r="E168" s="830" t="s">
        <v>784</v>
      </c>
      <c r="F168" s="831">
        <v>70307</v>
      </c>
      <c r="G168" s="832">
        <v>17.53</v>
      </c>
      <c r="H168" s="829">
        <v>23.67</v>
      </c>
      <c r="I168" s="829" t="s">
        <v>322</v>
      </c>
      <c r="J168" s="1241">
        <f t="shared" si="14"/>
        <v>23.67</v>
      </c>
      <c r="K168" s="840" t="s">
        <v>656</v>
      </c>
      <c r="L168" s="841" t="s">
        <v>661</v>
      </c>
      <c r="M168" s="841" t="s">
        <v>352</v>
      </c>
      <c r="N168" s="841" t="s">
        <v>783</v>
      </c>
      <c r="O168" s="841"/>
      <c r="P168" s="841" t="s">
        <v>5</v>
      </c>
      <c r="Q168" s="841" t="s">
        <v>323</v>
      </c>
      <c r="R168" s="841" t="s">
        <v>652</v>
      </c>
      <c r="S168" s="829"/>
      <c r="T168" s="829" t="s">
        <v>5</v>
      </c>
      <c r="U168" s="829" t="s">
        <v>323</v>
      </c>
      <c r="V168" s="829" t="s">
        <v>652</v>
      </c>
    </row>
    <row r="169" spans="1:22" outlineLevel="1">
      <c r="A169" s="847" t="s">
        <v>275</v>
      </c>
      <c r="B169" s="829" t="s">
        <v>2749</v>
      </c>
      <c r="C169" s="839">
        <v>43091</v>
      </c>
      <c r="D169" s="829" t="s">
        <v>2798</v>
      </c>
      <c r="E169" s="830" t="s">
        <v>2833</v>
      </c>
      <c r="F169" s="831">
        <v>70307</v>
      </c>
      <c r="G169" s="832">
        <v>17.53</v>
      </c>
      <c r="H169" s="829">
        <v>23.67</v>
      </c>
      <c r="I169" s="829" t="s">
        <v>322</v>
      </c>
      <c r="J169" s="1241">
        <f t="shared" si="14"/>
        <v>23.67</v>
      </c>
      <c r="K169" s="840" t="s">
        <v>656</v>
      </c>
      <c r="L169" s="841" t="s">
        <v>661</v>
      </c>
      <c r="M169" s="841" t="s">
        <v>352</v>
      </c>
      <c r="N169" s="841" t="s">
        <v>783</v>
      </c>
      <c r="O169" s="841"/>
      <c r="P169" s="841" t="s">
        <v>5</v>
      </c>
      <c r="Q169" s="841" t="s">
        <v>323</v>
      </c>
      <c r="R169" s="841" t="s">
        <v>652</v>
      </c>
      <c r="S169" s="829"/>
      <c r="T169" s="829" t="s">
        <v>5</v>
      </c>
      <c r="U169" s="829" t="s">
        <v>323</v>
      </c>
      <c r="V169" s="829" t="s">
        <v>652</v>
      </c>
    </row>
    <row r="170" spans="1:22" outlineLevel="1">
      <c r="A170" s="847" t="s">
        <v>275</v>
      </c>
      <c r="B170" s="829" t="s">
        <v>2749</v>
      </c>
      <c r="C170" s="839">
        <v>43091</v>
      </c>
      <c r="D170" s="829" t="s">
        <v>2800</v>
      </c>
      <c r="E170" s="830" t="s">
        <v>2834</v>
      </c>
      <c r="F170" s="831">
        <v>70307</v>
      </c>
      <c r="G170" s="832">
        <v>6.18</v>
      </c>
      <c r="H170" s="829">
        <v>8.35</v>
      </c>
      <c r="I170" s="829" t="s">
        <v>322</v>
      </c>
      <c r="J170" s="1241">
        <f t="shared" si="14"/>
        <v>8.35</v>
      </c>
      <c r="K170" s="840" t="s">
        <v>694</v>
      </c>
      <c r="L170" s="841" t="s">
        <v>661</v>
      </c>
      <c r="M170" s="841" t="s">
        <v>352</v>
      </c>
      <c r="N170" s="841" t="s">
        <v>783</v>
      </c>
      <c r="O170" s="841"/>
      <c r="P170" s="841" t="s">
        <v>5</v>
      </c>
      <c r="Q170" s="841" t="s">
        <v>323</v>
      </c>
      <c r="R170" s="841" t="s">
        <v>652</v>
      </c>
      <c r="S170" s="829"/>
      <c r="T170" s="829" t="s">
        <v>5</v>
      </c>
      <c r="U170" s="829" t="s">
        <v>323</v>
      </c>
      <c r="V170" s="829" t="s">
        <v>652</v>
      </c>
    </row>
    <row r="171" spans="1:22" outlineLevel="1">
      <c r="A171" s="847" t="s">
        <v>275</v>
      </c>
      <c r="B171" s="829" t="s">
        <v>2749</v>
      </c>
      <c r="C171" s="839">
        <v>43091</v>
      </c>
      <c r="D171" s="829" t="s">
        <v>2802</v>
      </c>
      <c r="E171" s="830" t="s">
        <v>785</v>
      </c>
      <c r="F171" s="831">
        <v>70307</v>
      </c>
      <c r="G171" s="832">
        <v>6.18</v>
      </c>
      <c r="H171" s="829">
        <v>8.35</v>
      </c>
      <c r="I171" s="829" t="s">
        <v>322</v>
      </c>
      <c r="J171" s="1241">
        <f t="shared" si="14"/>
        <v>8.35</v>
      </c>
      <c r="K171" s="840" t="s">
        <v>694</v>
      </c>
      <c r="L171" s="841" t="s">
        <v>661</v>
      </c>
      <c r="M171" s="841" t="s">
        <v>352</v>
      </c>
      <c r="N171" s="841" t="s">
        <v>783</v>
      </c>
      <c r="O171" s="841"/>
      <c r="P171" s="841" t="s">
        <v>5</v>
      </c>
      <c r="Q171" s="841" t="s">
        <v>323</v>
      </c>
      <c r="R171" s="841" t="s">
        <v>652</v>
      </c>
      <c r="S171" s="829"/>
      <c r="T171" s="829" t="s">
        <v>5</v>
      </c>
      <c r="U171" s="829" t="s">
        <v>323</v>
      </c>
      <c r="V171" s="829" t="s">
        <v>652</v>
      </c>
    </row>
    <row r="172" spans="1:22" outlineLevel="1">
      <c r="A172" s="847" t="s">
        <v>275</v>
      </c>
      <c r="B172" s="829" t="s">
        <v>2749</v>
      </c>
      <c r="C172" s="839">
        <v>43088</v>
      </c>
      <c r="D172" s="829" t="s">
        <v>2771</v>
      </c>
      <c r="E172" s="830" t="s">
        <v>789</v>
      </c>
      <c r="F172" s="831">
        <v>70307</v>
      </c>
      <c r="G172" s="832">
        <v>0.41</v>
      </c>
      <c r="H172" s="829">
        <v>0.56000000000000005</v>
      </c>
      <c r="I172" s="829" t="s">
        <v>322</v>
      </c>
      <c r="J172" s="1241">
        <f t="shared" si="14"/>
        <v>0.56000000000000005</v>
      </c>
      <c r="K172" s="840" t="s">
        <v>694</v>
      </c>
      <c r="L172" s="841" t="s">
        <v>661</v>
      </c>
      <c r="M172" s="841" t="s">
        <v>352</v>
      </c>
      <c r="N172" s="841" t="s">
        <v>783</v>
      </c>
      <c r="O172" s="841"/>
      <c r="P172" s="841" t="s">
        <v>5</v>
      </c>
      <c r="Q172" s="841" t="s">
        <v>323</v>
      </c>
      <c r="R172" s="841" t="s">
        <v>652</v>
      </c>
      <c r="S172" s="829"/>
      <c r="T172" s="829" t="s">
        <v>5</v>
      </c>
      <c r="U172" s="829" t="s">
        <v>323</v>
      </c>
      <c r="V172" s="829" t="s">
        <v>652</v>
      </c>
    </row>
    <row r="173" spans="1:22" outlineLevel="1">
      <c r="A173" s="847" t="s">
        <v>275</v>
      </c>
      <c r="B173" s="829" t="s">
        <v>2749</v>
      </c>
      <c r="C173" s="839">
        <v>43088</v>
      </c>
      <c r="D173" s="829" t="s">
        <v>2771</v>
      </c>
      <c r="E173" s="830" t="s">
        <v>789</v>
      </c>
      <c r="F173" s="831">
        <v>70307</v>
      </c>
      <c r="G173" s="832">
        <v>0.41</v>
      </c>
      <c r="H173" s="829">
        <v>0.56000000000000005</v>
      </c>
      <c r="I173" s="829" t="s">
        <v>322</v>
      </c>
      <c r="J173" s="1241">
        <f t="shared" si="14"/>
        <v>0.56000000000000005</v>
      </c>
      <c r="K173" s="840" t="s">
        <v>694</v>
      </c>
      <c r="L173" s="841" t="s">
        <v>661</v>
      </c>
      <c r="M173" s="841" t="s">
        <v>352</v>
      </c>
      <c r="N173" s="841" t="s">
        <v>783</v>
      </c>
      <c r="O173" s="841"/>
      <c r="P173" s="841" t="s">
        <v>5</v>
      </c>
      <c r="Q173" s="841" t="s">
        <v>323</v>
      </c>
      <c r="R173" s="841" t="s">
        <v>652</v>
      </c>
      <c r="S173" s="829"/>
      <c r="T173" s="829" t="s">
        <v>5</v>
      </c>
      <c r="U173" s="829" t="s">
        <v>323</v>
      </c>
      <c r="V173" s="829" t="s">
        <v>652</v>
      </c>
    </row>
    <row r="174" spans="1:22">
      <c r="A174" s="842" t="s">
        <v>647</v>
      </c>
      <c r="B174" s="842"/>
      <c r="C174" s="842"/>
      <c r="D174" s="842"/>
      <c r="E174" s="843"/>
      <c r="F174" s="844"/>
      <c r="G174" s="845">
        <f>SUM(G166:G173)</f>
        <v>578.95999999999981</v>
      </c>
      <c r="H174" s="846">
        <f>SUM(H166:H173)</f>
        <v>781.93999999999983</v>
      </c>
      <c r="I174" s="842"/>
      <c r="J174" s="1242">
        <f>SUM(J166:J173)</f>
        <v>781.93999999999983</v>
      </c>
      <c r="K174" s="842"/>
      <c r="L174" s="842"/>
      <c r="M174" s="842"/>
      <c r="N174" s="842"/>
      <c r="O174" s="842"/>
      <c r="P174" s="842"/>
      <c r="Q174" s="842"/>
      <c r="R174" s="842"/>
      <c r="S174" s="829"/>
      <c r="T174" s="829"/>
      <c r="U174" s="829"/>
      <c r="V174" s="829"/>
    </row>
    <row r="175" spans="1:22" outlineLevel="1">
      <c r="A175" s="847" t="s">
        <v>276</v>
      </c>
      <c r="B175" s="829" t="s">
        <v>2749</v>
      </c>
      <c r="C175" s="839">
        <v>43082</v>
      </c>
      <c r="D175" s="829" t="s">
        <v>2794</v>
      </c>
      <c r="E175" s="830" t="s">
        <v>790</v>
      </c>
      <c r="F175" s="831">
        <v>70307</v>
      </c>
      <c r="G175" s="832">
        <v>82.89</v>
      </c>
      <c r="H175" s="829">
        <v>111.95</v>
      </c>
      <c r="I175" s="829" t="s">
        <v>322</v>
      </c>
      <c r="J175" s="1241">
        <f t="shared" ref="J175:J182" si="15">H175</f>
        <v>111.95</v>
      </c>
      <c r="K175" s="840" t="s">
        <v>650</v>
      </c>
      <c r="L175" s="841" t="s">
        <v>661</v>
      </c>
      <c r="M175" s="841" t="s">
        <v>352</v>
      </c>
      <c r="N175" s="841" t="s">
        <v>791</v>
      </c>
      <c r="O175" s="841"/>
      <c r="P175" s="841" t="s">
        <v>5</v>
      </c>
      <c r="Q175" s="841" t="s">
        <v>323</v>
      </c>
      <c r="R175" s="841" t="s">
        <v>652</v>
      </c>
      <c r="S175" s="829"/>
      <c r="T175" s="829" t="s">
        <v>5</v>
      </c>
      <c r="U175" s="829" t="s">
        <v>323</v>
      </c>
      <c r="V175" s="829" t="s">
        <v>652</v>
      </c>
    </row>
    <row r="176" spans="1:22" outlineLevel="1">
      <c r="A176" s="847" t="s">
        <v>276</v>
      </c>
      <c r="B176" s="829" t="s">
        <v>2749</v>
      </c>
      <c r="C176" s="839">
        <v>43084</v>
      </c>
      <c r="D176" s="829" t="s">
        <v>2795</v>
      </c>
      <c r="E176" s="830" t="s">
        <v>796</v>
      </c>
      <c r="F176" s="831">
        <v>70307</v>
      </c>
      <c r="G176" s="832">
        <v>68.67</v>
      </c>
      <c r="H176" s="829">
        <v>92.75</v>
      </c>
      <c r="I176" s="829" t="s">
        <v>322</v>
      </c>
      <c r="J176" s="1241">
        <f t="shared" si="15"/>
        <v>92.75</v>
      </c>
      <c r="K176" s="840" t="s">
        <v>650</v>
      </c>
      <c r="L176" s="841" t="s">
        <v>661</v>
      </c>
      <c r="M176" s="841" t="s">
        <v>352</v>
      </c>
      <c r="N176" s="841" t="s">
        <v>791</v>
      </c>
      <c r="O176" s="841"/>
      <c r="P176" s="841" t="s">
        <v>5</v>
      </c>
      <c r="Q176" s="841" t="s">
        <v>323</v>
      </c>
      <c r="R176" s="841" t="s">
        <v>652</v>
      </c>
      <c r="S176" s="829"/>
      <c r="T176" s="829" t="s">
        <v>5</v>
      </c>
      <c r="U176" s="829" t="s">
        <v>323</v>
      </c>
      <c r="V176" s="829" t="s">
        <v>652</v>
      </c>
    </row>
    <row r="177" spans="1:22" outlineLevel="1">
      <c r="A177" s="847" t="s">
        <v>276</v>
      </c>
      <c r="B177" s="829" t="s">
        <v>2749</v>
      </c>
      <c r="C177" s="839">
        <v>43091</v>
      </c>
      <c r="D177" s="829" t="s">
        <v>2797</v>
      </c>
      <c r="E177" s="830" t="s">
        <v>792</v>
      </c>
      <c r="F177" s="831">
        <v>70307</v>
      </c>
      <c r="G177" s="832">
        <v>3.52</v>
      </c>
      <c r="H177" s="829">
        <v>4.76</v>
      </c>
      <c r="I177" s="829" t="s">
        <v>322</v>
      </c>
      <c r="J177" s="1241">
        <f t="shared" si="15"/>
        <v>4.76</v>
      </c>
      <c r="K177" s="840" t="s">
        <v>656</v>
      </c>
      <c r="L177" s="841" t="s">
        <v>661</v>
      </c>
      <c r="M177" s="841" t="s">
        <v>352</v>
      </c>
      <c r="N177" s="841" t="s">
        <v>791</v>
      </c>
      <c r="O177" s="841"/>
      <c r="P177" s="841" t="s">
        <v>5</v>
      </c>
      <c r="Q177" s="841" t="s">
        <v>323</v>
      </c>
      <c r="R177" s="841" t="s">
        <v>652</v>
      </c>
      <c r="S177" s="829"/>
      <c r="T177" s="829" t="s">
        <v>5</v>
      </c>
      <c r="U177" s="829" t="s">
        <v>323</v>
      </c>
      <c r="V177" s="829" t="s">
        <v>652</v>
      </c>
    </row>
    <row r="178" spans="1:22" outlineLevel="1">
      <c r="A178" s="847" t="s">
        <v>276</v>
      </c>
      <c r="B178" s="829" t="s">
        <v>2749</v>
      </c>
      <c r="C178" s="839">
        <v>43091</v>
      </c>
      <c r="D178" s="829" t="s">
        <v>2798</v>
      </c>
      <c r="E178" s="830" t="s">
        <v>2835</v>
      </c>
      <c r="F178" s="831">
        <v>70307</v>
      </c>
      <c r="G178" s="832">
        <v>3.52</v>
      </c>
      <c r="H178" s="829">
        <v>4.76</v>
      </c>
      <c r="I178" s="829" t="s">
        <v>322</v>
      </c>
      <c r="J178" s="1241">
        <f t="shared" si="15"/>
        <v>4.76</v>
      </c>
      <c r="K178" s="840" t="s">
        <v>656</v>
      </c>
      <c r="L178" s="841" t="s">
        <v>661</v>
      </c>
      <c r="M178" s="841" t="s">
        <v>352</v>
      </c>
      <c r="N178" s="841" t="s">
        <v>791</v>
      </c>
      <c r="O178" s="841"/>
      <c r="P178" s="841" t="s">
        <v>5</v>
      </c>
      <c r="Q178" s="841" t="s">
        <v>323</v>
      </c>
      <c r="R178" s="841" t="s">
        <v>652</v>
      </c>
      <c r="S178" s="829"/>
      <c r="T178" s="829" t="s">
        <v>5</v>
      </c>
      <c r="U178" s="829" t="s">
        <v>323</v>
      </c>
      <c r="V178" s="829" t="s">
        <v>652</v>
      </c>
    </row>
    <row r="179" spans="1:22" outlineLevel="1">
      <c r="A179" s="847" t="s">
        <v>276</v>
      </c>
      <c r="B179" s="829" t="s">
        <v>2749</v>
      </c>
      <c r="C179" s="839">
        <v>43091</v>
      </c>
      <c r="D179" s="829" t="s">
        <v>2800</v>
      </c>
      <c r="E179" s="830" t="s">
        <v>2836</v>
      </c>
      <c r="F179" s="831">
        <v>70307</v>
      </c>
      <c r="G179" s="832">
        <v>1.24</v>
      </c>
      <c r="H179" s="829">
        <v>1.68</v>
      </c>
      <c r="I179" s="829" t="s">
        <v>322</v>
      </c>
      <c r="J179" s="1241">
        <f t="shared" si="15"/>
        <v>1.68</v>
      </c>
      <c r="K179" s="840" t="s">
        <v>694</v>
      </c>
      <c r="L179" s="841" t="s">
        <v>661</v>
      </c>
      <c r="M179" s="841" t="s">
        <v>352</v>
      </c>
      <c r="N179" s="841" t="s">
        <v>791</v>
      </c>
      <c r="O179" s="841"/>
      <c r="P179" s="841" t="s">
        <v>5</v>
      </c>
      <c r="Q179" s="841" t="s">
        <v>323</v>
      </c>
      <c r="R179" s="841" t="s">
        <v>652</v>
      </c>
      <c r="S179" s="829"/>
      <c r="T179" s="829" t="s">
        <v>5</v>
      </c>
      <c r="U179" s="829" t="s">
        <v>323</v>
      </c>
      <c r="V179" s="829" t="s">
        <v>652</v>
      </c>
    </row>
    <row r="180" spans="1:22" outlineLevel="1">
      <c r="A180" s="847" t="s">
        <v>276</v>
      </c>
      <c r="B180" s="829" t="s">
        <v>2749</v>
      </c>
      <c r="C180" s="839">
        <v>43088</v>
      </c>
      <c r="D180" s="829" t="s">
        <v>2771</v>
      </c>
      <c r="E180" s="830" t="s">
        <v>797</v>
      </c>
      <c r="F180" s="831">
        <v>70307</v>
      </c>
      <c r="G180" s="832">
        <v>7.0000000000000007E-2</v>
      </c>
      <c r="H180" s="829">
        <v>0.1</v>
      </c>
      <c r="I180" s="829" t="s">
        <v>322</v>
      </c>
      <c r="J180" s="1241">
        <f t="shared" si="15"/>
        <v>0.1</v>
      </c>
      <c r="K180" s="840" t="s">
        <v>694</v>
      </c>
      <c r="L180" s="841" t="s">
        <v>661</v>
      </c>
      <c r="M180" s="841" t="s">
        <v>352</v>
      </c>
      <c r="N180" s="841" t="s">
        <v>791</v>
      </c>
      <c r="O180" s="841"/>
      <c r="P180" s="841" t="s">
        <v>5</v>
      </c>
      <c r="Q180" s="841" t="s">
        <v>323</v>
      </c>
      <c r="R180" s="841" t="s">
        <v>652</v>
      </c>
      <c r="S180" s="829"/>
      <c r="T180" s="829" t="s">
        <v>5</v>
      </c>
      <c r="U180" s="829" t="s">
        <v>323</v>
      </c>
      <c r="V180" s="829" t="s">
        <v>652</v>
      </c>
    </row>
    <row r="181" spans="1:22" outlineLevel="1">
      <c r="A181" s="847" t="s">
        <v>276</v>
      </c>
      <c r="B181" s="829" t="s">
        <v>2749</v>
      </c>
      <c r="C181" s="839">
        <v>43088</v>
      </c>
      <c r="D181" s="829" t="s">
        <v>2771</v>
      </c>
      <c r="E181" s="830" t="s">
        <v>797</v>
      </c>
      <c r="F181" s="831">
        <v>70307</v>
      </c>
      <c r="G181" s="832">
        <v>7.0000000000000007E-2</v>
      </c>
      <c r="H181" s="829">
        <v>0.1</v>
      </c>
      <c r="I181" s="829" t="s">
        <v>322</v>
      </c>
      <c r="J181" s="1241">
        <f t="shared" si="15"/>
        <v>0.1</v>
      </c>
      <c r="K181" s="840" t="s">
        <v>694</v>
      </c>
      <c r="L181" s="841" t="s">
        <v>661</v>
      </c>
      <c r="M181" s="841" t="s">
        <v>352</v>
      </c>
      <c r="N181" s="841" t="s">
        <v>791</v>
      </c>
      <c r="O181" s="841"/>
      <c r="P181" s="841" t="s">
        <v>5</v>
      </c>
      <c r="Q181" s="841" t="s">
        <v>323</v>
      </c>
      <c r="R181" s="841" t="s">
        <v>652</v>
      </c>
      <c r="S181" s="829"/>
      <c r="T181" s="829" t="s">
        <v>5</v>
      </c>
      <c r="U181" s="829" t="s">
        <v>323</v>
      </c>
      <c r="V181" s="829" t="s">
        <v>652</v>
      </c>
    </row>
    <row r="182" spans="1:22" outlineLevel="1">
      <c r="A182" s="847" t="s">
        <v>276</v>
      </c>
      <c r="B182" s="829" t="s">
        <v>2749</v>
      </c>
      <c r="C182" s="839">
        <v>43091</v>
      </c>
      <c r="D182" s="829" t="s">
        <v>2802</v>
      </c>
      <c r="E182" s="830" t="s">
        <v>794</v>
      </c>
      <c r="F182" s="831">
        <v>70307</v>
      </c>
      <c r="G182" s="832">
        <v>1.24</v>
      </c>
      <c r="H182" s="829">
        <v>1.68</v>
      </c>
      <c r="I182" s="829" t="s">
        <v>322</v>
      </c>
      <c r="J182" s="1241">
        <f t="shared" si="15"/>
        <v>1.68</v>
      </c>
      <c r="K182" s="840" t="s">
        <v>694</v>
      </c>
      <c r="L182" s="841" t="s">
        <v>661</v>
      </c>
      <c r="M182" s="841" t="s">
        <v>352</v>
      </c>
      <c r="N182" s="841" t="s">
        <v>791</v>
      </c>
      <c r="O182" s="841"/>
      <c r="P182" s="841" t="s">
        <v>5</v>
      </c>
      <c r="Q182" s="841" t="s">
        <v>323</v>
      </c>
      <c r="R182" s="841" t="s">
        <v>652</v>
      </c>
      <c r="S182" s="829"/>
      <c r="T182" s="829" t="s">
        <v>5</v>
      </c>
      <c r="U182" s="829" t="s">
        <v>323</v>
      </c>
      <c r="V182" s="829" t="s">
        <v>652</v>
      </c>
    </row>
    <row r="183" spans="1:22">
      <c r="A183" s="842" t="s">
        <v>647</v>
      </c>
      <c r="B183" s="842"/>
      <c r="C183" s="842"/>
      <c r="D183" s="842"/>
      <c r="E183" s="843"/>
      <c r="F183" s="844"/>
      <c r="G183" s="845">
        <f>SUM(G175:G182)</f>
        <v>161.22000000000003</v>
      </c>
      <c r="H183" s="846">
        <f>SUM(H175:H182)</f>
        <v>217.77999999999997</v>
      </c>
      <c r="I183" s="842"/>
      <c r="J183" s="1242">
        <f>SUM(J175:J182)</f>
        <v>217.77999999999997</v>
      </c>
      <c r="K183" s="842"/>
      <c r="L183" s="842"/>
      <c r="M183" s="842"/>
      <c r="N183" s="842"/>
      <c r="O183" s="842"/>
      <c r="P183" s="842"/>
      <c r="Q183" s="842"/>
      <c r="R183" s="842"/>
      <c r="S183" s="829"/>
      <c r="T183" s="829"/>
      <c r="U183" s="829"/>
      <c r="V183" s="829"/>
    </row>
    <row r="184" spans="1:22" outlineLevel="1">
      <c r="A184" s="847" t="s">
        <v>277</v>
      </c>
      <c r="B184" s="829" t="s">
        <v>2749</v>
      </c>
      <c r="C184" s="839">
        <v>43100</v>
      </c>
      <c r="D184" s="829" t="s">
        <v>2837</v>
      </c>
      <c r="E184" s="830" t="s">
        <v>2838</v>
      </c>
      <c r="F184" s="831">
        <v>70213</v>
      </c>
      <c r="G184" s="832">
        <v>5.04</v>
      </c>
      <c r="H184" s="829">
        <v>5.04</v>
      </c>
      <c r="I184" s="829" t="s">
        <v>60</v>
      </c>
      <c r="J184" s="1241">
        <v>6.81</v>
      </c>
      <c r="K184" s="840" t="s">
        <v>650</v>
      </c>
      <c r="L184" s="841" t="s">
        <v>645</v>
      </c>
      <c r="M184" s="841" t="s">
        <v>352</v>
      </c>
      <c r="N184" s="841" t="s">
        <v>1390</v>
      </c>
      <c r="O184" s="841"/>
      <c r="P184" s="841" t="s">
        <v>4</v>
      </c>
      <c r="Q184" s="841" t="s">
        <v>323</v>
      </c>
      <c r="R184" s="841" t="s">
        <v>652</v>
      </c>
      <c r="S184" s="829"/>
      <c r="T184" s="829" t="s">
        <v>4</v>
      </c>
      <c r="U184" s="829" t="s">
        <v>323</v>
      </c>
      <c r="V184" s="829" t="s">
        <v>652</v>
      </c>
    </row>
    <row r="185" spans="1:22" outlineLevel="1">
      <c r="A185" s="847" t="s">
        <v>277</v>
      </c>
      <c r="B185" s="829" t="s">
        <v>2749</v>
      </c>
      <c r="C185" s="839">
        <v>43100</v>
      </c>
      <c r="D185" s="829" t="s">
        <v>2837</v>
      </c>
      <c r="E185" s="830" t="s">
        <v>2521</v>
      </c>
      <c r="F185" s="831">
        <v>70211</v>
      </c>
      <c r="G185" s="832">
        <v>336.33</v>
      </c>
      <c r="H185" s="829">
        <v>336.33</v>
      </c>
      <c r="I185" s="829" t="s">
        <v>60</v>
      </c>
      <c r="J185" s="1241">
        <v>454.24</v>
      </c>
      <c r="K185" s="840" t="s">
        <v>650</v>
      </c>
      <c r="L185" s="841" t="s">
        <v>645</v>
      </c>
      <c r="M185" s="841" t="s">
        <v>352</v>
      </c>
      <c r="N185" s="841" t="s">
        <v>1390</v>
      </c>
      <c r="O185" s="841"/>
      <c r="P185" s="841" t="s">
        <v>5</v>
      </c>
      <c r="Q185" s="841" t="s">
        <v>323</v>
      </c>
      <c r="R185" s="841" t="s">
        <v>652</v>
      </c>
      <c r="S185" s="829"/>
      <c r="T185" s="829" t="s">
        <v>5</v>
      </c>
      <c r="U185" s="829" t="s">
        <v>323</v>
      </c>
      <c r="V185" s="829" t="s">
        <v>652</v>
      </c>
    </row>
    <row r="186" spans="1:22" outlineLevel="1">
      <c r="A186" s="847" t="s">
        <v>277</v>
      </c>
      <c r="B186" s="829" t="s">
        <v>2749</v>
      </c>
      <c r="C186" s="839">
        <v>43100</v>
      </c>
      <c r="D186" s="829" t="s">
        <v>2837</v>
      </c>
      <c r="E186" s="830" t="s">
        <v>2839</v>
      </c>
      <c r="F186" s="831">
        <v>70212</v>
      </c>
      <c r="G186" s="832">
        <v>16.82</v>
      </c>
      <c r="H186" s="829">
        <v>16.82</v>
      </c>
      <c r="I186" s="829" t="s">
        <v>60</v>
      </c>
      <c r="J186" s="1241">
        <v>22.72</v>
      </c>
      <c r="K186" s="840" t="s">
        <v>650</v>
      </c>
      <c r="L186" s="841" t="s">
        <v>645</v>
      </c>
      <c r="M186" s="841" t="s">
        <v>352</v>
      </c>
      <c r="N186" s="841" t="s">
        <v>1390</v>
      </c>
      <c r="O186" s="841"/>
      <c r="P186" s="841" t="s">
        <v>655</v>
      </c>
      <c r="Q186" s="841" t="s">
        <v>323</v>
      </c>
      <c r="R186" s="840" t="s">
        <v>277</v>
      </c>
      <c r="S186" s="829"/>
      <c r="T186" s="829" t="s">
        <v>655</v>
      </c>
      <c r="U186" s="829" t="s">
        <v>323</v>
      </c>
      <c r="V186" s="847" t="s">
        <v>277</v>
      </c>
    </row>
    <row r="187" spans="1:22" outlineLevel="1">
      <c r="A187" s="847" t="s">
        <v>277</v>
      </c>
      <c r="B187" s="829" t="s">
        <v>2749</v>
      </c>
      <c r="C187" s="839">
        <v>43100</v>
      </c>
      <c r="D187" s="829" t="s">
        <v>2837</v>
      </c>
      <c r="E187" s="830" t="s">
        <v>2521</v>
      </c>
      <c r="F187" s="831">
        <v>70211</v>
      </c>
      <c r="G187" s="832">
        <v>33.630000000000003</v>
      </c>
      <c r="H187" s="829">
        <v>33.630000000000003</v>
      </c>
      <c r="I187" s="829" t="s">
        <v>60</v>
      </c>
      <c r="J187" s="1241">
        <v>45.42</v>
      </c>
      <c r="K187" s="840" t="s">
        <v>656</v>
      </c>
      <c r="L187" s="841" t="s">
        <v>645</v>
      </c>
      <c r="M187" s="841" t="s">
        <v>352</v>
      </c>
      <c r="N187" s="841" t="s">
        <v>1390</v>
      </c>
      <c r="O187" s="841"/>
      <c r="P187" s="841" t="s">
        <v>5</v>
      </c>
      <c r="Q187" s="841" t="s">
        <v>323</v>
      </c>
      <c r="R187" s="840" t="s">
        <v>652</v>
      </c>
      <c r="S187" s="829"/>
      <c r="T187" s="829" t="s">
        <v>5</v>
      </c>
      <c r="U187" s="829" t="s">
        <v>323</v>
      </c>
      <c r="V187" s="847" t="s">
        <v>652</v>
      </c>
    </row>
    <row r="188" spans="1:22" outlineLevel="1">
      <c r="A188" s="847" t="s">
        <v>277</v>
      </c>
      <c r="B188" s="829" t="s">
        <v>2749</v>
      </c>
      <c r="C188" s="839">
        <v>43084</v>
      </c>
      <c r="D188" s="829" t="s">
        <v>2840</v>
      </c>
      <c r="E188" s="830" t="s">
        <v>1393</v>
      </c>
      <c r="F188" s="831">
        <v>70171</v>
      </c>
      <c r="G188" s="832">
        <v>10.25</v>
      </c>
      <c r="H188" s="829">
        <v>10.25</v>
      </c>
      <c r="I188" s="829" t="s">
        <v>60</v>
      </c>
      <c r="J188" s="1241">
        <v>13.84</v>
      </c>
      <c r="K188" s="840" t="s">
        <v>818</v>
      </c>
      <c r="L188" s="841" t="s">
        <v>645</v>
      </c>
      <c r="M188" s="841" t="s">
        <v>352</v>
      </c>
      <c r="N188" s="841"/>
      <c r="O188" s="841"/>
      <c r="P188" s="841" t="s">
        <v>5</v>
      </c>
      <c r="Q188" s="841" t="s">
        <v>323</v>
      </c>
      <c r="R188" s="840" t="s">
        <v>652</v>
      </c>
      <c r="S188" s="829"/>
      <c r="T188" s="829" t="s">
        <v>5</v>
      </c>
      <c r="U188" s="829" t="s">
        <v>323</v>
      </c>
      <c r="V188" s="847" t="s">
        <v>652</v>
      </c>
    </row>
    <row r="189" spans="1:22">
      <c r="A189" s="842" t="s">
        <v>647</v>
      </c>
      <c r="B189" s="842"/>
      <c r="C189" s="842"/>
      <c r="D189" s="842"/>
      <c r="E189" s="843"/>
      <c r="F189" s="844"/>
      <c r="G189" s="845">
        <f>SUM(G184:G188)</f>
        <v>402.07</v>
      </c>
      <c r="H189" s="846">
        <f>SUM(H184:H188)</f>
        <v>402.07</v>
      </c>
      <c r="I189" s="842"/>
      <c r="J189" s="1242">
        <f>SUM(J184:J188)</f>
        <v>543.03</v>
      </c>
      <c r="K189" s="842"/>
      <c r="L189" s="842"/>
      <c r="M189" s="842"/>
      <c r="N189" s="842"/>
      <c r="O189" s="842"/>
      <c r="P189" s="842"/>
      <c r="Q189" s="842"/>
      <c r="R189" s="842"/>
      <c r="S189" s="829"/>
      <c r="T189" s="829"/>
      <c r="U189" s="829"/>
      <c r="V189" s="829"/>
    </row>
    <row r="190" spans="1:22" outlineLevel="1">
      <c r="A190" s="847" t="s">
        <v>278</v>
      </c>
      <c r="B190" s="829" t="s">
        <v>2749</v>
      </c>
      <c r="C190" s="839">
        <v>43100</v>
      </c>
      <c r="D190" s="829" t="s">
        <v>2837</v>
      </c>
      <c r="E190" s="830" t="s">
        <v>2839</v>
      </c>
      <c r="F190" s="831">
        <v>70212</v>
      </c>
      <c r="G190" s="832">
        <v>13.2</v>
      </c>
      <c r="H190" s="829">
        <v>13.2</v>
      </c>
      <c r="I190" s="829" t="s">
        <v>60</v>
      </c>
      <c r="J190" s="1241">
        <v>17.829999999999998</v>
      </c>
      <c r="K190" s="840" t="s">
        <v>650</v>
      </c>
      <c r="L190" s="841" t="s">
        <v>645</v>
      </c>
      <c r="M190" s="841" t="s">
        <v>352</v>
      </c>
      <c r="N190" s="841" t="s">
        <v>651</v>
      </c>
      <c r="O190" s="841"/>
      <c r="P190" s="841" t="s">
        <v>655</v>
      </c>
      <c r="Q190" s="841" t="s">
        <v>323</v>
      </c>
      <c r="R190" s="840" t="s">
        <v>278</v>
      </c>
      <c r="S190" s="829"/>
      <c r="T190" s="829" t="s">
        <v>655</v>
      </c>
      <c r="U190" s="829" t="s">
        <v>323</v>
      </c>
      <c r="V190" s="847" t="s">
        <v>278</v>
      </c>
    </row>
    <row r="191" spans="1:22" outlineLevel="1">
      <c r="A191" s="847" t="s">
        <v>278</v>
      </c>
      <c r="B191" s="829" t="s">
        <v>2749</v>
      </c>
      <c r="C191" s="839">
        <v>43100</v>
      </c>
      <c r="D191" s="829" t="s">
        <v>2837</v>
      </c>
      <c r="E191" s="830" t="s">
        <v>2838</v>
      </c>
      <c r="F191" s="831">
        <v>70213</v>
      </c>
      <c r="G191" s="832">
        <v>3.96</v>
      </c>
      <c r="H191" s="829">
        <v>3.96</v>
      </c>
      <c r="I191" s="829" t="s">
        <v>60</v>
      </c>
      <c r="J191" s="1241">
        <v>5.35</v>
      </c>
      <c r="K191" s="840" t="s">
        <v>650</v>
      </c>
      <c r="L191" s="841" t="s">
        <v>645</v>
      </c>
      <c r="M191" s="841" t="s">
        <v>352</v>
      </c>
      <c r="N191" s="841" t="s">
        <v>651</v>
      </c>
      <c r="O191" s="841"/>
      <c r="P191" s="841" t="s">
        <v>4</v>
      </c>
      <c r="Q191" s="841" t="s">
        <v>323</v>
      </c>
      <c r="R191" s="840" t="s">
        <v>652</v>
      </c>
      <c r="S191" s="829"/>
      <c r="T191" s="829" t="s">
        <v>4</v>
      </c>
      <c r="U191" s="829" t="s">
        <v>323</v>
      </c>
      <c r="V191" s="847" t="s">
        <v>652</v>
      </c>
    </row>
    <row r="192" spans="1:22" outlineLevel="1">
      <c r="A192" s="847" t="s">
        <v>278</v>
      </c>
      <c r="B192" s="829" t="s">
        <v>2749</v>
      </c>
      <c r="C192" s="839">
        <v>43100</v>
      </c>
      <c r="D192" s="829" t="s">
        <v>2837</v>
      </c>
      <c r="E192" s="830" t="s">
        <v>2841</v>
      </c>
      <c r="F192" s="831">
        <v>70211</v>
      </c>
      <c r="G192" s="832">
        <v>263.89999999999998</v>
      </c>
      <c r="H192" s="829">
        <v>263.89999999999998</v>
      </c>
      <c r="I192" s="829" t="s">
        <v>60</v>
      </c>
      <c r="J192" s="1241">
        <v>356.42</v>
      </c>
      <c r="K192" s="840" t="s">
        <v>650</v>
      </c>
      <c r="L192" s="841" t="s">
        <v>645</v>
      </c>
      <c r="M192" s="841" t="s">
        <v>352</v>
      </c>
      <c r="N192" s="841" t="s">
        <v>651</v>
      </c>
      <c r="O192" s="841"/>
      <c r="P192" s="841" t="s">
        <v>5</v>
      </c>
      <c r="Q192" s="841" t="s">
        <v>323</v>
      </c>
      <c r="R192" s="840" t="s">
        <v>652</v>
      </c>
      <c r="S192" s="829"/>
      <c r="T192" s="829" t="s">
        <v>5</v>
      </c>
      <c r="U192" s="829" t="s">
        <v>323</v>
      </c>
      <c r="V192" s="847" t="s">
        <v>652</v>
      </c>
    </row>
    <row r="193" spans="1:22" outlineLevel="1">
      <c r="A193" s="847" t="s">
        <v>278</v>
      </c>
      <c r="B193" s="829" t="s">
        <v>2749</v>
      </c>
      <c r="C193" s="839">
        <v>43100</v>
      </c>
      <c r="D193" s="829" t="s">
        <v>2837</v>
      </c>
      <c r="E193" s="830" t="s">
        <v>2841</v>
      </c>
      <c r="F193" s="831">
        <v>70211</v>
      </c>
      <c r="G193" s="832">
        <v>26.39</v>
      </c>
      <c r="H193" s="829">
        <v>26.39</v>
      </c>
      <c r="I193" s="829" t="s">
        <v>60</v>
      </c>
      <c r="J193" s="1241">
        <v>35.64</v>
      </c>
      <c r="K193" s="840" t="s">
        <v>656</v>
      </c>
      <c r="L193" s="841" t="s">
        <v>645</v>
      </c>
      <c r="M193" s="841" t="s">
        <v>352</v>
      </c>
      <c r="N193" s="841" t="s">
        <v>651</v>
      </c>
      <c r="O193" s="841"/>
      <c r="P193" s="841" t="s">
        <v>5</v>
      </c>
      <c r="Q193" s="841" t="s">
        <v>323</v>
      </c>
      <c r="R193" s="840" t="s">
        <v>652</v>
      </c>
      <c r="S193" s="829"/>
      <c r="T193" s="829" t="s">
        <v>5</v>
      </c>
      <c r="U193" s="829" t="s">
        <v>323</v>
      </c>
      <c r="V193" s="847" t="s">
        <v>652</v>
      </c>
    </row>
    <row r="194" spans="1:22">
      <c r="A194" s="842" t="s">
        <v>647</v>
      </c>
      <c r="B194" s="842"/>
      <c r="C194" s="842"/>
      <c r="D194" s="842"/>
      <c r="E194" s="843"/>
      <c r="F194" s="844"/>
      <c r="G194" s="845">
        <f>SUM(G190:G193)</f>
        <v>307.45</v>
      </c>
      <c r="H194" s="846">
        <f>SUM(H190:H193)</f>
        <v>307.45</v>
      </c>
      <c r="I194" s="842"/>
      <c r="J194" s="1242">
        <f>SUM(J190:J193)</f>
        <v>415.24</v>
      </c>
      <c r="K194" s="842"/>
      <c r="L194" s="842"/>
      <c r="M194" s="842"/>
      <c r="N194" s="842"/>
      <c r="O194" s="842"/>
      <c r="P194" s="842"/>
      <c r="Q194" s="842"/>
      <c r="R194" s="842"/>
      <c r="S194" s="829"/>
      <c r="T194" s="829"/>
      <c r="U194" s="829"/>
      <c r="V194" s="829"/>
    </row>
    <row r="195" spans="1:22" outlineLevel="1">
      <c r="A195" s="847" t="s">
        <v>279</v>
      </c>
      <c r="B195" s="829" t="s">
        <v>2749</v>
      </c>
      <c r="C195" s="839">
        <v>43100</v>
      </c>
      <c r="D195" s="829" t="s">
        <v>2837</v>
      </c>
      <c r="E195" s="830" t="s">
        <v>2839</v>
      </c>
      <c r="F195" s="831">
        <v>70212</v>
      </c>
      <c r="G195" s="832">
        <v>26.86</v>
      </c>
      <c r="H195" s="829">
        <v>26.86</v>
      </c>
      <c r="I195" s="829" t="s">
        <v>60</v>
      </c>
      <c r="J195" s="1241">
        <v>36.28</v>
      </c>
      <c r="K195" s="840" t="s">
        <v>650</v>
      </c>
      <c r="L195" s="841" t="s">
        <v>645</v>
      </c>
      <c r="M195" s="841" t="s">
        <v>352</v>
      </c>
      <c r="N195" s="841" t="s">
        <v>815</v>
      </c>
      <c r="O195" s="841"/>
      <c r="P195" s="841" t="s">
        <v>655</v>
      </c>
      <c r="Q195" s="841" t="s">
        <v>323</v>
      </c>
      <c r="R195" s="840" t="s">
        <v>279</v>
      </c>
      <c r="S195" s="829"/>
      <c r="T195" s="829" t="s">
        <v>655</v>
      </c>
      <c r="U195" s="829" t="s">
        <v>323</v>
      </c>
      <c r="V195" s="847" t="s">
        <v>279</v>
      </c>
    </row>
    <row r="196" spans="1:22" outlineLevel="1">
      <c r="A196" s="847" t="s">
        <v>279</v>
      </c>
      <c r="B196" s="829" t="s">
        <v>2749</v>
      </c>
      <c r="C196" s="839">
        <v>43100</v>
      </c>
      <c r="D196" s="829" t="s">
        <v>2837</v>
      </c>
      <c r="E196" s="830" t="s">
        <v>2838</v>
      </c>
      <c r="F196" s="831">
        <v>70213</v>
      </c>
      <c r="G196" s="832">
        <v>8.06</v>
      </c>
      <c r="H196" s="829">
        <v>8.06</v>
      </c>
      <c r="I196" s="829" t="s">
        <v>60</v>
      </c>
      <c r="J196" s="1241">
        <v>10.89</v>
      </c>
      <c r="K196" s="840" t="s">
        <v>650</v>
      </c>
      <c r="L196" s="841" t="s">
        <v>645</v>
      </c>
      <c r="M196" s="841" t="s">
        <v>352</v>
      </c>
      <c r="N196" s="841" t="s">
        <v>815</v>
      </c>
      <c r="O196" s="841"/>
      <c r="P196" s="841" t="s">
        <v>4</v>
      </c>
      <c r="Q196" s="841" t="s">
        <v>323</v>
      </c>
      <c r="R196" s="840" t="s">
        <v>652</v>
      </c>
      <c r="S196" s="829"/>
      <c r="T196" s="829" t="s">
        <v>4</v>
      </c>
      <c r="U196" s="829" t="s">
        <v>323</v>
      </c>
      <c r="V196" s="847" t="s">
        <v>652</v>
      </c>
    </row>
    <row r="197" spans="1:22" outlineLevel="1">
      <c r="A197" s="847" t="s">
        <v>279</v>
      </c>
      <c r="B197" s="829" t="s">
        <v>2749</v>
      </c>
      <c r="C197" s="839">
        <v>43100</v>
      </c>
      <c r="D197" s="829" t="s">
        <v>2837</v>
      </c>
      <c r="E197" s="830" t="s">
        <v>817</v>
      </c>
      <c r="F197" s="831">
        <v>70211</v>
      </c>
      <c r="G197" s="832">
        <v>537.1</v>
      </c>
      <c r="H197" s="829">
        <v>537.1</v>
      </c>
      <c r="I197" s="829" t="s">
        <v>60</v>
      </c>
      <c r="J197" s="1241">
        <v>725.39</v>
      </c>
      <c r="K197" s="840" t="s">
        <v>650</v>
      </c>
      <c r="L197" s="841" t="s">
        <v>645</v>
      </c>
      <c r="M197" s="841" t="s">
        <v>352</v>
      </c>
      <c r="N197" s="841" t="s">
        <v>815</v>
      </c>
      <c r="O197" s="841"/>
      <c r="P197" s="841" t="s">
        <v>5</v>
      </c>
      <c r="Q197" s="841" t="s">
        <v>323</v>
      </c>
      <c r="R197" s="840" t="s">
        <v>652</v>
      </c>
      <c r="S197" s="829"/>
      <c r="T197" s="829" t="s">
        <v>5</v>
      </c>
      <c r="U197" s="829" t="s">
        <v>323</v>
      </c>
      <c r="V197" s="847" t="s">
        <v>652</v>
      </c>
    </row>
    <row r="198" spans="1:22" outlineLevel="1">
      <c r="A198" s="847" t="s">
        <v>279</v>
      </c>
      <c r="B198" s="829" t="s">
        <v>2749</v>
      </c>
      <c r="C198" s="839">
        <v>43100</v>
      </c>
      <c r="D198" s="829" t="s">
        <v>2837</v>
      </c>
      <c r="E198" s="830" t="s">
        <v>817</v>
      </c>
      <c r="F198" s="831">
        <v>70211</v>
      </c>
      <c r="G198" s="832">
        <v>53.71</v>
      </c>
      <c r="H198" s="829">
        <v>53.71</v>
      </c>
      <c r="I198" s="829" t="s">
        <v>60</v>
      </c>
      <c r="J198" s="1241">
        <v>72.540000000000006</v>
      </c>
      <c r="K198" s="840" t="s">
        <v>656</v>
      </c>
      <c r="L198" s="841" t="s">
        <v>645</v>
      </c>
      <c r="M198" s="841" t="s">
        <v>352</v>
      </c>
      <c r="N198" s="841" t="s">
        <v>815</v>
      </c>
      <c r="O198" s="841"/>
      <c r="P198" s="841" t="s">
        <v>5</v>
      </c>
      <c r="Q198" s="841" t="s">
        <v>323</v>
      </c>
      <c r="R198" s="840" t="s">
        <v>652</v>
      </c>
      <c r="S198" s="829"/>
      <c r="T198" s="829" t="s">
        <v>5</v>
      </c>
      <c r="U198" s="829" t="s">
        <v>323</v>
      </c>
      <c r="V198" s="847" t="s">
        <v>652</v>
      </c>
    </row>
    <row r="199" spans="1:22">
      <c r="A199" s="842" t="s">
        <v>647</v>
      </c>
      <c r="B199" s="842"/>
      <c r="C199" s="842"/>
      <c r="D199" s="842"/>
      <c r="E199" s="843"/>
      <c r="F199" s="844"/>
      <c r="G199" s="845">
        <f>SUM(G195:G198)</f>
        <v>625.73</v>
      </c>
      <c r="H199" s="846">
        <f>SUM(H195:H198)</f>
        <v>625.73</v>
      </c>
      <c r="I199" s="842"/>
      <c r="J199" s="1242">
        <f>SUM(J195:J198)</f>
        <v>845.09999999999991</v>
      </c>
      <c r="K199" s="842"/>
      <c r="L199" s="842"/>
      <c r="M199" s="842"/>
      <c r="N199" s="842"/>
      <c r="O199" s="842"/>
      <c r="P199" s="842"/>
      <c r="Q199" s="842"/>
      <c r="R199" s="842"/>
      <c r="S199" s="829"/>
      <c r="T199" s="829"/>
      <c r="U199" s="829"/>
      <c r="V199" s="829"/>
    </row>
    <row r="200" spans="1:22" outlineLevel="1">
      <c r="A200" s="847" t="s">
        <v>281</v>
      </c>
      <c r="B200" s="829" t="s">
        <v>2749</v>
      </c>
      <c r="C200" s="839">
        <v>43070</v>
      </c>
      <c r="D200" s="829" t="s">
        <v>2842</v>
      </c>
      <c r="E200" s="830" t="s">
        <v>2843</v>
      </c>
      <c r="F200" s="831">
        <v>70306</v>
      </c>
      <c r="G200" s="832">
        <v>259.14999999999998</v>
      </c>
      <c r="H200" s="829">
        <v>350</v>
      </c>
      <c r="I200" s="829" t="s">
        <v>322</v>
      </c>
      <c r="J200" s="1241">
        <f>H200</f>
        <v>350</v>
      </c>
      <c r="K200" s="840" t="s">
        <v>670</v>
      </c>
      <c r="L200" s="841" t="s">
        <v>917</v>
      </c>
      <c r="M200" s="841" t="s">
        <v>352</v>
      </c>
      <c r="N200" s="841" t="s">
        <v>783</v>
      </c>
      <c r="O200" s="841"/>
      <c r="P200" s="841" t="s">
        <v>5</v>
      </c>
      <c r="Q200" s="841" t="s">
        <v>323</v>
      </c>
      <c r="R200" s="840" t="s">
        <v>652</v>
      </c>
      <c r="S200" s="829"/>
      <c r="T200" s="829" t="s">
        <v>5</v>
      </c>
      <c r="U200" s="829" t="s">
        <v>323</v>
      </c>
      <c r="V200" s="847" t="s">
        <v>652</v>
      </c>
    </row>
    <row r="201" spans="1:22" outlineLevel="1">
      <c r="A201" s="847" t="s">
        <v>281</v>
      </c>
      <c r="B201" s="829" t="s">
        <v>2749</v>
      </c>
      <c r="C201" s="839">
        <v>43087</v>
      </c>
      <c r="D201" s="829" t="s">
        <v>2844</v>
      </c>
      <c r="E201" s="830" t="s">
        <v>2845</v>
      </c>
      <c r="F201" s="831">
        <v>70299</v>
      </c>
      <c r="G201" s="832">
        <v>26.66</v>
      </c>
      <c r="H201" s="829">
        <v>36</v>
      </c>
      <c r="I201" s="829" t="s">
        <v>322</v>
      </c>
      <c r="J201" s="1241">
        <f>H201</f>
        <v>36</v>
      </c>
      <c r="K201" s="840" t="s">
        <v>667</v>
      </c>
      <c r="L201" s="841" t="s">
        <v>665</v>
      </c>
      <c r="M201" s="841" t="s">
        <v>352</v>
      </c>
      <c r="N201" s="841" t="s">
        <v>815</v>
      </c>
      <c r="O201" s="841"/>
      <c r="P201" s="841" t="s">
        <v>5</v>
      </c>
      <c r="Q201" s="841" t="s">
        <v>323</v>
      </c>
      <c r="R201" s="840" t="s">
        <v>652</v>
      </c>
      <c r="S201" s="829"/>
      <c r="T201" s="829" t="s">
        <v>5</v>
      </c>
      <c r="U201" s="829" t="s">
        <v>323</v>
      </c>
      <c r="V201" s="847" t="s">
        <v>652</v>
      </c>
    </row>
    <row r="202" spans="1:22">
      <c r="A202" s="842" t="s">
        <v>647</v>
      </c>
      <c r="B202" s="842"/>
      <c r="C202" s="842"/>
      <c r="D202" s="842"/>
      <c r="E202" s="843"/>
      <c r="F202" s="844"/>
      <c r="G202" s="845">
        <f>SUM(G200:G201)</f>
        <v>285.81</v>
      </c>
      <c r="H202" s="846">
        <f>SUM(H200:H201)</f>
        <v>386</v>
      </c>
      <c r="I202" s="842"/>
      <c r="J202" s="1242">
        <f>SUM(J200:J201)</f>
        <v>386</v>
      </c>
      <c r="K202" s="842"/>
      <c r="L202" s="842"/>
      <c r="M202" s="842"/>
      <c r="N202" s="842"/>
      <c r="O202" s="842"/>
      <c r="P202" s="842"/>
      <c r="Q202" s="842"/>
      <c r="R202" s="842"/>
      <c r="S202" s="829"/>
      <c r="T202" s="829"/>
      <c r="U202" s="829"/>
      <c r="V202" s="829"/>
    </row>
    <row r="203" spans="1:22" outlineLevel="1">
      <c r="A203" s="847" t="s">
        <v>284</v>
      </c>
      <c r="B203" s="829" t="s">
        <v>2749</v>
      </c>
      <c r="C203" s="839">
        <v>43100</v>
      </c>
      <c r="D203" s="829" t="s">
        <v>2846</v>
      </c>
      <c r="E203" s="830" t="s">
        <v>2847</v>
      </c>
      <c r="F203" s="831">
        <v>70310</v>
      </c>
      <c r="G203" s="832">
        <v>7037.15</v>
      </c>
      <c r="H203" s="829">
        <v>9427.67</v>
      </c>
      <c r="I203" s="829" t="s">
        <v>322</v>
      </c>
      <c r="J203" s="1241">
        <f>H203</f>
        <v>9427.67</v>
      </c>
      <c r="K203" s="840" t="s">
        <v>1417</v>
      </c>
      <c r="L203" s="841" t="s">
        <v>661</v>
      </c>
      <c r="M203" s="841" t="s">
        <v>352</v>
      </c>
      <c r="N203" s="841"/>
      <c r="O203" s="841" t="s">
        <v>2247</v>
      </c>
      <c r="P203" s="841" t="s">
        <v>5</v>
      </c>
      <c r="Q203" s="841" t="s">
        <v>323</v>
      </c>
      <c r="R203" s="840" t="s">
        <v>652</v>
      </c>
      <c r="S203" s="829" t="s">
        <v>2247</v>
      </c>
      <c r="T203" s="829" t="s">
        <v>5</v>
      </c>
      <c r="U203" s="829" t="s">
        <v>323</v>
      </c>
      <c r="V203" s="847" t="s">
        <v>652</v>
      </c>
    </row>
    <row r="204" spans="1:22" outlineLevel="1">
      <c r="A204" s="847" t="s">
        <v>284</v>
      </c>
      <c r="B204" s="829" t="s">
        <v>2749</v>
      </c>
      <c r="C204" s="839">
        <v>43100</v>
      </c>
      <c r="D204" s="829" t="s">
        <v>2848</v>
      </c>
      <c r="E204" s="830" t="s">
        <v>2849</v>
      </c>
      <c r="F204" s="831">
        <v>70311</v>
      </c>
      <c r="G204" s="832">
        <v>6138.69</v>
      </c>
      <c r="H204" s="829">
        <v>8224</v>
      </c>
      <c r="I204" s="829" t="s">
        <v>322</v>
      </c>
      <c r="J204" s="1241">
        <f>H204</f>
        <v>8224</v>
      </c>
      <c r="K204" s="840" t="s">
        <v>1417</v>
      </c>
      <c r="L204" s="841" t="s">
        <v>661</v>
      </c>
      <c r="M204" s="841" t="s">
        <v>352</v>
      </c>
      <c r="N204" s="841"/>
      <c r="O204" s="841" t="s">
        <v>2244</v>
      </c>
      <c r="P204" s="841" t="s">
        <v>5</v>
      </c>
      <c r="Q204" s="841" t="s">
        <v>323</v>
      </c>
      <c r="R204" s="840" t="s">
        <v>652</v>
      </c>
      <c r="S204" s="829" t="s">
        <v>2244</v>
      </c>
      <c r="T204" s="829" t="s">
        <v>5</v>
      </c>
      <c r="U204" s="829" t="s">
        <v>323</v>
      </c>
      <c r="V204" s="847" t="s">
        <v>652</v>
      </c>
    </row>
    <row r="205" spans="1:22">
      <c r="A205" s="842" t="s">
        <v>647</v>
      </c>
      <c r="B205" s="842"/>
      <c r="C205" s="842"/>
      <c r="D205" s="842"/>
      <c r="E205" s="843"/>
      <c r="F205" s="844"/>
      <c r="G205" s="845">
        <f>SUM(G203:G204)</f>
        <v>13175.84</v>
      </c>
      <c r="H205" s="846">
        <f>SUM(H203:H204)</f>
        <v>17651.669999999998</v>
      </c>
      <c r="I205" s="842"/>
      <c r="J205" s="1242">
        <f>SUM(J203:J204)</f>
        <v>17651.669999999998</v>
      </c>
      <c r="K205" s="842"/>
      <c r="L205" s="842"/>
      <c r="M205" s="842"/>
      <c r="N205" s="842"/>
      <c r="O205" s="842"/>
      <c r="P205" s="842"/>
      <c r="Q205" s="842"/>
      <c r="R205" s="842"/>
      <c r="S205" s="829"/>
      <c r="T205" s="829"/>
      <c r="U205" s="829"/>
      <c r="V205" s="829"/>
    </row>
    <row r="206" spans="1:22" outlineLevel="1">
      <c r="A206" s="847" t="s">
        <v>285</v>
      </c>
      <c r="B206" s="829" t="s">
        <v>2749</v>
      </c>
      <c r="C206" s="839">
        <v>43091</v>
      </c>
      <c r="D206" s="829" t="s">
        <v>2850</v>
      </c>
      <c r="E206" s="830" t="s">
        <v>824</v>
      </c>
      <c r="F206" s="831">
        <v>70299</v>
      </c>
      <c r="G206" s="832">
        <v>2.5499999999999998</v>
      </c>
      <c r="H206" s="829">
        <v>3.45</v>
      </c>
      <c r="I206" s="829" t="s">
        <v>322</v>
      </c>
      <c r="J206" s="1241">
        <f t="shared" ref="J206:J230" si="16">H206</f>
        <v>3.45</v>
      </c>
      <c r="K206" s="840" t="s">
        <v>818</v>
      </c>
      <c r="L206" s="841" t="s">
        <v>665</v>
      </c>
      <c r="M206" s="841" t="s">
        <v>352</v>
      </c>
      <c r="N206" s="841"/>
      <c r="O206" s="841"/>
      <c r="P206" s="841" t="s">
        <v>5</v>
      </c>
      <c r="Q206" s="841" t="s">
        <v>323</v>
      </c>
      <c r="R206" s="840" t="s">
        <v>652</v>
      </c>
      <c r="S206" s="829"/>
      <c r="T206" s="829" t="s">
        <v>5</v>
      </c>
      <c r="U206" s="829" t="s">
        <v>323</v>
      </c>
      <c r="V206" s="847" t="s">
        <v>652</v>
      </c>
    </row>
    <row r="207" spans="1:22" outlineLevel="1">
      <c r="A207" s="847" t="s">
        <v>285</v>
      </c>
      <c r="B207" s="829" t="s">
        <v>2749</v>
      </c>
      <c r="C207" s="839">
        <v>43091</v>
      </c>
      <c r="D207" s="829" t="s">
        <v>2850</v>
      </c>
      <c r="E207" s="830" t="s">
        <v>825</v>
      </c>
      <c r="F207" s="831">
        <v>70299</v>
      </c>
      <c r="G207" s="832">
        <v>0.41</v>
      </c>
      <c r="H207" s="829">
        <v>0.55000000000000004</v>
      </c>
      <c r="I207" s="829" t="s">
        <v>322</v>
      </c>
      <c r="J207" s="1241">
        <f t="shared" si="16"/>
        <v>0.55000000000000004</v>
      </c>
      <c r="K207" s="840" t="s">
        <v>818</v>
      </c>
      <c r="L207" s="841" t="s">
        <v>665</v>
      </c>
      <c r="M207" s="841" t="s">
        <v>352</v>
      </c>
      <c r="N207" s="841"/>
      <c r="O207" s="841"/>
      <c r="P207" s="841" t="s">
        <v>5</v>
      </c>
      <c r="Q207" s="841" t="s">
        <v>323</v>
      </c>
      <c r="R207" s="840" t="s">
        <v>652</v>
      </c>
      <c r="S207" s="829"/>
      <c r="T207" s="829" t="s">
        <v>5</v>
      </c>
      <c r="U207" s="829" t="s">
        <v>323</v>
      </c>
      <c r="V207" s="847" t="s">
        <v>652</v>
      </c>
    </row>
    <row r="208" spans="1:22" outlineLevel="1">
      <c r="A208" s="847" t="s">
        <v>285</v>
      </c>
      <c r="B208" s="829" t="s">
        <v>2749</v>
      </c>
      <c r="C208" s="839">
        <v>43091</v>
      </c>
      <c r="D208" s="829" t="s">
        <v>2851</v>
      </c>
      <c r="E208" s="830" t="s">
        <v>1087</v>
      </c>
      <c r="F208" s="831">
        <v>70307</v>
      </c>
      <c r="G208" s="832">
        <v>4.46</v>
      </c>
      <c r="H208" s="829">
        <v>6.03</v>
      </c>
      <c r="I208" s="829" t="s">
        <v>322</v>
      </c>
      <c r="J208" s="1241">
        <f t="shared" si="16"/>
        <v>6.03</v>
      </c>
      <c r="K208" s="840" t="s">
        <v>818</v>
      </c>
      <c r="L208" s="841" t="s">
        <v>661</v>
      </c>
      <c r="M208" s="841" t="s">
        <v>352</v>
      </c>
      <c r="N208" s="841"/>
      <c r="O208" s="841"/>
      <c r="P208" s="841" t="s">
        <v>5</v>
      </c>
      <c r="Q208" s="841" t="s">
        <v>323</v>
      </c>
      <c r="R208" s="840" t="s">
        <v>652</v>
      </c>
      <c r="S208" s="829"/>
      <c r="T208" s="829" t="s">
        <v>5</v>
      </c>
      <c r="U208" s="829" t="s">
        <v>323</v>
      </c>
      <c r="V208" s="847" t="s">
        <v>652</v>
      </c>
    </row>
    <row r="209" spans="1:22" outlineLevel="1">
      <c r="A209" s="847" t="s">
        <v>285</v>
      </c>
      <c r="B209" s="829" t="s">
        <v>2749</v>
      </c>
      <c r="C209" s="839">
        <v>43091</v>
      </c>
      <c r="D209" s="829" t="s">
        <v>2851</v>
      </c>
      <c r="E209" s="830" t="s">
        <v>1087</v>
      </c>
      <c r="F209" s="831">
        <v>70307</v>
      </c>
      <c r="G209" s="832">
        <v>62.99</v>
      </c>
      <c r="H209" s="829">
        <v>85.07</v>
      </c>
      <c r="I209" s="829" t="s">
        <v>322</v>
      </c>
      <c r="J209" s="1241">
        <f t="shared" si="16"/>
        <v>85.07</v>
      </c>
      <c r="K209" s="840" t="s">
        <v>818</v>
      </c>
      <c r="L209" s="841" t="s">
        <v>661</v>
      </c>
      <c r="M209" s="841" t="s">
        <v>352</v>
      </c>
      <c r="N209" s="841"/>
      <c r="O209" s="841"/>
      <c r="P209" s="841" t="s">
        <v>5</v>
      </c>
      <c r="Q209" s="841" t="s">
        <v>323</v>
      </c>
      <c r="R209" s="840" t="s">
        <v>652</v>
      </c>
      <c r="S209" s="829"/>
      <c r="T209" s="829" t="s">
        <v>5</v>
      </c>
      <c r="U209" s="829" t="s">
        <v>323</v>
      </c>
      <c r="V209" s="847" t="s">
        <v>652</v>
      </c>
    </row>
    <row r="210" spans="1:22" outlineLevel="1">
      <c r="A210" s="847" t="s">
        <v>285</v>
      </c>
      <c r="B210" s="829" t="s">
        <v>2749</v>
      </c>
      <c r="C210" s="839">
        <v>43091</v>
      </c>
      <c r="D210" s="829" t="s">
        <v>2851</v>
      </c>
      <c r="E210" s="830" t="s">
        <v>1087</v>
      </c>
      <c r="F210" s="831">
        <v>70307</v>
      </c>
      <c r="G210" s="832">
        <v>7.52</v>
      </c>
      <c r="H210" s="829">
        <v>10.15</v>
      </c>
      <c r="I210" s="829" t="s">
        <v>322</v>
      </c>
      <c r="J210" s="1241">
        <f t="shared" si="16"/>
        <v>10.15</v>
      </c>
      <c r="K210" s="840" t="s">
        <v>818</v>
      </c>
      <c r="L210" s="841" t="s">
        <v>661</v>
      </c>
      <c r="M210" s="841" t="s">
        <v>352</v>
      </c>
      <c r="N210" s="841"/>
      <c r="O210" s="841"/>
      <c r="P210" s="841" t="s">
        <v>5</v>
      </c>
      <c r="Q210" s="841" t="s">
        <v>323</v>
      </c>
      <c r="R210" s="840" t="s">
        <v>652</v>
      </c>
      <c r="S210" s="829"/>
      <c r="T210" s="829" t="s">
        <v>5</v>
      </c>
      <c r="U210" s="829" t="s">
        <v>323</v>
      </c>
      <c r="V210" s="847" t="s">
        <v>652</v>
      </c>
    </row>
    <row r="211" spans="1:22" outlineLevel="1">
      <c r="A211" s="847" t="s">
        <v>285</v>
      </c>
      <c r="B211" s="829" t="s">
        <v>2749</v>
      </c>
      <c r="C211" s="839">
        <v>43091</v>
      </c>
      <c r="D211" s="829" t="s">
        <v>2851</v>
      </c>
      <c r="E211" s="830" t="s">
        <v>2852</v>
      </c>
      <c r="F211" s="831">
        <v>70307</v>
      </c>
      <c r="G211" s="832">
        <v>2.8</v>
      </c>
      <c r="H211" s="829">
        <v>3.78</v>
      </c>
      <c r="I211" s="829" t="s">
        <v>322</v>
      </c>
      <c r="J211" s="1241">
        <f t="shared" si="16"/>
        <v>3.78</v>
      </c>
      <c r="K211" s="840" t="s">
        <v>818</v>
      </c>
      <c r="L211" s="841" t="s">
        <v>661</v>
      </c>
      <c r="M211" s="841" t="s">
        <v>352</v>
      </c>
      <c r="N211" s="841"/>
      <c r="O211" s="841"/>
      <c r="P211" s="841" t="s">
        <v>5</v>
      </c>
      <c r="Q211" s="841" t="s">
        <v>323</v>
      </c>
      <c r="R211" s="840" t="s">
        <v>652</v>
      </c>
      <c r="S211" s="829"/>
      <c r="T211" s="829" t="s">
        <v>5</v>
      </c>
      <c r="U211" s="829" t="s">
        <v>323</v>
      </c>
      <c r="V211" s="847" t="s">
        <v>652</v>
      </c>
    </row>
    <row r="212" spans="1:22" outlineLevel="1">
      <c r="A212" s="847" t="s">
        <v>285</v>
      </c>
      <c r="B212" s="829" t="s">
        <v>2749</v>
      </c>
      <c r="C212" s="839">
        <v>43091</v>
      </c>
      <c r="D212" s="829" t="s">
        <v>2851</v>
      </c>
      <c r="E212" s="830" t="s">
        <v>2853</v>
      </c>
      <c r="F212" s="831">
        <v>70307</v>
      </c>
      <c r="G212" s="832">
        <v>2.8</v>
      </c>
      <c r="H212" s="829">
        <v>3.78</v>
      </c>
      <c r="I212" s="829" t="s">
        <v>322</v>
      </c>
      <c r="J212" s="1241">
        <f t="shared" si="16"/>
        <v>3.78</v>
      </c>
      <c r="K212" s="840" t="s">
        <v>818</v>
      </c>
      <c r="L212" s="841" t="s">
        <v>661</v>
      </c>
      <c r="M212" s="841" t="s">
        <v>352</v>
      </c>
      <c r="N212" s="841"/>
      <c r="O212" s="841"/>
      <c r="P212" s="841" t="s">
        <v>5</v>
      </c>
      <c r="Q212" s="841" t="s">
        <v>323</v>
      </c>
      <c r="R212" s="840" t="s">
        <v>652</v>
      </c>
      <c r="S212" s="829"/>
      <c r="T212" s="829" t="s">
        <v>5</v>
      </c>
      <c r="U212" s="829" t="s">
        <v>323</v>
      </c>
      <c r="V212" s="847" t="s">
        <v>652</v>
      </c>
    </row>
    <row r="213" spans="1:22" outlineLevel="1">
      <c r="A213" s="847" t="s">
        <v>285</v>
      </c>
      <c r="B213" s="829" t="s">
        <v>2749</v>
      </c>
      <c r="C213" s="839">
        <v>43091</v>
      </c>
      <c r="D213" s="829" t="s">
        <v>2851</v>
      </c>
      <c r="E213" s="830" t="s">
        <v>2854</v>
      </c>
      <c r="F213" s="831">
        <v>70307</v>
      </c>
      <c r="G213" s="832">
        <v>2.8</v>
      </c>
      <c r="H213" s="829">
        <v>3.78</v>
      </c>
      <c r="I213" s="829" t="s">
        <v>322</v>
      </c>
      <c r="J213" s="1241">
        <f t="shared" si="16"/>
        <v>3.78</v>
      </c>
      <c r="K213" s="840" t="s">
        <v>818</v>
      </c>
      <c r="L213" s="841" t="s">
        <v>661</v>
      </c>
      <c r="M213" s="841" t="s">
        <v>352</v>
      </c>
      <c r="N213" s="841"/>
      <c r="O213" s="841"/>
      <c r="P213" s="841" t="s">
        <v>5</v>
      </c>
      <c r="Q213" s="841" t="s">
        <v>323</v>
      </c>
      <c r="R213" s="840" t="s">
        <v>652</v>
      </c>
      <c r="S213" s="829"/>
      <c r="T213" s="829" t="s">
        <v>5</v>
      </c>
      <c r="U213" s="829" t="s">
        <v>323</v>
      </c>
      <c r="V213" s="847" t="s">
        <v>652</v>
      </c>
    </row>
    <row r="214" spans="1:22" outlineLevel="1">
      <c r="A214" s="847" t="s">
        <v>285</v>
      </c>
      <c r="B214" s="829" t="s">
        <v>2749</v>
      </c>
      <c r="C214" s="839">
        <v>43091</v>
      </c>
      <c r="D214" s="829" t="s">
        <v>2851</v>
      </c>
      <c r="E214" s="830" t="s">
        <v>2855</v>
      </c>
      <c r="F214" s="831">
        <v>70307</v>
      </c>
      <c r="G214" s="832">
        <v>2.8</v>
      </c>
      <c r="H214" s="829">
        <v>3.78</v>
      </c>
      <c r="I214" s="829" t="s">
        <v>322</v>
      </c>
      <c r="J214" s="1241">
        <f t="shared" si="16"/>
        <v>3.78</v>
      </c>
      <c r="K214" s="840" t="s">
        <v>818</v>
      </c>
      <c r="L214" s="841" t="s">
        <v>661</v>
      </c>
      <c r="M214" s="841" t="s">
        <v>352</v>
      </c>
      <c r="N214" s="841"/>
      <c r="O214" s="841"/>
      <c r="P214" s="841" t="s">
        <v>5</v>
      </c>
      <c r="Q214" s="841" t="s">
        <v>323</v>
      </c>
      <c r="R214" s="840" t="s">
        <v>652</v>
      </c>
      <c r="S214" s="829"/>
      <c r="T214" s="829" t="s">
        <v>5</v>
      </c>
      <c r="U214" s="829" t="s">
        <v>323</v>
      </c>
      <c r="V214" s="847" t="s">
        <v>652</v>
      </c>
    </row>
    <row r="215" spans="1:22" outlineLevel="1">
      <c r="A215" s="847" t="s">
        <v>285</v>
      </c>
      <c r="B215" s="829" t="s">
        <v>2749</v>
      </c>
      <c r="C215" s="839">
        <v>43091</v>
      </c>
      <c r="D215" s="829" t="s">
        <v>2851</v>
      </c>
      <c r="E215" s="830" t="s">
        <v>1087</v>
      </c>
      <c r="F215" s="831">
        <v>70307</v>
      </c>
      <c r="G215" s="832">
        <v>6.03</v>
      </c>
      <c r="H215" s="829">
        <v>8.14</v>
      </c>
      <c r="I215" s="829" t="s">
        <v>322</v>
      </c>
      <c r="J215" s="1241">
        <f t="shared" si="16"/>
        <v>8.14</v>
      </c>
      <c r="K215" s="840" t="s">
        <v>818</v>
      </c>
      <c r="L215" s="841" t="s">
        <v>661</v>
      </c>
      <c r="M215" s="841" t="s">
        <v>352</v>
      </c>
      <c r="N215" s="841"/>
      <c r="O215" s="841"/>
      <c r="P215" s="841" t="s">
        <v>5</v>
      </c>
      <c r="Q215" s="841" t="s">
        <v>323</v>
      </c>
      <c r="R215" s="840" t="s">
        <v>652</v>
      </c>
      <c r="S215" s="829"/>
      <c r="T215" s="829" t="s">
        <v>5</v>
      </c>
      <c r="U215" s="829" t="s">
        <v>323</v>
      </c>
      <c r="V215" s="847" t="s">
        <v>652</v>
      </c>
    </row>
    <row r="216" spans="1:22" outlineLevel="1">
      <c r="A216" s="847" t="s">
        <v>285</v>
      </c>
      <c r="B216" s="829" t="s">
        <v>2749</v>
      </c>
      <c r="C216" s="839">
        <v>43091</v>
      </c>
      <c r="D216" s="829" t="s">
        <v>2851</v>
      </c>
      <c r="E216" s="830" t="s">
        <v>1087</v>
      </c>
      <c r="F216" s="831">
        <v>70307</v>
      </c>
      <c r="G216" s="832">
        <v>10.74</v>
      </c>
      <c r="H216" s="829">
        <v>14.5</v>
      </c>
      <c r="I216" s="829" t="s">
        <v>322</v>
      </c>
      <c r="J216" s="1241">
        <f t="shared" si="16"/>
        <v>14.5</v>
      </c>
      <c r="K216" s="840" t="s">
        <v>818</v>
      </c>
      <c r="L216" s="841" t="s">
        <v>661</v>
      </c>
      <c r="M216" s="841" t="s">
        <v>352</v>
      </c>
      <c r="N216" s="841"/>
      <c r="O216" s="841"/>
      <c r="P216" s="841" t="s">
        <v>5</v>
      </c>
      <c r="Q216" s="841" t="s">
        <v>323</v>
      </c>
      <c r="R216" s="840" t="s">
        <v>652</v>
      </c>
      <c r="S216" s="829"/>
      <c r="T216" s="829" t="s">
        <v>5</v>
      </c>
      <c r="U216" s="829" t="s">
        <v>323</v>
      </c>
      <c r="V216" s="847" t="s">
        <v>652</v>
      </c>
    </row>
    <row r="217" spans="1:22" outlineLevel="1">
      <c r="A217" s="847" t="s">
        <v>285</v>
      </c>
      <c r="B217" s="829" t="s">
        <v>2749</v>
      </c>
      <c r="C217" s="839">
        <v>43091</v>
      </c>
      <c r="D217" s="829" t="s">
        <v>2851</v>
      </c>
      <c r="E217" s="830" t="s">
        <v>1087</v>
      </c>
      <c r="F217" s="831">
        <v>70307</v>
      </c>
      <c r="G217" s="832">
        <v>3.29</v>
      </c>
      <c r="H217" s="829">
        <v>4.45</v>
      </c>
      <c r="I217" s="829" t="s">
        <v>322</v>
      </c>
      <c r="J217" s="1241">
        <f t="shared" si="16"/>
        <v>4.45</v>
      </c>
      <c r="K217" s="840" t="s">
        <v>818</v>
      </c>
      <c r="L217" s="841" t="s">
        <v>661</v>
      </c>
      <c r="M217" s="841" t="s">
        <v>352</v>
      </c>
      <c r="N217" s="841"/>
      <c r="O217" s="841"/>
      <c r="P217" s="841" t="s">
        <v>5</v>
      </c>
      <c r="Q217" s="841" t="s">
        <v>323</v>
      </c>
      <c r="R217" s="840" t="s">
        <v>652</v>
      </c>
      <c r="S217" s="829"/>
      <c r="T217" s="829" t="s">
        <v>5</v>
      </c>
      <c r="U217" s="829" t="s">
        <v>323</v>
      </c>
      <c r="V217" s="847" t="s">
        <v>652</v>
      </c>
    </row>
    <row r="218" spans="1:22" outlineLevel="1">
      <c r="A218" s="847" t="s">
        <v>285</v>
      </c>
      <c r="B218" s="829" t="s">
        <v>2749</v>
      </c>
      <c r="C218" s="839">
        <v>43091</v>
      </c>
      <c r="D218" s="829" t="s">
        <v>2851</v>
      </c>
      <c r="E218" s="830" t="s">
        <v>1087</v>
      </c>
      <c r="F218" s="831">
        <v>70307</v>
      </c>
      <c r="G218" s="832">
        <v>5.95</v>
      </c>
      <c r="H218" s="829">
        <v>8.0299999999999994</v>
      </c>
      <c r="I218" s="829" t="s">
        <v>322</v>
      </c>
      <c r="J218" s="1241">
        <f t="shared" si="16"/>
        <v>8.0299999999999994</v>
      </c>
      <c r="K218" s="840" t="s">
        <v>818</v>
      </c>
      <c r="L218" s="841" t="s">
        <v>661</v>
      </c>
      <c r="M218" s="841" t="s">
        <v>352</v>
      </c>
      <c r="N218" s="841"/>
      <c r="O218" s="841"/>
      <c r="P218" s="841" t="s">
        <v>5</v>
      </c>
      <c r="Q218" s="841" t="s">
        <v>323</v>
      </c>
      <c r="R218" s="840" t="s">
        <v>652</v>
      </c>
      <c r="S218" s="829"/>
      <c r="T218" s="829" t="s">
        <v>5</v>
      </c>
      <c r="U218" s="829" t="s">
        <v>323</v>
      </c>
      <c r="V218" s="847" t="s">
        <v>652</v>
      </c>
    </row>
    <row r="219" spans="1:22" outlineLevel="1">
      <c r="A219" s="847" t="s">
        <v>285</v>
      </c>
      <c r="B219" s="829" t="s">
        <v>2749</v>
      </c>
      <c r="C219" s="839">
        <v>43091</v>
      </c>
      <c r="D219" s="829" t="s">
        <v>2851</v>
      </c>
      <c r="E219" s="830" t="s">
        <v>1087</v>
      </c>
      <c r="F219" s="831">
        <v>70307</v>
      </c>
      <c r="G219" s="832">
        <v>14.6</v>
      </c>
      <c r="H219" s="829">
        <v>19.72</v>
      </c>
      <c r="I219" s="829" t="s">
        <v>322</v>
      </c>
      <c r="J219" s="1241">
        <f t="shared" si="16"/>
        <v>19.72</v>
      </c>
      <c r="K219" s="840" t="s">
        <v>818</v>
      </c>
      <c r="L219" s="841" t="s">
        <v>661</v>
      </c>
      <c r="M219" s="841" t="s">
        <v>352</v>
      </c>
      <c r="N219" s="841"/>
      <c r="O219" s="841"/>
      <c r="P219" s="841" t="s">
        <v>5</v>
      </c>
      <c r="Q219" s="841" t="s">
        <v>323</v>
      </c>
      <c r="R219" s="840" t="s">
        <v>652</v>
      </c>
      <c r="S219" s="829"/>
      <c r="T219" s="829" t="s">
        <v>5</v>
      </c>
      <c r="U219" s="829" t="s">
        <v>323</v>
      </c>
      <c r="V219" s="847" t="s">
        <v>652</v>
      </c>
    </row>
    <row r="220" spans="1:22" outlineLevel="1">
      <c r="A220" s="847" t="s">
        <v>285</v>
      </c>
      <c r="B220" s="829" t="s">
        <v>2749</v>
      </c>
      <c r="C220" s="839">
        <v>43091</v>
      </c>
      <c r="D220" s="829" t="s">
        <v>2851</v>
      </c>
      <c r="E220" s="830" t="s">
        <v>2856</v>
      </c>
      <c r="F220" s="831">
        <v>70307</v>
      </c>
      <c r="G220" s="832">
        <v>72.349999999999994</v>
      </c>
      <c r="H220" s="829">
        <v>97.72</v>
      </c>
      <c r="I220" s="829" t="s">
        <v>322</v>
      </c>
      <c r="J220" s="1241">
        <f t="shared" si="16"/>
        <v>97.72</v>
      </c>
      <c r="K220" s="840" t="s">
        <v>818</v>
      </c>
      <c r="L220" s="841" t="s">
        <v>661</v>
      </c>
      <c r="M220" s="841" t="s">
        <v>352</v>
      </c>
      <c r="N220" s="841"/>
      <c r="O220" s="841"/>
      <c r="P220" s="841" t="s">
        <v>5</v>
      </c>
      <c r="Q220" s="841" t="s">
        <v>323</v>
      </c>
      <c r="R220" s="840" t="s">
        <v>652</v>
      </c>
      <c r="S220" s="829"/>
      <c r="T220" s="829" t="s">
        <v>5</v>
      </c>
      <c r="U220" s="829" t="s">
        <v>323</v>
      </c>
      <c r="V220" s="847" t="s">
        <v>652</v>
      </c>
    </row>
    <row r="221" spans="1:22" outlineLevel="1">
      <c r="A221" s="847" t="s">
        <v>285</v>
      </c>
      <c r="B221" s="829" t="s">
        <v>2749</v>
      </c>
      <c r="C221" s="839">
        <v>43091</v>
      </c>
      <c r="D221" s="829" t="s">
        <v>2851</v>
      </c>
      <c r="E221" s="830" t="s">
        <v>2857</v>
      </c>
      <c r="F221" s="831">
        <v>70307</v>
      </c>
      <c r="G221" s="832">
        <v>59.9</v>
      </c>
      <c r="H221" s="829">
        <v>80.900000000000006</v>
      </c>
      <c r="I221" s="829" t="s">
        <v>322</v>
      </c>
      <c r="J221" s="1241">
        <f t="shared" si="16"/>
        <v>80.900000000000006</v>
      </c>
      <c r="K221" s="840" t="s">
        <v>818</v>
      </c>
      <c r="L221" s="841" t="s">
        <v>661</v>
      </c>
      <c r="M221" s="841" t="s">
        <v>352</v>
      </c>
      <c r="N221" s="841"/>
      <c r="O221" s="841"/>
      <c r="P221" s="841" t="s">
        <v>5</v>
      </c>
      <c r="Q221" s="841" t="s">
        <v>323</v>
      </c>
      <c r="R221" s="840" t="s">
        <v>652</v>
      </c>
      <c r="S221" s="829"/>
      <c r="T221" s="829" t="s">
        <v>5</v>
      </c>
      <c r="U221" s="829" t="s">
        <v>323</v>
      </c>
      <c r="V221" s="847" t="s">
        <v>652</v>
      </c>
    </row>
    <row r="222" spans="1:22" outlineLevel="1">
      <c r="A222" s="847" t="s">
        <v>285</v>
      </c>
      <c r="B222" s="829" t="s">
        <v>2749</v>
      </c>
      <c r="C222" s="839">
        <v>43091</v>
      </c>
      <c r="D222" s="829" t="s">
        <v>2851</v>
      </c>
      <c r="E222" s="830" t="s">
        <v>1087</v>
      </c>
      <c r="F222" s="831">
        <v>70307</v>
      </c>
      <c r="G222" s="832">
        <v>5.92</v>
      </c>
      <c r="H222" s="829">
        <v>8</v>
      </c>
      <c r="I222" s="829" t="s">
        <v>322</v>
      </c>
      <c r="J222" s="1241">
        <f t="shared" si="16"/>
        <v>8</v>
      </c>
      <c r="K222" s="840" t="s">
        <v>818</v>
      </c>
      <c r="L222" s="841" t="s">
        <v>661</v>
      </c>
      <c r="M222" s="841" t="s">
        <v>352</v>
      </c>
      <c r="N222" s="841"/>
      <c r="O222" s="841"/>
      <c r="P222" s="841" t="s">
        <v>5</v>
      </c>
      <c r="Q222" s="841" t="s">
        <v>323</v>
      </c>
      <c r="R222" s="840" t="s">
        <v>652</v>
      </c>
      <c r="S222" s="829"/>
      <c r="T222" s="829" t="s">
        <v>5</v>
      </c>
      <c r="U222" s="829" t="s">
        <v>323</v>
      </c>
      <c r="V222" s="847" t="s">
        <v>652</v>
      </c>
    </row>
    <row r="223" spans="1:22" outlineLevel="1">
      <c r="A223" s="847" t="s">
        <v>285</v>
      </c>
      <c r="B223" s="829" t="s">
        <v>2749</v>
      </c>
      <c r="C223" s="839">
        <v>43091</v>
      </c>
      <c r="D223" s="829" t="s">
        <v>2851</v>
      </c>
      <c r="E223" s="830" t="s">
        <v>1087</v>
      </c>
      <c r="F223" s="831">
        <v>70307</v>
      </c>
      <c r="G223" s="832">
        <v>5.92</v>
      </c>
      <c r="H223" s="829">
        <v>8</v>
      </c>
      <c r="I223" s="829" t="s">
        <v>322</v>
      </c>
      <c r="J223" s="1241">
        <f t="shared" si="16"/>
        <v>8</v>
      </c>
      <c r="K223" s="840" t="s">
        <v>818</v>
      </c>
      <c r="L223" s="841" t="s">
        <v>661</v>
      </c>
      <c r="M223" s="841" t="s">
        <v>352</v>
      </c>
      <c r="N223" s="841"/>
      <c r="O223" s="841"/>
      <c r="P223" s="841" t="s">
        <v>5</v>
      </c>
      <c r="Q223" s="841" t="s">
        <v>323</v>
      </c>
      <c r="R223" s="840" t="s">
        <v>652</v>
      </c>
      <c r="S223" s="829"/>
      <c r="T223" s="829" t="s">
        <v>5</v>
      </c>
      <c r="U223" s="829" t="s">
        <v>323</v>
      </c>
      <c r="V223" s="847" t="s">
        <v>652</v>
      </c>
    </row>
    <row r="224" spans="1:22" outlineLevel="1">
      <c r="A224" s="847" t="s">
        <v>285</v>
      </c>
      <c r="B224" s="829" t="s">
        <v>2749</v>
      </c>
      <c r="C224" s="839">
        <v>43091</v>
      </c>
      <c r="D224" s="829" t="s">
        <v>2851</v>
      </c>
      <c r="E224" s="830" t="s">
        <v>2858</v>
      </c>
      <c r="F224" s="831">
        <v>70307</v>
      </c>
      <c r="G224" s="832">
        <v>171.13</v>
      </c>
      <c r="H224" s="829">
        <v>231.12</v>
      </c>
      <c r="I224" s="829" t="s">
        <v>322</v>
      </c>
      <c r="J224" s="1241">
        <f t="shared" si="16"/>
        <v>231.12</v>
      </c>
      <c r="K224" s="840" t="s">
        <v>818</v>
      </c>
      <c r="L224" s="841" t="s">
        <v>661</v>
      </c>
      <c r="M224" s="841" t="s">
        <v>352</v>
      </c>
      <c r="N224" s="841"/>
      <c r="O224" s="841"/>
      <c r="P224" s="841" t="s">
        <v>5</v>
      </c>
      <c r="Q224" s="841" t="s">
        <v>323</v>
      </c>
      <c r="R224" s="840" t="s">
        <v>652</v>
      </c>
      <c r="S224" s="829"/>
      <c r="T224" s="829" t="s">
        <v>5</v>
      </c>
      <c r="U224" s="829" t="s">
        <v>323</v>
      </c>
      <c r="V224" s="847" t="s">
        <v>652</v>
      </c>
    </row>
    <row r="225" spans="1:22" outlineLevel="1">
      <c r="A225" s="847" t="s">
        <v>285</v>
      </c>
      <c r="B225" s="829" t="s">
        <v>2749</v>
      </c>
      <c r="C225" s="839">
        <v>43091</v>
      </c>
      <c r="D225" s="829" t="s">
        <v>2851</v>
      </c>
      <c r="E225" s="830" t="s">
        <v>1087</v>
      </c>
      <c r="F225" s="831">
        <v>70307</v>
      </c>
      <c r="G225" s="832">
        <v>4.29</v>
      </c>
      <c r="H225" s="829">
        <v>5.8</v>
      </c>
      <c r="I225" s="829" t="s">
        <v>322</v>
      </c>
      <c r="J225" s="1241">
        <f t="shared" si="16"/>
        <v>5.8</v>
      </c>
      <c r="K225" s="840" t="s">
        <v>818</v>
      </c>
      <c r="L225" s="841" t="s">
        <v>661</v>
      </c>
      <c r="M225" s="841" t="s">
        <v>352</v>
      </c>
      <c r="N225" s="841"/>
      <c r="O225" s="841"/>
      <c r="P225" s="841" t="s">
        <v>5</v>
      </c>
      <c r="Q225" s="841" t="s">
        <v>323</v>
      </c>
      <c r="R225" s="840" t="s">
        <v>652</v>
      </c>
      <c r="S225" s="829"/>
      <c r="T225" s="829" t="s">
        <v>5</v>
      </c>
      <c r="U225" s="829" t="s">
        <v>323</v>
      </c>
      <c r="V225" s="847" t="s">
        <v>652</v>
      </c>
    </row>
    <row r="226" spans="1:22" outlineLevel="1">
      <c r="A226" s="847" t="s">
        <v>285</v>
      </c>
      <c r="B226" s="829" t="s">
        <v>2749</v>
      </c>
      <c r="C226" s="839">
        <v>43091</v>
      </c>
      <c r="D226" s="829" t="s">
        <v>2851</v>
      </c>
      <c r="E226" s="830" t="s">
        <v>1087</v>
      </c>
      <c r="F226" s="831">
        <v>70307</v>
      </c>
      <c r="G226" s="832">
        <v>6.27</v>
      </c>
      <c r="H226" s="829">
        <v>8.4700000000000006</v>
      </c>
      <c r="I226" s="829" t="s">
        <v>322</v>
      </c>
      <c r="J226" s="1241">
        <f t="shared" si="16"/>
        <v>8.4700000000000006</v>
      </c>
      <c r="K226" s="840" t="s">
        <v>818</v>
      </c>
      <c r="L226" s="841" t="s">
        <v>661</v>
      </c>
      <c r="M226" s="841" t="s">
        <v>352</v>
      </c>
      <c r="N226" s="841"/>
      <c r="O226" s="841"/>
      <c r="P226" s="841" t="s">
        <v>5</v>
      </c>
      <c r="Q226" s="841" t="s">
        <v>323</v>
      </c>
      <c r="R226" s="840" t="s">
        <v>652</v>
      </c>
      <c r="S226" s="829"/>
      <c r="T226" s="829" t="s">
        <v>5</v>
      </c>
      <c r="U226" s="829" t="s">
        <v>323</v>
      </c>
      <c r="V226" s="847" t="s">
        <v>652</v>
      </c>
    </row>
    <row r="227" spans="1:22" outlineLevel="1">
      <c r="A227" s="847" t="s">
        <v>285</v>
      </c>
      <c r="B227" s="829" t="s">
        <v>2749</v>
      </c>
      <c r="C227" s="839">
        <v>43091</v>
      </c>
      <c r="D227" s="829" t="s">
        <v>2851</v>
      </c>
      <c r="E227" s="830" t="s">
        <v>1087</v>
      </c>
      <c r="F227" s="831">
        <v>70307</v>
      </c>
      <c r="G227" s="832">
        <v>70.86</v>
      </c>
      <c r="H227" s="829">
        <v>95.7</v>
      </c>
      <c r="I227" s="829" t="s">
        <v>322</v>
      </c>
      <c r="J227" s="1241">
        <f t="shared" si="16"/>
        <v>95.7</v>
      </c>
      <c r="K227" s="840" t="s">
        <v>818</v>
      </c>
      <c r="L227" s="841" t="s">
        <v>661</v>
      </c>
      <c r="M227" s="841" t="s">
        <v>352</v>
      </c>
      <c r="N227" s="841"/>
      <c r="O227" s="841"/>
      <c r="P227" s="841" t="s">
        <v>5</v>
      </c>
      <c r="Q227" s="841" t="s">
        <v>323</v>
      </c>
      <c r="R227" s="840" t="s">
        <v>652</v>
      </c>
      <c r="S227" s="829"/>
      <c r="T227" s="829" t="s">
        <v>5</v>
      </c>
      <c r="U227" s="829" t="s">
        <v>323</v>
      </c>
      <c r="V227" s="847" t="s">
        <v>652</v>
      </c>
    </row>
    <row r="228" spans="1:22" outlineLevel="1">
      <c r="A228" s="847" t="s">
        <v>285</v>
      </c>
      <c r="B228" s="829" t="s">
        <v>2749</v>
      </c>
      <c r="C228" s="839">
        <v>43091</v>
      </c>
      <c r="D228" s="829" t="s">
        <v>2851</v>
      </c>
      <c r="E228" s="830" t="s">
        <v>1087</v>
      </c>
      <c r="F228" s="831">
        <v>70307</v>
      </c>
      <c r="G228" s="832">
        <v>34.36</v>
      </c>
      <c r="H228" s="829">
        <v>46.4</v>
      </c>
      <c r="I228" s="829" t="s">
        <v>322</v>
      </c>
      <c r="J228" s="1241">
        <f t="shared" si="16"/>
        <v>46.4</v>
      </c>
      <c r="K228" s="840" t="s">
        <v>818</v>
      </c>
      <c r="L228" s="841" t="s">
        <v>661</v>
      </c>
      <c r="M228" s="841" t="s">
        <v>352</v>
      </c>
      <c r="N228" s="841"/>
      <c r="O228" s="841"/>
      <c r="P228" s="841" t="s">
        <v>5</v>
      </c>
      <c r="Q228" s="841" t="s">
        <v>323</v>
      </c>
      <c r="R228" s="840" t="s">
        <v>652</v>
      </c>
      <c r="S228" s="829"/>
      <c r="T228" s="829" t="s">
        <v>5</v>
      </c>
      <c r="U228" s="829" t="s">
        <v>323</v>
      </c>
      <c r="V228" s="847" t="s">
        <v>652</v>
      </c>
    </row>
    <row r="229" spans="1:22" outlineLevel="1">
      <c r="A229" s="847" t="s">
        <v>285</v>
      </c>
      <c r="B229" s="829" t="s">
        <v>2749</v>
      </c>
      <c r="C229" s="839">
        <v>43091</v>
      </c>
      <c r="D229" s="829" t="s">
        <v>2851</v>
      </c>
      <c r="E229" s="830" t="s">
        <v>1087</v>
      </c>
      <c r="F229" s="831">
        <v>70307</v>
      </c>
      <c r="G229" s="832">
        <v>9.9499999999999993</v>
      </c>
      <c r="H229" s="829">
        <v>13.44</v>
      </c>
      <c r="I229" s="829" t="s">
        <v>322</v>
      </c>
      <c r="J229" s="1241">
        <f t="shared" si="16"/>
        <v>13.44</v>
      </c>
      <c r="K229" s="840" t="s">
        <v>818</v>
      </c>
      <c r="L229" s="841" t="s">
        <v>661</v>
      </c>
      <c r="M229" s="841" t="s">
        <v>352</v>
      </c>
      <c r="N229" s="841"/>
      <c r="O229" s="841"/>
      <c r="P229" s="841" t="s">
        <v>5</v>
      </c>
      <c r="Q229" s="841" t="s">
        <v>323</v>
      </c>
      <c r="R229" s="840" t="s">
        <v>652</v>
      </c>
      <c r="S229" s="829"/>
      <c r="T229" s="829" t="s">
        <v>5</v>
      </c>
      <c r="U229" s="829" t="s">
        <v>323</v>
      </c>
      <c r="V229" s="847" t="s">
        <v>652</v>
      </c>
    </row>
    <row r="230" spans="1:22" outlineLevel="1">
      <c r="A230" s="847" t="s">
        <v>285</v>
      </c>
      <c r="B230" s="829" t="s">
        <v>2749</v>
      </c>
      <c r="C230" s="839">
        <v>43091</v>
      </c>
      <c r="D230" s="829" t="s">
        <v>2765</v>
      </c>
      <c r="E230" s="830" t="s">
        <v>2859</v>
      </c>
      <c r="F230" s="831">
        <v>70307</v>
      </c>
      <c r="G230" s="832">
        <v>11.11</v>
      </c>
      <c r="H230" s="829">
        <v>15</v>
      </c>
      <c r="I230" s="829" t="s">
        <v>322</v>
      </c>
      <c r="J230" s="1241">
        <f t="shared" si="16"/>
        <v>15</v>
      </c>
      <c r="K230" s="840" t="s">
        <v>818</v>
      </c>
      <c r="L230" s="841" t="s">
        <v>661</v>
      </c>
      <c r="M230" s="841" t="s">
        <v>352</v>
      </c>
      <c r="N230" s="841"/>
      <c r="O230" s="841"/>
      <c r="P230" s="841" t="s">
        <v>5</v>
      </c>
      <c r="Q230" s="841" t="s">
        <v>323</v>
      </c>
      <c r="R230" s="840" t="s">
        <v>652</v>
      </c>
      <c r="S230" s="829"/>
      <c r="T230" s="829" t="s">
        <v>5</v>
      </c>
      <c r="U230" s="829" t="s">
        <v>323</v>
      </c>
      <c r="V230" s="847" t="s">
        <v>652</v>
      </c>
    </row>
    <row r="231" spans="1:22">
      <c r="A231" s="842" t="s">
        <v>647</v>
      </c>
      <c r="B231" s="842"/>
      <c r="C231" s="842"/>
      <c r="D231" s="842"/>
      <c r="E231" s="843"/>
      <c r="F231" s="844"/>
      <c r="G231" s="845">
        <f>SUM(G206:G230)</f>
        <v>581.80000000000007</v>
      </c>
      <c r="H231" s="846">
        <f>SUM(H206:H230)</f>
        <v>785.76</v>
      </c>
      <c r="I231" s="842"/>
      <c r="J231" s="1242">
        <f>SUM(J206:J230)</f>
        <v>785.76</v>
      </c>
      <c r="K231" s="842"/>
      <c r="L231" s="842"/>
      <c r="M231" s="842"/>
      <c r="N231" s="842"/>
      <c r="O231" s="842"/>
      <c r="P231" s="842"/>
      <c r="Q231" s="842"/>
      <c r="R231" s="842"/>
      <c r="S231" s="829"/>
      <c r="T231" s="829"/>
      <c r="U231" s="829"/>
      <c r="V231" s="829"/>
    </row>
    <row r="232" spans="1:22" outlineLevel="1">
      <c r="A232" s="847" t="s">
        <v>286</v>
      </c>
      <c r="B232" s="829" t="s">
        <v>2749</v>
      </c>
      <c r="C232" s="839">
        <v>43091</v>
      </c>
      <c r="D232" s="829" t="s">
        <v>2860</v>
      </c>
      <c r="E232" s="830" t="s">
        <v>2861</v>
      </c>
      <c r="F232" s="831">
        <v>70307</v>
      </c>
      <c r="G232" s="832">
        <v>316.85000000000002</v>
      </c>
      <c r="H232" s="829">
        <v>427.93</v>
      </c>
      <c r="I232" s="829" t="s">
        <v>322</v>
      </c>
      <c r="J232" s="1241">
        <f>H232</f>
        <v>427.93</v>
      </c>
      <c r="K232" s="840" t="s">
        <v>752</v>
      </c>
      <c r="L232" s="841" t="s">
        <v>661</v>
      </c>
      <c r="M232" s="841" t="s">
        <v>352</v>
      </c>
      <c r="N232" s="841"/>
      <c r="O232" s="841"/>
      <c r="P232" s="841" t="s">
        <v>5</v>
      </c>
      <c r="Q232" s="841" t="s">
        <v>323</v>
      </c>
      <c r="R232" s="840" t="s">
        <v>652</v>
      </c>
      <c r="S232" s="829"/>
      <c r="T232" s="829" t="s">
        <v>5</v>
      </c>
      <c r="U232" s="829" t="s">
        <v>323</v>
      </c>
      <c r="V232" s="847" t="s">
        <v>652</v>
      </c>
    </row>
    <row r="233" spans="1:22" outlineLevel="1">
      <c r="A233" s="847" t="s">
        <v>286</v>
      </c>
      <c r="B233" s="829" t="s">
        <v>2749</v>
      </c>
      <c r="C233" s="839">
        <v>43096</v>
      </c>
      <c r="D233" s="829" t="s">
        <v>2862</v>
      </c>
      <c r="E233" s="830" t="s">
        <v>2863</v>
      </c>
      <c r="F233" s="831">
        <v>70306</v>
      </c>
      <c r="G233" s="832">
        <v>2.7</v>
      </c>
      <c r="H233" s="829">
        <v>3.65</v>
      </c>
      <c r="I233" s="829" t="s">
        <v>322</v>
      </c>
      <c r="J233" s="1241">
        <f>H233</f>
        <v>3.65</v>
      </c>
      <c r="K233" s="840" t="s">
        <v>818</v>
      </c>
      <c r="L233" s="841" t="s">
        <v>917</v>
      </c>
      <c r="M233" s="841" t="s">
        <v>352</v>
      </c>
      <c r="N233" s="841"/>
      <c r="O233" s="841"/>
      <c r="P233" s="841" t="s">
        <v>5</v>
      </c>
      <c r="Q233" s="841" t="s">
        <v>323</v>
      </c>
      <c r="R233" s="840" t="s">
        <v>652</v>
      </c>
      <c r="S233" s="829"/>
      <c r="T233" s="829" t="s">
        <v>5</v>
      </c>
      <c r="U233" s="829" t="s">
        <v>323</v>
      </c>
      <c r="V233" s="847" t="s">
        <v>652</v>
      </c>
    </row>
    <row r="234" spans="1:22">
      <c r="A234" s="842" t="s">
        <v>647</v>
      </c>
      <c r="B234" s="842"/>
      <c r="C234" s="842"/>
      <c r="D234" s="842"/>
      <c r="E234" s="843"/>
      <c r="F234" s="844"/>
      <c r="G234" s="845">
        <f>SUM(G232:G233)</f>
        <v>319.55</v>
      </c>
      <c r="H234" s="846">
        <f>SUM(H232:H233)</f>
        <v>431.58</v>
      </c>
      <c r="I234" s="842"/>
      <c r="J234" s="1242">
        <f>SUM(J232:J233)</f>
        <v>431.58</v>
      </c>
      <c r="K234" s="842"/>
      <c r="L234" s="842"/>
      <c r="M234" s="842"/>
      <c r="N234" s="842"/>
      <c r="O234" s="842"/>
      <c r="P234" s="842"/>
      <c r="Q234" s="842"/>
      <c r="R234" s="842"/>
      <c r="S234" s="829"/>
      <c r="T234" s="829"/>
      <c r="U234" s="829"/>
      <c r="V234" s="829"/>
    </row>
    <row r="235" spans="1:22" outlineLevel="1">
      <c r="A235" s="847" t="s">
        <v>287</v>
      </c>
      <c r="B235" s="829" t="s">
        <v>2749</v>
      </c>
      <c r="C235" s="839">
        <v>43082</v>
      </c>
      <c r="D235" s="829" t="s">
        <v>2760</v>
      </c>
      <c r="E235" s="830" t="s">
        <v>2864</v>
      </c>
      <c r="F235" s="831">
        <v>70307</v>
      </c>
      <c r="G235" s="832">
        <v>29.62</v>
      </c>
      <c r="H235" s="829">
        <v>40</v>
      </c>
      <c r="I235" s="829" t="s">
        <v>322</v>
      </c>
      <c r="J235" s="1241">
        <f t="shared" ref="J235:J241" si="17">H235</f>
        <v>40</v>
      </c>
      <c r="K235" s="840" t="s">
        <v>972</v>
      </c>
      <c r="L235" s="841" t="s">
        <v>661</v>
      </c>
      <c r="M235" s="841" t="s">
        <v>352</v>
      </c>
      <c r="N235" s="841"/>
      <c r="O235" s="841"/>
      <c r="P235" s="841" t="s">
        <v>5</v>
      </c>
      <c r="Q235" s="841" t="s">
        <v>323</v>
      </c>
      <c r="R235" s="840" t="s">
        <v>652</v>
      </c>
      <c r="S235" s="829"/>
      <c r="T235" s="829" t="s">
        <v>5</v>
      </c>
      <c r="U235" s="829" t="s">
        <v>323</v>
      </c>
      <c r="V235" s="847" t="s">
        <v>652</v>
      </c>
    </row>
    <row r="236" spans="1:22" outlineLevel="1">
      <c r="A236" s="847" t="s">
        <v>287</v>
      </c>
      <c r="B236" s="829" t="s">
        <v>2749</v>
      </c>
      <c r="C236" s="839">
        <v>43070</v>
      </c>
      <c r="D236" s="829" t="s">
        <v>2865</v>
      </c>
      <c r="E236" s="830" t="s">
        <v>2866</v>
      </c>
      <c r="F236" s="831">
        <v>70307</v>
      </c>
      <c r="G236" s="832">
        <v>7.4</v>
      </c>
      <c r="H236" s="829">
        <v>10</v>
      </c>
      <c r="I236" s="829" t="s">
        <v>322</v>
      </c>
      <c r="J236" s="1241">
        <f t="shared" si="17"/>
        <v>10</v>
      </c>
      <c r="K236" s="840" t="s">
        <v>835</v>
      </c>
      <c r="L236" s="841" t="s">
        <v>661</v>
      </c>
      <c r="M236" s="841" t="s">
        <v>352</v>
      </c>
      <c r="N236" s="841"/>
      <c r="O236" s="841"/>
      <c r="P236" s="841" t="s">
        <v>5</v>
      </c>
      <c r="Q236" s="841" t="s">
        <v>323</v>
      </c>
      <c r="R236" s="840" t="s">
        <v>652</v>
      </c>
      <c r="S236" s="829"/>
      <c r="T236" s="829" t="s">
        <v>5</v>
      </c>
      <c r="U236" s="829" t="s">
        <v>323</v>
      </c>
      <c r="V236" s="847" t="s">
        <v>652</v>
      </c>
    </row>
    <row r="237" spans="1:22" outlineLevel="1">
      <c r="A237" s="847" t="s">
        <v>287</v>
      </c>
      <c r="B237" s="829" t="s">
        <v>2749</v>
      </c>
      <c r="C237" s="839">
        <v>43080</v>
      </c>
      <c r="D237" s="829" t="s">
        <v>2865</v>
      </c>
      <c r="E237" s="830" t="s">
        <v>2867</v>
      </c>
      <c r="F237" s="831">
        <v>70307</v>
      </c>
      <c r="G237" s="832">
        <v>7.4</v>
      </c>
      <c r="H237" s="829">
        <v>10</v>
      </c>
      <c r="I237" s="829" t="s">
        <v>322</v>
      </c>
      <c r="J237" s="1241">
        <f t="shared" si="17"/>
        <v>10</v>
      </c>
      <c r="K237" s="840" t="s">
        <v>835</v>
      </c>
      <c r="L237" s="841" t="s">
        <v>661</v>
      </c>
      <c r="M237" s="841" t="s">
        <v>352</v>
      </c>
      <c r="N237" s="841"/>
      <c r="O237" s="841"/>
      <c r="P237" s="841" t="s">
        <v>5</v>
      </c>
      <c r="Q237" s="841" t="s">
        <v>323</v>
      </c>
      <c r="R237" s="840" t="s">
        <v>652</v>
      </c>
      <c r="S237" s="829"/>
      <c r="T237" s="829" t="s">
        <v>5</v>
      </c>
      <c r="U237" s="829" t="s">
        <v>323</v>
      </c>
      <c r="V237" s="847" t="s">
        <v>652</v>
      </c>
    </row>
    <row r="238" spans="1:22" outlineLevel="1">
      <c r="A238" s="847" t="s">
        <v>287</v>
      </c>
      <c r="B238" s="829" t="s">
        <v>2749</v>
      </c>
      <c r="C238" s="839">
        <v>43081</v>
      </c>
      <c r="D238" s="829" t="s">
        <v>2865</v>
      </c>
      <c r="E238" s="830" t="s">
        <v>2868</v>
      </c>
      <c r="F238" s="831">
        <v>70307</v>
      </c>
      <c r="G238" s="832">
        <v>111.06</v>
      </c>
      <c r="H238" s="829">
        <v>150</v>
      </c>
      <c r="I238" s="829" t="s">
        <v>322</v>
      </c>
      <c r="J238" s="1241">
        <f t="shared" si="17"/>
        <v>150</v>
      </c>
      <c r="K238" s="840" t="s">
        <v>835</v>
      </c>
      <c r="L238" s="841" t="s">
        <v>661</v>
      </c>
      <c r="M238" s="841" t="s">
        <v>352</v>
      </c>
      <c r="N238" s="841"/>
      <c r="O238" s="841"/>
      <c r="P238" s="841" t="s">
        <v>5</v>
      </c>
      <c r="Q238" s="841" t="s">
        <v>323</v>
      </c>
      <c r="R238" s="840" t="s">
        <v>652</v>
      </c>
      <c r="S238" s="829"/>
      <c r="T238" s="829" t="s">
        <v>5</v>
      </c>
      <c r="U238" s="829" t="s">
        <v>323</v>
      </c>
      <c r="V238" s="847" t="s">
        <v>652</v>
      </c>
    </row>
    <row r="239" spans="1:22" outlineLevel="1">
      <c r="A239" s="847" t="s">
        <v>287</v>
      </c>
      <c r="B239" s="829" t="s">
        <v>2749</v>
      </c>
      <c r="C239" s="839">
        <v>43082</v>
      </c>
      <c r="D239" s="829" t="s">
        <v>2760</v>
      </c>
      <c r="E239" s="830" t="s">
        <v>2787</v>
      </c>
      <c r="F239" s="831">
        <v>70307</v>
      </c>
      <c r="G239" s="832">
        <v>2.2200000000000002</v>
      </c>
      <c r="H239" s="829">
        <v>3</v>
      </c>
      <c r="I239" s="829" t="s">
        <v>322</v>
      </c>
      <c r="J239" s="1241">
        <f t="shared" si="17"/>
        <v>3</v>
      </c>
      <c r="K239" s="840" t="s">
        <v>835</v>
      </c>
      <c r="L239" s="841" t="s">
        <v>661</v>
      </c>
      <c r="M239" s="841" t="s">
        <v>352</v>
      </c>
      <c r="N239" s="841"/>
      <c r="O239" s="841"/>
      <c r="P239" s="841" t="s">
        <v>5</v>
      </c>
      <c r="Q239" s="841" t="s">
        <v>323</v>
      </c>
      <c r="R239" s="840" t="s">
        <v>652</v>
      </c>
      <c r="S239" s="829"/>
      <c r="T239" s="829" t="s">
        <v>5</v>
      </c>
      <c r="U239" s="829" t="s">
        <v>323</v>
      </c>
      <c r="V239" s="847" t="s">
        <v>652</v>
      </c>
    </row>
    <row r="240" spans="1:22" outlineLevel="1">
      <c r="A240" s="847" t="s">
        <v>287</v>
      </c>
      <c r="B240" s="829" t="s">
        <v>2749</v>
      </c>
      <c r="C240" s="839">
        <v>43087</v>
      </c>
      <c r="D240" s="829" t="s">
        <v>2771</v>
      </c>
      <c r="E240" s="830" t="s">
        <v>2869</v>
      </c>
      <c r="F240" s="831">
        <v>70307</v>
      </c>
      <c r="G240" s="832">
        <v>111.06</v>
      </c>
      <c r="H240" s="829">
        <v>150</v>
      </c>
      <c r="I240" s="829" t="s">
        <v>322</v>
      </c>
      <c r="J240" s="1241">
        <f t="shared" si="17"/>
        <v>150</v>
      </c>
      <c r="K240" s="840" t="s">
        <v>835</v>
      </c>
      <c r="L240" s="841" t="s">
        <v>661</v>
      </c>
      <c r="M240" s="841" t="s">
        <v>352</v>
      </c>
      <c r="N240" s="841"/>
      <c r="O240" s="841"/>
      <c r="P240" s="841" t="s">
        <v>5</v>
      </c>
      <c r="Q240" s="841" t="s">
        <v>323</v>
      </c>
      <c r="R240" s="840" t="s">
        <v>652</v>
      </c>
      <c r="S240" s="829"/>
      <c r="T240" s="829" t="s">
        <v>5</v>
      </c>
      <c r="U240" s="829" t="s">
        <v>323</v>
      </c>
      <c r="V240" s="847" t="s">
        <v>652</v>
      </c>
    </row>
    <row r="241" spans="1:22" outlineLevel="1">
      <c r="A241" s="847" t="s">
        <v>287</v>
      </c>
      <c r="B241" s="829" t="s">
        <v>2749</v>
      </c>
      <c r="C241" s="839">
        <v>43091</v>
      </c>
      <c r="D241" s="829" t="s">
        <v>2775</v>
      </c>
      <c r="E241" s="830" t="s">
        <v>2870</v>
      </c>
      <c r="F241" s="831">
        <v>70307</v>
      </c>
      <c r="G241" s="832">
        <v>25.91</v>
      </c>
      <c r="H241" s="829">
        <v>35</v>
      </c>
      <c r="I241" s="829" t="s">
        <v>322</v>
      </c>
      <c r="J241" s="1241">
        <f t="shared" si="17"/>
        <v>35</v>
      </c>
      <c r="K241" s="840" t="s">
        <v>835</v>
      </c>
      <c r="L241" s="841" t="s">
        <v>661</v>
      </c>
      <c r="M241" s="841" t="s">
        <v>352</v>
      </c>
      <c r="N241" s="841"/>
      <c r="O241" s="841"/>
      <c r="P241" s="841" t="s">
        <v>5</v>
      </c>
      <c r="Q241" s="841" t="s">
        <v>323</v>
      </c>
      <c r="R241" s="840" t="s">
        <v>652</v>
      </c>
      <c r="S241" s="829"/>
      <c r="T241" s="829" t="s">
        <v>5</v>
      </c>
      <c r="U241" s="829" t="s">
        <v>323</v>
      </c>
      <c r="V241" s="847" t="s">
        <v>652</v>
      </c>
    </row>
    <row r="242" spans="1:22">
      <c r="A242" s="842" t="s">
        <v>647</v>
      </c>
      <c r="B242" s="842"/>
      <c r="C242" s="842"/>
      <c r="D242" s="842"/>
      <c r="E242" s="843"/>
      <c r="F242" s="844"/>
      <c r="G242" s="845">
        <f>SUM(G235:G241)</f>
        <v>294.67</v>
      </c>
      <c r="H242" s="846">
        <f>SUM(H235:H241)</f>
        <v>398</v>
      </c>
      <c r="I242" s="842"/>
      <c r="J242" s="1242">
        <f>SUM(J235:J241)</f>
        <v>398</v>
      </c>
      <c r="K242" s="842"/>
      <c r="L242" s="842"/>
      <c r="M242" s="842"/>
      <c r="N242" s="842"/>
      <c r="O242" s="842"/>
      <c r="P242" s="842"/>
      <c r="Q242" s="842"/>
      <c r="R242" s="842"/>
      <c r="S242" s="829"/>
      <c r="T242" s="829"/>
      <c r="U242" s="829"/>
      <c r="V242" s="829"/>
    </row>
    <row r="243" spans="1:22" outlineLevel="1">
      <c r="A243" s="847" t="s">
        <v>289</v>
      </c>
      <c r="B243" s="829" t="s">
        <v>2749</v>
      </c>
      <c r="C243" s="839">
        <v>43091</v>
      </c>
      <c r="D243" s="829" t="s">
        <v>2871</v>
      </c>
      <c r="E243" s="830" t="s">
        <v>2872</v>
      </c>
      <c r="F243" s="831">
        <v>70307</v>
      </c>
      <c r="G243" s="832">
        <v>2.13</v>
      </c>
      <c r="H243" s="829">
        <v>2.88</v>
      </c>
      <c r="I243" s="829" t="s">
        <v>322</v>
      </c>
      <c r="J243" s="1241">
        <f t="shared" ref="J243:J254" si="18">H243</f>
        <v>2.88</v>
      </c>
      <c r="K243" s="840" t="s">
        <v>691</v>
      </c>
      <c r="L243" s="841" t="s">
        <v>661</v>
      </c>
      <c r="M243" s="841" t="s">
        <v>352</v>
      </c>
      <c r="N243" s="841" t="s">
        <v>738</v>
      </c>
      <c r="O243" s="841"/>
      <c r="P243" s="841" t="s">
        <v>5</v>
      </c>
      <c r="Q243" s="841" t="s">
        <v>323</v>
      </c>
      <c r="R243" s="840" t="s">
        <v>652</v>
      </c>
      <c r="S243" s="829"/>
      <c r="T243" s="829" t="s">
        <v>5</v>
      </c>
      <c r="U243" s="829" t="s">
        <v>323</v>
      </c>
      <c r="V243" s="847" t="s">
        <v>652</v>
      </c>
    </row>
    <row r="244" spans="1:22" outlineLevel="1">
      <c r="A244" s="847" t="s">
        <v>289</v>
      </c>
      <c r="B244" s="829" t="s">
        <v>2749</v>
      </c>
      <c r="C244" s="839">
        <v>43091</v>
      </c>
      <c r="D244" s="829" t="s">
        <v>2871</v>
      </c>
      <c r="E244" s="830" t="s">
        <v>2873</v>
      </c>
      <c r="F244" s="831">
        <v>70307</v>
      </c>
      <c r="G244" s="832">
        <v>14.27</v>
      </c>
      <c r="H244" s="829">
        <v>19.27</v>
      </c>
      <c r="I244" s="829" t="s">
        <v>322</v>
      </c>
      <c r="J244" s="1241">
        <f t="shared" si="18"/>
        <v>19.27</v>
      </c>
      <c r="K244" s="840" t="s">
        <v>691</v>
      </c>
      <c r="L244" s="841" t="s">
        <v>661</v>
      </c>
      <c r="M244" s="841" t="s">
        <v>352</v>
      </c>
      <c r="N244" s="841" t="s">
        <v>746</v>
      </c>
      <c r="O244" s="841"/>
      <c r="P244" s="841" t="s">
        <v>5</v>
      </c>
      <c r="Q244" s="841" t="s">
        <v>323</v>
      </c>
      <c r="R244" s="840" t="s">
        <v>652</v>
      </c>
      <c r="S244" s="829"/>
      <c r="T244" s="829" t="s">
        <v>5</v>
      </c>
      <c r="U244" s="829" t="s">
        <v>323</v>
      </c>
      <c r="V244" s="847" t="s">
        <v>652</v>
      </c>
    </row>
    <row r="245" spans="1:22" outlineLevel="1">
      <c r="A245" s="847" t="s">
        <v>289</v>
      </c>
      <c r="B245" s="829" t="s">
        <v>2749</v>
      </c>
      <c r="C245" s="839">
        <v>43091</v>
      </c>
      <c r="D245" s="829" t="s">
        <v>2871</v>
      </c>
      <c r="E245" s="830" t="s">
        <v>2874</v>
      </c>
      <c r="F245" s="831">
        <v>70307</v>
      </c>
      <c r="G245" s="832">
        <v>14.16</v>
      </c>
      <c r="H245" s="829">
        <v>19.13</v>
      </c>
      <c r="I245" s="829" t="s">
        <v>322</v>
      </c>
      <c r="J245" s="1241">
        <f t="shared" si="18"/>
        <v>19.13</v>
      </c>
      <c r="K245" s="840" t="s">
        <v>691</v>
      </c>
      <c r="L245" s="841" t="s">
        <v>661</v>
      </c>
      <c r="M245" s="841" t="s">
        <v>352</v>
      </c>
      <c r="N245" s="841" t="s">
        <v>1003</v>
      </c>
      <c r="O245" s="841"/>
      <c r="P245" s="841" t="s">
        <v>5</v>
      </c>
      <c r="Q245" s="841" t="s">
        <v>323</v>
      </c>
      <c r="R245" s="840" t="s">
        <v>652</v>
      </c>
      <c r="S245" s="829"/>
      <c r="T245" s="829" t="s">
        <v>5</v>
      </c>
      <c r="U245" s="829" t="s">
        <v>323</v>
      </c>
      <c r="V245" s="847" t="s">
        <v>652</v>
      </c>
    </row>
    <row r="246" spans="1:22" outlineLevel="1">
      <c r="A246" s="847" t="s">
        <v>289</v>
      </c>
      <c r="B246" s="829" t="s">
        <v>2749</v>
      </c>
      <c r="C246" s="839">
        <v>43091</v>
      </c>
      <c r="D246" s="829" t="s">
        <v>2871</v>
      </c>
      <c r="E246" s="830" t="s">
        <v>2875</v>
      </c>
      <c r="F246" s="831">
        <v>70307</v>
      </c>
      <c r="G246" s="832">
        <v>2.96</v>
      </c>
      <c r="H246" s="829">
        <v>4</v>
      </c>
      <c r="I246" s="829" t="s">
        <v>322</v>
      </c>
      <c r="J246" s="1241">
        <f t="shared" si="18"/>
        <v>4</v>
      </c>
      <c r="K246" s="840" t="s">
        <v>691</v>
      </c>
      <c r="L246" s="841" t="s">
        <v>661</v>
      </c>
      <c r="M246" s="841" t="s">
        <v>352</v>
      </c>
      <c r="N246" s="841" t="s">
        <v>775</v>
      </c>
      <c r="O246" s="841"/>
      <c r="P246" s="841" t="s">
        <v>5</v>
      </c>
      <c r="Q246" s="841" t="s">
        <v>323</v>
      </c>
      <c r="R246" s="840" t="s">
        <v>652</v>
      </c>
      <c r="S246" s="829"/>
      <c r="T246" s="829" t="s">
        <v>5</v>
      </c>
      <c r="U246" s="829" t="s">
        <v>323</v>
      </c>
      <c r="V246" s="847" t="s">
        <v>652</v>
      </c>
    </row>
    <row r="247" spans="1:22" outlineLevel="1">
      <c r="A247" s="847" t="s">
        <v>289</v>
      </c>
      <c r="B247" s="829" t="s">
        <v>2749</v>
      </c>
      <c r="C247" s="839">
        <v>43091</v>
      </c>
      <c r="D247" s="829" t="s">
        <v>2871</v>
      </c>
      <c r="E247" s="830" t="s">
        <v>2876</v>
      </c>
      <c r="F247" s="831">
        <v>70307</v>
      </c>
      <c r="G247" s="832">
        <v>6.57</v>
      </c>
      <c r="H247" s="829">
        <v>8.8699999999999992</v>
      </c>
      <c r="I247" s="829" t="s">
        <v>322</v>
      </c>
      <c r="J247" s="1241">
        <f t="shared" si="18"/>
        <v>8.8699999999999992</v>
      </c>
      <c r="K247" s="840" t="s">
        <v>691</v>
      </c>
      <c r="L247" s="841" t="s">
        <v>661</v>
      </c>
      <c r="M247" s="841" t="s">
        <v>352</v>
      </c>
      <c r="N247" s="841" t="s">
        <v>758</v>
      </c>
      <c r="O247" s="841"/>
      <c r="P247" s="841" t="s">
        <v>5</v>
      </c>
      <c r="Q247" s="841" t="s">
        <v>323</v>
      </c>
      <c r="R247" s="840" t="s">
        <v>652</v>
      </c>
      <c r="S247" s="829"/>
      <c r="T247" s="829" t="s">
        <v>5</v>
      </c>
      <c r="U247" s="829" t="s">
        <v>323</v>
      </c>
      <c r="V247" s="847" t="s">
        <v>652</v>
      </c>
    </row>
    <row r="248" spans="1:22" outlineLevel="1">
      <c r="A248" s="847" t="s">
        <v>289</v>
      </c>
      <c r="B248" s="829" t="s">
        <v>2749</v>
      </c>
      <c r="C248" s="839">
        <v>43091</v>
      </c>
      <c r="D248" s="829" t="s">
        <v>2871</v>
      </c>
      <c r="E248" s="830" t="s">
        <v>2877</v>
      </c>
      <c r="F248" s="831">
        <v>70307</v>
      </c>
      <c r="G248" s="832">
        <v>16.989999999999998</v>
      </c>
      <c r="H248" s="829">
        <v>22.94</v>
      </c>
      <c r="I248" s="829" t="s">
        <v>322</v>
      </c>
      <c r="J248" s="1241">
        <f t="shared" si="18"/>
        <v>22.94</v>
      </c>
      <c r="K248" s="840" t="s">
        <v>691</v>
      </c>
      <c r="L248" s="841" t="s">
        <v>661</v>
      </c>
      <c r="M248" s="841" t="s">
        <v>352</v>
      </c>
      <c r="N248" s="841" t="s">
        <v>791</v>
      </c>
      <c r="O248" s="841"/>
      <c r="P248" s="841" t="s">
        <v>5</v>
      </c>
      <c r="Q248" s="841" t="s">
        <v>323</v>
      </c>
      <c r="R248" s="840" t="s">
        <v>652</v>
      </c>
      <c r="S248" s="829"/>
      <c r="T248" s="829" t="s">
        <v>5</v>
      </c>
      <c r="U248" s="829" t="s">
        <v>323</v>
      </c>
      <c r="V248" s="847" t="s">
        <v>652</v>
      </c>
    </row>
    <row r="249" spans="1:22" outlineLevel="1">
      <c r="A249" s="847" t="s">
        <v>289</v>
      </c>
      <c r="B249" s="829" t="s">
        <v>2749</v>
      </c>
      <c r="C249" s="839">
        <v>43091</v>
      </c>
      <c r="D249" s="829" t="s">
        <v>2871</v>
      </c>
      <c r="E249" s="830" t="s">
        <v>2878</v>
      </c>
      <c r="F249" s="831">
        <v>70307</v>
      </c>
      <c r="G249" s="832">
        <v>77.02</v>
      </c>
      <c r="H249" s="829">
        <v>104.02</v>
      </c>
      <c r="I249" s="829" t="s">
        <v>322</v>
      </c>
      <c r="J249" s="1241">
        <f t="shared" si="18"/>
        <v>104.02</v>
      </c>
      <c r="K249" s="840" t="s">
        <v>691</v>
      </c>
      <c r="L249" s="841" t="s">
        <v>661</v>
      </c>
      <c r="M249" s="841" t="s">
        <v>352</v>
      </c>
      <c r="N249" s="841" t="s">
        <v>725</v>
      </c>
      <c r="O249" s="841"/>
      <c r="P249" s="841" t="s">
        <v>5</v>
      </c>
      <c r="Q249" s="841" t="s">
        <v>323</v>
      </c>
      <c r="R249" s="840" t="s">
        <v>652</v>
      </c>
      <c r="S249" s="829"/>
      <c r="T249" s="829" t="s">
        <v>5</v>
      </c>
      <c r="U249" s="829" t="s">
        <v>323</v>
      </c>
      <c r="V249" s="847" t="s">
        <v>652</v>
      </c>
    </row>
    <row r="250" spans="1:22" outlineLevel="1">
      <c r="A250" s="847" t="s">
        <v>289</v>
      </c>
      <c r="B250" s="829" t="s">
        <v>2749</v>
      </c>
      <c r="C250" s="839">
        <v>43091</v>
      </c>
      <c r="D250" s="829" t="s">
        <v>2879</v>
      </c>
      <c r="E250" s="830" t="s">
        <v>2880</v>
      </c>
      <c r="F250" s="831">
        <v>70307</v>
      </c>
      <c r="G250" s="832">
        <v>7.8</v>
      </c>
      <c r="H250" s="829">
        <v>10.54</v>
      </c>
      <c r="I250" s="829" t="s">
        <v>322</v>
      </c>
      <c r="J250" s="1241">
        <f t="shared" si="18"/>
        <v>10.54</v>
      </c>
      <c r="K250" s="840" t="s">
        <v>691</v>
      </c>
      <c r="L250" s="841" t="s">
        <v>661</v>
      </c>
      <c r="M250" s="841" t="s">
        <v>352</v>
      </c>
      <c r="N250" s="841" t="s">
        <v>783</v>
      </c>
      <c r="O250" s="841"/>
      <c r="P250" s="841" t="s">
        <v>5</v>
      </c>
      <c r="Q250" s="841" t="s">
        <v>323</v>
      </c>
      <c r="R250" s="840" t="s">
        <v>652</v>
      </c>
      <c r="S250" s="829"/>
      <c r="T250" s="829" t="s">
        <v>5</v>
      </c>
      <c r="U250" s="829" t="s">
        <v>323</v>
      </c>
      <c r="V250" s="847" t="s">
        <v>652</v>
      </c>
    </row>
    <row r="251" spans="1:22" outlineLevel="1">
      <c r="A251" s="847" t="s">
        <v>289</v>
      </c>
      <c r="B251" s="829" t="s">
        <v>2749</v>
      </c>
      <c r="C251" s="839">
        <v>43091</v>
      </c>
      <c r="D251" s="829" t="s">
        <v>2879</v>
      </c>
      <c r="E251" s="830" t="s">
        <v>2881</v>
      </c>
      <c r="F251" s="831">
        <v>70307</v>
      </c>
      <c r="G251" s="832">
        <v>111.22</v>
      </c>
      <c r="H251" s="829">
        <v>150.21</v>
      </c>
      <c r="I251" s="829" t="s">
        <v>322</v>
      </c>
      <c r="J251" s="1241">
        <f t="shared" si="18"/>
        <v>150.21</v>
      </c>
      <c r="K251" s="840" t="s">
        <v>691</v>
      </c>
      <c r="L251" s="841" t="s">
        <v>661</v>
      </c>
      <c r="M251" s="841" t="s">
        <v>352</v>
      </c>
      <c r="N251" s="841" t="s">
        <v>1003</v>
      </c>
      <c r="O251" s="841"/>
      <c r="P251" s="841" t="s">
        <v>5</v>
      </c>
      <c r="Q251" s="841" t="s">
        <v>323</v>
      </c>
      <c r="R251" s="840" t="s">
        <v>652</v>
      </c>
      <c r="S251" s="829"/>
      <c r="T251" s="829" t="s">
        <v>5</v>
      </c>
      <c r="U251" s="829" t="s">
        <v>323</v>
      </c>
      <c r="V251" s="847" t="s">
        <v>652</v>
      </c>
    </row>
    <row r="252" spans="1:22" outlineLevel="1">
      <c r="A252" s="847" t="s">
        <v>289</v>
      </c>
      <c r="B252" s="829" t="s">
        <v>2749</v>
      </c>
      <c r="C252" s="839">
        <v>43091</v>
      </c>
      <c r="D252" s="829" t="s">
        <v>2879</v>
      </c>
      <c r="E252" s="830" t="s">
        <v>2882</v>
      </c>
      <c r="F252" s="831">
        <v>70307</v>
      </c>
      <c r="G252" s="832">
        <v>241.62</v>
      </c>
      <c r="H252" s="829">
        <v>326.32</v>
      </c>
      <c r="I252" s="829" t="s">
        <v>322</v>
      </c>
      <c r="J252" s="1241">
        <f t="shared" si="18"/>
        <v>326.32</v>
      </c>
      <c r="K252" s="840" t="s">
        <v>691</v>
      </c>
      <c r="L252" s="841" t="s">
        <v>661</v>
      </c>
      <c r="M252" s="841" t="s">
        <v>352</v>
      </c>
      <c r="N252" s="841" t="s">
        <v>1891</v>
      </c>
      <c r="O252" s="841"/>
      <c r="P252" s="841" t="s">
        <v>5</v>
      </c>
      <c r="Q252" s="841" t="s">
        <v>323</v>
      </c>
      <c r="R252" s="840" t="s">
        <v>652</v>
      </c>
      <c r="S252" s="829"/>
      <c r="T252" s="829" t="s">
        <v>5</v>
      </c>
      <c r="U252" s="829" t="s">
        <v>323</v>
      </c>
      <c r="V252" s="847" t="s">
        <v>652</v>
      </c>
    </row>
    <row r="253" spans="1:22" outlineLevel="1">
      <c r="A253" s="847" t="s">
        <v>289</v>
      </c>
      <c r="B253" s="829" t="s">
        <v>2749</v>
      </c>
      <c r="C253" s="839">
        <v>43091</v>
      </c>
      <c r="D253" s="829" t="s">
        <v>2879</v>
      </c>
      <c r="E253" s="830" t="s">
        <v>2883</v>
      </c>
      <c r="F253" s="831">
        <v>70307</v>
      </c>
      <c r="G253" s="832">
        <v>240.93</v>
      </c>
      <c r="H253" s="829">
        <v>325.39</v>
      </c>
      <c r="I253" s="829" t="s">
        <v>322</v>
      </c>
      <c r="J253" s="1241">
        <f t="shared" si="18"/>
        <v>325.39</v>
      </c>
      <c r="K253" s="840" t="s">
        <v>691</v>
      </c>
      <c r="L253" s="841" t="s">
        <v>661</v>
      </c>
      <c r="M253" s="841" t="s">
        <v>352</v>
      </c>
      <c r="N253" s="841" t="s">
        <v>674</v>
      </c>
      <c r="O253" s="841"/>
      <c r="P253" s="841" t="s">
        <v>5</v>
      </c>
      <c r="Q253" s="841" t="s">
        <v>323</v>
      </c>
      <c r="R253" s="840" t="s">
        <v>652</v>
      </c>
      <c r="S253" s="829"/>
      <c r="T253" s="829" t="s">
        <v>5</v>
      </c>
      <c r="U253" s="829" t="s">
        <v>323</v>
      </c>
      <c r="V253" s="847" t="s">
        <v>652</v>
      </c>
    </row>
    <row r="254" spans="1:22" outlineLevel="1">
      <c r="A254" s="847" t="s">
        <v>289</v>
      </c>
      <c r="B254" s="829" t="s">
        <v>2749</v>
      </c>
      <c r="C254" s="839">
        <v>43091</v>
      </c>
      <c r="D254" s="829" t="s">
        <v>2879</v>
      </c>
      <c r="E254" s="830" t="s">
        <v>2884</v>
      </c>
      <c r="F254" s="831">
        <v>70307</v>
      </c>
      <c r="G254" s="832">
        <v>20.010000000000002</v>
      </c>
      <c r="H254" s="829">
        <v>27.03</v>
      </c>
      <c r="I254" s="829" t="s">
        <v>322</v>
      </c>
      <c r="J254" s="1241">
        <f t="shared" si="18"/>
        <v>27.03</v>
      </c>
      <c r="K254" s="840" t="s">
        <v>691</v>
      </c>
      <c r="L254" s="841" t="s">
        <v>661</v>
      </c>
      <c r="M254" s="841" t="s">
        <v>352</v>
      </c>
      <c r="N254" s="841" t="s">
        <v>746</v>
      </c>
      <c r="O254" s="841"/>
      <c r="P254" s="841" t="s">
        <v>5</v>
      </c>
      <c r="Q254" s="841" t="s">
        <v>323</v>
      </c>
      <c r="R254" s="840" t="s">
        <v>652</v>
      </c>
      <c r="S254" s="829"/>
      <c r="T254" s="829" t="s">
        <v>5</v>
      </c>
      <c r="U254" s="829" t="s">
        <v>323</v>
      </c>
      <c r="V254" s="847" t="s">
        <v>652</v>
      </c>
    </row>
    <row r="255" spans="1:22">
      <c r="A255" s="842" t="s">
        <v>647</v>
      </c>
      <c r="B255" s="842"/>
      <c r="C255" s="842"/>
      <c r="D255" s="842"/>
      <c r="E255" s="843"/>
      <c r="F255" s="844"/>
      <c r="G255" s="845">
        <f>SUM(G243:G254)</f>
        <v>755.68000000000006</v>
      </c>
      <c r="H255" s="846">
        <f>SUM(H243:H254)</f>
        <v>1020.6</v>
      </c>
      <c r="I255" s="842"/>
      <c r="J255" s="1242">
        <f>SUM(J243:J254)</f>
        <v>1020.6</v>
      </c>
      <c r="K255" s="842"/>
      <c r="L255" s="842"/>
      <c r="M255" s="842"/>
      <c r="N255" s="842"/>
      <c r="O255" s="842"/>
      <c r="P255" s="842"/>
      <c r="Q255" s="842"/>
      <c r="R255" s="842"/>
      <c r="S255" s="829"/>
      <c r="T255" s="829"/>
      <c r="U255" s="829"/>
      <c r="V255" s="829"/>
    </row>
    <row r="256" spans="1:22" outlineLevel="1">
      <c r="A256" s="847" t="s">
        <v>292</v>
      </c>
      <c r="B256" s="829" t="s">
        <v>2749</v>
      </c>
      <c r="C256" s="839">
        <v>43091</v>
      </c>
      <c r="D256" s="829" t="s">
        <v>2771</v>
      </c>
      <c r="E256" s="830" t="s">
        <v>2885</v>
      </c>
      <c r="F256" s="831">
        <v>70307</v>
      </c>
      <c r="G256" s="832">
        <v>4.1500000000000004</v>
      </c>
      <c r="H256" s="829">
        <v>5.6</v>
      </c>
      <c r="I256" s="829" t="s">
        <v>322</v>
      </c>
      <c r="J256" s="1241">
        <f>H256</f>
        <v>5.6</v>
      </c>
      <c r="K256" s="840" t="s">
        <v>865</v>
      </c>
      <c r="L256" s="841" t="s">
        <v>661</v>
      </c>
      <c r="M256" s="841" t="s">
        <v>352</v>
      </c>
      <c r="N256" s="841" t="s">
        <v>1390</v>
      </c>
      <c r="O256" s="841"/>
      <c r="P256" s="841" t="s">
        <v>5</v>
      </c>
      <c r="Q256" s="841" t="s">
        <v>323</v>
      </c>
      <c r="R256" s="840" t="s">
        <v>652</v>
      </c>
      <c r="S256" s="829"/>
      <c r="T256" s="829" t="s">
        <v>5</v>
      </c>
      <c r="U256" s="829" t="s">
        <v>323</v>
      </c>
      <c r="V256" s="847" t="s">
        <v>652</v>
      </c>
    </row>
    <row r="257" spans="1:22" outlineLevel="1">
      <c r="A257" s="847" t="s">
        <v>292</v>
      </c>
      <c r="B257" s="829" t="s">
        <v>2749</v>
      </c>
      <c r="C257" s="839">
        <v>43082</v>
      </c>
      <c r="D257" s="829" t="s">
        <v>2886</v>
      </c>
      <c r="E257" s="830" t="s">
        <v>2887</v>
      </c>
      <c r="F257" s="831">
        <v>70307</v>
      </c>
      <c r="G257" s="832">
        <v>50.35</v>
      </c>
      <c r="H257" s="829">
        <v>68</v>
      </c>
      <c r="I257" s="829" t="s">
        <v>322</v>
      </c>
      <c r="J257" s="1241">
        <f>H257</f>
        <v>68</v>
      </c>
      <c r="K257" s="840" t="s">
        <v>865</v>
      </c>
      <c r="L257" s="841" t="s">
        <v>661</v>
      </c>
      <c r="M257" s="841" t="s">
        <v>352</v>
      </c>
      <c r="N257" s="841" t="s">
        <v>1390</v>
      </c>
      <c r="O257" s="841"/>
      <c r="P257" s="841" t="s">
        <v>5</v>
      </c>
      <c r="Q257" s="841" t="s">
        <v>323</v>
      </c>
      <c r="R257" s="840" t="s">
        <v>652</v>
      </c>
      <c r="S257" s="829"/>
      <c r="T257" s="829" t="s">
        <v>5</v>
      </c>
      <c r="U257" s="829" t="s">
        <v>323</v>
      </c>
      <c r="V257" s="847" t="s">
        <v>652</v>
      </c>
    </row>
    <row r="258" spans="1:22" outlineLevel="1">
      <c r="A258" s="847" t="s">
        <v>292</v>
      </c>
      <c r="B258" s="829" t="s">
        <v>2749</v>
      </c>
      <c r="C258" s="839">
        <v>43100</v>
      </c>
      <c r="D258" s="829" t="s">
        <v>2888</v>
      </c>
      <c r="E258" s="830" t="s">
        <v>2660</v>
      </c>
      <c r="F258" s="831">
        <v>70192</v>
      </c>
      <c r="G258" s="832">
        <v>-156.01</v>
      </c>
      <c r="H258" s="829">
        <v>-156.01</v>
      </c>
      <c r="I258" s="829" t="s">
        <v>60</v>
      </c>
      <c r="J258" s="1241">
        <v>-210.7</v>
      </c>
      <c r="K258" s="840" t="s">
        <v>2661</v>
      </c>
      <c r="L258" s="841" t="s">
        <v>645</v>
      </c>
      <c r="M258" s="841" t="s">
        <v>352</v>
      </c>
      <c r="N258" s="841" t="s">
        <v>1390</v>
      </c>
      <c r="O258" s="841"/>
      <c r="P258" s="841" t="s">
        <v>5</v>
      </c>
      <c r="Q258" s="841" t="s">
        <v>323</v>
      </c>
      <c r="R258" s="840" t="s">
        <v>652</v>
      </c>
      <c r="S258" s="829"/>
      <c r="T258" s="829" t="s">
        <v>5</v>
      </c>
      <c r="U258" s="829" t="s">
        <v>323</v>
      </c>
      <c r="V258" s="847" t="s">
        <v>652</v>
      </c>
    </row>
    <row r="259" spans="1:22">
      <c r="A259" s="842" t="s">
        <v>647</v>
      </c>
      <c r="B259" s="842"/>
      <c r="C259" s="842"/>
      <c r="D259" s="842"/>
      <c r="E259" s="843"/>
      <c r="F259" s="844"/>
      <c r="G259" s="845">
        <f>SUM(G256:G258)</f>
        <v>-101.50999999999999</v>
      </c>
      <c r="H259" s="846">
        <f>SUM(H256:H258)</f>
        <v>-82.41</v>
      </c>
      <c r="I259" s="842"/>
      <c r="J259" s="1242">
        <f>SUM(J256:J258)</f>
        <v>-137.1</v>
      </c>
      <c r="K259" s="842"/>
      <c r="L259" s="842"/>
      <c r="M259" s="842"/>
      <c r="N259" s="842"/>
      <c r="O259" s="842"/>
      <c r="P259" s="842"/>
      <c r="Q259" s="842"/>
      <c r="R259" s="842"/>
      <c r="S259" s="829"/>
      <c r="T259" s="829"/>
      <c r="U259" s="829"/>
      <c r="V259" s="829"/>
    </row>
    <row r="260" spans="1:22" outlineLevel="1">
      <c r="A260" s="847" t="s">
        <v>294</v>
      </c>
      <c r="B260" s="829" t="s">
        <v>2749</v>
      </c>
      <c r="C260" s="839">
        <v>43081</v>
      </c>
      <c r="D260" s="829" t="s">
        <v>2889</v>
      </c>
      <c r="E260" s="830" t="s">
        <v>2390</v>
      </c>
      <c r="F260" s="831">
        <v>70307</v>
      </c>
      <c r="G260" s="832">
        <v>11.18</v>
      </c>
      <c r="H260" s="829">
        <v>15.1</v>
      </c>
      <c r="I260" s="829" t="s">
        <v>322</v>
      </c>
      <c r="J260" s="1241">
        <f>H260</f>
        <v>15.1</v>
      </c>
      <c r="K260" s="840" t="s">
        <v>880</v>
      </c>
      <c r="L260" s="841" t="s">
        <v>661</v>
      </c>
      <c r="M260" s="841" t="s">
        <v>352</v>
      </c>
      <c r="N260" s="841"/>
      <c r="O260" s="841"/>
      <c r="P260" s="841" t="s">
        <v>5</v>
      </c>
      <c r="Q260" s="841" t="s">
        <v>323</v>
      </c>
      <c r="R260" s="840" t="s">
        <v>652</v>
      </c>
      <c r="S260" s="829"/>
      <c r="T260" s="829" t="s">
        <v>5</v>
      </c>
      <c r="U260" s="829" t="s">
        <v>323</v>
      </c>
      <c r="V260" s="847" t="s">
        <v>652</v>
      </c>
    </row>
    <row r="261" spans="1:22" outlineLevel="1">
      <c r="A261" s="847" t="s">
        <v>294</v>
      </c>
      <c r="B261" s="829" t="s">
        <v>2749</v>
      </c>
      <c r="C261" s="839">
        <v>43087</v>
      </c>
      <c r="D261" s="829" t="s">
        <v>2771</v>
      </c>
      <c r="E261" s="830" t="s">
        <v>2890</v>
      </c>
      <c r="F261" s="831">
        <v>70307</v>
      </c>
      <c r="G261" s="832">
        <v>0.56000000000000005</v>
      </c>
      <c r="H261" s="829">
        <v>0.75</v>
      </c>
      <c r="I261" s="829" t="s">
        <v>322</v>
      </c>
      <c r="J261" s="1241">
        <f>H261</f>
        <v>0.75</v>
      </c>
      <c r="K261" s="840" t="s">
        <v>880</v>
      </c>
      <c r="L261" s="841" t="s">
        <v>661</v>
      </c>
      <c r="M261" s="841" t="s">
        <v>352</v>
      </c>
      <c r="N261" s="841"/>
      <c r="O261" s="841"/>
      <c r="P261" s="841" t="s">
        <v>5</v>
      </c>
      <c r="Q261" s="841" t="s">
        <v>323</v>
      </c>
      <c r="R261" s="840" t="s">
        <v>652</v>
      </c>
      <c r="S261" s="829"/>
      <c r="T261" s="829" t="s">
        <v>5</v>
      </c>
      <c r="U261" s="829" t="s">
        <v>323</v>
      </c>
      <c r="V261" s="847" t="s">
        <v>652</v>
      </c>
    </row>
    <row r="262" spans="1:22" outlineLevel="1">
      <c r="A262" s="847" t="s">
        <v>294</v>
      </c>
      <c r="B262" s="829" t="s">
        <v>2749</v>
      </c>
      <c r="C262" s="839">
        <v>43088</v>
      </c>
      <c r="D262" s="829" t="s">
        <v>2771</v>
      </c>
      <c r="E262" s="830" t="s">
        <v>2891</v>
      </c>
      <c r="F262" s="831">
        <v>70307</v>
      </c>
      <c r="G262" s="832">
        <v>6.37</v>
      </c>
      <c r="H262" s="829">
        <v>8.6</v>
      </c>
      <c r="I262" s="829" t="s">
        <v>322</v>
      </c>
      <c r="J262" s="1241">
        <f>H262</f>
        <v>8.6</v>
      </c>
      <c r="K262" s="840" t="s">
        <v>880</v>
      </c>
      <c r="L262" s="841" t="s">
        <v>661</v>
      </c>
      <c r="M262" s="841" t="s">
        <v>352</v>
      </c>
      <c r="N262" s="841"/>
      <c r="O262" s="841"/>
      <c r="P262" s="841" t="s">
        <v>5</v>
      </c>
      <c r="Q262" s="841" t="s">
        <v>323</v>
      </c>
      <c r="R262" s="840" t="s">
        <v>652</v>
      </c>
      <c r="S262" s="829"/>
      <c r="T262" s="829" t="s">
        <v>5</v>
      </c>
      <c r="U262" s="829" t="s">
        <v>323</v>
      </c>
      <c r="V262" s="847" t="s">
        <v>652</v>
      </c>
    </row>
    <row r="263" spans="1:22" outlineLevel="1">
      <c r="A263" s="847" t="s">
        <v>294</v>
      </c>
      <c r="B263" s="829" t="s">
        <v>2749</v>
      </c>
      <c r="C263" s="839">
        <v>43090</v>
      </c>
      <c r="D263" s="829" t="s">
        <v>2771</v>
      </c>
      <c r="E263" s="830" t="s">
        <v>2892</v>
      </c>
      <c r="F263" s="831">
        <v>70307</v>
      </c>
      <c r="G263" s="832">
        <v>3.48</v>
      </c>
      <c r="H263" s="829">
        <v>4.7</v>
      </c>
      <c r="I263" s="829" t="s">
        <v>322</v>
      </c>
      <c r="J263" s="1241">
        <f>H263</f>
        <v>4.7</v>
      </c>
      <c r="K263" s="840" t="s">
        <v>886</v>
      </c>
      <c r="L263" s="841" t="s">
        <v>661</v>
      </c>
      <c r="M263" s="841" t="s">
        <v>352</v>
      </c>
      <c r="N263" s="841"/>
      <c r="O263" s="841"/>
      <c r="P263" s="841" t="s">
        <v>5</v>
      </c>
      <c r="Q263" s="841" t="s">
        <v>323</v>
      </c>
      <c r="R263" s="840" t="s">
        <v>652</v>
      </c>
      <c r="S263" s="829"/>
      <c r="T263" s="829" t="s">
        <v>5</v>
      </c>
      <c r="U263" s="829" t="s">
        <v>323</v>
      </c>
      <c r="V263" s="847" t="s">
        <v>652</v>
      </c>
    </row>
    <row r="264" spans="1:22" outlineLevel="1">
      <c r="A264" s="847" t="s">
        <v>294</v>
      </c>
      <c r="B264" s="829" t="s">
        <v>2749</v>
      </c>
      <c r="C264" s="839">
        <v>43087</v>
      </c>
      <c r="D264" s="829" t="s">
        <v>2771</v>
      </c>
      <c r="E264" s="830" t="s">
        <v>2893</v>
      </c>
      <c r="F264" s="831">
        <v>70307</v>
      </c>
      <c r="G264" s="832">
        <v>8.6300000000000008</v>
      </c>
      <c r="H264" s="829">
        <v>11.65</v>
      </c>
      <c r="I264" s="829" t="s">
        <v>322</v>
      </c>
      <c r="J264" s="1241">
        <f>H264</f>
        <v>11.65</v>
      </c>
      <c r="K264" s="840" t="s">
        <v>891</v>
      </c>
      <c r="L264" s="841" t="s">
        <v>661</v>
      </c>
      <c r="M264" s="841" t="s">
        <v>352</v>
      </c>
      <c r="N264" s="841"/>
      <c r="O264" s="841"/>
      <c r="P264" s="841" t="s">
        <v>5</v>
      </c>
      <c r="Q264" s="841" t="s">
        <v>323</v>
      </c>
      <c r="R264" s="840" t="s">
        <v>652</v>
      </c>
      <c r="S264" s="829"/>
      <c r="T264" s="829" t="s">
        <v>5</v>
      </c>
      <c r="U264" s="829" t="s">
        <v>323</v>
      </c>
      <c r="V264" s="847" t="s">
        <v>652</v>
      </c>
    </row>
    <row r="265" spans="1:22">
      <c r="A265" s="842" t="s">
        <v>647</v>
      </c>
      <c r="B265" s="842"/>
      <c r="C265" s="842"/>
      <c r="D265" s="842"/>
      <c r="E265" s="843"/>
      <c r="F265" s="844"/>
      <c r="G265" s="845">
        <f>SUM(G260:G264)</f>
        <v>30.22</v>
      </c>
      <c r="H265" s="846">
        <f>SUM(H260:H264)</f>
        <v>40.799999999999997</v>
      </c>
      <c r="I265" s="842"/>
      <c r="J265" s="1242">
        <f>SUM(J260:J264)</f>
        <v>40.799999999999997</v>
      </c>
      <c r="K265" s="842"/>
      <c r="L265" s="842"/>
      <c r="M265" s="842"/>
      <c r="N265" s="842"/>
      <c r="O265" s="842"/>
      <c r="P265" s="842"/>
      <c r="Q265" s="842"/>
      <c r="R265" s="842"/>
      <c r="S265" s="829"/>
      <c r="T265" s="829"/>
      <c r="U265" s="829"/>
      <c r="V265" s="829"/>
    </row>
    <row r="266" spans="1:22" outlineLevel="1">
      <c r="A266" s="847" t="s">
        <v>296</v>
      </c>
      <c r="B266" s="829" t="s">
        <v>2749</v>
      </c>
      <c r="C266" s="839">
        <v>43082</v>
      </c>
      <c r="D266" s="829" t="s">
        <v>2894</v>
      </c>
      <c r="E266" s="830" t="s">
        <v>2895</v>
      </c>
      <c r="F266" s="831">
        <v>70307</v>
      </c>
      <c r="G266" s="832">
        <v>3540.05</v>
      </c>
      <c r="H266" s="829">
        <v>4781.1000000000004</v>
      </c>
      <c r="I266" s="829" t="s">
        <v>322</v>
      </c>
      <c r="J266" s="1241">
        <f>H266</f>
        <v>4781.1000000000004</v>
      </c>
      <c r="K266" s="840" t="s">
        <v>844</v>
      </c>
      <c r="L266" s="841" t="s">
        <v>661</v>
      </c>
      <c r="M266" s="841" t="s">
        <v>352</v>
      </c>
      <c r="N266" s="841"/>
      <c r="O266" s="841"/>
      <c r="P266" s="841" t="s">
        <v>5</v>
      </c>
      <c r="Q266" s="841" t="s">
        <v>323</v>
      </c>
      <c r="R266" s="840" t="s">
        <v>652</v>
      </c>
      <c r="S266" s="829"/>
      <c r="T266" s="829" t="s">
        <v>5</v>
      </c>
      <c r="U266" s="829" t="s">
        <v>323</v>
      </c>
      <c r="V266" s="847" t="s">
        <v>652</v>
      </c>
    </row>
    <row r="267" spans="1:22" outlineLevel="1">
      <c r="A267" s="847" t="s">
        <v>296</v>
      </c>
      <c r="B267" s="829" t="s">
        <v>2749</v>
      </c>
      <c r="C267" s="839">
        <v>43091</v>
      </c>
      <c r="D267" s="829" t="s">
        <v>2896</v>
      </c>
      <c r="E267" s="830" t="s">
        <v>2897</v>
      </c>
      <c r="F267" s="831">
        <v>70307</v>
      </c>
      <c r="G267" s="832">
        <v>511.56</v>
      </c>
      <c r="H267" s="829">
        <v>690.9</v>
      </c>
      <c r="I267" s="829" t="s">
        <v>322</v>
      </c>
      <c r="J267" s="1241">
        <f>H267</f>
        <v>690.9</v>
      </c>
      <c r="K267" s="840" t="s">
        <v>1215</v>
      </c>
      <c r="L267" s="841" t="s">
        <v>661</v>
      </c>
      <c r="M267" s="841" t="s">
        <v>352</v>
      </c>
      <c r="N267" s="841"/>
      <c r="O267" s="841"/>
      <c r="P267" s="841" t="s">
        <v>5</v>
      </c>
      <c r="Q267" s="841" t="s">
        <v>323</v>
      </c>
      <c r="R267" s="840" t="s">
        <v>652</v>
      </c>
      <c r="S267" s="829"/>
      <c r="T267" s="829" t="s">
        <v>5</v>
      </c>
      <c r="U267" s="829" t="s">
        <v>323</v>
      </c>
      <c r="V267" s="847" t="s">
        <v>652</v>
      </c>
    </row>
    <row r="268" spans="1:22">
      <c r="A268" s="842" t="s">
        <v>647</v>
      </c>
      <c r="B268" s="842"/>
      <c r="C268" s="842"/>
      <c r="D268" s="842"/>
      <c r="E268" s="843"/>
      <c r="F268" s="844"/>
      <c r="G268" s="845">
        <f>SUM(G266:G267)</f>
        <v>4051.61</v>
      </c>
      <c r="H268" s="846">
        <f>SUM(H266:H267)</f>
        <v>5472</v>
      </c>
      <c r="I268" s="842"/>
      <c r="J268" s="1242">
        <f>SUM(J266:J267)</f>
        <v>5472</v>
      </c>
      <c r="K268" s="842"/>
      <c r="L268" s="842"/>
      <c r="M268" s="842"/>
      <c r="N268" s="842"/>
      <c r="O268" s="842"/>
      <c r="P268" s="842"/>
      <c r="Q268" s="842"/>
      <c r="R268" s="842"/>
      <c r="S268" s="829"/>
      <c r="T268" s="829"/>
      <c r="U268" s="829"/>
      <c r="V268" s="829"/>
    </row>
    <row r="269" spans="1:22" outlineLevel="1">
      <c r="A269" s="847" t="s">
        <v>330</v>
      </c>
      <c r="B269" s="829" t="s">
        <v>2749</v>
      </c>
      <c r="C269" s="839">
        <v>43091</v>
      </c>
      <c r="D269" s="829" t="s">
        <v>2898</v>
      </c>
      <c r="E269" s="830" t="s">
        <v>2899</v>
      </c>
      <c r="F269" s="831">
        <v>70307</v>
      </c>
      <c r="G269" s="832">
        <v>44.43</v>
      </c>
      <c r="H269" s="829">
        <v>60</v>
      </c>
      <c r="I269" s="829" t="s">
        <v>322</v>
      </c>
      <c r="J269" s="1241">
        <f t="shared" ref="J269:J285" si="19">H269</f>
        <v>60</v>
      </c>
      <c r="K269" s="840" t="s">
        <v>972</v>
      </c>
      <c r="L269" s="841" t="s">
        <v>661</v>
      </c>
      <c r="M269" s="841" t="s">
        <v>352</v>
      </c>
      <c r="N269" s="841"/>
      <c r="O269" s="841"/>
      <c r="P269" s="841" t="s">
        <v>5</v>
      </c>
      <c r="Q269" s="841" t="s">
        <v>323</v>
      </c>
      <c r="R269" s="840" t="s">
        <v>652</v>
      </c>
      <c r="S269" s="829"/>
      <c r="T269" s="829" t="s">
        <v>5</v>
      </c>
      <c r="U269" s="829" t="s">
        <v>323</v>
      </c>
      <c r="V269" s="847" t="s">
        <v>652</v>
      </c>
    </row>
    <row r="270" spans="1:22" outlineLevel="1">
      <c r="A270" s="847" t="s">
        <v>330</v>
      </c>
      <c r="B270" s="829" t="s">
        <v>2749</v>
      </c>
      <c r="C270" s="839">
        <v>43091</v>
      </c>
      <c r="D270" s="829" t="s">
        <v>2898</v>
      </c>
      <c r="E270" s="830" t="s">
        <v>2900</v>
      </c>
      <c r="F270" s="831">
        <v>70307</v>
      </c>
      <c r="G270" s="832">
        <v>22.21</v>
      </c>
      <c r="H270" s="829">
        <v>30</v>
      </c>
      <c r="I270" s="829" t="s">
        <v>322</v>
      </c>
      <c r="J270" s="1241">
        <f t="shared" si="19"/>
        <v>30</v>
      </c>
      <c r="K270" s="840" t="s">
        <v>972</v>
      </c>
      <c r="L270" s="841" t="s">
        <v>661</v>
      </c>
      <c r="M270" s="841" t="s">
        <v>352</v>
      </c>
      <c r="N270" s="841"/>
      <c r="O270" s="841"/>
      <c r="P270" s="841" t="s">
        <v>5</v>
      </c>
      <c r="Q270" s="841" t="s">
        <v>323</v>
      </c>
      <c r="R270" s="840" t="s">
        <v>652</v>
      </c>
      <c r="S270" s="829"/>
      <c r="T270" s="829" t="s">
        <v>5</v>
      </c>
      <c r="U270" s="829" t="s">
        <v>323</v>
      </c>
      <c r="V270" s="847" t="s">
        <v>652</v>
      </c>
    </row>
    <row r="271" spans="1:22" outlineLevel="1">
      <c r="A271" s="847" t="s">
        <v>330</v>
      </c>
      <c r="B271" s="829" t="s">
        <v>2749</v>
      </c>
      <c r="C271" s="839">
        <v>43091</v>
      </c>
      <c r="D271" s="829" t="s">
        <v>2898</v>
      </c>
      <c r="E271" s="830" t="s">
        <v>2901</v>
      </c>
      <c r="F271" s="831">
        <v>70307</v>
      </c>
      <c r="G271" s="832">
        <v>22.21</v>
      </c>
      <c r="H271" s="829">
        <v>30</v>
      </c>
      <c r="I271" s="829" t="s">
        <v>322</v>
      </c>
      <c r="J271" s="1241">
        <f t="shared" si="19"/>
        <v>30</v>
      </c>
      <c r="K271" s="840" t="s">
        <v>972</v>
      </c>
      <c r="L271" s="841" t="s">
        <v>661</v>
      </c>
      <c r="M271" s="841" t="s">
        <v>352</v>
      </c>
      <c r="N271" s="841"/>
      <c r="O271" s="841"/>
      <c r="P271" s="841" t="s">
        <v>5</v>
      </c>
      <c r="Q271" s="841" t="s">
        <v>323</v>
      </c>
      <c r="R271" s="840" t="s">
        <v>652</v>
      </c>
      <c r="S271" s="829"/>
      <c r="T271" s="829" t="s">
        <v>5</v>
      </c>
      <c r="U271" s="829" t="s">
        <v>323</v>
      </c>
      <c r="V271" s="847" t="s">
        <v>652</v>
      </c>
    </row>
    <row r="272" spans="1:22" outlineLevel="1">
      <c r="A272" s="847" t="s">
        <v>330</v>
      </c>
      <c r="B272" s="829" t="s">
        <v>2749</v>
      </c>
      <c r="C272" s="839">
        <v>43091</v>
      </c>
      <c r="D272" s="829" t="s">
        <v>2898</v>
      </c>
      <c r="E272" s="830" t="s">
        <v>2902</v>
      </c>
      <c r="F272" s="831">
        <v>70307</v>
      </c>
      <c r="G272" s="832">
        <v>14.81</v>
      </c>
      <c r="H272" s="829">
        <v>20</v>
      </c>
      <c r="I272" s="829" t="s">
        <v>322</v>
      </c>
      <c r="J272" s="1241">
        <f t="shared" si="19"/>
        <v>20</v>
      </c>
      <c r="K272" s="840" t="s">
        <v>972</v>
      </c>
      <c r="L272" s="841" t="s">
        <v>661</v>
      </c>
      <c r="M272" s="841" t="s">
        <v>352</v>
      </c>
      <c r="N272" s="841"/>
      <c r="O272" s="841"/>
      <c r="P272" s="841" t="s">
        <v>5</v>
      </c>
      <c r="Q272" s="841" t="s">
        <v>323</v>
      </c>
      <c r="R272" s="840" t="s">
        <v>652</v>
      </c>
      <c r="S272" s="829"/>
      <c r="T272" s="829" t="s">
        <v>5</v>
      </c>
      <c r="U272" s="829" t="s">
        <v>323</v>
      </c>
      <c r="V272" s="847" t="s">
        <v>652</v>
      </c>
    </row>
    <row r="273" spans="1:22" outlineLevel="1">
      <c r="A273" s="847" t="s">
        <v>330</v>
      </c>
      <c r="B273" s="829" t="s">
        <v>2749</v>
      </c>
      <c r="C273" s="839">
        <v>43091</v>
      </c>
      <c r="D273" s="829" t="s">
        <v>2898</v>
      </c>
      <c r="E273" s="830" t="s">
        <v>2903</v>
      </c>
      <c r="F273" s="831">
        <v>70307</v>
      </c>
      <c r="G273" s="832">
        <v>14.81</v>
      </c>
      <c r="H273" s="829">
        <v>20</v>
      </c>
      <c r="I273" s="829" t="s">
        <v>322</v>
      </c>
      <c r="J273" s="1241">
        <f t="shared" si="19"/>
        <v>20</v>
      </c>
      <c r="K273" s="840" t="s">
        <v>972</v>
      </c>
      <c r="L273" s="841" t="s">
        <v>661</v>
      </c>
      <c r="M273" s="841" t="s">
        <v>352</v>
      </c>
      <c r="N273" s="841"/>
      <c r="O273" s="841"/>
      <c r="P273" s="841" t="s">
        <v>5</v>
      </c>
      <c r="Q273" s="841" t="s">
        <v>323</v>
      </c>
      <c r="R273" s="840" t="s">
        <v>652</v>
      </c>
      <c r="S273" s="829"/>
      <c r="T273" s="829" t="s">
        <v>5</v>
      </c>
      <c r="U273" s="829" t="s">
        <v>323</v>
      </c>
      <c r="V273" s="847" t="s">
        <v>652</v>
      </c>
    </row>
    <row r="274" spans="1:22" outlineLevel="1">
      <c r="A274" s="847" t="s">
        <v>330</v>
      </c>
      <c r="B274" s="829" t="s">
        <v>2749</v>
      </c>
      <c r="C274" s="839">
        <v>43091</v>
      </c>
      <c r="D274" s="829" t="s">
        <v>2898</v>
      </c>
      <c r="E274" s="830" t="s">
        <v>2904</v>
      </c>
      <c r="F274" s="831">
        <v>70307</v>
      </c>
      <c r="G274" s="832">
        <v>7.4</v>
      </c>
      <c r="H274" s="829">
        <v>10</v>
      </c>
      <c r="I274" s="829" t="s">
        <v>322</v>
      </c>
      <c r="J274" s="1241">
        <f t="shared" si="19"/>
        <v>10</v>
      </c>
      <c r="K274" s="840" t="s">
        <v>972</v>
      </c>
      <c r="L274" s="841" t="s">
        <v>661</v>
      </c>
      <c r="M274" s="841" t="s">
        <v>352</v>
      </c>
      <c r="N274" s="841"/>
      <c r="O274" s="841"/>
      <c r="P274" s="841" t="s">
        <v>5</v>
      </c>
      <c r="Q274" s="841" t="s">
        <v>323</v>
      </c>
      <c r="R274" s="840" t="s">
        <v>652</v>
      </c>
      <c r="S274" s="829"/>
      <c r="T274" s="829" t="s">
        <v>5</v>
      </c>
      <c r="U274" s="829" t="s">
        <v>323</v>
      </c>
      <c r="V274" s="847" t="s">
        <v>652</v>
      </c>
    </row>
    <row r="275" spans="1:22" outlineLevel="1">
      <c r="A275" s="847" t="s">
        <v>330</v>
      </c>
      <c r="B275" s="829" t="s">
        <v>2749</v>
      </c>
      <c r="C275" s="839">
        <v>43091</v>
      </c>
      <c r="D275" s="829" t="s">
        <v>2898</v>
      </c>
      <c r="E275" s="830" t="s">
        <v>2905</v>
      </c>
      <c r="F275" s="831">
        <v>70307</v>
      </c>
      <c r="G275" s="832">
        <v>8.9</v>
      </c>
      <c r="H275" s="829">
        <v>12.02</v>
      </c>
      <c r="I275" s="829" t="s">
        <v>322</v>
      </c>
      <c r="J275" s="1241">
        <f t="shared" si="19"/>
        <v>12.02</v>
      </c>
      <c r="K275" s="840" t="s">
        <v>972</v>
      </c>
      <c r="L275" s="841" t="s">
        <v>661</v>
      </c>
      <c r="M275" s="841" t="s">
        <v>352</v>
      </c>
      <c r="N275" s="841"/>
      <c r="O275" s="841"/>
      <c r="P275" s="841" t="s">
        <v>5</v>
      </c>
      <c r="Q275" s="841" t="s">
        <v>323</v>
      </c>
      <c r="R275" s="840" t="s">
        <v>652</v>
      </c>
      <c r="S275" s="829"/>
      <c r="T275" s="829" t="s">
        <v>5</v>
      </c>
      <c r="U275" s="829" t="s">
        <v>323</v>
      </c>
      <c r="V275" s="847" t="s">
        <v>652</v>
      </c>
    </row>
    <row r="276" spans="1:22" outlineLevel="1">
      <c r="A276" s="847" t="s">
        <v>330</v>
      </c>
      <c r="B276" s="829" t="s">
        <v>2749</v>
      </c>
      <c r="C276" s="839">
        <v>43082</v>
      </c>
      <c r="D276" s="829" t="s">
        <v>2906</v>
      </c>
      <c r="E276" s="830" t="s">
        <v>2907</v>
      </c>
      <c r="F276" s="831">
        <v>70307</v>
      </c>
      <c r="G276" s="832">
        <v>44.43</v>
      </c>
      <c r="H276" s="829">
        <v>60</v>
      </c>
      <c r="I276" s="829" t="s">
        <v>322</v>
      </c>
      <c r="J276" s="1241">
        <f t="shared" si="19"/>
        <v>60</v>
      </c>
      <c r="K276" s="840" t="s">
        <v>972</v>
      </c>
      <c r="L276" s="841" t="s">
        <v>661</v>
      </c>
      <c r="M276" s="841" t="s">
        <v>352</v>
      </c>
      <c r="N276" s="841"/>
      <c r="O276" s="841"/>
      <c r="P276" s="841" t="s">
        <v>5</v>
      </c>
      <c r="Q276" s="841" t="s">
        <v>323</v>
      </c>
      <c r="R276" s="840" t="s">
        <v>652</v>
      </c>
      <c r="S276" s="829"/>
      <c r="T276" s="829" t="s">
        <v>5</v>
      </c>
      <c r="U276" s="829" t="s">
        <v>323</v>
      </c>
      <c r="V276" s="847" t="s">
        <v>652</v>
      </c>
    </row>
    <row r="277" spans="1:22" outlineLevel="1">
      <c r="A277" s="847" t="s">
        <v>330</v>
      </c>
      <c r="B277" s="829" t="s">
        <v>2749</v>
      </c>
      <c r="C277" s="839">
        <v>43082</v>
      </c>
      <c r="D277" s="829" t="s">
        <v>2906</v>
      </c>
      <c r="E277" s="830" t="s">
        <v>2908</v>
      </c>
      <c r="F277" s="831">
        <v>70307</v>
      </c>
      <c r="G277" s="832">
        <v>22.21</v>
      </c>
      <c r="H277" s="829">
        <v>30</v>
      </c>
      <c r="I277" s="829" t="s">
        <v>322</v>
      </c>
      <c r="J277" s="1241">
        <f t="shared" si="19"/>
        <v>30</v>
      </c>
      <c r="K277" s="840" t="s">
        <v>972</v>
      </c>
      <c r="L277" s="841" t="s">
        <v>661</v>
      </c>
      <c r="M277" s="841" t="s">
        <v>352</v>
      </c>
      <c r="N277" s="841"/>
      <c r="O277" s="841"/>
      <c r="P277" s="841" t="s">
        <v>5</v>
      </c>
      <c r="Q277" s="841" t="s">
        <v>323</v>
      </c>
      <c r="R277" s="840" t="s">
        <v>652</v>
      </c>
      <c r="S277" s="829"/>
      <c r="T277" s="829" t="s">
        <v>5</v>
      </c>
      <c r="U277" s="829" t="s">
        <v>323</v>
      </c>
      <c r="V277" s="847" t="s">
        <v>652</v>
      </c>
    </row>
    <row r="278" spans="1:22" outlineLevel="1">
      <c r="A278" s="847" t="s">
        <v>330</v>
      </c>
      <c r="B278" s="829" t="s">
        <v>2749</v>
      </c>
      <c r="C278" s="839">
        <v>43082</v>
      </c>
      <c r="D278" s="829" t="s">
        <v>2906</v>
      </c>
      <c r="E278" s="830" t="s">
        <v>2909</v>
      </c>
      <c r="F278" s="831">
        <v>70307</v>
      </c>
      <c r="G278" s="832">
        <v>22.21</v>
      </c>
      <c r="H278" s="829">
        <v>30</v>
      </c>
      <c r="I278" s="829" t="s">
        <v>322</v>
      </c>
      <c r="J278" s="1241">
        <f t="shared" si="19"/>
        <v>30</v>
      </c>
      <c r="K278" s="840" t="s">
        <v>972</v>
      </c>
      <c r="L278" s="841" t="s">
        <v>661</v>
      </c>
      <c r="M278" s="841" t="s">
        <v>352</v>
      </c>
      <c r="N278" s="841"/>
      <c r="O278" s="841"/>
      <c r="P278" s="841" t="s">
        <v>5</v>
      </c>
      <c r="Q278" s="841" t="s">
        <v>323</v>
      </c>
      <c r="R278" s="840" t="s">
        <v>652</v>
      </c>
      <c r="S278" s="829"/>
      <c r="T278" s="829" t="s">
        <v>5</v>
      </c>
      <c r="U278" s="829" t="s">
        <v>323</v>
      </c>
      <c r="V278" s="847" t="s">
        <v>652</v>
      </c>
    </row>
    <row r="279" spans="1:22" outlineLevel="1">
      <c r="A279" s="847" t="s">
        <v>330</v>
      </c>
      <c r="B279" s="829" t="s">
        <v>2749</v>
      </c>
      <c r="C279" s="839">
        <v>43082</v>
      </c>
      <c r="D279" s="829" t="s">
        <v>2906</v>
      </c>
      <c r="E279" s="830" t="s">
        <v>2910</v>
      </c>
      <c r="F279" s="831">
        <v>70307</v>
      </c>
      <c r="G279" s="832">
        <v>14.81</v>
      </c>
      <c r="H279" s="829">
        <v>20</v>
      </c>
      <c r="I279" s="829" t="s">
        <v>322</v>
      </c>
      <c r="J279" s="1241">
        <f t="shared" si="19"/>
        <v>20</v>
      </c>
      <c r="K279" s="840" t="s">
        <v>972</v>
      </c>
      <c r="L279" s="841" t="s">
        <v>661</v>
      </c>
      <c r="M279" s="841" t="s">
        <v>352</v>
      </c>
      <c r="N279" s="841"/>
      <c r="O279" s="841"/>
      <c r="P279" s="841" t="s">
        <v>5</v>
      </c>
      <c r="Q279" s="841" t="s">
        <v>323</v>
      </c>
      <c r="R279" s="840" t="s">
        <v>652</v>
      </c>
      <c r="S279" s="829"/>
      <c r="T279" s="829" t="s">
        <v>5</v>
      </c>
      <c r="U279" s="829" t="s">
        <v>323</v>
      </c>
      <c r="V279" s="847" t="s">
        <v>652</v>
      </c>
    </row>
    <row r="280" spans="1:22" outlineLevel="1">
      <c r="A280" s="847" t="s">
        <v>330</v>
      </c>
      <c r="B280" s="829" t="s">
        <v>2749</v>
      </c>
      <c r="C280" s="839">
        <v>43082</v>
      </c>
      <c r="D280" s="829" t="s">
        <v>2906</v>
      </c>
      <c r="E280" s="830" t="s">
        <v>2911</v>
      </c>
      <c r="F280" s="831">
        <v>70307</v>
      </c>
      <c r="G280" s="832">
        <v>14.81</v>
      </c>
      <c r="H280" s="829">
        <v>20</v>
      </c>
      <c r="I280" s="829" t="s">
        <v>322</v>
      </c>
      <c r="J280" s="1241">
        <f t="shared" si="19"/>
        <v>20</v>
      </c>
      <c r="K280" s="840" t="s">
        <v>972</v>
      </c>
      <c r="L280" s="841" t="s">
        <v>661</v>
      </c>
      <c r="M280" s="841" t="s">
        <v>352</v>
      </c>
      <c r="N280" s="841"/>
      <c r="O280" s="841"/>
      <c r="P280" s="841" t="s">
        <v>5</v>
      </c>
      <c r="Q280" s="841" t="s">
        <v>323</v>
      </c>
      <c r="R280" s="840" t="s">
        <v>652</v>
      </c>
      <c r="S280" s="829"/>
      <c r="T280" s="829" t="s">
        <v>5</v>
      </c>
      <c r="U280" s="829" t="s">
        <v>323</v>
      </c>
      <c r="V280" s="847" t="s">
        <v>652</v>
      </c>
    </row>
    <row r="281" spans="1:22" outlineLevel="1">
      <c r="A281" s="847" t="s">
        <v>330</v>
      </c>
      <c r="B281" s="829" t="s">
        <v>2749</v>
      </c>
      <c r="C281" s="839">
        <v>43082</v>
      </c>
      <c r="D281" s="829" t="s">
        <v>2906</v>
      </c>
      <c r="E281" s="830" t="s">
        <v>2912</v>
      </c>
      <c r="F281" s="831">
        <v>70307</v>
      </c>
      <c r="G281" s="832">
        <v>7.4</v>
      </c>
      <c r="H281" s="829">
        <v>10</v>
      </c>
      <c r="I281" s="829" t="s">
        <v>322</v>
      </c>
      <c r="J281" s="1241">
        <f t="shared" si="19"/>
        <v>10</v>
      </c>
      <c r="K281" s="840" t="s">
        <v>972</v>
      </c>
      <c r="L281" s="841" t="s">
        <v>661</v>
      </c>
      <c r="M281" s="841" t="s">
        <v>352</v>
      </c>
      <c r="N281" s="841"/>
      <c r="O281" s="841"/>
      <c r="P281" s="841" t="s">
        <v>5</v>
      </c>
      <c r="Q281" s="841" t="s">
        <v>323</v>
      </c>
      <c r="R281" s="840" t="s">
        <v>652</v>
      </c>
      <c r="S281" s="829"/>
      <c r="T281" s="829" t="s">
        <v>5</v>
      </c>
      <c r="U281" s="829" t="s">
        <v>323</v>
      </c>
      <c r="V281" s="847" t="s">
        <v>652</v>
      </c>
    </row>
    <row r="282" spans="1:22" outlineLevel="1">
      <c r="A282" s="847" t="s">
        <v>330</v>
      </c>
      <c r="B282" s="829" t="s">
        <v>2749</v>
      </c>
      <c r="C282" s="839">
        <v>43082</v>
      </c>
      <c r="D282" s="829" t="s">
        <v>2906</v>
      </c>
      <c r="E282" s="830" t="s">
        <v>2913</v>
      </c>
      <c r="F282" s="831">
        <v>70307</v>
      </c>
      <c r="G282" s="832">
        <v>4.03</v>
      </c>
      <c r="H282" s="829">
        <v>5.44</v>
      </c>
      <c r="I282" s="829" t="s">
        <v>322</v>
      </c>
      <c r="J282" s="1241">
        <f t="shared" si="19"/>
        <v>5.44</v>
      </c>
      <c r="K282" s="840" t="s">
        <v>972</v>
      </c>
      <c r="L282" s="841" t="s">
        <v>661</v>
      </c>
      <c r="M282" s="841" t="s">
        <v>352</v>
      </c>
      <c r="N282" s="841"/>
      <c r="O282" s="841"/>
      <c r="P282" s="841" t="s">
        <v>5</v>
      </c>
      <c r="Q282" s="841" t="s">
        <v>323</v>
      </c>
      <c r="R282" s="840" t="s">
        <v>652</v>
      </c>
      <c r="S282" s="829"/>
      <c r="T282" s="829" t="s">
        <v>5</v>
      </c>
      <c r="U282" s="829" t="s">
        <v>323</v>
      </c>
      <c r="V282" s="847" t="s">
        <v>652</v>
      </c>
    </row>
    <row r="283" spans="1:22" outlineLevel="1">
      <c r="A283" s="847" t="s">
        <v>330</v>
      </c>
      <c r="B283" s="829" t="s">
        <v>2749</v>
      </c>
      <c r="C283" s="839">
        <v>43087</v>
      </c>
      <c r="D283" s="829" t="s">
        <v>2771</v>
      </c>
      <c r="E283" s="830" t="s">
        <v>2914</v>
      </c>
      <c r="F283" s="831">
        <v>70307</v>
      </c>
      <c r="G283" s="832">
        <v>6</v>
      </c>
      <c r="H283" s="829">
        <v>8.1</v>
      </c>
      <c r="I283" s="829" t="s">
        <v>322</v>
      </c>
      <c r="J283" s="1241">
        <f t="shared" si="19"/>
        <v>8.1</v>
      </c>
      <c r="K283" s="840" t="s">
        <v>895</v>
      </c>
      <c r="L283" s="841" t="s">
        <v>661</v>
      </c>
      <c r="M283" s="841" t="s">
        <v>352</v>
      </c>
      <c r="N283" s="841"/>
      <c r="O283" s="841"/>
      <c r="P283" s="841" t="s">
        <v>5</v>
      </c>
      <c r="Q283" s="841" t="s">
        <v>323</v>
      </c>
      <c r="R283" s="840" t="s">
        <v>652</v>
      </c>
      <c r="S283" s="829"/>
      <c r="T283" s="829" t="s">
        <v>5</v>
      </c>
      <c r="U283" s="829" t="s">
        <v>323</v>
      </c>
      <c r="V283" s="847" t="s">
        <v>652</v>
      </c>
    </row>
    <row r="284" spans="1:22" outlineLevel="1">
      <c r="A284" s="847" t="s">
        <v>330</v>
      </c>
      <c r="B284" s="829" t="s">
        <v>2749</v>
      </c>
      <c r="C284" s="839">
        <v>43091</v>
      </c>
      <c r="D284" s="829" t="s">
        <v>2915</v>
      </c>
      <c r="E284" s="830" t="s">
        <v>2916</v>
      </c>
      <c r="F284" s="831">
        <v>70307</v>
      </c>
      <c r="G284" s="832">
        <v>31.47</v>
      </c>
      <c r="H284" s="829">
        <v>42.5</v>
      </c>
      <c r="I284" s="829" t="s">
        <v>322</v>
      </c>
      <c r="J284" s="1241">
        <f t="shared" si="19"/>
        <v>42.5</v>
      </c>
      <c r="K284" s="840" t="s">
        <v>895</v>
      </c>
      <c r="L284" s="841" t="s">
        <v>661</v>
      </c>
      <c r="M284" s="841" t="s">
        <v>352</v>
      </c>
      <c r="N284" s="841"/>
      <c r="O284" s="841"/>
      <c r="P284" s="841" t="s">
        <v>5</v>
      </c>
      <c r="Q284" s="841" t="s">
        <v>323</v>
      </c>
      <c r="R284" s="840" t="s">
        <v>652</v>
      </c>
      <c r="S284" s="829"/>
      <c r="T284" s="829" t="s">
        <v>5</v>
      </c>
      <c r="U284" s="829" t="s">
        <v>323</v>
      </c>
      <c r="V284" s="847" t="s">
        <v>652</v>
      </c>
    </row>
    <row r="285" spans="1:22" outlineLevel="1">
      <c r="A285" s="847" t="s">
        <v>330</v>
      </c>
      <c r="B285" s="829" t="s">
        <v>2749</v>
      </c>
      <c r="C285" s="839">
        <v>43091</v>
      </c>
      <c r="D285" s="829" t="s">
        <v>2915</v>
      </c>
      <c r="E285" s="830" t="s">
        <v>2917</v>
      </c>
      <c r="F285" s="831">
        <v>70307</v>
      </c>
      <c r="G285" s="832">
        <v>9.26</v>
      </c>
      <c r="H285" s="829">
        <v>12.5</v>
      </c>
      <c r="I285" s="829" t="s">
        <v>322</v>
      </c>
      <c r="J285" s="1241">
        <f t="shared" si="19"/>
        <v>12.5</v>
      </c>
      <c r="K285" s="840" t="s">
        <v>895</v>
      </c>
      <c r="L285" s="841" t="s">
        <v>661</v>
      </c>
      <c r="M285" s="841" t="s">
        <v>352</v>
      </c>
      <c r="N285" s="841"/>
      <c r="O285" s="841"/>
      <c r="P285" s="841" t="s">
        <v>5</v>
      </c>
      <c r="Q285" s="841" t="s">
        <v>323</v>
      </c>
      <c r="R285" s="840" t="s">
        <v>652</v>
      </c>
      <c r="S285" s="829"/>
      <c r="T285" s="829" t="s">
        <v>5</v>
      </c>
      <c r="U285" s="829" t="s">
        <v>323</v>
      </c>
      <c r="V285" s="847" t="s">
        <v>652</v>
      </c>
    </row>
    <row r="286" spans="1:22">
      <c r="A286" s="842" t="s">
        <v>647</v>
      </c>
      <c r="B286" s="842"/>
      <c r="C286" s="842"/>
      <c r="D286" s="842"/>
      <c r="E286" s="843"/>
      <c r="F286" s="844"/>
      <c r="G286" s="845">
        <f>SUM(G269:G285)</f>
        <v>311.39999999999998</v>
      </c>
      <c r="H286" s="846">
        <f>SUM(H269:H285)</f>
        <v>420.56</v>
      </c>
      <c r="I286" s="842"/>
      <c r="J286" s="1242">
        <f>SUM(J269:J285)</f>
        <v>420.56</v>
      </c>
      <c r="K286" s="842"/>
      <c r="L286" s="842"/>
      <c r="M286" s="842"/>
      <c r="N286" s="842"/>
      <c r="O286" s="842"/>
      <c r="P286" s="842"/>
      <c r="Q286" s="842"/>
      <c r="R286" s="842"/>
      <c r="S286" s="829"/>
      <c r="T286" s="829"/>
      <c r="U286" s="829"/>
      <c r="V286" s="829"/>
    </row>
    <row r="287" spans="1:22" outlineLevel="1">
      <c r="A287" s="847" t="s">
        <v>297</v>
      </c>
      <c r="B287" s="829" t="s">
        <v>2749</v>
      </c>
      <c r="C287" s="839">
        <v>43083</v>
      </c>
      <c r="D287" s="829" t="s">
        <v>2918</v>
      </c>
      <c r="E287" s="830" t="s">
        <v>2919</v>
      </c>
      <c r="F287" s="831">
        <v>70299</v>
      </c>
      <c r="G287" s="832">
        <v>5.55</v>
      </c>
      <c r="H287" s="829">
        <v>7.5</v>
      </c>
      <c r="I287" s="829" t="s">
        <v>322</v>
      </c>
      <c r="J287" s="1241">
        <f>H287</f>
        <v>7.5</v>
      </c>
      <c r="K287" s="840" t="s">
        <v>865</v>
      </c>
      <c r="L287" s="841" t="s">
        <v>665</v>
      </c>
      <c r="M287" s="841" t="s">
        <v>352</v>
      </c>
      <c r="N287" s="841" t="s">
        <v>815</v>
      </c>
      <c r="O287" s="841"/>
      <c r="P287" s="841" t="s">
        <v>5</v>
      </c>
      <c r="Q287" s="841" t="s">
        <v>323</v>
      </c>
      <c r="R287" s="840" t="s">
        <v>652</v>
      </c>
      <c r="S287" s="829"/>
      <c r="T287" s="829" t="s">
        <v>5</v>
      </c>
      <c r="U287" s="829" t="s">
        <v>323</v>
      </c>
      <c r="V287" s="847" t="s">
        <v>652</v>
      </c>
    </row>
    <row r="288" spans="1:22" outlineLevel="1">
      <c r="A288" s="847" t="s">
        <v>297</v>
      </c>
      <c r="B288" s="829" t="s">
        <v>2749</v>
      </c>
      <c r="C288" s="839">
        <v>43089</v>
      </c>
      <c r="D288" s="829" t="s">
        <v>2920</v>
      </c>
      <c r="E288" s="830" t="s">
        <v>2921</v>
      </c>
      <c r="F288" s="831">
        <v>70299</v>
      </c>
      <c r="G288" s="832">
        <v>31.47</v>
      </c>
      <c r="H288" s="829">
        <v>42.5</v>
      </c>
      <c r="I288" s="829" t="s">
        <v>322</v>
      </c>
      <c r="J288" s="1241">
        <f>H288</f>
        <v>42.5</v>
      </c>
      <c r="K288" s="840" t="s">
        <v>865</v>
      </c>
      <c r="L288" s="841" t="s">
        <v>665</v>
      </c>
      <c r="M288" s="841" t="s">
        <v>352</v>
      </c>
      <c r="N288" s="841" t="s">
        <v>651</v>
      </c>
      <c r="O288" s="841"/>
      <c r="P288" s="841" t="s">
        <v>5</v>
      </c>
      <c r="Q288" s="841" t="s">
        <v>323</v>
      </c>
      <c r="R288" s="840" t="s">
        <v>652</v>
      </c>
      <c r="S288" s="829"/>
      <c r="T288" s="829" t="s">
        <v>5</v>
      </c>
      <c r="U288" s="829" t="s">
        <v>323</v>
      </c>
      <c r="V288" s="847" t="s">
        <v>652</v>
      </c>
    </row>
    <row r="289" spans="1:22" outlineLevel="1">
      <c r="A289" s="847" t="s">
        <v>297</v>
      </c>
      <c r="B289" s="829" t="s">
        <v>2749</v>
      </c>
      <c r="C289" s="839">
        <v>43089</v>
      </c>
      <c r="D289" s="829" t="s">
        <v>2920</v>
      </c>
      <c r="E289" s="830" t="s">
        <v>2922</v>
      </c>
      <c r="F289" s="831">
        <v>70299</v>
      </c>
      <c r="G289" s="832">
        <v>62.94</v>
      </c>
      <c r="H289" s="829">
        <v>85</v>
      </c>
      <c r="I289" s="829" t="s">
        <v>322</v>
      </c>
      <c r="J289" s="1241">
        <f>H289</f>
        <v>85</v>
      </c>
      <c r="K289" s="840" t="s">
        <v>865</v>
      </c>
      <c r="L289" s="841" t="s">
        <v>665</v>
      </c>
      <c r="M289" s="841" t="s">
        <v>352</v>
      </c>
      <c r="N289" s="841" t="s">
        <v>815</v>
      </c>
      <c r="O289" s="841"/>
      <c r="P289" s="841" t="s">
        <v>5</v>
      </c>
      <c r="Q289" s="841" t="s">
        <v>323</v>
      </c>
      <c r="R289" s="840" t="s">
        <v>652</v>
      </c>
      <c r="S289" s="829"/>
      <c r="T289" s="829" t="s">
        <v>5</v>
      </c>
      <c r="U289" s="829" t="s">
        <v>323</v>
      </c>
      <c r="V289" s="847" t="s">
        <v>652</v>
      </c>
    </row>
    <row r="290" spans="1:22" outlineLevel="1">
      <c r="A290" s="847" t="s">
        <v>297</v>
      </c>
      <c r="B290" s="829" t="s">
        <v>2749</v>
      </c>
      <c r="C290" s="839">
        <v>43081</v>
      </c>
      <c r="D290" s="829" t="s">
        <v>2918</v>
      </c>
      <c r="E290" s="830" t="s">
        <v>2919</v>
      </c>
      <c r="F290" s="831">
        <v>70299</v>
      </c>
      <c r="G290" s="832">
        <v>1.48</v>
      </c>
      <c r="H290" s="829">
        <v>2</v>
      </c>
      <c r="I290" s="829" t="s">
        <v>322</v>
      </c>
      <c r="J290" s="1241">
        <f>H290</f>
        <v>2</v>
      </c>
      <c r="K290" s="840" t="s">
        <v>865</v>
      </c>
      <c r="L290" s="841" t="s">
        <v>665</v>
      </c>
      <c r="M290" s="841" t="s">
        <v>352</v>
      </c>
      <c r="N290" s="841" t="s">
        <v>815</v>
      </c>
      <c r="O290" s="841"/>
      <c r="P290" s="841" t="s">
        <v>5</v>
      </c>
      <c r="Q290" s="841" t="s">
        <v>323</v>
      </c>
      <c r="R290" s="840" t="s">
        <v>652</v>
      </c>
      <c r="S290" s="829"/>
      <c r="T290" s="829" t="s">
        <v>5</v>
      </c>
      <c r="U290" s="829" t="s">
        <v>323</v>
      </c>
      <c r="V290" s="847" t="s">
        <v>652</v>
      </c>
    </row>
    <row r="291" spans="1:22" outlineLevel="1">
      <c r="A291" s="847" t="s">
        <v>297</v>
      </c>
      <c r="B291" s="829" t="s">
        <v>2749</v>
      </c>
      <c r="C291" s="839">
        <v>43082</v>
      </c>
      <c r="D291" s="829" t="s">
        <v>2886</v>
      </c>
      <c r="E291" s="830" t="s">
        <v>2923</v>
      </c>
      <c r="F291" s="831">
        <v>70307</v>
      </c>
      <c r="G291" s="832">
        <v>125.87</v>
      </c>
      <c r="H291" s="829">
        <v>170</v>
      </c>
      <c r="I291" s="829" t="s">
        <v>322</v>
      </c>
      <c r="J291" s="1241">
        <f>H291</f>
        <v>170</v>
      </c>
      <c r="K291" s="840" t="s">
        <v>901</v>
      </c>
      <c r="L291" s="841" t="s">
        <v>661</v>
      </c>
      <c r="M291" s="841" t="s">
        <v>352</v>
      </c>
      <c r="N291" s="841"/>
      <c r="O291" s="841"/>
      <c r="P291" s="841" t="s">
        <v>5</v>
      </c>
      <c r="Q291" s="841" t="s">
        <v>323</v>
      </c>
      <c r="R291" s="840" t="s">
        <v>652</v>
      </c>
      <c r="S291" s="829"/>
      <c r="T291" s="829" t="s">
        <v>5</v>
      </c>
      <c r="U291" s="829" t="s">
        <v>323</v>
      </c>
      <c r="V291" s="847" t="s">
        <v>652</v>
      </c>
    </row>
    <row r="292" spans="1:22">
      <c r="A292" s="842" t="s">
        <v>647</v>
      </c>
      <c r="B292" s="842"/>
      <c r="C292" s="842"/>
      <c r="D292" s="842"/>
      <c r="E292" s="843"/>
      <c r="F292" s="844"/>
      <c r="G292" s="845">
        <f>SUM(G287:G291)</f>
        <v>227.31</v>
      </c>
      <c r="H292" s="846">
        <f>SUM(H287:H291)</f>
        <v>307</v>
      </c>
      <c r="I292" s="842"/>
      <c r="J292" s="1242">
        <f>SUM(J287:J291)</f>
        <v>307</v>
      </c>
      <c r="K292" s="842"/>
      <c r="L292" s="842"/>
      <c r="M292" s="842"/>
      <c r="N292" s="842"/>
      <c r="O292" s="842"/>
      <c r="P292" s="842"/>
      <c r="Q292" s="842"/>
      <c r="R292" s="842"/>
      <c r="S292" s="829"/>
      <c r="T292" s="829"/>
      <c r="U292" s="829"/>
      <c r="V292" s="829"/>
    </row>
    <row r="293" spans="1:22" outlineLevel="1">
      <c r="A293" s="847" t="s">
        <v>331</v>
      </c>
      <c r="B293" s="829" t="s">
        <v>2749</v>
      </c>
      <c r="C293" s="839">
        <v>43082</v>
      </c>
      <c r="D293" s="829" t="s">
        <v>2924</v>
      </c>
      <c r="E293" s="830" t="s">
        <v>2925</v>
      </c>
      <c r="F293" s="831">
        <v>70307</v>
      </c>
      <c r="G293" s="832">
        <v>92.55</v>
      </c>
      <c r="H293" s="829">
        <v>125</v>
      </c>
      <c r="I293" s="829" t="s">
        <v>322</v>
      </c>
      <c r="J293" s="1241">
        <f>H293</f>
        <v>125</v>
      </c>
      <c r="K293" s="840" t="s">
        <v>756</v>
      </c>
      <c r="L293" s="841" t="s">
        <v>661</v>
      </c>
      <c r="M293" s="841" t="s">
        <v>352</v>
      </c>
      <c r="N293" s="841"/>
      <c r="O293" s="841"/>
      <c r="P293" s="841" t="s">
        <v>5</v>
      </c>
      <c r="Q293" s="841" t="s">
        <v>323</v>
      </c>
      <c r="R293" s="840" t="s">
        <v>652</v>
      </c>
      <c r="S293" s="829"/>
      <c r="T293" s="829" t="s">
        <v>5</v>
      </c>
      <c r="U293" s="829" t="s">
        <v>323</v>
      </c>
      <c r="V293" s="847" t="s">
        <v>652</v>
      </c>
    </row>
    <row r="294" spans="1:22">
      <c r="A294" s="842" t="s">
        <v>647</v>
      </c>
      <c r="B294" s="842"/>
      <c r="C294" s="842"/>
      <c r="D294" s="842"/>
      <c r="E294" s="843"/>
      <c r="F294" s="844"/>
      <c r="G294" s="845">
        <f>SUM(G293:G293)</f>
        <v>92.55</v>
      </c>
      <c r="H294" s="846">
        <f>SUM(H293:H293)</f>
        <v>125</v>
      </c>
      <c r="I294" s="842"/>
      <c r="J294" s="1242">
        <f>SUM(J293:J293)</f>
        <v>125</v>
      </c>
      <c r="K294" s="842"/>
      <c r="L294" s="842"/>
      <c r="M294" s="842"/>
      <c r="N294" s="842"/>
      <c r="O294" s="842"/>
      <c r="P294" s="842"/>
      <c r="Q294" s="842"/>
      <c r="R294" s="842"/>
      <c r="S294" s="829"/>
      <c r="T294" s="829"/>
      <c r="U294" s="829"/>
      <c r="V294" s="829"/>
    </row>
    <row r="295" spans="1:22" outlineLevel="1">
      <c r="A295" s="847" t="s">
        <v>332</v>
      </c>
      <c r="B295" s="829" t="s">
        <v>2749</v>
      </c>
      <c r="C295" s="839">
        <v>43100</v>
      </c>
      <c r="D295" s="829" t="s">
        <v>2926</v>
      </c>
      <c r="E295" s="830" t="s">
        <v>2927</v>
      </c>
      <c r="F295" s="831">
        <v>70453</v>
      </c>
      <c r="G295" s="832">
        <v>4328.17</v>
      </c>
      <c r="H295" s="829">
        <v>4328.17</v>
      </c>
      <c r="I295" s="829" t="s">
        <v>60</v>
      </c>
      <c r="J295" s="1241">
        <v>5845.52</v>
      </c>
      <c r="K295" s="840" t="s">
        <v>922</v>
      </c>
      <c r="L295" s="841" t="s">
        <v>645</v>
      </c>
      <c r="M295" s="841" t="s">
        <v>352</v>
      </c>
      <c r="N295" s="841"/>
      <c r="O295" s="841"/>
      <c r="P295" s="841" t="s">
        <v>22</v>
      </c>
      <c r="Q295" s="841" t="s">
        <v>323</v>
      </c>
      <c r="R295" s="840" t="s">
        <v>652</v>
      </c>
      <c r="S295" s="829"/>
      <c r="T295" s="829" t="s">
        <v>22</v>
      </c>
      <c r="U295" s="829" t="s">
        <v>323</v>
      </c>
      <c r="V295" s="847" t="s">
        <v>652</v>
      </c>
    </row>
    <row r="296" spans="1:22">
      <c r="A296" s="842" t="s">
        <v>647</v>
      </c>
      <c r="B296" s="842"/>
      <c r="C296" s="842"/>
      <c r="D296" s="842"/>
      <c r="E296" s="843"/>
      <c r="F296" s="844"/>
      <c r="G296" s="845">
        <f>SUM(G295:G295)</f>
        <v>4328.17</v>
      </c>
      <c r="H296" s="846">
        <f>SUM(H295:H295)</f>
        <v>4328.17</v>
      </c>
      <c r="I296" s="842"/>
      <c r="J296" s="1242">
        <f>SUM(J295:J295)</f>
        <v>5845.52</v>
      </c>
      <c r="K296" s="842"/>
      <c r="L296" s="842"/>
      <c r="M296" s="842"/>
      <c r="N296" s="842"/>
      <c r="O296" s="842"/>
      <c r="P296" s="842"/>
      <c r="Q296" s="842"/>
      <c r="R296" s="842"/>
      <c r="S296" s="829"/>
      <c r="T296" s="829"/>
      <c r="U296" s="829"/>
      <c r="V296" s="829"/>
    </row>
    <row r="297" spans="1:22" outlineLevel="1">
      <c r="A297" s="847" t="s">
        <v>2165</v>
      </c>
      <c r="B297" s="829" t="s">
        <v>2749</v>
      </c>
      <c r="C297" s="839">
        <v>43100</v>
      </c>
      <c r="D297" s="829" t="s">
        <v>2848</v>
      </c>
      <c r="E297" s="830" t="s">
        <v>2849</v>
      </c>
      <c r="F297" s="831">
        <v>70311</v>
      </c>
      <c r="G297" s="832">
        <v>2911.1</v>
      </c>
      <c r="H297" s="829">
        <v>3900</v>
      </c>
      <c r="I297" s="829" t="s">
        <v>322</v>
      </c>
      <c r="J297" s="1241">
        <f>H297</f>
        <v>3900</v>
      </c>
      <c r="K297" s="840" t="s">
        <v>1297</v>
      </c>
      <c r="L297" s="841" t="s">
        <v>661</v>
      </c>
      <c r="M297" s="841" t="s">
        <v>352</v>
      </c>
      <c r="N297" s="841"/>
      <c r="O297" s="841" t="s">
        <v>2244</v>
      </c>
      <c r="P297" s="841" t="s">
        <v>5</v>
      </c>
      <c r="Q297" s="841" t="s">
        <v>323</v>
      </c>
      <c r="R297" s="840" t="s">
        <v>652</v>
      </c>
      <c r="S297" s="829" t="s">
        <v>2244</v>
      </c>
      <c r="T297" s="829" t="s">
        <v>5</v>
      </c>
      <c r="U297" s="829" t="s">
        <v>323</v>
      </c>
      <c r="V297" s="847" t="s">
        <v>652</v>
      </c>
    </row>
    <row r="298" spans="1:22">
      <c r="A298" s="842" t="s">
        <v>647</v>
      </c>
      <c r="B298" s="842"/>
      <c r="C298" s="842"/>
      <c r="D298" s="842"/>
      <c r="E298" s="843"/>
      <c r="F298" s="844"/>
      <c r="G298" s="845">
        <f>SUM(G297:G297)</f>
        <v>2911.1</v>
      </c>
      <c r="H298" s="846">
        <f>SUM(H297:H297)</f>
        <v>3900</v>
      </c>
      <c r="I298" s="842"/>
      <c r="J298" s="1242">
        <f>SUM(J297:J297)</f>
        <v>3900</v>
      </c>
      <c r="K298" s="842"/>
      <c r="L298" s="842"/>
      <c r="M298" s="842"/>
      <c r="N298" s="842"/>
      <c r="O298" s="842"/>
      <c r="P298" s="842"/>
      <c r="Q298" s="842"/>
      <c r="R298" s="842"/>
      <c r="S298" s="829"/>
      <c r="T298" s="829"/>
      <c r="U298" s="829"/>
      <c r="V298" s="829"/>
    </row>
    <row r="299" spans="1:22" outlineLevel="1">
      <c r="A299" s="847" t="s">
        <v>2168</v>
      </c>
      <c r="B299" s="829" t="s">
        <v>2749</v>
      </c>
      <c r="C299" s="839">
        <v>43100</v>
      </c>
      <c r="D299" s="829" t="s">
        <v>2846</v>
      </c>
      <c r="E299" s="830" t="s">
        <v>2847</v>
      </c>
      <c r="F299" s="831">
        <v>70310</v>
      </c>
      <c r="G299" s="832">
        <v>11756.36</v>
      </c>
      <c r="H299" s="829">
        <v>15750</v>
      </c>
      <c r="I299" s="829" t="s">
        <v>322</v>
      </c>
      <c r="J299" s="1241">
        <f>H299</f>
        <v>15750</v>
      </c>
      <c r="K299" s="840" t="s">
        <v>1297</v>
      </c>
      <c r="L299" s="841" t="s">
        <v>661</v>
      </c>
      <c r="M299" s="841" t="s">
        <v>352</v>
      </c>
      <c r="N299" s="841"/>
      <c r="O299" s="841" t="s">
        <v>2247</v>
      </c>
      <c r="P299" s="841" t="s">
        <v>5</v>
      </c>
      <c r="Q299" s="841" t="s">
        <v>323</v>
      </c>
      <c r="R299" s="840" t="s">
        <v>652</v>
      </c>
      <c r="S299" s="829" t="s">
        <v>2247</v>
      </c>
      <c r="T299" s="829" t="s">
        <v>5</v>
      </c>
      <c r="U299" s="829" t="s">
        <v>323</v>
      </c>
      <c r="V299" s="847" t="s">
        <v>652</v>
      </c>
    </row>
    <row r="300" spans="1:22">
      <c r="A300" s="842" t="s">
        <v>647</v>
      </c>
      <c r="B300" s="842"/>
      <c r="C300" s="842"/>
      <c r="D300" s="842"/>
      <c r="E300" s="843"/>
      <c r="F300" s="844"/>
      <c r="G300" s="845">
        <f>SUM(G299:G299)</f>
        <v>11756.36</v>
      </c>
      <c r="H300" s="846">
        <f>SUM(H299:H299)</f>
        <v>15750</v>
      </c>
      <c r="I300" s="842"/>
      <c r="J300" s="1242">
        <f>SUM(J299:J299)</f>
        <v>15750</v>
      </c>
      <c r="K300" s="842"/>
      <c r="L300" s="842"/>
      <c r="M300" s="842"/>
      <c r="N300" s="842"/>
      <c r="O300" s="842"/>
      <c r="P300" s="842"/>
      <c r="Q300" s="842"/>
      <c r="R300" s="842"/>
      <c r="S300" s="829"/>
      <c r="T300" s="829"/>
      <c r="U300" s="829"/>
      <c r="V300" s="829"/>
    </row>
    <row r="301" spans="1:22" outlineLevel="1">
      <c r="A301" s="847" t="s">
        <v>2159</v>
      </c>
      <c r="B301" s="829" t="s">
        <v>2749</v>
      </c>
      <c r="C301" s="839">
        <v>43072</v>
      </c>
      <c r="D301" s="829" t="s">
        <v>2754</v>
      </c>
      <c r="E301" s="830" t="s">
        <v>2928</v>
      </c>
      <c r="F301" s="831">
        <v>70307</v>
      </c>
      <c r="G301" s="832">
        <v>1103.23</v>
      </c>
      <c r="H301" s="829">
        <v>1490</v>
      </c>
      <c r="I301" s="829" t="s">
        <v>322</v>
      </c>
      <c r="J301" s="1241">
        <f>H301</f>
        <v>1490</v>
      </c>
      <c r="K301" s="840" t="s">
        <v>996</v>
      </c>
      <c r="L301" s="841" t="s">
        <v>661</v>
      </c>
      <c r="M301" s="841" t="s">
        <v>352</v>
      </c>
      <c r="N301" s="841"/>
      <c r="O301" s="841"/>
      <c r="P301" s="841" t="s">
        <v>5</v>
      </c>
      <c r="Q301" s="841" t="s">
        <v>323</v>
      </c>
      <c r="R301" s="840" t="s">
        <v>652</v>
      </c>
      <c r="S301" s="829"/>
      <c r="T301" s="829" t="s">
        <v>5</v>
      </c>
      <c r="U301" s="829" t="s">
        <v>323</v>
      </c>
      <c r="V301" s="847" t="s">
        <v>652</v>
      </c>
    </row>
    <row r="302" spans="1:22" outlineLevel="1">
      <c r="A302" s="847" t="s">
        <v>2159</v>
      </c>
      <c r="B302" s="829" t="s">
        <v>2749</v>
      </c>
      <c r="C302" s="839">
        <v>43082</v>
      </c>
      <c r="D302" s="829" t="s">
        <v>2865</v>
      </c>
      <c r="E302" s="830" t="s">
        <v>2929</v>
      </c>
      <c r="F302" s="831">
        <v>70307</v>
      </c>
      <c r="G302" s="832">
        <v>44.43</v>
      </c>
      <c r="H302" s="829">
        <v>60</v>
      </c>
      <c r="I302" s="829" t="s">
        <v>322</v>
      </c>
      <c r="J302" s="1241">
        <f>H302</f>
        <v>60</v>
      </c>
      <c r="K302" s="840" t="s">
        <v>878</v>
      </c>
      <c r="L302" s="841" t="s">
        <v>661</v>
      </c>
      <c r="M302" s="841" t="s">
        <v>352</v>
      </c>
      <c r="N302" s="841"/>
      <c r="O302" s="841"/>
      <c r="P302" s="841" t="s">
        <v>5</v>
      </c>
      <c r="Q302" s="841" t="s">
        <v>323</v>
      </c>
      <c r="R302" s="840" t="s">
        <v>652</v>
      </c>
      <c r="S302" s="829"/>
      <c r="T302" s="829" t="s">
        <v>5</v>
      </c>
      <c r="U302" s="829" t="s">
        <v>323</v>
      </c>
      <c r="V302" s="847" t="s">
        <v>652</v>
      </c>
    </row>
    <row r="303" spans="1:22" outlineLevel="1">
      <c r="A303" s="847" t="s">
        <v>2159</v>
      </c>
      <c r="B303" s="829" t="s">
        <v>2749</v>
      </c>
      <c r="C303" s="839">
        <v>43072</v>
      </c>
      <c r="D303" s="829" t="s">
        <v>2754</v>
      </c>
      <c r="E303" s="830" t="s">
        <v>2930</v>
      </c>
      <c r="F303" s="831">
        <v>70307</v>
      </c>
      <c r="G303" s="832">
        <v>1270.57</v>
      </c>
      <c r="H303" s="829">
        <v>1716</v>
      </c>
      <c r="I303" s="829" t="s">
        <v>322</v>
      </c>
      <c r="J303" s="1241">
        <f>H303</f>
        <v>1716</v>
      </c>
      <c r="K303" s="840" t="s">
        <v>1308</v>
      </c>
      <c r="L303" s="841" t="s">
        <v>661</v>
      </c>
      <c r="M303" s="841" t="s">
        <v>352</v>
      </c>
      <c r="N303" s="841"/>
      <c r="O303" s="841"/>
      <c r="P303" s="841" t="s">
        <v>5</v>
      </c>
      <c r="Q303" s="841" t="s">
        <v>323</v>
      </c>
      <c r="R303" s="840" t="s">
        <v>652</v>
      </c>
      <c r="S303" s="829"/>
      <c r="T303" s="829" t="s">
        <v>5</v>
      </c>
      <c r="U303" s="829" t="s">
        <v>323</v>
      </c>
      <c r="V303" s="847" t="s">
        <v>652</v>
      </c>
    </row>
    <row r="304" spans="1:22">
      <c r="A304" s="842" t="s">
        <v>647</v>
      </c>
      <c r="B304" s="842"/>
      <c r="C304" s="842"/>
      <c r="D304" s="842"/>
      <c r="E304" s="843"/>
      <c r="F304" s="844"/>
      <c r="G304" s="845">
        <f>SUM(G301:G303)</f>
        <v>2418.23</v>
      </c>
      <c r="H304" s="846">
        <f>SUM(H301:H303)</f>
        <v>3266</v>
      </c>
      <c r="I304" s="842"/>
      <c r="J304" s="1242">
        <f>SUM(J301:J303)</f>
        <v>3266</v>
      </c>
      <c r="K304" s="842"/>
      <c r="L304" s="842"/>
      <c r="M304" s="842"/>
      <c r="N304" s="842"/>
      <c r="O304" s="842"/>
      <c r="P304" s="842"/>
      <c r="Q304" s="842"/>
      <c r="R304" s="842"/>
      <c r="S304" s="829"/>
      <c r="T304" s="829"/>
      <c r="U304" s="829"/>
      <c r="V304" s="829"/>
    </row>
    <row r="305" spans="1:22" outlineLevel="1">
      <c r="A305" s="847" t="s">
        <v>1287</v>
      </c>
      <c r="B305" s="829" t="s">
        <v>2749</v>
      </c>
      <c r="C305" s="839">
        <v>43100</v>
      </c>
      <c r="D305" s="829" t="s">
        <v>2846</v>
      </c>
      <c r="E305" s="830" t="s">
        <v>2847</v>
      </c>
      <c r="F305" s="831">
        <v>70310</v>
      </c>
      <c r="G305" s="832">
        <v>-18793.509999999998</v>
      </c>
      <c r="H305" s="829">
        <v>-25177.67</v>
      </c>
      <c r="I305" s="829" t="s">
        <v>322</v>
      </c>
      <c r="J305" s="1241">
        <f>H305</f>
        <v>-25177.67</v>
      </c>
      <c r="K305" s="840" t="s">
        <v>1290</v>
      </c>
      <c r="L305" s="841" t="s">
        <v>661</v>
      </c>
      <c r="M305" s="841" t="s">
        <v>352</v>
      </c>
      <c r="N305" s="841"/>
      <c r="O305" s="841" t="s">
        <v>2247</v>
      </c>
      <c r="P305" s="841" t="s">
        <v>5</v>
      </c>
      <c r="Q305" s="841" t="s">
        <v>323</v>
      </c>
      <c r="R305" s="840" t="s">
        <v>652</v>
      </c>
      <c r="S305" s="829" t="s">
        <v>2247</v>
      </c>
      <c r="T305" s="829" t="s">
        <v>5</v>
      </c>
      <c r="U305" s="829" t="s">
        <v>323</v>
      </c>
      <c r="V305" s="847" t="s">
        <v>652</v>
      </c>
    </row>
    <row r="306" spans="1:22" outlineLevel="1">
      <c r="A306" s="847" t="s">
        <v>1287</v>
      </c>
      <c r="B306" s="829" t="s">
        <v>2749</v>
      </c>
      <c r="C306" s="839">
        <v>43100</v>
      </c>
      <c r="D306" s="829" t="s">
        <v>2848</v>
      </c>
      <c r="E306" s="830" t="s">
        <v>2849</v>
      </c>
      <c r="F306" s="831">
        <v>70311</v>
      </c>
      <c r="G306" s="832">
        <v>-9049.7900000000009</v>
      </c>
      <c r="H306" s="829">
        <v>-12124</v>
      </c>
      <c r="I306" s="829" t="s">
        <v>322</v>
      </c>
      <c r="J306" s="1241">
        <f>H306</f>
        <v>-12124</v>
      </c>
      <c r="K306" s="840" t="s">
        <v>1290</v>
      </c>
      <c r="L306" s="841" t="s">
        <v>661</v>
      </c>
      <c r="M306" s="841" t="s">
        <v>352</v>
      </c>
      <c r="N306" s="841"/>
      <c r="O306" s="841" t="s">
        <v>2244</v>
      </c>
      <c r="P306" s="841" t="s">
        <v>5</v>
      </c>
      <c r="Q306" s="841" t="s">
        <v>323</v>
      </c>
      <c r="R306" s="840" t="s">
        <v>652</v>
      </c>
      <c r="S306" s="829" t="s">
        <v>2244</v>
      </c>
      <c r="T306" s="829" t="s">
        <v>5</v>
      </c>
      <c r="U306" s="829" t="s">
        <v>323</v>
      </c>
      <c r="V306" s="847" t="s">
        <v>652</v>
      </c>
    </row>
    <row r="307" spans="1:22">
      <c r="A307" s="842" t="s">
        <v>647</v>
      </c>
      <c r="B307" s="842"/>
      <c r="C307" s="842"/>
      <c r="D307" s="842"/>
      <c r="E307" s="843"/>
      <c r="F307" s="844"/>
      <c r="G307" s="845">
        <f>SUM(G305:G306)</f>
        <v>-27843.3</v>
      </c>
      <c r="H307" s="846">
        <f>SUM(H305:H306)</f>
        <v>-37301.67</v>
      </c>
      <c r="I307" s="842"/>
      <c r="J307" s="1242">
        <f>SUM(J305:J306)</f>
        <v>-37301.67</v>
      </c>
      <c r="K307" s="842"/>
      <c r="L307" s="842"/>
      <c r="M307" s="842"/>
      <c r="N307" s="842"/>
      <c r="O307" s="842"/>
      <c r="P307" s="842"/>
      <c r="Q307" s="842"/>
      <c r="R307" s="842"/>
      <c r="S307" s="829"/>
      <c r="T307" s="829"/>
      <c r="U307" s="829"/>
      <c r="V307" s="829"/>
    </row>
    <row r="308" spans="1:22">
      <c r="A308" s="829" t="s">
        <v>0</v>
      </c>
      <c r="B308" s="829"/>
      <c r="C308" s="829"/>
      <c r="D308" s="829"/>
      <c r="E308" s="830"/>
      <c r="F308" s="831"/>
      <c r="G308" s="832"/>
      <c r="H308" s="829"/>
      <c r="I308" s="829"/>
      <c r="J308" s="1241"/>
      <c r="K308" s="829"/>
      <c r="L308" s="829"/>
      <c r="M308" s="829"/>
      <c r="N308" s="829"/>
      <c r="O308" s="829"/>
      <c r="P308" s="829"/>
      <c r="Q308" s="829"/>
      <c r="R308" s="829"/>
      <c r="S308" s="829"/>
      <c r="T308" s="829"/>
      <c r="U308" s="829"/>
      <c r="V308" s="829"/>
    </row>
    <row r="309" spans="1:22">
      <c r="A309" s="829"/>
      <c r="B309" s="829"/>
      <c r="C309" s="829"/>
      <c r="D309" s="829"/>
      <c r="E309" s="830"/>
      <c r="F309" s="831"/>
      <c r="G309" s="832">
        <f>+G14+G17+G26+G46+G53+G62+G71+G80+G89+G98+G107+G117+G126+G136+G155+G165+G174+G183+G189+G194+G199+G202+G205+G231+G234+G242+G255+G259+G265+G268+G286+G292+G294+G296+G298+G300+G304+G307</f>
        <v>38315.94</v>
      </c>
      <c r="H309" s="849">
        <f>+H14+H17+H26+H46+H53+H62+H71+H80+H89+H98+H107+H117+H126+H136+H155+H165+H174+H183+H189+H194+H199+H202+H205+H231+H234+H242+H255+H259+H265+H268+H286+H292+H294+H296+H298+H300+H304+H307</f>
        <v>49817.770000000004</v>
      </c>
      <c r="I309" s="829"/>
      <c r="J309" s="1241">
        <f>+J14+J17+J26+J46+J53+J62+J71+J80+J89+J98+J107+J117+J126+J136+J155+J165+J174+J183+J189+J194+J199+J202+J205+J231+J234+J242+J255+J259+J265+J268+J286+J292+J294+J296+J298+J300+J304+J307</f>
        <v>51748.55</v>
      </c>
      <c r="K309" s="829"/>
      <c r="L309" s="829"/>
      <c r="M309" s="829"/>
      <c r="N309" s="829"/>
      <c r="O309" s="829"/>
      <c r="P309" s="829"/>
      <c r="Q309" s="829"/>
      <c r="R309" s="829"/>
      <c r="S309" s="829"/>
      <c r="T309" s="829"/>
      <c r="U309" s="829"/>
      <c r="V309" s="829"/>
    </row>
    <row r="310" spans="1:22">
      <c r="F310"/>
    </row>
    <row r="311" spans="1:22">
      <c r="F311"/>
    </row>
    <row r="312" spans="1:22" ht="14.5">
      <c r="F312"/>
      <c r="G312" s="850" t="s">
        <v>926</v>
      </c>
      <c r="H312" s="850"/>
      <c r="I312" s="850"/>
      <c r="J312" s="1222">
        <f>J309-J307</f>
        <v>89050.22</v>
      </c>
    </row>
    <row r="313" spans="1:22">
      <c r="F313"/>
      <c r="J313" s="852">
        <v>89353.03</v>
      </c>
    </row>
    <row r="314" spans="1:22" ht="14.5">
      <c r="F314"/>
      <c r="J314" s="852">
        <f>J312-J313</f>
        <v>-302.80999999999767</v>
      </c>
      <c r="K314" s="1192" t="s">
        <v>2931</v>
      </c>
    </row>
    <row r="315" spans="1:22">
      <c r="F315"/>
    </row>
    <row r="316" spans="1:22">
      <c r="F316"/>
    </row>
    <row r="317" spans="1:22">
      <c r="F317"/>
    </row>
    <row r="318" spans="1:22">
      <c r="F318"/>
    </row>
    <row r="319" spans="1:22">
      <c r="F319"/>
    </row>
    <row r="320" spans="1:22">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c r="F402"/>
    </row>
    <row r="403" spans="6:6">
      <c r="F403"/>
    </row>
    <row r="404" spans="6:6">
      <c r="F404"/>
    </row>
    <row r="405" spans="6:6">
      <c r="F405"/>
    </row>
    <row r="406" spans="6:6">
      <c r="F406"/>
    </row>
    <row r="407" spans="6:6">
      <c r="F407"/>
    </row>
    <row r="408" spans="6:6">
      <c r="F408"/>
    </row>
    <row r="409" spans="6:6">
      <c r="F409"/>
    </row>
    <row r="410" spans="6:6">
      <c r="F410"/>
    </row>
    <row r="411" spans="6:6">
      <c r="F411"/>
    </row>
    <row r="412" spans="6:6">
      <c r="F412"/>
    </row>
    <row r="413" spans="6:6">
      <c r="F413"/>
    </row>
    <row r="414" spans="6:6">
      <c r="F414"/>
    </row>
    <row r="415" spans="6:6">
      <c r="F415"/>
    </row>
    <row r="416" spans="6:6">
      <c r="F416"/>
    </row>
    <row r="417" spans="6:6">
      <c r="F417"/>
    </row>
    <row r="418" spans="6:6">
      <c r="F418"/>
    </row>
    <row r="419" spans="6:6">
      <c r="F419"/>
    </row>
    <row r="420" spans="6:6">
      <c r="F420"/>
    </row>
    <row r="421" spans="6:6">
      <c r="F421"/>
    </row>
    <row r="422" spans="6:6">
      <c r="F422"/>
    </row>
    <row r="423" spans="6:6">
      <c r="F423"/>
    </row>
    <row r="424" spans="6:6">
      <c r="F424"/>
    </row>
    <row r="425" spans="6:6">
      <c r="F425"/>
    </row>
    <row r="426" spans="6:6">
      <c r="F426"/>
    </row>
    <row r="427" spans="6:6">
      <c r="F427"/>
    </row>
    <row r="428" spans="6:6">
      <c r="F428"/>
    </row>
    <row r="429" spans="6:6">
      <c r="F429"/>
    </row>
    <row r="430" spans="6:6">
      <c r="F430"/>
    </row>
    <row r="431" spans="6:6">
      <c r="F431"/>
    </row>
    <row r="432" spans="6:6">
      <c r="F432"/>
    </row>
    <row r="433" spans="6:6">
      <c r="F433"/>
    </row>
    <row r="434" spans="6:6">
      <c r="F434"/>
    </row>
    <row r="435" spans="6:6">
      <c r="F435"/>
    </row>
    <row r="436" spans="6:6">
      <c r="F436"/>
    </row>
    <row r="437" spans="6:6">
      <c r="F437"/>
    </row>
    <row r="438" spans="6:6">
      <c r="F438"/>
    </row>
    <row r="439" spans="6:6" outlineLevel="1">
      <c r="F439"/>
    </row>
    <row r="440" spans="6:6" outlineLevel="1">
      <c r="F440"/>
    </row>
    <row r="441" spans="6:6" outlineLevel="1">
      <c r="F441"/>
    </row>
    <row r="442" spans="6:6" outlineLevel="1">
      <c r="F442"/>
    </row>
    <row r="443" spans="6:6" outlineLevel="1">
      <c r="F443"/>
    </row>
    <row r="444" spans="6:6" outlineLevel="1">
      <c r="F444"/>
    </row>
    <row r="445" spans="6:6" outlineLevel="1">
      <c r="F445"/>
    </row>
    <row r="446" spans="6:6" outlineLevel="1">
      <c r="F446"/>
    </row>
    <row r="447" spans="6:6">
      <c r="F447"/>
    </row>
    <row r="448" spans="6:6" outlineLevel="1">
      <c r="F448"/>
    </row>
    <row r="449" spans="6:6" outlineLevel="1">
      <c r="F449"/>
    </row>
    <row r="450" spans="6:6">
      <c r="F450"/>
    </row>
    <row r="451" spans="6:6" outlineLevel="1">
      <c r="F451"/>
    </row>
    <row r="452" spans="6:6">
      <c r="F452"/>
    </row>
    <row r="453" spans="6:6" outlineLevel="1">
      <c r="F453"/>
    </row>
    <row r="454" spans="6:6" outlineLevel="1">
      <c r="F454"/>
    </row>
    <row r="455" spans="6:6" outlineLevel="1">
      <c r="F455"/>
    </row>
    <row r="456" spans="6:6">
      <c r="F456"/>
    </row>
    <row r="457" spans="6:6" outlineLevel="1">
      <c r="F457"/>
    </row>
    <row r="458" spans="6:6" outlineLevel="1">
      <c r="F458"/>
    </row>
    <row r="459" spans="6:6" outlineLevel="1">
      <c r="F459"/>
    </row>
    <row r="460" spans="6:6" outlineLevel="1">
      <c r="F460"/>
    </row>
    <row r="461" spans="6:6" outlineLevel="1">
      <c r="F461"/>
    </row>
    <row r="462" spans="6:6" outlineLevel="1">
      <c r="F462"/>
    </row>
    <row r="463" spans="6:6" outlineLevel="1">
      <c r="F463"/>
    </row>
    <row r="464" spans="6:6" outlineLevel="1">
      <c r="F464"/>
    </row>
    <row r="465" spans="6:6" outlineLevel="1">
      <c r="F465"/>
    </row>
    <row r="466" spans="6:6" outlineLevel="1">
      <c r="F466"/>
    </row>
    <row r="467" spans="6:6" outlineLevel="1">
      <c r="F467"/>
    </row>
    <row r="468" spans="6:6" outlineLevel="1">
      <c r="F468"/>
    </row>
    <row r="469" spans="6:6" outlineLevel="1">
      <c r="F469"/>
    </row>
    <row r="470" spans="6:6" outlineLevel="1">
      <c r="F470"/>
    </row>
    <row r="471" spans="6:6" outlineLevel="1">
      <c r="F471"/>
    </row>
    <row r="472" spans="6:6" outlineLevel="1">
      <c r="F472"/>
    </row>
    <row r="473" spans="6:6" outlineLevel="1">
      <c r="F473"/>
    </row>
    <row r="474" spans="6:6" outlineLevel="1">
      <c r="F474"/>
    </row>
    <row r="475" spans="6:6" outlineLevel="1">
      <c r="F475"/>
    </row>
    <row r="476" spans="6:6" outlineLevel="1">
      <c r="F476"/>
    </row>
    <row r="477" spans="6:6" outlineLevel="1">
      <c r="F477"/>
    </row>
    <row r="478" spans="6:6" outlineLevel="1">
      <c r="F478"/>
    </row>
    <row r="479" spans="6:6" outlineLevel="1">
      <c r="F479"/>
    </row>
    <row r="480" spans="6:6"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outlineLevel="1">
      <c r="F489"/>
    </row>
    <row r="490" spans="6:6" outlineLevel="1">
      <c r="F490"/>
    </row>
    <row r="491" spans="6:6" outlineLevel="1">
      <c r="F491"/>
    </row>
    <row r="492" spans="6:6" outlineLevel="1">
      <c r="F492"/>
    </row>
    <row r="493" spans="6:6" outlineLevel="1">
      <c r="F493"/>
    </row>
    <row r="494" spans="6:6" outlineLevel="1">
      <c r="F494"/>
    </row>
    <row r="495" spans="6:6" outlineLevel="1">
      <c r="F495"/>
    </row>
    <row r="496" spans="6:6" outlineLevel="1">
      <c r="F496"/>
    </row>
    <row r="497" spans="6:6" outlineLevel="1">
      <c r="F497"/>
    </row>
    <row r="498" spans="6:6" outlineLevel="1">
      <c r="F498"/>
    </row>
    <row r="499" spans="6:6" outlineLevel="1">
      <c r="F499"/>
    </row>
    <row r="500" spans="6:6" outlineLevel="1">
      <c r="F500"/>
    </row>
    <row r="501" spans="6:6" outlineLevel="1">
      <c r="F501"/>
    </row>
    <row r="502" spans="6:6" outlineLevel="1">
      <c r="F502"/>
    </row>
    <row r="503" spans="6:6" outlineLevel="1">
      <c r="F503"/>
    </row>
    <row r="504" spans="6:6" outlineLevel="1">
      <c r="F504"/>
    </row>
    <row r="505" spans="6:6" outlineLevel="1">
      <c r="F505"/>
    </row>
    <row r="506" spans="6:6">
      <c r="F506"/>
    </row>
    <row r="507" spans="6:6" outlineLevel="1">
      <c r="F507"/>
    </row>
    <row r="508" spans="6:6" outlineLevel="1">
      <c r="F508"/>
    </row>
    <row r="509" spans="6:6" outlineLevel="1">
      <c r="F509"/>
    </row>
    <row r="510" spans="6:6" outlineLevel="1">
      <c r="F510"/>
    </row>
    <row r="511" spans="6:6" outlineLevel="1">
      <c r="F511"/>
    </row>
    <row r="512" spans="6:6" outlineLevel="1">
      <c r="F512"/>
    </row>
    <row r="513" spans="6:6" outlineLevel="1">
      <c r="F513"/>
    </row>
    <row r="514" spans="6:6" outlineLevel="1">
      <c r="F514"/>
    </row>
    <row r="515" spans="6:6" outlineLevel="1">
      <c r="F515"/>
    </row>
    <row r="516" spans="6:6" outlineLevel="1">
      <c r="F516"/>
    </row>
    <row r="517" spans="6:6" outlineLevel="1">
      <c r="F517"/>
    </row>
    <row r="518" spans="6:6" outlineLevel="1">
      <c r="F518"/>
    </row>
    <row r="519" spans="6:6" outlineLevel="1">
      <c r="F519"/>
    </row>
    <row r="520" spans="6:6" outlineLevel="1">
      <c r="F520"/>
    </row>
    <row r="521" spans="6:6" outlineLevel="1">
      <c r="F521"/>
    </row>
    <row r="522" spans="6:6" outlineLevel="1">
      <c r="F522"/>
    </row>
    <row r="523" spans="6:6" outlineLevel="1">
      <c r="F523"/>
    </row>
    <row r="524" spans="6:6" outlineLevel="1">
      <c r="F524"/>
    </row>
    <row r="525" spans="6:6" outlineLevel="1">
      <c r="F525"/>
    </row>
    <row r="526" spans="6:6">
      <c r="F526"/>
    </row>
    <row r="527" spans="6:6" outlineLevel="1">
      <c r="F527"/>
    </row>
    <row r="528" spans="6:6" outlineLevel="1">
      <c r="F528"/>
    </row>
    <row r="529" spans="6:6" outlineLevel="1">
      <c r="F529"/>
    </row>
    <row r="530" spans="6:6" outlineLevel="1">
      <c r="F530"/>
    </row>
    <row r="531" spans="6:6" outlineLevel="1">
      <c r="F531"/>
    </row>
    <row r="532" spans="6:6" outlineLevel="1">
      <c r="F532"/>
    </row>
    <row r="533" spans="6:6" outlineLevel="1">
      <c r="F533"/>
    </row>
    <row r="534" spans="6:6">
      <c r="F534"/>
    </row>
    <row r="535" spans="6:6" outlineLevel="1">
      <c r="F535"/>
    </row>
    <row r="536" spans="6:6" outlineLevel="1">
      <c r="F536"/>
    </row>
    <row r="537" spans="6:6" outlineLevel="1">
      <c r="F537"/>
    </row>
    <row r="538" spans="6:6" outlineLevel="1">
      <c r="F538"/>
    </row>
    <row r="539" spans="6:6" outlineLevel="1">
      <c r="F539"/>
    </row>
    <row r="540" spans="6:6" outlineLevel="1">
      <c r="F540"/>
    </row>
    <row r="541" spans="6:6" outlineLevel="1">
      <c r="F541"/>
    </row>
    <row r="542" spans="6:6">
      <c r="F542"/>
    </row>
    <row r="543" spans="6:6" outlineLevel="1">
      <c r="F543"/>
    </row>
    <row r="544" spans="6:6" outlineLevel="1">
      <c r="F544"/>
    </row>
    <row r="545" spans="6:6" outlineLevel="1">
      <c r="F545"/>
    </row>
    <row r="546" spans="6:6" outlineLevel="1">
      <c r="F546"/>
    </row>
    <row r="547" spans="6:6" outlineLevel="1">
      <c r="F547"/>
    </row>
    <row r="548" spans="6:6" outlineLevel="1">
      <c r="F548"/>
    </row>
    <row r="549" spans="6:6" outlineLevel="1">
      <c r="F549"/>
    </row>
    <row r="550" spans="6:6" outlineLevel="1">
      <c r="F550"/>
    </row>
    <row r="551" spans="6:6">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c r="F572"/>
    </row>
    <row r="573" spans="6:6" outlineLevel="1">
      <c r="F573"/>
    </row>
    <row r="574" spans="6:6" outlineLevel="1">
      <c r="F574"/>
    </row>
    <row r="575" spans="6:6" outlineLevel="1">
      <c r="F575"/>
    </row>
    <row r="576" spans="6:6" outlineLevel="1">
      <c r="F576"/>
    </row>
    <row r="577" spans="6:6" outlineLevel="1">
      <c r="F577"/>
    </row>
    <row r="578" spans="6:6" outlineLevel="1">
      <c r="F578"/>
    </row>
    <row r="579" spans="6:6">
      <c r="F579"/>
    </row>
    <row r="580" spans="6:6" outlineLevel="1">
      <c r="F580"/>
    </row>
    <row r="581" spans="6:6" outlineLevel="1">
      <c r="F581"/>
    </row>
    <row r="582" spans="6:6">
      <c r="F582"/>
    </row>
    <row r="583" spans="6:6" outlineLevel="1">
      <c r="F583"/>
    </row>
    <row r="584" spans="6:6" outlineLevel="1">
      <c r="F584"/>
    </row>
    <row r="585" spans="6:6" outlineLevel="1">
      <c r="F585"/>
    </row>
    <row r="586" spans="6:6" outlineLevel="1">
      <c r="F586"/>
    </row>
    <row r="587" spans="6:6" outlineLevel="1">
      <c r="F587"/>
    </row>
    <row r="588" spans="6:6" outlineLevel="1">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c r="F1090"/>
    </row>
    <row r="1091" spans="6:6" outlineLevel="1">
      <c r="F1091"/>
    </row>
    <row r="1092" spans="6:6" outlineLevel="1">
      <c r="F1092"/>
    </row>
    <row r="1093" spans="6:6" outlineLevel="1">
      <c r="F1093"/>
    </row>
    <row r="1094" spans="6:6" outlineLevel="1">
      <c r="F1094"/>
    </row>
    <row r="1095" spans="6:6">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c r="F1158"/>
    </row>
    <row r="1159" spans="6:6" outlineLevel="1">
      <c r="F1159"/>
    </row>
    <row r="1160" spans="6:6" outlineLevel="1">
      <c r="F1160"/>
    </row>
    <row r="1161" spans="6:6">
      <c r="F1161"/>
    </row>
    <row r="1162" spans="6:6" outlineLevel="1">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outlineLevel="1">
      <c r="F1185"/>
    </row>
    <row r="1186" spans="6:6" outlineLevel="1">
      <c r="F1186"/>
    </row>
    <row r="1187" spans="6:6">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c r="F1368"/>
    </row>
    <row r="1369" spans="6:6" outlineLevel="1">
      <c r="F1369"/>
    </row>
    <row r="1370" spans="6:6" outlineLevel="1">
      <c r="F1370"/>
    </row>
    <row r="1371" spans="6:6" outlineLevel="1">
      <c r="F1371"/>
    </row>
    <row r="1372" spans="6:6" outlineLevel="1">
      <c r="F1372"/>
    </row>
    <row r="1373" spans="6:6">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sheetData>
  <autoFilter ref="A10:V309" xr:uid="{00000000-0009-0000-0000-00001B000000}"/>
  <dataValidations count="1">
    <dataValidation type="textLength" errorStyle="information" allowBlank="1" showInputMessage="1" showErrorMessage="1" error="XLBVal:8=_x000d__x000a_XLBRowCount:3=300_x000d__x000a_XLBColCount:3=22_x000d__x000a_Style:2=2_x000d__x000a_" sqref="A10" xr:uid="{00000000-0002-0000-1B00-000000000000}">
      <formula1>0</formula1>
      <formula2>300</formula2>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5687"/>
  <sheetViews>
    <sheetView topLeftCell="G445" workbookViewId="0">
      <selection activeCell="J454" sqref="J454"/>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3.81640625" bestFit="1" customWidth="1"/>
    <col min="5" max="5" width="45.54296875" bestFit="1" customWidth="1"/>
    <col min="6" max="6" width="11.1796875" style="820" bestFit="1" customWidth="1"/>
    <col min="7" max="7" width="19.26953125" bestFit="1" customWidth="1"/>
    <col min="8" max="8" width="20" bestFit="1" customWidth="1"/>
    <col min="9" max="9" width="14.7265625" bestFit="1" customWidth="1"/>
    <col min="10" max="10" width="20.7265625" style="852"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269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2935</v>
      </c>
      <c r="D3" s="824"/>
    </row>
    <row r="4" spans="1:22" ht="15" thickBot="1">
      <c r="A4" s="821"/>
      <c r="B4" s="822" t="s">
        <v>621</v>
      </c>
      <c r="C4" s="823" t="s">
        <v>2936</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973"/>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1243" t="s">
        <v>1789</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29"/>
      <c r="B12" s="829" t="s">
        <v>2936</v>
      </c>
      <c r="C12" s="839">
        <v>43139</v>
      </c>
      <c r="D12" s="829" t="s">
        <v>2937</v>
      </c>
      <c r="E12" s="830" t="s">
        <v>589</v>
      </c>
      <c r="F12" s="831">
        <v>70948</v>
      </c>
      <c r="G12" s="832">
        <v>-329304.03000000003</v>
      </c>
      <c r="H12" s="829">
        <v>-467209</v>
      </c>
      <c r="I12" s="829" t="s">
        <v>322</v>
      </c>
      <c r="J12" s="1241">
        <f>H12</f>
        <v>-467209</v>
      </c>
      <c r="K12" s="840" t="s">
        <v>644</v>
      </c>
      <c r="L12" s="841" t="s">
        <v>645</v>
      </c>
      <c r="M12" s="841" t="s">
        <v>352</v>
      </c>
      <c r="N12" s="841"/>
      <c r="O12" s="841" t="s">
        <v>646</v>
      </c>
      <c r="P12" s="841"/>
      <c r="Q12" s="841" t="s">
        <v>323</v>
      </c>
      <c r="R12" s="841"/>
      <c r="S12" s="829" t="s">
        <v>646</v>
      </c>
      <c r="T12" s="829"/>
      <c r="U12" s="829" t="s">
        <v>323</v>
      </c>
      <c r="V12" s="829"/>
    </row>
    <row r="13" spans="1:22">
      <c r="A13" s="842" t="s">
        <v>647</v>
      </c>
      <c r="B13" s="842"/>
      <c r="C13" s="842"/>
      <c r="D13" s="842"/>
      <c r="E13" s="843"/>
      <c r="F13" s="844"/>
      <c r="G13" s="845">
        <f>SUM(G12:G12)</f>
        <v>-329304.03000000003</v>
      </c>
      <c r="H13" s="846">
        <f>SUM(H12:H12)</f>
        <v>-467209</v>
      </c>
      <c r="I13" s="842"/>
      <c r="J13" s="1242">
        <f>SUM(J12:J12)</f>
        <v>-467209</v>
      </c>
      <c r="K13" s="842"/>
      <c r="L13" s="842"/>
      <c r="M13" s="842"/>
      <c r="N13" s="842"/>
      <c r="O13" s="842"/>
      <c r="P13" s="842"/>
      <c r="Q13" s="842"/>
      <c r="R13" s="842"/>
      <c r="S13" s="829"/>
      <c r="T13" s="829"/>
      <c r="U13" s="829"/>
      <c r="V13" s="829"/>
    </row>
    <row r="14" spans="1:22" outlineLevel="1">
      <c r="A14" s="847" t="s">
        <v>72</v>
      </c>
      <c r="B14" s="829" t="s">
        <v>2938</v>
      </c>
      <c r="C14" s="839">
        <v>43125</v>
      </c>
      <c r="D14" s="829" t="s">
        <v>2939</v>
      </c>
      <c r="E14" s="830" t="s">
        <v>762</v>
      </c>
      <c r="F14" s="831">
        <v>70672</v>
      </c>
      <c r="G14" s="832">
        <v>13.09</v>
      </c>
      <c r="H14" s="829">
        <v>17.68</v>
      </c>
      <c r="I14" s="829" t="s">
        <v>322</v>
      </c>
      <c r="J14" s="1241">
        <f>H14</f>
        <v>17.68</v>
      </c>
      <c r="K14" s="840" t="s">
        <v>656</v>
      </c>
      <c r="L14" s="841" t="s">
        <v>661</v>
      </c>
      <c r="M14" s="841" t="s">
        <v>352</v>
      </c>
      <c r="N14" s="841" t="s">
        <v>758</v>
      </c>
      <c r="O14" s="841"/>
      <c r="P14" s="841" t="s">
        <v>5</v>
      </c>
      <c r="Q14" s="841" t="s">
        <v>323</v>
      </c>
      <c r="R14" s="841" t="s">
        <v>652</v>
      </c>
      <c r="S14" s="829"/>
      <c r="T14" s="829" t="s">
        <v>5</v>
      </c>
      <c r="U14" s="829" t="s">
        <v>323</v>
      </c>
      <c r="V14" s="829" t="s">
        <v>652</v>
      </c>
    </row>
    <row r="15" spans="1:22" outlineLevel="1">
      <c r="A15" s="847" t="s">
        <v>72</v>
      </c>
      <c r="B15" s="829" t="s">
        <v>2938</v>
      </c>
      <c r="C15" s="839">
        <v>43125</v>
      </c>
      <c r="D15" s="829" t="s">
        <v>2940</v>
      </c>
      <c r="E15" s="830" t="s">
        <v>1669</v>
      </c>
      <c r="F15" s="831">
        <v>70672</v>
      </c>
      <c r="G15" s="832">
        <v>4.62</v>
      </c>
      <c r="H15" s="829">
        <v>6.24</v>
      </c>
      <c r="I15" s="829" t="s">
        <v>322</v>
      </c>
      <c r="J15" s="1241">
        <f>H15</f>
        <v>6.24</v>
      </c>
      <c r="K15" s="840" t="s">
        <v>694</v>
      </c>
      <c r="L15" s="841" t="s">
        <v>661</v>
      </c>
      <c r="M15" s="841" t="s">
        <v>352</v>
      </c>
      <c r="N15" s="841" t="s">
        <v>758</v>
      </c>
      <c r="O15" s="841"/>
      <c r="P15" s="841" t="s">
        <v>5</v>
      </c>
      <c r="Q15" s="841" t="s">
        <v>323</v>
      </c>
      <c r="R15" s="841" t="s">
        <v>652</v>
      </c>
      <c r="S15" s="829"/>
      <c r="T15" s="829" t="s">
        <v>5</v>
      </c>
      <c r="U15" s="829" t="s">
        <v>323</v>
      </c>
      <c r="V15" s="829" t="s">
        <v>652</v>
      </c>
    </row>
    <row r="16" spans="1:22" outlineLevel="1">
      <c r="A16" s="847" t="s">
        <v>72</v>
      </c>
      <c r="B16" s="829" t="s">
        <v>2938</v>
      </c>
      <c r="C16" s="839">
        <v>43126</v>
      </c>
      <c r="D16" s="829" t="s">
        <v>2941</v>
      </c>
      <c r="E16" s="830" t="s">
        <v>772</v>
      </c>
      <c r="F16" s="831">
        <v>70672</v>
      </c>
      <c r="G16" s="832">
        <v>0.31</v>
      </c>
      <c r="H16" s="829">
        <v>0.42</v>
      </c>
      <c r="I16" s="829" t="s">
        <v>322</v>
      </c>
      <c r="J16" s="1241">
        <f>H16</f>
        <v>0.42</v>
      </c>
      <c r="K16" s="840" t="s">
        <v>694</v>
      </c>
      <c r="L16" s="841" t="s">
        <v>661</v>
      </c>
      <c r="M16" s="841" t="s">
        <v>352</v>
      </c>
      <c r="N16" s="841" t="s">
        <v>758</v>
      </c>
      <c r="O16" s="841"/>
      <c r="P16" s="841" t="s">
        <v>5</v>
      </c>
      <c r="Q16" s="841" t="s">
        <v>323</v>
      </c>
      <c r="R16" s="841" t="s">
        <v>652</v>
      </c>
      <c r="S16" s="829"/>
      <c r="T16" s="829" t="s">
        <v>5</v>
      </c>
      <c r="U16" s="829" t="s">
        <v>323</v>
      </c>
      <c r="V16" s="829" t="s">
        <v>652</v>
      </c>
    </row>
    <row r="17" spans="1:22">
      <c r="A17" s="842" t="s">
        <v>647</v>
      </c>
      <c r="B17" s="842"/>
      <c r="C17" s="842"/>
      <c r="D17" s="842"/>
      <c r="E17" s="843"/>
      <c r="F17" s="844"/>
      <c r="G17" s="845">
        <f>SUM(G14:G16)</f>
        <v>18.02</v>
      </c>
      <c r="H17" s="846">
        <f>SUM(H14:H16)</f>
        <v>24.340000000000003</v>
      </c>
      <c r="I17" s="842"/>
      <c r="J17" s="1242">
        <f>SUM(J14:J16)</f>
        <v>24.340000000000003</v>
      </c>
      <c r="K17" s="842"/>
      <c r="L17" s="842"/>
      <c r="M17" s="842"/>
      <c r="N17" s="842"/>
      <c r="O17" s="842"/>
      <c r="P17" s="842"/>
      <c r="Q17" s="842"/>
      <c r="R17" s="842"/>
      <c r="S17" s="829"/>
      <c r="T17" s="829"/>
      <c r="U17" s="829"/>
      <c r="V17" s="829"/>
    </row>
    <row r="18" spans="1:22" outlineLevel="1">
      <c r="A18" s="847" t="s">
        <v>79</v>
      </c>
      <c r="B18" s="829" t="s">
        <v>2936</v>
      </c>
      <c r="C18" s="839">
        <v>43139</v>
      </c>
      <c r="D18" s="829" t="s">
        <v>2942</v>
      </c>
      <c r="E18" s="830" t="s">
        <v>2943</v>
      </c>
      <c r="F18" s="831">
        <v>70974</v>
      </c>
      <c r="G18" s="832">
        <v>33.83</v>
      </c>
      <c r="H18" s="829">
        <v>48</v>
      </c>
      <c r="I18" s="829" t="s">
        <v>322</v>
      </c>
      <c r="J18" s="1241">
        <f t="shared" ref="J18:J23" si="0">H18</f>
        <v>48</v>
      </c>
      <c r="K18" s="840" t="s">
        <v>996</v>
      </c>
      <c r="L18" s="841" t="s">
        <v>661</v>
      </c>
      <c r="M18" s="841" t="s">
        <v>352</v>
      </c>
      <c r="N18" s="841"/>
      <c r="O18" s="841"/>
      <c r="P18" s="841" t="s">
        <v>5</v>
      </c>
      <c r="Q18" s="841" t="s">
        <v>323</v>
      </c>
      <c r="R18" s="841" t="s">
        <v>652</v>
      </c>
      <c r="S18" s="829"/>
      <c r="T18" s="829" t="s">
        <v>5</v>
      </c>
      <c r="U18" s="829" t="s">
        <v>323</v>
      </c>
      <c r="V18" s="829" t="s">
        <v>652</v>
      </c>
    </row>
    <row r="19" spans="1:22" outlineLevel="1">
      <c r="A19" s="847" t="s">
        <v>79</v>
      </c>
      <c r="B19" s="829" t="s">
        <v>2936</v>
      </c>
      <c r="C19" s="839">
        <v>43139</v>
      </c>
      <c r="D19" s="829" t="s">
        <v>2942</v>
      </c>
      <c r="E19" s="830" t="s">
        <v>2944</v>
      </c>
      <c r="F19" s="831">
        <v>70974</v>
      </c>
      <c r="G19" s="832">
        <v>33.83</v>
      </c>
      <c r="H19" s="829">
        <v>48</v>
      </c>
      <c r="I19" s="829" t="s">
        <v>322</v>
      </c>
      <c r="J19" s="1241">
        <f t="shared" si="0"/>
        <v>48</v>
      </c>
      <c r="K19" s="840" t="s">
        <v>996</v>
      </c>
      <c r="L19" s="841" t="s">
        <v>661</v>
      </c>
      <c r="M19" s="841" t="s">
        <v>352</v>
      </c>
      <c r="N19" s="841"/>
      <c r="O19" s="841"/>
      <c r="P19" s="841" t="s">
        <v>5</v>
      </c>
      <c r="Q19" s="841" t="s">
        <v>323</v>
      </c>
      <c r="R19" s="841" t="s">
        <v>652</v>
      </c>
      <c r="S19" s="829"/>
      <c r="T19" s="829" t="s">
        <v>5</v>
      </c>
      <c r="U19" s="829" t="s">
        <v>323</v>
      </c>
      <c r="V19" s="829" t="s">
        <v>652</v>
      </c>
    </row>
    <row r="20" spans="1:22" outlineLevel="1">
      <c r="A20" s="847" t="s">
        <v>79</v>
      </c>
      <c r="B20" s="829" t="s">
        <v>2936</v>
      </c>
      <c r="C20" s="839">
        <v>43141</v>
      </c>
      <c r="D20" s="829" t="s">
        <v>2945</v>
      </c>
      <c r="E20" s="830" t="s">
        <v>2946</v>
      </c>
      <c r="F20" s="831">
        <v>70974</v>
      </c>
      <c r="G20" s="832">
        <v>21.14</v>
      </c>
      <c r="H20" s="829">
        <v>30</v>
      </c>
      <c r="I20" s="829" t="s">
        <v>322</v>
      </c>
      <c r="J20" s="1241">
        <f t="shared" si="0"/>
        <v>30</v>
      </c>
      <c r="K20" s="840" t="s">
        <v>996</v>
      </c>
      <c r="L20" s="841" t="s">
        <v>661</v>
      </c>
      <c r="M20" s="841" t="s">
        <v>352</v>
      </c>
      <c r="N20" s="841"/>
      <c r="O20" s="841"/>
      <c r="P20" s="841" t="s">
        <v>5</v>
      </c>
      <c r="Q20" s="841" t="s">
        <v>323</v>
      </c>
      <c r="R20" s="841" t="s">
        <v>652</v>
      </c>
      <c r="S20" s="829"/>
      <c r="T20" s="829" t="s">
        <v>5</v>
      </c>
      <c r="U20" s="829" t="s">
        <v>323</v>
      </c>
      <c r="V20" s="829" t="s">
        <v>652</v>
      </c>
    </row>
    <row r="21" spans="1:22" outlineLevel="1">
      <c r="A21" s="847" t="s">
        <v>79</v>
      </c>
      <c r="B21" s="829" t="s">
        <v>2936</v>
      </c>
      <c r="C21" s="839">
        <v>43141</v>
      </c>
      <c r="D21" s="829" t="s">
        <v>2945</v>
      </c>
      <c r="E21" s="830" t="s">
        <v>2947</v>
      </c>
      <c r="F21" s="831">
        <v>70974</v>
      </c>
      <c r="G21" s="832">
        <v>21.14</v>
      </c>
      <c r="H21" s="829">
        <v>30</v>
      </c>
      <c r="I21" s="829" t="s">
        <v>322</v>
      </c>
      <c r="J21" s="1241">
        <f t="shared" si="0"/>
        <v>30</v>
      </c>
      <c r="K21" s="840" t="s">
        <v>996</v>
      </c>
      <c r="L21" s="841" t="s">
        <v>661</v>
      </c>
      <c r="M21" s="841" t="s">
        <v>352</v>
      </c>
      <c r="N21" s="841"/>
      <c r="O21" s="841"/>
      <c r="P21" s="841" t="s">
        <v>5</v>
      </c>
      <c r="Q21" s="841" t="s">
        <v>323</v>
      </c>
      <c r="R21" s="841" t="s">
        <v>652</v>
      </c>
      <c r="S21" s="829"/>
      <c r="T21" s="829" t="s">
        <v>5</v>
      </c>
      <c r="U21" s="829" t="s">
        <v>323</v>
      </c>
      <c r="V21" s="829" t="s">
        <v>652</v>
      </c>
    </row>
    <row r="22" spans="1:22" outlineLevel="1">
      <c r="A22" s="847" t="s">
        <v>79</v>
      </c>
      <c r="B22" s="829" t="s">
        <v>2936</v>
      </c>
      <c r="C22" s="839">
        <v>43141</v>
      </c>
      <c r="D22" s="829" t="s">
        <v>2945</v>
      </c>
      <c r="E22" s="830" t="s">
        <v>2948</v>
      </c>
      <c r="F22" s="831">
        <v>70974</v>
      </c>
      <c r="G22" s="832">
        <v>155.06</v>
      </c>
      <c r="H22" s="829">
        <v>220</v>
      </c>
      <c r="I22" s="829" t="s">
        <v>322</v>
      </c>
      <c r="J22" s="1241">
        <f t="shared" si="0"/>
        <v>220</v>
      </c>
      <c r="K22" s="840" t="s">
        <v>998</v>
      </c>
      <c r="L22" s="841" t="s">
        <v>661</v>
      </c>
      <c r="M22" s="841" t="s">
        <v>352</v>
      </c>
      <c r="N22" s="841"/>
      <c r="O22" s="841"/>
      <c r="P22" s="841" t="s">
        <v>5</v>
      </c>
      <c r="Q22" s="841" t="s">
        <v>323</v>
      </c>
      <c r="R22" s="841" t="s">
        <v>652</v>
      </c>
      <c r="S22" s="829"/>
      <c r="T22" s="829" t="s">
        <v>5</v>
      </c>
      <c r="U22" s="829" t="s">
        <v>323</v>
      </c>
      <c r="V22" s="829" t="s">
        <v>652</v>
      </c>
    </row>
    <row r="23" spans="1:22" outlineLevel="1">
      <c r="A23" s="847" t="s">
        <v>79</v>
      </c>
      <c r="B23" s="829" t="s">
        <v>2936</v>
      </c>
      <c r="C23" s="839">
        <v>43141</v>
      </c>
      <c r="D23" s="829" t="s">
        <v>2945</v>
      </c>
      <c r="E23" s="830" t="s">
        <v>2949</v>
      </c>
      <c r="F23" s="831">
        <v>70974</v>
      </c>
      <c r="G23" s="832">
        <v>155.06</v>
      </c>
      <c r="H23" s="829">
        <v>220</v>
      </c>
      <c r="I23" s="829" t="s">
        <v>322</v>
      </c>
      <c r="J23" s="1241">
        <f t="shared" si="0"/>
        <v>220</v>
      </c>
      <c r="K23" s="840" t="s">
        <v>998</v>
      </c>
      <c r="L23" s="841" t="s">
        <v>661</v>
      </c>
      <c r="M23" s="841" t="s">
        <v>352</v>
      </c>
      <c r="N23" s="841"/>
      <c r="O23" s="841"/>
      <c r="P23" s="841" t="s">
        <v>5</v>
      </c>
      <c r="Q23" s="841" t="s">
        <v>323</v>
      </c>
      <c r="R23" s="841" t="s">
        <v>652</v>
      </c>
      <c r="S23" s="829"/>
      <c r="T23" s="829" t="s">
        <v>5</v>
      </c>
      <c r="U23" s="829" t="s">
        <v>323</v>
      </c>
      <c r="V23" s="829" t="s">
        <v>652</v>
      </c>
    </row>
    <row r="24" spans="1:22">
      <c r="A24" s="842" t="s">
        <v>647</v>
      </c>
      <c r="B24" s="842"/>
      <c r="C24" s="842"/>
      <c r="D24" s="842"/>
      <c r="E24" s="843"/>
      <c r="F24" s="844"/>
      <c r="G24" s="845">
        <f>SUM(G18:G23)</f>
        <v>420.06</v>
      </c>
      <c r="H24" s="846">
        <f>SUM(H18:H23)</f>
        <v>596</v>
      </c>
      <c r="I24" s="842"/>
      <c r="J24" s="1242">
        <f>SUM(J18:J23)</f>
        <v>596</v>
      </c>
      <c r="K24" s="842"/>
      <c r="L24" s="842"/>
      <c r="M24" s="842"/>
      <c r="N24" s="842"/>
      <c r="O24" s="842"/>
      <c r="P24" s="842"/>
      <c r="Q24" s="842"/>
      <c r="R24" s="842"/>
      <c r="S24" s="829"/>
      <c r="T24" s="829"/>
      <c r="U24" s="829"/>
      <c r="V24" s="829"/>
    </row>
    <row r="25" spans="1:22" outlineLevel="1">
      <c r="A25" s="847" t="s">
        <v>83</v>
      </c>
      <c r="B25" s="829" t="s">
        <v>2936</v>
      </c>
      <c r="C25" s="839">
        <v>43159</v>
      </c>
      <c r="D25" s="829" t="s">
        <v>2950</v>
      </c>
      <c r="E25" s="830" t="s">
        <v>1037</v>
      </c>
      <c r="F25" s="831">
        <v>70988</v>
      </c>
      <c r="G25" s="832">
        <v>793.87</v>
      </c>
      <c r="H25" s="829">
        <v>793.87</v>
      </c>
      <c r="I25" s="829" t="s">
        <v>60</v>
      </c>
      <c r="J25" s="1241">
        <v>1126.32</v>
      </c>
      <c r="K25" s="840" t="s">
        <v>650</v>
      </c>
      <c r="L25" s="841" t="s">
        <v>645</v>
      </c>
      <c r="M25" s="841" t="s">
        <v>352</v>
      </c>
      <c r="N25" s="841" t="s">
        <v>651</v>
      </c>
      <c r="O25" s="841"/>
      <c r="P25" s="841" t="s">
        <v>5</v>
      </c>
      <c r="Q25" s="841" t="s">
        <v>323</v>
      </c>
      <c r="R25" s="841" t="s">
        <v>652</v>
      </c>
      <c r="S25" s="829"/>
      <c r="T25" s="829" t="s">
        <v>5</v>
      </c>
      <c r="U25" s="829" t="s">
        <v>323</v>
      </c>
      <c r="V25" s="829" t="s">
        <v>652</v>
      </c>
    </row>
    <row r="26" spans="1:22" outlineLevel="1">
      <c r="A26" s="847" t="s">
        <v>83</v>
      </c>
      <c r="B26" s="829" t="s">
        <v>2936</v>
      </c>
      <c r="C26" s="839">
        <v>43159</v>
      </c>
      <c r="D26" s="829" t="s">
        <v>2950</v>
      </c>
      <c r="E26" s="830" t="s">
        <v>2951</v>
      </c>
      <c r="F26" s="831">
        <v>70988</v>
      </c>
      <c r="G26" s="832">
        <v>380.02</v>
      </c>
      <c r="H26" s="829">
        <v>380.02</v>
      </c>
      <c r="I26" s="829" t="s">
        <v>60</v>
      </c>
      <c r="J26" s="1241">
        <v>539.16</v>
      </c>
      <c r="K26" s="840" t="s">
        <v>650</v>
      </c>
      <c r="L26" s="841" t="s">
        <v>645</v>
      </c>
      <c r="M26" s="841" t="s">
        <v>352</v>
      </c>
      <c r="N26" s="841" t="s">
        <v>2952</v>
      </c>
      <c r="O26" s="841"/>
      <c r="P26" s="841" t="s">
        <v>5</v>
      </c>
      <c r="Q26" s="841" t="s">
        <v>323</v>
      </c>
      <c r="R26" s="841" t="s">
        <v>652</v>
      </c>
      <c r="S26" s="829"/>
      <c r="T26" s="829" t="s">
        <v>5</v>
      </c>
      <c r="U26" s="829" t="s">
        <v>323</v>
      </c>
      <c r="V26" s="829" t="s">
        <v>652</v>
      </c>
    </row>
    <row r="27" spans="1:22" outlineLevel="1">
      <c r="A27" s="847" t="s">
        <v>83</v>
      </c>
      <c r="B27" s="829" t="s">
        <v>2936</v>
      </c>
      <c r="C27" s="839">
        <v>43159</v>
      </c>
      <c r="D27" s="829" t="s">
        <v>2950</v>
      </c>
      <c r="E27" s="830" t="s">
        <v>1035</v>
      </c>
      <c r="F27" s="831">
        <v>70989</v>
      </c>
      <c r="G27" s="832">
        <v>39.69</v>
      </c>
      <c r="H27" s="829">
        <v>39.69</v>
      </c>
      <c r="I27" s="829" t="s">
        <v>60</v>
      </c>
      <c r="J27" s="1241">
        <v>56.31</v>
      </c>
      <c r="K27" s="840" t="s">
        <v>650</v>
      </c>
      <c r="L27" s="841" t="s">
        <v>645</v>
      </c>
      <c r="M27" s="841" t="s">
        <v>352</v>
      </c>
      <c r="N27" s="841" t="s">
        <v>651</v>
      </c>
      <c r="O27" s="841"/>
      <c r="P27" s="841" t="s">
        <v>655</v>
      </c>
      <c r="Q27" s="841" t="s">
        <v>323</v>
      </c>
      <c r="R27" s="840" t="s">
        <v>83</v>
      </c>
      <c r="S27" s="829"/>
      <c r="T27" s="829" t="s">
        <v>655</v>
      </c>
      <c r="U27" s="829" t="s">
        <v>323</v>
      </c>
      <c r="V27" s="847" t="s">
        <v>83</v>
      </c>
    </row>
    <row r="28" spans="1:22" outlineLevel="1">
      <c r="A28" s="847" t="s">
        <v>83</v>
      </c>
      <c r="B28" s="829" t="s">
        <v>2936</v>
      </c>
      <c r="C28" s="839">
        <v>43159</v>
      </c>
      <c r="D28" s="829" t="s">
        <v>2950</v>
      </c>
      <c r="E28" s="830" t="s">
        <v>1035</v>
      </c>
      <c r="F28" s="831">
        <v>70989</v>
      </c>
      <c r="G28" s="832">
        <v>19</v>
      </c>
      <c r="H28" s="829">
        <v>19</v>
      </c>
      <c r="I28" s="829" t="s">
        <v>60</v>
      </c>
      <c r="J28" s="1241">
        <v>26.96</v>
      </c>
      <c r="K28" s="840" t="s">
        <v>650</v>
      </c>
      <c r="L28" s="841" t="s">
        <v>645</v>
      </c>
      <c r="M28" s="841" t="s">
        <v>352</v>
      </c>
      <c r="N28" s="841" t="s">
        <v>2952</v>
      </c>
      <c r="O28" s="841"/>
      <c r="P28" s="841" t="s">
        <v>655</v>
      </c>
      <c r="Q28" s="841" t="s">
        <v>323</v>
      </c>
      <c r="R28" s="840" t="s">
        <v>83</v>
      </c>
      <c r="S28" s="829"/>
      <c r="T28" s="829" t="s">
        <v>655</v>
      </c>
      <c r="U28" s="829" t="s">
        <v>323</v>
      </c>
      <c r="V28" s="847" t="s">
        <v>83</v>
      </c>
    </row>
    <row r="29" spans="1:22" outlineLevel="1">
      <c r="A29" s="847" t="s">
        <v>83</v>
      </c>
      <c r="B29" s="829" t="s">
        <v>2936</v>
      </c>
      <c r="C29" s="839">
        <v>43159</v>
      </c>
      <c r="D29" s="829" t="s">
        <v>2950</v>
      </c>
      <c r="E29" s="830" t="s">
        <v>1033</v>
      </c>
      <c r="F29" s="831">
        <v>70990</v>
      </c>
      <c r="G29" s="832">
        <v>11.91</v>
      </c>
      <c r="H29" s="829">
        <v>11.91</v>
      </c>
      <c r="I29" s="829" t="s">
        <v>60</v>
      </c>
      <c r="J29" s="1241">
        <v>16.899999999999999</v>
      </c>
      <c r="K29" s="840" t="s">
        <v>650</v>
      </c>
      <c r="L29" s="841" t="s">
        <v>645</v>
      </c>
      <c r="M29" s="841" t="s">
        <v>352</v>
      </c>
      <c r="N29" s="841" t="s">
        <v>651</v>
      </c>
      <c r="O29" s="841"/>
      <c r="P29" s="841" t="s">
        <v>4</v>
      </c>
      <c r="Q29" s="841" t="s">
        <v>323</v>
      </c>
      <c r="R29" s="840" t="s">
        <v>652</v>
      </c>
      <c r="S29" s="829"/>
      <c r="T29" s="829" t="s">
        <v>4</v>
      </c>
      <c r="U29" s="829" t="s">
        <v>323</v>
      </c>
      <c r="V29" s="847" t="s">
        <v>652</v>
      </c>
    </row>
    <row r="30" spans="1:22" outlineLevel="1">
      <c r="A30" s="847" t="s">
        <v>83</v>
      </c>
      <c r="B30" s="829" t="s">
        <v>2936</v>
      </c>
      <c r="C30" s="839">
        <v>43159</v>
      </c>
      <c r="D30" s="829" t="s">
        <v>2950</v>
      </c>
      <c r="E30" s="830" t="s">
        <v>1033</v>
      </c>
      <c r="F30" s="831">
        <v>70990</v>
      </c>
      <c r="G30" s="832">
        <v>5.7</v>
      </c>
      <c r="H30" s="829">
        <v>5.7</v>
      </c>
      <c r="I30" s="829" t="s">
        <v>60</v>
      </c>
      <c r="J30" s="1241">
        <v>8.09</v>
      </c>
      <c r="K30" s="840" t="s">
        <v>650</v>
      </c>
      <c r="L30" s="841" t="s">
        <v>645</v>
      </c>
      <c r="M30" s="841" t="s">
        <v>352</v>
      </c>
      <c r="N30" s="841" t="s">
        <v>2952</v>
      </c>
      <c r="O30" s="841"/>
      <c r="P30" s="841" t="s">
        <v>4</v>
      </c>
      <c r="Q30" s="841" t="s">
        <v>323</v>
      </c>
      <c r="R30" s="840" t="s">
        <v>652</v>
      </c>
      <c r="S30" s="829"/>
      <c r="T30" s="829" t="s">
        <v>4</v>
      </c>
      <c r="U30" s="829" t="s">
        <v>323</v>
      </c>
      <c r="V30" s="847" t="s">
        <v>652</v>
      </c>
    </row>
    <row r="31" spans="1:22" outlineLevel="1">
      <c r="A31" s="847" t="s">
        <v>83</v>
      </c>
      <c r="B31" s="829" t="s">
        <v>2936</v>
      </c>
      <c r="C31" s="839">
        <v>43159</v>
      </c>
      <c r="D31" s="829" t="s">
        <v>2950</v>
      </c>
      <c r="E31" s="830" t="s">
        <v>1037</v>
      </c>
      <c r="F31" s="831">
        <v>70988</v>
      </c>
      <c r="G31" s="832">
        <v>79.39</v>
      </c>
      <c r="H31" s="829">
        <v>79.39</v>
      </c>
      <c r="I31" s="829" t="s">
        <v>60</v>
      </c>
      <c r="J31" s="1241">
        <v>112.64</v>
      </c>
      <c r="K31" s="840" t="s">
        <v>656</v>
      </c>
      <c r="L31" s="841" t="s">
        <v>645</v>
      </c>
      <c r="M31" s="841" t="s">
        <v>352</v>
      </c>
      <c r="N31" s="841" t="s">
        <v>651</v>
      </c>
      <c r="O31" s="841"/>
      <c r="P31" s="841" t="s">
        <v>5</v>
      </c>
      <c r="Q31" s="841" t="s">
        <v>323</v>
      </c>
      <c r="R31" s="840" t="s">
        <v>652</v>
      </c>
      <c r="S31" s="829"/>
      <c r="T31" s="829" t="s">
        <v>5</v>
      </c>
      <c r="U31" s="829" t="s">
        <v>323</v>
      </c>
      <c r="V31" s="847" t="s">
        <v>652</v>
      </c>
    </row>
    <row r="32" spans="1:22" outlineLevel="1">
      <c r="A32" s="847" t="s">
        <v>83</v>
      </c>
      <c r="B32" s="829" t="s">
        <v>2936</v>
      </c>
      <c r="C32" s="839">
        <v>43159</v>
      </c>
      <c r="D32" s="829" t="s">
        <v>2950</v>
      </c>
      <c r="E32" s="830" t="s">
        <v>2951</v>
      </c>
      <c r="F32" s="831">
        <v>70988</v>
      </c>
      <c r="G32" s="832">
        <v>38</v>
      </c>
      <c r="H32" s="829">
        <v>38</v>
      </c>
      <c r="I32" s="829" t="s">
        <v>60</v>
      </c>
      <c r="J32" s="1241">
        <v>53.91</v>
      </c>
      <c r="K32" s="840" t="s">
        <v>656</v>
      </c>
      <c r="L32" s="841" t="s">
        <v>645</v>
      </c>
      <c r="M32" s="841" t="s">
        <v>352</v>
      </c>
      <c r="N32" s="841" t="s">
        <v>2952</v>
      </c>
      <c r="O32" s="841"/>
      <c r="P32" s="841" t="s">
        <v>5</v>
      </c>
      <c r="Q32" s="841" t="s">
        <v>323</v>
      </c>
      <c r="R32" s="840" t="s">
        <v>652</v>
      </c>
      <c r="S32" s="829"/>
      <c r="T32" s="829" t="s">
        <v>5</v>
      </c>
      <c r="U32" s="829" t="s">
        <v>323</v>
      </c>
      <c r="V32" s="847" t="s">
        <v>652</v>
      </c>
    </row>
    <row r="33" spans="1:22" outlineLevel="1">
      <c r="A33" s="847" t="s">
        <v>83</v>
      </c>
      <c r="B33" s="829" t="s">
        <v>2936</v>
      </c>
      <c r="C33" s="839">
        <v>43159</v>
      </c>
      <c r="D33" s="829" t="s">
        <v>2953</v>
      </c>
      <c r="E33" s="830" t="s">
        <v>2954</v>
      </c>
      <c r="F33" s="831">
        <v>70969</v>
      </c>
      <c r="G33" s="832">
        <v>30.51</v>
      </c>
      <c r="H33" s="829">
        <v>43.29</v>
      </c>
      <c r="I33" s="829" t="s">
        <v>322</v>
      </c>
      <c r="J33" s="1241">
        <f>H33</f>
        <v>43.29</v>
      </c>
      <c r="K33" s="840" t="s">
        <v>680</v>
      </c>
      <c r="L33" s="841" t="s">
        <v>665</v>
      </c>
      <c r="M33" s="841" t="s">
        <v>352</v>
      </c>
      <c r="N33" s="841" t="s">
        <v>2952</v>
      </c>
      <c r="O33" s="841"/>
      <c r="P33" s="841" t="s">
        <v>5</v>
      </c>
      <c r="Q33" s="841" t="s">
        <v>323</v>
      </c>
      <c r="R33" s="840" t="s">
        <v>652</v>
      </c>
      <c r="S33" s="829"/>
      <c r="T33" s="829" t="s">
        <v>5</v>
      </c>
      <c r="U33" s="829" t="s">
        <v>323</v>
      </c>
      <c r="V33" s="847" t="s">
        <v>652</v>
      </c>
    </row>
    <row r="34" spans="1:22">
      <c r="A34" s="842" t="s">
        <v>647</v>
      </c>
      <c r="B34" s="842"/>
      <c r="C34" s="842"/>
      <c r="D34" s="842"/>
      <c r="E34" s="843"/>
      <c r="F34" s="844"/>
      <c r="G34" s="845">
        <f>SUM(G25:G33)</f>
        <v>1398.0900000000001</v>
      </c>
      <c r="H34" s="846">
        <f>SUM(H25:H33)</f>
        <v>1410.8700000000001</v>
      </c>
      <c r="I34" s="842"/>
      <c r="J34" s="1242">
        <f>SUM(J25:J33)</f>
        <v>1983.5800000000002</v>
      </c>
      <c r="K34" s="842"/>
      <c r="L34" s="842"/>
      <c r="M34" s="842"/>
      <c r="N34" s="842"/>
      <c r="O34" s="842"/>
      <c r="P34" s="842"/>
      <c r="Q34" s="842"/>
      <c r="R34" s="842"/>
      <c r="S34" s="829"/>
      <c r="T34" s="829"/>
      <c r="U34" s="829"/>
      <c r="V34" s="829"/>
    </row>
    <row r="35" spans="1:22" outlineLevel="1">
      <c r="A35" s="847" t="s">
        <v>86</v>
      </c>
      <c r="B35" s="829" t="s">
        <v>2938</v>
      </c>
      <c r="C35" s="839">
        <v>43131</v>
      </c>
      <c r="D35" s="829" t="s">
        <v>2955</v>
      </c>
      <c r="E35" s="830" t="s">
        <v>2956</v>
      </c>
      <c r="F35" s="831">
        <v>70674</v>
      </c>
      <c r="G35" s="832">
        <v>1610.87</v>
      </c>
      <c r="H35" s="829">
        <v>2138.8200000000002</v>
      </c>
      <c r="I35" s="829" t="s">
        <v>322</v>
      </c>
      <c r="J35" s="1241">
        <f>H35</f>
        <v>2138.8200000000002</v>
      </c>
      <c r="K35" s="840" t="s">
        <v>1297</v>
      </c>
      <c r="L35" s="841" t="s">
        <v>661</v>
      </c>
      <c r="M35" s="841" t="s">
        <v>352</v>
      </c>
      <c r="N35" s="841"/>
      <c r="O35" s="841" t="s">
        <v>381</v>
      </c>
      <c r="P35" s="841" t="s">
        <v>5</v>
      </c>
      <c r="Q35" s="841" t="s">
        <v>323</v>
      </c>
      <c r="R35" s="840" t="s">
        <v>652</v>
      </c>
      <c r="S35" s="829" t="s">
        <v>381</v>
      </c>
      <c r="T35" s="829" t="s">
        <v>5</v>
      </c>
      <c r="U35" s="829" t="s">
        <v>323</v>
      </c>
      <c r="V35" s="847" t="s">
        <v>652</v>
      </c>
    </row>
    <row r="36" spans="1:22">
      <c r="A36" s="842" t="s">
        <v>647</v>
      </c>
      <c r="B36" s="842"/>
      <c r="C36" s="842"/>
      <c r="D36" s="842"/>
      <c r="E36" s="843"/>
      <c r="F36" s="844"/>
      <c r="G36" s="845">
        <f>SUM(G35:G35)</f>
        <v>1610.87</v>
      </c>
      <c r="H36" s="846">
        <f>SUM(H35:H35)</f>
        <v>2138.8200000000002</v>
      </c>
      <c r="I36" s="842"/>
      <c r="J36" s="1242">
        <f>SUM(J35:J35)</f>
        <v>2138.8200000000002</v>
      </c>
      <c r="K36" s="842"/>
      <c r="L36" s="842"/>
      <c r="M36" s="842"/>
      <c r="N36" s="842"/>
      <c r="O36" s="842"/>
      <c r="P36" s="842"/>
      <c r="Q36" s="842"/>
      <c r="R36" s="842"/>
      <c r="S36" s="829"/>
      <c r="T36" s="829"/>
      <c r="U36" s="829"/>
      <c r="V36" s="829"/>
    </row>
    <row r="37" spans="1:22" outlineLevel="1">
      <c r="A37" s="847" t="s">
        <v>90</v>
      </c>
      <c r="B37" s="829" t="s">
        <v>2938</v>
      </c>
      <c r="C37" s="839">
        <v>43131</v>
      </c>
      <c r="D37" s="829" t="s">
        <v>2955</v>
      </c>
      <c r="E37" s="830" t="s">
        <v>2956</v>
      </c>
      <c r="F37" s="831">
        <v>70674</v>
      </c>
      <c r="G37" s="832">
        <v>29837.82</v>
      </c>
      <c r="H37" s="829">
        <v>39617</v>
      </c>
      <c r="I37" s="829" t="s">
        <v>322</v>
      </c>
      <c r="J37" s="1241">
        <f>H37</f>
        <v>39617</v>
      </c>
      <c r="K37" s="840" t="s">
        <v>1297</v>
      </c>
      <c r="L37" s="841" t="s">
        <v>661</v>
      </c>
      <c r="M37" s="841" t="s">
        <v>352</v>
      </c>
      <c r="N37" s="841"/>
      <c r="O37" s="841" t="s">
        <v>381</v>
      </c>
      <c r="P37" s="841" t="s">
        <v>5</v>
      </c>
      <c r="Q37" s="841" t="s">
        <v>323</v>
      </c>
      <c r="R37" s="840" t="s">
        <v>652</v>
      </c>
      <c r="S37" s="829" t="s">
        <v>381</v>
      </c>
      <c r="T37" s="829" t="s">
        <v>5</v>
      </c>
      <c r="U37" s="829" t="s">
        <v>323</v>
      </c>
      <c r="V37" s="847" t="s">
        <v>652</v>
      </c>
    </row>
    <row r="38" spans="1:22">
      <c r="A38" s="842" t="s">
        <v>647</v>
      </c>
      <c r="B38" s="842"/>
      <c r="C38" s="842"/>
      <c r="D38" s="842"/>
      <c r="E38" s="843"/>
      <c r="F38" s="844"/>
      <c r="G38" s="845">
        <f>SUM(G37:G37)</f>
        <v>29837.82</v>
      </c>
      <c r="H38" s="846">
        <f>SUM(H37:H37)</f>
        <v>39617</v>
      </c>
      <c r="I38" s="842"/>
      <c r="J38" s="1242">
        <f>SUM(J37:J37)</f>
        <v>39617</v>
      </c>
      <c r="K38" s="842"/>
      <c r="L38" s="842"/>
      <c r="M38" s="842"/>
      <c r="N38" s="842"/>
      <c r="O38" s="842"/>
      <c r="P38" s="842"/>
      <c r="Q38" s="842"/>
      <c r="R38" s="842"/>
      <c r="S38" s="829"/>
      <c r="T38" s="829"/>
      <c r="U38" s="829"/>
      <c r="V38" s="829"/>
    </row>
    <row r="39" spans="1:22" outlineLevel="1">
      <c r="A39" s="847" t="s">
        <v>93</v>
      </c>
      <c r="B39" s="829" t="s">
        <v>2938</v>
      </c>
      <c r="C39" s="839">
        <v>43131</v>
      </c>
      <c r="D39" s="829" t="s">
        <v>2955</v>
      </c>
      <c r="E39" s="830" t="s">
        <v>2956</v>
      </c>
      <c r="F39" s="831">
        <v>70674</v>
      </c>
      <c r="G39" s="832">
        <v>8201.8799999999992</v>
      </c>
      <c r="H39" s="829">
        <v>10890</v>
      </c>
      <c r="I39" s="829" t="s">
        <v>322</v>
      </c>
      <c r="J39" s="1241">
        <f>H39</f>
        <v>10890</v>
      </c>
      <c r="K39" s="840" t="s">
        <v>1297</v>
      </c>
      <c r="L39" s="841" t="s">
        <v>661</v>
      </c>
      <c r="M39" s="841" t="s">
        <v>352</v>
      </c>
      <c r="N39" s="841"/>
      <c r="O39" s="841" t="s">
        <v>381</v>
      </c>
      <c r="P39" s="841" t="s">
        <v>5</v>
      </c>
      <c r="Q39" s="841" t="s">
        <v>323</v>
      </c>
      <c r="R39" s="840" t="s">
        <v>652</v>
      </c>
      <c r="S39" s="829" t="s">
        <v>381</v>
      </c>
      <c r="T39" s="829" t="s">
        <v>5</v>
      </c>
      <c r="U39" s="829" t="s">
        <v>323</v>
      </c>
      <c r="V39" s="847" t="s">
        <v>652</v>
      </c>
    </row>
    <row r="40" spans="1:22">
      <c r="A40" s="842" t="s">
        <v>647</v>
      </c>
      <c r="B40" s="842"/>
      <c r="C40" s="842"/>
      <c r="D40" s="842"/>
      <c r="E40" s="843"/>
      <c r="F40" s="844"/>
      <c r="G40" s="845">
        <f>SUM(G39:G39)</f>
        <v>8201.8799999999992</v>
      </c>
      <c r="H40" s="846">
        <f>SUM(H39:H39)</f>
        <v>10890</v>
      </c>
      <c r="I40" s="842"/>
      <c r="J40" s="1242">
        <f>SUM(J39:J39)</f>
        <v>10890</v>
      </c>
      <c r="K40" s="842"/>
      <c r="L40" s="842"/>
      <c r="M40" s="842"/>
      <c r="N40" s="842"/>
      <c r="O40" s="842"/>
      <c r="P40" s="842"/>
      <c r="Q40" s="842"/>
      <c r="R40" s="842"/>
      <c r="S40" s="829"/>
      <c r="T40" s="829"/>
      <c r="U40" s="829"/>
      <c r="V40" s="829"/>
    </row>
    <row r="41" spans="1:22" outlineLevel="1">
      <c r="A41" s="847" t="s">
        <v>94</v>
      </c>
      <c r="B41" s="829" t="s">
        <v>2938</v>
      </c>
      <c r="C41" s="839">
        <v>43131</v>
      </c>
      <c r="D41" s="829" t="s">
        <v>2955</v>
      </c>
      <c r="E41" s="830" t="s">
        <v>2956</v>
      </c>
      <c r="F41" s="831">
        <v>70674</v>
      </c>
      <c r="G41" s="832">
        <v>4067.05</v>
      </c>
      <c r="H41" s="829">
        <v>5400</v>
      </c>
      <c r="I41" s="829" t="s">
        <v>322</v>
      </c>
      <c r="J41" s="1241">
        <f>H41</f>
        <v>5400</v>
      </c>
      <c r="K41" s="840" t="s">
        <v>1297</v>
      </c>
      <c r="L41" s="841" t="s">
        <v>661</v>
      </c>
      <c r="M41" s="841" t="s">
        <v>352</v>
      </c>
      <c r="N41" s="841"/>
      <c r="O41" s="841" t="s">
        <v>381</v>
      </c>
      <c r="P41" s="841" t="s">
        <v>5</v>
      </c>
      <c r="Q41" s="841" t="s">
        <v>323</v>
      </c>
      <c r="R41" s="840" t="s">
        <v>652</v>
      </c>
      <c r="S41" s="829" t="s">
        <v>381</v>
      </c>
      <c r="T41" s="829" t="s">
        <v>5</v>
      </c>
      <c r="U41" s="829" t="s">
        <v>323</v>
      </c>
      <c r="V41" s="847" t="s">
        <v>652</v>
      </c>
    </row>
    <row r="42" spans="1:22">
      <c r="A42" s="842" t="s">
        <v>647</v>
      </c>
      <c r="B42" s="842"/>
      <c r="C42" s="842"/>
      <c r="D42" s="842"/>
      <c r="E42" s="843"/>
      <c r="F42" s="844"/>
      <c r="G42" s="845">
        <f>SUM(G41:G41)</f>
        <v>4067.05</v>
      </c>
      <c r="H42" s="846">
        <f>SUM(H41:H41)</f>
        <v>5400</v>
      </c>
      <c r="I42" s="842"/>
      <c r="J42" s="1242">
        <f>SUM(J41:J41)</f>
        <v>5400</v>
      </c>
      <c r="K42" s="842"/>
      <c r="L42" s="842"/>
      <c r="M42" s="842"/>
      <c r="N42" s="842"/>
      <c r="O42" s="842"/>
      <c r="P42" s="842"/>
      <c r="Q42" s="842"/>
      <c r="R42" s="842"/>
      <c r="S42" s="829"/>
      <c r="T42" s="829"/>
      <c r="U42" s="829"/>
      <c r="V42" s="829"/>
    </row>
    <row r="43" spans="1:22" outlineLevel="1">
      <c r="A43" s="847" t="s">
        <v>100</v>
      </c>
      <c r="B43" s="829" t="s">
        <v>2936</v>
      </c>
      <c r="C43" s="839">
        <v>43159</v>
      </c>
      <c r="D43" s="829" t="s">
        <v>2957</v>
      </c>
      <c r="E43" s="830" t="s">
        <v>2958</v>
      </c>
      <c r="F43" s="831">
        <v>70974</v>
      </c>
      <c r="G43" s="832">
        <v>148.01</v>
      </c>
      <c r="H43" s="829">
        <v>210</v>
      </c>
      <c r="I43" s="829" t="s">
        <v>322</v>
      </c>
      <c r="J43" s="1241">
        <f>H43</f>
        <v>210</v>
      </c>
      <c r="K43" s="840" t="s">
        <v>667</v>
      </c>
      <c r="L43" s="841" t="s">
        <v>661</v>
      </c>
      <c r="M43" s="841" t="s">
        <v>352</v>
      </c>
      <c r="N43" s="841" t="s">
        <v>1003</v>
      </c>
      <c r="O43" s="841"/>
      <c r="P43" s="841" t="s">
        <v>5</v>
      </c>
      <c r="Q43" s="841" t="s">
        <v>323</v>
      </c>
      <c r="R43" s="840" t="s">
        <v>652</v>
      </c>
      <c r="S43" s="829"/>
      <c r="T43" s="829" t="s">
        <v>5</v>
      </c>
      <c r="U43" s="829" t="s">
        <v>323</v>
      </c>
      <c r="V43" s="847" t="s">
        <v>652</v>
      </c>
    </row>
    <row r="44" spans="1:22" outlineLevel="1">
      <c r="A44" s="847" t="s">
        <v>100</v>
      </c>
      <c r="B44" s="829" t="s">
        <v>2936</v>
      </c>
      <c r="C44" s="839">
        <v>43159</v>
      </c>
      <c r="D44" s="829" t="s">
        <v>2957</v>
      </c>
      <c r="E44" s="830" t="s">
        <v>2959</v>
      </c>
      <c r="F44" s="831">
        <v>70974</v>
      </c>
      <c r="G44" s="832">
        <v>148.01</v>
      </c>
      <c r="H44" s="829">
        <v>210</v>
      </c>
      <c r="I44" s="829" t="s">
        <v>322</v>
      </c>
      <c r="J44" s="1241">
        <f>H44</f>
        <v>210</v>
      </c>
      <c r="K44" s="840" t="s">
        <v>667</v>
      </c>
      <c r="L44" s="841" t="s">
        <v>661</v>
      </c>
      <c r="M44" s="841" t="s">
        <v>352</v>
      </c>
      <c r="N44" s="841" t="s">
        <v>1003</v>
      </c>
      <c r="O44" s="841"/>
      <c r="P44" s="841" t="s">
        <v>5</v>
      </c>
      <c r="Q44" s="841" t="s">
        <v>323</v>
      </c>
      <c r="R44" s="840" t="s">
        <v>652</v>
      </c>
      <c r="S44" s="829"/>
      <c r="T44" s="829" t="s">
        <v>5</v>
      </c>
      <c r="U44" s="829" t="s">
        <v>323</v>
      </c>
      <c r="V44" s="847" t="s">
        <v>652</v>
      </c>
    </row>
    <row r="45" spans="1:22" outlineLevel="1">
      <c r="A45" s="847" t="s">
        <v>100</v>
      </c>
      <c r="B45" s="829" t="s">
        <v>2936</v>
      </c>
      <c r="C45" s="839">
        <v>43159</v>
      </c>
      <c r="D45" s="829" t="s">
        <v>2957</v>
      </c>
      <c r="E45" s="830" t="s">
        <v>2960</v>
      </c>
      <c r="F45" s="831">
        <v>70974</v>
      </c>
      <c r="G45" s="832">
        <v>17.62</v>
      </c>
      <c r="H45" s="829">
        <v>25</v>
      </c>
      <c r="I45" s="829" t="s">
        <v>322</v>
      </c>
      <c r="J45" s="1241">
        <f>H45</f>
        <v>25</v>
      </c>
      <c r="K45" s="840" t="s">
        <v>998</v>
      </c>
      <c r="L45" s="841" t="s">
        <v>661</v>
      </c>
      <c r="M45" s="841" t="s">
        <v>352</v>
      </c>
      <c r="N45" s="841"/>
      <c r="O45" s="841"/>
      <c r="P45" s="841" t="s">
        <v>5</v>
      </c>
      <c r="Q45" s="841" t="s">
        <v>323</v>
      </c>
      <c r="R45" s="840" t="s">
        <v>652</v>
      </c>
      <c r="S45" s="829"/>
      <c r="T45" s="829" t="s">
        <v>5</v>
      </c>
      <c r="U45" s="829" t="s">
        <v>323</v>
      </c>
      <c r="V45" s="847" t="s">
        <v>652</v>
      </c>
    </row>
    <row r="46" spans="1:22">
      <c r="A46" s="842" t="s">
        <v>647</v>
      </c>
      <c r="B46" s="842"/>
      <c r="C46" s="842"/>
      <c r="D46" s="842"/>
      <c r="E46" s="843"/>
      <c r="F46" s="844"/>
      <c r="G46" s="845">
        <f>SUM(G43:G45)</f>
        <v>313.64</v>
      </c>
      <c r="H46" s="846">
        <f>SUM(H43:H45)</f>
        <v>445</v>
      </c>
      <c r="I46" s="842"/>
      <c r="J46" s="1242">
        <f>SUM(J43:J45)</f>
        <v>445</v>
      </c>
      <c r="K46" s="842"/>
      <c r="L46" s="842"/>
      <c r="M46" s="842"/>
      <c r="N46" s="842"/>
      <c r="O46" s="842"/>
      <c r="P46" s="842"/>
      <c r="Q46" s="842"/>
      <c r="R46" s="842"/>
      <c r="S46" s="829"/>
      <c r="T46" s="829"/>
      <c r="U46" s="829"/>
      <c r="V46" s="829"/>
    </row>
    <row r="47" spans="1:22" outlineLevel="1">
      <c r="A47" s="847" t="s">
        <v>102</v>
      </c>
      <c r="B47" s="829" t="s">
        <v>2936</v>
      </c>
      <c r="C47" s="839">
        <v>43141</v>
      </c>
      <c r="D47" s="829" t="s">
        <v>2945</v>
      </c>
      <c r="E47" s="830" t="s">
        <v>2961</v>
      </c>
      <c r="F47" s="831">
        <v>70974</v>
      </c>
      <c r="G47" s="832">
        <v>5.64</v>
      </c>
      <c r="H47" s="829">
        <v>8</v>
      </c>
      <c r="I47" s="829" t="s">
        <v>322</v>
      </c>
      <c r="J47" s="1241">
        <f t="shared" ref="J47:J65" si="1">H47</f>
        <v>8</v>
      </c>
      <c r="K47" s="840" t="s">
        <v>660</v>
      </c>
      <c r="L47" s="841" t="s">
        <v>661</v>
      </c>
      <c r="M47" s="841" t="s">
        <v>352</v>
      </c>
      <c r="N47" s="841" t="s">
        <v>674</v>
      </c>
      <c r="O47" s="841"/>
      <c r="P47" s="841" t="s">
        <v>5</v>
      </c>
      <c r="Q47" s="841" t="s">
        <v>323</v>
      </c>
      <c r="R47" s="840" t="s">
        <v>652</v>
      </c>
      <c r="S47" s="829"/>
      <c r="T47" s="829" t="s">
        <v>5</v>
      </c>
      <c r="U47" s="829" t="s">
        <v>323</v>
      </c>
      <c r="V47" s="847" t="s">
        <v>652</v>
      </c>
    </row>
    <row r="48" spans="1:22" outlineLevel="1">
      <c r="A48" s="847" t="s">
        <v>102</v>
      </c>
      <c r="B48" s="829" t="s">
        <v>2936</v>
      </c>
      <c r="C48" s="839">
        <v>43159</v>
      </c>
      <c r="D48" s="829" t="s">
        <v>2962</v>
      </c>
      <c r="E48" s="830" t="s">
        <v>2963</v>
      </c>
      <c r="F48" s="831">
        <v>70974</v>
      </c>
      <c r="G48" s="832">
        <v>2.82</v>
      </c>
      <c r="H48" s="829">
        <v>4</v>
      </c>
      <c r="I48" s="829" t="s">
        <v>322</v>
      </c>
      <c r="J48" s="1241">
        <f t="shared" si="1"/>
        <v>4</v>
      </c>
      <c r="K48" s="840" t="s">
        <v>660</v>
      </c>
      <c r="L48" s="841" t="s">
        <v>661</v>
      </c>
      <c r="M48" s="841" t="s">
        <v>352</v>
      </c>
      <c r="N48" s="841" t="s">
        <v>674</v>
      </c>
      <c r="O48" s="841"/>
      <c r="P48" s="841" t="s">
        <v>5</v>
      </c>
      <c r="Q48" s="841" t="s">
        <v>323</v>
      </c>
      <c r="R48" s="840" t="s">
        <v>652</v>
      </c>
      <c r="S48" s="829"/>
      <c r="T48" s="829" t="s">
        <v>5</v>
      </c>
      <c r="U48" s="829" t="s">
        <v>323</v>
      </c>
      <c r="V48" s="847" t="s">
        <v>652</v>
      </c>
    </row>
    <row r="49" spans="1:22" outlineLevel="1">
      <c r="A49" s="847" t="s">
        <v>102</v>
      </c>
      <c r="B49" s="829" t="s">
        <v>2936</v>
      </c>
      <c r="C49" s="839">
        <v>43139</v>
      </c>
      <c r="D49" s="829" t="s">
        <v>2942</v>
      </c>
      <c r="E49" s="830" t="s">
        <v>2964</v>
      </c>
      <c r="F49" s="831">
        <v>70974</v>
      </c>
      <c r="G49" s="832">
        <v>33.83</v>
      </c>
      <c r="H49" s="829">
        <v>48</v>
      </c>
      <c r="I49" s="829" t="s">
        <v>322</v>
      </c>
      <c r="J49" s="1241">
        <f>H49</f>
        <v>48</v>
      </c>
      <c r="K49" s="840" t="s">
        <v>670</v>
      </c>
      <c r="L49" s="841" t="s">
        <v>661</v>
      </c>
      <c r="M49" s="841" t="s">
        <v>352</v>
      </c>
      <c r="N49" s="841" t="s">
        <v>1003</v>
      </c>
      <c r="O49" s="841"/>
      <c r="P49" s="841" t="s">
        <v>5</v>
      </c>
      <c r="Q49" s="841" t="s">
        <v>323</v>
      </c>
      <c r="R49" s="840" t="s">
        <v>652</v>
      </c>
      <c r="S49" s="829"/>
      <c r="T49" s="829" t="s">
        <v>5</v>
      </c>
      <c r="U49" s="829" t="s">
        <v>323</v>
      </c>
      <c r="V49" s="847" t="s">
        <v>652</v>
      </c>
    </row>
    <row r="50" spans="1:22" outlineLevel="1">
      <c r="A50" s="847" t="s">
        <v>102</v>
      </c>
      <c r="B50" s="829" t="s">
        <v>2936</v>
      </c>
      <c r="C50" s="839">
        <v>43139</v>
      </c>
      <c r="D50" s="829" t="s">
        <v>2942</v>
      </c>
      <c r="E50" s="830" t="s">
        <v>2965</v>
      </c>
      <c r="F50" s="831">
        <v>70974</v>
      </c>
      <c r="G50" s="832">
        <v>33.83</v>
      </c>
      <c r="H50" s="829">
        <v>48</v>
      </c>
      <c r="I50" s="829" t="s">
        <v>322</v>
      </c>
      <c r="J50" s="1241">
        <f t="shared" si="1"/>
        <v>48</v>
      </c>
      <c r="K50" s="840" t="s">
        <v>670</v>
      </c>
      <c r="L50" s="841" t="s">
        <v>661</v>
      </c>
      <c r="M50" s="841" t="s">
        <v>352</v>
      </c>
      <c r="N50" s="841" t="s">
        <v>674</v>
      </c>
      <c r="O50" s="841"/>
      <c r="P50" s="841" t="s">
        <v>5</v>
      </c>
      <c r="Q50" s="841" t="s">
        <v>323</v>
      </c>
      <c r="R50" s="840" t="s">
        <v>652</v>
      </c>
      <c r="S50" s="829"/>
      <c r="T50" s="829" t="s">
        <v>5</v>
      </c>
      <c r="U50" s="829" t="s">
        <v>323</v>
      </c>
      <c r="V50" s="847" t="s">
        <v>652</v>
      </c>
    </row>
    <row r="51" spans="1:22" outlineLevel="1">
      <c r="A51" s="847" t="s">
        <v>102</v>
      </c>
      <c r="B51" s="829" t="s">
        <v>2936</v>
      </c>
      <c r="C51" s="839">
        <v>43139</v>
      </c>
      <c r="D51" s="829" t="s">
        <v>2942</v>
      </c>
      <c r="E51" s="830" t="s">
        <v>2966</v>
      </c>
      <c r="F51" s="831">
        <v>70974</v>
      </c>
      <c r="G51" s="832">
        <v>33.83</v>
      </c>
      <c r="H51" s="829">
        <v>48</v>
      </c>
      <c r="I51" s="829" t="s">
        <v>322</v>
      </c>
      <c r="J51" s="1241">
        <f t="shared" si="1"/>
        <v>48</v>
      </c>
      <c r="K51" s="840" t="s">
        <v>670</v>
      </c>
      <c r="L51" s="841" t="s">
        <v>661</v>
      </c>
      <c r="M51" s="841" t="s">
        <v>352</v>
      </c>
      <c r="N51" s="841" t="s">
        <v>760</v>
      </c>
      <c r="O51" s="841"/>
      <c r="P51" s="841" t="s">
        <v>5</v>
      </c>
      <c r="Q51" s="841" t="s">
        <v>323</v>
      </c>
      <c r="R51" s="840" t="s">
        <v>652</v>
      </c>
      <c r="S51" s="829"/>
      <c r="T51" s="829" t="s">
        <v>5</v>
      </c>
      <c r="U51" s="829" t="s">
        <v>323</v>
      </c>
      <c r="V51" s="847" t="s">
        <v>652</v>
      </c>
    </row>
    <row r="52" spans="1:22" outlineLevel="1">
      <c r="A52" s="847" t="s">
        <v>102</v>
      </c>
      <c r="B52" s="829" t="s">
        <v>2936</v>
      </c>
      <c r="C52" s="839">
        <v>43141</v>
      </c>
      <c r="D52" s="829" t="s">
        <v>2945</v>
      </c>
      <c r="E52" s="830" t="s">
        <v>2967</v>
      </c>
      <c r="F52" s="831">
        <v>70974</v>
      </c>
      <c r="G52" s="832">
        <v>21.14</v>
      </c>
      <c r="H52" s="829">
        <v>30</v>
      </c>
      <c r="I52" s="829" t="s">
        <v>322</v>
      </c>
      <c r="J52" s="1241">
        <f t="shared" si="1"/>
        <v>30</v>
      </c>
      <c r="K52" s="840" t="s">
        <v>670</v>
      </c>
      <c r="L52" s="841" t="s">
        <v>661</v>
      </c>
      <c r="M52" s="841" t="s">
        <v>352</v>
      </c>
      <c r="N52" s="841" t="s">
        <v>674</v>
      </c>
      <c r="O52" s="841"/>
      <c r="P52" s="841" t="s">
        <v>5</v>
      </c>
      <c r="Q52" s="841" t="s">
        <v>323</v>
      </c>
      <c r="R52" s="840" t="s">
        <v>652</v>
      </c>
      <c r="S52" s="829"/>
      <c r="T52" s="829" t="s">
        <v>5</v>
      </c>
      <c r="U52" s="829" t="s">
        <v>323</v>
      </c>
      <c r="V52" s="847" t="s">
        <v>652</v>
      </c>
    </row>
    <row r="53" spans="1:22" outlineLevel="1">
      <c r="A53" s="847" t="s">
        <v>102</v>
      </c>
      <c r="B53" s="829" t="s">
        <v>2936</v>
      </c>
      <c r="C53" s="839">
        <v>43141</v>
      </c>
      <c r="D53" s="829" t="s">
        <v>2945</v>
      </c>
      <c r="E53" s="830" t="s">
        <v>2968</v>
      </c>
      <c r="F53" s="831">
        <v>70974</v>
      </c>
      <c r="G53" s="832">
        <v>21.14</v>
      </c>
      <c r="H53" s="829">
        <v>30</v>
      </c>
      <c r="I53" s="829" t="s">
        <v>322</v>
      </c>
      <c r="J53" s="1241">
        <f t="shared" si="1"/>
        <v>30</v>
      </c>
      <c r="K53" s="840" t="s">
        <v>670</v>
      </c>
      <c r="L53" s="841" t="s">
        <v>661</v>
      </c>
      <c r="M53" s="841" t="s">
        <v>352</v>
      </c>
      <c r="N53" s="841" t="s">
        <v>674</v>
      </c>
      <c r="O53" s="841"/>
      <c r="P53" s="841" t="s">
        <v>5</v>
      </c>
      <c r="Q53" s="841" t="s">
        <v>323</v>
      </c>
      <c r="R53" s="840" t="s">
        <v>652</v>
      </c>
      <c r="S53" s="829"/>
      <c r="T53" s="829" t="s">
        <v>5</v>
      </c>
      <c r="U53" s="829" t="s">
        <v>323</v>
      </c>
      <c r="V53" s="847" t="s">
        <v>652</v>
      </c>
    </row>
    <row r="54" spans="1:22" outlineLevel="1">
      <c r="A54" s="847" t="s">
        <v>102</v>
      </c>
      <c r="B54" s="829" t="s">
        <v>2936</v>
      </c>
      <c r="C54" s="839">
        <v>43153</v>
      </c>
      <c r="D54" s="829" t="s">
        <v>2969</v>
      </c>
      <c r="E54" s="830" t="s">
        <v>2970</v>
      </c>
      <c r="F54" s="831">
        <v>70974</v>
      </c>
      <c r="G54" s="832">
        <v>42.29</v>
      </c>
      <c r="H54" s="829">
        <v>60</v>
      </c>
      <c r="I54" s="829" t="s">
        <v>322</v>
      </c>
      <c r="J54" s="1241">
        <f t="shared" si="1"/>
        <v>60</v>
      </c>
      <c r="K54" s="840" t="s">
        <v>670</v>
      </c>
      <c r="L54" s="841" t="s">
        <v>661</v>
      </c>
      <c r="M54" s="841" t="s">
        <v>352</v>
      </c>
      <c r="N54" s="841" t="s">
        <v>674</v>
      </c>
      <c r="O54" s="841"/>
      <c r="P54" s="841" t="s">
        <v>5</v>
      </c>
      <c r="Q54" s="841" t="s">
        <v>323</v>
      </c>
      <c r="R54" s="840" t="s">
        <v>652</v>
      </c>
      <c r="S54" s="829"/>
      <c r="T54" s="829" t="s">
        <v>5</v>
      </c>
      <c r="U54" s="829" t="s">
        <v>323</v>
      </c>
      <c r="V54" s="847" t="s">
        <v>652</v>
      </c>
    </row>
    <row r="55" spans="1:22" outlineLevel="1">
      <c r="A55" s="847" t="s">
        <v>102</v>
      </c>
      <c r="B55" s="829" t="s">
        <v>2936</v>
      </c>
      <c r="C55" s="839">
        <v>43153</v>
      </c>
      <c r="D55" s="829" t="s">
        <v>2969</v>
      </c>
      <c r="E55" s="830" t="s">
        <v>2971</v>
      </c>
      <c r="F55" s="831">
        <v>70974</v>
      </c>
      <c r="G55" s="832">
        <v>42.29</v>
      </c>
      <c r="H55" s="829">
        <v>60</v>
      </c>
      <c r="I55" s="829" t="s">
        <v>322</v>
      </c>
      <c r="J55" s="1241">
        <f t="shared" si="1"/>
        <v>60</v>
      </c>
      <c r="K55" s="840" t="s">
        <v>670</v>
      </c>
      <c r="L55" s="841" t="s">
        <v>661</v>
      </c>
      <c r="M55" s="841" t="s">
        <v>352</v>
      </c>
      <c r="N55" s="841" t="s">
        <v>1003</v>
      </c>
      <c r="O55" s="841"/>
      <c r="P55" s="841" t="s">
        <v>5</v>
      </c>
      <c r="Q55" s="841" t="s">
        <v>323</v>
      </c>
      <c r="R55" s="840" t="s">
        <v>652</v>
      </c>
      <c r="S55" s="829"/>
      <c r="T55" s="829" t="s">
        <v>5</v>
      </c>
      <c r="U55" s="829" t="s">
        <v>323</v>
      </c>
      <c r="V55" s="847" t="s">
        <v>652</v>
      </c>
    </row>
    <row r="56" spans="1:22" outlineLevel="1">
      <c r="A56" s="847" t="s">
        <v>102</v>
      </c>
      <c r="B56" s="829" t="s">
        <v>2936</v>
      </c>
      <c r="C56" s="839">
        <v>43159</v>
      </c>
      <c r="D56" s="829" t="s">
        <v>2957</v>
      </c>
      <c r="E56" s="830" t="s">
        <v>2972</v>
      </c>
      <c r="F56" s="831">
        <v>70974</v>
      </c>
      <c r="G56" s="832">
        <v>21.14</v>
      </c>
      <c r="H56" s="829">
        <v>30</v>
      </c>
      <c r="I56" s="829" t="s">
        <v>322</v>
      </c>
      <c r="J56" s="1241">
        <f t="shared" si="1"/>
        <v>30</v>
      </c>
      <c r="K56" s="840" t="s">
        <v>670</v>
      </c>
      <c r="L56" s="841" t="s">
        <v>661</v>
      </c>
      <c r="M56" s="841" t="s">
        <v>352</v>
      </c>
      <c r="N56" s="841" t="s">
        <v>1003</v>
      </c>
      <c r="O56" s="841"/>
      <c r="P56" s="841" t="s">
        <v>5</v>
      </c>
      <c r="Q56" s="841" t="s">
        <v>323</v>
      </c>
      <c r="R56" s="840" t="s">
        <v>652</v>
      </c>
      <c r="S56" s="829"/>
      <c r="T56" s="829" t="s">
        <v>5</v>
      </c>
      <c r="U56" s="829" t="s">
        <v>323</v>
      </c>
      <c r="V56" s="847" t="s">
        <v>652</v>
      </c>
    </row>
    <row r="57" spans="1:22" outlineLevel="1">
      <c r="A57" s="847" t="s">
        <v>102</v>
      </c>
      <c r="B57" s="829" t="s">
        <v>2936</v>
      </c>
      <c r="C57" s="839">
        <v>43159</v>
      </c>
      <c r="D57" s="829" t="s">
        <v>2957</v>
      </c>
      <c r="E57" s="830" t="s">
        <v>2973</v>
      </c>
      <c r="F57" s="831">
        <v>70974</v>
      </c>
      <c r="G57" s="832">
        <v>21.14</v>
      </c>
      <c r="H57" s="829">
        <v>30</v>
      </c>
      <c r="I57" s="829" t="s">
        <v>322</v>
      </c>
      <c r="J57" s="1241">
        <f t="shared" si="1"/>
        <v>30</v>
      </c>
      <c r="K57" s="840" t="s">
        <v>670</v>
      </c>
      <c r="L57" s="841" t="s">
        <v>661</v>
      </c>
      <c r="M57" s="841" t="s">
        <v>352</v>
      </c>
      <c r="N57" s="841" t="s">
        <v>1003</v>
      </c>
      <c r="O57" s="841"/>
      <c r="P57" s="841" t="s">
        <v>5</v>
      </c>
      <c r="Q57" s="841" t="s">
        <v>323</v>
      </c>
      <c r="R57" s="840" t="s">
        <v>652</v>
      </c>
      <c r="S57" s="829"/>
      <c r="T57" s="829" t="s">
        <v>5</v>
      </c>
      <c r="U57" s="829" t="s">
        <v>323</v>
      </c>
      <c r="V57" s="847" t="s">
        <v>652</v>
      </c>
    </row>
    <row r="58" spans="1:22" outlineLevel="1">
      <c r="A58" s="847" t="s">
        <v>102</v>
      </c>
      <c r="B58" s="829" t="s">
        <v>2936</v>
      </c>
      <c r="C58" s="839">
        <v>43141</v>
      </c>
      <c r="D58" s="829" t="s">
        <v>2945</v>
      </c>
      <c r="E58" s="830" t="s">
        <v>2974</v>
      </c>
      <c r="F58" s="831">
        <v>70974</v>
      </c>
      <c r="G58" s="832">
        <v>155.06</v>
      </c>
      <c r="H58" s="829">
        <v>220</v>
      </c>
      <c r="I58" s="829" t="s">
        <v>322</v>
      </c>
      <c r="J58" s="1241">
        <f t="shared" si="1"/>
        <v>220</v>
      </c>
      <c r="K58" s="840" t="s">
        <v>667</v>
      </c>
      <c r="L58" s="841" t="s">
        <v>661</v>
      </c>
      <c r="M58" s="841" t="s">
        <v>352</v>
      </c>
      <c r="N58" s="841" t="s">
        <v>674</v>
      </c>
      <c r="O58" s="841"/>
      <c r="P58" s="841" t="s">
        <v>5</v>
      </c>
      <c r="Q58" s="841" t="s">
        <v>323</v>
      </c>
      <c r="R58" s="840" t="s">
        <v>652</v>
      </c>
      <c r="S58" s="829"/>
      <c r="T58" s="829" t="s">
        <v>5</v>
      </c>
      <c r="U58" s="829" t="s">
        <v>323</v>
      </c>
      <c r="V58" s="847" t="s">
        <v>652</v>
      </c>
    </row>
    <row r="59" spans="1:22" outlineLevel="1">
      <c r="A59" s="847" t="s">
        <v>102</v>
      </c>
      <c r="B59" s="829" t="s">
        <v>2936</v>
      </c>
      <c r="C59" s="839">
        <v>43141</v>
      </c>
      <c r="D59" s="829" t="s">
        <v>2945</v>
      </c>
      <c r="E59" s="830" t="s">
        <v>2975</v>
      </c>
      <c r="F59" s="831">
        <v>70974</v>
      </c>
      <c r="G59" s="832">
        <v>155.06</v>
      </c>
      <c r="H59" s="829">
        <v>220</v>
      </c>
      <c r="I59" s="829" t="s">
        <v>322</v>
      </c>
      <c r="J59" s="1241">
        <f t="shared" si="1"/>
        <v>220</v>
      </c>
      <c r="K59" s="840" t="s">
        <v>667</v>
      </c>
      <c r="L59" s="841" t="s">
        <v>661</v>
      </c>
      <c r="M59" s="841" t="s">
        <v>352</v>
      </c>
      <c r="N59" s="841" t="s">
        <v>674</v>
      </c>
      <c r="O59" s="841"/>
      <c r="P59" s="841" t="s">
        <v>5</v>
      </c>
      <c r="Q59" s="841" t="s">
        <v>323</v>
      </c>
      <c r="R59" s="840" t="s">
        <v>652</v>
      </c>
      <c r="S59" s="829"/>
      <c r="T59" s="829" t="s">
        <v>5</v>
      </c>
      <c r="U59" s="829" t="s">
        <v>323</v>
      </c>
      <c r="V59" s="847" t="s">
        <v>652</v>
      </c>
    </row>
    <row r="60" spans="1:22" outlineLevel="1">
      <c r="A60" s="847" t="s">
        <v>102</v>
      </c>
      <c r="B60" s="829" t="s">
        <v>2936</v>
      </c>
      <c r="C60" s="839">
        <v>43159</v>
      </c>
      <c r="D60" s="829" t="s">
        <v>2962</v>
      </c>
      <c r="E60" s="830" t="s">
        <v>2976</v>
      </c>
      <c r="F60" s="831">
        <v>70974</v>
      </c>
      <c r="G60" s="832">
        <v>112.77</v>
      </c>
      <c r="H60" s="829">
        <v>160</v>
      </c>
      <c r="I60" s="829" t="s">
        <v>322</v>
      </c>
      <c r="J60" s="1241">
        <f t="shared" si="1"/>
        <v>160</v>
      </c>
      <c r="K60" s="840" t="s">
        <v>667</v>
      </c>
      <c r="L60" s="841" t="s">
        <v>661</v>
      </c>
      <c r="M60" s="841" t="s">
        <v>352</v>
      </c>
      <c r="N60" s="841" t="s">
        <v>674</v>
      </c>
      <c r="O60" s="841"/>
      <c r="P60" s="841" t="s">
        <v>5</v>
      </c>
      <c r="Q60" s="841" t="s">
        <v>323</v>
      </c>
      <c r="R60" s="840" t="s">
        <v>652</v>
      </c>
      <c r="S60" s="829"/>
      <c r="T60" s="829" t="s">
        <v>5</v>
      </c>
      <c r="U60" s="829" t="s">
        <v>323</v>
      </c>
      <c r="V60" s="847" t="s">
        <v>652</v>
      </c>
    </row>
    <row r="61" spans="1:22" outlineLevel="1">
      <c r="A61" s="847" t="s">
        <v>102</v>
      </c>
      <c r="B61" s="829" t="s">
        <v>2936</v>
      </c>
      <c r="C61" s="839">
        <v>43159</v>
      </c>
      <c r="D61" s="829" t="s">
        <v>2957</v>
      </c>
      <c r="E61" s="830" t="s">
        <v>2977</v>
      </c>
      <c r="F61" s="831">
        <v>70974</v>
      </c>
      <c r="G61" s="832">
        <v>21.14</v>
      </c>
      <c r="H61" s="829">
        <v>30</v>
      </c>
      <c r="I61" s="829" t="s">
        <v>322</v>
      </c>
      <c r="J61" s="1241">
        <f t="shared" si="1"/>
        <v>30</v>
      </c>
      <c r="K61" s="840" t="s">
        <v>683</v>
      </c>
      <c r="L61" s="841" t="s">
        <v>661</v>
      </c>
      <c r="M61" s="841" t="s">
        <v>352</v>
      </c>
      <c r="N61" s="841"/>
      <c r="O61" s="841"/>
      <c r="P61" s="841" t="s">
        <v>5</v>
      </c>
      <c r="Q61" s="841" t="s">
        <v>323</v>
      </c>
      <c r="R61" s="840" t="s">
        <v>652</v>
      </c>
      <c r="S61" s="829"/>
      <c r="T61" s="829" t="s">
        <v>5</v>
      </c>
      <c r="U61" s="829" t="s">
        <v>323</v>
      </c>
      <c r="V61" s="847" t="s">
        <v>652</v>
      </c>
    </row>
    <row r="62" spans="1:22" outlineLevel="1">
      <c r="A62" s="847" t="s">
        <v>102</v>
      </c>
      <c r="B62" s="829" t="s">
        <v>2936</v>
      </c>
      <c r="C62" s="839">
        <v>43159</v>
      </c>
      <c r="D62" s="829" t="s">
        <v>2957</v>
      </c>
      <c r="E62" s="830" t="s">
        <v>2978</v>
      </c>
      <c r="F62" s="831">
        <v>70974</v>
      </c>
      <c r="G62" s="832">
        <v>7.05</v>
      </c>
      <c r="H62" s="829">
        <v>10</v>
      </c>
      <c r="I62" s="829" t="s">
        <v>322</v>
      </c>
      <c r="J62" s="1241">
        <f t="shared" si="1"/>
        <v>10</v>
      </c>
      <c r="K62" s="840" t="s">
        <v>996</v>
      </c>
      <c r="L62" s="841" t="s">
        <v>661</v>
      </c>
      <c r="M62" s="841" t="s">
        <v>352</v>
      </c>
      <c r="N62" s="841"/>
      <c r="O62" s="841"/>
      <c r="P62" s="841" t="s">
        <v>5</v>
      </c>
      <c r="Q62" s="841" t="s">
        <v>323</v>
      </c>
      <c r="R62" s="840" t="s">
        <v>652</v>
      </c>
      <c r="S62" s="829"/>
      <c r="T62" s="829" t="s">
        <v>5</v>
      </c>
      <c r="U62" s="829" t="s">
        <v>323</v>
      </c>
      <c r="V62" s="847" t="s">
        <v>652</v>
      </c>
    </row>
    <row r="63" spans="1:22" outlineLevel="1">
      <c r="A63" s="847" t="s">
        <v>102</v>
      </c>
      <c r="B63" s="829" t="s">
        <v>2936</v>
      </c>
      <c r="C63" s="839">
        <v>43159</v>
      </c>
      <c r="D63" s="829" t="s">
        <v>2957</v>
      </c>
      <c r="E63" s="830" t="s">
        <v>2979</v>
      </c>
      <c r="F63" s="831">
        <v>70974</v>
      </c>
      <c r="G63" s="832">
        <v>4.04</v>
      </c>
      <c r="H63" s="829">
        <v>5.73</v>
      </c>
      <c r="I63" s="829" t="s">
        <v>322</v>
      </c>
      <c r="J63" s="1241">
        <f t="shared" si="1"/>
        <v>5.73</v>
      </c>
      <c r="K63" s="840" t="s">
        <v>1596</v>
      </c>
      <c r="L63" s="841" t="s">
        <v>661</v>
      </c>
      <c r="M63" s="841" t="s">
        <v>352</v>
      </c>
      <c r="N63" s="841"/>
      <c r="O63" s="841"/>
      <c r="P63" s="841" t="s">
        <v>5</v>
      </c>
      <c r="Q63" s="841" t="s">
        <v>323</v>
      </c>
      <c r="R63" s="840" t="s">
        <v>652</v>
      </c>
      <c r="S63" s="829"/>
      <c r="T63" s="829" t="s">
        <v>5</v>
      </c>
      <c r="U63" s="829" t="s">
        <v>323</v>
      </c>
      <c r="V63" s="847" t="s">
        <v>652</v>
      </c>
    </row>
    <row r="64" spans="1:22" outlineLevel="1">
      <c r="A64" s="847" t="s">
        <v>102</v>
      </c>
      <c r="B64" s="829" t="s">
        <v>2936</v>
      </c>
      <c r="C64" s="839">
        <v>43159</v>
      </c>
      <c r="D64" s="829" t="s">
        <v>2962</v>
      </c>
      <c r="E64" s="830" t="s">
        <v>2980</v>
      </c>
      <c r="F64" s="831">
        <v>70974</v>
      </c>
      <c r="G64" s="832">
        <v>8.4600000000000009</v>
      </c>
      <c r="H64" s="829">
        <v>12</v>
      </c>
      <c r="I64" s="829" t="s">
        <v>322</v>
      </c>
      <c r="J64" s="1241">
        <f t="shared" si="1"/>
        <v>12</v>
      </c>
      <c r="K64" s="840" t="s">
        <v>835</v>
      </c>
      <c r="L64" s="841" t="s">
        <v>661</v>
      </c>
      <c r="M64" s="841" t="s">
        <v>352</v>
      </c>
      <c r="N64" s="841"/>
      <c r="O64" s="841"/>
      <c r="P64" s="841" t="s">
        <v>5</v>
      </c>
      <c r="Q64" s="841" t="s">
        <v>323</v>
      </c>
      <c r="R64" s="840" t="s">
        <v>652</v>
      </c>
      <c r="S64" s="829"/>
      <c r="T64" s="829" t="s">
        <v>5</v>
      </c>
      <c r="U64" s="829" t="s">
        <v>323</v>
      </c>
      <c r="V64" s="847" t="s">
        <v>652</v>
      </c>
    </row>
    <row r="65" spans="1:22" outlineLevel="1">
      <c r="A65" s="847" t="s">
        <v>102</v>
      </c>
      <c r="B65" s="829" t="s">
        <v>2936</v>
      </c>
      <c r="C65" s="839">
        <v>43159</v>
      </c>
      <c r="D65" s="829" t="s">
        <v>2957</v>
      </c>
      <c r="E65" s="830" t="s">
        <v>2980</v>
      </c>
      <c r="F65" s="831">
        <v>70974</v>
      </c>
      <c r="G65" s="832">
        <v>6.34</v>
      </c>
      <c r="H65" s="829">
        <v>9</v>
      </c>
      <c r="I65" s="829" t="s">
        <v>322</v>
      </c>
      <c r="J65" s="1241">
        <f t="shared" si="1"/>
        <v>9</v>
      </c>
      <c r="K65" s="840" t="s">
        <v>835</v>
      </c>
      <c r="L65" s="841" t="s">
        <v>661</v>
      </c>
      <c r="M65" s="841" t="s">
        <v>352</v>
      </c>
      <c r="N65" s="841"/>
      <c r="O65" s="841"/>
      <c r="P65" s="841" t="s">
        <v>5</v>
      </c>
      <c r="Q65" s="841" t="s">
        <v>323</v>
      </c>
      <c r="R65" s="840" t="s">
        <v>652</v>
      </c>
      <c r="S65" s="829"/>
      <c r="T65" s="829" t="s">
        <v>5</v>
      </c>
      <c r="U65" s="829" t="s">
        <v>323</v>
      </c>
      <c r="V65" s="847" t="s">
        <v>652</v>
      </c>
    </row>
    <row r="66" spans="1:22">
      <c r="A66" s="842" t="s">
        <v>647</v>
      </c>
      <c r="B66" s="842"/>
      <c r="C66" s="842"/>
      <c r="D66" s="842"/>
      <c r="E66" s="843"/>
      <c r="F66" s="844"/>
      <c r="G66" s="845">
        <f>SUM(G47:G65)</f>
        <v>749.01</v>
      </c>
      <c r="H66" s="846">
        <f>SUM(H47:H65)</f>
        <v>1062.73</v>
      </c>
      <c r="I66" s="842"/>
      <c r="J66" s="1242">
        <f>SUM(J47:J65)</f>
        <v>1062.73</v>
      </c>
      <c r="K66" s="842"/>
      <c r="L66" s="842"/>
      <c r="M66" s="842"/>
      <c r="N66" s="842"/>
      <c r="O66" s="842"/>
      <c r="P66" s="842"/>
      <c r="Q66" s="842"/>
      <c r="R66" s="842"/>
      <c r="S66" s="829"/>
      <c r="T66" s="829"/>
      <c r="U66" s="829"/>
      <c r="V66" s="829"/>
    </row>
    <row r="67" spans="1:22" outlineLevel="1">
      <c r="A67" s="847" t="s">
        <v>103</v>
      </c>
      <c r="B67" s="829" t="s">
        <v>2938</v>
      </c>
      <c r="C67" s="839">
        <v>43129</v>
      </c>
      <c r="D67" s="829" t="s">
        <v>2941</v>
      </c>
      <c r="E67" s="830" t="s">
        <v>2981</v>
      </c>
      <c r="F67" s="831">
        <v>70672</v>
      </c>
      <c r="G67" s="832">
        <v>74.06</v>
      </c>
      <c r="H67" s="829">
        <v>100</v>
      </c>
      <c r="I67" s="829" t="s">
        <v>322</v>
      </c>
      <c r="J67" s="1241">
        <f>H67</f>
        <v>100</v>
      </c>
      <c r="K67" s="840" t="s">
        <v>2147</v>
      </c>
      <c r="L67" s="841" t="s">
        <v>661</v>
      </c>
      <c r="M67" s="841" t="s">
        <v>352</v>
      </c>
      <c r="N67" s="841"/>
      <c r="O67" s="841"/>
      <c r="P67" s="841" t="s">
        <v>5</v>
      </c>
      <c r="Q67" s="841" t="s">
        <v>323</v>
      </c>
      <c r="R67" s="840" t="s">
        <v>652</v>
      </c>
      <c r="S67" s="829"/>
      <c r="T67" s="829" t="s">
        <v>5</v>
      </c>
      <c r="U67" s="829" t="s">
        <v>323</v>
      </c>
      <c r="V67" s="847" t="s">
        <v>652</v>
      </c>
    </row>
    <row r="68" spans="1:22">
      <c r="A68" s="842" t="s">
        <v>647</v>
      </c>
      <c r="B68" s="842"/>
      <c r="C68" s="842"/>
      <c r="D68" s="842"/>
      <c r="E68" s="843"/>
      <c r="F68" s="844"/>
      <c r="G68" s="845">
        <f>SUM(G67:G67)</f>
        <v>74.06</v>
      </c>
      <c r="H68" s="846">
        <f>SUM(H67:H67)</f>
        <v>100</v>
      </c>
      <c r="I68" s="842"/>
      <c r="J68" s="1242">
        <f>SUM(J67:J67)</f>
        <v>100</v>
      </c>
      <c r="K68" s="842"/>
      <c r="L68" s="842"/>
      <c r="M68" s="842"/>
      <c r="N68" s="842"/>
      <c r="O68" s="842"/>
      <c r="P68" s="842"/>
      <c r="Q68" s="842"/>
      <c r="R68" s="842"/>
      <c r="S68" s="829"/>
      <c r="T68" s="829"/>
      <c r="U68" s="829"/>
      <c r="V68" s="829"/>
    </row>
    <row r="69" spans="1:22" outlineLevel="1">
      <c r="A69" s="847" t="s">
        <v>105</v>
      </c>
      <c r="B69" s="829" t="s">
        <v>2938</v>
      </c>
      <c r="C69" s="839">
        <v>43125</v>
      </c>
      <c r="D69" s="829" t="s">
        <v>2941</v>
      </c>
      <c r="E69" s="830" t="s">
        <v>2982</v>
      </c>
      <c r="F69" s="831">
        <v>70672</v>
      </c>
      <c r="G69" s="832">
        <v>55.54</v>
      </c>
      <c r="H69" s="829">
        <v>75</v>
      </c>
      <c r="I69" s="829" t="s">
        <v>322</v>
      </c>
      <c r="J69" s="1241">
        <f>H69</f>
        <v>75</v>
      </c>
      <c r="K69" s="840" t="s">
        <v>880</v>
      </c>
      <c r="L69" s="841" t="s">
        <v>661</v>
      </c>
      <c r="M69" s="841" t="s">
        <v>352</v>
      </c>
      <c r="N69" s="841"/>
      <c r="O69" s="841"/>
      <c r="P69" s="841" t="s">
        <v>5</v>
      </c>
      <c r="Q69" s="841" t="s">
        <v>323</v>
      </c>
      <c r="R69" s="840" t="s">
        <v>652</v>
      </c>
      <c r="S69" s="829"/>
      <c r="T69" s="829" t="s">
        <v>5</v>
      </c>
      <c r="U69" s="829" t="s">
        <v>323</v>
      </c>
      <c r="V69" s="847" t="s">
        <v>652</v>
      </c>
    </row>
    <row r="70" spans="1:22">
      <c r="A70" s="842" t="s">
        <v>647</v>
      </c>
      <c r="B70" s="842"/>
      <c r="C70" s="842"/>
      <c r="D70" s="842"/>
      <c r="E70" s="843"/>
      <c r="F70" s="844"/>
      <c r="G70" s="845">
        <f>SUM(G69:G69)</f>
        <v>55.54</v>
      </c>
      <c r="H70" s="846">
        <f>SUM(H69:H69)</f>
        <v>75</v>
      </c>
      <c r="I70" s="842"/>
      <c r="J70" s="1242">
        <f>SUM(J69:J69)</f>
        <v>75</v>
      </c>
      <c r="K70" s="842"/>
      <c r="L70" s="842"/>
      <c r="M70" s="842"/>
      <c r="N70" s="842"/>
      <c r="O70" s="842"/>
      <c r="P70" s="842"/>
      <c r="Q70" s="842"/>
      <c r="R70" s="842"/>
      <c r="S70" s="829"/>
      <c r="T70" s="829"/>
      <c r="U70" s="829"/>
      <c r="V70" s="829"/>
    </row>
    <row r="71" spans="1:22" outlineLevel="1">
      <c r="A71" s="847" t="s">
        <v>106</v>
      </c>
      <c r="B71" s="829" t="s">
        <v>2938</v>
      </c>
      <c r="C71" s="839">
        <v>43125</v>
      </c>
      <c r="D71" s="829" t="s">
        <v>2983</v>
      </c>
      <c r="E71" s="830" t="s">
        <v>1002</v>
      </c>
      <c r="F71" s="831">
        <v>70672</v>
      </c>
      <c r="G71" s="832">
        <v>670.66</v>
      </c>
      <c r="H71" s="829">
        <v>905.59</v>
      </c>
      <c r="I71" s="829" t="s">
        <v>322</v>
      </c>
      <c r="J71" s="1241">
        <f t="shared" ref="J71:J78" si="2">H71</f>
        <v>905.59</v>
      </c>
      <c r="K71" s="840" t="s">
        <v>650</v>
      </c>
      <c r="L71" s="841" t="s">
        <v>661</v>
      </c>
      <c r="M71" s="841" t="s">
        <v>352</v>
      </c>
      <c r="N71" s="841" t="s">
        <v>1003</v>
      </c>
      <c r="O71" s="841"/>
      <c r="P71" s="841" t="s">
        <v>5</v>
      </c>
      <c r="Q71" s="841" t="s">
        <v>2505</v>
      </c>
      <c r="R71" s="840" t="s">
        <v>106</v>
      </c>
      <c r="S71" s="829"/>
      <c r="T71" s="829" t="s">
        <v>5</v>
      </c>
      <c r="U71" s="829" t="s">
        <v>2505</v>
      </c>
      <c r="V71" s="847" t="s">
        <v>106</v>
      </c>
    </row>
    <row r="72" spans="1:22" outlineLevel="1">
      <c r="A72" s="847" t="s">
        <v>106</v>
      </c>
      <c r="B72" s="829" t="s">
        <v>2938</v>
      </c>
      <c r="C72" s="839">
        <v>43125</v>
      </c>
      <c r="D72" s="829" t="s">
        <v>2939</v>
      </c>
      <c r="E72" s="830" t="s">
        <v>1005</v>
      </c>
      <c r="F72" s="831">
        <v>70672</v>
      </c>
      <c r="G72" s="832">
        <v>42.81</v>
      </c>
      <c r="H72" s="829">
        <v>57.8</v>
      </c>
      <c r="I72" s="829" t="s">
        <v>322</v>
      </c>
      <c r="J72" s="1241">
        <f t="shared" si="2"/>
        <v>57.8</v>
      </c>
      <c r="K72" s="840" t="s">
        <v>656</v>
      </c>
      <c r="L72" s="841" t="s">
        <v>661</v>
      </c>
      <c r="M72" s="841" t="s">
        <v>352</v>
      </c>
      <c r="N72" s="841" t="s">
        <v>1003</v>
      </c>
      <c r="O72" s="841"/>
      <c r="P72" s="841" t="s">
        <v>5</v>
      </c>
      <c r="Q72" s="841" t="s">
        <v>323</v>
      </c>
      <c r="R72" s="840" t="s">
        <v>652</v>
      </c>
      <c r="S72" s="829"/>
      <c r="T72" s="829" t="s">
        <v>5</v>
      </c>
      <c r="U72" s="829" t="s">
        <v>323</v>
      </c>
      <c r="V72" s="847" t="s">
        <v>652</v>
      </c>
    </row>
    <row r="73" spans="1:22" outlineLevel="1">
      <c r="A73" s="847" t="s">
        <v>106</v>
      </c>
      <c r="B73" s="829" t="s">
        <v>2938</v>
      </c>
      <c r="C73" s="839">
        <v>43125</v>
      </c>
      <c r="D73" s="829" t="s">
        <v>2940</v>
      </c>
      <c r="E73" s="830" t="s">
        <v>2984</v>
      </c>
      <c r="F73" s="831">
        <v>70672</v>
      </c>
      <c r="G73" s="832">
        <v>15.11</v>
      </c>
      <c r="H73" s="829">
        <v>20.399999999999999</v>
      </c>
      <c r="I73" s="829" t="s">
        <v>322</v>
      </c>
      <c r="J73" s="1241">
        <f t="shared" si="2"/>
        <v>20.399999999999999</v>
      </c>
      <c r="K73" s="840" t="s">
        <v>694</v>
      </c>
      <c r="L73" s="841" t="s">
        <v>661</v>
      </c>
      <c r="M73" s="841" t="s">
        <v>352</v>
      </c>
      <c r="N73" s="841" t="s">
        <v>1003</v>
      </c>
      <c r="O73" s="841"/>
      <c r="P73" s="841" t="s">
        <v>5</v>
      </c>
      <c r="Q73" s="841" t="s">
        <v>323</v>
      </c>
      <c r="R73" s="840" t="s">
        <v>652</v>
      </c>
      <c r="S73" s="829"/>
      <c r="T73" s="829" t="s">
        <v>5</v>
      </c>
      <c r="U73" s="829" t="s">
        <v>323</v>
      </c>
      <c r="V73" s="847" t="s">
        <v>652</v>
      </c>
    </row>
    <row r="74" spans="1:22" outlineLevel="1">
      <c r="A74" s="847" t="s">
        <v>106</v>
      </c>
      <c r="B74" s="829" t="s">
        <v>2938</v>
      </c>
      <c r="C74" s="839">
        <v>43126</v>
      </c>
      <c r="D74" s="829" t="s">
        <v>2941</v>
      </c>
      <c r="E74" s="830" t="s">
        <v>1008</v>
      </c>
      <c r="F74" s="831">
        <v>70672</v>
      </c>
      <c r="G74" s="832">
        <v>1.01</v>
      </c>
      <c r="H74" s="829">
        <v>1.36</v>
      </c>
      <c r="I74" s="829" t="s">
        <v>322</v>
      </c>
      <c r="J74" s="1241">
        <f t="shared" si="2"/>
        <v>1.36</v>
      </c>
      <c r="K74" s="840" t="s">
        <v>694</v>
      </c>
      <c r="L74" s="841" t="s">
        <v>661</v>
      </c>
      <c r="M74" s="841" t="s">
        <v>352</v>
      </c>
      <c r="N74" s="841" t="s">
        <v>1003</v>
      </c>
      <c r="O74" s="841"/>
      <c r="P74" s="841" t="s">
        <v>5</v>
      </c>
      <c r="Q74" s="841" t="s">
        <v>2505</v>
      </c>
      <c r="R74" s="840" t="s">
        <v>106</v>
      </c>
      <c r="S74" s="829"/>
      <c r="T74" s="829" t="s">
        <v>5</v>
      </c>
      <c r="U74" s="829" t="s">
        <v>2505</v>
      </c>
      <c r="V74" s="847" t="s">
        <v>106</v>
      </c>
    </row>
    <row r="75" spans="1:22" outlineLevel="1">
      <c r="A75" s="847" t="s">
        <v>106</v>
      </c>
      <c r="B75" s="829" t="s">
        <v>2936</v>
      </c>
      <c r="C75" s="839">
        <v>43158</v>
      </c>
      <c r="D75" s="829" t="s">
        <v>2985</v>
      </c>
      <c r="E75" s="830" t="s">
        <v>1002</v>
      </c>
      <c r="F75" s="831">
        <v>70974</v>
      </c>
      <c r="G75" s="832">
        <v>526.13</v>
      </c>
      <c r="H75" s="829">
        <v>746.46</v>
      </c>
      <c r="I75" s="829" t="s">
        <v>322</v>
      </c>
      <c r="J75" s="1241">
        <f t="shared" si="2"/>
        <v>746.46</v>
      </c>
      <c r="K75" s="840" t="s">
        <v>650</v>
      </c>
      <c r="L75" s="841" t="s">
        <v>661</v>
      </c>
      <c r="M75" s="841" t="s">
        <v>352</v>
      </c>
      <c r="N75" s="841" t="s">
        <v>1003</v>
      </c>
      <c r="O75" s="841"/>
      <c r="P75" s="841" t="s">
        <v>5</v>
      </c>
      <c r="Q75" s="841" t="s">
        <v>323</v>
      </c>
      <c r="R75" s="840" t="s">
        <v>652</v>
      </c>
      <c r="S75" s="829"/>
      <c r="T75" s="829" t="s">
        <v>5</v>
      </c>
      <c r="U75" s="829" t="s">
        <v>323</v>
      </c>
      <c r="V75" s="847" t="s">
        <v>652</v>
      </c>
    </row>
    <row r="76" spans="1:22" outlineLevel="1">
      <c r="A76" s="847" t="s">
        <v>106</v>
      </c>
      <c r="B76" s="829" t="s">
        <v>2936</v>
      </c>
      <c r="C76" s="839">
        <v>43158</v>
      </c>
      <c r="D76" s="829" t="s">
        <v>2986</v>
      </c>
      <c r="E76" s="830" t="s">
        <v>1005</v>
      </c>
      <c r="F76" s="831">
        <v>70974</v>
      </c>
      <c r="G76" s="832">
        <v>31.72</v>
      </c>
      <c r="H76" s="829">
        <v>45</v>
      </c>
      <c r="I76" s="829" t="s">
        <v>322</v>
      </c>
      <c r="J76" s="1241">
        <f t="shared" si="2"/>
        <v>45</v>
      </c>
      <c r="K76" s="840" t="s">
        <v>656</v>
      </c>
      <c r="L76" s="841" t="s">
        <v>661</v>
      </c>
      <c r="M76" s="841" t="s">
        <v>352</v>
      </c>
      <c r="N76" s="841" t="s">
        <v>1003</v>
      </c>
      <c r="O76" s="841"/>
      <c r="P76" s="841" t="s">
        <v>5</v>
      </c>
      <c r="Q76" s="841" t="s">
        <v>323</v>
      </c>
      <c r="R76" s="840" t="s">
        <v>652</v>
      </c>
      <c r="S76" s="829"/>
      <c r="T76" s="829" t="s">
        <v>5</v>
      </c>
      <c r="U76" s="829" t="s">
        <v>323</v>
      </c>
      <c r="V76" s="847" t="s">
        <v>652</v>
      </c>
    </row>
    <row r="77" spans="1:22" outlineLevel="1">
      <c r="A77" s="847" t="s">
        <v>106</v>
      </c>
      <c r="B77" s="829" t="s">
        <v>2936</v>
      </c>
      <c r="C77" s="839">
        <v>43157</v>
      </c>
      <c r="D77" s="829" t="s">
        <v>2987</v>
      </c>
      <c r="E77" s="830" t="s">
        <v>1008</v>
      </c>
      <c r="F77" s="831">
        <v>70974</v>
      </c>
      <c r="G77" s="832">
        <v>0.75</v>
      </c>
      <c r="H77" s="829">
        <v>1.06</v>
      </c>
      <c r="I77" s="829" t="s">
        <v>322</v>
      </c>
      <c r="J77" s="1241">
        <f t="shared" si="2"/>
        <v>1.06</v>
      </c>
      <c r="K77" s="840" t="s">
        <v>694</v>
      </c>
      <c r="L77" s="841" t="s">
        <v>661</v>
      </c>
      <c r="M77" s="841" t="s">
        <v>352</v>
      </c>
      <c r="N77" s="841" t="s">
        <v>1003</v>
      </c>
      <c r="O77" s="841"/>
      <c r="P77" s="841" t="s">
        <v>5</v>
      </c>
      <c r="Q77" s="841" t="s">
        <v>323</v>
      </c>
      <c r="R77" s="840" t="s">
        <v>652</v>
      </c>
      <c r="S77" s="829"/>
      <c r="T77" s="829" t="s">
        <v>5</v>
      </c>
      <c r="U77" s="829" t="s">
        <v>323</v>
      </c>
      <c r="V77" s="847" t="s">
        <v>652</v>
      </c>
    </row>
    <row r="78" spans="1:22" outlineLevel="1">
      <c r="A78" s="847" t="s">
        <v>106</v>
      </c>
      <c r="B78" s="829" t="s">
        <v>2936</v>
      </c>
      <c r="C78" s="839">
        <v>43158</v>
      </c>
      <c r="D78" s="829" t="s">
        <v>2988</v>
      </c>
      <c r="E78" s="830" t="s">
        <v>1007</v>
      </c>
      <c r="F78" s="831">
        <v>70974</v>
      </c>
      <c r="G78" s="832">
        <v>11.21</v>
      </c>
      <c r="H78" s="829">
        <v>15.9</v>
      </c>
      <c r="I78" s="829" t="s">
        <v>322</v>
      </c>
      <c r="J78" s="1241">
        <f t="shared" si="2"/>
        <v>15.9</v>
      </c>
      <c r="K78" s="840" t="s">
        <v>694</v>
      </c>
      <c r="L78" s="841" t="s">
        <v>661</v>
      </c>
      <c r="M78" s="841" t="s">
        <v>352</v>
      </c>
      <c r="N78" s="841" t="s">
        <v>1003</v>
      </c>
      <c r="O78" s="841"/>
      <c r="P78" s="841" t="s">
        <v>5</v>
      </c>
      <c r="Q78" s="841" t="s">
        <v>323</v>
      </c>
      <c r="R78" s="840" t="s">
        <v>652</v>
      </c>
      <c r="S78" s="829"/>
      <c r="T78" s="829" t="s">
        <v>5</v>
      </c>
      <c r="U78" s="829" t="s">
        <v>323</v>
      </c>
      <c r="V78" s="847" t="s">
        <v>652</v>
      </c>
    </row>
    <row r="79" spans="1:22">
      <c r="A79" s="842" t="s">
        <v>647</v>
      </c>
      <c r="B79" s="842"/>
      <c r="C79" s="842"/>
      <c r="D79" s="842"/>
      <c r="E79" s="843"/>
      <c r="F79" s="844"/>
      <c r="G79" s="845">
        <f>SUM(G71:G78)</f>
        <v>1299.4000000000001</v>
      </c>
      <c r="H79" s="846">
        <f>SUM(H71:H78)</f>
        <v>1793.5700000000002</v>
      </c>
      <c r="I79" s="842"/>
      <c r="J79" s="1242">
        <f>SUM(J71:J78)</f>
        <v>1793.5700000000002</v>
      </c>
      <c r="K79" s="842"/>
      <c r="L79" s="842"/>
      <c r="M79" s="842"/>
      <c r="N79" s="842"/>
      <c r="O79" s="842"/>
      <c r="P79" s="842"/>
      <c r="Q79" s="842"/>
      <c r="R79" s="842"/>
      <c r="S79" s="829"/>
      <c r="T79" s="829"/>
      <c r="U79" s="829"/>
      <c r="V79" s="829"/>
    </row>
    <row r="80" spans="1:22" outlineLevel="1">
      <c r="A80" s="847" t="s">
        <v>107</v>
      </c>
      <c r="B80" s="829" t="s">
        <v>2938</v>
      </c>
      <c r="C80" s="839">
        <v>43125</v>
      </c>
      <c r="D80" s="829" t="s">
        <v>2983</v>
      </c>
      <c r="E80" s="830" t="s">
        <v>1890</v>
      </c>
      <c r="F80" s="831">
        <v>70672</v>
      </c>
      <c r="G80" s="832">
        <v>1512.18</v>
      </c>
      <c r="H80" s="829">
        <v>2041.89</v>
      </c>
      <c r="I80" s="829" t="s">
        <v>322</v>
      </c>
      <c r="J80" s="1241">
        <f t="shared" ref="J80:J87" si="3">H80</f>
        <v>2041.89</v>
      </c>
      <c r="K80" s="840" t="s">
        <v>650</v>
      </c>
      <c r="L80" s="841" t="s">
        <v>661</v>
      </c>
      <c r="M80" s="841" t="s">
        <v>352</v>
      </c>
      <c r="N80" s="841" t="s">
        <v>1891</v>
      </c>
      <c r="O80" s="841"/>
      <c r="P80" s="841" t="s">
        <v>5</v>
      </c>
      <c r="Q80" s="841" t="s">
        <v>323</v>
      </c>
      <c r="R80" s="840" t="s">
        <v>652</v>
      </c>
      <c r="S80" s="829"/>
      <c r="T80" s="829" t="s">
        <v>5</v>
      </c>
      <c r="U80" s="829" t="s">
        <v>323</v>
      </c>
      <c r="V80" s="847" t="s">
        <v>652</v>
      </c>
    </row>
    <row r="81" spans="1:22" outlineLevel="1">
      <c r="A81" s="847" t="s">
        <v>107</v>
      </c>
      <c r="B81" s="829" t="s">
        <v>2938</v>
      </c>
      <c r="C81" s="839">
        <v>43125</v>
      </c>
      <c r="D81" s="829" t="s">
        <v>2939</v>
      </c>
      <c r="E81" s="830" t="s">
        <v>1892</v>
      </c>
      <c r="F81" s="831">
        <v>70672</v>
      </c>
      <c r="G81" s="832">
        <v>98.5</v>
      </c>
      <c r="H81" s="829">
        <v>133</v>
      </c>
      <c r="I81" s="829" t="s">
        <v>322</v>
      </c>
      <c r="J81" s="1241">
        <f t="shared" si="3"/>
        <v>133</v>
      </c>
      <c r="K81" s="840" t="s">
        <v>656</v>
      </c>
      <c r="L81" s="841" t="s">
        <v>661</v>
      </c>
      <c r="M81" s="841" t="s">
        <v>352</v>
      </c>
      <c r="N81" s="841" t="s">
        <v>1891</v>
      </c>
      <c r="O81" s="841"/>
      <c r="P81" s="841" t="s">
        <v>5</v>
      </c>
      <c r="Q81" s="841" t="s">
        <v>323</v>
      </c>
      <c r="R81" s="840" t="s">
        <v>652</v>
      </c>
      <c r="S81" s="829"/>
      <c r="T81" s="829" t="s">
        <v>5</v>
      </c>
      <c r="U81" s="829" t="s">
        <v>323</v>
      </c>
      <c r="V81" s="847" t="s">
        <v>652</v>
      </c>
    </row>
    <row r="82" spans="1:22" outlineLevel="1">
      <c r="A82" s="847" t="s">
        <v>107</v>
      </c>
      <c r="B82" s="829" t="s">
        <v>2938</v>
      </c>
      <c r="C82" s="839">
        <v>43125</v>
      </c>
      <c r="D82" s="829" t="s">
        <v>2940</v>
      </c>
      <c r="E82" s="830" t="s">
        <v>1893</v>
      </c>
      <c r="F82" s="831">
        <v>70672</v>
      </c>
      <c r="G82" s="832">
        <v>34.76</v>
      </c>
      <c r="H82" s="829">
        <v>46.94</v>
      </c>
      <c r="I82" s="829" t="s">
        <v>322</v>
      </c>
      <c r="J82" s="1241">
        <f t="shared" si="3"/>
        <v>46.94</v>
      </c>
      <c r="K82" s="840" t="s">
        <v>694</v>
      </c>
      <c r="L82" s="841" t="s">
        <v>661</v>
      </c>
      <c r="M82" s="841" t="s">
        <v>352</v>
      </c>
      <c r="N82" s="841" t="s">
        <v>1891</v>
      </c>
      <c r="O82" s="841"/>
      <c r="P82" s="841" t="s">
        <v>5</v>
      </c>
      <c r="Q82" s="841" t="s">
        <v>323</v>
      </c>
      <c r="R82" s="840" t="s">
        <v>652</v>
      </c>
      <c r="S82" s="829"/>
      <c r="T82" s="829" t="s">
        <v>5</v>
      </c>
      <c r="U82" s="829" t="s">
        <v>323</v>
      </c>
      <c r="V82" s="847" t="s">
        <v>652</v>
      </c>
    </row>
    <row r="83" spans="1:22" outlineLevel="1">
      <c r="A83" s="847" t="s">
        <v>107</v>
      </c>
      <c r="B83" s="829" t="s">
        <v>2938</v>
      </c>
      <c r="C83" s="839">
        <v>43126</v>
      </c>
      <c r="D83" s="829" t="s">
        <v>2941</v>
      </c>
      <c r="E83" s="830" t="s">
        <v>1894</v>
      </c>
      <c r="F83" s="831">
        <v>70672</v>
      </c>
      <c r="G83" s="832">
        <v>2.3199999999999998</v>
      </c>
      <c r="H83" s="829">
        <v>3.13</v>
      </c>
      <c r="I83" s="829" t="s">
        <v>322</v>
      </c>
      <c r="J83" s="1241">
        <f t="shared" si="3"/>
        <v>3.13</v>
      </c>
      <c r="K83" s="840" t="s">
        <v>694</v>
      </c>
      <c r="L83" s="841" t="s">
        <v>661</v>
      </c>
      <c r="M83" s="841" t="s">
        <v>352</v>
      </c>
      <c r="N83" s="841" t="s">
        <v>1891</v>
      </c>
      <c r="O83" s="841"/>
      <c r="P83" s="841" t="s">
        <v>5</v>
      </c>
      <c r="Q83" s="841" t="s">
        <v>323</v>
      </c>
      <c r="R83" s="840" t="s">
        <v>652</v>
      </c>
      <c r="S83" s="829"/>
      <c r="T83" s="829" t="s">
        <v>5</v>
      </c>
      <c r="U83" s="829" t="s">
        <v>323</v>
      </c>
      <c r="V83" s="847" t="s">
        <v>652</v>
      </c>
    </row>
    <row r="84" spans="1:22" outlineLevel="1">
      <c r="A84" s="847" t="s">
        <v>107</v>
      </c>
      <c r="B84" s="829" t="s">
        <v>2936</v>
      </c>
      <c r="C84" s="839">
        <v>43158</v>
      </c>
      <c r="D84" s="829" t="s">
        <v>2985</v>
      </c>
      <c r="E84" s="830" t="s">
        <v>1890</v>
      </c>
      <c r="F84" s="831">
        <v>70974</v>
      </c>
      <c r="G84" s="832">
        <v>1453.99</v>
      </c>
      <c r="H84" s="829">
        <v>2062.89</v>
      </c>
      <c r="I84" s="829" t="s">
        <v>322</v>
      </c>
      <c r="J84" s="1241">
        <f t="shared" si="3"/>
        <v>2062.89</v>
      </c>
      <c r="K84" s="840" t="s">
        <v>650</v>
      </c>
      <c r="L84" s="841" t="s">
        <v>661</v>
      </c>
      <c r="M84" s="841" t="s">
        <v>352</v>
      </c>
      <c r="N84" s="841" t="s">
        <v>1891</v>
      </c>
      <c r="O84" s="841"/>
      <c r="P84" s="841" t="s">
        <v>5</v>
      </c>
      <c r="Q84" s="841" t="s">
        <v>323</v>
      </c>
      <c r="R84" s="840" t="s">
        <v>652</v>
      </c>
      <c r="S84" s="829"/>
      <c r="T84" s="829" t="s">
        <v>5</v>
      </c>
      <c r="U84" s="829" t="s">
        <v>323</v>
      </c>
      <c r="V84" s="847" t="s">
        <v>652</v>
      </c>
    </row>
    <row r="85" spans="1:22" outlineLevel="1">
      <c r="A85" s="847" t="s">
        <v>107</v>
      </c>
      <c r="B85" s="829" t="s">
        <v>2936</v>
      </c>
      <c r="C85" s="839">
        <v>43158</v>
      </c>
      <c r="D85" s="829" t="s">
        <v>2986</v>
      </c>
      <c r="E85" s="830" t="s">
        <v>1892</v>
      </c>
      <c r="F85" s="831">
        <v>70974</v>
      </c>
      <c r="G85" s="832">
        <v>93.74</v>
      </c>
      <c r="H85" s="829">
        <v>133</v>
      </c>
      <c r="I85" s="829" t="s">
        <v>322</v>
      </c>
      <c r="J85" s="1241">
        <f t="shared" si="3"/>
        <v>133</v>
      </c>
      <c r="K85" s="840" t="s">
        <v>656</v>
      </c>
      <c r="L85" s="841" t="s">
        <v>661</v>
      </c>
      <c r="M85" s="841" t="s">
        <v>352</v>
      </c>
      <c r="N85" s="841" t="s">
        <v>1891</v>
      </c>
      <c r="O85" s="841"/>
      <c r="P85" s="841" t="s">
        <v>5</v>
      </c>
      <c r="Q85" s="841" t="s">
        <v>323</v>
      </c>
      <c r="R85" s="840" t="s">
        <v>652</v>
      </c>
      <c r="S85" s="829"/>
      <c r="T85" s="829" t="s">
        <v>5</v>
      </c>
      <c r="U85" s="829" t="s">
        <v>323</v>
      </c>
      <c r="V85" s="847" t="s">
        <v>652</v>
      </c>
    </row>
    <row r="86" spans="1:22" outlineLevel="1">
      <c r="A86" s="847" t="s">
        <v>107</v>
      </c>
      <c r="B86" s="829" t="s">
        <v>2936</v>
      </c>
      <c r="C86" s="839">
        <v>43157</v>
      </c>
      <c r="D86" s="829" t="s">
        <v>2987</v>
      </c>
      <c r="E86" s="830" t="s">
        <v>1894</v>
      </c>
      <c r="F86" s="831">
        <v>70974</v>
      </c>
      <c r="G86" s="832">
        <v>2.21</v>
      </c>
      <c r="H86" s="829">
        <v>3.13</v>
      </c>
      <c r="I86" s="829" t="s">
        <v>322</v>
      </c>
      <c r="J86" s="1241">
        <f t="shared" si="3"/>
        <v>3.13</v>
      </c>
      <c r="K86" s="840" t="s">
        <v>694</v>
      </c>
      <c r="L86" s="841" t="s">
        <v>661</v>
      </c>
      <c r="M86" s="841" t="s">
        <v>352</v>
      </c>
      <c r="N86" s="841" t="s">
        <v>1891</v>
      </c>
      <c r="O86" s="841"/>
      <c r="P86" s="841" t="s">
        <v>5</v>
      </c>
      <c r="Q86" s="841" t="s">
        <v>323</v>
      </c>
      <c r="R86" s="840" t="s">
        <v>652</v>
      </c>
      <c r="S86" s="829"/>
      <c r="T86" s="829" t="s">
        <v>5</v>
      </c>
      <c r="U86" s="829" t="s">
        <v>323</v>
      </c>
      <c r="V86" s="847" t="s">
        <v>652</v>
      </c>
    </row>
    <row r="87" spans="1:22" outlineLevel="1">
      <c r="A87" s="847" t="s">
        <v>107</v>
      </c>
      <c r="B87" s="829" t="s">
        <v>2936</v>
      </c>
      <c r="C87" s="839">
        <v>43158</v>
      </c>
      <c r="D87" s="829" t="s">
        <v>2988</v>
      </c>
      <c r="E87" s="830" t="s">
        <v>1893</v>
      </c>
      <c r="F87" s="831">
        <v>70974</v>
      </c>
      <c r="G87" s="832">
        <v>33.06</v>
      </c>
      <c r="H87" s="829">
        <v>46.9</v>
      </c>
      <c r="I87" s="829" t="s">
        <v>322</v>
      </c>
      <c r="J87" s="1241">
        <f t="shared" si="3"/>
        <v>46.9</v>
      </c>
      <c r="K87" s="840" t="s">
        <v>694</v>
      </c>
      <c r="L87" s="841" t="s">
        <v>661</v>
      </c>
      <c r="M87" s="841" t="s">
        <v>352</v>
      </c>
      <c r="N87" s="841" t="s">
        <v>1891</v>
      </c>
      <c r="O87" s="841"/>
      <c r="P87" s="841" t="s">
        <v>5</v>
      </c>
      <c r="Q87" s="841" t="s">
        <v>323</v>
      </c>
      <c r="R87" s="840" t="s">
        <v>652</v>
      </c>
      <c r="S87" s="829"/>
      <c r="T87" s="829" t="s">
        <v>5</v>
      </c>
      <c r="U87" s="829" t="s">
        <v>323</v>
      </c>
      <c r="V87" s="847" t="s">
        <v>652</v>
      </c>
    </row>
    <row r="88" spans="1:22">
      <c r="A88" s="842" t="s">
        <v>647</v>
      </c>
      <c r="B88" s="842"/>
      <c r="C88" s="842"/>
      <c r="D88" s="842"/>
      <c r="E88" s="843"/>
      <c r="F88" s="844"/>
      <c r="G88" s="845">
        <f>SUM(G80:G87)</f>
        <v>3230.7599999999998</v>
      </c>
      <c r="H88" s="846">
        <f>SUM(H80:H87)</f>
        <v>4470.88</v>
      </c>
      <c r="I88" s="842"/>
      <c r="J88" s="1242">
        <f>SUM(J80:J87)</f>
        <v>4470.88</v>
      </c>
      <c r="K88" s="842"/>
      <c r="L88" s="842"/>
      <c r="M88" s="842"/>
      <c r="N88" s="842"/>
      <c r="O88" s="842"/>
      <c r="P88" s="842"/>
      <c r="Q88" s="842"/>
      <c r="R88" s="842"/>
      <c r="S88" s="829"/>
      <c r="T88" s="829"/>
      <c r="U88" s="829"/>
      <c r="V88" s="829"/>
    </row>
    <row r="89" spans="1:22" outlineLevel="1">
      <c r="A89" s="847" t="s">
        <v>108</v>
      </c>
      <c r="B89" s="829" t="s">
        <v>2938</v>
      </c>
      <c r="C89" s="839">
        <v>43125</v>
      </c>
      <c r="D89" s="829" t="s">
        <v>2983</v>
      </c>
      <c r="E89" s="830" t="s">
        <v>707</v>
      </c>
      <c r="F89" s="831">
        <v>70672</v>
      </c>
      <c r="G89" s="832">
        <v>1710.07</v>
      </c>
      <c r="H89" s="829">
        <v>2309.09</v>
      </c>
      <c r="I89" s="829" t="s">
        <v>322</v>
      </c>
      <c r="J89" s="1241">
        <f t="shared" ref="J89:J96" si="4">H89</f>
        <v>2309.09</v>
      </c>
      <c r="K89" s="840" t="s">
        <v>650</v>
      </c>
      <c r="L89" s="841" t="s">
        <v>661</v>
      </c>
      <c r="M89" s="841" t="s">
        <v>352</v>
      </c>
      <c r="N89" s="841" t="s">
        <v>674</v>
      </c>
      <c r="O89" s="841"/>
      <c r="P89" s="841" t="s">
        <v>5</v>
      </c>
      <c r="Q89" s="841" t="s">
        <v>323</v>
      </c>
      <c r="R89" s="840" t="s">
        <v>652</v>
      </c>
      <c r="S89" s="829"/>
      <c r="T89" s="829" t="s">
        <v>5</v>
      </c>
      <c r="U89" s="829" t="s">
        <v>323</v>
      </c>
      <c r="V89" s="847" t="s">
        <v>652</v>
      </c>
    </row>
    <row r="90" spans="1:22" outlineLevel="1">
      <c r="A90" s="847" t="s">
        <v>108</v>
      </c>
      <c r="B90" s="829" t="s">
        <v>2938</v>
      </c>
      <c r="C90" s="839">
        <v>43125</v>
      </c>
      <c r="D90" s="829" t="s">
        <v>2939</v>
      </c>
      <c r="E90" s="830" t="s">
        <v>709</v>
      </c>
      <c r="F90" s="831">
        <v>70672</v>
      </c>
      <c r="G90" s="832">
        <v>111.38</v>
      </c>
      <c r="H90" s="829">
        <v>150.38999999999999</v>
      </c>
      <c r="I90" s="829" t="s">
        <v>322</v>
      </c>
      <c r="J90" s="1241">
        <f t="shared" si="4"/>
        <v>150.38999999999999</v>
      </c>
      <c r="K90" s="840" t="s">
        <v>656</v>
      </c>
      <c r="L90" s="841" t="s">
        <v>661</v>
      </c>
      <c r="M90" s="841" t="s">
        <v>352</v>
      </c>
      <c r="N90" s="841" t="s">
        <v>674</v>
      </c>
      <c r="O90" s="841"/>
      <c r="P90" s="841" t="s">
        <v>5</v>
      </c>
      <c r="Q90" s="841" t="s">
        <v>323</v>
      </c>
      <c r="R90" s="840" t="s">
        <v>652</v>
      </c>
      <c r="S90" s="829"/>
      <c r="T90" s="829" t="s">
        <v>5</v>
      </c>
      <c r="U90" s="829" t="s">
        <v>323</v>
      </c>
      <c r="V90" s="847" t="s">
        <v>652</v>
      </c>
    </row>
    <row r="91" spans="1:22" outlineLevel="1">
      <c r="A91" s="847" t="s">
        <v>108</v>
      </c>
      <c r="B91" s="829" t="s">
        <v>2938</v>
      </c>
      <c r="C91" s="839">
        <v>43125</v>
      </c>
      <c r="D91" s="829" t="s">
        <v>2940</v>
      </c>
      <c r="E91" s="830" t="s">
        <v>1665</v>
      </c>
      <c r="F91" s="831">
        <v>70672</v>
      </c>
      <c r="G91" s="832">
        <v>39.31</v>
      </c>
      <c r="H91" s="829">
        <v>53.08</v>
      </c>
      <c r="I91" s="829" t="s">
        <v>322</v>
      </c>
      <c r="J91" s="1241">
        <f t="shared" si="4"/>
        <v>53.08</v>
      </c>
      <c r="K91" s="840" t="s">
        <v>694</v>
      </c>
      <c r="L91" s="841" t="s">
        <v>661</v>
      </c>
      <c r="M91" s="841" t="s">
        <v>352</v>
      </c>
      <c r="N91" s="841" t="s">
        <v>674</v>
      </c>
      <c r="O91" s="841"/>
      <c r="P91" s="841" t="s">
        <v>5</v>
      </c>
      <c r="Q91" s="841" t="s">
        <v>323</v>
      </c>
      <c r="R91" s="840" t="s">
        <v>652</v>
      </c>
      <c r="S91" s="829"/>
      <c r="T91" s="829" t="s">
        <v>5</v>
      </c>
      <c r="U91" s="829" t="s">
        <v>323</v>
      </c>
      <c r="V91" s="847" t="s">
        <v>652</v>
      </c>
    </row>
    <row r="92" spans="1:22" outlineLevel="1">
      <c r="A92" s="847" t="s">
        <v>108</v>
      </c>
      <c r="B92" s="829" t="s">
        <v>2938</v>
      </c>
      <c r="C92" s="839">
        <v>43126</v>
      </c>
      <c r="D92" s="829" t="s">
        <v>2941</v>
      </c>
      <c r="E92" s="830" t="s">
        <v>711</v>
      </c>
      <c r="F92" s="831">
        <v>70672</v>
      </c>
      <c r="G92" s="832">
        <v>2.62</v>
      </c>
      <c r="H92" s="829">
        <v>3.54</v>
      </c>
      <c r="I92" s="829" t="s">
        <v>322</v>
      </c>
      <c r="J92" s="1241">
        <f t="shared" si="4"/>
        <v>3.54</v>
      </c>
      <c r="K92" s="840" t="s">
        <v>694</v>
      </c>
      <c r="L92" s="841" t="s">
        <v>661</v>
      </c>
      <c r="M92" s="841" t="s">
        <v>352</v>
      </c>
      <c r="N92" s="841" t="s">
        <v>674</v>
      </c>
      <c r="O92" s="841"/>
      <c r="P92" s="841" t="s">
        <v>5</v>
      </c>
      <c r="Q92" s="841" t="s">
        <v>323</v>
      </c>
      <c r="R92" s="840" t="s">
        <v>652</v>
      </c>
      <c r="S92" s="829"/>
      <c r="T92" s="829" t="s">
        <v>5</v>
      </c>
      <c r="U92" s="829" t="s">
        <v>323</v>
      </c>
      <c r="V92" s="847" t="s">
        <v>652</v>
      </c>
    </row>
    <row r="93" spans="1:22" outlineLevel="1">
      <c r="A93" s="847" t="s">
        <v>108</v>
      </c>
      <c r="B93" s="829" t="s">
        <v>2936</v>
      </c>
      <c r="C93" s="839">
        <v>43158</v>
      </c>
      <c r="D93" s="829" t="s">
        <v>2985</v>
      </c>
      <c r="E93" s="830" t="s">
        <v>707</v>
      </c>
      <c r="F93" s="831">
        <v>70974</v>
      </c>
      <c r="G93" s="832">
        <v>1666.99</v>
      </c>
      <c r="H93" s="829">
        <v>2365.09</v>
      </c>
      <c r="I93" s="829" t="s">
        <v>322</v>
      </c>
      <c r="J93" s="1241">
        <f t="shared" si="4"/>
        <v>2365.09</v>
      </c>
      <c r="K93" s="840" t="s">
        <v>650</v>
      </c>
      <c r="L93" s="841" t="s">
        <v>661</v>
      </c>
      <c r="M93" s="841" t="s">
        <v>352</v>
      </c>
      <c r="N93" s="841" t="s">
        <v>674</v>
      </c>
      <c r="O93" s="841"/>
      <c r="P93" s="841" t="s">
        <v>5</v>
      </c>
      <c r="Q93" s="841" t="s">
        <v>323</v>
      </c>
      <c r="R93" s="840" t="s">
        <v>652</v>
      </c>
      <c r="S93" s="829"/>
      <c r="T93" s="829" t="s">
        <v>5</v>
      </c>
      <c r="U93" s="829" t="s">
        <v>323</v>
      </c>
      <c r="V93" s="847" t="s">
        <v>652</v>
      </c>
    </row>
    <row r="94" spans="1:22" outlineLevel="1">
      <c r="A94" s="847" t="s">
        <v>108</v>
      </c>
      <c r="B94" s="829" t="s">
        <v>2936</v>
      </c>
      <c r="C94" s="839">
        <v>43158</v>
      </c>
      <c r="D94" s="829" t="s">
        <v>2986</v>
      </c>
      <c r="E94" s="830" t="s">
        <v>709</v>
      </c>
      <c r="F94" s="831">
        <v>70974</v>
      </c>
      <c r="G94" s="832">
        <v>106</v>
      </c>
      <c r="H94" s="829">
        <v>150.38999999999999</v>
      </c>
      <c r="I94" s="829" t="s">
        <v>322</v>
      </c>
      <c r="J94" s="1241">
        <f t="shared" si="4"/>
        <v>150.38999999999999</v>
      </c>
      <c r="K94" s="840" t="s">
        <v>656</v>
      </c>
      <c r="L94" s="841" t="s">
        <v>661</v>
      </c>
      <c r="M94" s="841" t="s">
        <v>352</v>
      </c>
      <c r="N94" s="841" t="s">
        <v>674</v>
      </c>
      <c r="O94" s="841"/>
      <c r="P94" s="841" t="s">
        <v>5</v>
      </c>
      <c r="Q94" s="841" t="s">
        <v>323</v>
      </c>
      <c r="R94" s="840" t="s">
        <v>652</v>
      </c>
      <c r="S94" s="829"/>
      <c r="T94" s="829" t="s">
        <v>5</v>
      </c>
      <c r="U94" s="829" t="s">
        <v>323</v>
      </c>
      <c r="V94" s="847" t="s">
        <v>652</v>
      </c>
    </row>
    <row r="95" spans="1:22" outlineLevel="1">
      <c r="A95" s="847" t="s">
        <v>108</v>
      </c>
      <c r="B95" s="829" t="s">
        <v>2936</v>
      </c>
      <c r="C95" s="839">
        <v>43157</v>
      </c>
      <c r="D95" s="829" t="s">
        <v>2987</v>
      </c>
      <c r="E95" s="830" t="s">
        <v>711</v>
      </c>
      <c r="F95" s="831">
        <v>70974</v>
      </c>
      <c r="G95" s="832">
        <v>2.5</v>
      </c>
      <c r="H95" s="829">
        <v>3.54</v>
      </c>
      <c r="I95" s="829" t="s">
        <v>322</v>
      </c>
      <c r="J95" s="1241">
        <f t="shared" si="4"/>
        <v>3.54</v>
      </c>
      <c r="K95" s="840" t="s">
        <v>694</v>
      </c>
      <c r="L95" s="841" t="s">
        <v>661</v>
      </c>
      <c r="M95" s="841" t="s">
        <v>352</v>
      </c>
      <c r="N95" s="841" t="s">
        <v>674</v>
      </c>
      <c r="O95" s="841"/>
      <c r="P95" s="841" t="s">
        <v>5</v>
      </c>
      <c r="Q95" s="841" t="s">
        <v>323</v>
      </c>
      <c r="R95" s="840" t="s">
        <v>652</v>
      </c>
      <c r="S95" s="829"/>
      <c r="T95" s="829" t="s">
        <v>5</v>
      </c>
      <c r="U95" s="829" t="s">
        <v>323</v>
      </c>
      <c r="V95" s="847" t="s">
        <v>652</v>
      </c>
    </row>
    <row r="96" spans="1:22" outlineLevel="1">
      <c r="A96" s="847" t="s">
        <v>108</v>
      </c>
      <c r="B96" s="829" t="s">
        <v>2936</v>
      </c>
      <c r="C96" s="839">
        <v>43158</v>
      </c>
      <c r="D96" s="829" t="s">
        <v>2988</v>
      </c>
      <c r="E96" s="830" t="s">
        <v>710</v>
      </c>
      <c r="F96" s="831">
        <v>70974</v>
      </c>
      <c r="G96" s="832">
        <v>37.409999999999997</v>
      </c>
      <c r="H96" s="829">
        <v>53.08</v>
      </c>
      <c r="I96" s="829" t="s">
        <v>322</v>
      </c>
      <c r="J96" s="1241">
        <f t="shared" si="4"/>
        <v>53.08</v>
      </c>
      <c r="K96" s="840" t="s">
        <v>694</v>
      </c>
      <c r="L96" s="841" t="s">
        <v>661</v>
      </c>
      <c r="M96" s="841" t="s">
        <v>352</v>
      </c>
      <c r="N96" s="841" t="s">
        <v>674</v>
      </c>
      <c r="O96" s="841"/>
      <c r="P96" s="841" t="s">
        <v>5</v>
      </c>
      <c r="Q96" s="841" t="s">
        <v>323</v>
      </c>
      <c r="R96" s="840" t="s">
        <v>652</v>
      </c>
      <c r="S96" s="829"/>
      <c r="T96" s="829" t="s">
        <v>5</v>
      </c>
      <c r="U96" s="829" t="s">
        <v>323</v>
      </c>
      <c r="V96" s="847" t="s">
        <v>652</v>
      </c>
    </row>
    <row r="97" spans="1:22">
      <c r="A97" s="842" t="s">
        <v>647</v>
      </c>
      <c r="B97" s="842"/>
      <c r="C97" s="842"/>
      <c r="D97" s="842"/>
      <c r="E97" s="843"/>
      <c r="F97" s="844"/>
      <c r="G97" s="845">
        <f>SUM(G89:G96)</f>
        <v>3676.2799999999997</v>
      </c>
      <c r="H97" s="846">
        <f>SUM(H89:H96)</f>
        <v>5088.2000000000007</v>
      </c>
      <c r="I97" s="842"/>
      <c r="J97" s="1242">
        <f>SUM(J89:J96)</f>
        <v>5088.2000000000007</v>
      </c>
      <c r="K97" s="842"/>
      <c r="L97" s="842"/>
      <c r="M97" s="842"/>
      <c r="N97" s="842"/>
      <c r="O97" s="842"/>
      <c r="P97" s="842"/>
      <c r="Q97" s="842"/>
      <c r="R97" s="842"/>
      <c r="S97" s="829"/>
      <c r="T97" s="829"/>
      <c r="U97" s="829"/>
      <c r="V97" s="829"/>
    </row>
    <row r="98" spans="1:22" outlineLevel="1">
      <c r="A98" s="847" t="s">
        <v>109</v>
      </c>
      <c r="B98" s="829" t="s">
        <v>2938</v>
      </c>
      <c r="C98" s="839">
        <v>43125</v>
      </c>
      <c r="D98" s="829" t="s">
        <v>2983</v>
      </c>
      <c r="E98" s="830" t="s">
        <v>713</v>
      </c>
      <c r="F98" s="831">
        <v>70672</v>
      </c>
      <c r="G98" s="832">
        <v>1125.9100000000001</v>
      </c>
      <c r="H98" s="829">
        <v>1520.3</v>
      </c>
      <c r="I98" s="829" t="s">
        <v>322</v>
      </c>
      <c r="J98" s="1241">
        <f t="shared" ref="J98:J105" si="5">H98</f>
        <v>1520.3</v>
      </c>
      <c r="K98" s="840" t="s">
        <v>650</v>
      </c>
      <c r="L98" s="841" t="s">
        <v>661</v>
      </c>
      <c r="M98" s="841" t="s">
        <v>352</v>
      </c>
      <c r="N98" s="841" t="s">
        <v>662</v>
      </c>
      <c r="O98" s="841"/>
      <c r="P98" s="841" t="s">
        <v>5</v>
      </c>
      <c r="Q98" s="841" t="s">
        <v>323</v>
      </c>
      <c r="R98" s="840" t="s">
        <v>652</v>
      </c>
      <c r="S98" s="829"/>
      <c r="T98" s="829" t="s">
        <v>5</v>
      </c>
      <c r="U98" s="829" t="s">
        <v>323</v>
      </c>
      <c r="V98" s="847" t="s">
        <v>652</v>
      </c>
    </row>
    <row r="99" spans="1:22" outlineLevel="1">
      <c r="A99" s="847" t="s">
        <v>109</v>
      </c>
      <c r="B99" s="829" t="s">
        <v>2938</v>
      </c>
      <c r="C99" s="839">
        <v>43125</v>
      </c>
      <c r="D99" s="829" t="s">
        <v>2939</v>
      </c>
      <c r="E99" s="830" t="s">
        <v>716</v>
      </c>
      <c r="F99" s="831">
        <v>70672</v>
      </c>
      <c r="G99" s="832">
        <v>74.16</v>
      </c>
      <c r="H99" s="829">
        <v>100.14</v>
      </c>
      <c r="I99" s="829" t="s">
        <v>322</v>
      </c>
      <c r="J99" s="1241">
        <f t="shared" si="5"/>
        <v>100.14</v>
      </c>
      <c r="K99" s="840" t="s">
        <v>656</v>
      </c>
      <c r="L99" s="841" t="s">
        <v>661</v>
      </c>
      <c r="M99" s="841" t="s">
        <v>352</v>
      </c>
      <c r="N99" s="841" t="s">
        <v>662</v>
      </c>
      <c r="O99" s="841"/>
      <c r="P99" s="841" t="s">
        <v>5</v>
      </c>
      <c r="Q99" s="841" t="s">
        <v>323</v>
      </c>
      <c r="R99" s="840" t="s">
        <v>652</v>
      </c>
      <c r="S99" s="829"/>
      <c r="T99" s="829" t="s">
        <v>5</v>
      </c>
      <c r="U99" s="829" t="s">
        <v>323</v>
      </c>
      <c r="V99" s="847" t="s">
        <v>652</v>
      </c>
    </row>
    <row r="100" spans="1:22" outlineLevel="1">
      <c r="A100" s="847" t="s">
        <v>109</v>
      </c>
      <c r="B100" s="829" t="s">
        <v>2938</v>
      </c>
      <c r="C100" s="839">
        <v>43125</v>
      </c>
      <c r="D100" s="829" t="s">
        <v>2940</v>
      </c>
      <c r="E100" s="830" t="s">
        <v>719</v>
      </c>
      <c r="F100" s="831">
        <v>70672</v>
      </c>
      <c r="G100" s="832">
        <v>26.17</v>
      </c>
      <c r="H100" s="829">
        <v>35.340000000000003</v>
      </c>
      <c r="I100" s="829" t="s">
        <v>322</v>
      </c>
      <c r="J100" s="1241">
        <f t="shared" si="5"/>
        <v>35.340000000000003</v>
      </c>
      <c r="K100" s="840" t="s">
        <v>694</v>
      </c>
      <c r="L100" s="841" t="s">
        <v>661</v>
      </c>
      <c r="M100" s="841" t="s">
        <v>352</v>
      </c>
      <c r="N100" s="841" t="s">
        <v>662</v>
      </c>
      <c r="O100" s="841"/>
      <c r="P100" s="841" t="s">
        <v>5</v>
      </c>
      <c r="Q100" s="841" t="s">
        <v>323</v>
      </c>
      <c r="R100" s="840" t="s">
        <v>652</v>
      </c>
      <c r="S100" s="829"/>
      <c r="T100" s="829" t="s">
        <v>5</v>
      </c>
      <c r="U100" s="829" t="s">
        <v>323</v>
      </c>
      <c r="V100" s="847" t="s">
        <v>652</v>
      </c>
    </row>
    <row r="101" spans="1:22" outlineLevel="1">
      <c r="A101" s="847" t="s">
        <v>109</v>
      </c>
      <c r="B101" s="829" t="s">
        <v>2938</v>
      </c>
      <c r="C101" s="839">
        <v>43126</v>
      </c>
      <c r="D101" s="829" t="s">
        <v>2941</v>
      </c>
      <c r="E101" s="830" t="s">
        <v>722</v>
      </c>
      <c r="F101" s="831">
        <v>70672</v>
      </c>
      <c r="G101" s="832">
        <v>1.75</v>
      </c>
      <c r="H101" s="829">
        <v>2.36</v>
      </c>
      <c r="I101" s="829" t="s">
        <v>322</v>
      </c>
      <c r="J101" s="1241">
        <f t="shared" si="5"/>
        <v>2.36</v>
      </c>
      <c r="K101" s="840" t="s">
        <v>694</v>
      </c>
      <c r="L101" s="841" t="s">
        <v>661</v>
      </c>
      <c r="M101" s="841" t="s">
        <v>352</v>
      </c>
      <c r="N101" s="841" t="s">
        <v>662</v>
      </c>
      <c r="O101" s="841"/>
      <c r="P101" s="841" t="s">
        <v>5</v>
      </c>
      <c r="Q101" s="841" t="s">
        <v>323</v>
      </c>
      <c r="R101" s="840" t="s">
        <v>652</v>
      </c>
      <c r="S101" s="829"/>
      <c r="T101" s="829" t="s">
        <v>5</v>
      </c>
      <c r="U101" s="829" t="s">
        <v>323</v>
      </c>
      <c r="V101" s="847" t="s">
        <v>652</v>
      </c>
    </row>
    <row r="102" spans="1:22" outlineLevel="1">
      <c r="A102" s="847" t="s">
        <v>109</v>
      </c>
      <c r="B102" s="829" t="s">
        <v>2936</v>
      </c>
      <c r="C102" s="839">
        <v>43158</v>
      </c>
      <c r="D102" s="829" t="s">
        <v>2985</v>
      </c>
      <c r="E102" s="830" t="s">
        <v>713</v>
      </c>
      <c r="F102" s="831">
        <v>70974</v>
      </c>
      <c r="G102" s="832">
        <v>1081.42</v>
      </c>
      <c r="H102" s="829">
        <v>1534.3</v>
      </c>
      <c r="I102" s="829" t="s">
        <v>322</v>
      </c>
      <c r="J102" s="1241">
        <f t="shared" si="5"/>
        <v>1534.3</v>
      </c>
      <c r="K102" s="840" t="s">
        <v>650</v>
      </c>
      <c r="L102" s="841" t="s">
        <v>661</v>
      </c>
      <c r="M102" s="841" t="s">
        <v>352</v>
      </c>
      <c r="N102" s="841" t="s">
        <v>1021</v>
      </c>
      <c r="O102" s="841"/>
      <c r="P102" s="841" t="s">
        <v>5</v>
      </c>
      <c r="Q102" s="841" t="s">
        <v>323</v>
      </c>
      <c r="R102" s="840" t="s">
        <v>652</v>
      </c>
      <c r="S102" s="829"/>
      <c r="T102" s="829" t="s">
        <v>5</v>
      </c>
      <c r="U102" s="829" t="s">
        <v>323</v>
      </c>
      <c r="V102" s="847" t="s">
        <v>652</v>
      </c>
    </row>
    <row r="103" spans="1:22" outlineLevel="1">
      <c r="A103" s="847" t="s">
        <v>109</v>
      </c>
      <c r="B103" s="829" t="s">
        <v>2936</v>
      </c>
      <c r="C103" s="839">
        <v>43158</v>
      </c>
      <c r="D103" s="829" t="s">
        <v>2986</v>
      </c>
      <c r="E103" s="830" t="s">
        <v>716</v>
      </c>
      <c r="F103" s="831">
        <v>70974</v>
      </c>
      <c r="G103" s="832">
        <v>70.58</v>
      </c>
      <c r="H103" s="829">
        <v>100.14</v>
      </c>
      <c r="I103" s="829" t="s">
        <v>322</v>
      </c>
      <c r="J103" s="1241">
        <f t="shared" si="5"/>
        <v>100.14</v>
      </c>
      <c r="K103" s="840" t="s">
        <v>656</v>
      </c>
      <c r="L103" s="841" t="s">
        <v>661</v>
      </c>
      <c r="M103" s="841" t="s">
        <v>352</v>
      </c>
      <c r="N103" s="841" t="s">
        <v>662</v>
      </c>
      <c r="O103" s="841"/>
      <c r="P103" s="841" t="s">
        <v>5</v>
      </c>
      <c r="Q103" s="841" t="s">
        <v>323</v>
      </c>
      <c r="R103" s="840" t="s">
        <v>652</v>
      </c>
      <c r="S103" s="829"/>
      <c r="T103" s="829" t="s">
        <v>5</v>
      </c>
      <c r="U103" s="829" t="s">
        <v>323</v>
      </c>
      <c r="V103" s="847" t="s">
        <v>652</v>
      </c>
    </row>
    <row r="104" spans="1:22" outlineLevel="1">
      <c r="A104" s="847" t="s">
        <v>109</v>
      </c>
      <c r="B104" s="829" t="s">
        <v>2936</v>
      </c>
      <c r="C104" s="839">
        <v>43157</v>
      </c>
      <c r="D104" s="829" t="s">
        <v>2987</v>
      </c>
      <c r="E104" s="830" t="s">
        <v>722</v>
      </c>
      <c r="F104" s="831">
        <v>70974</v>
      </c>
      <c r="G104" s="832">
        <v>1.66</v>
      </c>
      <c r="H104" s="829">
        <v>2.36</v>
      </c>
      <c r="I104" s="829" t="s">
        <v>322</v>
      </c>
      <c r="J104" s="1241">
        <f t="shared" si="5"/>
        <v>2.36</v>
      </c>
      <c r="K104" s="840" t="s">
        <v>694</v>
      </c>
      <c r="L104" s="841" t="s">
        <v>661</v>
      </c>
      <c r="M104" s="841" t="s">
        <v>352</v>
      </c>
      <c r="N104" s="841" t="s">
        <v>662</v>
      </c>
      <c r="O104" s="841"/>
      <c r="P104" s="841" t="s">
        <v>5</v>
      </c>
      <c r="Q104" s="841" t="s">
        <v>323</v>
      </c>
      <c r="R104" s="840" t="s">
        <v>652</v>
      </c>
      <c r="S104" s="829"/>
      <c r="T104" s="829" t="s">
        <v>5</v>
      </c>
      <c r="U104" s="829" t="s">
        <v>323</v>
      </c>
      <c r="V104" s="847" t="s">
        <v>652</v>
      </c>
    </row>
    <row r="105" spans="1:22" outlineLevel="1">
      <c r="A105" s="847" t="s">
        <v>109</v>
      </c>
      <c r="B105" s="829" t="s">
        <v>2936</v>
      </c>
      <c r="C105" s="839">
        <v>43158</v>
      </c>
      <c r="D105" s="829" t="s">
        <v>2988</v>
      </c>
      <c r="E105" s="830" t="s">
        <v>719</v>
      </c>
      <c r="F105" s="831">
        <v>70974</v>
      </c>
      <c r="G105" s="832">
        <v>24.91</v>
      </c>
      <c r="H105" s="829">
        <v>35.340000000000003</v>
      </c>
      <c r="I105" s="829" t="s">
        <v>322</v>
      </c>
      <c r="J105" s="1241">
        <f t="shared" si="5"/>
        <v>35.340000000000003</v>
      </c>
      <c r="K105" s="840" t="s">
        <v>694</v>
      </c>
      <c r="L105" s="841" t="s">
        <v>661</v>
      </c>
      <c r="M105" s="841" t="s">
        <v>352</v>
      </c>
      <c r="N105" s="841" t="s">
        <v>1021</v>
      </c>
      <c r="O105" s="841"/>
      <c r="P105" s="841" t="s">
        <v>5</v>
      </c>
      <c r="Q105" s="841" t="s">
        <v>323</v>
      </c>
      <c r="R105" s="840" t="s">
        <v>652</v>
      </c>
      <c r="S105" s="829"/>
      <c r="T105" s="829" t="s">
        <v>5</v>
      </c>
      <c r="U105" s="829" t="s">
        <v>323</v>
      </c>
      <c r="V105" s="847" t="s">
        <v>652</v>
      </c>
    </row>
    <row r="106" spans="1:22">
      <c r="A106" s="842" t="s">
        <v>647</v>
      </c>
      <c r="B106" s="842"/>
      <c r="C106" s="842"/>
      <c r="D106" s="842"/>
      <c r="E106" s="843"/>
      <c r="F106" s="844"/>
      <c r="G106" s="845">
        <f>SUM(G98:G105)</f>
        <v>2406.56</v>
      </c>
      <c r="H106" s="846">
        <f>SUM(H98:H105)</f>
        <v>3330.2799999999997</v>
      </c>
      <c r="I106" s="842"/>
      <c r="J106" s="1242">
        <f>SUM(J98:J105)</f>
        <v>3330.2799999999997</v>
      </c>
      <c r="K106" s="842"/>
      <c r="L106" s="842"/>
      <c r="M106" s="842"/>
      <c r="N106" s="842"/>
      <c r="O106" s="842"/>
      <c r="P106" s="842"/>
      <c r="Q106" s="842"/>
      <c r="R106" s="842"/>
      <c r="S106" s="829"/>
      <c r="T106" s="829"/>
      <c r="U106" s="829"/>
      <c r="V106" s="829"/>
    </row>
    <row r="107" spans="1:22" outlineLevel="1">
      <c r="A107" s="847" t="s">
        <v>110</v>
      </c>
      <c r="B107" s="829" t="s">
        <v>2938</v>
      </c>
      <c r="C107" s="839">
        <v>43125</v>
      </c>
      <c r="D107" s="829" t="s">
        <v>2983</v>
      </c>
      <c r="E107" s="830" t="s">
        <v>713</v>
      </c>
      <c r="F107" s="831">
        <v>70672</v>
      </c>
      <c r="G107" s="832">
        <v>1125.9100000000001</v>
      </c>
      <c r="H107" s="829">
        <v>1520.3</v>
      </c>
      <c r="I107" s="829" t="s">
        <v>322</v>
      </c>
      <c r="J107" s="1241">
        <f t="shared" ref="J107:J115" si="6">H107</f>
        <v>1520.3</v>
      </c>
      <c r="K107" s="840" t="s">
        <v>650</v>
      </c>
      <c r="L107" s="841" t="s">
        <v>661</v>
      </c>
      <c r="M107" s="841" t="s">
        <v>352</v>
      </c>
      <c r="N107" s="841" t="s">
        <v>662</v>
      </c>
      <c r="O107" s="841"/>
      <c r="P107" s="841" t="s">
        <v>5</v>
      </c>
      <c r="Q107" s="841" t="s">
        <v>323</v>
      </c>
      <c r="R107" s="840" t="s">
        <v>652</v>
      </c>
      <c r="S107" s="829"/>
      <c r="T107" s="829" t="s">
        <v>5</v>
      </c>
      <c r="U107" s="829" t="s">
        <v>323</v>
      </c>
      <c r="V107" s="847" t="s">
        <v>652</v>
      </c>
    </row>
    <row r="108" spans="1:22" outlineLevel="1">
      <c r="A108" s="847" t="s">
        <v>110</v>
      </c>
      <c r="B108" s="829" t="s">
        <v>2938</v>
      </c>
      <c r="C108" s="839">
        <v>43125</v>
      </c>
      <c r="D108" s="829" t="s">
        <v>2939</v>
      </c>
      <c r="E108" s="830" t="s">
        <v>716</v>
      </c>
      <c r="F108" s="831">
        <v>70672</v>
      </c>
      <c r="G108" s="832">
        <v>74.16</v>
      </c>
      <c r="H108" s="829">
        <v>100.14</v>
      </c>
      <c r="I108" s="829" t="s">
        <v>322</v>
      </c>
      <c r="J108" s="1241">
        <f t="shared" si="6"/>
        <v>100.14</v>
      </c>
      <c r="K108" s="840" t="s">
        <v>656</v>
      </c>
      <c r="L108" s="841" t="s">
        <v>661</v>
      </c>
      <c r="M108" s="841" t="s">
        <v>352</v>
      </c>
      <c r="N108" s="841" t="s">
        <v>662</v>
      </c>
      <c r="O108" s="841"/>
      <c r="P108" s="841" t="s">
        <v>5</v>
      </c>
      <c r="Q108" s="841" t="s">
        <v>323</v>
      </c>
      <c r="R108" s="840" t="s">
        <v>652</v>
      </c>
      <c r="S108" s="829"/>
      <c r="T108" s="829" t="s">
        <v>5</v>
      </c>
      <c r="U108" s="829" t="s">
        <v>323</v>
      </c>
      <c r="V108" s="847" t="s">
        <v>652</v>
      </c>
    </row>
    <row r="109" spans="1:22" outlineLevel="1">
      <c r="A109" s="847" t="s">
        <v>110</v>
      </c>
      <c r="B109" s="829" t="s">
        <v>2938</v>
      </c>
      <c r="C109" s="839">
        <v>43125</v>
      </c>
      <c r="D109" s="829" t="s">
        <v>2940</v>
      </c>
      <c r="E109" s="830" t="s">
        <v>719</v>
      </c>
      <c r="F109" s="831">
        <v>70672</v>
      </c>
      <c r="G109" s="832">
        <v>26.17</v>
      </c>
      <c r="H109" s="829">
        <v>35.340000000000003</v>
      </c>
      <c r="I109" s="829" t="s">
        <v>322</v>
      </c>
      <c r="J109" s="1241">
        <f t="shared" si="6"/>
        <v>35.340000000000003</v>
      </c>
      <c r="K109" s="840" t="s">
        <v>694</v>
      </c>
      <c r="L109" s="841" t="s">
        <v>661</v>
      </c>
      <c r="M109" s="841" t="s">
        <v>352</v>
      </c>
      <c r="N109" s="841" t="s">
        <v>662</v>
      </c>
      <c r="O109" s="841"/>
      <c r="P109" s="841" t="s">
        <v>5</v>
      </c>
      <c r="Q109" s="841" t="s">
        <v>323</v>
      </c>
      <c r="R109" s="840" t="s">
        <v>652</v>
      </c>
      <c r="S109" s="829"/>
      <c r="T109" s="829" t="s">
        <v>5</v>
      </c>
      <c r="U109" s="829" t="s">
        <v>323</v>
      </c>
      <c r="V109" s="847" t="s">
        <v>652</v>
      </c>
    </row>
    <row r="110" spans="1:22" outlineLevel="1">
      <c r="A110" s="847" t="s">
        <v>110</v>
      </c>
      <c r="B110" s="829" t="s">
        <v>2938</v>
      </c>
      <c r="C110" s="839">
        <v>43126</v>
      </c>
      <c r="D110" s="829" t="s">
        <v>2941</v>
      </c>
      <c r="E110" s="830" t="s">
        <v>722</v>
      </c>
      <c r="F110" s="831">
        <v>70672</v>
      </c>
      <c r="G110" s="832">
        <v>1.75</v>
      </c>
      <c r="H110" s="829">
        <v>2.36</v>
      </c>
      <c r="I110" s="829" t="s">
        <v>322</v>
      </c>
      <c r="J110" s="1241">
        <f t="shared" si="6"/>
        <v>2.36</v>
      </c>
      <c r="K110" s="840" t="s">
        <v>694</v>
      </c>
      <c r="L110" s="841" t="s">
        <v>661</v>
      </c>
      <c r="M110" s="841" t="s">
        <v>352</v>
      </c>
      <c r="N110" s="841" t="s">
        <v>662</v>
      </c>
      <c r="O110" s="841"/>
      <c r="P110" s="841" t="s">
        <v>5</v>
      </c>
      <c r="Q110" s="841" t="s">
        <v>323</v>
      </c>
      <c r="R110" s="840" t="s">
        <v>652</v>
      </c>
      <c r="S110" s="829"/>
      <c r="T110" s="829" t="s">
        <v>5</v>
      </c>
      <c r="U110" s="829" t="s">
        <v>323</v>
      </c>
      <c r="V110" s="847" t="s">
        <v>652</v>
      </c>
    </row>
    <row r="111" spans="1:22" outlineLevel="1">
      <c r="A111" s="847" t="s">
        <v>110</v>
      </c>
      <c r="B111" s="829" t="s">
        <v>2936</v>
      </c>
      <c r="C111" s="839">
        <v>43158</v>
      </c>
      <c r="D111" s="829" t="s">
        <v>2985</v>
      </c>
      <c r="E111" s="830" t="s">
        <v>713</v>
      </c>
      <c r="F111" s="831">
        <v>70974</v>
      </c>
      <c r="G111" s="832">
        <v>1081.42</v>
      </c>
      <c r="H111" s="829">
        <v>1534.3</v>
      </c>
      <c r="I111" s="829" t="s">
        <v>322</v>
      </c>
      <c r="J111" s="1241">
        <f t="shared" si="6"/>
        <v>1534.3</v>
      </c>
      <c r="K111" s="840" t="s">
        <v>650</v>
      </c>
      <c r="L111" s="841" t="s">
        <v>661</v>
      </c>
      <c r="M111" s="841" t="s">
        <v>352</v>
      </c>
      <c r="N111" s="841" t="s">
        <v>1021</v>
      </c>
      <c r="O111" s="841"/>
      <c r="P111" s="841" t="s">
        <v>5</v>
      </c>
      <c r="Q111" s="841" t="s">
        <v>323</v>
      </c>
      <c r="R111" s="840" t="s">
        <v>652</v>
      </c>
      <c r="S111" s="829"/>
      <c r="T111" s="829" t="s">
        <v>5</v>
      </c>
      <c r="U111" s="829" t="s">
        <v>323</v>
      </c>
      <c r="V111" s="847" t="s">
        <v>652</v>
      </c>
    </row>
    <row r="112" spans="1:22" outlineLevel="1">
      <c r="A112" s="847" t="s">
        <v>110</v>
      </c>
      <c r="B112" s="829" t="s">
        <v>2936</v>
      </c>
      <c r="C112" s="839">
        <v>43158</v>
      </c>
      <c r="D112" s="829" t="s">
        <v>2986</v>
      </c>
      <c r="E112" s="830" t="s">
        <v>716</v>
      </c>
      <c r="F112" s="831">
        <v>70974</v>
      </c>
      <c r="G112" s="832">
        <v>70.58</v>
      </c>
      <c r="H112" s="829">
        <v>100.14</v>
      </c>
      <c r="I112" s="829" t="s">
        <v>322</v>
      </c>
      <c r="J112" s="1241">
        <f t="shared" si="6"/>
        <v>100.14</v>
      </c>
      <c r="K112" s="840" t="s">
        <v>656</v>
      </c>
      <c r="L112" s="841" t="s">
        <v>661</v>
      </c>
      <c r="M112" s="841" t="s">
        <v>352</v>
      </c>
      <c r="N112" s="841" t="s">
        <v>662</v>
      </c>
      <c r="O112" s="841"/>
      <c r="P112" s="841" t="s">
        <v>5</v>
      </c>
      <c r="Q112" s="841" t="s">
        <v>323</v>
      </c>
      <c r="R112" s="840" t="s">
        <v>652</v>
      </c>
      <c r="S112" s="829"/>
      <c r="T112" s="829" t="s">
        <v>5</v>
      </c>
      <c r="U112" s="829" t="s">
        <v>323</v>
      </c>
      <c r="V112" s="847" t="s">
        <v>652</v>
      </c>
    </row>
    <row r="113" spans="1:22" outlineLevel="1">
      <c r="A113" s="847" t="s">
        <v>110</v>
      </c>
      <c r="B113" s="829" t="s">
        <v>2936</v>
      </c>
      <c r="C113" s="839">
        <v>43157</v>
      </c>
      <c r="D113" s="829" t="s">
        <v>2987</v>
      </c>
      <c r="E113" s="830" t="s">
        <v>722</v>
      </c>
      <c r="F113" s="831">
        <v>70974</v>
      </c>
      <c r="G113" s="832">
        <v>1.66</v>
      </c>
      <c r="H113" s="829">
        <v>2.36</v>
      </c>
      <c r="I113" s="829" t="s">
        <v>322</v>
      </c>
      <c r="J113" s="1241">
        <f t="shared" si="6"/>
        <v>2.36</v>
      </c>
      <c r="K113" s="840" t="s">
        <v>694</v>
      </c>
      <c r="L113" s="841" t="s">
        <v>661</v>
      </c>
      <c r="M113" s="841" t="s">
        <v>352</v>
      </c>
      <c r="N113" s="841" t="s">
        <v>662</v>
      </c>
      <c r="O113" s="841"/>
      <c r="P113" s="841" t="s">
        <v>5</v>
      </c>
      <c r="Q113" s="841" t="s">
        <v>323</v>
      </c>
      <c r="R113" s="840" t="s">
        <v>652</v>
      </c>
      <c r="S113" s="829"/>
      <c r="T113" s="829" t="s">
        <v>5</v>
      </c>
      <c r="U113" s="829" t="s">
        <v>323</v>
      </c>
      <c r="V113" s="847" t="s">
        <v>652</v>
      </c>
    </row>
    <row r="114" spans="1:22" outlineLevel="1">
      <c r="A114" s="847" t="s">
        <v>110</v>
      </c>
      <c r="B114" s="829" t="s">
        <v>2936</v>
      </c>
      <c r="C114" s="839">
        <v>43158</v>
      </c>
      <c r="D114" s="829" t="s">
        <v>2988</v>
      </c>
      <c r="E114" s="830" t="s">
        <v>719</v>
      </c>
      <c r="F114" s="831">
        <v>70974</v>
      </c>
      <c r="G114" s="832">
        <v>24.91</v>
      </c>
      <c r="H114" s="829">
        <v>35.340000000000003</v>
      </c>
      <c r="I114" s="829" t="s">
        <v>322</v>
      </c>
      <c r="J114" s="1241">
        <f t="shared" si="6"/>
        <v>35.340000000000003</v>
      </c>
      <c r="K114" s="840" t="s">
        <v>694</v>
      </c>
      <c r="L114" s="841" t="s">
        <v>661</v>
      </c>
      <c r="M114" s="841" t="s">
        <v>352</v>
      </c>
      <c r="N114" s="841" t="s">
        <v>1021</v>
      </c>
      <c r="O114" s="841"/>
      <c r="P114" s="841" t="s">
        <v>5</v>
      </c>
      <c r="Q114" s="841" t="s">
        <v>323</v>
      </c>
      <c r="R114" s="840" t="s">
        <v>652</v>
      </c>
      <c r="S114" s="829"/>
      <c r="T114" s="829" t="s">
        <v>5</v>
      </c>
      <c r="U114" s="829" t="s">
        <v>323</v>
      </c>
      <c r="V114" s="847" t="s">
        <v>652</v>
      </c>
    </row>
    <row r="115" spans="1:22" outlineLevel="1">
      <c r="A115" s="847" t="s">
        <v>110</v>
      </c>
      <c r="B115" s="829" t="s">
        <v>2936</v>
      </c>
      <c r="C115" s="839">
        <v>43137</v>
      </c>
      <c r="D115" s="829" t="s">
        <v>2989</v>
      </c>
      <c r="E115" s="830" t="s">
        <v>2990</v>
      </c>
      <c r="F115" s="831">
        <v>70974</v>
      </c>
      <c r="G115" s="832">
        <v>4.2300000000000004</v>
      </c>
      <c r="H115" s="829">
        <v>6</v>
      </c>
      <c r="I115" s="829" t="s">
        <v>322</v>
      </c>
      <c r="J115" s="1241">
        <f t="shared" si="6"/>
        <v>6</v>
      </c>
      <c r="K115" s="840" t="s">
        <v>880</v>
      </c>
      <c r="L115" s="841" t="s">
        <v>661</v>
      </c>
      <c r="M115" s="841" t="s">
        <v>352</v>
      </c>
      <c r="N115" s="841"/>
      <c r="O115" s="841"/>
      <c r="P115" s="841" t="s">
        <v>5</v>
      </c>
      <c r="Q115" s="841" t="s">
        <v>323</v>
      </c>
      <c r="R115" s="840" t="s">
        <v>652</v>
      </c>
      <c r="S115" s="829"/>
      <c r="T115" s="829" t="s">
        <v>5</v>
      </c>
      <c r="U115" s="829" t="s">
        <v>323</v>
      </c>
      <c r="V115" s="847" t="s">
        <v>652</v>
      </c>
    </row>
    <row r="116" spans="1:22">
      <c r="A116" s="842" t="s">
        <v>647</v>
      </c>
      <c r="B116" s="842"/>
      <c r="C116" s="842"/>
      <c r="D116" s="842"/>
      <c r="E116" s="843"/>
      <c r="F116" s="844"/>
      <c r="G116" s="845">
        <f>SUM(G107:G115)</f>
        <v>2410.79</v>
      </c>
      <c r="H116" s="846">
        <f>SUM(H107:H115)</f>
        <v>3336.2799999999997</v>
      </c>
      <c r="I116" s="842"/>
      <c r="J116" s="1242">
        <f>SUM(J107:J115)</f>
        <v>3336.2799999999997</v>
      </c>
      <c r="K116" s="842"/>
      <c r="L116" s="842"/>
      <c r="M116" s="842"/>
      <c r="N116" s="842"/>
      <c r="O116" s="842"/>
      <c r="P116" s="842"/>
      <c r="Q116" s="842"/>
      <c r="R116" s="842"/>
      <c r="S116" s="829"/>
      <c r="T116" s="829"/>
      <c r="U116" s="829"/>
      <c r="V116" s="829"/>
    </row>
    <row r="117" spans="1:22" outlineLevel="1">
      <c r="A117" s="847" t="s">
        <v>111</v>
      </c>
      <c r="B117" s="829" t="s">
        <v>2938</v>
      </c>
      <c r="C117" s="839">
        <v>43125</v>
      </c>
      <c r="D117" s="829" t="s">
        <v>2983</v>
      </c>
      <c r="E117" s="830" t="s">
        <v>724</v>
      </c>
      <c r="F117" s="831">
        <v>70672</v>
      </c>
      <c r="G117" s="832">
        <v>815.56</v>
      </c>
      <c r="H117" s="829">
        <v>1101.25</v>
      </c>
      <c r="I117" s="829" t="s">
        <v>322</v>
      </c>
      <c r="J117" s="1241">
        <f t="shared" ref="J117:J124" si="7">H117</f>
        <v>1101.25</v>
      </c>
      <c r="K117" s="840" t="s">
        <v>650</v>
      </c>
      <c r="L117" s="841" t="s">
        <v>661</v>
      </c>
      <c r="M117" s="841" t="s">
        <v>352</v>
      </c>
      <c r="N117" s="841" t="s">
        <v>725</v>
      </c>
      <c r="O117" s="841"/>
      <c r="P117" s="841" t="s">
        <v>5</v>
      </c>
      <c r="Q117" s="841" t="s">
        <v>323</v>
      </c>
      <c r="R117" s="840" t="s">
        <v>652</v>
      </c>
      <c r="S117" s="829"/>
      <c r="T117" s="829" t="s">
        <v>5</v>
      </c>
      <c r="U117" s="829" t="s">
        <v>323</v>
      </c>
      <c r="V117" s="847" t="s">
        <v>652</v>
      </c>
    </row>
    <row r="118" spans="1:22" outlineLevel="1">
      <c r="A118" s="847" t="s">
        <v>111</v>
      </c>
      <c r="B118" s="829" t="s">
        <v>2938</v>
      </c>
      <c r="C118" s="839">
        <v>43125</v>
      </c>
      <c r="D118" s="829" t="s">
        <v>2939</v>
      </c>
      <c r="E118" s="830" t="s">
        <v>727</v>
      </c>
      <c r="F118" s="831">
        <v>70672</v>
      </c>
      <c r="G118" s="832">
        <v>52.52</v>
      </c>
      <c r="H118" s="829">
        <v>70.92</v>
      </c>
      <c r="I118" s="829" t="s">
        <v>322</v>
      </c>
      <c r="J118" s="1241">
        <f t="shared" si="7"/>
        <v>70.92</v>
      </c>
      <c r="K118" s="840" t="s">
        <v>656</v>
      </c>
      <c r="L118" s="841" t="s">
        <v>661</v>
      </c>
      <c r="M118" s="841" t="s">
        <v>352</v>
      </c>
      <c r="N118" s="841" t="s">
        <v>725</v>
      </c>
      <c r="O118" s="841"/>
      <c r="P118" s="841" t="s">
        <v>5</v>
      </c>
      <c r="Q118" s="841" t="s">
        <v>323</v>
      </c>
      <c r="R118" s="840" t="s">
        <v>652</v>
      </c>
      <c r="S118" s="829"/>
      <c r="T118" s="829" t="s">
        <v>5</v>
      </c>
      <c r="U118" s="829" t="s">
        <v>323</v>
      </c>
      <c r="V118" s="847" t="s">
        <v>652</v>
      </c>
    </row>
    <row r="119" spans="1:22" outlineLevel="1">
      <c r="A119" s="847" t="s">
        <v>111</v>
      </c>
      <c r="B119" s="829" t="s">
        <v>2938</v>
      </c>
      <c r="C119" s="839">
        <v>43126</v>
      </c>
      <c r="D119" s="829" t="s">
        <v>2941</v>
      </c>
      <c r="E119" s="830" t="s">
        <v>736</v>
      </c>
      <c r="F119" s="831">
        <v>70672</v>
      </c>
      <c r="G119" s="832">
        <v>0.67</v>
      </c>
      <c r="H119" s="829">
        <v>0.91</v>
      </c>
      <c r="I119" s="829" t="s">
        <v>322</v>
      </c>
      <c r="J119" s="1241">
        <f t="shared" si="7"/>
        <v>0.91</v>
      </c>
      <c r="K119" s="840" t="s">
        <v>694</v>
      </c>
      <c r="L119" s="841" t="s">
        <v>661</v>
      </c>
      <c r="M119" s="841" t="s">
        <v>352</v>
      </c>
      <c r="N119" s="841" t="s">
        <v>725</v>
      </c>
      <c r="O119" s="841"/>
      <c r="P119" s="841" t="s">
        <v>5</v>
      </c>
      <c r="Q119" s="841" t="s">
        <v>323</v>
      </c>
      <c r="R119" s="840" t="s">
        <v>652</v>
      </c>
      <c r="S119" s="829"/>
      <c r="T119" s="829" t="s">
        <v>5</v>
      </c>
      <c r="U119" s="829" t="s">
        <v>323</v>
      </c>
      <c r="V119" s="847" t="s">
        <v>652</v>
      </c>
    </row>
    <row r="120" spans="1:22" outlineLevel="1">
      <c r="A120" s="847" t="s">
        <v>111</v>
      </c>
      <c r="B120" s="829" t="s">
        <v>2938</v>
      </c>
      <c r="C120" s="839">
        <v>43125</v>
      </c>
      <c r="D120" s="829" t="s">
        <v>2940</v>
      </c>
      <c r="E120" s="830" t="s">
        <v>731</v>
      </c>
      <c r="F120" s="831">
        <v>70672</v>
      </c>
      <c r="G120" s="832">
        <v>18.54</v>
      </c>
      <c r="H120" s="829">
        <v>25.03</v>
      </c>
      <c r="I120" s="829" t="s">
        <v>322</v>
      </c>
      <c r="J120" s="1241">
        <f t="shared" si="7"/>
        <v>25.03</v>
      </c>
      <c r="K120" s="840" t="s">
        <v>694</v>
      </c>
      <c r="L120" s="841" t="s">
        <v>661</v>
      </c>
      <c r="M120" s="841" t="s">
        <v>352</v>
      </c>
      <c r="N120" s="841" t="s">
        <v>725</v>
      </c>
      <c r="O120" s="841"/>
      <c r="P120" s="841" t="s">
        <v>5</v>
      </c>
      <c r="Q120" s="841" t="s">
        <v>323</v>
      </c>
      <c r="R120" s="840" t="s">
        <v>652</v>
      </c>
      <c r="S120" s="829"/>
      <c r="T120" s="829" t="s">
        <v>5</v>
      </c>
      <c r="U120" s="829" t="s">
        <v>323</v>
      </c>
      <c r="V120" s="847" t="s">
        <v>652</v>
      </c>
    </row>
    <row r="121" spans="1:22" outlineLevel="1">
      <c r="A121" s="847" t="s">
        <v>111</v>
      </c>
      <c r="B121" s="829" t="s">
        <v>2936</v>
      </c>
      <c r="C121" s="839">
        <v>43158</v>
      </c>
      <c r="D121" s="829" t="s">
        <v>2985</v>
      </c>
      <c r="E121" s="830" t="s">
        <v>724</v>
      </c>
      <c r="F121" s="831">
        <v>70974</v>
      </c>
      <c r="G121" s="832">
        <v>143.1</v>
      </c>
      <c r="H121" s="829">
        <v>203.03</v>
      </c>
      <c r="I121" s="829" t="s">
        <v>322</v>
      </c>
      <c r="J121" s="1241">
        <f t="shared" si="7"/>
        <v>203.03</v>
      </c>
      <c r="K121" s="840" t="s">
        <v>650</v>
      </c>
      <c r="L121" s="841" t="s">
        <v>661</v>
      </c>
      <c r="M121" s="841" t="s">
        <v>352</v>
      </c>
      <c r="N121" s="841" t="s">
        <v>725</v>
      </c>
      <c r="O121" s="841"/>
      <c r="P121" s="841" t="s">
        <v>5</v>
      </c>
      <c r="Q121" s="841" t="s">
        <v>323</v>
      </c>
      <c r="R121" s="840" t="s">
        <v>652</v>
      </c>
      <c r="S121" s="829"/>
      <c r="T121" s="829" t="s">
        <v>5</v>
      </c>
      <c r="U121" s="829" t="s">
        <v>323</v>
      </c>
      <c r="V121" s="847" t="s">
        <v>652</v>
      </c>
    </row>
    <row r="122" spans="1:22" outlineLevel="1">
      <c r="A122" s="847" t="s">
        <v>111</v>
      </c>
      <c r="B122" s="829" t="s">
        <v>2936</v>
      </c>
      <c r="C122" s="839">
        <v>43158</v>
      </c>
      <c r="D122" s="829" t="s">
        <v>2986</v>
      </c>
      <c r="E122" s="830" t="s">
        <v>727</v>
      </c>
      <c r="F122" s="831">
        <v>70974</v>
      </c>
      <c r="G122" s="832">
        <v>9.09</v>
      </c>
      <c r="H122" s="829">
        <v>12.89</v>
      </c>
      <c r="I122" s="829" t="s">
        <v>322</v>
      </c>
      <c r="J122" s="1241">
        <f t="shared" si="7"/>
        <v>12.89</v>
      </c>
      <c r="K122" s="840" t="s">
        <v>656</v>
      </c>
      <c r="L122" s="841" t="s">
        <v>661</v>
      </c>
      <c r="M122" s="841" t="s">
        <v>352</v>
      </c>
      <c r="N122" s="841" t="s">
        <v>725</v>
      </c>
      <c r="O122" s="841"/>
      <c r="P122" s="841" t="s">
        <v>5</v>
      </c>
      <c r="Q122" s="841" t="s">
        <v>323</v>
      </c>
      <c r="R122" s="840" t="s">
        <v>652</v>
      </c>
      <c r="S122" s="829"/>
      <c r="T122" s="829" t="s">
        <v>5</v>
      </c>
      <c r="U122" s="829" t="s">
        <v>323</v>
      </c>
      <c r="V122" s="847" t="s">
        <v>652</v>
      </c>
    </row>
    <row r="123" spans="1:22" outlineLevel="1">
      <c r="A123" s="847" t="s">
        <v>111</v>
      </c>
      <c r="B123" s="829" t="s">
        <v>2936</v>
      </c>
      <c r="C123" s="839">
        <v>43157</v>
      </c>
      <c r="D123" s="829" t="s">
        <v>2987</v>
      </c>
      <c r="E123" s="830" t="s">
        <v>736</v>
      </c>
      <c r="F123" s="831">
        <v>70974</v>
      </c>
      <c r="G123" s="832">
        <v>0.21</v>
      </c>
      <c r="H123" s="829">
        <v>0.3</v>
      </c>
      <c r="I123" s="829" t="s">
        <v>322</v>
      </c>
      <c r="J123" s="1241">
        <f t="shared" si="7"/>
        <v>0.3</v>
      </c>
      <c r="K123" s="840" t="s">
        <v>694</v>
      </c>
      <c r="L123" s="841" t="s">
        <v>661</v>
      </c>
      <c r="M123" s="841" t="s">
        <v>352</v>
      </c>
      <c r="N123" s="841" t="s">
        <v>725</v>
      </c>
      <c r="O123" s="841"/>
      <c r="P123" s="841" t="s">
        <v>5</v>
      </c>
      <c r="Q123" s="841" t="s">
        <v>323</v>
      </c>
      <c r="R123" s="840" t="s">
        <v>652</v>
      </c>
      <c r="S123" s="829"/>
      <c r="T123" s="829" t="s">
        <v>5</v>
      </c>
      <c r="U123" s="829" t="s">
        <v>323</v>
      </c>
      <c r="V123" s="847" t="s">
        <v>652</v>
      </c>
    </row>
    <row r="124" spans="1:22" outlineLevel="1">
      <c r="A124" s="847" t="s">
        <v>111</v>
      </c>
      <c r="B124" s="829" t="s">
        <v>2936</v>
      </c>
      <c r="C124" s="839">
        <v>43158</v>
      </c>
      <c r="D124" s="829" t="s">
        <v>2988</v>
      </c>
      <c r="E124" s="830" t="s">
        <v>731</v>
      </c>
      <c r="F124" s="831">
        <v>70974</v>
      </c>
      <c r="G124" s="832">
        <v>3.21</v>
      </c>
      <c r="H124" s="829">
        <v>4.55</v>
      </c>
      <c r="I124" s="829" t="s">
        <v>322</v>
      </c>
      <c r="J124" s="1241">
        <f t="shared" si="7"/>
        <v>4.55</v>
      </c>
      <c r="K124" s="840" t="s">
        <v>694</v>
      </c>
      <c r="L124" s="841" t="s">
        <v>661</v>
      </c>
      <c r="M124" s="841" t="s">
        <v>352</v>
      </c>
      <c r="N124" s="841" t="s">
        <v>725</v>
      </c>
      <c r="O124" s="841"/>
      <c r="P124" s="841" t="s">
        <v>5</v>
      </c>
      <c r="Q124" s="841" t="s">
        <v>323</v>
      </c>
      <c r="R124" s="840" t="s">
        <v>652</v>
      </c>
      <c r="S124" s="829"/>
      <c r="T124" s="829" t="s">
        <v>5</v>
      </c>
      <c r="U124" s="829" t="s">
        <v>323</v>
      </c>
      <c r="V124" s="847" t="s">
        <v>652</v>
      </c>
    </row>
    <row r="125" spans="1:22">
      <c r="A125" s="842" t="s">
        <v>647</v>
      </c>
      <c r="B125" s="842"/>
      <c r="C125" s="842"/>
      <c r="D125" s="842"/>
      <c r="E125" s="843"/>
      <c r="F125" s="844"/>
      <c r="G125" s="845">
        <f>SUM(G117:G124)</f>
        <v>1042.8999999999999</v>
      </c>
      <c r="H125" s="846">
        <f>SUM(H117:H124)</f>
        <v>1418.88</v>
      </c>
      <c r="I125" s="842"/>
      <c r="J125" s="1242">
        <f>SUM(J117:J124)</f>
        <v>1418.88</v>
      </c>
      <c r="K125" s="842"/>
      <c r="L125" s="842"/>
      <c r="M125" s="842"/>
      <c r="N125" s="842"/>
      <c r="O125" s="842"/>
      <c r="P125" s="842"/>
      <c r="Q125" s="842"/>
      <c r="R125" s="842"/>
      <c r="S125" s="829"/>
      <c r="T125" s="829"/>
      <c r="U125" s="829"/>
      <c r="V125" s="829"/>
    </row>
    <row r="126" spans="1:22" outlineLevel="1">
      <c r="A126" s="847" t="s">
        <v>112</v>
      </c>
      <c r="B126" s="829" t="s">
        <v>2938</v>
      </c>
      <c r="C126" s="839">
        <v>43125</v>
      </c>
      <c r="D126" s="829" t="s">
        <v>2983</v>
      </c>
      <c r="E126" s="830" t="s">
        <v>737</v>
      </c>
      <c r="F126" s="831">
        <v>70672</v>
      </c>
      <c r="G126" s="832">
        <v>194.82</v>
      </c>
      <c r="H126" s="829">
        <v>263.06</v>
      </c>
      <c r="I126" s="829" t="s">
        <v>322</v>
      </c>
      <c r="J126" s="1241">
        <f t="shared" ref="J126:J133" si="8">H126</f>
        <v>263.06</v>
      </c>
      <c r="K126" s="840" t="s">
        <v>650</v>
      </c>
      <c r="L126" s="841" t="s">
        <v>661</v>
      </c>
      <c r="M126" s="841" t="s">
        <v>352</v>
      </c>
      <c r="N126" s="841" t="s">
        <v>738</v>
      </c>
      <c r="O126" s="841"/>
      <c r="P126" s="841" t="s">
        <v>5</v>
      </c>
      <c r="Q126" s="841" t="s">
        <v>323</v>
      </c>
      <c r="R126" s="840" t="s">
        <v>652</v>
      </c>
      <c r="S126" s="829"/>
      <c r="T126" s="829" t="s">
        <v>5</v>
      </c>
      <c r="U126" s="829" t="s">
        <v>323</v>
      </c>
      <c r="V126" s="847" t="s">
        <v>652</v>
      </c>
    </row>
    <row r="127" spans="1:22" outlineLevel="1">
      <c r="A127" s="847" t="s">
        <v>112</v>
      </c>
      <c r="B127" s="829" t="s">
        <v>2938</v>
      </c>
      <c r="C127" s="839">
        <v>43125</v>
      </c>
      <c r="D127" s="829" t="s">
        <v>2939</v>
      </c>
      <c r="E127" s="830" t="s">
        <v>739</v>
      </c>
      <c r="F127" s="831">
        <v>70672</v>
      </c>
      <c r="G127" s="832">
        <v>12.57</v>
      </c>
      <c r="H127" s="829">
        <v>16.97</v>
      </c>
      <c r="I127" s="829" t="s">
        <v>322</v>
      </c>
      <c r="J127" s="1241">
        <f t="shared" si="8"/>
        <v>16.97</v>
      </c>
      <c r="K127" s="840" t="s">
        <v>656</v>
      </c>
      <c r="L127" s="841" t="s">
        <v>661</v>
      </c>
      <c r="M127" s="841" t="s">
        <v>352</v>
      </c>
      <c r="N127" s="841" t="s">
        <v>738</v>
      </c>
      <c r="O127" s="841"/>
      <c r="P127" s="841" t="s">
        <v>5</v>
      </c>
      <c r="Q127" s="841" t="s">
        <v>323</v>
      </c>
      <c r="R127" s="840" t="s">
        <v>652</v>
      </c>
      <c r="S127" s="829"/>
      <c r="T127" s="829" t="s">
        <v>5</v>
      </c>
      <c r="U127" s="829" t="s">
        <v>323</v>
      </c>
      <c r="V127" s="847" t="s">
        <v>652</v>
      </c>
    </row>
    <row r="128" spans="1:22" outlineLevel="1">
      <c r="A128" s="847" t="s">
        <v>112</v>
      </c>
      <c r="B128" s="829" t="s">
        <v>2938</v>
      </c>
      <c r="C128" s="839">
        <v>43125</v>
      </c>
      <c r="D128" s="829" t="s">
        <v>2940</v>
      </c>
      <c r="E128" s="830" t="s">
        <v>741</v>
      </c>
      <c r="F128" s="831">
        <v>70672</v>
      </c>
      <c r="G128" s="832">
        <v>4.4400000000000004</v>
      </c>
      <c r="H128" s="829">
        <v>5.99</v>
      </c>
      <c r="I128" s="829" t="s">
        <v>322</v>
      </c>
      <c r="J128" s="1241">
        <f t="shared" si="8"/>
        <v>5.99</v>
      </c>
      <c r="K128" s="840" t="s">
        <v>694</v>
      </c>
      <c r="L128" s="841" t="s">
        <v>661</v>
      </c>
      <c r="M128" s="841" t="s">
        <v>352</v>
      </c>
      <c r="N128" s="841" t="s">
        <v>738</v>
      </c>
      <c r="O128" s="841"/>
      <c r="P128" s="841" t="s">
        <v>5</v>
      </c>
      <c r="Q128" s="841" t="s">
        <v>323</v>
      </c>
      <c r="R128" s="840" t="s">
        <v>652</v>
      </c>
      <c r="S128" s="829"/>
      <c r="T128" s="829" t="s">
        <v>5</v>
      </c>
      <c r="U128" s="829" t="s">
        <v>323</v>
      </c>
      <c r="V128" s="847" t="s">
        <v>652</v>
      </c>
    </row>
    <row r="129" spans="1:22" outlineLevel="1">
      <c r="A129" s="847" t="s">
        <v>112</v>
      </c>
      <c r="B129" s="829" t="s">
        <v>2938</v>
      </c>
      <c r="C129" s="839">
        <v>43126</v>
      </c>
      <c r="D129" s="829" t="s">
        <v>2941</v>
      </c>
      <c r="E129" s="830" t="s">
        <v>744</v>
      </c>
      <c r="F129" s="831">
        <v>70672</v>
      </c>
      <c r="G129" s="832">
        <v>0.3</v>
      </c>
      <c r="H129" s="829">
        <v>0.4</v>
      </c>
      <c r="I129" s="829" t="s">
        <v>322</v>
      </c>
      <c r="J129" s="1241">
        <f t="shared" si="8"/>
        <v>0.4</v>
      </c>
      <c r="K129" s="840" t="s">
        <v>694</v>
      </c>
      <c r="L129" s="841" t="s">
        <v>661</v>
      </c>
      <c r="M129" s="841" t="s">
        <v>352</v>
      </c>
      <c r="N129" s="841" t="s">
        <v>738</v>
      </c>
      <c r="O129" s="841"/>
      <c r="P129" s="841" t="s">
        <v>5</v>
      </c>
      <c r="Q129" s="841" t="s">
        <v>323</v>
      </c>
      <c r="R129" s="840" t="s">
        <v>652</v>
      </c>
      <c r="S129" s="829"/>
      <c r="T129" s="829" t="s">
        <v>5</v>
      </c>
      <c r="U129" s="829" t="s">
        <v>323</v>
      </c>
      <c r="V129" s="847" t="s">
        <v>652</v>
      </c>
    </row>
    <row r="130" spans="1:22" outlineLevel="1">
      <c r="A130" s="847" t="s">
        <v>112</v>
      </c>
      <c r="B130" s="829" t="s">
        <v>2936</v>
      </c>
      <c r="C130" s="839">
        <v>43158</v>
      </c>
      <c r="D130" s="829" t="s">
        <v>2985</v>
      </c>
      <c r="E130" s="830" t="s">
        <v>737</v>
      </c>
      <c r="F130" s="831">
        <v>70974</v>
      </c>
      <c r="G130" s="832">
        <v>312.41000000000003</v>
      </c>
      <c r="H130" s="829">
        <v>443.24</v>
      </c>
      <c r="I130" s="829" t="s">
        <v>322</v>
      </c>
      <c r="J130" s="1241">
        <f t="shared" si="8"/>
        <v>443.24</v>
      </c>
      <c r="K130" s="840" t="s">
        <v>650</v>
      </c>
      <c r="L130" s="841" t="s">
        <v>661</v>
      </c>
      <c r="M130" s="841" t="s">
        <v>352</v>
      </c>
      <c r="N130" s="841" t="s">
        <v>738</v>
      </c>
      <c r="O130" s="841"/>
      <c r="P130" s="841" t="s">
        <v>5</v>
      </c>
      <c r="Q130" s="841" t="s">
        <v>323</v>
      </c>
      <c r="R130" s="840" t="s">
        <v>652</v>
      </c>
      <c r="S130" s="829"/>
      <c r="T130" s="829" t="s">
        <v>5</v>
      </c>
      <c r="U130" s="829" t="s">
        <v>323</v>
      </c>
      <c r="V130" s="847" t="s">
        <v>652</v>
      </c>
    </row>
    <row r="131" spans="1:22" outlineLevel="1">
      <c r="A131" s="847" t="s">
        <v>112</v>
      </c>
      <c r="B131" s="829" t="s">
        <v>2936</v>
      </c>
      <c r="C131" s="839">
        <v>43158</v>
      </c>
      <c r="D131" s="829" t="s">
        <v>2986</v>
      </c>
      <c r="E131" s="830" t="s">
        <v>739</v>
      </c>
      <c r="F131" s="831">
        <v>70974</v>
      </c>
      <c r="G131" s="832">
        <v>19.940000000000001</v>
      </c>
      <c r="H131" s="829">
        <v>28.29</v>
      </c>
      <c r="I131" s="829" t="s">
        <v>322</v>
      </c>
      <c r="J131" s="1241">
        <f t="shared" si="8"/>
        <v>28.29</v>
      </c>
      <c r="K131" s="840" t="s">
        <v>656</v>
      </c>
      <c r="L131" s="841" t="s">
        <v>661</v>
      </c>
      <c r="M131" s="841" t="s">
        <v>352</v>
      </c>
      <c r="N131" s="841" t="s">
        <v>738</v>
      </c>
      <c r="O131" s="841"/>
      <c r="P131" s="841" t="s">
        <v>5</v>
      </c>
      <c r="Q131" s="841" t="s">
        <v>323</v>
      </c>
      <c r="R131" s="840" t="s">
        <v>652</v>
      </c>
      <c r="S131" s="829"/>
      <c r="T131" s="829" t="s">
        <v>5</v>
      </c>
      <c r="U131" s="829" t="s">
        <v>323</v>
      </c>
      <c r="V131" s="847" t="s">
        <v>652</v>
      </c>
    </row>
    <row r="132" spans="1:22" outlineLevel="1">
      <c r="A132" s="847" t="s">
        <v>112</v>
      </c>
      <c r="B132" s="829" t="s">
        <v>2936</v>
      </c>
      <c r="C132" s="839">
        <v>43157</v>
      </c>
      <c r="D132" s="829" t="s">
        <v>2987</v>
      </c>
      <c r="E132" s="830" t="s">
        <v>744</v>
      </c>
      <c r="F132" s="831">
        <v>70974</v>
      </c>
      <c r="G132" s="832">
        <v>0.47</v>
      </c>
      <c r="H132" s="829">
        <v>0.67</v>
      </c>
      <c r="I132" s="829" t="s">
        <v>322</v>
      </c>
      <c r="J132" s="1241">
        <f t="shared" si="8"/>
        <v>0.67</v>
      </c>
      <c r="K132" s="840" t="s">
        <v>694</v>
      </c>
      <c r="L132" s="841" t="s">
        <v>661</v>
      </c>
      <c r="M132" s="841" t="s">
        <v>352</v>
      </c>
      <c r="N132" s="841" t="s">
        <v>738</v>
      </c>
      <c r="O132" s="841"/>
      <c r="P132" s="841" t="s">
        <v>5</v>
      </c>
      <c r="Q132" s="841" t="s">
        <v>323</v>
      </c>
      <c r="R132" s="840" t="s">
        <v>652</v>
      </c>
      <c r="S132" s="829"/>
      <c r="T132" s="829" t="s">
        <v>5</v>
      </c>
      <c r="U132" s="829" t="s">
        <v>323</v>
      </c>
      <c r="V132" s="847" t="s">
        <v>652</v>
      </c>
    </row>
    <row r="133" spans="1:22" outlineLevel="1">
      <c r="A133" s="847" t="s">
        <v>112</v>
      </c>
      <c r="B133" s="829" t="s">
        <v>2936</v>
      </c>
      <c r="C133" s="839">
        <v>43158</v>
      </c>
      <c r="D133" s="829" t="s">
        <v>2988</v>
      </c>
      <c r="E133" s="830" t="s">
        <v>741</v>
      </c>
      <c r="F133" s="831">
        <v>70974</v>
      </c>
      <c r="G133" s="832">
        <v>7.03</v>
      </c>
      <c r="H133" s="829">
        <v>9.98</v>
      </c>
      <c r="I133" s="829" t="s">
        <v>322</v>
      </c>
      <c r="J133" s="1241">
        <f t="shared" si="8"/>
        <v>9.98</v>
      </c>
      <c r="K133" s="840" t="s">
        <v>694</v>
      </c>
      <c r="L133" s="841" t="s">
        <v>661</v>
      </c>
      <c r="M133" s="841" t="s">
        <v>352</v>
      </c>
      <c r="N133" s="841" t="s">
        <v>738</v>
      </c>
      <c r="O133" s="841"/>
      <c r="P133" s="841" t="s">
        <v>5</v>
      </c>
      <c r="Q133" s="841" t="s">
        <v>323</v>
      </c>
      <c r="R133" s="840" t="s">
        <v>652</v>
      </c>
      <c r="S133" s="829"/>
      <c r="T133" s="829" t="s">
        <v>5</v>
      </c>
      <c r="U133" s="829" t="s">
        <v>323</v>
      </c>
      <c r="V133" s="847" t="s">
        <v>652</v>
      </c>
    </row>
    <row r="134" spans="1:22">
      <c r="A134" s="842" t="s">
        <v>647</v>
      </c>
      <c r="B134" s="842"/>
      <c r="C134" s="842"/>
      <c r="D134" s="842"/>
      <c r="E134" s="843"/>
      <c r="F134" s="844"/>
      <c r="G134" s="845">
        <f>SUM(G126:G133)</f>
        <v>551.98</v>
      </c>
      <c r="H134" s="846">
        <f>SUM(H126:H133)</f>
        <v>768.59999999999991</v>
      </c>
      <c r="I134" s="842"/>
      <c r="J134" s="1242">
        <f>SUM(J126:J133)</f>
        <v>768.59999999999991</v>
      </c>
      <c r="K134" s="842"/>
      <c r="L134" s="842"/>
      <c r="M134" s="842"/>
      <c r="N134" s="842"/>
      <c r="O134" s="842"/>
      <c r="P134" s="842"/>
      <c r="Q134" s="842"/>
      <c r="R134" s="842"/>
      <c r="S134" s="829"/>
      <c r="T134" s="829"/>
      <c r="U134" s="829"/>
      <c r="V134" s="829"/>
    </row>
    <row r="135" spans="1:22" outlineLevel="1">
      <c r="A135" s="847" t="s">
        <v>113</v>
      </c>
      <c r="B135" s="829" t="s">
        <v>2938</v>
      </c>
      <c r="C135" s="839">
        <v>43125</v>
      </c>
      <c r="D135" s="829" t="s">
        <v>2983</v>
      </c>
      <c r="E135" s="830" t="s">
        <v>745</v>
      </c>
      <c r="F135" s="831">
        <v>70672</v>
      </c>
      <c r="G135" s="832">
        <v>137.69</v>
      </c>
      <c r="H135" s="829">
        <v>185.92</v>
      </c>
      <c r="I135" s="829" t="s">
        <v>322</v>
      </c>
      <c r="J135" s="1241">
        <f t="shared" ref="J135:J142" si="9">H135</f>
        <v>185.92</v>
      </c>
      <c r="K135" s="840" t="s">
        <v>650</v>
      </c>
      <c r="L135" s="841" t="s">
        <v>661</v>
      </c>
      <c r="M135" s="841" t="s">
        <v>352</v>
      </c>
      <c r="N135" s="841" t="s">
        <v>746</v>
      </c>
      <c r="O135" s="841"/>
      <c r="P135" s="841" t="s">
        <v>5</v>
      </c>
      <c r="Q135" s="841" t="s">
        <v>323</v>
      </c>
      <c r="R135" s="840" t="s">
        <v>652</v>
      </c>
      <c r="S135" s="829"/>
      <c r="T135" s="829" t="s">
        <v>5</v>
      </c>
      <c r="U135" s="829" t="s">
        <v>323</v>
      </c>
      <c r="V135" s="847" t="s">
        <v>652</v>
      </c>
    </row>
    <row r="136" spans="1:22" outlineLevel="1">
      <c r="A136" s="847" t="s">
        <v>113</v>
      </c>
      <c r="B136" s="829" t="s">
        <v>2938</v>
      </c>
      <c r="C136" s="839">
        <v>43125</v>
      </c>
      <c r="D136" s="829" t="s">
        <v>2939</v>
      </c>
      <c r="E136" s="830" t="s">
        <v>747</v>
      </c>
      <c r="F136" s="831">
        <v>70672</v>
      </c>
      <c r="G136" s="832">
        <v>8.34</v>
      </c>
      <c r="H136" s="829">
        <v>11.26</v>
      </c>
      <c r="I136" s="829" t="s">
        <v>322</v>
      </c>
      <c r="J136" s="1241">
        <f t="shared" si="9"/>
        <v>11.26</v>
      </c>
      <c r="K136" s="840" t="s">
        <v>656</v>
      </c>
      <c r="L136" s="841" t="s">
        <v>661</v>
      </c>
      <c r="M136" s="841" t="s">
        <v>352</v>
      </c>
      <c r="N136" s="841" t="s">
        <v>746</v>
      </c>
      <c r="O136" s="841"/>
      <c r="P136" s="841" t="s">
        <v>5</v>
      </c>
      <c r="Q136" s="841" t="s">
        <v>323</v>
      </c>
      <c r="R136" s="840" t="s">
        <v>652</v>
      </c>
      <c r="S136" s="829"/>
      <c r="T136" s="829" t="s">
        <v>5</v>
      </c>
      <c r="U136" s="829" t="s">
        <v>323</v>
      </c>
      <c r="V136" s="847" t="s">
        <v>652</v>
      </c>
    </row>
    <row r="137" spans="1:22" outlineLevel="1">
      <c r="A137" s="847" t="s">
        <v>113</v>
      </c>
      <c r="B137" s="829" t="s">
        <v>2938</v>
      </c>
      <c r="C137" s="839">
        <v>43125</v>
      </c>
      <c r="D137" s="829" t="s">
        <v>2940</v>
      </c>
      <c r="E137" s="830" t="s">
        <v>748</v>
      </c>
      <c r="F137" s="831">
        <v>70672</v>
      </c>
      <c r="G137" s="832">
        <v>2.94</v>
      </c>
      <c r="H137" s="829">
        <v>3.97</v>
      </c>
      <c r="I137" s="829" t="s">
        <v>322</v>
      </c>
      <c r="J137" s="1241">
        <f t="shared" si="9"/>
        <v>3.97</v>
      </c>
      <c r="K137" s="840" t="s">
        <v>694</v>
      </c>
      <c r="L137" s="841" t="s">
        <v>661</v>
      </c>
      <c r="M137" s="841" t="s">
        <v>352</v>
      </c>
      <c r="N137" s="841" t="s">
        <v>746</v>
      </c>
      <c r="O137" s="841"/>
      <c r="P137" s="841" t="s">
        <v>5</v>
      </c>
      <c r="Q137" s="841" t="s">
        <v>323</v>
      </c>
      <c r="R137" s="840" t="s">
        <v>652</v>
      </c>
      <c r="S137" s="829"/>
      <c r="T137" s="829" t="s">
        <v>5</v>
      </c>
      <c r="U137" s="829" t="s">
        <v>323</v>
      </c>
      <c r="V137" s="847" t="s">
        <v>652</v>
      </c>
    </row>
    <row r="138" spans="1:22" outlineLevel="1">
      <c r="A138" s="847" t="s">
        <v>113</v>
      </c>
      <c r="B138" s="829" t="s">
        <v>2938</v>
      </c>
      <c r="C138" s="839">
        <v>43126</v>
      </c>
      <c r="D138" s="829" t="s">
        <v>2941</v>
      </c>
      <c r="E138" s="830" t="s">
        <v>754</v>
      </c>
      <c r="F138" s="831">
        <v>70672</v>
      </c>
      <c r="G138" s="832">
        <v>0.19</v>
      </c>
      <c r="H138" s="829">
        <v>0.26</v>
      </c>
      <c r="I138" s="829" t="s">
        <v>322</v>
      </c>
      <c r="J138" s="1241">
        <f t="shared" si="9"/>
        <v>0.26</v>
      </c>
      <c r="K138" s="840" t="s">
        <v>694</v>
      </c>
      <c r="L138" s="841" t="s">
        <v>661</v>
      </c>
      <c r="M138" s="841" t="s">
        <v>352</v>
      </c>
      <c r="N138" s="841" t="s">
        <v>746</v>
      </c>
      <c r="O138" s="841"/>
      <c r="P138" s="841" t="s">
        <v>5</v>
      </c>
      <c r="Q138" s="841" t="s">
        <v>323</v>
      </c>
      <c r="R138" s="840" t="s">
        <v>652</v>
      </c>
      <c r="S138" s="829"/>
      <c r="T138" s="829" t="s">
        <v>5</v>
      </c>
      <c r="U138" s="829" t="s">
        <v>323</v>
      </c>
      <c r="V138" s="847" t="s">
        <v>652</v>
      </c>
    </row>
    <row r="139" spans="1:22" outlineLevel="1">
      <c r="A139" s="847" t="s">
        <v>113</v>
      </c>
      <c r="B139" s="829" t="s">
        <v>2936</v>
      </c>
      <c r="C139" s="839">
        <v>43158</v>
      </c>
      <c r="D139" s="829" t="s">
        <v>2985</v>
      </c>
      <c r="E139" s="830" t="s">
        <v>745</v>
      </c>
      <c r="F139" s="831">
        <v>70974</v>
      </c>
      <c r="G139" s="832">
        <v>105.18</v>
      </c>
      <c r="H139" s="829">
        <v>149.22</v>
      </c>
      <c r="I139" s="829" t="s">
        <v>322</v>
      </c>
      <c r="J139" s="1241">
        <f t="shared" si="9"/>
        <v>149.22</v>
      </c>
      <c r="K139" s="840" t="s">
        <v>650</v>
      </c>
      <c r="L139" s="841" t="s">
        <v>661</v>
      </c>
      <c r="M139" s="841" t="s">
        <v>352</v>
      </c>
      <c r="N139" s="841" t="s">
        <v>746</v>
      </c>
      <c r="O139" s="841"/>
      <c r="P139" s="841" t="s">
        <v>5</v>
      </c>
      <c r="Q139" s="841" t="s">
        <v>323</v>
      </c>
      <c r="R139" s="840" t="s">
        <v>652</v>
      </c>
      <c r="S139" s="829"/>
      <c r="T139" s="829" t="s">
        <v>5</v>
      </c>
      <c r="U139" s="829" t="s">
        <v>323</v>
      </c>
      <c r="V139" s="847" t="s">
        <v>652</v>
      </c>
    </row>
    <row r="140" spans="1:22" outlineLevel="1">
      <c r="A140" s="847" t="s">
        <v>113</v>
      </c>
      <c r="B140" s="829" t="s">
        <v>2936</v>
      </c>
      <c r="C140" s="839">
        <v>43158</v>
      </c>
      <c r="D140" s="829" t="s">
        <v>2986</v>
      </c>
      <c r="E140" s="830" t="s">
        <v>747</v>
      </c>
      <c r="F140" s="831">
        <v>70974</v>
      </c>
      <c r="G140" s="832">
        <v>6.35</v>
      </c>
      <c r="H140" s="829">
        <v>9.01</v>
      </c>
      <c r="I140" s="829" t="s">
        <v>322</v>
      </c>
      <c r="J140" s="1241">
        <f t="shared" si="9"/>
        <v>9.01</v>
      </c>
      <c r="K140" s="840" t="s">
        <v>656</v>
      </c>
      <c r="L140" s="841" t="s">
        <v>661</v>
      </c>
      <c r="M140" s="841" t="s">
        <v>352</v>
      </c>
      <c r="N140" s="841" t="s">
        <v>746</v>
      </c>
      <c r="O140" s="841"/>
      <c r="P140" s="841" t="s">
        <v>5</v>
      </c>
      <c r="Q140" s="841" t="s">
        <v>323</v>
      </c>
      <c r="R140" s="840" t="s">
        <v>652</v>
      </c>
      <c r="S140" s="829"/>
      <c r="T140" s="829" t="s">
        <v>5</v>
      </c>
      <c r="U140" s="829" t="s">
        <v>323</v>
      </c>
      <c r="V140" s="847" t="s">
        <v>652</v>
      </c>
    </row>
    <row r="141" spans="1:22" outlineLevel="1">
      <c r="A141" s="847" t="s">
        <v>113</v>
      </c>
      <c r="B141" s="829" t="s">
        <v>2936</v>
      </c>
      <c r="C141" s="839">
        <v>43157</v>
      </c>
      <c r="D141" s="829" t="s">
        <v>2987</v>
      </c>
      <c r="E141" s="830" t="s">
        <v>754</v>
      </c>
      <c r="F141" s="831">
        <v>70974</v>
      </c>
      <c r="G141" s="832">
        <v>0.15</v>
      </c>
      <c r="H141" s="829">
        <v>0.21</v>
      </c>
      <c r="I141" s="829" t="s">
        <v>322</v>
      </c>
      <c r="J141" s="1241">
        <f t="shared" si="9"/>
        <v>0.21</v>
      </c>
      <c r="K141" s="840" t="s">
        <v>694</v>
      </c>
      <c r="L141" s="841" t="s">
        <v>661</v>
      </c>
      <c r="M141" s="841" t="s">
        <v>352</v>
      </c>
      <c r="N141" s="841" t="s">
        <v>746</v>
      </c>
      <c r="O141" s="841"/>
      <c r="P141" s="841" t="s">
        <v>5</v>
      </c>
      <c r="Q141" s="841" t="s">
        <v>323</v>
      </c>
      <c r="R141" s="840" t="s">
        <v>652</v>
      </c>
      <c r="S141" s="829"/>
      <c r="T141" s="829" t="s">
        <v>5</v>
      </c>
      <c r="U141" s="829" t="s">
        <v>323</v>
      </c>
      <c r="V141" s="847" t="s">
        <v>652</v>
      </c>
    </row>
    <row r="142" spans="1:22" outlineLevel="1">
      <c r="A142" s="847" t="s">
        <v>113</v>
      </c>
      <c r="B142" s="829" t="s">
        <v>2936</v>
      </c>
      <c r="C142" s="839">
        <v>43158</v>
      </c>
      <c r="D142" s="829" t="s">
        <v>2988</v>
      </c>
      <c r="E142" s="830" t="s">
        <v>748</v>
      </c>
      <c r="F142" s="831">
        <v>70974</v>
      </c>
      <c r="G142" s="832">
        <v>2.2400000000000002</v>
      </c>
      <c r="H142" s="829">
        <v>3.18</v>
      </c>
      <c r="I142" s="829" t="s">
        <v>322</v>
      </c>
      <c r="J142" s="1241">
        <f t="shared" si="9"/>
        <v>3.18</v>
      </c>
      <c r="K142" s="840" t="s">
        <v>694</v>
      </c>
      <c r="L142" s="841" t="s">
        <v>661</v>
      </c>
      <c r="M142" s="841" t="s">
        <v>352</v>
      </c>
      <c r="N142" s="841" t="s">
        <v>746</v>
      </c>
      <c r="O142" s="841"/>
      <c r="P142" s="841" t="s">
        <v>5</v>
      </c>
      <c r="Q142" s="841" t="s">
        <v>323</v>
      </c>
      <c r="R142" s="840" t="s">
        <v>652</v>
      </c>
      <c r="S142" s="829"/>
      <c r="T142" s="829" t="s">
        <v>5</v>
      </c>
      <c r="U142" s="829" t="s">
        <v>323</v>
      </c>
      <c r="V142" s="847" t="s">
        <v>652</v>
      </c>
    </row>
    <row r="143" spans="1:22">
      <c r="A143" s="842" t="s">
        <v>647</v>
      </c>
      <c r="B143" s="842"/>
      <c r="C143" s="842"/>
      <c r="D143" s="842"/>
      <c r="E143" s="843"/>
      <c r="F143" s="844"/>
      <c r="G143" s="845">
        <f>SUM(G135:G142)</f>
        <v>263.08</v>
      </c>
      <c r="H143" s="846">
        <f>SUM(H135:H142)</f>
        <v>363.03</v>
      </c>
      <c r="I143" s="842"/>
      <c r="J143" s="1242">
        <f>SUM(J135:J142)</f>
        <v>363.03</v>
      </c>
      <c r="K143" s="842"/>
      <c r="L143" s="842"/>
      <c r="M143" s="842"/>
      <c r="N143" s="842"/>
      <c r="O143" s="842"/>
      <c r="P143" s="842"/>
      <c r="Q143" s="842"/>
      <c r="R143" s="842"/>
      <c r="S143" s="829"/>
      <c r="T143" s="829"/>
      <c r="U143" s="829"/>
      <c r="V143" s="829"/>
    </row>
    <row r="144" spans="1:22" outlineLevel="1">
      <c r="A144" s="847" t="s">
        <v>114</v>
      </c>
      <c r="B144" s="829" t="s">
        <v>2938</v>
      </c>
      <c r="C144" s="839">
        <v>43125</v>
      </c>
      <c r="D144" s="829" t="s">
        <v>2983</v>
      </c>
      <c r="E144" s="830" t="s">
        <v>798</v>
      </c>
      <c r="F144" s="831">
        <v>70672</v>
      </c>
      <c r="G144" s="832">
        <v>117.63</v>
      </c>
      <c r="H144" s="829">
        <v>158.84</v>
      </c>
      <c r="I144" s="829" t="s">
        <v>322</v>
      </c>
      <c r="J144" s="1241">
        <f t="shared" ref="J144:J151" si="10">H144</f>
        <v>158.84</v>
      </c>
      <c r="K144" s="840" t="s">
        <v>650</v>
      </c>
      <c r="L144" s="841" t="s">
        <v>661</v>
      </c>
      <c r="M144" s="841" t="s">
        <v>352</v>
      </c>
      <c r="N144" s="841" t="s">
        <v>799</v>
      </c>
      <c r="O144" s="841"/>
      <c r="P144" s="841" t="s">
        <v>5</v>
      </c>
      <c r="Q144" s="841" t="s">
        <v>323</v>
      </c>
      <c r="R144" s="840" t="s">
        <v>652</v>
      </c>
      <c r="S144" s="829"/>
      <c r="T144" s="829" t="s">
        <v>5</v>
      </c>
      <c r="U144" s="829" t="s">
        <v>323</v>
      </c>
      <c r="V144" s="847" t="s">
        <v>652</v>
      </c>
    </row>
    <row r="145" spans="1:22" outlineLevel="1">
      <c r="A145" s="847" t="s">
        <v>114</v>
      </c>
      <c r="B145" s="829" t="s">
        <v>2938</v>
      </c>
      <c r="C145" s="839">
        <v>43125</v>
      </c>
      <c r="D145" s="829" t="s">
        <v>2939</v>
      </c>
      <c r="E145" s="830" t="s">
        <v>800</v>
      </c>
      <c r="F145" s="831">
        <v>70672</v>
      </c>
      <c r="G145" s="832">
        <v>7.51</v>
      </c>
      <c r="H145" s="829">
        <v>10.14</v>
      </c>
      <c r="I145" s="829" t="s">
        <v>322</v>
      </c>
      <c r="J145" s="1241">
        <f t="shared" si="10"/>
        <v>10.14</v>
      </c>
      <c r="K145" s="840" t="s">
        <v>656</v>
      </c>
      <c r="L145" s="841" t="s">
        <v>661</v>
      </c>
      <c r="M145" s="841" t="s">
        <v>352</v>
      </c>
      <c r="N145" s="841" t="s">
        <v>799</v>
      </c>
      <c r="O145" s="841"/>
      <c r="P145" s="841" t="s">
        <v>5</v>
      </c>
      <c r="Q145" s="841" t="s">
        <v>323</v>
      </c>
      <c r="R145" s="840" t="s">
        <v>652</v>
      </c>
      <c r="S145" s="829"/>
      <c r="T145" s="829" t="s">
        <v>5</v>
      </c>
      <c r="U145" s="829" t="s">
        <v>323</v>
      </c>
      <c r="V145" s="847" t="s">
        <v>652</v>
      </c>
    </row>
    <row r="146" spans="1:22" outlineLevel="1">
      <c r="A146" s="847" t="s">
        <v>114</v>
      </c>
      <c r="B146" s="829" t="s">
        <v>2938</v>
      </c>
      <c r="C146" s="839">
        <v>43125</v>
      </c>
      <c r="D146" s="829" t="s">
        <v>2940</v>
      </c>
      <c r="E146" s="830" t="s">
        <v>801</v>
      </c>
      <c r="F146" s="831">
        <v>70672</v>
      </c>
      <c r="G146" s="832">
        <v>2.65</v>
      </c>
      <c r="H146" s="829">
        <v>3.58</v>
      </c>
      <c r="I146" s="829" t="s">
        <v>322</v>
      </c>
      <c r="J146" s="1241">
        <f t="shared" si="10"/>
        <v>3.58</v>
      </c>
      <c r="K146" s="840" t="s">
        <v>694</v>
      </c>
      <c r="L146" s="841" t="s">
        <v>661</v>
      </c>
      <c r="M146" s="841" t="s">
        <v>352</v>
      </c>
      <c r="N146" s="841" t="s">
        <v>799</v>
      </c>
      <c r="O146" s="841"/>
      <c r="P146" s="841" t="s">
        <v>5</v>
      </c>
      <c r="Q146" s="841" t="s">
        <v>323</v>
      </c>
      <c r="R146" s="840" t="s">
        <v>652</v>
      </c>
      <c r="S146" s="829"/>
      <c r="T146" s="829" t="s">
        <v>5</v>
      </c>
      <c r="U146" s="829" t="s">
        <v>323</v>
      </c>
      <c r="V146" s="847" t="s">
        <v>652</v>
      </c>
    </row>
    <row r="147" spans="1:22" outlineLevel="1">
      <c r="A147" s="847" t="s">
        <v>114</v>
      </c>
      <c r="B147" s="829" t="s">
        <v>2938</v>
      </c>
      <c r="C147" s="839">
        <v>43126</v>
      </c>
      <c r="D147" s="829" t="s">
        <v>2941</v>
      </c>
      <c r="E147" s="830" t="s">
        <v>804</v>
      </c>
      <c r="F147" s="831">
        <v>70672</v>
      </c>
      <c r="G147" s="832">
        <v>0.18</v>
      </c>
      <c r="H147" s="829">
        <v>0.24</v>
      </c>
      <c r="I147" s="829" t="s">
        <v>322</v>
      </c>
      <c r="J147" s="1241">
        <f t="shared" si="10"/>
        <v>0.24</v>
      </c>
      <c r="K147" s="840" t="s">
        <v>694</v>
      </c>
      <c r="L147" s="841" t="s">
        <v>661</v>
      </c>
      <c r="M147" s="841" t="s">
        <v>352</v>
      </c>
      <c r="N147" s="841" t="s">
        <v>799</v>
      </c>
      <c r="O147" s="841"/>
      <c r="P147" s="841" t="s">
        <v>5</v>
      </c>
      <c r="Q147" s="841" t="s">
        <v>323</v>
      </c>
      <c r="R147" s="840" t="s">
        <v>652</v>
      </c>
      <c r="S147" s="829"/>
      <c r="T147" s="829" t="s">
        <v>5</v>
      </c>
      <c r="U147" s="829" t="s">
        <v>323</v>
      </c>
      <c r="V147" s="847" t="s">
        <v>652</v>
      </c>
    </row>
    <row r="148" spans="1:22" outlineLevel="1">
      <c r="A148" s="847" t="s">
        <v>114</v>
      </c>
      <c r="B148" s="829" t="s">
        <v>2936</v>
      </c>
      <c r="C148" s="839">
        <v>43158</v>
      </c>
      <c r="D148" s="829" t="s">
        <v>2985</v>
      </c>
      <c r="E148" s="830" t="s">
        <v>798</v>
      </c>
      <c r="F148" s="831">
        <v>70974</v>
      </c>
      <c r="G148" s="832">
        <v>89.04</v>
      </c>
      <c r="H148" s="829">
        <v>126.33</v>
      </c>
      <c r="I148" s="829" t="s">
        <v>322</v>
      </c>
      <c r="J148" s="1241">
        <f t="shared" si="10"/>
        <v>126.33</v>
      </c>
      <c r="K148" s="840" t="s">
        <v>650</v>
      </c>
      <c r="L148" s="841" t="s">
        <v>661</v>
      </c>
      <c r="M148" s="841" t="s">
        <v>352</v>
      </c>
      <c r="N148" s="841" t="s">
        <v>799</v>
      </c>
      <c r="O148" s="841"/>
      <c r="P148" s="841" t="s">
        <v>5</v>
      </c>
      <c r="Q148" s="841" t="s">
        <v>323</v>
      </c>
      <c r="R148" s="840" t="s">
        <v>652</v>
      </c>
      <c r="S148" s="829"/>
      <c r="T148" s="829" t="s">
        <v>5</v>
      </c>
      <c r="U148" s="829" t="s">
        <v>323</v>
      </c>
      <c r="V148" s="847" t="s">
        <v>652</v>
      </c>
    </row>
    <row r="149" spans="1:22" outlineLevel="1">
      <c r="A149" s="847" t="s">
        <v>114</v>
      </c>
      <c r="B149" s="829" t="s">
        <v>2936</v>
      </c>
      <c r="C149" s="839">
        <v>43158</v>
      </c>
      <c r="D149" s="829" t="s">
        <v>2986</v>
      </c>
      <c r="E149" s="830" t="s">
        <v>800</v>
      </c>
      <c r="F149" s="831">
        <v>70974</v>
      </c>
      <c r="G149" s="832">
        <v>5.36</v>
      </c>
      <c r="H149" s="829">
        <v>7.6</v>
      </c>
      <c r="I149" s="829" t="s">
        <v>322</v>
      </c>
      <c r="J149" s="1241">
        <f t="shared" si="10"/>
        <v>7.6</v>
      </c>
      <c r="K149" s="840" t="s">
        <v>656</v>
      </c>
      <c r="L149" s="841" t="s">
        <v>661</v>
      </c>
      <c r="M149" s="841" t="s">
        <v>352</v>
      </c>
      <c r="N149" s="841" t="s">
        <v>799</v>
      </c>
      <c r="O149" s="841"/>
      <c r="P149" s="841" t="s">
        <v>5</v>
      </c>
      <c r="Q149" s="841" t="s">
        <v>323</v>
      </c>
      <c r="R149" s="840" t="s">
        <v>652</v>
      </c>
      <c r="S149" s="829"/>
      <c r="T149" s="829" t="s">
        <v>5</v>
      </c>
      <c r="U149" s="829" t="s">
        <v>323</v>
      </c>
      <c r="V149" s="847" t="s">
        <v>652</v>
      </c>
    </row>
    <row r="150" spans="1:22" outlineLevel="1">
      <c r="A150" s="847" t="s">
        <v>114</v>
      </c>
      <c r="B150" s="829" t="s">
        <v>2936</v>
      </c>
      <c r="C150" s="839">
        <v>43157</v>
      </c>
      <c r="D150" s="829" t="s">
        <v>2987</v>
      </c>
      <c r="E150" s="830" t="s">
        <v>804</v>
      </c>
      <c r="F150" s="831">
        <v>70974</v>
      </c>
      <c r="G150" s="832">
        <v>0.13</v>
      </c>
      <c r="H150" s="829">
        <v>0.18</v>
      </c>
      <c r="I150" s="829" t="s">
        <v>322</v>
      </c>
      <c r="J150" s="1241">
        <f t="shared" si="10"/>
        <v>0.18</v>
      </c>
      <c r="K150" s="840" t="s">
        <v>694</v>
      </c>
      <c r="L150" s="841" t="s">
        <v>661</v>
      </c>
      <c r="M150" s="841" t="s">
        <v>352</v>
      </c>
      <c r="N150" s="841" t="s">
        <v>799</v>
      </c>
      <c r="O150" s="841"/>
      <c r="P150" s="841" t="s">
        <v>5</v>
      </c>
      <c r="Q150" s="841" t="s">
        <v>323</v>
      </c>
      <c r="R150" s="840" t="s">
        <v>652</v>
      </c>
      <c r="S150" s="829"/>
      <c r="T150" s="829" t="s">
        <v>5</v>
      </c>
      <c r="U150" s="829" t="s">
        <v>323</v>
      </c>
      <c r="V150" s="847" t="s">
        <v>652</v>
      </c>
    </row>
    <row r="151" spans="1:22" outlineLevel="1">
      <c r="A151" s="847" t="s">
        <v>114</v>
      </c>
      <c r="B151" s="829" t="s">
        <v>2936</v>
      </c>
      <c r="C151" s="839">
        <v>43158</v>
      </c>
      <c r="D151" s="829" t="s">
        <v>2988</v>
      </c>
      <c r="E151" s="830" t="s">
        <v>801</v>
      </c>
      <c r="F151" s="831">
        <v>70974</v>
      </c>
      <c r="G151" s="832">
        <v>1.89</v>
      </c>
      <c r="H151" s="829">
        <v>2.68</v>
      </c>
      <c r="I151" s="829" t="s">
        <v>322</v>
      </c>
      <c r="J151" s="1241">
        <f t="shared" si="10"/>
        <v>2.68</v>
      </c>
      <c r="K151" s="840" t="s">
        <v>694</v>
      </c>
      <c r="L151" s="841" t="s">
        <v>661</v>
      </c>
      <c r="M151" s="841" t="s">
        <v>352</v>
      </c>
      <c r="N151" s="841" t="s">
        <v>799</v>
      </c>
      <c r="O151" s="841"/>
      <c r="P151" s="841" t="s">
        <v>5</v>
      </c>
      <c r="Q151" s="841" t="s">
        <v>323</v>
      </c>
      <c r="R151" s="840" t="s">
        <v>652</v>
      </c>
      <c r="S151" s="829"/>
      <c r="T151" s="829" t="s">
        <v>5</v>
      </c>
      <c r="U151" s="829" t="s">
        <v>323</v>
      </c>
      <c r="V151" s="847" t="s">
        <v>652</v>
      </c>
    </row>
    <row r="152" spans="1:22">
      <c r="A152" s="842" t="s">
        <v>647</v>
      </c>
      <c r="B152" s="842"/>
      <c r="C152" s="842"/>
      <c r="D152" s="842"/>
      <c r="E152" s="843"/>
      <c r="F152" s="844"/>
      <c r="G152" s="845">
        <f>SUM(G144:G151)</f>
        <v>224.39000000000001</v>
      </c>
      <c r="H152" s="846">
        <f>SUM(H144:H151)</f>
        <v>309.59000000000009</v>
      </c>
      <c r="I152" s="842"/>
      <c r="J152" s="1242">
        <f>SUM(J144:J151)</f>
        <v>309.59000000000009</v>
      </c>
      <c r="K152" s="842"/>
      <c r="L152" s="842"/>
      <c r="M152" s="842"/>
      <c r="N152" s="842"/>
      <c r="O152" s="842"/>
      <c r="P152" s="842"/>
      <c r="Q152" s="842"/>
      <c r="R152" s="842"/>
      <c r="S152" s="829"/>
      <c r="T152" s="829"/>
      <c r="U152" s="829"/>
      <c r="V152" s="829"/>
    </row>
    <row r="153" spans="1:22" outlineLevel="1">
      <c r="A153" s="847" t="s">
        <v>115</v>
      </c>
      <c r="B153" s="829" t="s">
        <v>2938</v>
      </c>
      <c r="C153" s="839">
        <v>43125</v>
      </c>
      <c r="D153" s="829" t="s">
        <v>2983</v>
      </c>
      <c r="E153" s="830" t="s">
        <v>759</v>
      </c>
      <c r="F153" s="831">
        <v>70672</v>
      </c>
      <c r="G153" s="832">
        <v>225.26</v>
      </c>
      <c r="H153" s="829">
        <v>304.16000000000003</v>
      </c>
      <c r="I153" s="829" t="s">
        <v>322</v>
      </c>
      <c r="J153" s="1241">
        <f t="shared" ref="J153:J165" si="11">H153</f>
        <v>304.16000000000003</v>
      </c>
      <c r="K153" s="840" t="s">
        <v>650</v>
      </c>
      <c r="L153" s="841" t="s">
        <v>661</v>
      </c>
      <c r="M153" s="841" t="s">
        <v>352</v>
      </c>
      <c r="N153" s="841" t="s">
        <v>760</v>
      </c>
      <c r="O153" s="841"/>
      <c r="P153" s="841" t="s">
        <v>5</v>
      </c>
      <c r="Q153" s="841" t="s">
        <v>323</v>
      </c>
      <c r="R153" s="840" t="s">
        <v>652</v>
      </c>
      <c r="S153" s="829"/>
      <c r="T153" s="829" t="s">
        <v>5</v>
      </c>
      <c r="U153" s="829" t="s">
        <v>323</v>
      </c>
      <c r="V153" s="847" t="s">
        <v>652</v>
      </c>
    </row>
    <row r="154" spans="1:22" outlineLevel="1">
      <c r="A154" s="847" t="s">
        <v>115</v>
      </c>
      <c r="B154" s="829" t="s">
        <v>2938</v>
      </c>
      <c r="C154" s="839">
        <v>43125</v>
      </c>
      <c r="D154" s="829" t="s">
        <v>2983</v>
      </c>
      <c r="E154" s="830" t="s">
        <v>757</v>
      </c>
      <c r="F154" s="831">
        <v>70672</v>
      </c>
      <c r="G154" s="832">
        <v>234.59</v>
      </c>
      <c r="H154" s="829">
        <v>316.76</v>
      </c>
      <c r="I154" s="829" t="s">
        <v>322</v>
      </c>
      <c r="J154" s="1241">
        <f t="shared" si="11"/>
        <v>316.76</v>
      </c>
      <c r="K154" s="840" t="s">
        <v>650</v>
      </c>
      <c r="L154" s="841" t="s">
        <v>661</v>
      </c>
      <c r="M154" s="841" t="s">
        <v>352</v>
      </c>
      <c r="N154" s="841" t="s">
        <v>758</v>
      </c>
      <c r="O154" s="841"/>
      <c r="P154" s="841" t="s">
        <v>5</v>
      </c>
      <c r="Q154" s="841" t="s">
        <v>323</v>
      </c>
      <c r="R154" s="840" t="s">
        <v>652</v>
      </c>
      <c r="S154" s="829"/>
      <c r="T154" s="829" t="s">
        <v>5</v>
      </c>
      <c r="U154" s="829" t="s">
        <v>323</v>
      </c>
      <c r="V154" s="847" t="s">
        <v>652</v>
      </c>
    </row>
    <row r="155" spans="1:22" outlineLevel="1">
      <c r="A155" s="847" t="s">
        <v>115</v>
      </c>
      <c r="B155" s="829" t="s">
        <v>2938</v>
      </c>
      <c r="C155" s="839">
        <v>43125</v>
      </c>
      <c r="D155" s="829" t="s">
        <v>2939</v>
      </c>
      <c r="E155" s="830" t="s">
        <v>761</v>
      </c>
      <c r="F155" s="831">
        <v>70672</v>
      </c>
      <c r="G155" s="832">
        <v>13.09</v>
      </c>
      <c r="H155" s="829">
        <v>17.68</v>
      </c>
      <c r="I155" s="829" t="s">
        <v>322</v>
      </c>
      <c r="J155" s="1241">
        <f t="shared" si="11"/>
        <v>17.68</v>
      </c>
      <c r="K155" s="840" t="s">
        <v>656</v>
      </c>
      <c r="L155" s="841" t="s">
        <v>661</v>
      </c>
      <c r="M155" s="841" t="s">
        <v>352</v>
      </c>
      <c r="N155" s="841" t="s">
        <v>760</v>
      </c>
      <c r="O155" s="841"/>
      <c r="P155" s="841" t="s">
        <v>5</v>
      </c>
      <c r="Q155" s="841" t="s">
        <v>323</v>
      </c>
      <c r="R155" s="840" t="s">
        <v>652</v>
      </c>
      <c r="S155" s="829"/>
      <c r="T155" s="829" t="s">
        <v>5</v>
      </c>
      <c r="U155" s="829" t="s">
        <v>323</v>
      </c>
      <c r="V155" s="847" t="s">
        <v>652</v>
      </c>
    </row>
    <row r="156" spans="1:22" outlineLevel="1">
      <c r="A156" s="847" t="s">
        <v>115</v>
      </c>
      <c r="B156" s="829" t="s">
        <v>2938</v>
      </c>
      <c r="C156" s="839">
        <v>43125</v>
      </c>
      <c r="D156" s="829" t="s">
        <v>2940</v>
      </c>
      <c r="E156" s="830" t="s">
        <v>763</v>
      </c>
      <c r="F156" s="831">
        <v>70672</v>
      </c>
      <c r="G156" s="832">
        <v>4.62</v>
      </c>
      <c r="H156" s="829">
        <v>6.24</v>
      </c>
      <c r="I156" s="829" t="s">
        <v>322</v>
      </c>
      <c r="J156" s="1241">
        <f t="shared" si="11"/>
        <v>6.24</v>
      </c>
      <c r="K156" s="840" t="s">
        <v>694</v>
      </c>
      <c r="L156" s="841" t="s">
        <v>661</v>
      </c>
      <c r="M156" s="841" t="s">
        <v>352</v>
      </c>
      <c r="N156" s="841" t="s">
        <v>760</v>
      </c>
      <c r="O156" s="841"/>
      <c r="P156" s="841" t="s">
        <v>5</v>
      </c>
      <c r="Q156" s="841" t="s">
        <v>323</v>
      </c>
      <c r="R156" s="840" t="s">
        <v>652</v>
      </c>
      <c r="S156" s="829"/>
      <c r="T156" s="829" t="s">
        <v>5</v>
      </c>
      <c r="U156" s="829" t="s">
        <v>323</v>
      </c>
      <c r="V156" s="847" t="s">
        <v>652</v>
      </c>
    </row>
    <row r="157" spans="1:22" outlineLevel="1">
      <c r="A157" s="847" t="s">
        <v>115</v>
      </c>
      <c r="B157" s="829" t="s">
        <v>2938</v>
      </c>
      <c r="C157" s="839">
        <v>43126</v>
      </c>
      <c r="D157" s="829" t="s">
        <v>2941</v>
      </c>
      <c r="E157" s="830" t="s">
        <v>771</v>
      </c>
      <c r="F157" s="831">
        <v>70672</v>
      </c>
      <c r="G157" s="832">
        <v>0.31</v>
      </c>
      <c r="H157" s="829">
        <v>0.42</v>
      </c>
      <c r="I157" s="829" t="s">
        <v>322</v>
      </c>
      <c r="J157" s="1241">
        <f t="shared" si="11"/>
        <v>0.42</v>
      </c>
      <c r="K157" s="840" t="s">
        <v>694</v>
      </c>
      <c r="L157" s="841" t="s">
        <v>661</v>
      </c>
      <c r="M157" s="841" t="s">
        <v>352</v>
      </c>
      <c r="N157" s="841" t="s">
        <v>760</v>
      </c>
      <c r="O157" s="841"/>
      <c r="P157" s="841" t="s">
        <v>5</v>
      </c>
      <c r="Q157" s="841" t="s">
        <v>323</v>
      </c>
      <c r="R157" s="840" t="s">
        <v>652</v>
      </c>
      <c r="S157" s="829"/>
      <c r="T157" s="829" t="s">
        <v>5</v>
      </c>
      <c r="U157" s="829" t="s">
        <v>323</v>
      </c>
      <c r="V157" s="847" t="s">
        <v>652</v>
      </c>
    </row>
    <row r="158" spans="1:22" outlineLevel="1">
      <c r="A158" s="847" t="s">
        <v>115</v>
      </c>
      <c r="B158" s="829" t="s">
        <v>2936</v>
      </c>
      <c r="C158" s="839">
        <v>43158</v>
      </c>
      <c r="D158" s="829" t="s">
        <v>2985</v>
      </c>
      <c r="E158" s="830" t="s">
        <v>759</v>
      </c>
      <c r="F158" s="831">
        <v>70974</v>
      </c>
      <c r="G158" s="832">
        <v>223.26</v>
      </c>
      <c r="H158" s="829">
        <v>316.76</v>
      </c>
      <c r="I158" s="829" t="s">
        <v>322</v>
      </c>
      <c r="J158" s="1241">
        <f t="shared" si="11"/>
        <v>316.76</v>
      </c>
      <c r="K158" s="840" t="s">
        <v>650</v>
      </c>
      <c r="L158" s="841" t="s">
        <v>661</v>
      </c>
      <c r="M158" s="841" t="s">
        <v>352</v>
      </c>
      <c r="N158" s="841" t="s">
        <v>760</v>
      </c>
      <c r="O158" s="841"/>
      <c r="P158" s="841" t="s">
        <v>5</v>
      </c>
      <c r="Q158" s="841" t="s">
        <v>323</v>
      </c>
      <c r="R158" s="840" t="s">
        <v>652</v>
      </c>
      <c r="S158" s="829"/>
      <c r="T158" s="829" t="s">
        <v>5</v>
      </c>
      <c r="U158" s="829" t="s">
        <v>323</v>
      </c>
      <c r="V158" s="847" t="s">
        <v>652</v>
      </c>
    </row>
    <row r="159" spans="1:22" outlineLevel="1">
      <c r="A159" s="847" t="s">
        <v>115</v>
      </c>
      <c r="B159" s="829" t="s">
        <v>2936</v>
      </c>
      <c r="C159" s="839">
        <v>43158</v>
      </c>
      <c r="D159" s="829" t="s">
        <v>2985</v>
      </c>
      <c r="E159" s="830" t="s">
        <v>757</v>
      </c>
      <c r="F159" s="831">
        <v>70974</v>
      </c>
      <c r="G159" s="832">
        <v>213.11</v>
      </c>
      <c r="H159" s="829">
        <v>302.36</v>
      </c>
      <c r="I159" s="829" t="s">
        <v>322</v>
      </c>
      <c r="J159" s="1241">
        <f t="shared" si="11"/>
        <v>302.36</v>
      </c>
      <c r="K159" s="840" t="s">
        <v>650</v>
      </c>
      <c r="L159" s="841" t="s">
        <v>661</v>
      </c>
      <c r="M159" s="841" t="s">
        <v>352</v>
      </c>
      <c r="N159" s="841" t="s">
        <v>758</v>
      </c>
      <c r="O159" s="841"/>
      <c r="P159" s="841" t="s">
        <v>5</v>
      </c>
      <c r="Q159" s="841" t="s">
        <v>323</v>
      </c>
      <c r="R159" s="840" t="s">
        <v>652</v>
      </c>
      <c r="S159" s="829"/>
      <c r="T159" s="829" t="s">
        <v>5</v>
      </c>
      <c r="U159" s="829" t="s">
        <v>323</v>
      </c>
      <c r="V159" s="847" t="s">
        <v>652</v>
      </c>
    </row>
    <row r="160" spans="1:22" outlineLevel="1">
      <c r="A160" s="847" t="s">
        <v>115</v>
      </c>
      <c r="B160" s="829" t="s">
        <v>2936</v>
      </c>
      <c r="C160" s="839">
        <v>43158</v>
      </c>
      <c r="D160" s="829" t="s">
        <v>2986</v>
      </c>
      <c r="E160" s="830" t="s">
        <v>761</v>
      </c>
      <c r="F160" s="831">
        <v>70974</v>
      </c>
      <c r="G160" s="832">
        <v>12.46</v>
      </c>
      <c r="H160" s="829">
        <v>17.68</v>
      </c>
      <c r="I160" s="829" t="s">
        <v>322</v>
      </c>
      <c r="J160" s="1241">
        <f t="shared" si="11"/>
        <v>17.68</v>
      </c>
      <c r="K160" s="840" t="s">
        <v>656</v>
      </c>
      <c r="L160" s="841" t="s">
        <v>661</v>
      </c>
      <c r="M160" s="841" t="s">
        <v>352</v>
      </c>
      <c r="N160" s="841" t="s">
        <v>760</v>
      </c>
      <c r="O160" s="841"/>
      <c r="P160" s="841" t="s">
        <v>5</v>
      </c>
      <c r="Q160" s="841" t="s">
        <v>323</v>
      </c>
      <c r="R160" s="840" t="s">
        <v>652</v>
      </c>
      <c r="S160" s="829"/>
      <c r="T160" s="829" t="s">
        <v>5</v>
      </c>
      <c r="U160" s="829" t="s">
        <v>323</v>
      </c>
      <c r="V160" s="847" t="s">
        <v>652</v>
      </c>
    </row>
    <row r="161" spans="1:22" outlineLevel="1">
      <c r="A161" s="847" t="s">
        <v>115</v>
      </c>
      <c r="B161" s="829" t="s">
        <v>2936</v>
      </c>
      <c r="C161" s="839">
        <v>43158</v>
      </c>
      <c r="D161" s="829" t="s">
        <v>2986</v>
      </c>
      <c r="E161" s="830" t="s">
        <v>762</v>
      </c>
      <c r="F161" s="831">
        <v>70974</v>
      </c>
      <c r="G161" s="832">
        <v>12.46</v>
      </c>
      <c r="H161" s="829">
        <v>17.68</v>
      </c>
      <c r="I161" s="829" t="s">
        <v>322</v>
      </c>
      <c r="J161" s="1241">
        <f t="shared" si="11"/>
        <v>17.68</v>
      </c>
      <c r="K161" s="840" t="s">
        <v>656</v>
      </c>
      <c r="L161" s="841" t="s">
        <v>661</v>
      </c>
      <c r="M161" s="841" t="s">
        <v>352</v>
      </c>
      <c r="N161" s="841" t="s">
        <v>758</v>
      </c>
      <c r="O161" s="841"/>
      <c r="P161" s="841" t="s">
        <v>5</v>
      </c>
      <c r="Q161" s="841" t="s">
        <v>323</v>
      </c>
      <c r="R161" s="840" t="s">
        <v>652</v>
      </c>
      <c r="S161" s="829"/>
      <c r="T161" s="829" t="s">
        <v>5</v>
      </c>
      <c r="U161" s="829" t="s">
        <v>323</v>
      </c>
      <c r="V161" s="847" t="s">
        <v>652</v>
      </c>
    </row>
    <row r="162" spans="1:22" outlineLevel="1">
      <c r="A162" s="847" t="s">
        <v>115</v>
      </c>
      <c r="B162" s="829" t="s">
        <v>2936</v>
      </c>
      <c r="C162" s="839">
        <v>43157</v>
      </c>
      <c r="D162" s="829" t="s">
        <v>2987</v>
      </c>
      <c r="E162" s="830" t="s">
        <v>772</v>
      </c>
      <c r="F162" s="831">
        <v>70974</v>
      </c>
      <c r="G162" s="832">
        <v>0.3</v>
      </c>
      <c r="H162" s="829">
        <v>0.42</v>
      </c>
      <c r="I162" s="829" t="s">
        <v>322</v>
      </c>
      <c r="J162" s="1241">
        <f t="shared" si="11"/>
        <v>0.42</v>
      </c>
      <c r="K162" s="840" t="s">
        <v>694</v>
      </c>
      <c r="L162" s="841" t="s">
        <v>661</v>
      </c>
      <c r="M162" s="841" t="s">
        <v>352</v>
      </c>
      <c r="N162" s="841" t="s">
        <v>758</v>
      </c>
      <c r="O162" s="841"/>
      <c r="P162" s="841" t="s">
        <v>5</v>
      </c>
      <c r="Q162" s="841" t="s">
        <v>323</v>
      </c>
      <c r="R162" s="840" t="s">
        <v>652</v>
      </c>
      <c r="S162" s="829"/>
      <c r="T162" s="829" t="s">
        <v>5</v>
      </c>
      <c r="U162" s="829" t="s">
        <v>323</v>
      </c>
      <c r="V162" s="847" t="s">
        <v>652</v>
      </c>
    </row>
    <row r="163" spans="1:22" outlineLevel="1">
      <c r="A163" s="847" t="s">
        <v>115</v>
      </c>
      <c r="B163" s="829" t="s">
        <v>2936</v>
      </c>
      <c r="C163" s="839">
        <v>43157</v>
      </c>
      <c r="D163" s="829" t="s">
        <v>2987</v>
      </c>
      <c r="E163" s="830" t="s">
        <v>771</v>
      </c>
      <c r="F163" s="831">
        <v>70974</v>
      </c>
      <c r="G163" s="832">
        <v>0.3</v>
      </c>
      <c r="H163" s="829">
        <v>0.42</v>
      </c>
      <c r="I163" s="829" t="s">
        <v>322</v>
      </c>
      <c r="J163" s="1241">
        <f t="shared" si="11"/>
        <v>0.42</v>
      </c>
      <c r="K163" s="840" t="s">
        <v>694</v>
      </c>
      <c r="L163" s="841" t="s">
        <v>661</v>
      </c>
      <c r="M163" s="841" t="s">
        <v>352</v>
      </c>
      <c r="N163" s="841" t="s">
        <v>760</v>
      </c>
      <c r="O163" s="841"/>
      <c r="P163" s="841" t="s">
        <v>5</v>
      </c>
      <c r="Q163" s="841" t="s">
        <v>323</v>
      </c>
      <c r="R163" s="840" t="s">
        <v>652</v>
      </c>
      <c r="S163" s="829"/>
      <c r="T163" s="829" t="s">
        <v>5</v>
      </c>
      <c r="U163" s="829" t="s">
        <v>323</v>
      </c>
      <c r="V163" s="847" t="s">
        <v>652</v>
      </c>
    </row>
    <row r="164" spans="1:22" outlineLevel="1">
      <c r="A164" s="847" t="s">
        <v>115</v>
      </c>
      <c r="B164" s="829" t="s">
        <v>2936</v>
      </c>
      <c r="C164" s="839">
        <v>43158</v>
      </c>
      <c r="D164" s="829" t="s">
        <v>2988</v>
      </c>
      <c r="E164" s="830" t="s">
        <v>763</v>
      </c>
      <c r="F164" s="831">
        <v>70974</v>
      </c>
      <c r="G164" s="832">
        <v>4.4000000000000004</v>
      </c>
      <c r="H164" s="829">
        <v>6.24</v>
      </c>
      <c r="I164" s="829" t="s">
        <v>322</v>
      </c>
      <c r="J164" s="1241">
        <f t="shared" si="11"/>
        <v>6.24</v>
      </c>
      <c r="K164" s="840" t="s">
        <v>694</v>
      </c>
      <c r="L164" s="841" t="s">
        <v>661</v>
      </c>
      <c r="M164" s="841" t="s">
        <v>352</v>
      </c>
      <c r="N164" s="841" t="s">
        <v>760</v>
      </c>
      <c r="O164" s="841"/>
      <c r="P164" s="841" t="s">
        <v>5</v>
      </c>
      <c r="Q164" s="841" t="s">
        <v>323</v>
      </c>
      <c r="R164" s="840" t="s">
        <v>652</v>
      </c>
      <c r="S164" s="829"/>
      <c r="T164" s="829" t="s">
        <v>5</v>
      </c>
      <c r="U164" s="829" t="s">
        <v>323</v>
      </c>
      <c r="V164" s="847" t="s">
        <v>652</v>
      </c>
    </row>
    <row r="165" spans="1:22" outlineLevel="1">
      <c r="A165" s="847" t="s">
        <v>115</v>
      </c>
      <c r="B165" s="829" t="s">
        <v>2936</v>
      </c>
      <c r="C165" s="839">
        <v>43158</v>
      </c>
      <c r="D165" s="829" t="s">
        <v>2988</v>
      </c>
      <c r="E165" s="830" t="s">
        <v>764</v>
      </c>
      <c r="F165" s="831">
        <v>70974</v>
      </c>
      <c r="G165" s="832">
        <v>4.4000000000000004</v>
      </c>
      <c r="H165" s="829">
        <v>6.24</v>
      </c>
      <c r="I165" s="829" t="s">
        <v>322</v>
      </c>
      <c r="J165" s="1241">
        <f t="shared" si="11"/>
        <v>6.24</v>
      </c>
      <c r="K165" s="840" t="s">
        <v>694</v>
      </c>
      <c r="L165" s="841" t="s">
        <v>661</v>
      </c>
      <c r="M165" s="841" t="s">
        <v>352</v>
      </c>
      <c r="N165" s="841" t="s">
        <v>758</v>
      </c>
      <c r="O165" s="841"/>
      <c r="P165" s="841" t="s">
        <v>5</v>
      </c>
      <c r="Q165" s="841" t="s">
        <v>323</v>
      </c>
      <c r="R165" s="840" t="s">
        <v>652</v>
      </c>
      <c r="S165" s="829"/>
      <c r="T165" s="829" t="s">
        <v>5</v>
      </c>
      <c r="U165" s="829" t="s">
        <v>323</v>
      </c>
      <c r="V165" s="847" t="s">
        <v>652</v>
      </c>
    </row>
    <row r="166" spans="1:22">
      <c r="A166" s="842" t="s">
        <v>647</v>
      </c>
      <c r="B166" s="842"/>
      <c r="C166" s="842"/>
      <c r="D166" s="842"/>
      <c r="E166" s="843"/>
      <c r="F166" s="844"/>
      <c r="G166" s="845">
        <f>SUM(G153:G165)</f>
        <v>948.56</v>
      </c>
      <c r="H166" s="846">
        <f>SUM(H153:H165)</f>
        <v>1313.0600000000004</v>
      </c>
      <c r="I166" s="842"/>
      <c r="J166" s="1242">
        <f>SUM(J153:J165)</f>
        <v>1313.0600000000004</v>
      </c>
      <c r="K166" s="842"/>
      <c r="L166" s="842"/>
      <c r="M166" s="842"/>
      <c r="N166" s="842"/>
      <c r="O166" s="842"/>
      <c r="P166" s="842"/>
      <c r="Q166" s="842"/>
      <c r="R166" s="842"/>
      <c r="S166" s="829"/>
      <c r="T166" s="829"/>
      <c r="U166" s="829"/>
      <c r="V166" s="829"/>
    </row>
    <row r="167" spans="1:22" outlineLevel="1">
      <c r="A167" s="847" t="s">
        <v>274</v>
      </c>
      <c r="B167" s="829" t="s">
        <v>2938</v>
      </c>
      <c r="C167" s="839">
        <v>43125</v>
      </c>
      <c r="D167" s="829" t="s">
        <v>2983</v>
      </c>
      <c r="E167" s="830" t="s">
        <v>774</v>
      </c>
      <c r="F167" s="831">
        <v>70672</v>
      </c>
      <c r="G167" s="832">
        <v>48.06</v>
      </c>
      <c r="H167" s="829">
        <v>64.900000000000006</v>
      </c>
      <c r="I167" s="829" t="s">
        <v>322</v>
      </c>
      <c r="J167" s="1241">
        <f t="shared" ref="J167:J174" si="12">H167</f>
        <v>64.900000000000006</v>
      </c>
      <c r="K167" s="840" t="s">
        <v>650</v>
      </c>
      <c r="L167" s="841" t="s">
        <v>661</v>
      </c>
      <c r="M167" s="841" t="s">
        <v>352</v>
      </c>
      <c r="N167" s="841" t="s">
        <v>775</v>
      </c>
      <c r="O167" s="841"/>
      <c r="P167" s="841" t="s">
        <v>5</v>
      </c>
      <c r="Q167" s="841" t="s">
        <v>323</v>
      </c>
      <c r="R167" s="840" t="s">
        <v>652</v>
      </c>
      <c r="S167" s="829"/>
      <c r="T167" s="829" t="s">
        <v>5</v>
      </c>
      <c r="U167" s="829" t="s">
        <v>323</v>
      </c>
      <c r="V167" s="847" t="s">
        <v>652</v>
      </c>
    </row>
    <row r="168" spans="1:22" outlineLevel="1">
      <c r="A168" s="847" t="s">
        <v>274</v>
      </c>
      <c r="B168" s="829" t="s">
        <v>2938</v>
      </c>
      <c r="C168" s="839">
        <v>43125</v>
      </c>
      <c r="D168" s="829" t="s">
        <v>2939</v>
      </c>
      <c r="E168" s="830" t="s">
        <v>776</v>
      </c>
      <c r="F168" s="831">
        <v>70672</v>
      </c>
      <c r="G168" s="832">
        <v>2.67</v>
      </c>
      <c r="H168" s="829">
        <v>3.6</v>
      </c>
      <c r="I168" s="829" t="s">
        <v>322</v>
      </c>
      <c r="J168" s="1241">
        <f t="shared" si="12"/>
        <v>3.6</v>
      </c>
      <c r="K168" s="840" t="s">
        <v>656</v>
      </c>
      <c r="L168" s="841" t="s">
        <v>661</v>
      </c>
      <c r="M168" s="841" t="s">
        <v>352</v>
      </c>
      <c r="N168" s="841" t="s">
        <v>775</v>
      </c>
      <c r="O168" s="841"/>
      <c r="P168" s="841" t="s">
        <v>5</v>
      </c>
      <c r="Q168" s="841" t="s">
        <v>323</v>
      </c>
      <c r="R168" s="840" t="s">
        <v>652</v>
      </c>
      <c r="S168" s="829"/>
      <c r="T168" s="829" t="s">
        <v>5</v>
      </c>
      <c r="U168" s="829" t="s">
        <v>323</v>
      </c>
      <c r="V168" s="847" t="s">
        <v>652</v>
      </c>
    </row>
    <row r="169" spans="1:22" outlineLevel="1">
      <c r="A169" s="847" t="s">
        <v>274</v>
      </c>
      <c r="B169" s="829" t="s">
        <v>2938</v>
      </c>
      <c r="C169" s="839">
        <v>43125</v>
      </c>
      <c r="D169" s="829" t="s">
        <v>2940</v>
      </c>
      <c r="E169" s="830" t="s">
        <v>778</v>
      </c>
      <c r="F169" s="831">
        <v>70672</v>
      </c>
      <c r="G169" s="832">
        <v>0.94</v>
      </c>
      <c r="H169" s="829">
        <v>1.27</v>
      </c>
      <c r="I169" s="829" t="s">
        <v>322</v>
      </c>
      <c r="J169" s="1241">
        <f t="shared" si="12"/>
        <v>1.27</v>
      </c>
      <c r="K169" s="840" t="s">
        <v>694</v>
      </c>
      <c r="L169" s="841" t="s">
        <v>661</v>
      </c>
      <c r="M169" s="841" t="s">
        <v>352</v>
      </c>
      <c r="N169" s="841" t="s">
        <v>775</v>
      </c>
      <c r="O169" s="841"/>
      <c r="P169" s="841" t="s">
        <v>5</v>
      </c>
      <c r="Q169" s="841" t="s">
        <v>323</v>
      </c>
      <c r="R169" s="840" t="s">
        <v>652</v>
      </c>
      <c r="S169" s="829"/>
      <c r="T169" s="829" t="s">
        <v>5</v>
      </c>
      <c r="U169" s="829" t="s">
        <v>323</v>
      </c>
      <c r="V169" s="847" t="s">
        <v>652</v>
      </c>
    </row>
    <row r="170" spans="1:22" outlineLevel="1">
      <c r="A170" s="847" t="s">
        <v>274</v>
      </c>
      <c r="B170" s="829" t="s">
        <v>2938</v>
      </c>
      <c r="C170" s="839">
        <v>43126</v>
      </c>
      <c r="D170" s="829" t="s">
        <v>2941</v>
      </c>
      <c r="E170" s="830" t="s">
        <v>781</v>
      </c>
      <c r="F170" s="831">
        <v>70672</v>
      </c>
      <c r="G170" s="832">
        <v>0.06</v>
      </c>
      <c r="H170" s="829">
        <v>0.08</v>
      </c>
      <c r="I170" s="829" t="s">
        <v>322</v>
      </c>
      <c r="J170" s="1241">
        <f t="shared" si="12"/>
        <v>0.08</v>
      </c>
      <c r="K170" s="840" t="s">
        <v>694</v>
      </c>
      <c r="L170" s="841" t="s">
        <v>661</v>
      </c>
      <c r="M170" s="841" t="s">
        <v>352</v>
      </c>
      <c r="N170" s="841" t="s">
        <v>775</v>
      </c>
      <c r="O170" s="841"/>
      <c r="P170" s="841" t="s">
        <v>5</v>
      </c>
      <c r="Q170" s="841" t="s">
        <v>323</v>
      </c>
      <c r="R170" s="840" t="s">
        <v>652</v>
      </c>
      <c r="S170" s="829"/>
      <c r="T170" s="829" t="s">
        <v>5</v>
      </c>
      <c r="U170" s="829" t="s">
        <v>323</v>
      </c>
      <c r="V170" s="847" t="s">
        <v>652</v>
      </c>
    </row>
    <row r="171" spans="1:22" outlineLevel="1">
      <c r="A171" s="847" t="s">
        <v>274</v>
      </c>
      <c r="B171" s="829" t="s">
        <v>2936</v>
      </c>
      <c r="C171" s="839">
        <v>43158</v>
      </c>
      <c r="D171" s="829" t="s">
        <v>2985</v>
      </c>
      <c r="E171" s="830" t="s">
        <v>774</v>
      </c>
      <c r="F171" s="831">
        <v>70974</v>
      </c>
      <c r="G171" s="832">
        <v>64.94</v>
      </c>
      <c r="H171" s="829">
        <v>92.13</v>
      </c>
      <c r="I171" s="829" t="s">
        <v>322</v>
      </c>
      <c r="J171" s="1241">
        <f t="shared" si="12"/>
        <v>92.13</v>
      </c>
      <c r="K171" s="840" t="s">
        <v>650</v>
      </c>
      <c r="L171" s="841" t="s">
        <v>661</v>
      </c>
      <c r="M171" s="841" t="s">
        <v>352</v>
      </c>
      <c r="N171" s="841" t="s">
        <v>775</v>
      </c>
      <c r="O171" s="841"/>
      <c r="P171" s="841" t="s">
        <v>5</v>
      </c>
      <c r="Q171" s="841" t="s">
        <v>323</v>
      </c>
      <c r="R171" s="840" t="s">
        <v>652</v>
      </c>
      <c r="S171" s="829"/>
      <c r="T171" s="829" t="s">
        <v>5</v>
      </c>
      <c r="U171" s="829" t="s">
        <v>323</v>
      </c>
      <c r="V171" s="847" t="s">
        <v>652</v>
      </c>
    </row>
    <row r="172" spans="1:22" outlineLevel="1">
      <c r="A172" s="847" t="s">
        <v>274</v>
      </c>
      <c r="B172" s="829" t="s">
        <v>2936</v>
      </c>
      <c r="C172" s="839">
        <v>43158</v>
      </c>
      <c r="D172" s="829" t="s">
        <v>2986</v>
      </c>
      <c r="E172" s="830" t="s">
        <v>776</v>
      </c>
      <c r="F172" s="831">
        <v>70974</v>
      </c>
      <c r="G172" s="832">
        <v>3.38</v>
      </c>
      <c r="H172" s="829">
        <v>4.8</v>
      </c>
      <c r="I172" s="829" t="s">
        <v>322</v>
      </c>
      <c r="J172" s="1241">
        <f t="shared" si="12"/>
        <v>4.8</v>
      </c>
      <c r="K172" s="840" t="s">
        <v>656</v>
      </c>
      <c r="L172" s="841" t="s">
        <v>661</v>
      </c>
      <c r="M172" s="841" t="s">
        <v>352</v>
      </c>
      <c r="N172" s="841" t="s">
        <v>775</v>
      </c>
      <c r="O172" s="841"/>
      <c r="P172" s="841" t="s">
        <v>5</v>
      </c>
      <c r="Q172" s="841" t="s">
        <v>323</v>
      </c>
      <c r="R172" s="840" t="s">
        <v>652</v>
      </c>
      <c r="S172" s="829"/>
      <c r="T172" s="829" t="s">
        <v>5</v>
      </c>
      <c r="U172" s="829" t="s">
        <v>323</v>
      </c>
      <c r="V172" s="847" t="s">
        <v>652</v>
      </c>
    </row>
    <row r="173" spans="1:22" outlineLevel="1">
      <c r="A173" s="847" t="s">
        <v>274</v>
      </c>
      <c r="B173" s="829" t="s">
        <v>2936</v>
      </c>
      <c r="C173" s="839">
        <v>43157</v>
      </c>
      <c r="D173" s="829" t="s">
        <v>2987</v>
      </c>
      <c r="E173" s="830" t="s">
        <v>781</v>
      </c>
      <c r="F173" s="831">
        <v>70974</v>
      </c>
      <c r="G173" s="832">
        <v>0.08</v>
      </c>
      <c r="H173" s="829">
        <v>0.11</v>
      </c>
      <c r="I173" s="829" t="s">
        <v>322</v>
      </c>
      <c r="J173" s="1241">
        <f t="shared" si="12"/>
        <v>0.11</v>
      </c>
      <c r="K173" s="840" t="s">
        <v>694</v>
      </c>
      <c r="L173" s="841" t="s">
        <v>661</v>
      </c>
      <c r="M173" s="841" t="s">
        <v>352</v>
      </c>
      <c r="N173" s="841" t="s">
        <v>775</v>
      </c>
      <c r="O173" s="841"/>
      <c r="P173" s="841" t="s">
        <v>5</v>
      </c>
      <c r="Q173" s="841" t="s">
        <v>323</v>
      </c>
      <c r="R173" s="840" t="s">
        <v>652</v>
      </c>
      <c r="S173" s="829"/>
      <c r="T173" s="829" t="s">
        <v>5</v>
      </c>
      <c r="U173" s="829" t="s">
        <v>323</v>
      </c>
      <c r="V173" s="847" t="s">
        <v>652</v>
      </c>
    </row>
    <row r="174" spans="1:22" outlineLevel="1">
      <c r="A174" s="847" t="s">
        <v>274</v>
      </c>
      <c r="B174" s="829" t="s">
        <v>2936</v>
      </c>
      <c r="C174" s="839">
        <v>43158</v>
      </c>
      <c r="D174" s="829" t="s">
        <v>2988</v>
      </c>
      <c r="E174" s="830" t="s">
        <v>778</v>
      </c>
      <c r="F174" s="831">
        <v>70974</v>
      </c>
      <c r="G174" s="832">
        <v>1.19</v>
      </c>
      <c r="H174" s="829">
        <v>1.69</v>
      </c>
      <c r="I174" s="829" t="s">
        <v>322</v>
      </c>
      <c r="J174" s="1241">
        <f t="shared" si="12"/>
        <v>1.69</v>
      </c>
      <c r="K174" s="840" t="s">
        <v>694</v>
      </c>
      <c r="L174" s="841" t="s">
        <v>661</v>
      </c>
      <c r="M174" s="841" t="s">
        <v>352</v>
      </c>
      <c r="N174" s="841" t="s">
        <v>775</v>
      </c>
      <c r="O174" s="841"/>
      <c r="P174" s="841" t="s">
        <v>5</v>
      </c>
      <c r="Q174" s="841" t="s">
        <v>323</v>
      </c>
      <c r="R174" s="840" t="s">
        <v>652</v>
      </c>
      <c r="S174" s="829"/>
      <c r="T174" s="829" t="s">
        <v>5</v>
      </c>
      <c r="U174" s="829" t="s">
        <v>323</v>
      </c>
      <c r="V174" s="847" t="s">
        <v>652</v>
      </c>
    </row>
    <row r="175" spans="1:22">
      <c r="A175" s="842" t="s">
        <v>647</v>
      </c>
      <c r="B175" s="842"/>
      <c r="C175" s="842"/>
      <c r="D175" s="842"/>
      <c r="E175" s="843"/>
      <c r="F175" s="844"/>
      <c r="G175" s="845">
        <f>SUM(G167:G174)</f>
        <v>121.32</v>
      </c>
      <c r="H175" s="846">
        <f>SUM(H167:H174)</f>
        <v>168.58</v>
      </c>
      <c r="I175" s="842"/>
      <c r="J175" s="1242">
        <f>SUM(J167:J174)</f>
        <v>168.58</v>
      </c>
      <c r="K175" s="842"/>
      <c r="L175" s="842"/>
      <c r="M175" s="842"/>
      <c r="N175" s="842"/>
      <c r="O175" s="842"/>
      <c r="P175" s="842"/>
      <c r="Q175" s="842"/>
      <c r="R175" s="842"/>
      <c r="S175" s="829"/>
      <c r="T175" s="829"/>
      <c r="U175" s="829"/>
      <c r="V175" s="829"/>
    </row>
    <row r="176" spans="1:22" outlineLevel="1">
      <c r="A176" s="847" t="s">
        <v>275</v>
      </c>
      <c r="B176" s="829" t="s">
        <v>2938</v>
      </c>
      <c r="C176" s="839">
        <v>43125</v>
      </c>
      <c r="D176" s="829" t="s">
        <v>2983</v>
      </c>
      <c r="E176" s="830" t="s">
        <v>782</v>
      </c>
      <c r="F176" s="831">
        <v>70672</v>
      </c>
      <c r="G176" s="832">
        <v>274.16000000000003</v>
      </c>
      <c r="H176" s="829">
        <v>370.19</v>
      </c>
      <c r="I176" s="829" t="s">
        <v>322</v>
      </c>
      <c r="J176" s="1241">
        <f t="shared" ref="J176:J183" si="13">H176</f>
        <v>370.19</v>
      </c>
      <c r="K176" s="840" t="s">
        <v>650</v>
      </c>
      <c r="L176" s="841" t="s">
        <v>661</v>
      </c>
      <c r="M176" s="841" t="s">
        <v>352</v>
      </c>
      <c r="N176" s="841" t="s">
        <v>783</v>
      </c>
      <c r="O176" s="841"/>
      <c r="P176" s="841" t="s">
        <v>5</v>
      </c>
      <c r="Q176" s="841" t="s">
        <v>323</v>
      </c>
      <c r="R176" s="840" t="s">
        <v>652</v>
      </c>
      <c r="S176" s="829"/>
      <c r="T176" s="829" t="s">
        <v>5</v>
      </c>
      <c r="U176" s="829" t="s">
        <v>323</v>
      </c>
      <c r="V176" s="847" t="s">
        <v>652</v>
      </c>
    </row>
    <row r="177" spans="1:22" outlineLevel="1">
      <c r="A177" s="847" t="s">
        <v>275</v>
      </c>
      <c r="B177" s="829" t="s">
        <v>2938</v>
      </c>
      <c r="C177" s="839">
        <v>43125</v>
      </c>
      <c r="D177" s="829" t="s">
        <v>2939</v>
      </c>
      <c r="E177" s="830" t="s">
        <v>784</v>
      </c>
      <c r="F177" s="831">
        <v>70672</v>
      </c>
      <c r="G177" s="832">
        <v>18.07</v>
      </c>
      <c r="H177" s="829">
        <v>24.4</v>
      </c>
      <c r="I177" s="829" t="s">
        <v>322</v>
      </c>
      <c r="J177" s="1241">
        <f t="shared" si="13"/>
        <v>24.4</v>
      </c>
      <c r="K177" s="840" t="s">
        <v>656</v>
      </c>
      <c r="L177" s="841" t="s">
        <v>661</v>
      </c>
      <c r="M177" s="841" t="s">
        <v>352</v>
      </c>
      <c r="N177" s="841" t="s">
        <v>783</v>
      </c>
      <c r="O177" s="841"/>
      <c r="P177" s="841" t="s">
        <v>5</v>
      </c>
      <c r="Q177" s="841" t="s">
        <v>323</v>
      </c>
      <c r="R177" s="840" t="s">
        <v>652</v>
      </c>
      <c r="S177" s="829"/>
      <c r="T177" s="829" t="s">
        <v>5</v>
      </c>
      <c r="U177" s="829" t="s">
        <v>323</v>
      </c>
      <c r="V177" s="847" t="s">
        <v>652</v>
      </c>
    </row>
    <row r="178" spans="1:22" outlineLevel="1">
      <c r="A178" s="847" t="s">
        <v>275</v>
      </c>
      <c r="B178" s="829" t="s">
        <v>2938</v>
      </c>
      <c r="C178" s="839">
        <v>43125</v>
      </c>
      <c r="D178" s="829" t="s">
        <v>2940</v>
      </c>
      <c r="E178" s="830" t="s">
        <v>785</v>
      </c>
      <c r="F178" s="831">
        <v>70672</v>
      </c>
      <c r="G178" s="832">
        <v>6.38</v>
      </c>
      <c r="H178" s="829">
        <v>8.61</v>
      </c>
      <c r="I178" s="829" t="s">
        <v>322</v>
      </c>
      <c r="J178" s="1241">
        <f t="shared" si="13"/>
        <v>8.61</v>
      </c>
      <c r="K178" s="840" t="s">
        <v>694</v>
      </c>
      <c r="L178" s="841" t="s">
        <v>661</v>
      </c>
      <c r="M178" s="841" t="s">
        <v>352</v>
      </c>
      <c r="N178" s="841" t="s">
        <v>783</v>
      </c>
      <c r="O178" s="841"/>
      <c r="P178" s="841" t="s">
        <v>5</v>
      </c>
      <c r="Q178" s="841" t="s">
        <v>323</v>
      </c>
      <c r="R178" s="840" t="s">
        <v>652</v>
      </c>
      <c r="S178" s="829"/>
      <c r="T178" s="829" t="s">
        <v>5</v>
      </c>
      <c r="U178" s="829" t="s">
        <v>323</v>
      </c>
      <c r="V178" s="847" t="s">
        <v>652</v>
      </c>
    </row>
    <row r="179" spans="1:22" outlineLevel="1">
      <c r="A179" s="847" t="s">
        <v>275</v>
      </c>
      <c r="B179" s="829" t="s">
        <v>2938</v>
      </c>
      <c r="C179" s="839">
        <v>43126</v>
      </c>
      <c r="D179" s="829" t="s">
        <v>2941</v>
      </c>
      <c r="E179" s="830" t="s">
        <v>789</v>
      </c>
      <c r="F179" s="831">
        <v>70672</v>
      </c>
      <c r="G179" s="832">
        <v>0.42</v>
      </c>
      <c r="H179" s="829">
        <v>0.56999999999999995</v>
      </c>
      <c r="I179" s="829" t="s">
        <v>322</v>
      </c>
      <c r="J179" s="1241">
        <f t="shared" si="13"/>
        <v>0.56999999999999995</v>
      </c>
      <c r="K179" s="840" t="s">
        <v>694</v>
      </c>
      <c r="L179" s="841" t="s">
        <v>661</v>
      </c>
      <c r="M179" s="841" t="s">
        <v>352</v>
      </c>
      <c r="N179" s="841" t="s">
        <v>783</v>
      </c>
      <c r="O179" s="841"/>
      <c r="P179" s="841" t="s">
        <v>5</v>
      </c>
      <c r="Q179" s="841" t="s">
        <v>323</v>
      </c>
      <c r="R179" s="840" t="s">
        <v>652</v>
      </c>
      <c r="S179" s="829"/>
      <c r="T179" s="829" t="s">
        <v>5</v>
      </c>
      <c r="U179" s="829" t="s">
        <v>323</v>
      </c>
      <c r="V179" s="847" t="s">
        <v>652</v>
      </c>
    </row>
    <row r="180" spans="1:22" outlineLevel="1">
      <c r="A180" s="847" t="s">
        <v>275</v>
      </c>
      <c r="B180" s="829" t="s">
        <v>2936</v>
      </c>
      <c r="C180" s="839">
        <v>43158</v>
      </c>
      <c r="D180" s="829" t="s">
        <v>2985</v>
      </c>
      <c r="E180" s="830" t="s">
        <v>782</v>
      </c>
      <c r="F180" s="831">
        <v>70974</v>
      </c>
      <c r="G180" s="832">
        <v>52.86</v>
      </c>
      <c r="H180" s="829">
        <v>75</v>
      </c>
      <c r="I180" s="829" t="s">
        <v>322</v>
      </c>
      <c r="J180" s="1241">
        <f t="shared" si="13"/>
        <v>75</v>
      </c>
      <c r="K180" s="840" t="s">
        <v>650</v>
      </c>
      <c r="L180" s="841" t="s">
        <v>661</v>
      </c>
      <c r="M180" s="841" t="s">
        <v>352</v>
      </c>
      <c r="N180" s="841" t="s">
        <v>783</v>
      </c>
      <c r="O180" s="841"/>
      <c r="P180" s="841" t="s">
        <v>5</v>
      </c>
      <c r="Q180" s="841" t="s">
        <v>323</v>
      </c>
      <c r="R180" s="840" t="s">
        <v>652</v>
      </c>
      <c r="S180" s="829"/>
      <c r="T180" s="829" t="s">
        <v>5</v>
      </c>
      <c r="U180" s="829" t="s">
        <v>323</v>
      </c>
      <c r="V180" s="847" t="s">
        <v>652</v>
      </c>
    </row>
    <row r="181" spans="1:22" outlineLevel="1">
      <c r="A181" s="847" t="s">
        <v>275</v>
      </c>
      <c r="B181" s="829" t="s">
        <v>2936</v>
      </c>
      <c r="C181" s="839">
        <v>43158</v>
      </c>
      <c r="D181" s="829" t="s">
        <v>2986</v>
      </c>
      <c r="E181" s="830" t="s">
        <v>784</v>
      </c>
      <c r="F181" s="831">
        <v>70974</v>
      </c>
      <c r="G181" s="832">
        <v>3.44</v>
      </c>
      <c r="H181" s="829">
        <v>4.88</v>
      </c>
      <c r="I181" s="829" t="s">
        <v>322</v>
      </c>
      <c r="J181" s="1241">
        <f t="shared" si="13"/>
        <v>4.88</v>
      </c>
      <c r="K181" s="840" t="s">
        <v>656</v>
      </c>
      <c r="L181" s="841" t="s">
        <v>661</v>
      </c>
      <c r="M181" s="841" t="s">
        <v>352</v>
      </c>
      <c r="N181" s="841" t="s">
        <v>783</v>
      </c>
      <c r="O181" s="841"/>
      <c r="P181" s="841" t="s">
        <v>5</v>
      </c>
      <c r="Q181" s="841" t="s">
        <v>323</v>
      </c>
      <c r="R181" s="840" t="s">
        <v>652</v>
      </c>
      <c r="S181" s="829"/>
      <c r="T181" s="829" t="s">
        <v>5</v>
      </c>
      <c r="U181" s="829" t="s">
        <v>323</v>
      </c>
      <c r="V181" s="847" t="s">
        <v>652</v>
      </c>
    </row>
    <row r="182" spans="1:22" outlineLevel="1">
      <c r="A182" s="847" t="s">
        <v>275</v>
      </c>
      <c r="B182" s="829" t="s">
        <v>2936</v>
      </c>
      <c r="C182" s="839">
        <v>43158</v>
      </c>
      <c r="D182" s="829" t="s">
        <v>2988</v>
      </c>
      <c r="E182" s="830" t="s">
        <v>785</v>
      </c>
      <c r="F182" s="831">
        <v>70974</v>
      </c>
      <c r="G182" s="832">
        <v>1.21</v>
      </c>
      <c r="H182" s="829">
        <v>1.72</v>
      </c>
      <c r="I182" s="829" t="s">
        <v>322</v>
      </c>
      <c r="J182" s="1241">
        <f t="shared" si="13"/>
        <v>1.72</v>
      </c>
      <c r="K182" s="840" t="s">
        <v>694</v>
      </c>
      <c r="L182" s="841" t="s">
        <v>661</v>
      </c>
      <c r="M182" s="841" t="s">
        <v>352</v>
      </c>
      <c r="N182" s="841" t="s">
        <v>783</v>
      </c>
      <c r="O182" s="841"/>
      <c r="P182" s="841" t="s">
        <v>5</v>
      </c>
      <c r="Q182" s="841" t="s">
        <v>323</v>
      </c>
      <c r="R182" s="840" t="s">
        <v>652</v>
      </c>
      <c r="S182" s="829"/>
      <c r="T182" s="829" t="s">
        <v>5</v>
      </c>
      <c r="U182" s="829" t="s">
        <v>323</v>
      </c>
      <c r="V182" s="847" t="s">
        <v>652</v>
      </c>
    </row>
    <row r="183" spans="1:22" outlineLevel="1">
      <c r="A183" s="847" t="s">
        <v>275</v>
      </c>
      <c r="B183" s="829" t="s">
        <v>2936</v>
      </c>
      <c r="C183" s="839">
        <v>43157</v>
      </c>
      <c r="D183" s="829" t="s">
        <v>2987</v>
      </c>
      <c r="E183" s="830" t="s">
        <v>789</v>
      </c>
      <c r="F183" s="831">
        <v>70974</v>
      </c>
      <c r="G183" s="832">
        <v>0.08</v>
      </c>
      <c r="H183" s="829">
        <v>0.11</v>
      </c>
      <c r="I183" s="829" t="s">
        <v>322</v>
      </c>
      <c r="J183" s="1241">
        <f t="shared" si="13"/>
        <v>0.11</v>
      </c>
      <c r="K183" s="840" t="s">
        <v>694</v>
      </c>
      <c r="L183" s="841" t="s">
        <v>661</v>
      </c>
      <c r="M183" s="841" t="s">
        <v>352</v>
      </c>
      <c r="N183" s="841" t="s">
        <v>783</v>
      </c>
      <c r="O183" s="841"/>
      <c r="P183" s="841" t="s">
        <v>5</v>
      </c>
      <c r="Q183" s="841" t="s">
        <v>323</v>
      </c>
      <c r="R183" s="840" t="s">
        <v>652</v>
      </c>
      <c r="S183" s="829"/>
      <c r="T183" s="829" t="s">
        <v>5</v>
      </c>
      <c r="U183" s="829" t="s">
        <v>323</v>
      </c>
      <c r="V183" s="847" t="s">
        <v>652</v>
      </c>
    </row>
    <row r="184" spans="1:22">
      <c r="A184" s="842" t="s">
        <v>647</v>
      </c>
      <c r="B184" s="842"/>
      <c r="C184" s="842"/>
      <c r="D184" s="842"/>
      <c r="E184" s="843"/>
      <c r="F184" s="844"/>
      <c r="G184" s="845">
        <f>SUM(G176:G183)</f>
        <v>356.62</v>
      </c>
      <c r="H184" s="846">
        <f>SUM(H176:H183)</f>
        <v>485.48</v>
      </c>
      <c r="I184" s="842"/>
      <c r="J184" s="1242">
        <f>SUM(J176:J183)</f>
        <v>485.48</v>
      </c>
      <c r="K184" s="842"/>
      <c r="L184" s="842"/>
      <c r="M184" s="842"/>
      <c r="N184" s="842"/>
      <c r="O184" s="842"/>
      <c r="P184" s="842"/>
      <c r="Q184" s="842"/>
      <c r="R184" s="842"/>
      <c r="S184" s="829"/>
      <c r="T184" s="829"/>
      <c r="U184" s="829"/>
      <c r="V184" s="829"/>
    </row>
    <row r="185" spans="1:22" outlineLevel="1">
      <c r="A185" s="847" t="s">
        <v>276</v>
      </c>
      <c r="B185" s="829" t="s">
        <v>2938</v>
      </c>
      <c r="C185" s="839">
        <v>43125</v>
      </c>
      <c r="D185" s="829" t="s">
        <v>2983</v>
      </c>
      <c r="E185" s="830" t="s">
        <v>790</v>
      </c>
      <c r="F185" s="831">
        <v>70672</v>
      </c>
      <c r="G185" s="832">
        <v>155.41999999999999</v>
      </c>
      <c r="H185" s="829">
        <v>209.86</v>
      </c>
      <c r="I185" s="829" t="s">
        <v>322</v>
      </c>
      <c r="J185" s="1241">
        <f t="shared" ref="J185:J192" si="14">H185</f>
        <v>209.86</v>
      </c>
      <c r="K185" s="840" t="s">
        <v>650</v>
      </c>
      <c r="L185" s="841" t="s">
        <v>661</v>
      </c>
      <c r="M185" s="841" t="s">
        <v>352</v>
      </c>
      <c r="N185" s="841" t="s">
        <v>791</v>
      </c>
      <c r="O185" s="841"/>
      <c r="P185" s="841" t="s">
        <v>5</v>
      </c>
      <c r="Q185" s="841" t="s">
        <v>323</v>
      </c>
      <c r="R185" s="840" t="s">
        <v>652</v>
      </c>
      <c r="S185" s="829"/>
      <c r="T185" s="829" t="s">
        <v>5</v>
      </c>
      <c r="U185" s="829" t="s">
        <v>323</v>
      </c>
      <c r="V185" s="847" t="s">
        <v>652</v>
      </c>
    </row>
    <row r="186" spans="1:22" outlineLevel="1">
      <c r="A186" s="847" t="s">
        <v>276</v>
      </c>
      <c r="B186" s="829" t="s">
        <v>2938</v>
      </c>
      <c r="C186" s="839">
        <v>43125</v>
      </c>
      <c r="D186" s="829" t="s">
        <v>2939</v>
      </c>
      <c r="E186" s="830" t="s">
        <v>792</v>
      </c>
      <c r="F186" s="831">
        <v>70672</v>
      </c>
      <c r="G186" s="832">
        <v>6.54</v>
      </c>
      <c r="H186" s="829">
        <v>8.83</v>
      </c>
      <c r="I186" s="829" t="s">
        <v>322</v>
      </c>
      <c r="J186" s="1241">
        <f t="shared" si="14"/>
        <v>8.83</v>
      </c>
      <c r="K186" s="840" t="s">
        <v>656</v>
      </c>
      <c r="L186" s="841" t="s">
        <v>661</v>
      </c>
      <c r="M186" s="841" t="s">
        <v>352</v>
      </c>
      <c r="N186" s="841" t="s">
        <v>791</v>
      </c>
      <c r="O186" s="841"/>
      <c r="P186" s="841" t="s">
        <v>5</v>
      </c>
      <c r="Q186" s="841" t="s">
        <v>323</v>
      </c>
      <c r="R186" s="840" t="s">
        <v>652</v>
      </c>
      <c r="S186" s="829"/>
      <c r="T186" s="829" t="s">
        <v>5</v>
      </c>
      <c r="U186" s="829" t="s">
        <v>323</v>
      </c>
      <c r="V186" s="847" t="s">
        <v>652</v>
      </c>
    </row>
    <row r="187" spans="1:22" outlineLevel="1">
      <c r="A187" s="847" t="s">
        <v>276</v>
      </c>
      <c r="B187" s="829" t="s">
        <v>2938</v>
      </c>
      <c r="C187" s="839">
        <v>43125</v>
      </c>
      <c r="D187" s="829" t="s">
        <v>2940</v>
      </c>
      <c r="E187" s="830" t="s">
        <v>794</v>
      </c>
      <c r="F187" s="831">
        <v>70672</v>
      </c>
      <c r="G187" s="832">
        <v>2.2999999999999998</v>
      </c>
      <c r="H187" s="829">
        <v>3.11</v>
      </c>
      <c r="I187" s="829" t="s">
        <v>322</v>
      </c>
      <c r="J187" s="1241">
        <f t="shared" si="14"/>
        <v>3.11</v>
      </c>
      <c r="K187" s="840" t="s">
        <v>694</v>
      </c>
      <c r="L187" s="841" t="s">
        <v>661</v>
      </c>
      <c r="M187" s="841" t="s">
        <v>352</v>
      </c>
      <c r="N187" s="841" t="s">
        <v>791</v>
      </c>
      <c r="O187" s="841"/>
      <c r="P187" s="841" t="s">
        <v>5</v>
      </c>
      <c r="Q187" s="841" t="s">
        <v>323</v>
      </c>
      <c r="R187" s="840" t="s">
        <v>652</v>
      </c>
      <c r="S187" s="829"/>
      <c r="T187" s="829" t="s">
        <v>5</v>
      </c>
      <c r="U187" s="829" t="s">
        <v>323</v>
      </c>
      <c r="V187" s="847" t="s">
        <v>652</v>
      </c>
    </row>
    <row r="188" spans="1:22" outlineLevel="1">
      <c r="A188" s="847" t="s">
        <v>276</v>
      </c>
      <c r="B188" s="829" t="s">
        <v>2938</v>
      </c>
      <c r="C188" s="839">
        <v>43126</v>
      </c>
      <c r="D188" s="829" t="s">
        <v>2941</v>
      </c>
      <c r="E188" s="830" t="s">
        <v>797</v>
      </c>
      <c r="F188" s="831">
        <v>70672</v>
      </c>
      <c r="G188" s="832">
        <v>0.12</v>
      </c>
      <c r="H188" s="829">
        <v>0.16</v>
      </c>
      <c r="I188" s="829" t="s">
        <v>322</v>
      </c>
      <c r="J188" s="1241">
        <f t="shared" si="14"/>
        <v>0.16</v>
      </c>
      <c r="K188" s="840" t="s">
        <v>694</v>
      </c>
      <c r="L188" s="841" t="s">
        <v>661</v>
      </c>
      <c r="M188" s="841" t="s">
        <v>352</v>
      </c>
      <c r="N188" s="841" t="s">
        <v>791</v>
      </c>
      <c r="O188" s="841"/>
      <c r="P188" s="841" t="s">
        <v>5</v>
      </c>
      <c r="Q188" s="841" t="s">
        <v>323</v>
      </c>
      <c r="R188" s="840" t="s">
        <v>652</v>
      </c>
      <c r="S188" s="829"/>
      <c r="T188" s="829" t="s">
        <v>5</v>
      </c>
      <c r="U188" s="829" t="s">
        <v>323</v>
      </c>
      <c r="V188" s="847" t="s">
        <v>652</v>
      </c>
    </row>
    <row r="189" spans="1:22" outlineLevel="1">
      <c r="A189" s="847" t="s">
        <v>276</v>
      </c>
      <c r="B189" s="829" t="s">
        <v>2936</v>
      </c>
      <c r="C189" s="839">
        <v>43158</v>
      </c>
      <c r="D189" s="829" t="s">
        <v>2985</v>
      </c>
      <c r="E189" s="830" t="s">
        <v>790</v>
      </c>
      <c r="F189" s="831">
        <v>70974</v>
      </c>
      <c r="G189" s="832">
        <v>33.369999999999997</v>
      </c>
      <c r="H189" s="829">
        <v>47.34</v>
      </c>
      <c r="I189" s="829" t="s">
        <v>322</v>
      </c>
      <c r="J189" s="1241">
        <f t="shared" si="14"/>
        <v>47.34</v>
      </c>
      <c r="K189" s="840" t="s">
        <v>650</v>
      </c>
      <c r="L189" s="841" t="s">
        <v>661</v>
      </c>
      <c r="M189" s="841" t="s">
        <v>352</v>
      </c>
      <c r="N189" s="841" t="s">
        <v>791</v>
      </c>
      <c r="O189" s="841"/>
      <c r="P189" s="841" t="s">
        <v>5</v>
      </c>
      <c r="Q189" s="841" t="s">
        <v>323</v>
      </c>
      <c r="R189" s="840" t="s">
        <v>652</v>
      </c>
      <c r="S189" s="829"/>
      <c r="T189" s="829" t="s">
        <v>5</v>
      </c>
      <c r="U189" s="829" t="s">
        <v>323</v>
      </c>
      <c r="V189" s="847" t="s">
        <v>652</v>
      </c>
    </row>
    <row r="190" spans="1:22" outlineLevel="1">
      <c r="A190" s="847" t="s">
        <v>276</v>
      </c>
      <c r="B190" s="829" t="s">
        <v>2936</v>
      </c>
      <c r="C190" s="839">
        <v>43158</v>
      </c>
      <c r="D190" s="829" t="s">
        <v>2986</v>
      </c>
      <c r="E190" s="830" t="s">
        <v>792</v>
      </c>
      <c r="F190" s="831">
        <v>70974</v>
      </c>
      <c r="G190" s="832">
        <v>1.31</v>
      </c>
      <c r="H190" s="829">
        <v>1.86</v>
      </c>
      <c r="I190" s="829" t="s">
        <v>322</v>
      </c>
      <c r="J190" s="1241">
        <f t="shared" si="14"/>
        <v>1.86</v>
      </c>
      <c r="K190" s="840" t="s">
        <v>656</v>
      </c>
      <c r="L190" s="841" t="s">
        <v>661</v>
      </c>
      <c r="M190" s="841" t="s">
        <v>352</v>
      </c>
      <c r="N190" s="841" t="s">
        <v>791</v>
      </c>
      <c r="O190" s="841"/>
      <c r="P190" s="841" t="s">
        <v>5</v>
      </c>
      <c r="Q190" s="841" t="s">
        <v>323</v>
      </c>
      <c r="R190" s="840" t="s">
        <v>652</v>
      </c>
      <c r="S190" s="829"/>
      <c r="T190" s="829" t="s">
        <v>5</v>
      </c>
      <c r="U190" s="829" t="s">
        <v>323</v>
      </c>
      <c r="V190" s="847" t="s">
        <v>652</v>
      </c>
    </row>
    <row r="191" spans="1:22" outlineLevel="1">
      <c r="A191" s="847" t="s">
        <v>276</v>
      </c>
      <c r="B191" s="829" t="s">
        <v>2936</v>
      </c>
      <c r="C191" s="839">
        <v>43157</v>
      </c>
      <c r="D191" s="829" t="s">
        <v>2987</v>
      </c>
      <c r="E191" s="830" t="s">
        <v>797</v>
      </c>
      <c r="F191" s="831">
        <v>70974</v>
      </c>
      <c r="G191" s="832">
        <v>0.03</v>
      </c>
      <c r="H191" s="829">
        <v>0.04</v>
      </c>
      <c r="I191" s="829" t="s">
        <v>322</v>
      </c>
      <c r="J191" s="1241">
        <f t="shared" si="14"/>
        <v>0.04</v>
      </c>
      <c r="K191" s="840" t="s">
        <v>694</v>
      </c>
      <c r="L191" s="841" t="s">
        <v>661</v>
      </c>
      <c r="M191" s="841" t="s">
        <v>352</v>
      </c>
      <c r="N191" s="841" t="s">
        <v>791</v>
      </c>
      <c r="O191" s="841"/>
      <c r="P191" s="841" t="s">
        <v>5</v>
      </c>
      <c r="Q191" s="841" t="s">
        <v>323</v>
      </c>
      <c r="R191" s="840" t="s">
        <v>652</v>
      </c>
      <c r="S191" s="829"/>
      <c r="T191" s="829" t="s">
        <v>5</v>
      </c>
      <c r="U191" s="829" t="s">
        <v>323</v>
      </c>
      <c r="V191" s="847" t="s">
        <v>652</v>
      </c>
    </row>
    <row r="192" spans="1:22" outlineLevel="1">
      <c r="A192" s="847" t="s">
        <v>276</v>
      </c>
      <c r="B192" s="829" t="s">
        <v>2936</v>
      </c>
      <c r="C192" s="839">
        <v>43158</v>
      </c>
      <c r="D192" s="829" t="s">
        <v>2988</v>
      </c>
      <c r="E192" s="830" t="s">
        <v>794</v>
      </c>
      <c r="F192" s="831">
        <v>70974</v>
      </c>
      <c r="G192" s="832">
        <v>0.47</v>
      </c>
      <c r="H192" s="829">
        <v>0.66</v>
      </c>
      <c r="I192" s="829" t="s">
        <v>322</v>
      </c>
      <c r="J192" s="1241">
        <f t="shared" si="14"/>
        <v>0.66</v>
      </c>
      <c r="K192" s="840" t="s">
        <v>694</v>
      </c>
      <c r="L192" s="841" t="s">
        <v>661</v>
      </c>
      <c r="M192" s="841" t="s">
        <v>352</v>
      </c>
      <c r="N192" s="841" t="s">
        <v>791</v>
      </c>
      <c r="O192" s="841"/>
      <c r="P192" s="841" t="s">
        <v>5</v>
      </c>
      <c r="Q192" s="841" t="s">
        <v>323</v>
      </c>
      <c r="R192" s="840" t="s">
        <v>652</v>
      </c>
      <c r="S192" s="829"/>
      <c r="T192" s="829" t="s">
        <v>5</v>
      </c>
      <c r="U192" s="829" t="s">
        <v>323</v>
      </c>
      <c r="V192" s="847" t="s">
        <v>652</v>
      </c>
    </row>
    <row r="193" spans="1:22">
      <c r="A193" s="842" t="s">
        <v>647</v>
      </c>
      <c r="B193" s="842"/>
      <c r="C193" s="842"/>
      <c r="D193" s="842"/>
      <c r="E193" s="843"/>
      <c r="F193" s="844"/>
      <c r="G193" s="845">
        <f>SUM(G185:G192)</f>
        <v>199.56</v>
      </c>
      <c r="H193" s="846">
        <f>SUM(H185:H192)</f>
        <v>271.86000000000013</v>
      </c>
      <c r="I193" s="842"/>
      <c r="J193" s="1242">
        <f>SUM(J185:J192)</f>
        <v>271.86000000000013</v>
      </c>
      <c r="K193" s="842"/>
      <c r="L193" s="842"/>
      <c r="M193" s="842"/>
      <c r="N193" s="842"/>
      <c r="O193" s="842"/>
      <c r="P193" s="842"/>
      <c r="Q193" s="842"/>
      <c r="R193" s="842"/>
      <c r="S193" s="829"/>
      <c r="T193" s="829"/>
      <c r="U193" s="829"/>
      <c r="V193" s="829"/>
    </row>
    <row r="194" spans="1:22" outlineLevel="1">
      <c r="A194" s="847" t="s">
        <v>277</v>
      </c>
      <c r="B194" s="829" t="s">
        <v>2938</v>
      </c>
      <c r="C194" s="839">
        <v>43131</v>
      </c>
      <c r="D194" s="829" t="s">
        <v>2991</v>
      </c>
      <c r="E194" s="830" t="s">
        <v>1041</v>
      </c>
      <c r="F194" s="831">
        <v>70761</v>
      </c>
      <c r="G194" s="832">
        <v>5.04</v>
      </c>
      <c r="H194" s="829">
        <v>5.04</v>
      </c>
      <c r="I194" s="829" t="s">
        <v>60</v>
      </c>
      <c r="J194" s="1241">
        <v>6.81</v>
      </c>
      <c r="K194" s="840" t="s">
        <v>650</v>
      </c>
      <c r="L194" s="841" t="s">
        <v>645</v>
      </c>
      <c r="M194" s="841" t="s">
        <v>352</v>
      </c>
      <c r="N194" s="841" t="s">
        <v>1390</v>
      </c>
      <c r="O194" s="841"/>
      <c r="P194" s="841" t="s">
        <v>4</v>
      </c>
      <c r="Q194" s="841" t="s">
        <v>323</v>
      </c>
      <c r="R194" s="840" t="s">
        <v>652</v>
      </c>
      <c r="S194" s="829"/>
      <c r="T194" s="829" t="s">
        <v>4</v>
      </c>
      <c r="U194" s="829" t="s">
        <v>323</v>
      </c>
      <c r="V194" s="847" t="s">
        <v>652</v>
      </c>
    </row>
    <row r="195" spans="1:22" outlineLevel="1">
      <c r="A195" s="847" t="s">
        <v>277</v>
      </c>
      <c r="B195" s="829" t="s">
        <v>2938</v>
      </c>
      <c r="C195" s="839">
        <v>43131</v>
      </c>
      <c r="D195" s="829" t="s">
        <v>2991</v>
      </c>
      <c r="E195" s="830" t="s">
        <v>2521</v>
      </c>
      <c r="F195" s="831">
        <v>70759</v>
      </c>
      <c r="G195" s="832">
        <v>336.33</v>
      </c>
      <c r="H195" s="829">
        <v>336.33</v>
      </c>
      <c r="I195" s="829" t="s">
        <v>60</v>
      </c>
      <c r="J195" s="1241">
        <v>454.14</v>
      </c>
      <c r="K195" s="840" t="s">
        <v>650</v>
      </c>
      <c r="L195" s="841" t="s">
        <v>645</v>
      </c>
      <c r="M195" s="841" t="s">
        <v>352</v>
      </c>
      <c r="N195" s="841" t="s">
        <v>1390</v>
      </c>
      <c r="O195" s="841"/>
      <c r="P195" s="841" t="s">
        <v>5</v>
      </c>
      <c r="Q195" s="841" t="s">
        <v>323</v>
      </c>
      <c r="R195" s="840" t="s">
        <v>652</v>
      </c>
      <c r="S195" s="829"/>
      <c r="T195" s="829" t="s">
        <v>5</v>
      </c>
      <c r="U195" s="829" t="s">
        <v>323</v>
      </c>
      <c r="V195" s="847" t="s">
        <v>652</v>
      </c>
    </row>
    <row r="196" spans="1:22" outlineLevel="1">
      <c r="A196" s="847" t="s">
        <v>277</v>
      </c>
      <c r="B196" s="829" t="s">
        <v>2938</v>
      </c>
      <c r="C196" s="839">
        <v>43131</v>
      </c>
      <c r="D196" s="829" t="s">
        <v>2991</v>
      </c>
      <c r="E196" s="830" t="s">
        <v>1042</v>
      </c>
      <c r="F196" s="831">
        <v>70760</v>
      </c>
      <c r="G196" s="832">
        <v>16.82</v>
      </c>
      <c r="H196" s="829">
        <v>16.82</v>
      </c>
      <c r="I196" s="829" t="s">
        <v>60</v>
      </c>
      <c r="J196" s="1241">
        <v>22.71</v>
      </c>
      <c r="K196" s="840" t="s">
        <v>650</v>
      </c>
      <c r="L196" s="841" t="s">
        <v>645</v>
      </c>
      <c r="M196" s="841" t="s">
        <v>352</v>
      </c>
      <c r="N196" s="841" t="s">
        <v>1390</v>
      </c>
      <c r="O196" s="841"/>
      <c r="P196" s="841" t="s">
        <v>655</v>
      </c>
      <c r="Q196" s="841" t="s">
        <v>323</v>
      </c>
      <c r="R196" s="840" t="s">
        <v>277</v>
      </c>
      <c r="S196" s="829"/>
      <c r="T196" s="829" t="s">
        <v>655</v>
      </c>
      <c r="U196" s="829" t="s">
        <v>323</v>
      </c>
      <c r="V196" s="847" t="s">
        <v>277</v>
      </c>
    </row>
    <row r="197" spans="1:22" outlineLevel="1">
      <c r="A197" s="847" t="s">
        <v>277</v>
      </c>
      <c r="B197" s="829" t="s">
        <v>2938</v>
      </c>
      <c r="C197" s="839">
        <v>43131</v>
      </c>
      <c r="D197" s="829" t="s">
        <v>2991</v>
      </c>
      <c r="E197" s="830" t="s">
        <v>2521</v>
      </c>
      <c r="F197" s="831">
        <v>70759</v>
      </c>
      <c r="G197" s="832">
        <v>33.630000000000003</v>
      </c>
      <c r="H197" s="829">
        <v>33.630000000000003</v>
      </c>
      <c r="I197" s="829" t="s">
        <v>60</v>
      </c>
      <c r="J197" s="1241">
        <v>45.41</v>
      </c>
      <c r="K197" s="840" t="s">
        <v>656</v>
      </c>
      <c r="L197" s="841" t="s">
        <v>645</v>
      </c>
      <c r="M197" s="841" t="s">
        <v>352</v>
      </c>
      <c r="N197" s="841" t="s">
        <v>1390</v>
      </c>
      <c r="O197" s="841"/>
      <c r="P197" s="841" t="s">
        <v>5</v>
      </c>
      <c r="Q197" s="841" t="s">
        <v>323</v>
      </c>
      <c r="R197" s="840" t="s">
        <v>652</v>
      </c>
      <c r="S197" s="829"/>
      <c r="T197" s="829" t="s">
        <v>5</v>
      </c>
      <c r="U197" s="829" t="s">
        <v>323</v>
      </c>
      <c r="V197" s="847" t="s">
        <v>652</v>
      </c>
    </row>
    <row r="198" spans="1:22" outlineLevel="1">
      <c r="A198" s="847" t="s">
        <v>277</v>
      </c>
      <c r="B198" s="829" t="s">
        <v>2938</v>
      </c>
      <c r="C198" s="839">
        <v>43125</v>
      </c>
      <c r="D198" s="829" t="s">
        <v>2992</v>
      </c>
      <c r="E198" s="830" t="s">
        <v>1393</v>
      </c>
      <c r="F198" s="831">
        <v>70679</v>
      </c>
      <c r="G198" s="832">
        <v>10.25</v>
      </c>
      <c r="H198" s="829">
        <v>10.25</v>
      </c>
      <c r="I198" s="829" t="s">
        <v>60</v>
      </c>
      <c r="J198" s="1241">
        <v>13.84</v>
      </c>
      <c r="K198" s="840" t="s">
        <v>818</v>
      </c>
      <c r="L198" s="841" t="s">
        <v>645</v>
      </c>
      <c r="M198" s="841" t="s">
        <v>352</v>
      </c>
      <c r="N198" s="841"/>
      <c r="O198" s="841"/>
      <c r="P198" s="841" t="s">
        <v>5</v>
      </c>
      <c r="Q198" s="841" t="s">
        <v>323</v>
      </c>
      <c r="R198" s="840" t="s">
        <v>652</v>
      </c>
      <c r="S198" s="829"/>
      <c r="T198" s="829" t="s">
        <v>5</v>
      </c>
      <c r="U198" s="829" t="s">
        <v>323</v>
      </c>
      <c r="V198" s="847" t="s">
        <v>652</v>
      </c>
    </row>
    <row r="199" spans="1:22" outlineLevel="1">
      <c r="A199" s="847" t="s">
        <v>277</v>
      </c>
      <c r="B199" s="829" t="s">
        <v>2936</v>
      </c>
      <c r="C199" s="839">
        <v>43159</v>
      </c>
      <c r="D199" s="829" t="s">
        <v>2950</v>
      </c>
      <c r="E199" s="830" t="s">
        <v>2521</v>
      </c>
      <c r="F199" s="831">
        <v>70988</v>
      </c>
      <c r="G199" s="832">
        <v>336.33</v>
      </c>
      <c r="H199" s="829">
        <v>336.33</v>
      </c>
      <c r="I199" s="829" t="s">
        <v>60</v>
      </c>
      <c r="J199" s="1241">
        <v>477.18</v>
      </c>
      <c r="K199" s="840" t="s">
        <v>650</v>
      </c>
      <c r="L199" s="841" t="s">
        <v>645</v>
      </c>
      <c r="M199" s="841" t="s">
        <v>352</v>
      </c>
      <c r="N199" s="841" t="s">
        <v>1390</v>
      </c>
      <c r="O199" s="841"/>
      <c r="P199" s="841" t="s">
        <v>5</v>
      </c>
      <c r="Q199" s="841" t="s">
        <v>323</v>
      </c>
      <c r="R199" s="840" t="s">
        <v>652</v>
      </c>
      <c r="S199" s="829"/>
      <c r="T199" s="829" t="s">
        <v>5</v>
      </c>
      <c r="U199" s="829" t="s">
        <v>323</v>
      </c>
      <c r="V199" s="847" t="s">
        <v>652</v>
      </c>
    </row>
    <row r="200" spans="1:22" outlineLevel="1">
      <c r="A200" s="847" t="s">
        <v>277</v>
      </c>
      <c r="B200" s="829" t="s">
        <v>2936</v>
      </c>
      <c r="C200" s="839">
        <v>43159</v>
      </c>
      <c r="D200" s="829" t="s">
        <v>2950</v>
      </c>
      <c r="E200" s="830" t="s">
        <v>1033</v>
      </c>
      <c r="F200" s="831">
        <v>70990</v>
      </c>
      <c r="G200" s="832">
        <v>5.04</v>
      </c>
      <c r="H200" s="829">
        <v>5.04</v>
      </c>
      <c r="I200" s="829" t="s">
        <v>60</v>
      </c>
      <c r="J200" s="1241">
        <v>7.15</v>
      </c>
      <c r="K200" s="840" t="s">
        <v>650</v>
      </c>
      <c r="L200" s="841" t="s">
        <v>645</v>
      </c>
      <c r="M200" s="841" t="s">
        <v>352</v>
      </c>
      <c r="N200" s="841" t="s">
        <v>1390</v>
      </c>
      <c r="O200" s="841"/>
      <c r="P200" s="841" t="s">
        <v>4</v>
      </c>
      <c r="Q200" s="841" t="s">
        <v>323</v>
      </c>
      <c r="R200" s="840" t="s">
        <v>652</v>
      </c>
      <c r="S200" s="829"/>
      <c r="T200" s="829" t="s">
        <v>4</v>
      </c>
      <c r="U200" s="829" t="s">
        <v>323</v>
      </c>
      <c r="V200" s="847" t="s">
        <v>652</v>
      </c>
    </row>
    <row r="201" spans="1:22" outlineLevel="1">
      <c r="A201" s="847" t="s">
        <v>277</v>
      </c>
      <c r="B201" s="829" t="s">
        <v>2936</v>
      </c>
      <c r="C201" s="839">
        <v>43159</v>
      </c>
      <c r="D201" s="829" t="s">
        <v>2950</v>
      </c>
      <c r="E201" s="830" t="s">
        <v>1035</v>
      </c>
      <c r="F201" s="831">
        <v>70989</v>
      </c>
      <c r="G201" s="832">
        <v>16.82</v>
      </c>
      <c r="H201" s="829">
        <v>16.82</v>
      </c>
      <c r="I201" s="829" t="s">
        <v>60</v>
      </c>
      <c r="J201" s="1241">
        <v>23.86</v>
      </c>
      <c r="K201" s="840" t="s">
        <v>650</v>
      </c>
      <c r="L201" s="841" t="s">
        <v>645</v>
      </c>
      <c r="M201" s="841" t="s">
        <v>352</v>
      </c>
      <c r="N201" s="841" t="s">
        <v>1390</v>
      </c>
      <c r="O201" s="841"/>
      <c r="P201" s="841" t="s">
        <v>655</v>
      </c>
      <c r="Q201" s="841" t="s">
        <v>323</v>
      </c>
      <c r="R201" s="840" t="s">
        <v>277</v>
      </c>
      <c r="S201" s="829"/>
      <c r="T201" s="829" t="s">
        <v>655</v>
      </c>
      <c r="U201" s="829" t="s">
        <v>323</v>
      </c>
      <c r="V201" s="847" t="s">
        <v>277</v>
      </c>
    </row>
    <row r="202" spans="1:22" outlineLevel="1">
      <c r="A202" s="847" t="s">
        <v>277</v>
      </c>
      <c r="B202" s="829" t="s">
        <v>2936</v>
      </c>
      <c r="C202" s="839">
        <v>43159</v>
      </c>
      <c r="D202" s="829" t="s">
        <v>2950</v>
      </c>
      <c r="E202" s="830" t="s">
        <v>2521</v>
      </c>
      <c r="F202" s="831">
        <v>70988</v>
      </c>
      <c r="G202" s="832">
        <v>33.630000000000003</v>
      </c>
      <c r="H202" s="829">
        <v>33.630000000000003</v>
      </c>
      <c r="I202" s="829" t="s">
        <v>60</v>
      </c>
      <c r="J202" s="1241">
        <v>47.71</v>
      </c>
      <c r="K202" s="840" t="s">
        <v>656</v>
      </c>
      <c r="L202" s="841" t="s">
        <v>645</v>
      </c>
      <c r="M202" s="841" t="s">
        <v>352</v>
      </c>
      <c r="N202" s="841" t="s">
        <v>1390</v>
      </c>
      <c r="O202" s="841"/>
      <c r="P202" s="841" t="s">
        <v>5</v>
      </c>
      <c r="Q202" s="841" t="s">
        <v>323</v>
      </c>
      <c r="R202" s="840" t="s">
        <v>652</v>
      </c>
      <c r="S202" s="829"/>
      <c r="T202" s="829" t="s">
        <v>5</v>
      </c>
      <c r="U202" s="829" t="s">
        <v>323</v>
      </c>
      <c r="V202" s="847" t="s">
        <v>652</v>
      </c>
    </row>
    <row r="203" spans="1:22" outlineLevel="1">
      <c r="A203" s="847" t="s">
        <v>277</v>
      </c>
      <c r="B203" s="829" t="s">
        <v>2936</v>
      </c>
      <c r="C203" s="839">
        <v>43154</v>
      </c>
      <c r="D203" s="829" t="s">
        <v>2993</v>
      </c>
      <c r="E203" s="830" t="s">
        <v>1393</v>
      </c>
      <c r="F203" s="831">
        <v>70995</v>
      </c>
      <c r="G203" s="832">
        <v>10.25</v>
      </c>
      <c r="H203" s="829">
        <v>10.25</v>
      </c>
      <c r="I203" s="829" t="s">
        <v>60</v>
      </c>
      <c r="J203" s="1241">
        <v>14.54</v>
      </c>
      <c r="K203" s="840" t="s">
        <v>818</v>
      </c>
      <c r="L203" s="841" t="s">
        <v>645</v>
      </c>
      <c r="M203" s="841" t="s">
        <v>352</v>
      </c>
      <c r="N203" s="841"/>
      <c r="O203" s="841"/>
      <c r="P203" s="841" t="s">
        <v>5</v>
      </c>
      <c r="Q203" s="841" t="s">
        <v>323</v>
      </c>
      <c r="R203" s="840" t="s">
        <v>652</v>
      </c>
      <c r="S203" s="829"/>
      <c r="T203" s="829" t="s">
        <v>5</v>
      </c>
      <c r="U203" s="829" t="s">
        <v>323</v>
      </c>
      <c r="V203" s="847" t="s">
        <v>652</v>
      </c>
    </row>
    <row r="204" spans="1:22">
      <c r="A204" s="842" t="s">
        <v>647</v>
      </c>
      <c r="B204" s="842"/>
      <c r="C204" s="842"/>
      <c r="D204" s="842"/>
      <c r="E204" s="843"/>
      <c r="F204" s="844"/>
      <c r="G204" s="845">
        <f>SUM(G194:G203)</f>
        <v>804.14</v>
      </c>
      <c r="H204" s="846">
        <f>SUM(H194:H203)</f>
        <v>804.14</v>
      </c>
      <c r="I204" s="842"/>
      <c r="J204" s="1242">
        <f>SUM(J194:J203)</f>
        <v>1113.3499999999999</v>
      </c>
      <c r="K204" s="842"/>
      <c r="L204" s="842"/>
      <c r="M204" s="842"/>
      <c r="N204" s="842"/>
      <c r="O204" s="842"/>
      <c r="P204" s="842"/>
      <c r="Q204" s="842"/>
      <c r="R204" s="842"/>
      <c r="S204" s="829"/>
      <c r="T204" s="829"/>
      <c r="U204" s="829"/>
      <c r="V204" s="829"/>
    </row>
    <row r="205" spans="1:22" outlineLevel="1">
      <c r="A205" s="847" t="s">
        <v>278</v>
      </c>
      <c r="B205" s="829" t="s">
        <v>2938</v>
      </c>
      <c r="C205" s="839">
        <v>43131</v>
      </c>
      <c r="D205" s="829" t="s">
        <v>2991</v>
      </c>
      <c r="E205" s="830" t="s">
        <v>1042</v>
      </c>
      <c r="F205" s="831">
        <v>70760</v>
      </c>
      <c r="G205" s="832">
        <v>28.28</v>
      </c>
      <c r="H205" s="829">
        <v>28.28</v>
      </c>
      <c r="I205" s="829" t="s">
        <v>60</v>
      </c>
      <c r="J205" s="1241">
        <v>38.19</v>
      </c>
      <c r="K205" s="840" t="s">
        <v>650</v>
      </c>
      <c r="L205" s="841" t="s">
        <v>645</v>
      </c>
      <c r="M205" s="841" t="s">
        <v>352</v>
      </c>
      <c r="N205" s="841" t="s">
        <v>651</v>
      </c>
      <c r="O205" s="841"/>
      <c r="P205" s="841" t="s">
        <v>655</v>
      </c>
      <c r="Q205" s="841" t="s">
        <v>323</v>
      </c>
      <c r="R205" s="840" t="s">
        <v>278</v>
      </c>
      <c r="S205" s="829"/>
      <c r="T205" s="829" t="s">
        <v>655</v>
      </c>
      <c r="U205" s="829" t="s">
        <v>323</v>
      </c>
      <c r="V205" s="847" t="s">
        <v>278</v>
      </c>
    </row>
    <row r="206" spans="1:22" outlineLevel="1">
      <c r="A206" s="847" t="s">
        <v>278</v>
      </c>
      <c r="B206" s="829" t="s">
        <v>2938</v>
      </c>
      <c r="C206" s="839">
        <v>43131</v>
      </c>
      <c r="D206" s="829" t="s">
        <v>2991</v>
      </c>
      <c r="E206" s="830" t="s">
        <v>1041</v>
      </c>
      <c r="F206" s="831">
        <v>70761</v>
      </c>
      <c r="G206" s="832">
        <v>8.48</v>
      </c>
      <c r="H206" s="829">
        <v>8.48</v>
      </c>
      <c r="I206" s="829" t="s">
        <v>60</v>
      </c>
      <c r="J206" s="1241">
        <v>11.45</v>
      </c>
      <c r="K206" s="840" t="s">
        <v>650</v>
      </c>
      <c r="L206" s="841" t="s">
        <v>645</v>
      </c>
      <c r="M206" s="841" t="s">
        <v>352</v>
      </c>
      <c r="N206" s="841" t="s">
        <v>651</v>
      </c>
      <c r="O206" s="841"/>
      <c r="P206" s="841" t="s">
        <v>4</v>
      </c>
      <c r="Q206" s="841" t="s">
        <v>323</v>
      </c>
      <c r="R206" s="840" t="s">
        <v>652</v>
      </c>
      <c r="S206" s="829"/>
      <c r="T206" s="829" t="s">
        <v>4</v>
      </c>
      <c r="U206" s="829" t="s">
        <v>323</v>
      </c>
      <c r="V206" s="847" t="s">
        <v>652</v>
      </c>
    </row>
    <row r="207" spans="1:22" outlineLevel="1">
      <c r="A207" s="847" t="s">
        <v>278</v>
      </c>
      <c r="B207" s="829" t="s">
        <v>2938</v>
      </c>
      <c r="C207" s="839">
        <v>43131</v>
      </c>
      <c r="D207" s="829" t="s">
        <v>2991</v>
      </c>
      <c r="E207" s="830" t="s">
        <v>1037</v>
      </c>
      <c r="F207" s="831">
        <v>70759</v>
      </c>
      <c r="G207" s="832">
        <v>565.5</v>
      </c>
      <c r="H207" s="829">
        <v>565.5</v>
      </c>
      <c r="I207" s="829" t="s">
        <v>60</v>
      </c>
      <c r="J207" s="1241">
        <v>763.59</v>
      </c>
      <c r="K207" s="840" t="s">
        <v>650</v>
      </c>
      <c r="L207" s="841" t="s">
        <v>645</v>
      </c>
      <c r="M207" s="841" t="s">
        <v>352</v>
      </c>
      <c r="N207" s="841" t="s">
        <v>651</v>
      </c>
      <c r="O207" s="841"/>
      <c r="P207" s="841" t="s">
        <v>5</v>
      </c>
      <c r="Q207" s="841" t="s">
        <v>323</v>
      </c>
      <c r="R207" s="840" t="s">
        <v>652</v>
      </c>
      <c r="S207" s="829"/>
      <c r="T207" s="829" t="s">
        <v>5</v>
      </c>
      <c r="U207" s="829" t="s">
        <v>323</v>
      </c>
      <c r="V207" s="847" t="s">
        <v>652</v>
      </c>
    </row>
    <row r="208" spans="1:22" outlineLevel="1">
      <c r="A208" s="847" t="s">
        <v>278</v>
      </c>
      <c r="B208" s="829" t="s">
        <v>2938</v>
      </c>
      <c r="C208" s="839">
        <v>43131</v>
      </c>
      <c r="D208" s="829" t="s">
        <v>2991</v>
      </c>
      <c r="E208" s="830" t="s">
        <v>1037</v>
      </c>
      <c r="F208" s="831">
        <v>70759</v>
      </c>
      <c r="G208" s="832">
        <v>56.55</v>
      </c>
      <c r="H208" s="829">
        <v>56.55</v>
      </c>
      <c r="I208" s="829" t="s">
        <v>60</v>
      </c>
      <c r="J208" s="1241">
        <v>76.36</v>
      </c>
      <c r="K208" s="840" t="s">
        <v>656</v>
      </c>
      <c r="L208" s="841" t="s">
        <v>645</v>
      </c>
      <c r="M208" s="841" t="s">
        <v>352</v>
      </c>
      <c r="N208" s="841" t="s">
        <v>651</v>
      </c>
      <c r="O208" s="841"/>
      <c r="P208" s="841" t="s">
        <v>5</v>
      </c>
      <c r="Q208" s="841" t="s">
        <v>323</v>
      </c>
      <c r="R208" s="840" t="s">
        <v>652</v>
      </c>
      <c r="S208" s="829"/>
      <c r="T208" s="829" t="s">
        <v>5</v>
      </c>
      <c r="U208" s="829" t="s">
        <v>323</v>
      </c>
      <c r="V208" s="847" t="s">
        <v>652</v>
      </c>
    </row>
    <row r="209" spans="1:22" outlineLevel="1">
      <c r="A209" s="847" t="s">
        <v>278</v>
      </c>
      <c r="B209" s="829" t="s">
        <v>2938</v>
      </c>
      <c r="C209" s="839">
        <v>43126</v>
      </c>
      <c r="D209" s="829" t="s">
        <v>2994</v>
      </c>
      <c r="E209" s="830" t="s">
        <v>2995</v>
      </c>
      <c r="F209" s="831">
        <v>70656</v>
      </c>
      <c r="G209" s="832">
        <v>35.549999999999997</v>
      </c>
      <c r="H209" s="829">
        <v>48</v>
      </c>
      <c r="I209" s="829" t="s">
        <v>322</v>
      </c>
      <c r="J209" s="1241">
        <f>H209</f>
        <v>48</v>
      </c>
      <c r="K209" s="840" t="s">
        <v>850</v>
      </c>
      <c r="L209" s="841" t="s">
        <v>665</v>
      </c>
      <c r="M209" s="841" t="s">
        <v>352</v>
      </c>
      <c r="N209" s="841" t="s">
        <v>651</v>
      </c>
      <c r="O209" s="841"/>
      <c r="P209" s="841" t="s">
        <v>5</v>
      </c>
      <c r="Q209" s="841" t="s">
        <v>323</v>
      </c>
      <c r="R209" s="840" t="s">
        <v>652</v>
      </c>
      <c r="S209" s="829"/>
      <c r="T209" s="829" t="s">
        <v>5</v>
      </c>
      <c r="U209" s="829" t="s">
        <v>323</v>
      </c>
      <c r="V209" s="847" t="s">
        <v>652</v>
      </c>
    </row>
    <row r="210" spans="1:22" outlineLevel="1">
      <c r="A210" s="847" t="s">
        <v>278</v>
      </c>
      <c r="B210" s="829" t="s">
        <v>2938</v>
      </c>
      <c r="C210" s="839">
        <v>43126</v>
      </c>
      <c r="D210" s="829" t="s">
        <v>2994</v>
      </c>
      <c r="E210" s="830" t="s">
        <v>2996</v>
      </c>
      <c r="F210" s="831">
        <v>70656</v>
      </c>
      <c r="G210" s="832">
        <v>20.74</v>
      </c>
      <c r="H210" s="829">
        <v>28</v>
      </c>
      <c r="I210" s="829" t="s">
        <v>322</v>
      </c>
      <c r="J210" s="1241">
        <f>H210</f>
        <v>28</v>
      </c>
      <c r="K210" s="840" t="s">
        <v>667</v>
      </c>
      <c r="L210" s="841" t="s">
        <v>665</v>
      </c>
      <c r="M210" s="841" t="s">
        <v>352</v>
      </c>
      <c r="N210" s="841" t="s">
        <v>651</v>
      </c>
      <c r="O210" s="841"/>
      <c r="P210" s="841" t="s">
        <v>5</v>
      </c>
      <c r="Q210" s="841" t="s">
        <v>323</v>
      </c>
      <c r="R210" s="840" t="s">
        <v>652</v>
      </c>
      <c r="S210" s="829"/>
      <c r="T210" s="829" t="s">
        <v>5</v>
      </c>
      <c r="U210" s="829" t="s">
        <v>323</v>
      </c>
      <c r="V210" s="847" t="s">
        <v>652</v>
      </c>
    </row>
    <row r="211" spans="1:22" outlineLevel="1">
      <c r="A211" s="847" t="s">
        <v>278</v>
      </c>
      <c r="B211" s="829" t="s">
        <v>2936</v>
      </c>
      <c r="C211" s="839">
        <v>43139</v>
      </c>
      <c r="D211" s="847" t="s">
        <v>2997</v>
      </c>
      <c r="E211" s="830" t="s">
        <v>2998</v>
      </c>
      <c r="F211" s="831">
        <v>70733</v>
      </c>
      <c r="G211" s="832">
        <v>138.35</v>
      </c>
      <c r="H211" s="829">
        <v>138.35</v>
      </c>
      <c r="I211" s="829" t="s">
        <v>60</v>
      </c>
      <c r="J211" s="1241">
        <v>196.3</v>
      </c>
      <c r="K211" s="840" t="s">
        <v>850</v>
      </c>
      <c r="L211" s="841" t="s">
        <v>645</v>
      </c>
      <c r="M211" s="841" t="s">
        <v>352</v>
      </c>
      <c r="N211" s="841" t="s">
        <v>2952</v>
      </c>
      <c r="O211" s="841"/>
      <c r="P211" s="841" t="s">
        <v>5</v>
      </c>
      <c r="Q211" s="841" t="s">
        <v>323</v>
      </c>
      <c r="R211" s="840" t="s">
        <v>652</v>
      </c>
      <c r="S211" s="829"/>
      <c r="T211" s="829" t="s">
        <v>5</v>
      </c>
      <c r="U211" s="829" t="s">
        <v>323</v>
      </c>
      <c r="V211" s="847" t="s">
        <v>652</v>
      </c>
    </row>
    <row r="212" spans="1:22" outlineLevel="1">
      <c r="A212" s="847" t="s">
        <v>278</v>
      </c>
      <c r="B212" s="829" t="s">
        <v>2936</v>
      </c>
      <c r="C212" s="839">
        <v>43154</v>
      </c>
      <c r="D212" s="847" t="s">
        <v>2993</v>
      </c>
      <c r="E212" s="830" t="s">
        <v>2999</v>
      </c>
      <c r="F212" s="831">
        <v>70995</v>
      </c>
      <c r="G212" s="832">
        <v>5.5</v>
      </c>
      <c r="H212" s="829">
        <v>5.5</v>
      </c>
      <c r="I212" s="829" t="s">
        <v>60</v>
      </c>
      <c r="J212" s="1241">
        <v>7.8</v>
      </c>
      <c r="K212" s="840" t="s">
        <v>818</v>
      </c>
      <c r="L212" s="841" t="s">
        <v>645</v>
      </c>
      <c r="M212" s="841" t="s">
        <v>352</v>
      </c>
      <c r="N212" s="841"/>
      <c r="O212" s="841"/>
      <c r="P212" s="841" t="s">
        <v>5</v>
      </c>
      <c r="Q212" s="841" t="s">
        <v>323</v>
      </c>
      <c r="R212" s="840" t="s">
        <v>652</v>
      </c>
      <c r="S212" s="829"/>
      <c r="T212" s="829" t="s">
        <v>5</v>
      </c>
      <c r="U212" s="829" t="s">
        <v>323</v>
      </c>
      <c r="V212" s="847" t="s">
        <v>652</v>
      </c>
    </row>
    <row r="213" spans="1:22">
      <c r="A213" s="842" t="s">
        <v>647</v>
      </c>
      <c r="B213" s="842"/>
      <c r="C213" s="842"/>
      <c r="D213" s="842"/>
      <c r="E213" s="843"/>
      <c r="F213" s="844"/>
      <c r="G213" s="845">
        <f>SUM(G205:G212)</f>
        <v>858.94999999999993</v>
      </c>
      <c r="H213" s="846">
        <f>SUM(H205:H212)</f>
        <v>878.66</v>
      </c>
      <c r="I213" s="842"/>
      <c r="J213" s="1242">
        <f>SUM(J205:J212)</f>
        <v>1169.69</v>
      </c>
      <c r="K213" s="842"/>
      <c r="L213" s="842"/>
      <c r="M213" s="842"/>
      <c r="N213" s="842"/>
      <c r="O213" s="842"/>
      <c r="P213" s="842"/>
      <c r="Q213" s="842"/>
      <c r="R213" s="842"/>
      <c r="S213" s="829"/>
      <c r="T213" s="829"/>
      <c r="U213" s="829"/>
      <c r="V213" s="829"/>
    </row>
    <row r="214" spans="1:22" outlineLevel="1">
      <c r="A214" s="847" t="s">
        <v>279</v>
      </c>
      <c r="B214" s="829" t="s">
        <v>2938</v>
      </c>
      <c r="C214" s="839">
        <v>43131</v>
      </c>
      <c r="D214" s="847" t="s">
        <v>2991</v>
      </c>
      <c r="E214" s="830" t="s">
        <v>3000</v>
      </c>
      <c r="F214" s="831">
        <v>70759</v>
      </c>
      <c r="G214" s="832">
        <v>422.01</v>
      </c>
      <c r="H214" s="829">
        <v>422.01</v>
      </c>
      <c r="I214" s="829" t="s">
        <v>60</v>
      </c>
      <c r="J214" s="1241">
        <v>569.84</v>
      </c>
      <c r="K214" s="840" t="s">
        <v>650</v>
      </c>
      <c r="L214" s="841" t="s">
        <v>645</v>
      </c>
      <c r="M214" s="841" t="s">
        <v>352</v>
      </c>
      <c r="N214" s="841" t="s">
        <v>815</v>
      </c>
      <c r="O214" s="841"/>
      <c r="P214" s="841" t="s">
        <v>5</v>
      </c>
      <c r="Q214" s="841" t="s">
        <v>323</v>
      </c>
      <c r="R214" s="840" t="s">
        <v>652</v>
      </c>
      <c r="S214" s="829"/>
      <c r="T214" s="829" t="s">
        <v>5</v>
      </c>
      <c r="U214" s="829" t="s">
        <v>323</v>
      </c>
      <c r="V214" s="847" t="s">
        <v>652</v>
      </c>
    </row>
    <row r="215" spans="1:22" outlineLevel="1">
      <c r="A215" s="847" t="s">
        <v>279</v>
      </c>
      <c r="B215" s="829" t="s">
        <v>2938</v>
      </c>
      <c r="C215" s="839">
        <v>43131</v>
      </c>
      <c r="D215" s="847" t="s">
        <v>2991</v>
      </c>
      <c r="E215" s="830" t="s">
        <v>1041</v>
      </c>
      <c r="F215" s="831">
        <v>70761</v>
      </c>
      <c r="G215" s="832">
        <v>6.33</v>
      </c>
      <c r="H215" s="829">
        <v>6.33</v>
      </c>
      <c r="I215" s="829" t="s">
        <v>60</v>
      </c>
      <c r="J215" s="1241">
        <v>8.5500000000000007</v>
      </c>
      <c r="K215" s="840" t="s">
        <v>650</v>
      </c>
      <c r="L215" s="841" t="s">
        <v>645</v>
      </c>
      <c r="M215" s="841" t="s">
        <v>352</v>
      </c>
      <c r="N215" s="841" t="s">
        <v>815</v>
      </c>
      <c r="O215" s="841"/>
      <c r="P215" s="841" t="s">
        <v>4</v>
      </c>
      <c r="Q215" s="841" t="s">
        <v>323</v>
      </c>
      <c r="R215" s="840" t="s">
        <v>652</v>
      </c>
      <c r="S215" s="829"/>
      <c r="T215" s="829" t="s">
        <v>4</v>
      </c>
      <c r="U215" s="829" t="s">
        <v>323</v>
      </c>
      <c r="V215" s="847" t="s">
        <v>652</v>
      </c>
    </row>
    <row r="216" spans="1:22" outlineLevel="1">
      <c r="A216" s="847" t="s">
        <v>279</v>
      </c>
      <c r="B216" s="829" t="s">
        <v>2938</v>
      </c>
      <c r="C216" s="839">
        <v>43131</v>
      </c>
      <c r="D216" s="847" t="s">
        <v>2991</v>
      </c>
      <c r="E216" s="830" t="s">
        <v>1042</v>
      </c>
      <c r="F216" s="831">
        <v>70760</v>
      </c>
      <c r="G216" s="832">
        <v>21.1</v>
      </c>
      <c r="H216" s="829">
        <v>21.1</v>
      </c>
      <c r="I216" s="829" t="s">
        <v>60</v>
      </c>
      <c r="J216" s="1241">
        <v>28.49</v>
      </c>
      <c r="K216" s="840" t="s">
        <v>650</v>
      </c>
      <c r="L216" s="841" t="s">
        <v>645</v>
      </c>
      <c r="M216" s="841" t="s">
        <v>352</v>
      </c>
      <c r="N216" s="841" t="s">
        <v>815</v>
      </c>
      <c r="O216" s="841"/>
      <c r="P216" s="841" t="s">
        <v>655</v>
      </c>
      <c r="Q216" s="841" t="s">
        <v>323</v>
      </c>
      <c r="R216" s="840" t="s">
        <v>279</v>
      </c>
      <c r="S216" s="829"/>
      <c r="T216" s="829" t="s">
        <v>655</v>
      </c>
      <c r="U216" s="829" t="s">
        <v>323</v>
      </c>
      <c r="V216" s="847" t="s">
        <v>279</v>
      </c>
    </row>
    <row r="217" spans="1:22" outlineLevel="1">
      <c r="A217" s="847" t="s">
        <v>279</v>
      </c>
      <c r="B217" s="829" t="s">
        <v>2938</v>
      </c>
      <c r="C217" s="839">
        <v>43131</v>
      </c>
      <c r="D217" s="847" t="s">
        <v>2991</v>
      </c>
      <c r="E217" s="830" t="s">
        <v>3000</v>
      </c>
      <c r="F217" s="831">
        <v>70759</v>
      </c>
      <c r="G217" s="832">
        <v>42.2</v>
      </c>
      <c r="H217" s="829">
        <v>42.2</v>
      </c>
      <c r="I217" s="829" t="s">
        <v>60</v>
      </c>
      <c r="J217" s="1241">
        <v>56.98</v>
      </c>
      <c r="K217" s="840" t="s">
        <v>656</v>
      </c>
      <c r="L217" s="841" t="s">
        <v>645</v>
      </c>
      <c r="M217" s="841" t="s">
        <v>352</v>
      </c>
      <c r="N217" s="841" t="s">
        <v>815</v>
      </c>
      <c r="O217" s="841"/>
      <c r="P217" s="841" t="s">
        <v>5</v>
      </c>
      <c r="Q217" s="841" t="s">
        <v>323</v>
      </c>
      <c r="R217" s="840" t="s">
        <v>652</v>
      </c>
      <c r="S217" s="829"/>
      <c r="T217" s="829" t="s">
        <v>5</v>
      </c>
      <c r="U217" s="829" t="s">
        <v>323</v>
      </c>
      <c r="V217" s="847" t="s">
        <v>652</v>
      </c>
    </row>
    <row r="218" spans="1:22" outlineLevel="1">
      <c r="A218" s="847" t="s">
        <v>279</v>
      </c>
      <c r="B218" s="829" t="s">
        <v>2936</v>
      </c>
      <c r="C218" s="839">
        <v>43159</v>
      </c>
      <c r="D218" s="847" t="s">
        <v>2950</v>
      </c>
      <c r="E218" s="830" t="s">
        <v>1033</v>
      </c>
      <c r="F218" s="831">
        <v>70990</v>
      </c>
      <c r="G218" s="832">
        <v>7.48</v>
      </c>
      <c r="H218" s="829">
        <v>7.48</v>
      </c>
      <c r="I218" s="829" t="s">
        <v>60</v>
      </c>
      <c r="J218" s="1241">
        <v>10.61</v>
      </c>
      <c r="K218" s="840" t="s">
        <v>650</v>
      </c>
      <c r="L218" s="841" t="s">
        <v>645</v>
      </c>
      <c r="M218" s="841" t="s">
        <v>352</v>
      </c>
      <c r="N218" s="841" t="s">
        <v>815</v>
      </c>
      <c r="O218" s="841"/>
      <c r="P218" s="841" t="s">
        <v>4</v>
      </c>
      <c r="Q218" s="841" t="s">
        <v>323</v>
      </c>
      <c r="R218" s="840" t="s">
        <v>652</v>
      </c>
      <c r="S218" s="829"/>
      <c r="T218" s="829" t="s">
        <v>4</v>
      </c>
      <c r="U218" s="829" t="s">
        <v>323</v>
      </c>
      <c r="V218" s="847" t="s">
        <v>652</v>
      </c>
    </row>
    <row r="219" spans="1:22" outlineLevel="1">
      <c r="A219" s="847" t="s">
        <v>279</v>
      </c>
      <c r="B219" s="829" t="s">
        <v>2936</v>
      </c>
      <c r="C219" s="839">
        <v>43159</v>
      </c>
      <c r="D219" s="847" t="s">
        <v>2950</v>
      </c>
      <c r="E219" s="830" t="s">
        <v>1035</v>
      </c>
      <c r="F219" s="831">
        <v>70989</v>
      </c>
      <c r="G219" s="832">
        <v>24.94</v>
      </c>
      <c r="H219" s="829">
        <v>24.94</v>
      </c>
      <c r="I219" s="829" t="s">
        <v>60</v>
      </c>
      <c r="J219" s="1241">
        <v>35.380000000000003</v>
      </c>
      <c r="K219" s="840" t="s">
        <v>650</v>
      </c>
      <c r="L219" s="841" t="s">
        <v>645</v>
      </c>
      <c r="M219" s="841" t="s">
        <v>352</v>
      </c>
      <c r="N219" s="841" t="s">
        <v>815</v>
      </c>
      <c r="O219" s="841"/>
      <c r="P219" s="841" t="s">
        <v>655</v>
      </c>
      <c r="Q219" s="841" t="s">
        <v>323</v>
      </c>
      <c r="R219" s="840" t="s">
        <v>279</v>
      </c>
      <c r="S219" s="829"/>
      <c r="T219" s="829" t="s">
        <v>655</v>
      </c>
      <c r="U219" s="829" t="s">
        <v>323</v>
      </c>
      <c r="V219" s="847" t="s">
        <v>279</v>
      </c>
    </row>
    <row r="220" spans="1:22" outlineLevel="1">
      <c r="A220" s="847" t="s">
        <v>279</v>
      </c>
      <c r="B220" s="829" t="s">
        <v>2936</v>
      </c>
      <c r="C220" s="839">
        <v>43159</v>
      </c>
      <c r="D220" s="847" t="s">
        <v>2950</v>
      </c>
      <c r="E220" s="830" t="s">
        <v>1922</v>
      </c>
      <c r="F220" s="831">
        <v>70988</v>
      </c>
      <c r="G220" s="832">
        <v>498.73</v>
      </c>
      <c r="H220" s="829">
        <v>498.73</v>
      </c>
      <c r="I220" s="829" t="s">
        <v>60</v>
      </c>
      <c r="J220" s="1241">
        <v>707.59</v>
      </c>
      <c r="K220" s="840" t="s">
        <v>650</v>
      </c>
      <c r="L220" s="841" t="s">
        <v>645</v>
      </c>
      <c r="M220" s="841" t="s">
        <v>352</v>
      </c>
      <c r="N220" s="841" t="s">
        <v>815</v>
      </c>
      <c r="O220" s="841"/>
      <c r="P220" s="841" t="s">
        <v>5</v>
      </c>
      <c r="Q220" s="841" t="s">
        <v>323</v>
      </c>
      <c r="R220" s="840" t="s">
        <v>652</v>
      </c>
      <c r="S220" s="829"/>
      <c r="T220" s="829" t="s">
        <v>5</v>
      </c>
      <c r="U220" s="829" t="s">
        <v>323</v>
      </c>
      <c r="V220" s="847" t="s">
        <v>652</v>
      </c>
    </row>
    <row r="221" spans="1:22" outlineLevel="1">
      <c r="A221" s="847" t="s">
        <v>279</v>
      </c>
      <c r="B221" s="829" t="s">
        <v>2936</v>
      </c>
      <c r="C221" s="839">
        <v>43159</v>
      </c>
      <c r="D221" s="847" t="s">
        <v>2950</v>
      </c>
      <c r="E221" s="830" t="s">
        <v>1922</v>
      </c>
      <c r="F221" s="831">
        <v>70988</v>
      </c>
      <c r="G221" s="832">
        <v>49.87</v>
      </c>
      <c r="H221" s="829">
        <v>49.87</v>
      </c>
      <c r="I221" s="829" t="s">
        <v>60</v>
      </c>
      <c r="J221" s="1241">
        <v>70.75</v>
      </c>
      <c r="K221" s="840" t="s">
        <v>656</v>
      </c>
      <c r="L221" s="841" t="s">
        <v>645</v>
      </c>
      <c r="M221" s="841" t="s">
        <v>352</v>
      </c>
      <c r="N221" s="841" t="s">
        <v>815</v>
      </c>
      <c r="O221" s="841"/>
      <c r="P221" s="841" t="s">
        <v>5</v>
      </c>
      <c r="Q221" s="841" t="s">
        <v>323</v>
      </c>
      <c r="R221" s="840" t="s">
        <v>652</v>
      </c>
      <c r="S221" s="829"/>
      <c r="T221" s="829" t="s">
        <v>5</v>
      </c>
      <c r="U221" s="829" t="s">
        <v>323</v>
      </c>
      <c r="V221" s="847" t="s">
        <v>652</v>
      </c>
    </row>
    <row r="222" spans="1:22" outlineLevel="1">
      <c r="A222" s="847" t="s">
        <v>279</v>
      </c>
      <c r="B222" s="829" t="s">
        <v>2936</v>
      </c>
      <c r="C222" s="839">
        <v>43136</v>
      </c>
      <c r="D222" s="847" t="s">
        <v>3001</v>
      </c>
      <c r="E222" s="830" t="s">
        <v>3002</v>
      </c>
      <c r="F222" s="831">
        <v>70969</v>
      </c>
      <c r="G222" s="832">
        <v>26.08</v>
      </c>
      <c r="H222" s="829">
        <v>37</v>
      </c>
      <c r="I222" s="829" t="s">
        <v>322</v>
      </c>
      <c r="J222" s="1241">
        <f>H222</f>
        <v>37</v>
      </c>
      <c r="K222" s="840" t="s">
        <v>850</v>
      </c>
      <c r="L222" s="841" t="s">
        <v>665</v>
      </c>
      <c r="M222" s="841" t="s">
        <v>352</v>
      </c>
      <c r="N222" s="841" t="s">
        <v>815</v>
      </c>
      <c r="O222" s="841"/>
      <c r="P222" s="841" t="s">
        <v>5</v>
      </c>
      <c r="Q222" s="841" t="s">
        <v>323</v>
      </c>
      <c r="R222" s="840" t="s">
        <v>652</v>
      </c>
      <c r="S222" s="829"/>
      <c r="T222" s="829" t="s">
        <v>5</v>
      </c>
      <c r="U222" s="829" t="s">
        <v>323</v>
      </c>
      <c r="V222" s="847" t="s">
        <v>652</v>
      </c>
    </row>
    <row r="223" spans="1:22" outlineLevel="1">
      <c r="A223" s="847" t="s">
        <v>279</v>
      </c>
      <c r="B223" s="829" t="s">
        <v>2936</v>
      </c>
      <c r="C223" s="839">
        <v>43136</v>
      </c>
      <c r="D223" s="847" t="s">
        <v>3001</v>
      </c>
      <c r="E223" s="830" t="s">
        <v>3003</v>
      </c>
      <c r="F223" s="831">
        <v>70969</v>
      </c>
      <c r="G223" s="832">
        <v>14.8</v>
      </c>
      <c r="H223" s="829">
        <v>21</v>
      </c>
      <c r="I223" s="829" t="s">
        <v>322</v>
      </c>
      <c r="J223" s="1241">
        <f>H223</f>
        <v>21</v>
      </c>
      <c r="K223" s="840" t="s">
        <v>667</v>
      </c>
      <c r="L223" s="841" t="s">
        <v>665</v>
      </c>
      <c r="M223" s="841" t="s">
        <v>352</v>
      </c>
      <c r="N223" s="841" t="s">
        <v>815</v>
      </c>
      <c r="O223" s="841"/>
      <c r="P223" s="841" t="s">
        <v>5</v>
      </c>
      <c r="Q223" s="841" t="s">
        <v>323</v>
      </c>
      <c r="R223" s="840" t="s">
        <v>652</v>
      </c>
      <c r="S223" s="829"/>
      <c r="T223" s="829" t="s">
        <v>5</v>
      </c>
      <c r="U223" s="829" t="s">
        <v>323</v>
      </c>
      <c r="V223" s="847" t="s">
        <v>652</v>
      </c>
    </row>
    <row r="224" spans="1:22">
      <c r="A224" s="842" t="s">
        <v>647</v>
      </c>
      <c r="B224" s="842"/>
      <c r="C224" s="842"/>
      <c r="D224" s="842"/>
      <c r="E224" s="843"/>
      <c r="F224" s="844"/>
      <c r="G224" s="845">
        <f>SUM(G214:G223)</f>
        <v>1113.54</v>
      </c>
      <c r="H224" s="846">
        <f>SUM(H214:H223)</f>
        <v>1130.6600000000001</v>
      </c>
      <c r="I224" s="842"/>
      <c r="J224" s="1242">
        <f>SUM(J214:J223)</f>
        <v>1546.19</v>
      </c>
      <c r="K224" s="842"/>
      <c r="L224" s="842"/>
      <c r="M224" s="842"/>
      <c r="N224" s="842"/>
      <c r="O224" s="842"/>
      <c r="P224" s="842"/>
      <c r="Q224" s="842"/>
      <c r="R224" s="842"/>
      <c r="S224" s="829"/>
      <c r="T224" s="829"/>
      <c r="U224" s="829"/>
      <c r="V224" s="829"/>
    </row>
    <row r="225" spans="1:22" outlineLevel="1">
      <c r="A225" s="847" t="s">
        <v>281</v>
      </c>
      <c r="B225" s="829" t="s">
        <v>2938</v>
      </c>
      <c r="C225" s="839">
        <v>43115</v>
      </c>
      <c r="D225" s="847" t="s">
        <v>3004</v>
      </c>
      <c r="E225" s="830" t="s">
        <v>3005</v>
      </c>
      <c r="F225" s="831">
        <v>70656</v>
      </c>
      <c r="G225" s="832">
        <v>37.03</v>
      </c>
      <c r="H225" s="829">
        <v>50</v>
      </c>
      <c r="I225" s="829" t="s">
        <v>322</v>
      </c>
      <c r="J225" s="1241">
        <f t="shared" ref="J225:J243" si="15">H225</f>
        <v>50</v>
      </c>
      <c r="K225" s="840" t="s">
        <v>660</v>
      </c>
      <c r="L225" s="841" t="s">
        <v>665</v>
      </c>
      <c r="M225" s="841" t="s">
        <v>352</v>
      </c>
      <c r="N225" s="841" t="s">
        <v>662</v>
      </c>
      <c r="O225" s="841"/>
      <c r="P225" s="841" t="s">
        <v>5</v>
      </c>
      <c r="Q225" s="841" t="s">
        <v>323</v>
      </c>
      <c r="R225" s="840" t="s">
        <v>652</v>
      </c>
      <c r="S225" s="829"/>
      <c r="T225" s="829" t="s">
        <v>5</v>
      </c>
      <c r="U225" s="829" t="s">
        <v>323</v>
      </c>
      <c r="V225" s="847" t="s">
        <v>652</v>
      </c>
    </row>
    <row r="226" spans="1:22" outlineLevel="1">
      <c r="A226" s="847" t="s">
        <v>281</v>
      </c>
      <c r="B226" s="829" t="s">
        <v>2938</v>
      </c>
      <c r="C226" s="839">
        <v>43115</v>
      </c>
      <c r="D226" s="847" t="s">
        <v>3004</v>
      </c>
      <c r="E226" s="830" t="s">
        <v>3006</v>
      </c>
      <c r="F226" s="831">
        <v>70656</v>
      </c>
      <c r="G226" s="832">
        <v>37.03</v>
      </c>
      <c r="H226" s="829">
        <v>50</v>
      </c>
      <c r="I226" s="829" t="s">
        <v>322</v>
      </c>
      <c r="J226" s="1241">
        <f t="shared" si="15"/>
        <v>50</v>
      </c>
      <c r="K226" s="840" t="s">
        <v>660</v>
      </c>
      <c r="L226" s="841" t="s">
        <v>665</v>
      </c>
      <c r="M226" s="841" t="s">
        <v>352</v>
      </c>
      <c r="N226" s="841" t="s">
        <v>651</v>
      </c>
      <c r="O226" s="841"/>
      <c r="P226" s="841" t="s">
        <v>5</v>
      </c>
      <c r="Q226" s="841" t="s">
        <v>323</v>
      </c>
      <c r="R226" s="840" t="s">
        <v>652</v>
      </c>
      <c r="S226" s="829"/>
      <c r="T226" s="829" t="s">
        <v>5</v>
      </c>
      <c r="U226" s="829" t="s">
        <v>323</v>
      </c>
      <c r="V226" s="847" t="s">
        <v>652</v>
      </c>
    </row>
    <row r="227" spans="1:22" outlineLevel="1">
      <c r="A227" s="847" t="s">
        <v>281</v>
      </c>
      <c r="B227" s="829" t="s">
        <v>2938</v>
      </c>
      <c r="C227" s="839">
        <v>43115</v>
      </c>
      <c r="D227" s="847" t="s">
        <v>3004</v>
      </c>
      <c r="E227" s="830" t="s">
        <v>3007</v>
      </c>
      <c r="F227" s="831">
        <v>70656</v>
      </c>
      <c r="G227" s="832">
        <v>37.03</v>
      </c>
      <c r="H227" s="829">
        <v>50</v>
      </c>
      <c r="I227" s="829" t="s">
        <v>322</v>
      </c>
      <c r="J227" s="1241">
        <f t="shared" si="15"/>
        <v>50</v>
      </c>
      <c r="K227" s="840" t="s">
        <v>660</v>
      </c>
      <c r="L227" s="841" t="s">
        <v>665</v>
      </c>
      <c r="M227" s="841" t="s">
        <v>352</v>
      </c>
      <c r="N227" s="841" t="s">
        <v>1891</v>
      </c>
      <c r="O227" s="841"/>
      <c r="P227" s="841" t="s">
        <v>5</v>
      </c>
      <c r="Q227" s="841" t="s">
        <v>323</v>
      </c>
      <c r="R227" s="840" t="s">
        <v>652</v>
      </c>
      <c r="S227" s="829"/>
      <c r="T227" s="829" t="s">
        <v>5</v>
      </c>
      <c r="U227" s="829" t="s">
        <v>323</v>
      </c>
      <c r="V227" s="847" t="s">
        <v>652</v>
      </c>
    </row>
    <row r="228" spans="1:22" outlineLevel="1">
      <c r="A228" s="847" t="s">
        <v>281</v>
      </c>
      <c r="B228" s="829" t="s">
        <v>2938</v>
      </c>
      <c r="C228" s="839">
        <v>43115</v>
      </c>
      <c r="D228" s="847" t="s">
        <v>3004</v>
      </c>
      <c r="E228" s="830" t="s">
        <v>3008</v>
      </c>
      <c r="F228" s="831">
        <v>70656</v>
      </c>
      <c r="G228" s="832">
        <v>37.03</v>
      </c>
      <c r="H228" s="829">
        <v>50</v>
      </c>
      <c r="I228" s="829" t="s">
        <v>322</v>
      </c>
      <c r="J228" s="1241">
        <f t="shared" si="15"/>
        <v>50</v>
      </c>
      <c r="K228" s="840" t="s">
        <v>660</v>
      </c>
      <c r="L228" s="841" t="s">
        <v>665</v>
      </c>
      <c r="M228" s="841" t="s">
        <v>352</v>
      </c>
      <c r="N228" s="841" t="s">
        <v>1390</v>
      </c>
      <c r="O228" s="841"/>
      <c r="P228" s="841" t="s">
        <v>5</v>
      </c>
      <c r="Q228" s="841" t="s">
        <v>323</v>
      </c>
      <c r="R228" s="840" t="s">
        <v>652</v>
      </c>
      <c r="S228" s="829"/>
      <c r="T228" s="829" t="s">
        <v>5</v>
      </c>
      <c r="U228" s="829" t="s">
        <v>323</v>
      </c>
      <c r="V228" s="847" t="s">
        <v>652</v>
      </c>
    </row>
    <row r="229" spans="1:22" outlineLevel="1">
      <c r="A229" s="847" t="s">
        <v>281</v>
      </c>
      <c r="B229" s="829" t="s">
        <v>2938</v>
      </c>
      <c r="C229" s="839">
        <v>43124</v>
      </c>
      <c r="D229" s="847" t="s">
        <v>3009</v>
      </c>
      <c r="E229" s="830" t="s">
        <v>3010</v>
      </c>
      <c r="F229" s="831">
        <v>70672</v>
      </c>
      <c r="G229" s="832">
        <v>107.38</v>
      </c>
      <c r="H229" s="829">
        <v>145</v>
      </c>
      <c r="I229" s="829" t="s">
        <v>322</v>
      </c>
      <c r="J229" s="1241">
        <f t="shared" si="15"/>
        <v>145</v>
      </c>
      <c r="K229" s="840" t="s">
        <v>660</v>
      </c>
      <c r="L229" s="841" t="s">
        <v>661</v>
      </c>
      <c r="M229" s="841" t="s">
        <v>352</v>
      </c>
      <c r="N229" s="841" t="s">
        <v>1497</v>
      </c>
      <c r="O229" s="841"/>
      <c r="P229" s="841" t="s">
        <v>5</v>
      </c>
      <c r="Q229" s="841" t="s">
        <v>323</v>
      </c>
      <c r="R229" s="840" t="s">
        <v>652</v>
      </c>
      <c r="S229" s="829"/>
      <c r="T229" s="829" t="s">
        <v>5</v>
      </c>
      <c r="U229" s="829" t="s">
        <v>323</v>
      </c>
      <c r="V229" s="847" t="s">
        <v>652</v>
      </c>
    </row>
    <row r="230" spans="1:22" outlineLevel="1">
      <c r="A230" s="847" t="s">
        <v>281</v>
      </c>
      <c r="B230" s="829" t="s">
        <v>2938</v>
      </c>
      <c r="C230" s="839">
        <v>43130</v>
      </c>
      <c r="D230" s="847" t="s">
        <v>3011</v>
      </c>
      <c r="E230" s="830" t="s">
        <v>3012</v>
      </c>
      <c r="F230" s="831">
        <v>70659</v>
      </c>
      <c r="G230" s="832">
        <v>17.96</v>
      </c>
      <c r="H230" s="829">
        <v>24.25</v>
      </c>
      <c r="I230" s="829" t="s">
        <v>322</v>
      </c>
      <c r="J230" s="1241">
        <f t="shared" si="15"/>
        <v>24.25</v>
      </c>
      <c r="K230" s="840" t="s">
        <v>660</v>
      </c>
      <c r="L230" s="841" t="s">
        <v>917</v>
      </c>
      <c r="M230" s="841" t="s">
        <v>352</v>
      </c>
      <c r="N230" s="841" t="s">
        <v>1497</v>
      </c>
      <c r="O230" s="841"/>
      <c r="P230" s="841" t="s">
        <v>5</v>
      </c>
      <c r="Q230" s="841" t="s">
        <v>323</v>
      </c>
      <c r="R230" s="840" t="s">
        <v>652</v>
      </c>
      <c r="S230" s="829"/>
      <c r="T230" s="829" t="s">
        <v>5</v>
      </c>
      <c r="U230" s="829" t="s">
        <v>323</v>
      </c>
      <c r="V230" s="847" t="s">
        <v>652</v>
      </c>
    </row>
    <row r="231" spans="1:22" outlineLevel="1">
      <c r="A231" s="847" t="s">
        <v>281</v>
      </c>
      <c r="B231" s="829" t="s">
        <v>2938</v>
      </c>
      <c r="C231" s="839">
        <v>43122</v>
      </c>
      <c r="D231" s="847" t="s">
        <v>3013</v>
      </c>
      <c r="E231" s="830" t="s">
        <v>3014</v>
      </c>
      <c r="F231" s="831">
        <v>70672</v>
      </c>
      <c r="G231" s="832">
        <v>47.95</v>
      </c>
      <c r="H231" s="829">
        <v>64.75</v>
      </c>
      <c r="I231" s="829" t="s">
        <v>322</v>
      </c>
      <c r="J231" s="1241">
        <f t="shared" si="15"/>
        <v>64.75</v>
      </c>
      <c r="K231" s="840" t="s">
        <v>667</v>
      </c>
      <c r="L231" s="841" t="s">
        <v>661</v>
      </c>
      <c r="M231" s="841" t="s">
        <v>352</v>
      </c>
      <c r="N231" s="841" t="s">
        <v>1497</v>
      </c>
      <c r="O231" s="841"/>
      <c r="P231" s="841" t="s">
        <v>5</v>
      </c>
      <c r="Q231" s="841" t="s">
        <v>323</v>
      </c>
      <c r="R231" s="840" t="s">
        <v>652</v>
      </c>
      <c r="S231" s="829"/>
      <c r="T231" s="829" t="s">
        <v>5</v>
      </c>
      <c r="U231" s="829" t="s">
        <v>323</v>
      </c>
      <c r="V231" s="847" t="s">
        <v>652</v>
      </c>
    </row>
    <row r="232" spans="1:22" outlineLevel="1">
      <c r="A232" s="847" t="s">
        <v>281</v>
      </c>
      <c r="B232" s="829" t="s">
        <v>2936</v>
      </c>
      <c r="C232" s="839">
        <v>43146</v>
      </c>
      <c r="D232" s="847" t="s">
        <v>2969</v>
      </c>
      <c r="E232" s="830" t="s">
        <v>3015</v>
      </c>
      <c r="F232" s="831">
        <v>70974</v>
      </c>
      <c r="G232" s="832">
        <v>3.52</v>
      </c>
      <c r="H232" s="829">
        <v>5</v>
      </c>
      <c r="I232" s="829" t="s">
        <v>322</v>
      </c>
      <c r="J232" s="1241">
        <f t="shared" si="15"/>
        <v>5</v>
      </c>
      <c r="K232" s="840" t="s">
        <v>660</v>
      </c>
      <c r="L232" s="841" t="s">
        <v>661</v>
      </c>
      <c r="M232" s="841" t="s">
        <v>352</v>
      </c>
      <c r="N232" s="841" t="s">
        <v>3016</v>
      </c>
      <c r="O232" s="841"/>
      <c r="P232" s="841" t="s">
        <v>5</v>
      </c>
      <c r="Q232" s="841" t="s">
        <v>323</v>
      </c>
      <c r="R232" s="840" t="s">
        <v>652</v>
      </c>
      <c r="S232" s="829"/>
      <c r="T232" s="829" t="s">
        <v>5</v>
      </c>
      <c r="U232" s="829" t="s">
        <v>323</v>
      </c>
      <c r="V232" s="847" t="s">
        <v>652</v>
      </c>
    </row>
    <row r="233" spans="1:22" outlineLevel="1">
      <c r="A233" s="847" t="s">
        <v>281</v>
      </c>
      <c r="B233" s="829" t="s">
        <v>2936</v>
      </c>
      <c r="C233" s="839">
        <v>43154</v>
      </c>
      <c r="D233" s="847" t="s">
        <v>2969</v>
      </c>
      <c r="E233" s="830" t="s">
        <v>3017</v>
      </c>
      <c r="F233" s="831">
        <v>70974</v>
      </c>
      <c r="G233" s="832">
        <v>0.7</v>
      </c>
      <c r="H233" s="829">
        <v>1</v>
      </c>
      <c r="I233" s="829" t="s">
        <v>322</v>
      </c>
      <c r="J233" s="1241">
        <f t="shared" si="15"/>
        <v>1</v>
      </c>
      <c r="K233" s="840" t="s">
        <v>660</v>
      </c>
      <c r="L233" s="841" t="s">
        <v>661</v>
      </c>
      <c r="M233" s="841" t="s">
        <v>352</v>
      </c>
      <c r="N233" s="841" t="s">
        <v>783</v>
      </c>
      <c r="O233" s="841"/>
      <c r="P233" s="841" t="s">
        <v>5</v>
      </c>
      <c r="Q233" s="841" t="s">
        <v>323</v>
      </c>
      <c r="R233" s="840" t="s">
        <v>652</v>
      </c>
      <c r="S233" s="829"/>
      <c r="T233" s="829" t="s">
        <v>5</v>
      </c>
      <c r="U233" s="829" t="s">
        <v>323</v>
      </c>
      <c r="V233" s="847" t="s">
        <v>652</v>
      </c>
    </row>
    <row r="234" spans="1:22" outlineLevel="1">
      <c r="A234" s="847" t="s">
        <v>281</v>
      </c>
      <c r="B234" s="829" t="s">
        <v>2936</v>
      </c>
      <c r="C234" s="839">
        <v>43154</v>
      </c>
      <c r="D234" s="847" t="s">
        <v>3018</v>
      </c>
      <c r="E234" s="830" t="s">
        <v>3019</v>
      </c>
      <c r="F234" s="831">
        <v>70969</v>
      </c>
      <c r="G234" s="832">
        <v>84.58</v>
      </c>
      <c r="H234" s="829">
        <v>120</v>
      </c>
      <c r="I234" s="829" t="s">
        <v>322</v>
      </c>
      <c r="J234" s="1241">
        <f t="shared" si="15"/>
        <v>120</v>
      </c>
      <c r="K234" s="840" t="s">
        <v>670</v>
      </c>
      <c r="L234" s="841" t="s">
        <v>665</v>
      </c>
      <c r="M234" s="841" t="s">
        <v>352</v>
      </c>
      <c r="N234" s="841" t="s">
        <v>725</v>
      </c>
      <c r="O234" s="841"/>
      <c r="P234" s="841" t="s">
        <v>5</v>
      </c>
      <c r="Q234" s="841" t="s">
        <v>323</v>
      </c>
      <c r="R234" s="840" t="s">
        <v>652</v>
      </c>
      <c r="S234" s="829"/>
      <c r="T234" s="829" t="s">
        <v>5</v>
      </c>
      <c r="U234" s="829" t="s">
        <v>323</v>
      </c>
      <c r="V234" s="847" t="s">
        <v>652</v>
      </c>
    </row>
    <row r="235" spans="1:22" outlineLevel="1">
      <c r="A235" s="847" t="s">
        <v>281</v>
      </c>
      <c r="B235" s="829" t="s">
        <v>2936</v>
      </c>
      <c r="C235" s="839">
        <v>43153</v>
      </c>
      <c r="D235" s="847" t="s">
        <v>2969</v>
      </c>
      <c r="E235" s="830" t="s">
        <v>3020</v>
      </c>
      <c r="F235" s="831">
        <v>70974</v>
      </c>
      <c r="G235" s="832">
        <v>50.75</v>
      </c>
      <c r="H235" s="829">
        <v>72</v>
      </c>
      <c r="I235" s="829" t="s">
        <v>322</v>
      </c>
      <c r="J235" s="1241">
        <f t="shared" si="15"/>
        <v>72</v>
      </c>
      <c r="K235" s="840" t="s">
        <v>670</v>
      </c>
      <c r="L235" s="841" t="s">
        <v>661</v>
      </c>
      <c r="M235" s="841" t="s">
        <v>352</v>
      </c>
      <c r="N235" s="841" t="s">
        <v>760</v>
      </c>
      <c r="O235" s="841"/>
      <c r="P235" s="841" t="s">
        <v>5</v>
      </c>
      <c r="Q235" s="841" t="s">
        <v>323</v>
      </c>
      <c r="R235" s="840" t="s">
        <v>652</v>
      </c>
      <c r="S235" s="829"/>
      <c r="T235" s="829" t="s">
        <v>5</v>
      </c>
      <c r="U235" s="829" t="s">
        <v>323</v>
      </c>
      <c r="V235" s="847" t="s">
        <v>652</v>
      </c>
    </row>
    <row r="236" spans="1:22" outlineLevel="1">
      <c r="A236" s="847" t="s">
        <v>281</v>
      </c>
      <c r="B236" s="829" t="s">
        <v>2936</v>
      </c>
      <c r="C236" s="839">
        <v>43153</v>
      </c>
      <c r="D236" s="847" t="s">
        <v>2969</v>
      </c>
      <c r="E236" s="830" t="s">
        <v>3021</v>
      </c>
      <c r="F236" s="831">
        <v>70974</v>
      </c>
      <c r="G236" s="832">
        <v>50.75</v>
      </c>
      <c r="H236" s="829">
        <v>72</v>
      </c>
      <c r="I236" s="829" t="s">
        <v>322</v>
      </c>
      <c r="J236" s="1241">
        <f t="shared" si="15"/>
        <v>72</v>
      </c>
      <c r="K236" s="840" t="s">
        <v>670</v>
      </c>
      <c r="L236" s="841" t="s">
        <v>661</v>
      </c>
      <c r="M236" s="841" t="s">
        <v>352</v>
      </c>
      <c r="N236" s="841" t="s">
        <v>662</v>
      </c>
      <c r="O236" s="841"/>
      <c r="P236" s="841" t="s">
        <v>5</v>
      </c>
      <c r="Q236" s="841" t="s">
        <v>323</v>
      </c>
      <c r="R236" s="840" t="s">
        <v>652</v>
      </c>
      <c r="S236" s="829"/>
      <c r="T236" s="829" t="s">
        <v>5</v>
      </c>
      <c r="U236" s="829" t="s">
        <v>323</v>
      </c>
      <c r="V236" s="847" t="s">
        <v>652</v>
      </c>
    </row>
    <row r="237" spans="1:22" outlineLevel="1">
      <c r="A237" s="847" t="s">
        <v>281</v>
      </c>
      <c r="B237" s="829" t="s">
        <v>2936</v>
      </c>
      <c r="C237" s="839">
        <v>43139</v>
      </c>
      <c r="D237" s="847" t="s">
        <v>2942</v>
      </c>
      <c r="E237" s="830" t="s">
        <v>3022</v>
      </c>
      <c r="F237" s="831">
        <v>70974</v>
      </c>
      <c r="G237" s="832">
        <v>33.83</v>
      </c>
      <c r="H237" s="829">
        <v>48</v>
      </c>
      <c r="I237" s="829" t="s">
        <v>322</v>
      </c>
      <c r="J237" s="1241">
        <f t="shared" si="15"/>
        <v>48</v>
      </c>
      <c r="K237" s="840" t="s">
        <v>670</v>
      </c>
      <c r="L237" s="841" t="s">
        <v>661</v>
      </c>
      <c r="M237" s="841" t="s">
        <v>352</v>
      </c>
      <c r="N237" s="841" t="s">
        <v>799</v>
      </c>
      <c r="O237" s="841"/>
      <c r="P237" s="841" t="s">
        <v>5</v>
      </c>
      <c r="Q237" s="841" t="s">
        <v>323</v>
      </c>
      <c r="R237" s="840" t="s">
        <v>652</v>
      </c>
      <c r="S237" s="829"/>
      <c r="T237" s="829" t="s">
        <v>5</v>
      </c>
      <c r="U237" s="829" t="s">
        <v>323</v>
      </c>
      <c r="V237" s="847" t="s">
        <v>652</v>
      </c>
    </row>
    <row r="238" spans="1:22" outlineLevel="1">
      <c r="A238" s="847" t="s">
        <v>281</v>
      </c>
      <c r="B238" s="829" t="s">
        <v>2936</v>
      </c>
      <c r="C238" s="839">
        <v>43159</v>
      </c>
      <c r="D238" s="847" t="s">
        <v>2962</v>
      </c>
      <c r="E238" s="830" t="s">
        <v>3023</v>
      </c>
      <c r="F238" s="831">
        <v>70974</v>
      </c>
      <c r="G238" s="832">
        <v>133.91999999999999</v>
      </c>
      <c r="H238" s="829">
        <v>190</v>
      </c>
      <c r="I238" s="829" t="s">
        <v>322</v>
      </c>
      <c r="J238" s="1241">
        <f t="shared" si="15"/>
        <v>190</v>
      </c>
      <c r="K238" s="840" t="s">
        <v>667</v>
      </c>
      <c r="L238" s="841" t="s">
        <v>661</v>
      </c>
      <c r="M238" s="841" t="s">
        <v>352</v>
      </c>
      <c r="N238" s="841" t="s">
        <v>674</v>
      </c>
      <c r="O238" s="841"/>
      <c r="P238" s="841" t="s">
        <v>5</v>
      </c>
      <c r="Q238" s="841" t="s">
        <v>323</v>
      </c>
      <c r="R238" s="840" t="s">
        <v>652</v>
      </c>
      <c r="S238" s="829"/>
      <c r="T238" s="829" t="s">
        <v>5</v>
      </c>
      <c r="U238" s="829" t="s">
        <v>323</v>
      </c>
      <c r="V238" s="847" t="s">
        <v>652</v>
      </c>
    </row>
    <row r="239" spans="1:22" outlineLevel="1">
      <c r="A239" s="847" t="s">
        <v>281</v>
      </c>
      <c r="B239" s="829" t="s">
        <v>2936</v>
      </c>
      <c r="C239" s="839">
        <v>43159</v>
      </c>
      <c r="D239" s="847" t="s">
        <v>2962</v>
      </c>
      <c r="E239" s="830" t="s">
        <v>3024</v>
      </c>
      <c r="F239" s="831">
        <v>70974</v>
      </c>
      <c r="G239" s="832">
        <v>133.91999999999999</v>
      </c>
      <c r="H239" s="829">
        <v>190</v>
      </c>
      <c r="I239" s="829" t="s">
        <v>322</v>
      </c>
      <c r="J239" s="1241">
        <f t="shared" si="15"/>
        <v>190</v>
      </c>
      <c r="K239" s="840" t="s">
        <v>667</v>
      </c>
      <c r="L239" s="841" t="s">
        <v>661</v>
      </c>
      <c r="M239" s="841" t="s">
        <v>352</v>
      </c>
      <c r="N239" s="841" t="s">
        <v>674</v>
      </c>
      <c r="O239" s="841"/>
      <c r="P239" s="841" t="s">
        <v>5</v>
      </c>
      <c r="Q239" s="841" t="s">
        <v>323</v>
      </c>
      <c r="R239" s="840" t="s">
        <v>652</v>
      </c>
      <c r="S239" s="829"/>
      <c r="T239" s="829" t="s">
        <v>5</v>
      </c>
      <c r="U239" s="829" t="s">
        <v>323</v>
      </c>
      <c r="V239" s="847" t="s">
        <v>652</v>
      </c>
    </row>
    <row r="240" spans="1:22" outlineLevel="1">
      <c r="A240" s="847" t="s">
        <v>281</v>
      </c>
      <c r="B240" s="829" t="s">
        <v>2936</v>
      </c>
      <c r="C240" s="839">
        <v>43159</v>
      </c>
      <c r="D240" s="847" t="s">
        <v>2962</v>
      </c>
      <c r="E240" s="830" t="s">
        <v>3025</v>
      </c>
      <c r="F240" s="831">
        <v>70974</v>
      </c>
      <c r="G240" s="832">
        <v>112.77</v>
      </c>
      <c r="H240" s="829">
        <v>160</v>
      </c>
      <c r="I240" s="829" t="s">
        <v>322</v>
      </c>
      <c r="J240" s="1241">
        <f t="shared" si="15"/>
        <v>160</v>
      </c>
      <c r="K240" s="840" t="s">
        <v>667</v>
      </c>
      <c r="L240" s="841" t="s">
        <v>661</v>
      </c>
      <c r="M240" s="841" t="s">
        <v>352</v>
      </c>
      <c r="N240" s="841" t="s">
        <v>674</v>
      </c>
      <c r="O240" s="841"/>
      <c r="P240" s="841" t="s">
        <v>5</v>
      </c>
      <c r="Q240" s="841" t="s">
        <v>323</v>
      </c>
      <c r="R240" s="840" t="s">
        <v>652</v>
      </c>
      <c r="S240" s="829"/>
      <c r="T240" s="829" t="s">
        <v>5</v>
      </c>
      <c r="U240" s="829" t="s">
        <v>323</v>
      </c>
      <c r="V240" s="847" t="s">
        <v>652</v>
      </c>
    </row>
    <row r="241" spans="1:22" outlineLevel="1">
      <c r="A241" s="847" t="s">
        <v>281</v>
      </c>
      <c r="B241" s="829" t="s">
        <v>2936</v>
      </c>
      <c r="C241" s="839">
        <v>43145</v>
      </c>
      <c r="D241" s="847" t="s">
        <v>3026</v>
      </c>
      <c r="E241" s="830" t="s">
        <v>3027</v>
      </c>
      <c r="F241" s="831">
        <v>70974</v>
      </c>
      <c r="G241" s="832">
        <v>92.76</v>
      </c>
      <c r="H241" s="829">
        <v>131.6</v>
      </c>
      <c r="I241" s="829" t="s">
        <v>322</v>
      </c>
      <c r="J241" s="1241">
        <f t="shared" si="15"/>
        <v>131.6</v>
      </c>
      <c r="K241" s="840" t="s">
        <v>667</v>
      </c>
      <c r="L241" s="841" t="s">
        <v>661</v>
      </c>
      <c r="M241" s="841" t="s">
        <v>352</v>
      </c>
      <c r="N241" s="841" t="s">
        <v>3016</v>
      </c>
      <c r="O241" s="841"/>
      <c r="P241" s="841" t="s">
        <v>5</v>
      </c>
      <c r="Q241" s="841" t="s">
        <v>323</v>
      </c>
      <c r="R241" s="840" t="s">
        <v>652</v>
      </c>
      <c r="S241" s="829"/>
      <c r="T241" s="829" t="s">
        <v>5</v>
      </c>
      <c r="U241" s="829" t="s">
        <v>323</v>
      </c>
      <c r="V241" s="847" t="s">
        <v>652</v>
      </c>
    </row>
    <row r="242" spans="1:22" outlineLevel="1">
      <c r="A242" s="847" t="s">
        <v>281</v>
      </c>
      <c r="B242" s="829" t="s">
        <v>2936</v>
      </c>
      <c r="C242" s="839">
        <v>43150</v>
      </c>
      <c r="D242" s="847" t="s">
        <v>3028</v>
      </c>
      <c r="E242" s="830" t="s">
        <v>3029</v>
      </c>
      <c r="F242" s="831">
        <v>70969</v>
      </c>
      <c r="G242" s="832">
        <v>74.010000000000005</v>
      </c>
      <c r="H242" s="829">
        <v>105</v>
      </c>
      <c r="I242" s="829" t="s">
        <v>322</v>
      </c>
      <c r="J242" s="1241">
        <f t="shared" si="15"/>
        <v>105</v>
      </c>
      <c r="K242" s="840" t="s">
        <v>667</v>
      </c>
      <c r="L242" s="841" t="s">
        <v>665</v>
      </c>
      <c r="M242" s="841" t="s">
        <v>352</v>
      </c>
      <c r="N242" s="841" t="s">
        <v>651</v>
      </c>
      <c r="O242" s="841"/>
      <c r="P242" s="841" t="s">
        <v>5</v>
      </c>
      <c r="Q242" s="841" t="s">
        <v>323</v>
      </c>
      <c r="R242" s="840" t="s">
        <v>652</v>
      </c>
      <c r="S242" s="829"/>
      <c r="T242" s="829" t="s">
        <v>5</v>
      </c>
      <c r="U242" s="829" t="s">
        <v>323</v>
      </c>
      <c r="V242" s="847" t="s">
        <v>652</v>
      </c>
    </row>
    <row r="243" spans="1:22" outlineLevel="1">
      <c r="A243" s="847" t="s">
        <v>281</v>
      </c>
      <c r="B243" s="829" t="s">
        <v>2936</v>
      </c>
      <c r="C243" s="839">
        <v>43159</v>
      </c>
      <c r="D243" s="847" t="s">
        <v>3030</v>
      </c>
      <c r="E243" s="830" t="s">
        <v>3031</v>
      </c>
      <c r="F243" s="831">
        <v>70974</v>
      </c>
      <c r="G243" s="832">
        <v>41.94</v>
      </c>
      <c r="H243" s="829">
        <v>59.5</v>
      </c>
      <c r="I243" s="829" t="s">
        <v>322</v>
      </c>
      <c r="J243" s="1241">
        <f t="shared" si="15"/>
        <v>59.5</v>
      </c>
      <c r="K243" s="840" t="s">
        <v>667</v>
      </c>
      <c r="L243" s="841" t="s">
        <v>661</v>
      </c>
      <c r="M243" s="841" t="s">
        <v>352</v>
      </c>
      <c r="N243" s="841" t="s">
        <v>725</v>
      </c>
      <c r="O243" s="841"/>
      <c r="P243" s="841" t="s">
        <v>5</v>
      </c>
      <c r="Q243" s="841" t="s">
        <v>323</v>
      </c>
      <c r="R243" s="840" t="s">
        <v>652</v>
      </c>
      <c r="S243" s="829"/>
      <c r="T243" s="829" t="s">
        <v>5</v>
      </c>
      <c r="U243" s="829" t="s">
        <v>323</v>
      </c>
      <c r="V243" s="847" t="s">
        <v>652</v>
      </c>
    </row>
    <row r="244" spans="1:22">
      <c r="A244" s="842" t="s">
        <v>647</v>
      </c>
      <c r="B244" s="842"/>
      <c r="C244" s="842"/>
      <c r="D244" s="842"/>
      <c r="E244" s="843"/>
      <c r="F244" s="844"/>
      <c r="G244" s="845">
        <f>SUM(G225:G243)</f>
        <v>1134.8599999999999</v>
      </c>
      <c r="H244" s="846">
        <f>SUM(H225:H243)</f>
        <v>1588.1</v>
      </c>
      <c r="I244" s="842"/>
      <c r="J244" s="1242">
        <f>SUM(J225:J243)</f>
        <v>1588.1</v>
      </c>
      <c r="K244" s="842"/>
      <c r="L244" s="842"/>
      <c r="M244" s="842"/>
      <c r="N244" s="842"/>
      <c r="O244" s="842"/>
      <c r="P244" s="842"/>
      <c r="Q244" s="842"/>
      <c r="R244" s="842"/>
      <c r="S244" s="829"/>
      <c r="T244" s="829"/>
      <c r="U244" s="829"/>
      <c r="V244" s="829"/>
    </row>
    <row r="245" spans="1:22" outlineLevel="1">
      <c r="A245" s="847" t="s">
        <v>283</v>
      </c>
      <c r="B245" s="829" t="s">
        <v>2938</v>
      </c>
      <c r="C245" s="839">
        <v>43131</v>
      </c>
      <c r="D245" s="847" t="s">
        <v>2955</v>
      </c>
      <c r="E245" s="830" t="s">
        <v>2956</v>
      </c>
      <c r="F245" s="831">
        <v>70674</v>
      </c>
      <c r="G245" s="832">
        <v>27805.67</v>
      </c>
      <c r="H245" s="829">
        <v>36918.82</v>
      </c>
      <c r="I245" s="829" t="s">
        <v>322</v>
      </c>
      <c r="J245" s="1241">
        <f>H245</f>
        <v>36918.82</v>
      </c>
      <c r="K245" s="840" t="s">
        <v>1417</v>
      </c>
      <c r="L245" s="841" t="s">
        <v>661</v>
      </c>
      <c r="M245" s="841" t="s">
        <v>352</v>
      </c>
      <c r="N245" s="841"/>
      <c r="O245" s="841" t="s">
        <v>381</v>
      </c>
      <c r="P245" s="841" t="s">
        <v>5</v>
      </c>
      <c r="Q245" s="841" t="s">
        <v>323</v>
      </c>
      <c r="R245" s="840" t="s">
        <v>652</v>
      </c>
      <c r="S245" s="829" t="s">
        <v>381</v>
      </c>
      <c r="T245" s="829" t="s">
        <v>5</v>
      </c>
      <c r="U245" s="829" t="s">
        <v>323</v>
      </c>
      <c r="V245" s="847" t="s">
        <v>652</v>
      </c>
    </row>
    <row r="246" spans="1:22">
      <c r="A246" s="842" t="s">
        <v>647</v>
      </c>
      <c r="B246" s="842"/>
      <c r="C246" s="842"/>
      <c r="D246" s="842"/>
      <c r="E246" s="843"/>
      <c r="F246" s="844"/>
      <c r="G246" s="845">
        <f>SUM(G245:G245)</f>
        <v>27805.67</v>
      </c>
      <c r="H246" s="846">
        <f>SUM(H245:H245)</f>
        <v>36918.82</v>
      </c>
      <c r="I246" s="842"/>
      <c r="J246" s="1242">
        <f>SUM(J245:J245)</f>
        <v>36918.82</v>
      </c>
      <c r="K246" s="842"/>
      <c r="L246" s="842"/>
      <c r="M246" s="842"/>
      <c r="N246" s="842"/>
      <c r="O246" s="842"/>
      <c r="P246" s="842"/>
      <c r="Q246" s="842"/>
      <c r="R246" s="842"/>
      <c r="S246" s="829"/>
      <c r="T246" s="829"/>
      <c r="U246" s="829"/>
      <c r="V246" s="829"/>
    </row>
    <row r="247" spans="1:22" outlineLevel="1">
      <c r="A247" s="847" t="s">
        <v>285</v>
      </c>
      <c r="B247" s="829" t="s">
        <v>2938</v>
      </c>
      <c r="C247" s="839">
        <v>43131</v>
      </c>
      <c r="D247" s="847" t="s">
        <v>3032</v>
      </c>
      <c r="E247" s="830" t="s">
        <v>824</v>
      </c>
      <c r="F247" s="831">
        <v>70656</v>
      </c>
      <c r="G247" s="832">
        <v>2.56</v>
      </c>
      <c r="H247" s="829">
        <v>3.45</v>
      </c>
      <c r="I247" s="829" t="s">
        <v>322</v>
      </c>
      <c r="J247" s="1241">
        <f t="shared" ref="J247:J302" si="16">H247</f>
        <v>3.45</v>
      </c>
      <c r="K247" s="840" t="s">
        <v>818</v>
      </c>
      <c r="L247" s="841" t="s">
        <v>665</v>
      </c>
      <c r="M247" s="841" t="s">
        <v>352</v>
      </c>
      <c r="N247" s="841"/>
      <c r="O247" s="841"/>
      <c r="P247" s="841" t="s">
        <v>5</v>
      </c>
      <c r="Q247" s="841" t="s">
        <v>323</v>
      </c>
      <c r="R247" s="840" t="s">
        <v>652</v>
      </c>
      <c r="S247" s="829"/>
      <c r="T247" s="829" t="s">
        <v>5</v>
      </c>
      <c r="U247" s="829" t="s">
        <v>323</v>
      </c>
      <c r="V247" s="847" t="s">
        <v>652</v>
      </c>
    </row>
    <row r="248" spans="1:22" outlineLevel="1">
      <c r="A248" s="847" t="s">
        <v>285</v>
      </c>
      <c r="B248" s="829" t="s">
        <v>2938</v>
      </c>
      <c r="C248" s="839">
        <v>43131</v>
      </c>
      <c r="D248" s="847" t="s">
        <v>3032</v>
      </c>
      <c r="E248" s="830" t="s">
        <v>825</v>
      </c>
      <c r="F248" s="831">
        <v>70656</v>
      </c>
      <c r="G248" s="832">
        <v>0.41</v>
      </c>
      <c r="H248" s="829">
        <v>0.55000000000000004</v>
      </c>
      <c r="I248" s="829" t="s">
        <v>322</v>
      </c>
      <c r="J248" s="1241">
        <f t="shared" si="16"/>
        <v>0.55000000000000004</v>
      </c>
      <c r="K248" s="840" t="s">
        <v>818</v>
      </c>
      <c r="L248" s="841" t="s">
        <v>665</v>
      </c>
      <c r="M248" s="841" t="s">
        <v>352</v>
      </c>
      <c r="N248" s="841"/>
      <c r="O248" s="841"/>
      <c r="P248" s="841" t="s">
        <v>5</v>
      </c>
      <c r="Q248" s="841" t="s">
        <v>323</v>
      </c>
      <c r="R248" s="840" t="s">
        <v>652</v>
      </c>
      <c r="S248" s="829"/>
      <c r="T248" s="829" t="s">
        <v>5</v>
      </c>
      <c r="U248" s="829" t="s">
        <v>323</v>
      </c>
      <c r="V248" s="847" t="s">
        <v>652</v>
      </c>
    </row>
    <row r="249" spans="1:22" outlineLevel="1">
      <c r="A249" s="847" t="s">
        <v>285</v>
      </c>
      <c r="B249" s="829" t="s">
        <v>2938</v>
      </c>
      <c r="C249" s="839">
        <v>43131</v>
      </c>
      <c r="D249" s="847" t="s">
        <v>3032</v>
      </c>
      <c r="E249" s="830" t="s">
        <v>1087</v>
      </c>
      <c r="F249" s="831">
        <v>70656</v>
      </c>
      <c r="G249" s="832">
        <v>2.94</v>
      </c>
      <c r="H249" s="829">
        <v>3.97</v>
      </c>
      <c r="I249" s="829" t="s">
        <v>322</v>
      </c>
      <c r="J249" s="1241">
        <f t="shared" si="16"/>
        <v>3.97</v>
      </c>
      <c r="K249" s="840" t="s">
        <v>818</v>
      </c>
      <c r="L249" s="841" t="s">
        <v>665</v>
      </c>
      <c r="M249" s="841" t="s">
        <v>352</v>
      </c>
      <c r="N249" s="841"/>
      <c r="O249" s="841"/>
      <c r="P249" s="841" t="s">
        <v>5</v>
      </c>
      <c r="Q249" s="841" t="s">
        <v>323</v>
      </c>
      <c r="R249" s="840" t="s">
        <v>652</v>
      </c>
      <c r="S249" s="829"/>
      <c r="T249" s="829" t="s">
        <v>5</v>
      </c>
      <c r="U249" s="829" t="s">
        <v>323</v>
      </c>
      <c r="V249" s="847" t="s">
        <v>652</v>
      </c>
    </row>
    <row r="250" spans="1:22" outlineLevel="1">
      <c r="A250" s="847" t="s">
        <v>285</v>
      </c>
      <c r="B250" s="829" t="s">
        <v>2938</v>
      </c>
      <c r="C250" s="839">
        <v>43131</v>
      </c>
      <c r="D250" s="847" t="s">
        <v>3032</v>
      </c>
      <c r="E250" s="830" t="s">
        <v>1087</v>
      </c>
      <c r="F250" s="831">
        <v>70656</v>
      </c>
      <c r="G250" s="832">
        <v>4.3499999999999996</v>
      </c>
      <c r="H250" s="829">
        <v>5.88</v>
      </c>
      <c r="I250" s="829" t="s">
        <v>322</v>
      </c>
      <c r="J250" s="1241">
        <f t="shared" si="16"/>
        <v>5.88</v>
      </c>
      <c r="K250" s="840" t="s">
        <v>818</v>
      </c>
      <c r="L250" s="841" t="s">
        <v>665</v>
      </c>
      <c r="M250" s="841" t="s">
        <v>352</v>
      </c>
      <c r="N250" s="841"/>
      <c r="O250" s="841"/>
      <c r="P250" s="841" t="s">
        <v>5</v>
      </c>
      <c r="Q250" s="841" t="s">
        <v>323</v>
      </c>
      <c r="R250" s="840" t="s">
        <v>652</v>
      </c>
      <c r="S250" s="829"/>
      <c r="T250" s="829" t="s">
        <v>5</v>
      </c>
      <c r="U250" s="829" t="s">
        <v>323</v>
      </c>
      <c r="V250" s="847" t="s">
        <v>652</v>
      </c>
    </row>
    <row r="251" spans="1:22" outlineLevel="1">
      <c r="A251" s="847" t="s">
        <v>285</v>
      </c>
      <c r="B251" s="829" t="s">
        <v>2938</v>
      </c>
      <c r="C251" s="839">
        <v>43131</v>
      </c>
      <c r="D251" s="847" t="s">
        <v>3033</v>
      </c>
      <c r="E251" s="830" t="s">
        <v>2852</v>
      </c>
      <c r="F251" s="831">
        <v>70672</v>
      </c>
      <c r="G251" s="832">
        <v>2.8</v>
      </c>
      <c r="H251" s="829">
        <v>3.78</v>
      </c>
      <c r="I251" s="829" t="s">
        <v>322</v>
      </c>
      <c r="J251" s="1241">
        <f t="shared" si="16"/>
        <v>3.78</v>
      </c>
      <c r="K251" s="840" t="s">
        <v>818</v>
      </c>
      <c r="L251" s="841" t="s">
        <v>661</v>
      </c>
      <c r="M251" s="841" t="s">
        <v>352</v>
      </c>
      <c r="N251" s="841"/>
      <c r="O251" s="841"/>
      <c r="P251" s="841" t="s">
        <v>5</v>
      </c>
      <c r="Q251" s="841" t="s">
        <v>323</v>
      </c>
      <c r="R251" s="840" t="s">
        <v>652</v>
      </c>
      <c r="S251" s="829"/>
      <c r="T251" s="829" t="s">
        <v>5</v>
      </c>
      <c r="U251" s="829" t="s">
        <v>323</v>
      </c>
      <c r="V251" s="847" t="s">
        <v>652</v>
      </c>
    </row>
    <row r="252" spans="1:22" outlineLevel="1">
      <c r="A252" s="847" t="s">
        <v>285</v>
      </c>
      <c r="B252" s="829" t="s">
        <v>2938</v>
      </c>
      <c r="C252" s="839">
        <v>43131</v>
      </c>
      <c r="D252" s="847" t="s">
        <v>3033</v>
      </c>
      <c r="E252" s="830" t="s">
        <v>2853</v>
      </c>
      <c r="F252" s="831">
        <v>70672</v>
      </c>
      <c r="G252" s="832">
        <v>2.8</v>
      </c>
      <c r="H252" s="829">
        <v>3.78</v>
      </c>
      <c r="I252" s="829" t="s">
        <v>322</v>
      </c>
      <c r="J252" s="1241">
        <f t="shared" si="16"/>
        <v>3.78</v>
      </c>
      <c r="K252" s="840" t="s">
        <v>818</v>
      </c>
      <c r="L252" s="841" t="s">
        <v>661</v>
      </c>
      <c r="M252" s="841" t="s">
        <v>352</v>
      </c>
      <c r="N252" s="841"/>
      <c r="O252" s="841"/>
      <c r="P252" s="841" t="s">
        <v>5</v>
      </c>
      <c r="Q252" s="841" t="s">
        <v>323</v>
      </c>
      <c r="R252" s="840" t="s">
        <v>652</v>
      </c>
      <c r="S252" s="829"/>
      <c r="T252" s="829" t="s">
        <v>5</v>
      </c>
      <c r="U252" s="829" t="s">
        <v>323</v>
      </c>
      <c r="V252" s="847" t="s">
        <v>652</v>
      </c>
    </row>
    <row r="253" spans="1:22" outlineLevel="1">
      <c r="A253" s="847" t="s">
        <v>285</v>
      </c>
      <c r="B253" s="829" t="s">
        <v>2938</v>
      </c>
      <c r="C253" s="839">
        <v>43131</v>
      </c>
      <c r="D253" s="847" t="s">
        <v>3033</v>
      </c>
      <c r="E253" s="830" t="s">
        <v>2854</v>
      </c>
      <c r="F253" s="831">
        <v>70672</v>
      </c>
      <c r="G253" s="832">
        <v>2.8</v>
      </c>
      <c r="H253" s="829">
        <v>3.78</v>
      </c>
      <c r="I253" s="829" t="s">
        <v>322</v>
      </c>
      <c r="J253" s="1241">
        <f t="shared" si="16"/>
        <v>3.78</v>
      </c>
      <c r="K253" s="840" t="s">
        <v>818</v>
      </c>
      <c r="L253" s="841" t="s">
        <v>661</v>
      </c>
      <c r="M253" s="841" t="s">
        <v>352</v>
      </c>
      <c r="N253" s="841"/>
      <c r="O253" s="841"/>
      <c r="P253" s="841" t="s">
        <v>5</v>
      </c>
      <c r="Q253" s="841" t="s">
        <v>323</v>
      </c>
      <c r="R253" s="840" t="s">
        <v>652</v>
      </c>
      <c r="S253" s="829"/>
      <c r="T253" s="829" t="s">
        <v>5</v>
      </c>
      <c r="U253" s="829" t="s">
        <v>323</v>
      </c>
      <c r="V253" s="847" t="s">
        <v>652</v>
      </c>
    </row>
    <row r="254" spans="1:22" outlineLevel="1">
      <c r="A254" s="847" t="s">
        <v>285</v>
      </c>
      <c r="B254" s="829" t="s">
        <v>2938</v>
      </c>
      <c r="C254" s="839">
        <v>43131</v>
      </c>
      <c r="D254" s="847" t="s">
        <v>3033</v>
      </c>
      <c r="E254" s="830" t="s">
        <v>2855</v>
      </c>
      <c r="F254" s="831">
        <v>70672</v>
      </c>
      <c r="G254" s="832">
        <v>2.8</v>
      </c>
      <c r="H254" s="829">
        <v>3.78</v>
      </c>
      <c r="I254" s="829" t="s">
        <v>322</v>
      </c>
      <c r="J254" s="1241">
        <f t="shared" si="16"/>
        <v>3.78</v>
      </c>
      <c r="K254" s="840" t="s">
        <v>818</v>
      </c>
      <c r="L254" s="841" t="s">
        <v>661</v>
      </c>
      <c r="M254" s="841" t="s">
        <v>352</v>
      </c>
      <c r="N254" s="841"/>
      <c r="O254" s="841"/>
      <c r="P254" s="841" t="s">
        <v>5</v>
      </c>
      <c r="Q254" s="841" t="s">
        <v>323</v>
      </c>
      <c r="R254" s="840" t="s">
        <v>652</v>
      </c>
      <c r="S254" s="829"/>
      <c r="T254" s="829" t="s">
        <v>5</v>
      </c>
      <c r="U254" s="829" t="s">
        <v>323</v>
      </c>
      <c r="V254" s="847" t="s">
        <v>652</v>
      </c>
    </row>
    <row r="255" spans="1:22" outlineLevel="1">
      <c r="A255" s="847" t="s">
        <v>285</v>
      </c>
      <c r="B255" s="829" t="s">
        <v>2938</v>
      </c>
      <c r="C255" s="839">
        <v>43131</v>
      </c>
      <c r="D255" s="847" t="s">
        <v>3033</v>
      </c>
      <c r="E255" s="830" t="s">
        <v>1087</v>
      </c>
      <c r="F255" s="831">
        <v>70672</v>
      </c>
      <c r="G255" s="832">
        <v>10.17</v>
      </c>
      <c r="H255" s="829">
        <v>13.73</v>
      </c>
      <c r="I255" s="829" t="s">
        <v>322</v>
      </c>
      <c r="J255" s="1241">
        <f t="shared" si="16"/>
        <v>13.73</v>
      </c>
      <c r="K255" s="840" t="s">
        <v>818</v>
      </c>
      <c r="L255" s="841" t="s">
        <v>661</v>
      </c>
      <c r="M255" s="841" t="s">
        <v>352</v>
      </c>
      <c r="N255" s="841"/>
      <c r="O255" s="841"/>
      <c r="P255" s="841" t="s">
        <v>5</v>
      </c>
      <c r="Q255" s="841" t="s">
        <v>323</v>
      </c>
      <c r="R255" s="840" t="s">
        <v>652</v>
      </c>
      <c r="S255" s="829"/>
      <c r="T255" s="829" t="s">
        <v>5</v>
      </c>
      <c r="U255" s="829" t="s">
        <v>323</v>
      </c>
      <c r="V255" s="847" t="s">
        <v>652</v>
      </c>
    </row>
    <row r="256" spans="1:22" outlineLevel="1">
      <c r="A256" s="847" t="s">
        <v>285</v>
      </c>
      <c r="B256" s="829" t="s">
        <v>2938</v>
      </c>
      <c r="C256" s="839">
        <v>43131</v>
      </c>
      <c r="D256" s="847" t="s">
        <v>3033</v>
      </c>
      <c r="E256" s="830" t="s">
        <v>1087</v>
      </c>
      <c r="F256" s="831">
        <v>70672</v>
      </c>
      <c r="G256" s="832">
        <v>8.83</v>
      </c>
      <c r="H256" s="829">
        <v>11.92</v>
      </c>
      <c r="I256" s="829" t="s">
        <v>322</v>
      </c>
      <c r="J256" s="1241">
        <f t="shared" si="16"/>
        <v>11.92</v>
      </c>
      <c r="K256" s="840" t="s">
        <v>818</v>
      </c>
      <c r="L256" s="841" t="s">
        <v>661</v>
      </c>
      <c r="M256" s="841" t="s">
        <v>352</v>
      </c>
      <c r="N256" s="841"/>
      <c r="O256" s="841"/>
      <c r="P256" s="841" t="s">
        <v>5</v>
      </c>
      <c r="Q256" s="841" t="s">
        <v>323</v>
      </c>
      <c r="R256" s="840" t="s">
        <v>652</v>
      </c>
      <c r="S256" s="829"/>
      <c r="T256" s="829" t="s">
        <v>5</v>
      </c>
      <c r="U256" s="829" t="s">
        <v>323</v>
      </c>
      <c r="V256" s="847" t="s">
        <v>652</v>
      </c>
    </row>
    <row r="257" spans="1:22" outlineLevel="1">
      <c r="A257" s="847" t="s">
        <v>285</v>
      </c>
      <c r="B257" s="829" t="s">
        <v>2938</v>
      </c>
      <c r="C257" s="839">
        <v>43131</v>
      </c>
      <c r="D257" s="847" t="s">
        <v>3033</v>
      </c>
      <c r="E257" s="830" t="s">
        <v>1087</v>
      </c>
      <c r="F257" s="831">
        <v>70672</v>
      </c>
      <c r="G257" s="832">
        <v>4.3</v>
      </c>
      <c r="H257" s="829">
        <v>5.8</v>
      </c>
      <c r="I257" s="829" t="s">
        <v>322</v>
      </c>
      <c r="J257" s="1241">
        <f t="shared" si="16"/>
        <v>5.8</v>
      </c>
      <c r="K257" s="840" t="s">
        <v>818</v>
      </c>
      <c r="L257" s="841" t="s">
        <v>661</v>
      </c>
      <c r="M257" s="841" t="s">
        <v>352</v>
      </c>
      <c r="N257" s="841"/>
      <c r="O257" s="841"/>
      <c r="P257" s="841" t="s">
        <v>5</v>
      </c>
      <c r="Q257" s="841" t="s">
        <v>323</v>
      </c>
      <c r="R257" s="840" t="s">
        <v>652</v>
      </c>
      <c r="S257" s="829"/>
      <c r="T257" s="829" t="s">
        <v>5</v>
      </c>
      <c r="U257" s="829" t="s">
        <v>323</v>
      </c>
      <c r="V257" s="847" t="s">
        <v>652</v>
      </c>
    </row>
    <row r="258" spans="1:22" outlineLevel="1">
      <c r="A258" s="847" t="s">
        <v>285</v>
      </c>
      <c r="B258" s="829" t="s">
        <v>2938</v>
      </c>
      <c r="C258" s="839">
        <v>43131</v>
      </c>
      <c r="D258" s="847" t="s">
        <v>3033</v>
      </c>
      <c r="E258" s="830" t="s">
        <v>1087</v>
      </c>
      <c r="F258" s="831">
        <v>70672</v>
      </c>
      <c r="G258" s="832">
        <v>5.15</v>
      </c>
      <c r="H258" s="829">
        <v>6.95</v>
      </c>
      <c r="I258" s="829" t="s">
        <v>322</v>
      </c>
      <c r="J258" s="1241">
        <f t="shared" si="16"/>
        <v>6.95</v>
      </c>
      <c r="K258" s="840" t="s">
        <v>818</v>
      </c>
      <c r="L258" s="841" t="s">
        <v>661</v>
      </c>
      <c r="M258" s="841" t="s">
        <v>352</v>
      </c>
      <c r="N258" s="841"/>
      <c r="O258" s="841"/>
      <c r="P258" s="841" t="s">
        <v>5</v>
      </c>
      <c r="Q258" s="841" t="s">
        <v>323</v>
      </c>
      <c r="R258" s="840" t="s">
        <v>652</v>
      </c>
      <c r="S258" s="829"/>
      <c r="T258" s="829" t="s">
        <v>5</v>
      </c>
      <c r="U258" s="829" t="s">
        <v>323</v>
      </c>
      <c r="V258" s="847" t="s">
        <v>652</v>
      </c>
    </row>
    <row r="259" spans="1:22" outlineLevel="1">
      <c r="A259" s="847" t="s">
        <v>285</v>
      </c>
      <c r="B259" s="829" t="s">
        <v>2938</v>
      </c>
      <c r="C259" s="839">
        <v>43131</v>
      </c>
      <c r="D259" s="847" t="s">
        <v>3033</v>
      </c>
      <c r="E259" s="830" t="s">
        <v>1087</v>
      </c>
      <c r="F259" s="831">
        <v>70672</v>
      </c>
      <c r="G259" s="832">
        <v>18.91</v>
      </c>
      <c r="H259" s="829">
        <v>25.54</v>
      </c>
      <c r="I259" s="829" t="s">
        <v>322</v>
      </c>
      <c r="J259" s="1241">
        <f t="shared" si="16"/>
        <v>25.54</v>
      </c>
      <c r="K259" s="840" t="s">
        <v>818</v>
      </c>
      <c r="L259" s="841" t="s">
        <v>661</v>
      </c>
      <c r="M259" s="841" t="s">
        <v>352</v>
      </c>
      <c r="N259" s="841"/>
      <c r="O259" s="841"/>
      <c r="P259" s="841" t="s">
        <v>5</v>
      </c>
      <c r="Q259" s="841" t="s">
        <v>323</v>
      </c>
      <c r="R259" s="840" t="s">
        <v>652</v>
      </c>
      <c r="S259" s="829"/>
      <c r="T259" s="829" t="s">
        <v>5</v>
      </c>
      <c r="U259" s="829" t="s">
        <v>323</v>
      </c>
      <c r="V259" s="847" t="s">
        <v>652</v>
      </c>
    </row>
    <row r="260" spans="1:22" outlineLevel="1">
      <c r="A260" s="847" t="s">
        <v>285</v>
      </c>
      <c r="B260" s="829" t="s">
        <v>2938</v>
      </c>
      <c r="C260" s="839">
        <v>43131</v>
      </c>
      <c r="D260" s="847" t="s">
        <v>3033</v>
      </c>
      <c r="E260" s="830" t="s">
        <v>3034</v>
      </c>
      <c r="F260" s="831">
        <v>70672</v>
      </c>
      <c r="G260" s="832">
        <v>71.239999999999995</v>
      </c>
      <c r="H260" s="829">
        <v>96.2</v>
      </c>
      <c r="I260" s="829" t="s">
        <v>322</v>
      </c>
      <c r="J260" s="1241">
        <f t="shared" si="16"/>
        <v>96.2</v>
      </c>
      <c r="K260" s="840" t="s">
        <v>818</v>
      </c>
      <c r="L260" s="841" t="s">
        <v>661</v>
      </c>
      <c r="M260" s="841" t="s">
        <v>352</v>
      </c>
      <c r="N260" s="841"/>
      <c r="O260" s="841"/>
      <c r="P260" s="841" t="s">
        <v>5</v>
      </c>
      <c r="Q260" s="841" t="s">
        <v>323</v>
      </c>
      <c r="R260" s="840" t="s">
        <v>652</v>
      </c>
      <c r="S260" s="829"/>
      <c r="T260" s="829" t="s">
        <v>5</v>
      </c>
      <c r="U260" s="829" t="s">
        <v>323</v>
      </c>
      <c r="V260" s="847" t="s">
        <v>652</v>
      </c>
    </row>
    <row r="261" spans="1:22" outlineLevel="1">
      <c r="A261" s="847" t="s">
        <v>285</v>
      </c>
      <c r="B261" s="829" t="s">
        <v>2938</v>
      </c>
      <c r="C261" s="839">
        <v>43131</v>
      </c>
      <c r="D261" s="847" t="s">
        <v>3033</v>
      </c>
      <c r="E261" s="830" t="s">
        <v>1087</v>
      </c>
      <c r="F261" s="831">
        <v>70672</v>
      </c>
      <c r="G261" s="832">
        <v>19.47</v>
      </c>
      <c r="H261" s="829">
        <v>26.29</v>
      </c>
      <c r="I261" s="829" t="s">
        <v>322</v>
      </c>
      <c r="J261" s="1241">
        <f t="shared" si="16"/>
        <v>26.29</v>
      </c>
      <c r="K261" s="840" t="s">
        <v>818</v>
      </c>
      <c r="L261" s="841" t="s">
        <v>661</v>
      </c>
      <c r="M261" s="841" t="s">
        <v>352</v>
      </c>
      <c r="N261" s="841"/>
      <c r="O261" s="841"/>
      <c r="P261" s="841" t="s">
        <v>5</v>
      </c>
      <c r="Q261" s="841" t="s">
        <v>323</v>
      </c>
      <c r="R261" s="840" t="s">
        <v>652</v>
      </c>
      <c r="S261" s="829"/>
      <c r="T261" s="829" t="s">
        <v>5</v>
      </c>
      <c r="U261" s="829" t="s">
        <v>323</v>
      </c>
      <c r="V261" s="847" t="s">
        <v>652</v>
      </c>
    </row>
    <row r="262" spans="1:22" outlineLevel="1">
      <c r="A262" s="847" t="s">
        <v>285</v>
      </c>
      <c r="B262" s="829" t="s">
        <v>2938</v>
      </c>
      <c r="C262" s="839">
        <v>43131</v>
      </c>
      <c r="D262" s="847" t="s">
        <v>3033</v>
      </c>
      <c r="E262" s="830" t="s">
        <v>3035</v>
      </c>
      <c r="F262" s="831">
        <v>70672</v>
      </c>
      <c r="G262" s="832">
        <v>74.86</v>
      </c>
      <c r="H262" s="829">
        <v>101.08</v>
      </c>
      <c r="I262" s="829" t="s">
        <v>322</v>
      </c>
      <c r="J262" s="1241">
        <f t="shared" si="16"/>
        <v>101.08</v>
      </c>
      <c r="K262" s="840" t="s">
        <v>818</v>
      </c>
      <c r="L262" s="841" t="s">
        <v>661</v>
      </c>
      <c r="M262" s="841" t="s">
        <v>352</v>
      </c>
      <c r="N262" s="841"/>
      <c r="O262" s="841"/>
      <c r="P262" s="841" t="s">
        <v>5</v>
      </c>
      <c r="Q262" s="841" t="s">
        <v>323</v>
      </c>
      <c r="R262" s="840" t="s">
        <v>652</v>
      </c>
      <c r="S262" s="829"/>
      <c r="T262" s="829" t="s">
        <v>5</v>
      </c>
      <c r="U262" s="829" t="s">
        <v>323</v>
      </c>
      <c r="V262" s="847" t="s">
        <v>652</v>
      </c>
    </row>
    <row r="263" spans="1:22" outlineLevel="1">
      <c r="A263" s="847" t="s">
        <v>285</v>
      </c>
      <c r="B263" s="829" t="s">
        <v>2938</v>
      </c>
      <c r="C263" s="839">
        <v>43131</v>
      </c>
      <c r="D263" s="847" t="s">
        <v>3033</v>
      </c>
      <c r="E263" s="830" t="s">
        <v>3036</v>
      </c>
      <c r="F263" s="831">
        <v>70672</v>
      </c>
      <c r="G263" s="832">
        <v>14.32</v>
      </c>
      <c r="H263" s="829">
        <v>19.329999999999998</v>
      </c>
      <c r="I263" s="829" t="s">
        <v>322</v>
      </c>
      <c r="J263" s="1241">
        <f t="shared" si="16"/>
        <v>19.329999999999998</v>
      </c>
      <c r="K263" s="840" t="s">
        <v>818</v>
      </c>
      <c r="L263" s="841" t="s">
        <v>661</v>
      </c>
      <c r="M263" s="841" t="s">
        <v>352</v>
      </c>
      <c r="N263" s="841"/>
      <c r="O263" s="841"/>
      <c r="P263" s="841" t="s">
        <v>5</v>
      </c>
      <c r="Q263" s="841" t="s">
        <v>323</v>
      </c>
      <c r="R263" s="840" t="s">
        <v>652</v>
      </c>
      <c r="S263" s="829"/>
      <c r="T263" s="829" t="s">
        <v>5</v>
      </c>
      <c r="U263" s="829" t="s">
        <v>323</v>
      </c>
      <c r="V263" s="847" t="s">
        <v>652</v>
      </c>
    </row>
    <row r="264" spans="1:22" outlineLevel="1">
      <c r="A264" s="847" t="s">
        <v>285</v>
      </c>
      <c r="B264" s="829" t="s">
        <v>2938</v>
      </c>
      <c r="C264" s="839">
        <v>43131</v>
      </c>
      <c r="D264" s="847" t="s">
        <v>3033</v>
      </c>
      <c r="E264" s="830" t="s">
        <v>3037</v>
      </c>
      <c r="F264" s="831">
        <v>70672</v>
      </c>
      <c r="G264" s="832">
        <v>33.71</v>
      </c>
      <c r="H264" s="829">
        <v>45.52</v>
      </c>
      <c r="I264" s="829" t="s">
        <v>322</v>
      </c>
      <c r="J264" s="1241">
        <f t="shared" si="16"/>
        <v>45.52</v>
      </c>
      <c r="K264" s="840" t="s">
        <v>818</v>
      </c>
      <c r="L264" s="841" t="s">
        <v>661</v>
      </c>
      <c r="M264" s="841" t="s">
        <v>352</v>
      </c>
      <c r="N264" s="841"/>
      <c r="O264" s="841"/>
      <c r="P264" s="841" t="s">
        <v>5</v>
      </c>
      <c r="Q264" s="841" t="s">
        <v>323</v>
      </c>
      <c r="R264" s="840" t="s">
        <v>652</v>
      </c>
      <c r="S264" s="829"/>
      <c r="T264" s="829" t="s">
        <v>5</v>
      </c>
      <c r="U264" s="829" t="s">
        <v>323</v>
      </c>
      <c r="V264" s="847" t="s">
        <v>652</v>
      </c>
    </row>
    <row r="265" spans="1:22" outlineLevel="1">
      <c r="A265" s="847" t="s">
        <v>285</v>
      </c>
      <c r="B265" s="829" t="s">
        <v>2938</v>
      </c>
      <c r="C265" s="839">
        <v>43131</v>
      </c>
      <c r="D265" s="847" t="s">
        <v>3033</v>
      </c>
      <c r="E265" s="830" t="s">
        <v>1087</v>
      </c>
      <c r="F265" s="831">
        <v>70672</v>
      </c>
      <c r="G265" s="832">
        <v>4.9800000000000004</v>
      </c>
      <c r="H265" s="829">
        <v>6.73</v>
      </c>
      <c r="I265" s="829" t="s">
        <v>322</v>
      </c>
      <c r="J265" s="1241">
        <f t="shared" si="16"/>
        <v>6.73</v>
      </c>
      <c r="K265" s="840" t="s">
        <v>818</v>
      </c>
      <c r="L265" s="841" t="s">
        <v>661</v>
      </c>
      <c r="M265" s="841" t="s">
        <v>352</v>
      </c>
      <c r="N265" s="841"/>
      <c r="O265" s="841"/>
      <c r="P265" s="841" t="s">
        <v>5</v>
      </c>
      <c r="Q265" s="841" t="s">
        <v>323</v>
      </c>
      <c r="R265" s="840" t="s">
        <v>652</v>
      </c>
      <c r="S265" s="829"/>
      <c r="T265" s="829" t="s">
        <v>5</v>
      </c>
      <c r="U265" s="829" t="s">
        <v>323</v>
      </c>
      <c r="V265" s="847" t="s">
        <v>652</v>
      </c>
    </row>
    <row r="266" spans="1:22" outlineLevel="1">
      <c r="A266" s="847" t="s">
        <v>285</v>
      </c>
      <c r="B266" s="829" t="s">
        <v>2938</v>
      </c>
      <c r="C266" s="839">
        <v>43131</v>
      </c>
      <c r="D266" s="847" t="s">
        <v>3033</v>
      </c>
      <c r="E266" s="830" t="s">
        <v>1087</v>
      </c>
      <c r="F266" s="831">
        <v>70672</v>
      </c>
      <c r="G266" s="832">
        <v>9.11</v>
      </c>
      <c r="H266" s="829">
        <v>12.3</v>
      </c>
      <c r="I266" s="829" t="s">
        <v>322</v>
      </c>
      <c r="J266" s="1241">
        <f t="shared" si="16"/>
        <v>12.3</v>
      </c>
      <c r="K266" s="840" t="s">
        <v>818</v>
      </c>
      <c r="L266" s="841" t="s">
        <v>661</v>
      </c>
      <c r="M266" s="841" t="s">
        <v>352</v>
      </c>
      <c r="N266" s="841"/>
      <c r="O266" s="841"/>
      <c r="P266" s="841" t="s">
        <v>5</v>
      </c>
      <c r="Q266" s="841" t="s">
        <v>323</v>
      </c>
      <c r="R266" s="840" t="s">
        <v>652</v>
      </c>
      <c r="S266" s="829"/>
      <c r="T266" s="829" t="s">
        <v>5</v>
      </c>
      <c r="U266" s="829" t="s">
        <v>323</v>
      </c>
      <c r="V266" s="847" t="s">
        <v>652</v>
      </c>
    </row>
    <row r="267" spans="1:22" outlineLevel="1">
      <c r="A267" s="847" t="s">
        <v>285</v>
      </c>
      <c r="B267" s="829" t="s">
        <v>2938</v>
      </c>
      <c r="C267" s="839">
        <v>43131</v>
      </c>
      <c r="D267" s="847" t="s">
        <v>3033</v>
      </c>
      <c r="E267" s="830" t="s">
        <v>1087</v>
      </c>
      <c r="F267" s="831">
        <v>70672</v>
      </c>
      <c r="G267" s="832">
        <v>6.1</v>
      </c>
      <c r="H267" s="829">
        <v>8.24</v>
      </c>
      <c r="I267" s="829" t="s">
        <v>322</v>
      </c>
      <c r="J267" s="1241">
        <f t="shared" si="16"/>
        <v>8.24</v>
      </c>
      <c r="K267" s="840" t="s">
        <v>818</v>
      </c>
      <c r="L267" s="841" t="s">
        <v>661</v>
      </c>
      <c r="M267" s="841" t="s">
        <v>352</v>
      </c>
      <c r="N267" s="841"/>
      <c r="O267" s="841"/>
      <c r="P267" s="841" t="s">
        <v>5</v>
      </c>
      <c r="Q267" s="841" t="s">
        <v>323</v>
      </c>
      <c r="R267" s="840" t="s">
        <v>652</v>
      </c>
      <c r="S267" s="829"/>
      <c r="T267" s="829" t="s">
        <v>5</v>
      </c>
      <c r="U267" s="829" t="s">
        <v>323</v>
      </c>
      <c r="V267" s="847" t="s">
        <v>652</v>
      </c>
    </row>
    <row r="268" spans="1:22" outlineLevel="1">
      <c r="A268" s="847" t="s">
        <v>285</v>
      </c>
      <c r="B268" s="829" t="s">
        <v>2938</v>
      </c>
      <c r="C268" s="839">
        <v>43131</v>
      </c>
      <c r="D268" s="847" t="s">
        <v>3033</v>
      </c>
      <c r="E268" s="830" t="s">
        <v>1087</v>
      </c>
      <c r="F268" s="831">
        <v>70672</v>
      </c>
      <c r="G268" s="832">
        <v>34.36</v>
      </c>
      <c r="H268" s="829">
        <v>46.4</v>
      </c>
      <c r="I268" s="829" t="s">
        <v>322</v>
      </c>
      <c r="J268" s="1241">
        <f t="shared" si="16"/>
        <v>46.4</v>
      </c>
      <c r="K268" s="840" t="s">
        <v>818</v>
      </c>
      <c r="L268" s="841" t="s">
        <v>661</v>
      </c>
      <c r="M268" s="841" t="s">
        <v>352</v>
      </c>
      <c r="N268" s="841"/>
      <c r="O268" s="841"/>
      <c r="P268" s="841" t="s">
        <v>5</v>
      </c>
      <c r="Q268" s="841" t="s">
        <v>323</v>
      </c>
      <c r="R268" s="840" t="s">
        <v>652</v>
      </c>
      <c r="S268" s="829"/>
      <c r="T268" s="829" t="s">
        <v>5</v>
      </c>
      <c r="U268" s="829" t="s">
        <v>323</v>
      </c>
      <c r="V268" s="847" t="s">
        <v>652</v>
      </c>
    </row>
    <row r="269" spans="1:22" outlineLevel="1">
      <c r="A269" s="847" t="s">
        <v>285</v>
      </c>
      <c r="B269" s="829" t="s">
        <v>2936</v>
      </c>
      <c r="C269" s="839">
        <v>43138</v>
      </c>
      <c r="D269" s="847" t="s">
        <v>2993</v>
      </c>
      <c r="E269" s="830" t="s">
        <v>1092</v>
      </c>
      <c r="F269" s="831">
        <v>70995</v>
      </c>
      <c r="G269" s="832">
        <v>20.55</v>
      </c>
      <c r="H269" s="829">
        <v>29.16</v>
      </c>
      <c r="I269" s="829" t="s">
        <v>322</v>
      </c>
      <c r="J269" s="1241">
        <f t="shared" si="16"/>
        <v>29.16</v>
      </c>
      <c r="K269" s="840" t="s">
        <v>818</v>
      </c>
      <c r="L269" s="841" t="s">
        <v>645</v>
      </c>
      <c r="M269" s="841" t="s">
        <v>352</v>
      </c>
      <c r="N269" s="841"/>
      <c r="O269" s="841"/>
      <c r="P269" s="841" t="s">
        <v>5</v>
      </c>
      <c r="Q269" s="841" t="s">
        <v>323</v>
      </c>
      <c r="R269" s="840" t="s">
        <v>652</v>
      </c>
      <c r="S269" s="829"/>
      <c r="T269" s="829" t="s">
        <v>5</v>
      </c>
      <c r="U269" s="829" t="s">
        <v>323</v>
      </c>
      <c r="V269" s="847" t="s">
        <v>652</v>
      </c>
    </row>
    <row r="270" spans="1:22" outlineLevel="1">
      <c r="A270" s="847" t="s">
        <v>285</v>
      </c>
      <c r="B270" s="829" t="s">
        <v>2936</v>
      </c>
      <c r="C270" s="839">
        <v>43139</v>
      </c>
      <c r="D270" s="847" t="s">
        <v>2937</v>
      </c>
      <c r="E270" s="830" t="s">
        <v>589</v>
      </c>
      <c r="F270" s="831">
        <v>70948</v>
      </c>
      <c r="G270" s="832">
        <v>7.02</v>
      </c>
      <c r="H270" s="829">
        <v>9.9600000000000009</v>
      </c>
      <c r="I270" s="829" t="s">
        <v>322</v>
      </c>
      <c r="J270" s="1241">
        <f t="shared" si="16"/>
        <v>9.9600000000000009</v>
      </c>
      <c r="K270" s="840" t="s">
        <v>818</v>
      </c>
      <c r="L270" s="841" t="s">
        <v>645</v>
      </c>
      <c r="M270" s="841" t="s">
        <v>352</v>
      </c>
      <c r="N270" s="841"/>
      <c r="O270" s="841"/>
      <c r="P270" s="841" t="s">
        <v>5</v>
      </c>
      <c r="Q270" s="841" t="s">
        <v>323</v>
      </c>
      <c r="R270" s="840" t="s">
        <v>652</v>
      </c>
      <c r="S270" s="829"/>
      <c r="T270" s="829" t="s">
        <v>5</v>
      </c>
      <c r="U270" s="829" t="s">
        <v>323</v>
      </c>
      <c r="V270" s="847" t="s">
        <v>652</v>
      </c>
    </row>
    <row r="271" spans="1:22" outlineLevel="1">
      <c r="A271" s="847" t="s">
        <v>285</v>
      </c>
      <c r="B271" s="829" t="s">
        <v>2936</v>
      </c>
      <c r="C271" s="839">
        <v>43159</v>
      </c>
      <c r="D271" s="847" t="s">
        <v>3038</v>
      </c>
      <c r="E271" s="830" t="s">
        <v>824</v>
      </c>
      <c r="F271" s="831">
        <v>70969</v>
      </c>
      <c r="G271" s="832">
        <v>2.4300000000000002</v>
      </c>
      <c r="H271" s="829">
        <v>3.45</v>
      </c>
      <c r="I271" s="829" t="s">
        <v>322</v>
      </c>
      <c r="J271" s="1241">
        <f t="shared" si="16"/>
        <v>3.45</v>
      </c>
      <c r="K271" s="840" t="s">
        <v>818</v>
      </c>
      <c r="L271" s="841" t="s">
        <v>665</v>
      </c>
      <c r="M271" s="841" t="s">
        <v>352</v>
      </c>
      <c r="N271" s="841"/>
      <c r="O271" s="841"/>
      <c r="P271" s="841" t="s">
        <v>5</v>
      </c>
      <c r="Q271" s="841" t="s">
        <v>323</v>
      </c>
      <c r="R271" s="840" t="s">
        <v>652</v>
      </c>
      <c r="S271" s="829"/>
      <c r="T271" s="829" t="s">
        <v>5</v>
      </c>
      <c r="U271" s="829" t="s">
        <v>323</v>
      </c>
      <c r="V271" s="847" t="s">
        <v>652</v>
      </c>
    </row>
    <row r="272" spans="1:22" outlineLevel="1">
      <c r="A272" s="847" t="s">
        <v>285</v>
      </c>
      <c r="B272" s="829" t="s">
        <v>2936</v>
      </c>
      <c r="C272" s="839">
        <v>43159</v>
      </c>
      <c r="D272" s="847" t="s">
        <v>3038</v>
      </c>
      <c r="E272" s="830" t="s">
        <v>825</v>
      </c>
      <c r="F272" s="831">
        <v>70969</v>
      </c>
      <c r="G272" s="832">
        <v>0.39</v>
      </c>
      <c r="H272" s="829">
        <v>0.55000000000000004</v>
      </c>
      <c r="I272" s="829" t="s">
        <v>322</v>
      </c>
      <c r="J272" s="1241">
        <f t="shared" si="16"/>
        <v>0.55000000000000004</v>
      </c>
      <c r="K272" s="840" t="s">
        <v>818</v>
      </c>
      <c r="L272" s="841" t="s">
        <v>665</v>
      </c>
      <c r="M272" s="841" t="s">
        <v>352</v>
      </c>
      <c r="N272" s="841"/>
      <c r="O272" s="841"/>
      <c r="P272" s="841" t="s">
        <v>5</v>
      </c>
      <c r="Q272" s="841" t="s">
        <v>323</v>
      </c>
      <c r="R272" s="840" t="s">
        <v>652</v>
      </c>
      <c r="S272" s="829"/>
      <c r="T272" s="829" t="s">
        <v>5</v>
      </c>
      <c r="U272" s="829" t="s">
        <v>323</v>
      </c>
      <c r="V272" s="847" t="s">
        <v>652</v>
      </c>
    </row>
    <row r="273" spans="1:22" outlineLevel="1">
      <c r="A273" s="847" t="s">
        <v>285</v>
      </c>
      <c r="B273" s="829" t="s">
        <v>2936</v>
      </c>
      <c r="C273" s="839">
        <v>43159</v>
      </c>
      <c r="D273" s="847" t="s">
        <v>3038</v>
      </c>
      <c r="E273" s="830" t="s">
        <v>3039</v>
      </c>
      <c r="F273" s="831">
        <v>70969</v>
      </c>
      <c r="G273" s="832">
        <v>1.84</v>
      </c>
      <c r="H273" s="829">
        <v>2.61</v>
      </c>
      <c r="I273" s="829" t="s">
        <v>322</v>
      </c>
      <c r="J273" s="1241">
        <f t="shared" si="16"/>
        <v>2.61</v>
      </c>
      <c r="K273" s="840" t="s">
        <v>818</v>
      </c>
      <c r="L273" s="841" t="s">
        <v>665</v>
      </c>
      <c r="M273" s="841" t="s">
        <v>352</v>
      </c>
      <c r="N273" s="841"/>
      <c r="O273" s="841"/>
      <c r="P273" s="841" t="s">
        <v>5</v>
      </c>
      <c r="Q273" s="841" t="s">
        <v>323</v>
      </c>
      <c r="R273" s="840" t="s">
        <v>652</v>
      </c>
      <c r="S273" s="829"/>
      <c r="T273" s="829" t="s">
        <v>5</v>
      </c>
      <c r="U273" s="829" t="s">
        <v>323</v>
      </c>
      <c r="V273" s="847" t="s">
        <v>652</v>
      </c>
    </row>
    <row r="274" spans="1:22" outlineLevel="1">
      <c r="A274" s="847" t="s">
        <v>285</v>
      </c>
      <c r="B274" s="829" t="s">
        <v>2936</v>
      </c>
      <c r="C274" s="839">
        <v>43159</v>
      </c>
      <c r="D274" s="847" t="s">
        <v>3038</v>
      </c>
      <c r="E274" s="830" t="s">
        <v>3039</v>
      </c>
      <c r="F274" s="831">
        <v>70969</v>
      </c>
      <c r="G274" s="832">
        <v>4.91</v>
      </c>
      <c r="H274" s="829">
        <v>6.96</v>
      </c>
      <c r="I274" s="829" t="s">
        <v>322</v>
      </c>
      <c r="J274" s="1241">
        <f t="shared" si="16"/>
        <v>6.96</v>
      </c>
      <c r="K274" s="840" t="s">
        <v>818</v>
      </c>
      <c r="L274" s="841" t="s">
        <v>665</v>
      </c>
      <c r="M274" s="841" t="s">
        <v>352</v>
      </c>
      <c r="N274" s="841"/>
      <c r="O274" s="841"/>
      <c r="P274" s="841" t="s">
        <v>5</v>
      </c>
      <c r="Q274" s="841" t="s">
        <v>323</v>
      </c>
      <c r="R274" s="840" t="s">
        <v>652</v>
      </c>
      <c r="S274" s="829"/>
      <c r="T274" s="829" t="s">
        <v>5</v>
      </c>
      <c r="U274" s="829" t="s">
        <v>323</v>
      </c>
      <c r="V274" s="847" t="s">
        <v>652</v>
      </c>
    </row>
    <row r="275" spans="1:22" outlineLevel="1">
      <c r="A275" s="847" t="s">
        <v>285</v>
      </c>
      <c r="B275" s="829" t="s">
        <v>2936</v>
      </c>
      <c r="C275" s="839">
        <v>43159</v>
      </c>
      <c r="D275" s="847" t="s">
        <v>3040</v>
      </c>
      <c r="E275" s="830" t="s">
        <v>1087</v>
      </c>
      <c r="F275" s="831">
        <v>70974</v>
      </c>
      <c r="G275" s="832">
        <v>13.62</v>
      </c>
      <c r="H275" s="829">
        <v>19.329999999999998</v>
      </c>
      <c r="I275" s="829" t="s">
        <v>322</v>
      </c>
      <c r="J275" s="1241">
        <f t="shared" si="16"/>
        <v>19.329999999999998</v>
      </c>
      <c r="K275" s="840" t="s">
        <v>818</v>
      </c>
      <c r="L275" s="841" t="s">
        <v>661</v>
      </c>
      <c r="M275" s="841" t="s">
        <v>352</v>
      </c>
      <c r="N275" s="841"/>
      <c r="O275" s="841"/>
      <c r="P275" s="841" t="s">
        <v>5</v>
      </c>
      <c r="Q275" s="841" t="s">
        <v>323</v>
      </c>
      <c r="R275" s="840" t="s">
        <v>652</v>
      </c>
      <c r="S275" s="829"/>
      <c r="T275" s="829" t="s">
        <v>5</v>
      </c>
      <c r="U275" s="829" t="s">
        <v>323</v>
      </c>
      <c r="V275" s="847" t="s">
        <v>652</v>
      </c>
    </row>
    <row r="276" spans="1:22" outlineLevel="1">
      <c r="A276" s="847" t="s">
        <v>285</v>
      </c>
      <c r="B276" s="829" t="s">
        <v>2936</v>
      </c>
      <c r="C276" s="839">
        <v>43159</v>
      </c>
      <c r="D276" s="847" t="s">
        <v>3040</v>
      </c>
      <c r="E276" s="830" t="s">
        <v>3041</v>
      </c>
      <c r="F276" s="831">
        <v>70974</v>
      </c>
      <c r="G276" s="832">
        <v>16.350000000000001</v>
      </c>
      <c r="H276" s="829">
        <v>23.2</v>
      </c>
      <c r="I276" s="829" t="s">
        <v>322</v>
      </c>
      <c r="J276" s="1241">
        <f t="shared" si="16"/>
        <v>23.2</v>
      </c>
      <c r="K276" s="840" t="s">
        <v>818</v>
      </c>
      <c r="L276" s="841" t="s">
        <v>661</v>
      </c>
      <c r="M276" s="841" t="s">
        <v>352</v>
      </c>
      <c r="N276" s="841"/>
      <c r="O276" s="841"/>
      <c r="P276" s="841" t="s">
        <v>5</v>
      </c>
      <c r="Q276" s="841" t="s">
        <v>323</v>
      </c>
      <c r="R276" s="840" t="s">
        <v>652</v>
      </c>
      <c r="S276" s="829"/>
      <c r="T276" s="829" t="s">
        <v>5</v>
      </c>
      <c r="U276" s="829" t="s">
        <v>323</v>
      </c>
      <c r="V276" s="847" t="s">
        <v>652</v>
      </c>
    </row>
    <row r="277" spans="1:22" outlineLevel="1">
      <c r="A277" s="847" t="s">
        <v>285</v>
      </c>
      <c r="B277" s="829" t="s">
        <v>2936</v>
      </c>
      <c r="C277" s="839">
        <v>43159</v>
      </c>
      <c r="D277" s="847" t="s">
        <v>3040</v>
      </c>
      <c r="E277" s="830" t="s">
        <v>1087</v>
      </c>
      <c r="F277" s="831">
        <v>70974</v>
      </c>
      <c r="G277" s="832">
        <v>11.52</v>
      </c>
      <c r="H277" s="829">
        <v>16.34</v>
      </c>
      <c r="I277" s="829" t="s">
        <v>322</v>
      </c>
      <c r="J277" s="1241">
        <f t="shared" si="16"/>
        <v>16.34</v>
      </c>
      <c r="K277" s="840" t="s">
        <v>818</v>
      </c>
      <c r="L277" s="841" t="s">
        <v>661</v>
      </c>
      <c r="M277" s="841" t="s">
        <v>352</v>
      </c>
      <c r="N277" s="841"/>
      <c r="O277" s="841"/>
      <c r="P277" s="841" t="s">
        <v>5</v>
      </c>
      <c r="Q277" s="841" t="s">
        <v>323</v>
      </c>
      <c r="R277" s="840" t="s">
        <v>652</v>
      </c>
      <c r="S277" s="829"/>
      <c r="T277" s="829" t="s">
        <v>5</v>
      </c>
      <c r="U277" s="829" t="s">
        <v>323</v>
      </c>
      <c r="V277" s="847" t="s">
        <v>652</v>
      </c>
    </row>
    <row r="278" spans="1:22" outlineLevel="1">
      <c r="A278" s="847" t="s">
        <v>285</v>
      </c>
      <c r="B278" s="829" t="s">
        <v>2936</v>
      </c>
      <c r="C278" s="839">
        <v>43159</v>
      </c>
      <c r="D278" s="847" t="s">
        <v>3040</v>
      </c>
      <c r="E278" s="830" t="s">
        <v>2852</v>
      </c>
      <c r="F278" s="831">
        <v>70974</v>
      </c>
      <c r="G278" s="832">
        <v>15.97</v>
      </c>
      <c r="H278" s="829">
        <v>22.66</v>
      </c>
      <c r="I278" s="829" t="s">
        <v>322</v>
      </c>
      <c r="J278" s="1241">
        <f t="shared" si="16"/>
        <v>22.66</v>
      </c>
      <c r="K278" s="840" t="s">
        <v>818</v>
      </c>
      <c r="L278" s="841" t="s">
        <v>661</v>
      </c>
      <c r="M278" s="841" t="s">
        <v>352</v>
      </c>
      <c r="N278" s="841"/>
      <c r="O278" s="841"/>
      <c r="P278" s="841" t="s">
        <v>5</v>
      </c>
      <c r="Q278" s="841" t="s">
        <v>323</v>
      </c>
      <c r="R278" s="840" t="s">
        <v>652</v>
      </c>
      <c r="S278" s="829"/>
      <c r="T278" s="829" t="s">
        <v>5</v>
      </c>
      <c r="U278" s="829" t="s">
        <v>323</v>
      </c>
      <c r="V278" s="847" t="s">
        <v>652</v>
      </c>
    </row>
    <row r="279" spans="1:22" outlineLevel="1">
      <c r="A279" s="847" t="s">
        <v>285</v>
      </c>
      <c r="B279" s="829" t="s">
        <v>2936</v>
      </c>
      <c r="C279" s="839">
        <v>43159</v>
      </c>
      <c r="D279" s="847" t="s">
        <v>3040</v>
      </c>
      <c r="E279" s="830" t="s">
        <v>2853</v>
      </c>
      <c r="F279" s="831">
        <v>70974</v>
      </c>
      <c r="G279" s="832">
        <v>15.97</v>
      </c>
      <c r="H279" s="829">
        <v>22.66</v>
      </c>
      <c r="I279" s="829" t="s">
        <v>322</v>
      </c>
      <c r="J279" s="1241">
        <f t="shared" si="16"/>
        <v>22.66</v>
      </c>
      <c r="K279" s="840" t="s">
        <v>818</v>
      </c>
      <c r="L279" s="841" t="s">
        <v>661</v>
      </c>
      <c r="M279" s="841" t="s">
        <v>352</v>
      </c>
      <c r="N279" s="841"/>
      <c r="O279" s="841"/>
      <c r="P279" s="841" t="s">
        <v>5</v>
      </c>
      <c r="Q279" s="841" t="s">
        <v>323</v>
      </c>
      <c r="R279" s="840" t="s">
        <v>652</v>
      </c>
      <c r="S279" s="829"/>
      <c r="T279" s="829" t="s">
        <v>5</v>
      </c>
      <c r="U279" s="829" t="s">
        <v>323</v>
      </c>
      <c r="V279" s="847" t="s">
        <v>652</v>
      </c>
    </row>
    <row r="280" spans="1:22" outlineLevel="1">
      <c r="A280" s="847" t="s">
        <v>285</v>
      </c>
      <c r="B280" s="829" t="s">
        <v>2936</v>
      </c>
      <c r="C280" s="839">
        <v>43159</v>
      </c>
      <c r="D280" s="847" t="s">
        <v>3040</v>
      </c>
      <c r="E280" s="830" t="s">
        <v>2854</v>
      </c>
      <c r="F280" s="831">
        <v>70974</v>
      </c>
      <c r="G280" s="832">
        <v>15.97</v>
      </c>
      <c r="H280" s="829">
        <v>22.66</v>
      </c>
      <c r="I280" s="829" t="s">
        <v>322</v>
      </c>
      <c r="J280" s="1241">
        <f t="shared" si="16"/>
        <v>22.66</v>
      </c>
      <c r="K280" s="840" t="s">
        <v>818</v>
      </c>
      <c r="L280" s="841" t="s">
        <v>661</v>
      </c>
      <c r="M280" s="841" t="s">
        <v>352</v>
      </c>
      <c r="N280" s="841"/>
      <c r="O280" s="841"/>
      <c r="P280" s="841" t="s">
        <v>5</v>
      </c>
      <c r="Q280" s="841" t="s">
        <v>323</v>
      </c>
      <c r="R280" s="840" t="s">
        <v>652</v>
      </c>
      <c r="S280" s="829"/>
      <c r="T280" s="829" t="s">
        <v>5</v>
      </c>
      <c r="U280" s="829" t="s">
        <v>323</v>
      </c>
      <c r="V280" s="847" t="s">
        <v>652</v>
      </c>
    </row>
    <row r="281" spans="1:22" outlineLevel="1">
      <c r="A281" s="847" t="s">
        <v>285</v>
      </c>
      <c r="B281" s="829" t="s">
        <v>2936</v>
      </c>
      <c r="C281" s="839">
        <v>43159</v>
      </c>
      <c r="D281" s="847" t="s">
        <v>3040</v>
      </c>
      <c r="E281" s="830" t="s">
        <v>2855</v>
      </c>
      <c r="F281" s="831">
        <v>70974</v>
      </c>
      <c r="G281" s="832">
        <v>15.97</v>
      </c>
      <c r="H281" s="829">
        <v>22.66</v>
      </c>
      <c r="I281" s="829" t="s">
        <v>322</v>
      </c>
      <c r="J281" s="1241">
        <f t="shared" si="16"/>
        <v>22.66</v>
      </c>
      <c r="K281" s="840" t="s">
        <v>818</v>
      </c>
      <c r="L281" s="841" t="s">
        <v>661</v>
      </c>
      <c r="M281" s="841" t="s">
        <v>352</v>
      </c>
      <c r="N281" s="841"/>
      <c r="O281" s="841"/>
      <c r="P281" s="841" t="s">
        <v>5</v>
      </c>
      <c r="Q281" s="841" t="s">
        <v>323</v>
      </c>
      <c r="R281" s="840" t="s">
        <v>652</v>
      </c>
      <c r="S281" s="829"/>
      <c r="T281" s="829" t="s">
        <v>5</v>
      </c>
      <c r="U281" s="829" t="s">
        <v>323</v>
      </c>
      <c r="V281" s="847" t="s">
        <v>652</v>
      </c>
    </row>
    <row r="282" spans="1:22" outlineLevel="1">
      <c r="A282" s="847" t="s">
        <v>285</v>
      </c>
      <c r="B282" s="829" t="s">
        <v>2936</v>
      </c>
      <c r="C282" s="839">
        <v>43159</v>
      </c>
      <c r="D282" s="847" t="s">
        <v>3040</v>
      </c>
      <c r="E282" s="830" t="s">
        <v>1087</v>
      </c>
      <c r="F282" s="831">
        <v>70974</v>
      </c>
      <c r="G282" s="832">
        <v>4.63</v>
      </c>
      <c r="H282" s="829">
        <v>6.57</v>
      </c>
      <c r="I282" s="829" t="s">
        <v>322</v>
      </c>
      <c r="J282" s="1241">
        <f t="shared" si="16"/>
        <v>6.57</v>
      </c>
      <c r="K282" s="840" t="s">
        <v>818</v>
      </c>
      <c r="L282" s="841" t="s">
        <v>661</v>
      </c>
      <c r="M282" s="841" t="s">
        <v>352</v>
      </c>
      <c r="N282" s="841"/>
      <c r="O282" s="841"/>
      <c r="P282" s="841" t="s">
        <v>5</v>
      </c>
      <c r="Q282" s="841" t="s">
        <v>323</v>
      </c>
      <c r="R282" s="840" t="s">
        <v>652</v>
      </c>
      <c r="S282" s="829"/>
      <c r="T282" s="829" t="s">
        <v>5</v>
      </c>
      <c r="U282" s="829" t="s">
        <v>323</v>
      </c>
      <c r="V282" s="847" t="s">
        <v>652</v>
      </c>
    </row>
    <row r="283" spans="1:22" outlineLevel="1">
      <c r="A283" s="847" t="s">
        <v>285</v>
      </c>
      <c r="B283" s="829" t="s">
        <v>2936</v>
      </c>
      <c r="C283" s="839">
        <v>43159</v>
      </c>
      <c r="D283" s="847" t="s">
        <v>3040</v>
      </c>
      <c r="E283" s="830" t="s">
        <v>3041</v>
      </c>
      <c r="F283" s="831">
        <v>70974</v>
      </c>
      <c r="G283" s="832">
        <v>16.350000000000001</v>
      </c>
      <c r="H283" s="829">
        <v>23.2</v>
      </c>
      <c r="I283" s="829" t="s">
        <v>322</v>
      </c>
      <c r="J283" s="1241">
        <f t="shared" si="16"/>
        <v>23.2</v>
      </c>
      <c r="K283" s="840" t="s">
        <v>818</v>
      </c>
      <c r="L283" s="841" t="s">
        <v>661</v>
      </c>
      <c r="M283" s="841" t="s">
        <v>352</v>
      </c>
      <c r="N283" s="841"/>
      <c r="O283" s="841"/>
      <c r="P283" s="841" t="s">
        <v>5</v>
      </c>
      <c r="Q283" s="841" t="s">
        <v>323</v>
      </c>
      <c r="R283" s="840" t="s">
        <v>652</v>
      </c>
      <c r="S283" s="829"/>
      <c r="T283" s="829" t="s">
        <v>5</v>
      </c>
      <c r="U283" s="829" t="s">
        <v>323</v>
      </c>
      <c r="V283" s="847" t="s">
        <v>652</v>
      </c>
    </row>
    <row r="284" spans="1:22" outlineLevel="1">
      <c r="A284" s="847" t="s">
        <v>285</v>
      </c>
      <c r="B284" s="829" t="s">
        <v>2936</v>
      </c>
      <c r="C284" s="839">
        <v>43159</v>
      </c>
      <c r="D284" s="847" t="s">
        <v>3040</v>
      </c>
      <c r="E284" s="830" t="s">
        <v>1087</v>
      </c>
      <c r="F284" s="831">
        <v>70974</v>
      </c>
      <c r="G284" s="832">
        <v>1.5</v>
      </c>
      <c r="H284" s="829">
        <v>2.13</v>
      </c>
      <c r="I284" s="829" t="s">
        <v>322</v>
      </c>
      <c r="J284" s="1241">
        <f t="shared" si="16"/>
        <v>2.13</v>
      </c>
      <c r="K284" s="840" t="s">
        <v>818</v>
      </c>
      <c r="L284" s="841" t="s">
        <v>661</v>
      </c>
      <c r="M284" s="841" t="s">
        <v>352</v>
      </c>
      <c r="N284" s="841"/>
      <c r="O284" s="841"/>
      <c r="P284" s="841" t="s">
        <v>5</v>
      </c>
      <c r="Q284" s="841" t="s">
        <v>323</v>
      </c>
      <c r="R284" s="840" t="s">
        <v>652</v>
      </c>
      <c r="S284" s="829"/>
      <c r="T284" s="829" t="s">
        <v>5</v>
      </c>
      <c r="U284" s="829" t="s">
        <v>323</v>
      </c>
      <c r="V284" s="847" t="s">
        <v>652</v>
      </c>
    </row>
    <row r="285" spans="1:22" outlineLevel="1">
      <c r="A285" s="847" t="s">
        <v>285</v>
      </c>
      <c r="B285" s="829" t="s">
        <v>2936</v>
      </c>
      <c r="C285" s="839">
        <v>43159</v>
      </c>
      <c r="D285" s="847" t="s">
        <v>3040</v>
      </c>
      <c r="E285" s="830" t="s">
        <v>1087</v>
      </c>
      <c r="F285" s="831">
        <v>70974</v>
      </c>
      <c r="G285" s="832">
        <v>6.22</v>
      </c>
      <c r="H285" s="829">
        <v>8.82</v>
      </c>
      <c r="I285" s="829" t="s">
        <v>322</v>
      </c>
      <c r="J285" s="1241">
        <f t="shared" si="16"/>
        <v>8.82</v>
      </c>
      <c r="K285" s="840" t="s">
        <v>818</v>
      </c>
      <c r="L285" s="841" t="s">
        <v>661</v>
      </c>
      <c r="M285" s="841" t="s">
        <v>352</v>
      </c>
      <c r="N285" s="841"/>
      <c r="O285" s="841"/>
      <c r="P285" s="841" t="s">
        <v>5</v>
      </c>
      <c r="Q285" s="841" t="s">
        <v>323</v>
      </c>
      <c r="R285" s="840" t="s">
        <v>652</v>
      </c>
      <c r="S285" s="829"/>
      <c r="T285" s="829" t="s">
        <v>5</v>
      </c>
      <c r="U285" s="829" t="s">
        <v>323</v>
      </c>
      <c r="V285" s="847" t="s">
        <v>652</v>
      </c>
    </row>
    <row r="286" spans="1:22" outlineLevel="1">
      <c r="A286" s="847" t="s">
        <v>285</v>
      </c>
      <c r="B286" s="829" t="s">
        <v>2936</v>
      </c>
      <c r="C286" s="839">
        <v>43159</v>
      </c>
      <c r="D286" s="847" t="s">
        <v>3040</v>
      </c>
      <c r="E286" s="830" t="s">
        <v>1087</v>
      </c>
      <c r="F286" s="831">
        <v>70974</v>
      </c>
      <c r="G286" s="832">
        <v>2.61</v>
      </c>
      <c r="H286" s="829">
        <v>3.71</v>
      </c>
      <c r="I286" s="829" t="s">
        <v>322</v>
      </c>
      <c r="J286" s="1241">
        <f t="shared" si="16"/>
        <v>3.71</v>
      </c>
      <c r="K286" s="840" t="s">
        <v>818</v>
      </c>
      <c r="L286" s="841" t="s">
        <v>661</v>
      </c>
      <c r="M286" s="841" t="s">
        <v>352</v>
      </c>
      <c r="N286" s="841"/>
      <c r="O286" s="841"/>
      <c r="P286" s="841" t="s">
        <v>5</v>
      </c>
      <c r="Q286" s="841" t="s">
        <v>323</v>
      </c>
      <c r="R286" s="840" t="s">
        <v>652</v>
      </c>
      <c r="S286" s="829"/>
      <c r="T286" s="829" t="s">
        <v>5</v>
      </c>
      <c r="U286" s="829" t="s">
        <v>323</v>
      </c>
      <c r="V286" s="847" t="s">
        <v>652</v>
      </c>
    </row>
    <row r="287" spans="1:22" outlineLevel="1">
      <c r="A287" s="847" t="s">
        <v>285</v>
      </c>
      <c r="B287" s="829" t="s">
        <v>2936</v>
      </c>
      <c r="C287" s="839">
        <v>43159</v>
      </c>
      <c r="D287" s="847" t="s">
        <v>3040</v>
      </c>
      <c r="E287" s="830" t="s">
        <v>1087</v>
      </c>
      <c r="F287" s="831">
        <v>70974</v>
      </c>
      <c r="G287" s="832">
        <v>2.04</v>
      </c>
      <c r="H287" s="829">
        <v>2.9</v>
      </c>
      <c r="I287" s="829" t="s">
        <v>322</v>
      </c>
      <c r="J287" s="1241">
        <f t="shared" si="16"/>
        <v>2.9</v>
      </c>
      <c r="K287" s="840" t="s">
        <v>818</v>
      </c>
      <c r="L287" s="841" t="s">
        <v>661</v>
      </c>
      <c r="M287" s="841" t="s">
        <v>352</v>
      </c>
      <c r="N287" s="841"/>
      <c r="O287" s="841"/>
      <c r="P287" s="841" t="s">
        <v>5</v>
      </c>
      <c r="Q287" s="841" t="s">
        <v>323</v>
      </c>
      <c r="R287" s="840" t="s">
        <v>652</v>
      </c>
      <c r="S287" s="829"/>
      <c r="T287" s="829" t="s">
        <v>5</v>
      </c>
      <c r="U287" s="829" t="s">
        <v>323</v>
      </c>
      <c r="V287" s="847" t="s">
        <v>652</v>
      </c>
    </row>
    <row r="288" spans="1:22" outlineLevel="1">
      <c r="A288" s="847" t="s">
        <v>285</v>
      </c>
      <c r="B288" s="829" t="s">
        <v>2936</v>
      </c>
      <c r="C288" s="839">
        <v>43159</v>
      </c>
      <c r="D288" s="847" t="s">
        <v>3040</v>
      </c>
      <c r="E288" s="830" t="s">
        <v>1087</v>
      </c>
      <c r="F288" s="831">
        <v>70974</v>
      </c>
      <c r="G288" s="832">
        <v>1.35</v>
      </c>
      <c r="H288" s="829">
        <v>1.91</v>
      </c>
      <c r="I288" s="829" t="s">
        <v>322</v>
      </c>
      <c r="J288" s="1241">
        <f t="shared" si="16"/>
        <v>1.91</v>
      </c>
      <c r="K288" s="840" t="s">
        <v>818</v>
      </c>
      <c r="L288" s="841" t="s">
        <v>661</v>
      </c>
      <c r="M288" s="841" t="s">
        <v>352</v>
      </c>
      <c r="N288" s="841"/>
      <c r="O288" s="841"/>
      <c r="P288" s="841" t="s">
        <v>5</v>
      </c>
      <c r="Q288" s="841" t="s">
        <v>323</v>
      </c>
      <c r="R288" s="840" t="s">
        <v>652</v>
      </c>
      <c r="S288" s="829"/>
      <c r="T288" s="829" t="s">
        <v>5</v>
      </c>
      <c r="U288" s="829" t="s">
        <v>323</v>
      </c>
      <c r="V288" s="847" t="s">
        <v>652</v>
      </c>
    </row>
    <row r="289" spans="1:22" outlineLevel="1">
      <c r="A289" s="847" t="s">
        <v>285</v>
      </c>
      <c r="B289" s="829" t="s">
        <v>2936</v>
      </c>
      <c r="C289" s="839">
        <v>43159</v>
      </c>
      <c r="D289" s="847" t="s">
        <v>3040</v>
      </c>
      <c r="E289" s="830" t="s">
        <v>1087</v>
      </c>
      <c r="F289" s="831">
        <v>70974</v>
      </c>
      <c r="G289" s="832">
        <v>1.19</v>
      </c>
      <c r="H289" s="829">
        <v>1.69</v>
      </c>
      <c r="I289" s="829" t="s">
        <v>322</v>
      </c>
      <c r="J289" s="1241">
        <f t="shared" si="16"/>
        <v>1.69</v>
      </c>
      <c r="K289" s="840" t="s">
        <v>818</v>
      </c>
      <c r="L289" s="841" t="s">
        <v>661</v>
      </c>
      <c r="M289" s="841" t="s">
        <v>352</v>
      </c>
      <c r="N289" s="841"/>
      <c r="O289" s="841"/>
      <c r="P289" s="841" t="s">
        <v>5</v>
      </c>
      <c r="Q289" s="841" t="s">
        <v>323</v>
      </c>
      <c r="R289" s="840" t="s">
        <v>652</v>
      </c>
      <c r="S289" s="829"/>
      <c r="T289" s="829" t="s">
        <v>5</v>
      </c>
      <c r="U289" s="829" t="s">
        <v>323</v>
      </c>
      <c r="V289" s="847" t="s">
        <v>652</v>
      </c>
    </row>
    <row r="290" spans="1:22" outlineLevel="1">
      <c r="A290" s="847" t="s">
        <v>285</v>
      </c>
      <c r="B290" s="829" t="s">
        <v>2936</v>
      </c>
      <c r="C290" s="839">
        <v>43159</v>
      </c>
      <c r="D290" s="847" t="s">
        <v>3040</v>
      </c>
      <c r="E290" s="830" t="s">
        <v>1087</v>
      </c>
      <c r="F290" s="831">
        <v>70974</v>
      </c>
      <c r="G290" s="832">
        <v>1.55</v>
      </c>
      <c r="H290" s="829">
        <v>2.2000000000000002</v>
      </c>
      <c r="I290" s="829" t="s">
        <v>322</v>
      </c>
      <c r="J290" s="1241">
        <f t="shared" si="16"/>
        <v>2.2000000000000002</v>
      </c>
      <c r="K290" s="840" t="s">
        <v>818</v>
      </c>
      <c r="L290" s="841" t="s">
        <v>661</v>
      </c>
      <c r="M290" s="841" t="s">
        <v>352</v>
      </c>
      <c r="N290" s="841"/>
      <c r="O290" s="841"/>
      <c r="P290" s="841" t="s">
        <v>5</v>
      </c>
      <c r="Q290" s="841" t="s">
        <v>323</v>
      </c>
      <c r="R290" s="840" t="s">
        <v>652</v>
      </c>
      <c r="S290" s="829"/>
      <c r="T290" s="829" t="s">
        <v>5</v>
      </c>
      <c r="U290" s="829" t="s">
        <v>323</v>
      </c>
      <c r="V290" s="847" t="s">
        <v>652</v>
      </c>
    </row>
    <row r="291" spans="1:22" outlineLevel="1">
      <c r="A291" s="847" t="s">
        <v>285</v>
      </c>
      <c r="B291" s="829" t="s">
        <v>2936</v>
      </c>
      <c r="C291" s="839">
        <v>43159</v>
      </c>
      <c r="D291" s="847" t="s">
        <v>3040</v>
      </c>
      <c r="E291" s="830" t="s">
        <v>1087</v>
      </c>
      <c r="F291" s="831">
        <v>70974</v>
      </c>
      <c r="G291" s="832">
        <v>4.5</v>
      </c>
      <c r="H291" s="829">
        <v>6.38</v>
      </c>
      <c r="I291" s="829" t="s">
        <v>322</v>
      </c>
      <c r="J291" s="1241">
        <f t="shared" si="16"/>
        <v>6.38</v>
      </c>
      <c r="K291" s="840" t="s">
        <v>818</v>
      </c>
      <c r="L291" s="841" t="s">
        <v>661</v>
      </c>
      <c r="M291" s="841" t="s">
        <v>352</v>
      </c>
      <c r="N291" s="841"/>
      <c r="O291" s="841"/>
      <c r="P291" s="841" t="s">
        <v>5</v>
      </c>
      <c r="Q291" s="841" t="s">
        <v>323</v>
      </c>
      <c r="R291" s="840" t="s">
        <v>652</v>
      </c>
      <c r="S291" s="829"/>
      <c r="T291" s="829" t="s">
        <v>5</v>
      </c>
      <c r="U291" s="829" t="s">
        <v>323</v>
      </c>
      <c r="V291" s="847" t="s">
        <v>652</v>
      </c>
    </row>
    <row r="292" spans="1:22" outlineLevel="1">
      <c r="A292" s="847" t="s">
        <v>285</v>
      </c>
      <c r="B292" s="829" t="s">
        <v>2936</v>
      </c>
      <c r="C292" s="839">
        <v>43159</v>
      </c>
      <c r="D292" s="847" t="s">
        <v>3040</v>
      </c>
      <c r="E292" s="830" t="s">
        <v>1087</v>
      </c>
      <c r="F292" s="831">
        <v>70974</v>
      </c>
      <c r="G292" s="832">
        <v>5.48</v>
      </c>
      <c r="H292" s="829">
        <v>7.77</v>
      </c>
      <c r="I292" s="829" t="s">
        <v>322</v>
      </c>
      <c r="J292" s="1241">
        <f t="shared" si="16"/>
        <v>7.77</v>
      </c>
      <c r="K292" s="840" t="s">
        <v>818</v>
      </c>
      <c r="L292" s="841" t="s">
        <v>661</v>
      </c>
      <c r="M292" s="841" t="s">
        <v>352</v>
      </c>
      <c r="N292" s="841"/>
      <c r="O292" s="841"/>
      <c r="P292" s="841" t="s">
        <v>5</v>
      </c>
      <c r="Q292" s="841" t="s">
        <v>323</v>
      </c>
      <c r="R292" s="840" t="s">
        <v>652</v>
      </c>
      <c r="S292" s="829"/>
      <c r="T292" s="829" t="s">
        <v>5</v>
      </c>
      <c r="U292" s="829" t="s">
        <v>323</v>
      </c>
      <c r="V292" s="847" t="s">
        <v>652</v>
      </c>
    </row>
    <row r="293" spans="1:22" outlineLevel="1">
      <c r="A293" s="847" t="s">
        <v>285</v>
      </c>
      <c r="B293" s="829" t="s">
        <v>2936</v>
      </c>
      <c r="C293" s="839">
        <v>43159</v>
      </c>
      <c r="D293" s="847" t="s">
        <v>3040</v>
      </c>
      <c r="E293" s="830" t="s">
        <v>1087</v>
      </c>
      <c r="F293" s="831">
        <v>70974</v>
      </c>
      <c r="G293" s="832">
        <v>2.56</v>
      </c>
      <c r="H293" s="829">
        <v>3.63</v>
      </c>
      <c r="I293" s="829" t="s">
        <v>322</v>
      </c>
      <c r="J293" s="1241">
        <f t="shared" si="16"/>
        <v>3.63</v>
      </c>
      <c r="K293" s="840" t="s">
        <v>818</v>
      </c>
      <c r="L293" s="841" t="s">
        <v>661</v>
      </c>
      <c r="M293" s="841" t="s">
        <v>352</v>
      </c>
      <c r="N293" s="841"/>
      <c r="O293" s="841"/>
      <c r="P293" s="841" t="s">
        <v>5</v>
      </c>
      <c r="Q293" s="841" t="s">
        <v>323</v>
      </c>
      <c r="R293" s="840" t="s">
        <v>652</v>
      </c>
      <c r="S293" s="829"/>
      <c r="T293" s="829" t="s">
        <v>5</v>
      </c>
      <c r="U293" s="829" t="s">
        <v>323</v>
      </c>
      <c r="V293" s="847" t="s">
        <v>652</v>
      </c>
    </row>
    <row r="294" spans="1:22" outlineLevel="1">
      <c r="A294" s="847" t="s">
        <v>285</v>
      </c>
      <c r="B294" s="829" t="s">
        <v>2936</v>
      </c>
      <c r="C294" s="839">
        <v>43159</v>
      </c>
      <c r="D294" s="847" t="s">
        <v>3040</v>
      </c>
      <c r="E294" s="830" t="s">
        <v>3042</v>
      </c>
      <c r="F294" s="831">
        <v>70974</v>
      </c>
      <c r="G294" s="832">
        <v>3.7</v>
      </c>
      <c r="H294" s="829">
        <v>5.25</v>
      </c>
      <c r="I294" s="829" t="s">
        <v>322</v>
      </c>
      <c r="J294" s="1241">
        <f t="shared" si="16"/>
        <v>5.25</v>
      </c>
      <c r="K294" s="840" t="s">
        <v>818</v>
      </c>
      <c r="L294" s="841" t="s">
        <v>661</v>
      </c>
      <c r="M294" s="841" t="s">
        <v>352</v>
      </c>
      <c r="N294" s="841"/>
      <c r="O294" s="841"/>
      <c r="P294" s="841" t="s">
        <v>5</v>
      </c>
      <c r="Q294" s="841" t="s">
        <v>323</v>
      </c>
      <c r="R294" s="840" t="s">
        <v>652</v>
      </c>
      <c r="S294" s="829"/>
      <c r="T294" s="829" t="s">
        <v>5</v>
      </c>
      <c r="U294" s="829" t="s">
        <v>323</v>
      </c>
      <c r="V294" s="847" t="s">
        <v>652</v>
      </c>
    </row>
    <row r="295" spans="1:22" outlineLevel="1">
      <c r="A295" s="847" t="s">
        <v>285</v>
      </c>
      <c r="B295" s="829" t="s">
        <v>2936</v>
      </c>
      <c r="C295" s="839">
        <v>43159</v>
      </c>
      <c r="D295" s="847" t="s">
        <v>3040</v>
      </c>
      <c r="E295" s="830" t="s">
        <v>3042</v>
      </c>
      <c r="F295" s="831">
        <v>70974</v>
      </c>
      <c r="G295" s="832">
        <v>3.69</v>
      </c>
      <c r="H295" s="829">
        <v>5.24</v>
      </c>
      <c r="I295" s="829" t="s">
        <v>322</v>
      </c>
      <c r="J295" s="1241">
        <f t="shared" si="16"/>
        <v>5.24</v>
      </c>
      <c r="K295" s="840" t="s">
        <v>818</v>
      </c>
      <c r="L295" s="841" t="s">
        <v>661</v>
      </c>
      <c r="M295" s="841" t="s">
        <v>352</v>
      </c>
      <c r="N295" s="841"/>
      <c r="O295" s="841"/>
      <c r="P295" s="841" t="s">
        <v>5</v>
      </c>
      <c r="Q295" s="841" t="s">
        <v>323</v>
      </c>
      <c r="R295" s="840" t="s">
        <v>652</v>
      </c>
      <c r="S295" s="829"/>
      <c r="T295" s="829" t="s">
        <v>5</v>
      </c>
      <c r="U295" s="829" t="s">
        <v>323</v>
      </c>
      <c r="V295" s="847" t="s">
        <v>652</v>
      </c>
    </row>
    <row r="296" spans="1:22" outlineLevel="1">
      <c r="A296" s="847" t="s">
        <v>285</v>
      </c>
      <c r="B296" s="829" t="s">
        <v>2936</v>
      </c>
      <c r="C296" s="839">
        <v>43159</v>
      </c>
      <c r="D296" s="847" t="s">
        <v>3040</v>
      </c>
      <c r="E296" s="830" t="s">
        <v>1087</v>
      </c>
      <c r="F296" s="831">
        <v>70974</v>
      </c>
      <c r="G296" s="832">
        <v>2.98</v>
      </c>
      <c r="H296" s="829">
        <v>4.2300000000000004</v>
      </c>
      <c r="I296" s="829" t="s">
        <v>322</v>
      </c>
      <c r="J296" s="1241">
        <f t="shared" si="16"/>
        <v>4.2300000000000004</v>
      </c>
      <c r="K296" s="840" t="s">
        <v>818</v>
      </c>
      <c r="L296" s="841" t="s">
        <v>661</v>
      </c>
      <c r="M296" s="841" t="s">
        <v>352</v>
      </c>
      <c r="N296" s="841"/>
      <c r="O296" s="841"/>
      <c r="P296" s="841" t="s">
        <v>5</v>
      </c>
      <c r="Q296" s="841" t="s">
        <v>323</v>
      </c>
      <c r="R296" s="840" t="s">
        <v>652</v>
      </c>
      <c r="S296" s="829"/>
      <c r="T296" s="829" t="s">
        <v>5</v>
      </c>
      <c r="U296" s="829" t="s">
        <v>323</v>
      </c>
      <c r="V296" s="847" t="s">
        <v>652</v>
      </c>
    </row>
    <row r="297" spans="1:22" outlineLevel="1">
      <c r="A297" s="847" t="s">
        <v>285</v>
      </c>
      <c r="B297" s="829" t="s">
        <v>2936</v>
      </c>
      <c r="C297" s="839">
        <v>43159</v>
      </c>
      <c r="D297" s="847" t="s">
        <v>3040</v>
      </c>
      <c r="E297" s="830" t="s">
        <v>1087</v>
      </c>
      <c r="F297" s="831">
        <v>70974</v>
      </c>
      <c r="G297" s="832">
        <v>2.97</v>
      </c>
      <c r="H297" s="829">
        <v>4.22</v>
      </c>
      <c r="I297" s="829" t="s">
        <v>322</v>
      </c>
      <c r="J297" s="1241">
        <f t="shared" si="16"/>
        <v>4.22</v>
      </c>
      <c r="K297" s="840" t="s">
        <v>818</v>
      </c>
      <c r="L297" s="841" t="s">
        <v>661</v>
      </c>
      <c r="M297" s="841" t="s">
        <v>352</v>
      </c>
      <c r="N297" s="841"/>
      <c r="O297" s="841"/>
      <c r="P297" s="841" t="s">
        <v>5</v>
      </c>
      <c r="Q297" s="841" t="s">
        <v>323</v>
      </c>
      <c r="R297" s="840" t="s">
        <v>652</v>
      </c>
      <c r="S297" s="829"/>
      <c r="T297" s="829" t="s">
        <v>5</v>
      </c>
      <c r="U297" s="829" t="s">
        <v>323</v>
      </c>
      <c r="V297" s="847" t="s">
        <v>652</v>
      </c>
    </row>
    <row r="298" spans="1:22" outlineLevel="1">
      <c r="A298" s="847" t="s">
        <v>285</v>
      </c>
      <c r="B298" s="829" t="s">
        <v>2936</v>
      </c>
      <c r="C298" s="839">
        <v>43159</v>
      </c>
      <c r="D298" s="847" t="s">
        <v>3040</v>
      </c>
      <c r="E298" s="830" t="s">
        <v>1087</v>
      </c>
      <c r="F298" s="831">
        <v>70974</v>
      </c>
      <c r="G298" s="832">
        <v>2.63</v>
      </c>
      <c r="H298" s="829">
        <v>3.73</v>
      </c>
      <c r="I298" s="829" t="s">
        <v>322</v>
      </c>
      <c r="J298" s="1241">
        <f t="shared" si="16"/>
        <v>3.73</v>
      </c>
      <c r="K298" s="840" t="s">
        <v>818</v>
      </c>
      <c r="L298" s="841" t="s">
        <v>661</v>
      </c>
      <c r="M298" s="841" t="s">
        <v>352</v>
      </c>
      <c r="N298" s="841"/>
      <c r="O298" s="841"/>
      <c r="P298" s="841" t="s">
        <v>5</v>
      </c>
      <c r="Q298" s="841" t="s">
        <v>323</v>
      </c>
      <c r="R298" s="840" t="s">
        <v>652</v>
      </c>
      <c r="S298" s="829"/>
      <c r="T298" s="829" t="s">
        <v>5</v>
      </c>
      <c r="U298" s="829" t="s">
        <v>323</v>
      </c>
      <c r="V298" s="847" t="s">
        <v>652</v>
      </c>
    </row>
    <row r="299" spans="1:22" outlineLevel="1">
      <c r="A299" s="847" t="s">
        <v>285</v>
      </c>
      <c r="B299" s="829" t="s">
        <v>2936</v>
      </c>
      <c r="C299" s="839">
        <v>43159</v>
      </c>
      <c r="D299" s="847" t="s">
        <v>3040</v>
      </c>
      <c r="E299" s="830" t="s">
        <v>1087</v>
      </c>
      <c r="F299" s="831">
        <v>70974</v>
      </c>
      <c r="G299" s="832">
        <v>2.63</v>
      </c>
      <c r="H299" s="829">
        <v>3.73</v>
      </c>
      <c r="I299" s="829" t="s">
        <v>322</v>
      </c>
      <c r="J299" s="1241">
        <f t="shared" si="16"/>
        <v>3.73</v>
      </c>
      <c r="K299" s="840" t="s">
        <v>818</v>
      </c>
      <c r="L299" s="841" t="s">
        <v>661</v>
      </c>
      <c r="M299" s="841" t="s">
        <v>352</v>
      </c>
      <c r="N299" s="841"/>
      <c r="O299" s="841"/>
      <c r="P299" s="841" t="s">
        <v>5</v>
      </c>
      <c r="Q299" s="841" t="s">
        <v>323</v>
      </c>
      <c r="R299" s="840" t="s">
        <v>652</v>
      </c>
      <c r="S299" s="829"/>
      <c r="T299" s="829" t="s">
        <v>5</v>
      </c>
      <c r="U299" s="829" t="s">
        <v>323</v>
      </c>
      <c r="V299" s="847" t="s">
        <v>652</v>
      </c>
    </row>
    <row r="300" spans="1:22" outlineLevel="1">
      <c r="A300" s="847" t="s">
        <v>285</v>
      </c>
      <c r="B300" s="829" t="s">
        <v>2936</v>
      </c>
      <c r="C300" s="839">
        <v>43159</v>
      </c>
      <c r="D300" s="847" t="s">
        <v>3040</v>
      </c>
      <c r="E300" s="830" t="s">
        <v>1087</v>
      </c>
      <c r="F300" s="831">
        <v>70974</v>
      </c>
      <c r="G300" s="832">
        <v>22.94</v>
      </c>
      <c r="H300" s="829">
        <v>32.54</v>
      </c>
      <c r="I300" s="829" t="s">
        <v>322</v>
      </c>
      <c r="J300" s="1241">
        <f t="shared" si="16"/>
        <v>32.54</v>
      </c>
      <c r="K300" s="840" t="s">
        <v>818</v>
      </c>
      <c r="L300" s="841" t="s">
        <v>661</v>
      </c>
      <c r="M300" s="841" t="s">
        <v>352</v>
      </c>
      <c r="N300" s="841"/>
      <c r="O300" s="841"/>
      <c r="P300" s="841" t="s">
        <v>5</v>
      </c>
      <c r="Q300" s="841" t="s">
        <v>323</v>
      </c>
      <c r="R300" s="840" t="s">
        <v>652</v>
      </c>
      <c r="S300" s="829"/>
      <c r="T300" s="829" t="s">
        <v>5</v>
      </c>
      <c r="U300" s="829" t="s">
        <v>323</v>
      </c>
      <c r="V300" s="847" t="s">
        <v>652</v>
      </c>
    </row>
    <row r="301" spans="1:22" outlineLevel="1">
      <c r="A301" s="847" t="s">
        <v>285</v>
      </c>
      <c r="B301" s="829" t="s">
        <v>2936</v>
      </c>
      <c r="C301" s="839">
        <v>43159</v>
      </c>
      <c r="D301" s="847" t="s">
        <v>3043</v>
      </c>
      <c r="E301" s="830" t="s">
        <v>3044</v>
      </c>
      <c r="F301" s="831">
        <v>70974</v>
      </c>
      <c r="G301" s="832">
        <v>0.54</v>
      </c>
      <c r="H301" s="829">
        <v>0.77</v>
      </c>
      <c r="I301" s="829" t="s">
        <v>322</v>
      </c>
      <c r="J301" s="1241">
        <f t="shared" si="16"/>
        <v>0.77</v>
      </c>
      <c r="K301" s="840" t="s">
        <v>818</v>
      </c>
      <c r="L301" s="841" t="s">
        <v>661</v>
      </c>
      <c r="M301" s="841" t="s">
        <v>352</v>
      </c>
      <c r="N301" s="841"/>
      <c r="O301" s="841"/>
      <c r="P301" s="841" t="s">
        <v>5</v>
      </c>
      <c r="Q301" s="841" t="s">
        <v>323</v>
      </c>
      <c r="R301" s="840" t="s">
        <v>652</v>
      </c>
      <c r="S301" s="829"/>
      <c r="T301" s="829" t="s">
        <v>5</v>
      </c>
      <c r="U301" s="829" t="s">
        <v>323</v>
      </c>
      <c r="V301" s="847" t="s">
        <v>652</v>
      </c>
    </row>
    <row r="302" spans="1:22" outlineLevel="1">
      <c r="A302" s="847" t="s">
        <v>285</v>
      </c>
      <c r="B302" s="829" t="s">
        <v>2936</v>
      </c>
      <c r="C302" s="839">
        <v>43159</v>
      </c>
      <c r="D302" s="847" t="s">
        <v>3043</v>
      </c>
      <c r="E302" s="830" t="s">
        <v>3045</v>
      </c>
      <c r="F302" s="831">
        <v>70974</v>
      </c>
      <c r="G302" s="832">
        <v>0.35</v>
      </c>
      <c r="H302" s="829">
        <v>0.49</v>
      </c>
      <c r="I302" s="829" t="s">
        <v>322</v>
      </c>
      <c r="J302" s="1241">
        <f t="shared" si="16"/>
        <v>0.49</v>
      </c>
      <c r="K302" s="840" t="s">
        <v>818</v>
      </c>
      <c r="L302" s="841" t="s">
        <v>661</v>
      </c>
      <c r="M302" s="841" t="s">
        <v>352</v>
      </c>
      <c r="N302" s="841"/>
      <c r="O302" s="841"/>
      <c r="P302" s="841" t="s">
        <v>5</v>
      </c>
      <c r="Q302" s="841" t="s">
        <v>323</v>
      </c>
      <c r="R302" s="840" t="s">
        <v>652</v>
      </c>
      <c r="S302" s="829"/>
      <c r="T302" s="829" t="s">
        <v>5</v>
      </c>
      <c r="U302" s="829" t="s">
        <v>323</v>
      </c>
      <c r="V302" s="847" t="s">
        <v>652</v>
      </c>
    </row>
    <row r="303" spans="1:22">
      <c r="A303" s="842" t="s">
        <v>647</v>
      </c>
      <c r="B303" s="842"/>
      <c r="C303" s="842"/>
      <c r="D303" s="842"/>
      <c r="E303" s="843"/>
      <c r="F303" s="844"/>
      <c r="G303" s="845">
        <f>SUM(G247:G302)</f>
        <v>571.89000000000033</v>
      </c>
      <c r="H303" s="846">
        <f>SUM(H247:H302)</f>
        <v>788.31000000000017</v>
      </c>
      <c r="I303" s="842"/>
      <c r="J303" s="1242">
        <f>SUM(J247:J302)</f>
        <v>788.31000000000017</v>
      </c>
      <c r="K303" s="842"/>
      <c r="L303" s="842"/>
      <c r="M303" s="842"/>
      <c r="N303" s="842"/>
      <c r="O303" s="842"/>
      <c r="P303" s="842"/>
      <c r="Q303" s="842"/>
      <c r="R303" s="842"/>
      <c r="S303" s="829"/>
      <c r="T303" s="829"/>
      <c r="U303" s="829"/>
      <c r="V303" s="829"/>
    </row>
    <row r="304" spans="1:22" outlineLevel="1">
      <c r="A304" s="847" t="s">
        <v>286</v>
      </c>
      <c r="B304" s="829" t="s">
        <v>2938</v>
      </c>
      <c r="C304" s="839">
        <v>43124</v>
      </c>
      <c r="D304" s="847" t="s">
        <v>3046</v>
      </c>
      <c r="E304" s="830" t="s">
        <v>3047</v>
      </c>
      <c r="F304" s="831">
        <v>70672</v>
      </c>
      <c r="G304" s="832">
        <v>180.75</v>
      </c>
      <c r="H304" s="829">
        <v>244.07</v>
      </c>
      <c r="I304" s="829" t="s">
        <v>322</v>
      </c>
      <c r="J304" s="1241">
        <f>H304</f>
        <v>244.07</v>
      </c>
      <c r="K304" s="840" t="s">
        <v>752</v>
      </c>
      <c r="L304" s="841" t="s">
        <v>661</v>
      </c>
      <c r="M304" s="841" t="s">
        <v>352</v>
      </c>
      <c r="N304" s="841"/>
      <c r="O304" s="841"/>
      <c r="P304" s="841" t="s">
        <v>5</v>
      </c>
      <c r="Q304" s="841" t="s">
        <v>323</v>
      </c>
      <c r="R304" s="840" t="s">
        <v>652</v>
      </c>
      <c r="S304" s="829"/>
      <c r="T304" s="829" t="s">
        <v>5</v>
      </c>
      <c r="U304" s="829" t="s">
        <v>323</v>
      </c>
      <c r="V304" s="847" t="s">
        <v>652</v>
      </c>
    </row>
    <row r="305" spans="1:22" outlineLevel="1">
      <c r="A305" s="847" t="s">
        <v>286</v>
      </c>
      <c r="B305" s="829" t="s">
        <v>2936</v>
      </c>
      <c r="C305" s="839">
        <v>43158</v>
      </c>
      <c r="D305" s="847" t="s">
        <v>3048</v>
      </c>
      <c r="E305" s="830" t="s">
        <v>3049</v>
      </c>
      <c r="F305" s="831">
        <v>70974</v>
      </c>
      <c r="G305" s="832">
        <v>182.39</v>
      </c>
      <c r="H305" s="829">
        <v>258.77</v>
      </c>
      <c r="I305" s="829" t="s">
        <v>322</v>
      </c>
      <c r="J305" s="1241">
        <f>H305</f>
        <v>258.77</v>
      </c>
      <c r="K305" s="840" t="s">
        <v>752</v>
      </c>
      <c r="L305" s="841" t="s">
        <v>661</v>
      </c>
      <c r="M305" s="841" t="s">
        <v>352</v>
      </c>
      <c r="N305" s="841"/>
      <c r="O305" s="841"/>
      <c r="P305" s="841" t="s">
        <v>5</v>
      </c>
      <c r="Q305" s="841" t="s">
        <v>323</v>
      </c>
      <c r="R305" s="840" t="s">
        <v>652</v>
      </c>
      <c r="S305" s="829"/>
      <c r="T305" s="829" t="s">
        <v>5</v>
      </c>
      <c r="U305" s="829" t="s">
        <v>323</v>
      </c>
      <c r="V305" s="847" t="s">
        <v>652</v>
      </c>
    </row>
    <row r="306" spans="1:22">
      <c r="A306" s="842" t="s">
        <v>647</v>
      </c>
      <c r="B306" s="842"/>
      <c r="C306" s="842"/>
      <c r="D306" s="842"/>
      <c r="E306" s="843"/>
      <c r="F306" s="844"/>
      <c r="G306" s="845">
        <f>SUM(G304:G305)</f>
        <v>363.14</v>
      </c>
      <c r="H306" s="846">
        <f>SUM(H304:H305)</f>
        <v>502.84</v>
      </c>
      <c r="I306" s="842"/>
      <c r="J306" s="1242">
        <f>SUM(J304:J305)</f>
        <v>502.84</v>
      </c>
      <c r="K306" s="842"/>
      <c r="L306" s="842"/>
      <c r="M306" s="842"/>
      <c r="N306" s="842"/>
      <c r="O306" s="842"/>
      <c r="P306" s="842"/>
      <c r="Q306" s="842"/>
      <c r="R306" s="842"/>
      <c r="S306" s="829"/>
      <c r="T306" s="829"/>
      <c r="U306" s="829"/>
      <c r="V306" s="829"/>
    </row>
    <row r="307" spans="1:22" outlineLevel="1">
      <c r="A307" s="847" t="s">
        <v>287</v>
      </c>
      <c r="B307" s="829" t="s">
        <v>2935</v>
      </c>
      <c r="C307" s="839">
        <v>43100</v>
      </c>
      <c r="D307" s="847" t="s">
        <v>3050</v>
      </c>
      <c r="E307" s="830"/>
      <c r="F307" s="831">
        <v>70616</v>
      </c>
      <c r="G307" s="832">
        <v>-676.03</v>
      </c>
      <c r="H307" s="829">
        <v>-912.84</v>
      </c>
      <c r="I307" s="829" t="s">
        <v>322</v>
      </c>
      <c r="J307" s="1241">
        <f t="shared" ref="J307:J317" si="17">H307</f>
        <v>-912.84</v>
      </c>
      <c r="K307" s="840" t="s">
        <v>841</v>
      </c>
      <c r="L307" s="841" t="s">
        <v>645</v>
      </c>
      <c r="M307" s="841" t="s">
        <v>352</v>
      </c>
      <c r="N307" s="841"/>
      <c r="O307" s="841"/>
      <c r="P307" s="841" t="s">
        <v>5</v>
      </c>
      <c r="Q307" s="841" t="s">
        <v>323</v>
      </c>
      <c r="R307" s="840" t="s">
        <v>652</v>
      </c>
      <c r="S307" s="829"/>
      <c r="T307" s="829" t="s">
        <v>5</v>
      </c>
      <c r="U307" s="829" t="s">
        <v>323</v>
      </c>
      <c r="V307" s="847" t="s">
        <v>652</v>
      </c>
    </row>
    <row r="308" spans="1:22" outlineLevel="1">
      <c r="A308" s="847" t="s">
        <v>287</v>
      </c>
      <c r="B308" s="829" t="s">
        <v>2938</v>
      </c>
      <c r="C308" s="839">
        <v>43119</v>
      </c>
      <c r="D308" s="847" t="s">
        <v>3013</v>
      </c>
      <c r="E308" s="830" t="s">
        <v>3051</v>
      </c>
      <c r="F308" s="831">
        <v>70672</v>
      </c>
      <c r="G308" s="832">
        <v>59.25</v>
      </c>
      <c r="H308" s="829">
        <v>80</v>
      </c>
      <c r="I308" s="829" t="s">
        <v>322</v>
      </c>
      <c r="J308" s="1241">
        <f t="shared" si="17"/>
        <v>80</v>
      </c>
      <c r="K308" s="840" t="s">
        <v>895</v>
      </c>
      <c r="L308" s="841" t="s">
        <v>661</v>
      </c>
      <c r="M308" s="841" t="s">
        <v>352</v>
      </c>
      <c r="N308" s="841"/>
      <c r="O308" s="841"/>
      <c r="P308" s="841" t="s">
        <v>5</v>
      </c>
      <c r="Q308" s="841" t="s">
        <v>323</v>
      </c>
      <c r="R308" s="840" t="s">
        <v>652</v>
      </c>
      <c r="S308" s="829"/>
      <c r="T308" s="829" t="s">
        <v>5</v>
      </c>
      <c r="U308" s="829" t="s">
        <v>323</v>
      </c>
      <c r="V308" s="847" t="s">
        <v>652</v>
      </c>
    </row>
    <row r="309" spans="1:22" outlineLevel="1">
      <c r="A309" s="847" t="s">
        <v>287</v>
      </c>
      <c r="B309" s="829" t="s">
        <v>2938</v>
      </c>
      <c r="C309" s="839">
        <v>43119</v>
      </c>
      <c r="D309" s="847" t="s">
        <v>3013</v>
      </c>
      <c r="E309" s="830" t="s">
        <v>3052</v>
      </c>
      <c r="F309" s="831">
        <v>70672</v>
      </c>
      <c r="G309" s="832">
        <v>24.44</v>
      </c>
      <c r="H309" s="829">
        <v>33</v>
      </c>
      <c r="I309" s="829" t="s">
        <v>322</v>
      </c>
      <c r="J309" s="1241">
        <f t="shared" si="17"/>
        <v>33</v>
      </c>
      <c r="K309" s="840" t="s">
        <v>835</v>
      </c>
      <c r="L309" s="841" t="s">
        <v>661</v>
      </c>
      <c r="M309" s="841" t="s">
        <v>352</v>
      </c>
      <c r="N309" s="841"/>
      <c r="O309" s="841"/>
      <c r="P309" s="841" t="s">
        <v>5</v>
      </c>
      <c r="Q309" s="841" t="s">
        <v>323</v>
      </c>
      <c r="R309" s="840" t="s">
        <v>652</v>
      </c>
      <c r="S309" s="829"/>
      <c r="T309" s="829" t="s">
        <v>5</v>
      </c>
      <c r="U309" s="829" t="s">
        <v>323</v>
      </c>
      <c r="V309" s="847" t="s">
        <v>652</v>
      </c>
    </row>
    <row r="310" spans="1:22" outlineLevel="1">
      <c r="A310" s="847" t="s">
        <v>287</v>
      </c>
      <c r="B310" s="829" t="s">
        <v>2938</v>
      </c>
      <c r="C310" s="839">
        <v>43119</v>
      </c>
      <c r="D310" s="847" t="s">
        <v>3013</v>
      </c>
      <c r="E310" s="830" t="s">
        <v>3053</v>
      </c>
      <c r="F310" s="831">
        <v>70672</v>
      </c>
      <c r="G310" s="832">
        <v>24.44</v>
      </c>
      <c r="H310" s="829">
        <v>33</v>
      </c>
      <c r="I310" s="829" t="s">
        <v>322</v>
      </c>
      <c r="J310" s="1241">
        <f t="shared" si="17"/>
        <v>33</v>
      </c>
      <c r="K310" s="840" t="s">
        <v>835</v>
      </c>
      <c r="L310" s="841" t="s">
        <v>661</v>
      </c>
      <c r="M310" s="841" t="s">
        <v>352</v>
      </c>
      <c r="N310" s="841"/>
      <c r="O310" s="841"/>
      <c r="P310" s="841" t="s">
        <v>5</v>
      </c>
      <c r="Q310" s="841" t="s">
        <v>323</v>
      </c>
      <c r="R310" s="840" t="s">
        <v>652</v>
      </c>
      <c r="S310" s="829"/>
      <c r="T310" s="829" t="s">
        <v>5</v>
      </c>
      <c r="U310" s="829" t="s">
        <v>323</v>
      </c>
      <c r="V310" s="847" t="s">
        <v>652</v>
      </c>
    </row>
    <row r="311" spans="1:22" outlineLevel="1">
      <c r="A311" s="847" t="s">
        <v>287</v>
      </c>
      <c r="B311" s="829" t="s">
        <v>2938</v>
      </c>
      <c r="C311" s="839">
        <v>43124</v>
      </c>
      <c r="D311" s="847" t="s">
        <v>3054</v>
      </c>
      <c r="E311" s="830" t="s">
        <v>3055</v>
      </c>
      <c r="F311" s="831">
        <v>70672</v>
      </c>
      <c r="G311" s="832">
        <v>591.72</v>
      </c>
      <c r="H311" s="829">
        <v>799</v>
      </c>
      <c r="I311" s="829" t="s">
        <v>322</v>
      </c>
      <c r="J311" s="1241">
        <f t="shared" si="17"/>
        <v>799</v>
      </c>
      <c r="K311" s="840" t="s">
        <v>835</v>
      </c>
      <c r="L311" s="841" t="s">
        <v>661</v>
      </c>
      <c r="M311" s="841" t="s">
        <v>352</v>
      </c>
      <c r="N311" s="841"/>
      <c r="O311" s="841"/>
      <c r="P311" s="841" t="s">
        <v>5</v>
      </c>
      <c r="Q311" s="841" t="s">
        <v>323</v>
      </c>
      <c r="R311" s="840" t="s">
        <v>652</v>
      </c>
      <c r="S311" s="829"/>
      <c r="T311" s="829" t="s">
        <v>5</v>
      </c>
      <c r="U311" s="829" t="s">
        <v>323</v>
      </c>
      <c r="V311" s="847" t="s">
        <v>652</v>
      </c>
    </row>
    <row r="312" spans="1:22" outlineLevel="1">
      <c r="A312" s="847" t="s">
        <v>287</v>
      </c>
      <c r="B312" s="829" t="s">
        <v>2938</v>
      </c>
      <c r="C312" s="839">
        <v>43124</v>
      </c>
      <c r="D312" s="847" t="s">
        <v>3054</v>
      </c>
      <c r="E312" s="830" t="s">
        <v>1118</v>
      </c>
      <c r="F312" s="831">
        <v>70672</v>
      </c>
      <c r="G312" s="832">
        <v>547.29</v>
      </c>
      <c r="H312" s="829">
        <v>739</v>
      </c>
      <c r="I312" s="829" t="s">
        <v>322</v>
      </c>
      <c r="J312" s="1241">
        <f t="shared" si="17"/>
        <v>739</v>
      </c>
      <c r="K312" s="840" t="s">
        <v>835</v>
      </c>
      <c r="L312" s="841" t="s">
        <v>661</v>
      </c>
      <c r="M312" s="841" t="s">
        <v>352</v>
      </c>
      <c r="N312" s="841"/>
      <c r="O312" s="841"/>
      <c r="P312" s="841" t="s">
        <v>5</v>
      </c>
      <c r="Q312" s="841" t="s">
        <v>323</v>
      </c>
      <c r="R312" s="840" t="s">
        <v>652</v>
      </c>
      <c r="S312" s="829"/>
      <c r="T312" s="829" t="s">
        <v>5</v>
      </c>
      <c r="U312" s="829" t="s">
        <v>323</v>
      </c>
      <c r="V312" s="847" t="s">
        <v>652</v>
      </c>
    </row>
    <row r="313" spans="1:22" outlineLevel="1">
      <c r="A313" s="847" t="s">
        <v>287</v>
      </c>
      <c r="B313" s="829" t="s">
        <v>2938</v>
      </c>
      <c r="C313" s="839">
        <v>43100</v>
      </c>
      <c r="D313" s="847" t="s">
        <v>3050</v>
      </c>
      <c r="E313" s="830"/>
      <c r="F313" s="831">
        <v>70616</v>
      </c>
      <c r="G313" s="832">
        <v>676.03</v>
      </c>
      <c r="H313" s="829">
        <v>912.84</v>
      </c>
      <c r="I313" s="829" t="s">
        <v>322</v>
      </c>
      <c r="J313" s="1241">
        <f t="shared" si="17"/>
        <v>912.84</v>
      </c>
      <c r="K313" s="840" t="s">
        <v>841</v>
      </c>
      <c r="L313" s="841" t="s">
        <v>645</v>
      </c>
      <c r="M313" s="841" t="s">
        <v>352</v>
      </c>
      <c r="N313" s="841"/>
      <c r="O313" s="841"/>
      <c r="P313" s="841" t="s">
        <v>5</v>
      </c>
      <c r="Q313" s="841" t="s">
        <v>323</v>
      </c>
      <c r="R313" s="840" t="s">
        <v>652</v>
      </c>
      <c r="S313" s="829"/>
      <c r="T313" s="829" t="s">
        <v>5</v>
      </c>
      <c r="U313" s="829" t="s">
        <v>323</v>
      </c>
      <c r="V313" s="847" t="s">
        <v>652</v>
      </c>
    </row>
    <row r="314" spans="1:22" outlineLevel="1">
      <c r="A314" s="847" t="s">
        <v>287</v>
      </c>
      <c r="B314" s="829" t="s">
        <v>2936</v>
      </c>
      <c r="C314" s="839">
        <v>43139</v>
      </c>
      <c r="D314" s="847" t="s">
        <v>2942</v>
      </c>
      <c r="E314" s="830" t="s">
        <v>3056</v>
      </c>
      <c r="F314" s="831">
        <v>70974</v>
      </c>
      <c r="G314" s="832">
        <v>7.05</v>
      </c>
      <c r="H314" s="829">
        <v>10</v>
      </c>
      <c r="I314" s="829" t="s">
        <v>322</v>
      </c>
      <c r="J314" s="1241">
        <f t="shared" si="17"/>
        <v>10</v>
      </c>
      <c r="K314" s="840" t="s">
        <v>835</v>
      </c>
      <c r="L314" s="841" t="s">
        <v>661</v>
      </c>
      <c r="M314" s="841" t="s">
        <v>352</v>
      </c>
      <c r="N314" s="841"/>
      <c r="O314" s="841"/>
      <c r="P314" s="841" t="s">
        <v>5</v>
      </c>
      <c r="Q314" s="841" t="s">
        <v>323</v>
      </c>
      <c r="R314" s="840" t="s">
        <v>652</v>
      </c>
      <c r="S314" s="829"/>
      <c r="T314" s="829" t="s">
        <v>5</v>
      </c>
      <c r="U314" s="829" t="s">
        <v>323</v>
      </c>
      <c r="V314" s="847" t="s">
        <v>652</v>
      </c>
    </row>
    <row r="315" spans="1:22" outlineLevel="1">
      <c r="A315" s="847" t="s">
        <v>287</v>
      </c>
      <c r="B315" s="829" t="s">
        <v>2936</v>
      </c>
      <c r="C315" s="839">
        <v>43143</v>
      </c>
      <c r="D315" s="847" t="s">
        <v>3057</v>
      </c>
      <c r="E315" s="830" t="s">
        <v>3058</v>
      </c>
      <c r="F315" s="831">
        <v>70974</v>
      </c>
      <c r="G315" s="832">
        <v>20.440000000000001</v>
      </c>
      <c r="H315" s="829">
        <v>29</v>
      </c>
      <c r="I315" s="829" t="s">
        <v>322</v>
      </c>
      <c r="J315" s="1241">
        <f t="shared" si="17"/>
        <v>29</v>
      </c>
      <c r="K315" s="840" t="s">
        <v>835</v>
      </c>
      <c r="L315" s="841" t="s">
        <v>661</v>
      </c>
      <c r="M315" s="841" t="s">
        <v>352</v>
      </c>
      <c r="N315" s="841"/>
      <c r="O315" s="841"/>
      <c r="P315" s="841" t="s">
        <v>5</v>
      </c>
      <c r="Q315" s="841" t="s">
        <v>323</v>
      </c>
      <c r="R315" s="840" t="s">
        <v>652</v>
      </c>
      <c r="S315" s="829"/>
      <c r="T315" s="829" t="s">
        <v>5</v>
      </c>
      <c r="U315" s="829" t="s">
        <v>323</v>
      </c>
      <c r="V315" s="847" t="s">
        <v>652</v>
      </c>
    </row>
    <row r="316" spans="1:22" outlineLevel="1">
      <c r="A316" s="847" t="s">
        <v>287</v>
      </c>
      <c r="B316" s="829" t="s">
        <v>2936</v>
      </c>
      <c r="C316" s="839">
        <v>43151</v>
      </c>
      <c r="D316" s="847" t="s">
        <v>2969</v>
      </c>
      <c r="E316" s="830" t="s">
        <v>3059</v>
      </c>
      <c r="F316" s="831">
        <v>70974</v>
      </c>
      <c r="G316" s="832">
        <v>7.05</v>
      </c>
      <c r="H316" s="829">
        <v>10</v>
      </c>
      <c r="I316" s="829" t="s">
        <v>322</v>
      </c>
      <c r="J316" s="1241">
        <f t="shared" si="17"/>
        <v>10</v>
      </c>
      <c r="K316" s="840" t="s">
        <v>835</v>
      </c>
      <c r="L316" s="841" t="s">
        <v>661</v>
      </c>
      <c r="M316" s="841" t="s">
        <v>352</v>
      </c>
      <c r="N316" s="841"/>
      <c r="O316" s="841"/>
      <c r="P316" s="841" t="s">
        <v>5</v>
      </c>
      <c r="Q316" s="841" t="s">
        <v>323</v>
      </c>
      <c r="R316" s="840" t="s">
        <v>652</v>
      </c>
      <c r="S316" s="829"/>
      <c r="T316" s="829" t="s">
        <v>5</v>
      </c>
      <c r="U316" s="829" t="s">
        <v>323</v>
      </c>
      <c r="V316" s="847" t="s">
        <v>652</v>
      </c>
    </row>
    <row r="317" spans="1:22" outlineLevel="1">
      <c r="A317" s="847" t="s">
        <v>287</v>
      </c>
      <c r="B317" s="829" t="s">
        <v>2936</v>
      </c>
      <c r="C317" s="839">
        <v>43154</v>
      </c>
      <c r="D317" s="847" t="s">
        <v>2969</v>
      </c>
      <c r="E317" s="830" t="s">
        <v>3060</v>
      </c>
      <c r="F317" s="831">
        <v>70974</v>
      </c>
      <c r="G317" s="832">
        <v>2.82</v>
      </c>
      <c r="H317" s="829">
        <v>4</v>
      </c>
      <c r="I317" s="829" t="s">
        <v>322</v>
      </c>
      <c r="J317" s="1241">
        <f t="shared" si="17"/>
        <v>4</v>
      </c>
      <c r="K317" s="840" t="s">
        <v>835</v>
      </c>
      <c r="L317" s="841" t="s">
        <v>661</v>
      </c>
      <c r="M317" s="841" t="s">
        <v>352</v>
      </c>
      <c r="N317" s="841"/>
      <c r="O317" s="841"/>
      <c r="P317" s="841" t="s">
        <v>5</v>
      </c>
      <c r="Q317" s="841" t="s">
        <v>323</v>
      </c>
      <c r="R317" s="840" t="s">
        <v>652</v>
      </c>
      <c r="S317" s="829"/>
      <c r="T317" s="829" t="s">
        <v>5</v>
      </c>
      <c r="U317" s="829" t="s">
        <v>323</v>
      </c>
      <c r="V317" s="847" t="s">
        <v>652</v>
      </c>
    </row>
    <row r="318" spans="1:22">
      <c r="A318" s="842" t="s">
        <v>647</v>
      </c>
      <c r="B318" s="842"/>
      <c r="C318" s="842"/>
      <c r="D318" s="842"/>
      <c r="E318" s="843"/>
      <c r="F318" s="844"/>
      <c r="G318" s="845">
        <f>SUM(G307:G317)</f>
        <v>1284.5</v>
      </c>
      <c r="H318" s="846">
        <f>SUM(H307:H317)</f>
        <v>1737</v>
      </c>
      <c r="I318" s="842"/>
      <c r="J318" s="1242">
        <f>SUM(J307:J317)</f>
        <v>1737</v>
      </c>
      <c r="K318" s="842"/>
      <c r="L318" s="842"/>
      <c r="M318" s="842"/>
      <c r="N318" s="842"/>
      <c r="O318" s="842"/>
      <c r="P318" s="842"/>
      <c r="Q318" s="842"/>
      <c r="R318" s="842"/>
      <c r="S318" s="829"/>
      <c r="T318" s="829"/>
      <c r="U318" s="829"/>
      <c r="V318" s="829"/>
    </row>
    <row r="319" spans="1:22" outlineLevel="1">
      <c r="A319" s="847" t="s">
        <v>289</v>
      </c>
      <c r="B319" s="829" t="s">
        <v>2938</v>
      </c>
      <c r="C319" s="839">
        <v>43112</v>
      </c>
      <c r="D319" s="847" t="s">
        <v>3061</v>
      </c>
      <c r="E319" s="830" t="s">
        <v>3062</v>
      </c>
      <c r="F319" s="831">
        <v>70672</v>
      </c>
      <c r="G319" s="832">
        <v>13.06</v>
      </c>
      <c r="H319" s="829">
        <v>17.64</v>
      </c>
      <c r="I319" s="829" t="s">
        <v>322</v>
      </c>
      <c r="J319" s="1241">
        <f t="shared" ref="J319:J342" si="18">H319</f>
        <v>17.64</v>
      </c>
      <c r="K319" s="840" t="s">
        <v>691</v>
      </c>
      <c r="L319" s="841" t="s">
        <v>661</v>
      </c>
      <c r="M319" s="841" t="s">
        <v>352</v>
      </c>
      <c r="N319" s="841" t="s">
        <v>760</v>
      </c>
      <c r="O319" s="841"/>
      <c r="P319" s="841" t="s">
        <v>5</v>
      </c>
      <c r="Q319" s="841" t="s">
        <v>323</v>
      </c>
      <c r="R319" s="840" t="s">
        <v>652</v>
      </c>
      <c r="S319" s="829"/>
      <c r="T319" s="829" t="s">
        <v>5</v>
      </c>
      <c r="U319" s="829" t="s">
        <v>323</v>
      </c>
      <c r="V319" s="847" t="s">
        <v>652</v>
      </c>
    </row>
    <row r="320" spans="1:22" outlineLevel="1">
      <c r="A320" s="847" t="s">
        <v>289</v>
      </c>
      <c r="B320" s="829" t="s">
        <v>2938</v>
      </c>
      <c r="C320" s="839">
        <v>43112</v>
      </c>
      <c r="D320" s="847" t="s">
        <v>3061</v>
      </c>
      <c r="E320" s="830" t="s">
        <v>3063</v>
      </c>
      <c r="F320" s="831">
        <v>70672</v>
      </c>
      <c r="G320" s="832">
        <v>11.97</v>
      </c>
      <c r="H320" s="829">
        <v>16.16</v>
      </c>
      <c r="I320" s="829" t="s">
        <v>322</v>
      </c>
      <c r="J320" s="1241">
        <f t="shared" si="18"/>
        <v>16.16</v>
      </c>
      <c r="K320" s="840" t="s">
        <v>691</v>
      </c>
      <c r="L320" s="841" t="s">
        <v>661</v>
      </c>
      <c r="M320" s="841" t="s">
        <v>352</v>
      </c>
      <c r="N320" s="841" t="s">
        <v>738</v>
      </c>
      <c r="O320" s="841"/>
      <c r="P320" s="841" t="s">
        <v>5</v>
      </c>
      <c r="Q320" s="841" t="s">
        <v>323</v>
      </c>
      <c r="R320" s="840" t="s">
        <v>652</v>
      </c>
      <c r="S320" s="829"/>
      <c r="T320" s="829" t="s">
        <v>5</v>
      </c>
      <c r="U320" s="829" t="s">
        <v>323</v>
      </c>
      <c r="V320" s="847" t="s">
        <v>652</v>
      </c>
    </row>
    <row r="321" spans="1:22" outlineLevel="1">
      <c r="A321" s="847" t="s">
        <v>289</v>
      </c>
      <c r="B321" s="829" t="s">
        <v>2938</v>
      </c>
      <c r="C321" s="839">
        <v>43112</v>
      </c>
      <c r="D321" s="847" t="s">
        <v>3061</v>
      </c>
      <c r="E321" s="830" t="s">
        <v>3064</v>
      </c>
      <c r="F321" s="831">
        <v>70672</v>
      </c>
      <c r="G321" s="832">
        <v>61.99</v>
      </c>
      <c r="H321" s="829">
        <v>83.7</v>
      </c>
      <c r="I321" s="829" t="s">
        <v>322</v>
      </c>
      <c r="J321" s="1241">
        <f t="shared" si="18"/>
        <v>83.7</v>
      </c>
      <c r="K321" s="840" t="s">
        <v>691</v>
      </c>
      <c r="L321" s="841" t="s">
        <v>661</v>
      </c>
      <c r="M321" s="841" t="s">
        <v>352</v>
      </c>
      <c r="N321" s="841" t="s">
        <v>746</v>
      </c>
      <c r="O321" s="841"/>
      <c r="P321" s="841" t="s">
        <v>5</v>
      </c>
      <c r="Q321" s="841" t="s">
        <v>323</v>
      </c>
      <c r="R321" s="840" t="s">
        <v>652</v>
      </c>
      <c r="S321" s="829"/>
      <c r="T321" s="829" t="s">
        <v>5</v>
      </c>
      <c r="U321" s="829" t="s">
        <v>323</v>
      </c>
      <c r="V321" s="847" t="s">
        <v>652</v>
      </c>
    </row>
    <row r="322" spans="1:22" outlineLevel="1">
      <c r="A322" s="847" t="s">
        <v>289</v>
      </c>
      <c r="B322" s="829" t="s">
        <v>2938</v>
      </c>
      <c r="C322" s="839">
        <v>43112</v>
      </c>
      <c r="D322" s="847" t="s">
        <v>3061</v>
      </c>
      <c r="E322" s="830" t="s">
        <v>3065</v>
      </c>
      <c r="F322" s="831">
        <v>70672</v>
      </c>
      <c r="G322" s="832">
        <v>3.37</v>
      </c>
      <c r="H322" s="829">
        <v>4.55</v>
      </c>
      <c r="I322" s="829" t="s">
        <v>322</v>
      </c>
      <c r="J322" s="1241">
        <f t="shared" si="18"/>
        <v>4.55</v>
      </c>
      <c r="K322" s="840" t="s">
        <v>691</v>
      </c>
      <c r="L322" s="841" t="s">
        <v>661</v>
      </c>
      <c r="M322" s="841" t="s">
        <v>352</v>
      </c>
      <c r="N322" s="841" t="s">
        <v>1891</v>
      </c>
      <c r="O322" s="841"/>
      <c r="P322" s="841" t="s">
        <v>5</v>
      </c>
      <c r="Q322" s="841" t="s">
        <v>323</v>
      </c>
      <c r="R322" s="840" t="s">
        <v>652</v>
      </c>
      <c r="S322" s="829"/>
      <c r="T322" s="829" t="s">
        <v>5</v>
      </c>
      <c r="U322" s="829" t="s">
        <v>323</v>
      </c>
      <c r="V322" s="847" t="s">
        <v>652</v>
      </c>
    </row>
    <row r="323" spans="1:22" outlineLevel="1">
      <c r="A323" s="847" t="s">
        <v>289</v>
      </c>
      <c r="B323" s="829" t="s">
        <v>2938</v>
      </c>
      <c r="C323" s="839">
        <v>43112</v>
      </c>
      <c r="D323" s="847" t="s">
        <v>3061</v>
      </c>
      <c r="E323" s="830" t="s">
        <v>3066</v>
      </c>
      <c r="F323" s="831">
        <v>70672</v>
      </c>
      <c r="G323" s="832">
        <v>19.239999999999998</v>
      </c>
      <c r="H323" s="829">
        <v>25.98</v>
      </c>
      <c r="I323" s="829" t="s">
        <v>322</v>
      </c>
      <c r="J323" s="1241">
        <f t="shared" si="18"/>
        <v>25.98</v>
      </c>
      <c r="K323" s="840" t="s">
        <v>691</v>
      </c>
      <c r="L323" s="841" t="s">
        <v>661</v>
      </c>
      <c r="M323" s="841" t="s">
        <v>352</v>
      </c>
      <c r="N323" s="841" t="s">
        <v>1003</v>
      </c>
      <c r="O323" s="841"/>
      <c r="P323" s="841" t="s">
        <v>5</v>
      </c>
      <c r="Q323" s="841" t="s">
        <v>323</v>
      </c>
      <c r="R323" s="840" t="s">
        <v>652</v>
      </c>
      <c r="S323" s="829"/>
      <c r="T323" s="829" t="s">
        <v>5</v>
      </c>
      <c r="U323" s="829" t="s">
        <v>323</v>
      </c>
      <c r="V323" s="847" t="s">
        <v>652</v>
      </c>
    </row>
    <row r="324" spans="1:22" outlineLevel="1">
      <c r="A324" s="847" t="s">
        <v>289</v>
      </c>
      <c r="B324" s="829" t="s">
        <v>2938</v>
      </c>
      <c r="C324" s="839">
        <v>43112</v>
      </c>
      <c r="D324" s="847" t="s">
        <v>3061</v>
      </c>
      <c r="E324" s="830" t="s">
        <v>3067</v>
      </c>
      <c r="F324" s="831">
        <v>70672</v>
      </c>
      <c r="G324" s="832">
        <v>18.41</v>
      </c>
      <c r="H324" s="829">
        <v>24.86</v>
      </c>
      <c r="I324" s="829" t="s">
        <v>322</v>
      </c>
      <c r="J324" s="1241">
        <f t="shared" si="18"/>
        <v>24.86</v>
      </c>
      <c r="K324" s="840" t="s">
        <v>691</v>
      </c>
      <c r="L324" s="841" t="s">
        <v>661</v>
      </c>
      <c r="M324" s="841" t="s">
        <v>352</v>
      </c>
      <c r="N324" s="841" t="s">
        <v>775</v>
      </c>
      <c r="O324" s="841"/>
      <c r="P324" s="841" t="s">
        <v>5</v>
      </c>
      <c r="Q324" s="841" t="s">
        <v>323</v>
      </c>
      <c r="R324" s="840" t="s">
        <v>652</v>
      </c>
      <c r="S324" s="829"/>
      <c r="T324" s="829" t="s">
        <v>5</v>
      </c>
      <c r="U324" s="829" t="s">
        <v>323</v>
      </c>
      <c r="V324" s="847" t="s">
        <v>652</v>
      </c>
    </row>
    <row r="325" spans="1:22" outlineLevel="1">
      <c r="A325" s="847" t="s">
        <v>289</v>
      </c>
      <c r="B325" s="829" t="s">
        <v>2938</v>
      </c>
      <c r="C325" s="839">
        <v>43112</v>
      </c>
      <c r="D325" s="847" t="s">
        <v>3061</v>
      </c>
      <c r="E325" s="830" t="s">
        <v>3068</v>
      </c>
      <c r="F325" s="831">
        <v>70672</v>
      </c>
      <c r="G325" s="832">
        <v>30.22</v>
      </c>
      <c r="H325" s="829">
        <v>40.799999999999997</v>
      </c>
      <c r="I325" s="829" t="s">
        <v>322</v>
      </c>
      <c r="J325" s="1241">
        <f t="shared" si="18"/>
        <v>40.799999999999997</v>
      </c>
      <c r="K325" s="840" t="s">
        <v>691</v>
      </c>
      <c r="L325" s="841" t="s">
        <v>661</v>
      </c>
      <c r="M325" s="841" t="s">
        <v>352</v>
      </c>
      <c r="N325" s="841" t="s">
        <v>725</v>
      </c>
      <c r="O325" s="841"/>
      <c r="P325" s="841" t="s">
        <v>5</v>
      </c>
      <c r="Q325" s="841" t="s">
        <v>323</v>
      </c>
      <c r="R325" s="840" t="s">
        <v>652</v>
      </c>
      <c r="S325" s="829"/>
      <c r="T325" s="829" t="s">
        <v>5</v>
      </c>
      <c r="U325" s="829" t="s">
        <v>323</v>
      </c>
      <c r="V325" s="847" t="s">
        <v>652</v>
      </c>
    </row>
    <row r="326" spans="1:22" outlineLevel="1">
      <c r="A326" s="847" t="s">
        <v>289</v>
      </c>
      <c r="B326" s="829" t="s">
        <v>2938</v>
      </c>
      <c r="C326" s="839">
        <v>43124</v>
      </c>
      <c r="D326" s="847" t="s">
        <v>3069</v>
      </c>
      <c r="E326" s="830" t="s">
        <v>3070</v>
      </c>
      <c r="F326" s="831">
        <v>70672</v>
      </c>
      <c r="G326" s="832">
        <v>17.8</v>
      </c>
      <c r="H326" s="829">
        <v>24.03</v>
      </c>
      <c r="I326" s="829" t="s">
        <v>322</v>
      </c>
      <c r="J326" s="1241">
        <f t="shared" si="18"/>
        <v>24.03</v>
      </c>
      <c r="K326" s="840" t="s">
        <v>691</v>
      </c>
      <c r="L326" s="841" t="s">
        <v>661</v>
      </c>
      <c r="M326" s="841" t="s">
        <v>352</v>
      </c>
      <c r="N326" s="841" t="s">
        <v>1003</v>
      </c>
      <c r="O326" s="841"/>
      <c r="P326" s="841" t="s">
        <v>5</v>
      </c>
      <c r="Q326" s="841" t="s">
        <v>323</v>
      </c>
      <c r="R326" s="840" t="s">
        <v>652</v>
      </c>
      <c r="S326" s="829"/>
      <c r="T326" s="829" t="s">
        <v>5</v>
      </c>
      <c r="U326" s="829" t="s">
        <v>323</v>
      </c>
      <c r="V326" s="847" t="s">
        <v>652</v>
      </c>
    </row>
    <row r="327" spans="1:22" outlineLevel="1">
      <c r="A327" s="847" t="s">
        <v>289</v>
      </c>
      <c r="B327" s="829" t="s">
        <v>2938</v>
      </c>
      <c r="C327" s="839">
        <v>43124</v>
      </c>
      <c r="D327" s="847" t="s">
        <v>3069</v>
      </c>
      <c r="E327" s="830" t="s">
        <v>3071</v>
      </c>
      <c r="F327" s="831">
        <v>70672</v>
      </c>
      <c r="G327" s="832">
        <v>9.66</v>
      </c>
      <c r="H327" s="829">
        <v>13.05</v>
      </c>
      <c r="I327" s="829" t="s">
        <v>322</v>
      </c>
      <c r="J327" s="1241">
        <f t="shared" si="18"/>
        <v>13.05</v>
      </c>
      <c r="K327" s="840" t="s">
        <v>691</v>
      </c>
      <c r="L327" s="841" t="s">
        <v>661</v>
      </c>
      <c r="M327" s="841" t="s">
        <v>352</v>
      </c>
      <c r="N327" s="841" t="s">
        <v>1891</v>
      </c>
      <c r="O327" s="841"/>
      <c r="P327" s="841" t="s">
        <v>5</v>
      </c>
      <c r="Q327" s="841" t="s">
        <v>323</v>
      </c>
      <c r="R327" s="840" t="s">
        <v>652</v>
      </c>
      <c r="S327" s="829"/>
      <c r="T327" s="829" t="s">
        <v>5</v>
      </c>
      <c r="U327" s="829" t="s">
        <v>323</v>
      </c>
      <c r="V327" s="847" t="s">
        <v>652</v>
      </c>
    </row>
    <row r="328" spans="1:22" outlineLevel="1">
      <c r="A328" s="847" t="s">
        <v>289</v>
      </c>
      <c r="B328" s="829" t="s">
        <v>2938</v>
      </c>
      <c r="C328" s="839">
        <v>43111</v>
      </c>
      <c r="D328" s="847" t="s">
        <v>3072</v>
      </c>
      <c r="E328" s="830" t="s">
        <v>3073</v>
      </c>
      <c r="F328" s="831">
        <v>70656</v>
      </c>
      <c r="G328" s="832">
        <v>14.11</v>
      </c>
      <c r="H328" s="829">
        <v>19.05</v>
      </c>
      <c r="I328" s="829" t="s">
        <v>322</v>
      </c>
      <c r="J328" s="1241">
        <f t="shared" si="18"/>
        <v>19.05</v>
      </c>
      <c r="K328" s="840" t="s">
        <v>901</v>
      </c>
      <c r="L328" s="841" t="s">
        <v>665</v>
      </c>
      <c r="M328" s="841" t="s">
        <v>352</v>
      </c>
      <c r="N328" s="841"/>
      <c r="O328" s="841"/>
      <c r="P328" s="841" t="s">
        <v>5</v>
      </c>
      <c r="Q328" s="841" t="s">
        <v>323</v>
      </c>
      <c r="R328" s="840" t="s">
        <v>652</v>
      </c>
      <c r="S328" s="829"/>
      <c r="T328" s="829" t="s">
        <v>5</v>
      </c>
      <c r="U328" s="829" t="s">
        <v>323</v>
      </c>
      <c r="V328" s="847" t="s">
        <v>652</v>
      </c>
    </row>
    <row r="329" spans="1:22" outlineLevel="1">
      <c r="A329" s="847" t="s">
        <v>289</v>
      </c>
      <c r="B329" s="829" t="s">
        <v>2938</v>
      </c>
      <c r="C329" s="839">
        <v>43111</v>
      </c>
      <c r="D329" s="847" t="s">
        <v>3072</v>
      </c>
      <c r="E329" s="830" t="s">
        <v>3074</v>
      </c>
      <c r="F329" s="831">
        <v>70656</v>
      </c>
      <c r="G329" s="832">
        <v>2.2999999999999998</v>
      </c>
      <c r="H329" s="829">
        <v>3.1</v>
      </c>
      <c r="I329" s="829" t="s">
        <v>322</v>
      </c>
      <c r="J329" s="1241">
        <f t="shared" si="18"/>
        <v>3.1</v>
      </c>
      <c r="K329" s="840" t="s">
        <v>901</v>
      </c>
      <c r="L329" s="841" t="s">
        <v>665</v>
      </c>
      <c r="M329" s="841" t="s">
        <v>352</v>
      </c>
      <c r="N329" s="841"/>
      <c r="O329" s="841"/>
      <c r="P329" s="841" t="s">
        <v>5</v>
      </c>
      <c r="Q329" s="841" t="s">
        <v>323</v>
      </c>
      <c r="R329" s="840" t="s">
        <v>652</v>
      </c>
      <c r="S329" s="829"/>
      <c r="T329" s="829" t="s">
        <v>5</v>
      </c>
      <c r="U329" s="829" t="s">
        <v>323</v>
      </c>
      <c r="V329" s="847" t="s">
        <v>652</v>
      </c>
    </row>
    <row r="330" spans="1:22" outlineLevel="1">
      <c r="A330" s="847" t="s">
        <v>289</v>
      </c>
      <c r="B330" s="829" t="s">
        <v>2938</v>
      </c>
      <c r="C330" s="839">
        <v>43131</v>
      </c>
      <c r="D330" s="847" t="s">
        <v>3075</v>
      </c>
      <c r="E330" s="830" t="s">
        <v>3076</v>
      </c>
      <c r="F330" s="831">
        <v>70656</v>
      </c>
      <c r="G330" s="832">
        <v>74.95</v>
      </c>
      <c r="H330" s="829">
        <v>101.2</v>
      </c>
      <c r="I330" s="829" t="s">
        <v>322</v>
      </c>
      <c r="J330" s="1241">
        <f t="shared" si="18"/>
        <v>101.2</v>
      </c>
      <c r="K330" s="840" t="s">
        <v>901</v>
      </c>
      <c r="L330" s="841" t="s">
        <v>665</v>
      </c>
      <c r="M330" s="841" t="s">
        <v>352</v>
      </c>
      <c r="N330" s="841"/>
      <c r="O330" s="841"/>
      <c r="P330" s="841" t="s">
        <v>5</v>
      </c>
      <c r="Q330" s="841" t="s">
        <v>323</v>
      </c>
      <c r="R330" s="840" t="s">
        <v>652</v>
      </c>
      <c r="S330" s="829"/>
      <c r="T330" s="829" t="s">
        <v>5</v>
      </c>
      <c r="U330" s="829" t="s">
        <v>323</v>
      </c>
      <c r="V330" s="847" t="s">
        <v>652</v>
      </c>
    </row>
    <row r="331" spans="1:22" outlineLevel="1">
      <c r="A331" s="847" t="s">
        <v>289</v>
      </c>
      <c r="B331" s="829" t="s">
        <v>2938</v>
      </c>
      <c r="C331" s="839">
        <v>43131</v>
      </c>
      <c r="D331" s="847" t="s">
        <v>3075</v>
      </c>
      <c r="E331" s="830" t="s">
        <v>3073</v>
      </c>
      <c r="F331" s="831">
        <v>70656</v>
      </c>
      <c r="G331" s="832">
        <v>10.050000000000001</v>
      </c>
      <c r="H331" s="829">
        <v>13.57</v>
      </c>
      <c r="I331" s="829" t="s">
        <v>322</v>
      </c>
      <c r="J331" s="1241">
        <f t="shared" si="18"/>
        <v>13.57</v>
      </c>
      <c r="K331" s="840" t="s">
        <v>901</v>
      </c>
      <c r="L331" s="841" t="s">
        <v>665</v>
      </c>
      <c r="M331" s="841" t="s">
        <v>352</v>
      </c>
      <c r="N331" s="841"/>
      <c r="O331" s="841"/>
      <c r="P331" s="841" t="s">
        <v>5</v>
      </c>
      <c r="Q331" s="841" t="s">
        <v>323</v>
      </c>
      <c r="R331" s="840" t="s">
        <v>652</v>
      </c>
      <c r="S331" s="829"/>
      <c r="T331" s="829" t="s">
        <v>5</v>
      </c>
      <c r="U331" s="829" t="s">
        <v>323</v>
      </c>
      <c r="V331" s="847" t="s">
        <v>652</v>
      </c>
    </row>
    <row r="332" spans="1:22" outlineLevel="1">
      <c r="A332" s="847" t="s">
        <v>289</v>
      </c>
      <c r="B332" s="829" t="s">
        <v>2936</v>
      </c>
      <c r="C332" s="839">
        <v>43158</v>
      </c>
      <c r="D332" s="847" t="s">
        <v>3077</v>
      </c>
      <c r="E332" s="830" t="s">
        <v>3078</v>
      </c>
      <c r="F332" s="831">
        <v>70974</v>
      </c>
      <c r="G332" s="832">
        <v>4.92</v>
      </c>
      <c r="H332" s="829">
        <v>6.98</v>
      </c>
      <c r="I332" s="829" t="s">
        <v>322</v>
      </c>
      <c r="J332" s="1241">
        <f t="shared" si="18"/>
        <v>6.98</v>
      </c>
      <c r="K332" s="840" t="s">
        <v>691</v>
      </c>
      <c r="L332" s="841" t="s">
        <v>661</v>
      </c>
      <c r="M332" s="841" t="s">
        <v>352</v>
      </c>
      <c r="N332" s="841" t="s">
        <v>725</v>
      </c>
      <c r="O332" s="841"/>
      <c r="P332" s="841" t="s">
        <v>5</v>
      </c>
      <c r="Q332" s="841" t="s">
        <v>323</v>
      </c>
      <c r="R332" s="840" t="s">
        <v>652</v>
      </c>
      <c r="S332" s="829"/>
      <c r="T332" s="829" t="s">
        <v>5</v>
      </c>
      <c r="U332" s="829" t="s">
        <v>323</v>
      </c>
      <c r="V332" s="847" t="s">
        <v>652</v>
      </c>
    </row>
    <row r="333" spans="1:22" outlineLevel="1">
      <c r="A333" s="847" t="s">
        <v>289</v>
      </c>
      <c r="B333" s="829" t="s">
        <v>2936</v>
      </c>
      <c r="C333" s="839">
        <v>43158</v>
      </c>
      <c r="D333" s="847" t="s">
        <v>3077</v>
      </c>
      <c r="E333" s="830" t="s">
        <v>3079</v>
      </c>
      <c r="F333" s="831">
        <v>70974</v>
      </c>
      <c r="G333" s="832">
        <v>25.68</v>
      </c>
      <c r="H333" s="829">
        <v>36.44</v>
      </c>
      <c r="I333" s="829" t="s">
        <v>322</v>
      </c>
      <c r="J333" s="1241">
        <f t="shared" si="18"/>
        <v>36.44</v>
      </c>
      <c r="K333" s="840" t="s">
        <v>691</v>
      </c>
      <c r="L333" s="841" t="s">
        <v>661</v>
      </c>
      <c r="M333" s="841" t="s">
        <v>352</v>
      </c>
      <c r="N333" s="841" t="s">
        <v>738</v>
      </c>
      <c r="O333" s="841"/>
      <c r="P333" s="841" t="s">
        <v>5</v>
      </c>
      <c r="Q333" s="841" t="s">
        <v>323</v>
      </c>
      <c r="R333" s="840" t="s">
        <v>652</v>
      </c>
      <c r="S333" s="829"/>
      <c r="T333" s="829" t="s">
        <v>5</v>
      </c>
      <c r="U333" s="829" t="s">
        <v>323</v>
      </c>
      <c r="V333" s="847" t="s">
        <v>652</v>
      </c>
    </row>
    <row r="334" spans="1:22" outlineLevel="1">
      <c r="A334" s="847" t="s">
        <v>289</v>
      </c>
      <c r="B334" s="829" t="s">
        <v>2936</v>
      </c>
      <c r="C334" s="839">
        <v>43158</v>
      </c>
      <c r="D334" s="847" t="s">
        <v>3077</v>
      </c>
      <c r="E334" s="830" t="s">
        <v>3080</v>
      </c>
      <c r="F334" s="831">
        <v>70974</v>
      </c>
      <c r="G334" s="832">
        <v>29.6</v>
      </c>
      <c r="H334" s="829">
        <v>42</v>
      </c>
      <c r="I334" s="829" t="s">
        <v>322</v>
      </c>
      <c r="J334" s="1241">
        <f t="shared" si="18"/>
        <v>42</v>
      </c>
      <c r="K334" s="840" t="s">
        <v>691</v>
      </c>
      <c r="L334" s="841" t="s">
        <v>661</v>
      </c>
      <c r="M334" s="841" t="s">
        <v>352</v>
      </c>
      <c r="N334" s="841" t="s">
        <v>1003</v>
      </c>
      <c r="O334" s="841"/>
      <c r="P334" s="841" t="s">
        <v>5</v>
      </c>
      <c r="Q334" s="841" t="s">
        <v>323</v>
      </c>
      <c r="R334" s="840" t="s">
        <v>652</v>
      </c>
      <c r="S334" s="829"/>
      <c r="T334" s="829" t="s">
        <v>5</v>
      </c>
      <c r="U334" s="829" t="s">
        <v>323</v>
      </c>
      <c r="V334" s="847" t="s">
        <v>652</v>
      </c>
    </row>
    <row r="335" spans="1:22" outlineLevel="1">
      <c r="A335" s="847" t="s">
        <v>289</v>
      </c>
      <c r="B335" s="829" t="s">
        <v>2936</v>
      </c>
      <c r="C335" s="839">
        <v>43158</v>
      </c>
      <c r="D335" s="847" t="s">
        <v>3077</v>
      </c>
      <c r="E335" s="830" t="s">
        <v>3081</v>
      </c>
      <c r="F335" s="831">
        <v>70974</v>
      </c>
      <c r="G335" s="832">
        <v>121.23</v>
      </c>
      <c r="H335" s="829">
        <v>172</v>
      </c>
      <c r="I335" s="829" t="s">
        <v>322</v>
      </c>
      <c r="J335" s="1241">
        <f t="shared" si="18"/>
        <v>172</v>
      </c>
      <c r="K335" s="840" t="s">
        <v>691</v>
      </c>
      <c r="L335" s="841" t="s">
        <v>661</v>
      </c>
      <c r="M335" s="841" t="s">
        <v>352</v>
      </c>
      <c r="N335" s="841" t="s">
        <v>662</v>
      </c>
      <c r="O335" s="841"/>
      <c r="P335" s="841" t="s">
        <v>5</v>
      </c>
      <c r="Q335" s="841" t="s">
        <v>323</v>
      </c>
      <c r="R335" s="840" t="s">
        <v>652</v>
      </c>
      <c r="S335" s="829"/>
      <c r="T335" s="829" t="s">
        <v>5</v>
      </c>
      <c r="U335" s="829" t="s">
        <v>323</v>
      </c>
      <c r="V335" s="847" t="s">
        <v>652</v>
      </c>
    </row>
    <row r="336" spans="1:22" outlineLevel="1">
      <c r="A336" s="847" t="s">
        <v>289</v>
      </c>
      <c r="B336" s="829" t="s">
        <v>2936</v>
      </c>
      <c r="C336" s="839">
        <v>43158</v>
      </c>
      <c r="D336" s="847" t="s">
        <v>3077</v>
      </c>
      <c r="E336" s="830" t="s">
        <v>3082</v>
      </c>
      <c r="F336" s="831">
        <v>70974</v>
      </c>
      <c r="G336" s="832">
        <v>10.08</v>
      </c>
      <c r="H336" s="829">
        <v>14.3</v>
      </c>
      <c r="I336" s="829" t="s">
        <v>322</v>
      </c>
      <c r="J336" s="1241">
        <f t="shared" si="18"/>
        <v>14.3</v>
      </c>
      <c r="K336" s="840" t="s">
        <v>691</v>
      </c>
      <c r="L336" s="841" t="s">
        <v>661</v>
      </c>
      <c r="M336" s="841" t="s">
        <v>352</v>
      </c>
      <c r="N336" s="841" t="s">
        <v>760</v>
      </c>
      <c r="O336" s="841"/>
      <c r="P336" s="841" t="s">
        <v>5</v>
      </c>
      <c r="Q336" s="841" t="s">
        <v>323</v>
      </c>
      <c r="R336" s="840" t="s">
        <v>652</v>
      </c>
      <c r="S336" s="829"/>
      <c r="T336" s="829" t="s">
        <v>5</v>
      </c>
      <c r="U336" s="829" t="s">
        <v>323</v>
      </c>
      <c r="V336" s="847" t="s">
        <v>652</v>
      </c>
    </row>
    <row r="337" spans="1:22" outlineLevel="1">
      <c r="A337" s="847" t="s">
        <v>289</v>
      </c>
      <c r="B337" s="829" t="s">
        <v>2936</v>
      </c>
      <c r="C337" s="839">
        <v>43158</v>
      </c>
      <c r="D337" s="847" t="s">
        <v>3083</v>
      </c>
      <c r="E337" s="830" t="s">
        <v>3084</v>
      </c>
      <c r="F337" s="831">
        <v>70974</v>
      </c>
      <c r="G337" s="832">
        <v>93.22</v>
      </c>
      <c r="H337" s="829">
        <v>132.26</v>
      </c>
      <c r="I337" s="829" t="s">
        <v>322</v>
      </c>
      <c r="J337" s="1241">
        <f t="shared" si="18"/>
        <v>132.26</v>
      </c>
      <c r="K337" s="840" t="s">
        <v>691</v>
      </c>
      <c r="L337" s="841" t="s">
        <v>661</v>
      </c>
      <c r="M337" s="841" t="s">
        <v>352</v>
      </c>
      <c r="N337" s="841" t="s">
        <v>674</v>
      </c>
      <c r="O337" s="841"/>
      <c r="P337" s="841" t="s">
        <v>5</v>
      </c>
      <c r="Q337" s="841" t="s">
        <v>323</v>
      </c>
      <c r="R337" s="840" t="s">
        <v>652</v>
      </c>
      <c r="S337" s="829"/>
      <c r="T337" s="829" t="s">
        <v>5</v>
      </c>
      <c r="U337" s="829" t="s">
        <v>323</v>
      </c>
      <c r="V337" s="847" t="s">
        <v>652</v>
      </c>
    </row>
    <row r="338" spans="1:22" outlineLevel="1">
      <c r="A338" s="847" t="s">
        <v>289</v>
      </c>
      <c r="B338" s="829" t="s">
        <v>2936</v>
      </c>
      <c r="C338" s="839">
        <v>43158</v>
      </c>
      <c r="D338" s="847" t="s">
        <v>3083</v>
      </c>
      <c r="E338" s="830" t="s">
        <v>3085</v>
      </c>
      <c r="F338" s="831">
        <v>70974</v>
      </c>
      <c r="G338" s="832">
        <v>6.34</v>
      </c>
      <c r="H338" s="829">
        <v>9</v>
      </c>
      <c r="I338" s="829" t="s">
        <v>322</v>
      </c>
      <c r="J338" s="1241">
        <f t="shared" si="18"/>
        <v>9</v>
      </c>
      <c r="K338" s="840" t="s">
        <v>691</v>
      </c>
      <c r="L338" s="841" t="s">
        <v>661</v>
      </c>
      <c r="M338" s="841" t="s">
        <v>352</v>
      </c>
      <c r="N338" s="841" t="s">
        <v>791</v>
      </c>
      <c r="O338" s="841"/>
      <c r="P338" s="841" t="s">
        <v>5</v>
      </c>
      <c r="Q338" s="841" t="s">
        <v>323</v>
      </c>
      <c r="R338" s="840" t="s">
        <v>652</v>
      </c>
      <c r="S338" s="829"/>
      <c r="T338" s="829" t="s">
        <v>5</v>
      </c>
      <c r="U338" s="829" t="s">
        <v>323</v>
      </c>
      <c r="V338" s="847" t="s">
        <v>652</v>
      </c>
    </row>
    <row r="339" spans="1:22" outlineLevel="1">
      <c r="A339" s="847" t="s">
        <v>289</v>
      </c>
      <c r="B339" s="829" t="s">
        <v>2936</v>
      </c>
      <c r="C339" s="839">
        <v>43158</v>
      </c>
      <c r="D339" s="847" t="s">
        <v>3083</v>
      </c>
      <c r="E339" s="830" t="s">
        <v>3086</v>
      </c>
      <c r="F339" s="831">
        <v>70974</v>
      </c>
      <c r="G339" s="832">
        <v>163.13</v>
      </c>
      <c r="H339" s="829">
        <v>231.45</v>
      </c>
      <c r="I339" s="829" t="s">
        <v>322</v>
      </c>
      <c r="J339" s="1241">
        <f t="shared" si="18"/>
        <v>231.45</v>
      </c>
      <c r="K339" s="840" t="s">
        <v>691</v>
      </c>
      <c r="L339" s="841" t="s">
        <v>661</v>
      </c>
      <c r="M339" s="841" t="s">
        <v>352</v>
      </c>
      <c r="N339" s="841" t="s">
        <v>1891</v>
      </c>
      <c r="O339" s="841"/>
      <c r="P339" s="841" t="s">
        <v>5</v>
      </c>
      <c r="Q339" s="841" t="s">
        <v>323</v>
      </c>
      <c r="R339" s="840" t="s">
        <v>652</v>
      </c>
      <c r="S339" s="829"/>
      <c r="T339" s="829" t="s">
        <v>5</v>
      </c>
      <c r="U339" s="829" t="s">
        <v>323</v>
      </c>
      <c r="V339" s="847" t="s">
        <v>652</v>
      </c>
    </row>
    <row r="340" spans="1:22" outlineLevel="1">
      <c r="A340" s="847" t="s">
        <v>289</v>
      </c>
      <c r="B340" s="829" t="s">
        <v>2936</v>
      </c>
      <c r="C340" s="839">
        <v>43158</v>
      </c>
      <c r="D340" s="847" t="s">
        <v>3083</v>
      </c>
      <c r="E340" s="830" t="s">
        <v>3080</v>
      </c>
      <c r="F340" s="831">
        <v>70974</v>
      </c>
      <c r="G340" s="832">
        <v>16.07</v>
      </c>
      <c r="H340" s="829">
        <v>22.8</v>
      </c>
      <c r="I340" s="829" t="s">
        <v>322</v>
      </c>
      <c r="J340" s="1241">
        <f t="shared" si="18"/>
        <v>22.8</v>
      </c>
      <c r="K340" s="840" t="s">
        <v>691</v>
      </c>
      <c r="L340" s="841" t="s">
        <v>661</v>
      </c>
      <c r="M340" s="841" t="s">
        <v>352</v>
      </c>
      <c r="N340" s="841" t="s">
        <v>1003</v>
      </c>
      <c r="O340" s="841"/>
      <c r="P340" s="841" t="s">
        <v>5</v>
      </c>
      <c r="Q340" s="841" t="s">
        <v>323</v>
      </c>
      <c r="R340" s="840" t="s">
        <v>652</v>
      </c>
      <c r="S340" s="829"/>
      <c r="T340" s="829" t="s">
        <v>5</v>
      </c>
      <c r="U340" s="829" t="s">
        <v>323</v>
      </c>
      <c r="V340" s="847" t="s">
        <v>652</v>
      </c>
    </row>
    <row r="341" spans="1:22" outlineLevel="1">
      <c r="A341" s="847" t="s">
        <v>289</v>
      </c>
      <c r="B341" s="829" t="s">
        <v>2936</v>
      </c>
      <c r="C341" s="839">
        <v>43158</v>
      </c>
      <c r="D341" s="847" t="s">
        <v>3083</v>
      </c>
      <c r="E341" s="830" t="s">
        <v>3081</v>
      </c>
      <c r="F341" s="831">
        <v>70974</v>
      </c>
      <c r="G341" s="832">
        <v>7.05</v>
      </c>
      <c r="H341" s="829">
        <v>10</v>
      </c>
      <c r="I341" s="829" t="s">
        <v>322</v>
      </c>
      <c r="J341" s="1241">
        <f t="shared" si="18"/>
        <v>10</v>
      </c>
      <c r="K341" s="840" t="s">
        <v>691</v>
      </c>
      <c r="L341" s="841" t="s">
        <v>661</v>
      </c>
      <c r="M341" s="841" t="s">
        <v>352</v>
      </c>
      <c r="N341" s="841" t="s">
        <v>662</v>
      </c>
      <c r="O341" s="841"/>
      <c r="P341" s="841" t="s">
        <v>5</v>
      </c>
      <c r="Q341" s="841" t="s">
        <v>323</v>
      </c>
      <c r="R341" s="840" t="s">
        <v>652</v>
      </c>
      <c r="S341" s="829"/>
      <c r="T341" s="829" t="s">
        <v>5</v>
      </c>
      <c r="U341" s="829" t="s">
        <v>323</v>
      </c>
      <c r="V341" s="847" t="s">
        <v>652</v>
      </c>
    </row>
    <row r="342" spans="1:22" outlineLevel="1">
      <c r="A342" s="847" t="s">
        <v>289</v>
      </c>
      <c r="B342" s="829" t="s">
        <v>2936</v>
      </c>
      <c r="C342" s="839">
        <v>43158</v>
      </c>
      <c r="D342" s="847" t="s">
        <v>3083</v>
      </c>
      <c r="E342" s="830" t="s">
        <v>3087</v>
      </c>
      <c r="F342" s="831">
        <v>70974</v>
      </c>
      <c r="G342" s="832">
        <v>22.84</v>
      </c>
      <c r="H342" s="829">
        <v>32.4</v>
      </c>
      <c r="I342" s="829" t="s">
        <v>322</v>
      </c>
      <c r="J342" s="1241">
        <f t="shared" si="18"/>
        <v>32.4</v>
      </c>
      <c r="K342" s="840" t="s">
        <v>691</v>
      </c>
      <c r="L342" s="841" t="s">
        <v>661</v>
      </c>
      <c r="M342" s="841" t="s">
        <v>352</v>
      </c>
      <c r="N342" s="841" t="s">
        <v>760</v>
      </c>
      <c r="O342" s="841"/>
      <c r="P342" s="841" t="s">
        <v>5</v>
      </c>
      <c r="Q342" s="841" t="s">
        <v>323</v>
      </c>
      <c r="R342" s="840" t="s">
        <v>652</v>
      </c>
      <c r="S342" s="829"/>
      <c r="T342" s="829" t="s">
        <v>5</v>
      </c>
      <c r="U342" s="829" t="s">
        <v>323</v>
      </c>
      <c r="V342" s="847" t="s">
        <v>652</v>
      </c>
    </row>
    <row r="343" spans="1:22">
      <c r="A343" s="842" t="s">
        <v>647</v>
      </c>
      <c r="B343" s="842"/>
      <c r="C343" s="842"/>
      <c r="D343" s="842"/>
      <c r="E343" s="843"/>
      <c r="F343" s="844"/>
      <c r="G343" s="845">
        <f>SUM(G319:G342)</f>
        <v>787.29000000000019</v>
      </c>
      <c r="H343" s="846">
        <f>SUM(H319:H342)</f>
        <v>1097.32</v>
      </c>
      <c r="I343" s="842"/>
      <c r="J343" s="1242">
        <f>SUM(J319:J342)</f>
        <v>1097.32</v>
      </c>
      <c r="K343" s="842"/>
      <c r="L343" s="842"/>
      <c r="M343" s="842"/>
      <c r="N343" s="842"/>
      <c r="O343" s="842"/>
      <c r="P343" s="842"/>
      <c r="Q343" s="842"/>
      <c r="R343" s="842"/>
      <c r="S343" s="829"/>
      <c r="T343" s="829"/>
      <c r="U343" s="829"/>
      <c r="V343" s="829"/>
    </row>
    <row r="344" spans="1:22" outlineLevel="1">
      <c r="A344" s="847" t="s">
        <v>290</v>
      </c>
      <c r="B344" s="829" t="s">
        <v>2936</v>
      </c>
      <c r="C344" s="839">
        <v>43128</v>
      </c>
      <c r="D344" s="847" t="s">
        <v>3088</v>
      </c>
      <c r="E344" s="830" t="s">
        <v>3089</v>
      </c>
      <c r="F344" s="831">
        <v>70843</v>
      </c>
      <c r="G344" s="832">
        <v>59</v>
      </c>
      <c r="H344" s="829">
        <v>59</v>
      </c>
      <c r="I344" s="829" t="s">
        <v>60</v>
      </c>
      <c r="J344" s="1241">
        <v>83.71</v>
      </c>
      <c r="K344" s="840" t="s">
        <v>1166</v>
      </c>
      <c r="L344" s="841" t="s">
        <v>645</v>
      </c>
      <c r="M344" s="841" t="s">
        <v>352</v>
      </c>
      <c r="N344" s="841" t="s">
        <v>815</v>
      </c>
      <c r="O344" s="841"/>
      <c r="P344" s="841" t="s">
        <v>5</v>
      </c>
      <c r="Q344" s="841" t="s">
        <v>323</v>
      </c>
      <c r="R344" s="840" t="s">
        <v>652</v>
      </c>
      <c r="S344" s="829"/>
      <c r="T344" s="829" t="s">
        <v>5</v>
      </c>
      <c r="U344" s="829" t="s">
        <v>323</v>
      </c>
      <c r="V344" s="847" t="s">
        <v>652</v>
      </c>
    </row>
    <row r="345" spans="1:22">
      <c r="A345" s="842" t="s">
        <v>647</v>
      </c>
      <c r="B345" s="842"/>
      <c r="C345" s="842"/>
      <c r="D345" s="842"/>
      <c r="E345" s="843"/>
      <c r="F345" s="844"/>
      <c r="G345" s="845">
        <f>SUM(G344:G344)</f>
        <v>59</v>
      </c>
      <c r="H345" s="846">
        <f>SUM(H344:H344)</f>
        <v>59</v>
      </c>
      <c r="I345" s="842"/>
      <c r="J345" s="1242">
        <f>SUM(J344:J344)</f>
        <v>83.71</v>
      </c>
      <c r="K345" s="842"/>
      <c r="L345" s="842"/>
      <c r="M345" s="842"/>
      <c r="N345" s="842"/>
      <c r="O345" s="842"/>
      <c r="P345" s="842"/>
      <c r="Q345" s="842"/>
      <c r="R345" s="842"/>
      <c r="S345" s="829"/>
      <c r="T345" s="829"/>
      <c r="U345" s="829"/>
      <c r="V345" s="829"/>
    </row>
    <row r="346" spans="1:22" outlineLevel="1">
      <c r="A346" s="847" t="s">
        <v>291</v>
      </c>
      <c r="B346" s="829" t="s">
        <v>2936</v>
      </c>
      <c r="C346" s="839">
        <v>43143</v>
      </c>
      <c r="D346" s="847" t="s">
        <v>3057</v>
      </c>
      <c r="E346" s="830" t="s">
        <v>3090</v>
      </c>
      <c r="F346" s="831">
        <v>70974</v>
      </c>
      <c r="G346" s="832">
        <v>35.24</v>
      </c>
      <c r="H346" s="829">
        <v>50</v>
      </c>
      <c r="I346" s="829" t="s">
        <v>322</v>
      </c>
      <c r="J346" s="1241">
        <f>H346</f>
        <v>50</v>
      </c>
      <c r="K346" s="840" t="s">
        <v>1014</v>
      </c>
      <c r="L346" s="841" t="s">
        <v>661</v>
      </c>
      <c r="M346" s="841" t="s">
        <v>352</v>
      </c>
      <c r="N346" s="841" t="s">
        <v>2952</v>
      </c>
      <c r="O346" s="841"/>
      <c r="P346" s="841" t="s">
        <v>5</v>
      </c>
      <c r="Q346" s="841" t="s">
        <v>323</v>
      </c>
      <c r="R346" s="840" t="s">
        <v>652</v>
      </c>
      <c r="S346" s="829"/>
      <c r="T346" s="829" t="s">
        <v>5</v>
      </c>
      <c r="U346" s="829" t="s">
        <v>323</v>
      </c>
      <c r="V346" s="847" t="s">
        <v>652</v>
      </c>
    </row>
    <row r="347" spans="1:22" outlineLevel="1">
      <c r="A347" s="847" t="s">
        <v>291</v>
      </c>
      <c r="B347" s="829" t="s">
        <v>2936</v>
      </c>
      <c r="C347" s="839">
        <v>43144</v>
      </c>
      <c r="D347" s="847" t="s">
        <v>3091</v>
      </c>
      <c r="E347" s="830" t="s">
        <v>3092</v>
      </c>
      <c r="F347" s="831">
        <v>70974</v>
      </c>
      <c r="G347" s="832">
        <v>3.52</v>
      </c>
      <c r="H347" s="829">
        <v>5</v>
      </c>
      <c r="I347" s="829" t="s">
        <v>322</v>
      </c>
      <c r="J347" s="1241">
        <f>H347</f>
        <v>5</v>
      </c>
      <c r="K347" s="840" t="s">
        <v>660</v>
      </c>
      <c r="L347" s="841" t="s">
        <v>661</v>
      </c>
      <c r="M347" s="841" t="s">
        <v>352</v>
      </c>
      <c r="N347" s="841" t="s">
        <v>2952</v>
      </c>
      <c r="O347" s="841"/>
      <c r="P347" s="841" t="s">
        <v>5</v>
      </c>
      <c r="Q347" s="841" t="s">
        <v>323</v>
      </c>
      <c r="R347" s="840" t="s">
        <v>652</v>
      </c>
      <c r="S347" s="829"/>
      <c r="T347" s="829" t="s">
        <v>5</v>
      </c>
      <c r="U347" s="829" t="s">
        <v>323</v>
      </c>
      <c r="V347" s="847" t="s">
        <v>652</v>
      </c>
    </row>
    <row r="348" spans="1:22" outlineLevel="1">
      <c r="A348" s="847" t="s">
        <v>291</v>
      </c>
      <c r="B348" s="829" t="s">
        <v>2936</v>
      </c>
      <c r="C348" s="839">
        <v>43144</v>
      </c>
      <c r="D348" s="847" t="s">
        <v>3091</v>
      </c>
      <c r="E348" s="830" t="s">
        <v>3093</v>
      </c>
      <c r="F348" s="831">
        <v>70974</v>
      </c>
      <c r="G348" s="832">
        <v>0.7</v>
      </c>
      <c r="H348" s="829">
        <v>1</v>
      </c>
      <c r="I348" s="829" t="s">
        <v>322</v>
      </c>
      <c r="J348" s="1241">
        <f>H348</f>
        <v>1</v>
      </c>
      <c r="K348" s="840" t="s">
        <v>660</v>
      </c>
      <c r="L348" s="841" t="s">
        <v>661</v>
      </c>
      <c r="M348" s="841" t="s">
        <v>352</v>
      </c>
      <c r="N348" s="841" t="s">
        <v>2952</v>
      </c>
      <c r="O348" s="841"/>
      <c r="P348" s="841" t="s">
        <v>5</v>
      </c>
      <c r="Q348" s="841" t="s">
        <v>323</v>
      </c>
      <c r="R348" s="840" t="s">
        <v>652</v>
      </c>
      <c r="S348" s="829"/>
      <c r="T348" s="829" t="s">
        <v>5</v>
      </c>
      <c r="U348" s="829" t="s">
        <v>323</v>
      </c>
      <c r="V348" s="847" t="s">
        <v>652</v>
      </c>
    </row>
    <row r="349" spans="1:22" outlineLevel="1">
      <c r="A349" s="847" t="s">
        <v>291</v>
      </c>
      <c r="B349" s="829" t="s">
        <v>2936</v>
      </c>
      <c r="C349" s="839">
        <v>43145</v>
      </c>
      <c r="D349" s="847" t="s">
        <v>3094</v>
      </c>
      <c r="E349" s="830" t="s">
        <v>3095</v>
      </c>
      <c r="F349" s="831">
        <v>70974</v>
      </c>
      <c r="G349" s="832">
        <v>38.770000000000003</v>
      </c>
      <c r="H349" s="829">
        <v>55</v>
      </c>
      <c r="I349" s="829" t="s">
        <v>322</v>
      </c>
      <c r="J349" s="1241">
        <f>H349</f>
        <v>55</v>
      </c>
      <c r="K349" s="840" t="s">
        <v>670</v>
      </c>
      <c r="L349" s="841" t="s">
        <v>661</v>
      </c>
      <c r="M349" s="841" t="s">
        <v>352</v>
      </c>
      <c r="N349" s="841" t="s">
        <v>2952</v>
      </c>
      <c r="O349" s="841"/>
      <c r="P349" s="841" t="s">
        <v>5</v>
      </c>
      <c r="Q349" s="841" t="s">
        <v>323</v>
      </c>
      <c r="R349" s="840" t="s">
        <v>652</v>
      </c>
      <c r="S349" s="829"/>
      <c r="T349" s="829" t="s">
        <v>5</v>
      </c>
      <c r="U349" s="829" t="s">
        <v>323</v>
      </c>
      <c r="V349" s="847" t="s">
        <v>652</v>
      </c>
    </row>
    <row r="350" spans="1:22" outlineLevel="1">
      <c r="A350" s="847" t="s">
        <v>291</v>
      </c>
      <c r="B350" s="829" t="s">
        <v>2936</v>
      </c>
      <c r="C350" s="839">
        <v>43144</v>
      </c>
      <c r="D350" s="847" t="s">
        <v>3091</v>
      </c>
      <c r="E350" s="830" t="s">
        <v>3096</v>
      </c>
      <c r="F350" s="831">
        <v>70974</v>
      </c>
      <c r="G350" s="832">
        <v>5.64</v>
      </c>
      <c r="H350" s="829">
        <v>8</v>
      </c>
      <c r="I350" s="829" t="s">
        <v>322</v>
      </c>
      <c r="J350" s="1241">
        <f>H350</f>
        <v>8</v>
      </c>
      <c r="K350" s="840" t="s">
        <v>883</v>
      </c>
      <c r="L350" s="841" t="s">
        <v>661</v>
      </c>
      <c r="M350" s="841" t="s">
        <v>352</v>
      </c>
      <c r="N350" s="841"/>
      <c r="O350" s="841"/>
      <c r="P350" s="841" t="s">
        <v>5</v>
      </c>
      <c r="Q350" s="841" t="s">
        <v>323</v>
      </c>
      <c r="R350" s="840" t="s">
        <v>652</v>
      </c>
      <c r="S350" s="829"/>
      <c r="T350" s="829" t="s">
        <v>5</v>
      </c>
      <c r="U350" s="829" t="s">
        <v>323</v>
      </c>
      <c r="V350" s="847" t="s">
        <v>652</v>
      </c>
    </row>
    <row r="351" spans="1:22">
      <c r="A351" s="842" t="s">
        <v>647</v>
      </c>
      <c r="B351" s="842"/>
      <c r="C351" s="842"/>
      <c r="D351" s="842"/>
      <c r="E351" s="843"/>
      <c r="F351" s="844"/>
      <c r="G351" s="845">
        <f>SUM(G346:G350)</f>
        <v>83.870000000000019</v>
      </c>
      <c r="H351" s="846">
        <f>SUM(H346:H350)</f>
        <v>119</v>
      </c>
      <c r="I351" s="842"/>
      <c r="J351" s="1242">
        <f>SUM(J346:J350)</f>
        <v>119</v>
      </c>
      <c r="K351" s="842"/>
      <c r="L351" s="842"/>
      <c r="M351" s="842"/>
      <c r="N351" s="842"/>
      <c r="O351" s="842"/>
      <c r="P351" s="842"/>
      <c r="Q351" s="842"/>
      <c r="R351" s="842"/>
      <c r="S351" s="829"/>
      <c r="T351" s="829"/>
      <c r="U351" s="829"/>
      <c r="V351" s="829"/>
    </row>
    <row r="352" spans="1:22" outlineLevel="1">
      <c r="A352" s="847" t="s">
        <v>292</v>
      </c>
      <c r="B352" s="829" t="s">
        <v>2935</v>
      </c>
      <c r="C352" s="839">
        <v>43100</v>
      </c>
      <c r="D352" s="847" t="s">
        <v>3050</v>
      </c>
      <c r="E352" s="830"/>
      <c r="F352" s="831">
        <v>70616</v>
      </c>
      <c r="G352" s="832">
        <v>-288.95</v>
      </c>
      <c r="H352" s="829">
        <v>-390.17</v>
      </c>
      <c r="I352" s="829" t="s">
        <v>322</v>
      </c>
      <c r="J352" s="1241">
        <f t="shared" ref="J352:J363" si="19">H352</f>
        <v>-390.17</v>
      </c>
      <c r="K352" s="840" t="s">
        <v>865</v>
      </c>
      <c r="L352" s="841" t="s">
        <v>645</v>
      </c>
      <c r="M352" s="841" t="s">
        <v>352</v>
      </c>
      <c r="N352" s="841" t="s">
        <v>651</v>
      </c>
      <c r="O352" s="841"/>
      <c r="P352" s="841" t="s">
        <v>5</v>
      </c>
      <c r="Q352" s="841" t="s">
        <v>323</v>
      </c>
      <c r="R352" s="840" t="s">
        <v>652</v>
      </c>
      <c r="S352" s="829"/>
      <c r="T352" s="829" t="s">
        <v>5</v>
      </c>
      <c r="U352" s="829" t="s">
        <v>323</v>
      </c>
      <c r="V352" s="847" t="s">
        <v>652</v>
      </c>
    </row>
    <row r="353" spans="1:22" outlineLevel="1">
      <c r="A353" s="847" t="s">
        <v>292</v>
      </c>
      <c r="B353" s="829" t="s">
        <v>2935</v>
      </c>
      <c r="C353" s="839">
        <v>43100</v>
      </c>
      <c r="D353" s="847" t="s">
        <v>3050</v>
      </c>
      <c r="E353" s="830"/>
      <c r="F353" s="831">
        <v>70616</v>
      </c>
      <c r="G353" s="832">
        <v>-38.590000000000003</v>
      </c>
      <c r="H353" s="829">
        <v>-52.11</v>
      </c>
      <c r="I353" s="829" t="s">
        <v>322</v>
      </c>
      <c r="J353" s="1241">
        <f t="shared" si="19"/>
        <v>-52.11</v>
      </c>
      <c r="K353" s="840" t="s">
        <v>865</v>
      </c>
      <c r="L353" s="841" t="s">
        <v>645</v>
      </c>
      <c r="M353" s="841" t="s">
        <v>352</v>
      </c>
      <c r="N353" s="841" t="s">
        <v>651</v>
      </c>
      <c r="O353" s="841"/>
      <c r="P353" s="841" t="s">
        <v>5</v>
      </c>
      <c r="Q353" s="841" t="s">
        <v>323</v>
      </c>
      <c r="R353" s="840" t="s">
        <v>652</v>
      </c>
      <c r="S353" s="829"/>
      <c r="T353" s="829" t="s">
        <v>5</v>
      </c>
      <c r="U353" s="829" t="s">
        <v>323</v>
      </c>
      <c r="V353" s="847" t="s">
        <v>652</v>
      </c>
    </row>
    <row r="354" spans="1:22" outlineLevel="1">
      <c r="A354" s="847" t="s">
        <v>292</v>
      </c>
      <c r="B354" s="829" t="s">
        <v>2938</v>
      </c>
      <c r="C354" s="839">
        <v>43100</v>
      </c>
      <c r="D354" s="847" t="s">
        <v>3050</v>
      </c>
      <c r="E354" s="830"/>
      <c r="F354" s="831">
        <v>70616</v>
      </c>
      <c r="G354" s="832">
        <v>288.95</v>
      </c>
      <c r="H354" s="829">
        <v>390.17</v>
      </c>
      <c r="I354" s="829" t="s">
        <v>322</v>
      </c>
      <c r="J354" s="1241">
        <f t="shared" si="19"/>
        <v>390.17</v>
      </c>
      <c r="K354" s="840" t="s">
        <v>865</v>
      </c>
      <c r="L354" s="841" t="s">
        <v>645</v>
      </c>
      <c r="M354" s="841" t="s">
        <v>352</v>
      </c>
      <c r="N354" s="841" t="s">
        <v>651</v>
      </c>
      <c r="O354" s="841"/>
      <c r="P354" s="841" t="s">
        <v>5</v>
      </c>
      <c r="Q354" s="841" t="s">
        <v>323</v>
      </c>
      <c r="R354" s="840" t="s">
        <v>652</v>
      </c>
      <c r="S354" s="829"/>
      <c r="T354" s="829" t="s">
        <v>5</v>
      </c>
      <c r="U354" s="829" t="s">
        <v>323</v>
      </c>
      <c r="V354" s="847" t="s">
        <v>652</v>
      </c>
    </row>
    <row r="355" spans="1:22" outlineLevel="1">
      <c r="A355" s="847" t="s">
        <v>292</v>
      </c>
      <c r="B355" s="829" t="s">
        <v>2938</v>
      </c>
      <c r="C355" s="839">
        <v>43100</v>
      </c>
      <c r="D355" s="847" t="s">
        <v>3050</v>
      </c>
      <c r="E355" s="830"/>
      <c r="F355" s="831">
        <v>70616</v>
      </c>
      <c r="G355" s="832">
        <v>38.590000000000003</v>
      </c>
      <c r="H355" s="829">
        <v>52.11</v>
      </c>
      <c r="I355" s="829" t="s">
        <v>322</v>
      </c>
      <c r="J355" s="1241">
        <f t="shared" si="19"/>
        <v>52.11</v>
      </c>
      <c r="K355" s="840" t="s">
        <v>865</v>
      </c>
      <c r="L355" s="841" t="s">
        <v>645</v>
      </c>
      <c r="M355" s="841" t="s">
        <v>352</v>
      </c>
      <c r="N355" s="841" t="s">
        <v>651</v>
      </c>
      <c r="O355" s="841"/>
      <c r="P355" s="841" t="s">
        <v>5</v>
      </c>
      <c r="Q355" s="841" t="s">
        <v>323</v>
      </c>
      <c r="R355" s="840" t="s">
        <v>652</v>
      </c>
      <c r="S355" s="829"/>
      <c r="T355" s="829" t="s">
        <v>5</v>
      </c>
      <c r="U355" s="829" t="s">
        <v>323</v>
      </c>
      <c r="V355" s="847" t="s">
        <v>652</v>
      </c>
    </row>
    <row r="356" spans="1:22" outlineLevel="1">
      <c r="A356" s="847" t="s">
        <v>292</v>
      </c>
      <c r="B356" s="829" t="s">
        <v>2938</v>
      </c>
      <c r="C356" s="839">
        <v>43112</v>
      </c>
      <c r="D356" s="847" t="s">
        <v>3097</v>
      </c>
      <c r="E356" s="830" t="s">
        <v>3098</v>
      </c>
      <c r="F356" s="831">
        <v>70656</v>
      </c>
      <c r="G356" s="832">
        <v>253.28</v>
      </c>
      <c r="H356" s="829">
        <v>342</v>
      </c>
      <c r="I356" s="829" t="s">
        <v>322</v>
      </c>
      <c r="J356" s="1241">
        <f t="shared" si="19"/>
        <v>342</v>
      </c>
      <c r="K356" s="840" t="s">
        <v>865</v>
      </c>
      <c r="L356" s="841" t="s">
        <v>665</v>
      </c>
      <c r="M356" s="841" t="s">
        <v>352</v>
      </c>
      <c r="N356" s="841" t="s">
        <v>815</v>
      </c>
      <c r="O356" s="841"/>
      <c r="P356" s="841" t="s">
        <v>5</v>
      </c>
      <c r="Q356" s="841" t="s">
        <v>323</v>
      </c>
      <c r="R356" s="840" t="s">
        <v>652</v>
      </c>
      <c r="S356" s="829"/>
      <c r="T356" s="829" t="s">
        <v>5</v>
      </c>
      <c r="U356" s="829" t="s">
        <v>323</v>
      </c>
      <c r="V356" s="847" t="s">
        <v>652</v>
      </c>
    </row>
    <row r="357" spans="1:22" outlineLevel="1">
      <c r="A357" s="847" t="s">
        <v>292</v>
      </c>
      <c r="B357" s="829" t="s">
        <v>2938</v>
      </c>
      <c r="C357" s="839">
        <v>43112</v>
      </c>
      <c r="D357" s="847" t="s">
        <v>3099</v>
      </c>
      <c r="E357" s="830" t="s">
        <v>3100</v>
      </c>
      <c r="F357" s="831">
        <v>70656</v>
      </c>
      <c r="G357" s="832">
        <v>31.42</v>
      </c>
      <c r="H357" s="829">
        <v>42.43</v>
      </c>
      <c r="I357" s="829" t="s">
        <v>322</v>
      </c>
      <c r="J357" s="1241">
        <f t="shared" si="19"/>
        <v>42.43</v>
      </c>
      <c r="K357" s="840" t="s">
        <v>865</v>
      </c>
      <c r="L357" s="841" t="s">
        <v>665</v>
      </c>
      <c r="M357" s="841" t="s">
        <v>352</v>
      </c>
      <c r="N357" s="841" t="s">
        <v>651</v>
      </c>
      <c r="O357" s="841"/>
      <c r="P357" s="841" t="s">
        <v>5</v>
      </c>
      <c r="Q357" s="841" t="s">
        <v>323</v>
      </c>
      <c r="R357" s="840" t="s">
        <v>652</v>
      </c>
      <c r="S357" s="829"/>
      <c r="T357" s="829" t="s">
        <v>5</v>
      </c>
      <c r="U357" s="829" t="s">
        <v>323</v>
      </c>
      <c r="V357" s="847" t="s">
        <v>652</v>
      </c>
    </row>
    <row r="358" spans="1:22" outlineLevel="1">
      <c r="A358" s="847" t="s">
        <v>292</v>
      </c>
      <c r="B358" s="829" t="s">
        <v>2938</v>
      </c>
      <c r="C358" s="839">
        <v>43112</v>
      </c>
      <c r="D358" s="847" t="s">
        <v>3099</v>
      </c>
      <c r="E358" s="830" t="s">
        <v>3101</v>
      </c>
      <c r="F358" s="831">
        <v>70656</v>
      </c>
      <c r="G358" s="832">
        <v>9.24</v>
      </c>
      <c r="H358" s="829">
        <v>12.48</v>
      </c>
      <c r="I358" s="829" t="s">
        <v>322</v>
      </c>
      <c r="J358" s="1241">
        <f t="shared" si="19"/>
        <v>12.48</v>
      </c>
      <c r="K358" s="840" t="s">
        <v>865</v>
      </c>
      <c r="L358" s="841" t="s">
        <v>665</v>
      </c>
      <c r="M358" s="841" t="s">
        <v>352</v>
      </c>
      <c r="N358" s="841" t="s">
        <v>815</v>
      </c>
      <c r="O358" s="841"/>
      <c r="P358" s="841" t="s">
        <v>5</v>
      </c>
      <c r="Q358" s="841" t="s">
        <v>323</v>
      </c>
      <c r="R358" s="840" t="s">
        <v>652</v>
      </c>
      <c r="S358" s="829"/>
      <c r="T358" s="829" t="s">
        <v>5</v>
      </c>
      <c r="U358" s="829" t="s">
        <v>323</v>
      </c>
      <c r="V358" s="847" t="s">
        <v>652</v>
      </c>
    </row>
    <row r="359" spans="1:22" outlineLevel="1">
      <c r="A359" s="847" t="s">
        <v>292</v>
      </c>
      <c r="B359" s="829" t="s">
        <v>2938</v>
      </c>
      <c r="C359" s="839">
        <v>43112</v>
      </c>
      <c r="D359" s="847" t="s">
        <v>3099</v>
      </c>
      <c r="E359" s="830" t="s">
        <v>3102</v>
      </c>
      <c r="F359" s="831">
        <v>70656</v>
      </c>
      <c r="G359" s="832">
        <v>4.62</v>
      </c>
      <c r="H359" s="829">
        <v>6.24</v>
      </c>
      <c r="I359" s="829" t="s">
        <v>322</v>
      </c>
      <c r="J359" s="1241">
        <f t="shared" si="19"/>
        <v>6.24</v>
      </c>
      <c r="K359" s="840" t="s">
        <v>865</v>
      </c>
      <c r="L359" s="841" t="s">
        <v>665</v>
      </c>
      <c r="M359" s="841" t="s">
        <v>352</v>
      </c>
      <c r="N359" s="841" t="s">
        <v>815</v>
      </c>
      <c r="O359" s="841"/>
      <c r="P359" s="841" t="s">
        <v>5</v>
      </c>
      <c r="Q359" s="841" t="s">
        <v>323</v>
      </c>
      <c r="R359" s="840" t="s">
        <v>652</v>
      </c>
      <c r="S359" s="829"/>
      <c r="T359" s="829" t="s">
        <v>5</v>
      </c>
      <c r="U359" s="829" t="s">
        <v>323</v>
      </c>
      <c r="V359" s="847" t="s">
        <v>652</v>
      </c>
    </row>
    <row r="360" spans="1:22" outlineLevel="1">
      <c r="A360" s="847" t="s">
        <v>292</v>
      </c>
      <c r="B360" s="829" t="s">
        <v>2938</v>
      </c>
      <c r="C360" s="839">
        <v>43118</v>
      </c>
      <c r="D360" s="847" t="s">
        <v>3013</v>
      </c>
      <c r="E360" s="830" t="s">
        <v>3103</v>
      </c>
      <c r="F360" s="831">
        <v>70672</v>
      </c>
      <c r="G360" s="832">
        <v>3.04</v>
      </c>
      <c r="H360" s="829">
        <v>4.0999999999999996</v>
      </c>
      <c r="I360" s="829" t="s">
        <v>322</v>
      </c>
      <c r="J360" s="1241">
        <f t="shared" si="19"/>
        <v>4.0999999999999996</v>
      </c>
      <c r="K360" s="840" t="s">
        <v>865</v>
      </c>
      <c r="L360" s="841" t="s">
        <v>661</v>
      </c>
      <c r="M360" s="841" t="s">
        <v>352</v>
      </c>
      <c r="N360" s="841" t="s">
        <v>1390</v>
      </c>
      <c r="O360" s="841"/>
      <c r="P360" s="841" t="s">
        <v>5</v>
      </c>
      <c r="Q360" s="841" t="s">
        <v>323</v>
      </c>
      <c r="R360" s="840" t="s">
        <v>652</v>
      </c>
      <c r="S360" s="829"/>
      <c r="T360" s="829" t="s">
        <v>5</v>
      </c>
      <c r="U360" s="829" t="s">
        <v>323</v>
      </c>
      <c r="V360" s="847" t="s">
        <v>652</v>
      </c>
    </row>
    <row r="361" spans="1:22" outlineLevel="1">
      <c r="A361" s="847" t="s">
        <v>292</v>
      </c>
      <c r="B361" s="829" t="s">
        <v>2938</v>
      </c>
      <c r="C361" s="839">
        <v>43119</v>
      </c>
      <c r="D361" s="847" t="s">
        <v>3104</v>
      </c>
      <c r="E361" s="830" t="s">
        <v>3105</v>
      </c>
      <c r="F361" s="831">
        <v>70656</v>
      </c>
      <c r="G361" s="832">
        <v>63.32</v>
      </c>
      <c r="H361" s="829">
        <v>85.5</v>
      </c>
      <c r="I361" s="829" t="s">
        <v>322</v>
      </c>
      <c r="J361" s="1241">
        <f t="shared" si="19"/>
        <v>85.5</v>
      </c>
      <c r="K361" s="840" t="s">
        <v>865</v>
      </c>
      <c r="L361" s="841" t="s">
        <v>665</v>
      </c>
      <c r="M361" s="841" t="s">
        <v>352</v>
      </c>
      <c r="N361" s="841" t="s">
        <v>815</v>
      </c>
      <c r="O361" s="841"/>
      <c r="P361" s="841" t="s">
        <v>5</v>
      </c>
      <c r="Q361" s="841" t="s">
        <v>323</v>
      </c>
      <c r="R361" s="840" t="s">
        <v>652</v>
      </c>
      <c r="S361" s="829"/>
      <c r="T361" s="829" t="s">
        <v>5</v>
      </c>
      <c r="U361" s="829" t="s">
        <v>323</v>
      </c>
      <c r="V361" s="847" t="s">
        <v>652</v>
      </c>
    </row>
    <row r="362" spans="1:22" outlineLevel="1">
      <c r="A362" s="847" t="s">
        <v>292</v>
      </c>
      <c r="B362" s="829" t="s">
        <v>2938</v>
      </c>
      <c r="C362" s="839">
        <v>43125</v>
      </c>
      <c r="D362" s="847" t="s">
        <v>3106</v>
      </c>
      <c r="E362" s="830" t="s">
        <v>3107</v>
      </c>
      <c r="F362" s="831">
        <v>70656</v>
      </c>
      <c r="G362" s="832">
        <v>24.03</v>
      </c>
      <c r="H362" s="829">
        <v>32.450000000000003</v>
      </c>
      <c r="I362" s="829" t="s">
        <v>322</v>
      </c>
      <c r="J362" s="1241">
        <f t="shared" si="19"/>
        <v>32.450000000000003</v>
      </c>
      <c r="K362" s="840" t="s">
        <v>865</v>
      </c>
      <c r="L362" s="841" t="s">
        <v>665</v>
      </c>
      <c r="M362" s="841" t="s">
        <v>352</v>
      </c>
      <c r="N362" s="841" t="s">
        <v>815</v>
      </c>
      <c r="O362" s="841"/>
      <c r="P362" s="841" t="s">
        <v>5</v>
      </c>
      <c r="Q362" s="841" t="s">
        <v>323</v>
      </c>
      <c r="R362" s="840" t="s">
        <v>652</v>
      </c>
      <c r="S362" s="829"/>
      <c r="T362" s="829" t="s">
        <v>5</v>
      </c>
      <c r="U362" s="829" t="s">
        <v>323</v>
      </c>
      <c r="V362" s="847" t="s">
        <v>652</v>
      </c>
    </row>
    <row r="363" spans="1:22" outlineLevel="1">
      <c r="A363" s="847" t="s">
        <v>292</v>
      </c>
      <c r="B363" s="829" t="s">
        <v>2938</v>
      </c>
      <c r="C363" s="839">
        <v>43125</v>
      </c>
      <c r="D363" s="847" t="s">
        <v>3108</v>
      </c>
      <c r="E363" s="830" t="s">
        <v>3109</v>
      </c>
      <c r="F363" s="831">
        <v>70672</v>
      </c>
      <c r="G363" s="832">
        <v>444.35</v>
      </c>
      <c r="H363" s="829">
        <v>600</v>
      </c>
      <c r="I363" s="829" t="s">
        <v>322</v>
      </c>
      <c r="J363" s="1241">
        <f t="shared" si="19"/>
        <v>600</v>
      </c>
      <c r="K363" s="840" t="s">
        <v>865</v>
      </c>
      <c r="L363" s="841" t="s">
        <v>661</v>
      </c>
      <c r="M363" s="841" t="s">
        <v>352</v>
      </c>
      <c r="N363" s="841" t="s">
        <v>1390</v>
      </c>
      <c r="O363" s="841"/>
      <c r="P363" s="841" t="s">
        <v>5</v>
      </c>
      <c r="Q363" s="841" t="s">
        <v>323</v>
      </c>
      <c r="R363" s="840" t="s">
        <v>652</v>
      </c>
      <c r="S363" s="829"/>
      <c r="T363" s="829" t="s">
        <v>5</v>
      </c>
      <c r="U363" s="829" t="s">
        <v>323</v>
      </c>
      <c r="V363" s="847" t="s">
        <v>652</v>
      </c>
    </row>
    <row r="364" spans="1:22" outlineLevel="1">
      <c r="A364" s="847" t="s">
        <v>292</v>
      </c>
      <c r="B364" s="829" t="s">
        <v>2938</v>
      </c>
      <c r="C364" s="839">
        <v>43131</v>
      </c>
      <c r="D364" s="847" t="s">
        <v>3110</v>
      </c>
      <c r="E364" s="830" t="s">
        <v>2660</v>
      </c>
      <c r="F364" s="831">
        <v>70757</v>
      </c>
      <c r="G364" s="832">
        <v>-156.01</v>
      </c>
      <c r="H364" s="829">
        <v>-156.01</v>
      </c>
      <c r="I364" s="829" t="s">
        <v>60</v>
      </c>
      <c r="J364" s="1241">
        <v>-210.66</v>
      </c>
      <c r="K364" s="840" t="s">
        <v>2661</v>
      </c>
      <c r="L364" s="841" t="s">
        <v>645</v>
      </c>
      <c r="M364" s="841" t="s">
        <v>352</v>
      </c>
      <c r="N364" s="841" t="s">
        <v>1390</v>
      </c>
      <c r="O364" s="841"/>
      <c r="P364" s="841" t="s">
        <v>5</v>
      </c>
      <c r="Q364" s="841" t="s">
        <v>323</v>
      </c>
      <c r="R364" s="840" t="s">
        <v>652</v>
      </c>
      <c r="S364" s="829"/>
      <c r="T364" s="829" t="s">
        <v>5</v>
      </c>
      <c r="U364" s="829" t="s">
        <v>323</v>
      </c>
      <c r="V364" s="847" t="s">
        <v>652</v>
      </c>
    </row>
    <row r="365" spans="1:22" outlineLevel="1">
      <c r="A365" s="847" t="s">
        <v>292</v>
      </c>
      <c r="B365" s="829" t="s">
        <v>2938</v>
      </c>
      <c r="C365" s="839">
        <v>43110</v>
      </c>
      <c r="D365" s="847" t="s">
        <v>3111</v>
      </c>
      <c r="E365" s="830" t="s">
        <v>3112</v>
      </c>
      <c r="F365" s="831">
        <v>70672</v>
      </c>
      <c r="G365" s="832">
        <v>11.02</v>
      </c>
      <c r="H365" s="829">
        <v>14.88</v>
      </c>
      <c r="I365" s="829" t="s">
        <v>322</v>
      </c>
      <c r="J365" s="1241">
        <f t="shared" ref="J365:J370" si="20">H365</f>
        <v>14.88</v>
      </c>
      <c r="K365" s="840" t="s">
        <v>680</v>
      </c>
      <c r="L365" s="841" t="s">
        <v>661</v>
      </c>
      <c r="M365" s="841" t="s">
        <v>352</v>
      </c>
      <c r="N365" s="841" t="s">
        <v>1390</v>
      </c>
      <c r="O365" s="841"/>
      <c r="P365" s="841" t="s">
        <v>5</v>
      </c>
      <c r="Q365" s="841" t="s">
        <v>323</v>
      </c>
      <c r="R365" s="840" t="s">
        <v>652</v>
      </c>
      <c r="S365" s="829"/>
      <c r="T365" s="829" t="s">
        <v>5</v>
      </c>
      <c r="U365" s="829" t="s">
        <v>323</v>
      </c>
      <c r="V365" s="847" t="s">
        <v>652</v>
      </c>
    </row>
    <row r="366" spans="1:22" outlineLevel="1">
      <c r="A366" s="847" t="s">
        <v>292</v>
      </c>
      <c r="B366" s="829" t="s">
        <v>2936</v>
      </c>
      <c r="C366" s="839">
        <v>43133</v>
      </c>
      <c r="D366" s="847" t="s">
        <v>3113</v>
      </c>
      <c r="E366" s="830" t="s">
        <v>3114</v>
      </c>
      <c r="F366" s="831">
        <v>70974</v>
      </c>
      <c r="G366" s="832">
        <v>47.93</v>
      </c>
      <c r="H366" s="829">
        <v>68</v>
      </c>
      <c r="I366" s="829" t="s">
        <v>322</v>
      </c>
      <c r="J366" s="1241">
        <f t="shared" si="20"/>
        <v>68</v>
      </c>
      <c r="K366" s="840" t="s">
        <v>865</v>
      </c>
      <c r="L366" s="841" t="s">
        <v>661</v>
      </c>
      <c r="M366" s="841" t="s">
        <v>352</v>
      </c>
      <c r="N366" s="841" t="s">
        <v>1390</v>
      </c>
      <c r="O366" s="841"/>
      <c r="P366" s="841" t="s">
        <v>5</v>
      </c>
      <c r="Q366" s="841" t="s">
        <v>323</v>
      </c>
      <c r="R366" s="840" t="s">
        <v>652</v>
      </c>
      <c r="S366" s="829"/>
      <c r="T366" s="829" t="s">
        <v>5</v>
      </c>
      <c r="U366" s="829" t="s">
        <v>323</v>
      </c>
      <c r="V366" s="847" t="s">
        <v>652</v>
      </c>
    </row>
    <row r="367" spans="1:22" outlineLevel="1">
      <c r="A367" s="847" t="s">
        <v>292</v>
      </c>
      <c r="B367" s="829" t="s">
        <v>2936</v>
      </c>
      <c r="C367" s="839">
        <v>43133</v>
      </c>
      <c r="D367" s="847" t="s">
        <v>2989</v>
      </c>
      <c r="E367" s="830" t="s">
        <v>2376</v>
      </c>
      <c r="F367" s="831">
        <v>70974</v>
      </c>
      <c r="G367" s="832">
        <v>7.33</v>
      </c>
      <c r="H367" s="829">
        <v>10.4</v>
      </c>
      <c r="I367" s="829" t="s">
        <v>322</v>
      </c>
      <c r="J367" s="1241">
        <f t="shared" si="20"/>
        <v>10.4</v>
      </c>
      <c r="K367" s="840" t="s">
        <v>865</v>
      </c>
      <c r="L367" s="841" t="s">
        <v>661</v>
      </c>
      <c r="M367" s="841" t="s">
        <v>352</v>
      </c>
      <c r="N367" s="841" t="s">
        <v>1390</v>
      </c>
      <c r="O367" s="841"/>
      <c r="P367" s="841" t="s">
        <v>5</v>
      </c>
      <c r="Q367" s="841" t="s">
        <v>323</v>
      </c>
      <c r="R367" s="840" t="s">
        <v>652</v>
      </c>
      <c r="S367" s="829"/>
      <c r="T367" s="829" t="s">
        <v>5</v>
      </c>
      <c r="U367" s="829" t="s">
        <v>323</v>
      </c>
      <c r="V367" s="847" t="s">
        <v>652</v>
      </c>
    </row>
    <row r="368" spans="1:22" outlineLevel="1">
      <c r="A368" s="847" t="s">
        <v>292</v>
      </c>
      <c r="B368" s="829" t="s">
        <v>2936</v>
      </c>
      <c r="C368" s="839">
        <v>43159</v>
      </c>
      <c r="D368" s="847" t="s">
        <v>3115</v>
      </c>
      <c r="E368" s="830" t="s">
        <v>3116</v>
      </c>
      <c r="F368" s="831">
        <v>70974</v>
      </c>
      <c r="G368" s="832">
        <v>47.93</v>
      </c>
      <c r="H368" s="829">
        <v>68</v>
      </c>
      <c r="I368" s="829" t="s">
        <v>322</v>
      </c>
      <c r="J368" s="1241">
        <f t="shared" si="20"/>
        <v>68</v>
      </c>
      <c r="K368" s="840" t="s">
        <v>865</v>
      </c>
      <c r="L368" s="841" t="s">
        <v>661</v>
      </c>
      <c r="M368" s="841" t="s">
        <v>352</v>
      </c>
      <c r="N368" s="841" t="s">
        <v>1390</v>
      </c>
      <c r="O368" s="841"/>
      <c r="P368" s="841" t="s">
        <v>5</v>
      </c>
      <c r="Q368" s="841" t="s">
        <v>323</v>
      </c>
      <c r="R368" s="840" t="s">
        <v>652</v>
      </c>
      <c r="S368" s="829"/>
      <c r="T368" s="829" t="s">
        <v>5</v>
      </c>
      <c r="U368" s="829" t="s">
        <v>323</v>
      </c>
      <c r="V368" s="847" t="s">
        <v>652</v>
      </c>
    </row>
    <row r="369" spans="1:22" outlineLevel="1">
      <c r="A369" s="847" t="s">
        <v>292</v>
      </c>
      <c r="B369" s="829" t="s">
        <v>2936</v>
      </c>
      <c r="C369" s="839">
        <v>43150</v>
      </c>
      <c r="D369" s="847" t="s">
        <v>3117</v>
      </c>
      <c r="E369" s="830" t="s">
        <v>3118</v>
      </c>
      <c r="F369" s="831">
        <v>70969</v>
      </c>
      <c r="G369" s="832">
        <v>158.59</v>
      </c>
      <c r="H369" s="829">
        <v>225</v>
      </c>
      <c r="I369" s="829" t="s">
        <v>322</v>
      </c>
      <c r="J369" s="1241">
        <f t="shared" si="20"/>
        <v>225</v>
      </c>
      <c r="K369" s="840" t="s">
        <v>865</v>
      </c>
      <c r="L369" s="841" t="s">
        <v>665</v>
      </c>
      <c r="M369" s="841" t="s">
        <v>352</v>
      </c>
      <c r="N369" s="841" t="s">
        <v>651</v>
      </c>
      <c r="O369" s="841"/>
      <c r="P369" s="841" t="s">
        <v>5</v>
      </c>
      <c r="Q369" s="841" t="s">
        <v>323</v>
      </c>
      <c r="R369" s="840" t="s">
        <v>652</v>
      </c>
      <c r="S369" s="829"/>
      <c r="T369" s="829" t="s">
        <v>5</v>
      </c>
      <c r="U369" s="829" t="s">
        <v>323</v>
      </c>
      <c r="V369" s="847" t="s">
        <v>652</v>
      </c>
    </row>
    <row r="370" spans="1:22" outlineLevel="1">
      <c r="A370" s="847" t="s">
        <v>292</v>
      </c>
      <c r="B370" s="829" t="s">
        <v>2936</v>
      </c>
      <c r="C370" s="839">
        <v>43153</v>
      </c>
      <c r="D370" s="847" t="s">
        <v>3119</v>
      </c>
      <c r="E370" s="830" t="s">
        <v>3120</v>
      </c>
      <c r="F370" s="831">
        <v>70969</v>
      </c>
      <c r="G370" s="832">
        <v>39.65</v>
      </c>
      <c r="H370" s="829">
        <v>56.25</v>
      </c>
      <c r="I370" s="829" t="s">
        <v>322</v>
      </c>
      <c r="J370" s="1241">
        <f t="shared" si="20"/>
        <v>56.25</v>
      </c>
      <c r="K370" s="840" t="s">
        <v>865</v>
      </c>
      <c r="L370" s="841" t="s">
        <v>665</v>
      </c>
      <c r="M370" s="841" t="s">
        <v>352</v>
      </c>
      <c r="N370" s="841" t="s">
        <v>651</v>
      </c>
      <c r="O370" s="841"/>
      <c r="P370" s="841" t="s">
        <v>5</v>
      </c>
      <c r="Q370" s="841" t="s">
        <v>323</v>
      </c>
      <c r="R370" s="840" t="s">
        <v>652</v>
      </c>
      <c r="S370" s="829"/>
      <c r="T370" s="829" t="s">
        <v>5</v>
      </c>
      <c r="U370" s="829" t="s">
        <v>323</v>
      </c>
      <c r="V370" s="847" t="s">
        <v>652</v>
      </c>
    </row>
    <row r="371" spans="1:22" outlineLevel="1">
      <c r="A371" s="847" t="s">
        <v>292</v>
      </c>
      <c r="B371" s="829" t="s">
        <v>2936</v>
      </c>
      <c r="C371" s="839">
        <v>43159</v>
      </c>
      <c r="D371" s="847" t="s">
        <v>3121</v>
      </c>
      <c r="E371" s="830" t="s">
        <v>2660</v>
      </c>
      <c r="F371" s="831">
        <v>70984</v>
      </c>
      <c r="G371" s="832">
        <v>-156.01</v>
      </c>
      <c r="H371" s="829">
        <v>-156.01</v>
      </c>
      <c r="I371" s="829" t="s">
        <v>60</v>
      </c>
      <c r="J371" s="1241">
        <v>-221.34</v>
      </c>
      <c r="K371" s="840" t="s">
        <v>2661</v>
      </c>
      <c r="L371" s="841" t="s">
        <v>645</v>
      </c>
      <c r="M371" s="841" t="s">
        <v>352</v>
      </c>
      <c r="N371" s="841" t="s">
        <v>1390</v>
      </c>
      <c r="O371" s="841"/>
      <c r="P371" s="841" t="s">
        <v>5</v>
      </c>
      <c r="Q371" s="841" t="s">
        <v>323</v>
      </c>
      <c r="R371" s="840" t="s">
        <v>652</v>
      </c>
      <c r="S371" s="829"/>
      <c r="T371" s="829" t="s">
        <v>5</v>
      </c>
      <c r="U371" s="829" t="s">
        <v>323</v>
      </c>
      <c r="V371" s="847" t="s">
        <v>652</v>
      </c>
    </row>
    <row r="372" spans="1:22" outlineLevel="1">
      <c r="A372" s="847" t="s">
        <v>292</v>
      </c>
      <c r="B372" s="829" t="s">
        <v>2936</v>
      </c>
      <c r="C372" s="839">
        <v>43153</v>
      </c>
      <c r="D372" s="847" t="s">
        <v>2969</v>
      </c>
      <c r="E372" s="830" t="s">
        <v>3122</v>
      </c>
      <c r="F372" s="831">
        <v>70974</v>
      </c>
      <c r="G372" s="832">
        <v>2.82</v>
      </c>
      <c r="H372" s="829">
        <v>4</v>
      </c>
      <c r="I372" s="829" t="s">
        <v>322</v>
      </c>
      <c r="J372" s="1241">
        <f>H372</f>
        <v>4</v>
      </c>
      <c r="K372" s="840" t="s">
        <v>883</v>
      </c>
      <c r="L372" s="841" t="s">
        <v>661</v>
      </c>
      <c r="M372" s="841" t="s">
        <v>352</v>
      </c>
      <c r="N372" s="841"/>
      <c r="O372" s="841"/>
      <c r="P372" s="841" t="s">
        <v>5</v>
      </c>
      <c r="Q372" s="841" t="s">
        <v>323</v>
      </c>
      <c r="R372" s="840" t="s">
        <v>652</v>
      </c>
      <c r="S372" s="829"/>
      <c r="T372" s="829" t="s">
        <v>5</v>
      </c>
      <c r="U372" s="829" t="s">
        <v>323</v>
      </c>
      <c r="V372" s="847" t="s">
        <v>652</v>
      </c>
    </row>
    <row r="373" spans="1:22" outlineLevel="1">
      <c r="A373" s="847" t="s">
        <v>292</v>
      </c>
      <c r="B373" s="829" t="s">
        <v>2936</v>
      </c>
      <c r="C373" s="839">
        <v>43154</v>
      </c>
      <c r="D373" s="847" t="s">
        <v>2969</v>
      </c>
      <c r="E373" s="830" t="s">
        <v>3123</v>
      </c>
      <c r="F373" s="831">
        <v>70974</v>
      </c>
      <c r="G373" s="832">
        <v>1.76</v>
      </c>
      <c r="H373" s="829">
        <v>2.5</v>
      </c>
      <c r="I373" s="829" t="s">
        <v>322</v>
      </c>
      <c r="J373" s="1241">
        <f>H373</f>
        <v>2.5</v>
      </c>
      <c r="K373" s="840" t="s">
        <v>880</v>
      </c>
      <c r="L373" s="841" t="s">
        <v>661</v>
      </c>
      <c r="M373" s="841" t="s">
        <v>352</v>
      </c>
      <c r="N373" s="841"/>
      <c r="O373" s="841"/>
      <c r="P373" s="841" t="s">
        <v>5</v>
      </c>
      <c r="Q373" s="841" t="s">
        <v>323</v>
      </c>
      <c r="R373" s="840" t="s">
        <v>652</v>
      </c>
      <c r="S373" s="829"/>
      <c r="T373" s="829" t="s">
        <v>5</v>
      </c>
      <c r="U373" s="829" t="s">
        <v>323</v>
      </c>
      <c r="V373" s="847" t="s">
        <v>652</v>
      </c>
    </row>
    <row r="374" spans="1:22">
      <c r="A374" s="842" t="s">
        <v>647</v>
      </c>
      <c r="B374" s="842"/>
      <c r="C374" s="842"/>
      <c r="D374" s="842"/>
      <c r="E374" s="843"/>
      <c r="F374" s="844"/>
      <c r="G374" s="845">
        <f>SUM(G352:G373)</f>
        <v>838.31000000000006</v>
      </c>
      <c r="H374" s="846">
        <f>SUM(H352:H373)</f>
        <v>1262.2100000000003</v>
      </c>
      <c r="I374" s="842"/>
      <c r="J374" s="1242">
        <f>SUM(J352:J373)</f>
        <v>1142.2300000000002</v>
      </c>
      <c r="K374" s="842"/>
      <c r="L374" s="842"/>
      <c r="M374" s="842"/>
      <c r="N374" s="842"/>
      <c r="O374" s="842"/>
      <c r="P374" s="842"/>
      <c r="Q374" s="842"/>
      <c r="R374" s="842"/>
      <c r="S374" s="829"/>
      <c r="T374" s="829"/>
      <c r="U374" s="829"/>
      <c r="V374" s="829"/>
    </row>
    <row r="375" spans="1:22" outlineLevel="1">
      <c r="A375" s="847" t="s">
        <v>293</v>
      </c>
      <c r="B375" s="829" t="s">
        <v>2936</v>
      </c>
      <c r="C375" s="839">
        <v>43154</v>
      </c>
      <c r="D375" s="847" t="s">
        <v>3124</v>
      </c>
      <c r="E375" s="830" t="s">
        <v>3125</v>
      </c>
      <c r="F375" s="831">
        <v>70974</v>
      </c>
      <c r="G375" s="832">
        <v>141.66999999999999</v>
      </c>
      <c r="H375" s="829">
        <v>201</v>
      </c>
      <c r="I375" s="829" t="s">
        <v>322</v>
      </c>
      <c r="J375" s="1241">
        <f>H375</f>
        <v>201</v>
      </c>
      <c r="K375" s="840" t="s">
        <v>850</v>
      </c>
      <c r="L375" s="841" t="s">
        <v>661</v>
      </c>
      <c r="M375" s="841" t="s">
        <v>352</v>
      </c>
      <c r="N375" s="841" t="s">
        <v>651</v>
      </c>
      <c r="O375" s="841"/>
      <c r="P375" s="841" t="s">
        <v>5</v>
      </c>
      <c r="Q375" s="841" t="s">
        <v>323</v>
      </c>
      <c r="R375" s="840" t="s">
        <v>652</v>
      </c>
      <c r="S375" s="829"/>
      <c r="T375" s="829" t="s">
        <v>5</v>
      </c>
      <c r="U375" s="829" t="s">
        <v>323</v>
      </c>
      <c r="V375" s="847" t="s">
        <v>652</v>
      </c>
    </row>
    <row r="376" spans="1:22" outlineLevel="1">
      <c r="A376" s="847" t="s">
        <v>293</v>
      </c>
      <c r="B376" s="829" t="s">
        <v>2936</v>
      </c>
      <c r="C376" s="839">
        <v>43146</v>
      </c>
      <c r="D376" s="847" t="s">
        <v>3126</v>
      </c>
      <c r="E376" s="830" t="s">
        <v>3127</v>
      </c>
      <c r="F376" s="831">
        <v>70969</v>
      </c>
      <c r="G376" s="832">
        <v>11.45</v>
      </c>
      <c r="H376" s="829">
        <v>16.25</v>
      </c>
      <c r="I376" s="829" t="s">
        <v>322</v>
      </c>
      <c r="J376" s="1241">
        <f>H376</f>
        <v>16.25</v>
      </c>
      <c r="K376" s="840" t="s">
        <v>680</v>
      </c>
      <c r="L376" s="841" t="s">
        <v>665</v>
      </c>
      <c r="M376" s="841" t="s">
        <v>352</v>
      </c>
      <c r="N376" s="841" t="s">
        <v>2952</v>
      </c>
      <c r="O376" s="841"/>
      <c r="P376" s="841" t="s">
        <v>5</v>
      </c>
      <c r="Q376" s="841" t="s">
        <v>323</v>
      </c>
      <c r="R376" s="840" t="s">
        <v>652</v>
      </c>
      <c r="S376" s="829"/>
      <c r="T376" s="829" t="s">
        <v>5</v>
      </c>
      <c r="U376" s="829" t="s">
        <v>323</v>
      </c>
      <c r="V376" s="847" t="s">
        <v>652</v>
      </c>
    </row>
    <row r="377" spans="1:22" outlineLevel="1">
      <c r="A377" s="847" t="s">
        <v>293</v>
      </c>
      <c r="B377" s="829" t="s">
        <v>2936</v>
      </c>
      <c r="C377" s="839">
        <v>43150</v>
      </c>
      <c r="D377" s="847" t="s">
        <v>3128</v>
      </c>
      <c r="E377" s="830" t="s">
        <v>3129</v>
      </c>
      <c r="F377" s="831">
        <v>70973</v>
      </c>
      <c r="G377" s="832">
        <v>52.86</v>
      </c>
      <c r="H377" s="829">
        <v>75</v>
      </c>
      <c r="I377" s="829" t="s">
        <v>322</v>
      </c>
      <c r="J377" s="1241">
        <f>H377</f>
        <v>75</v>
      </c>
      <c r="K377" s="840" t="s">
        <v>680</v>
      </c>
      <c r="L377" s="841" t="s">
        <v>917</v>
      </c>
      <c r="M377" s="841" t="s">
        <v>352</v>
      </c>
      <c r="N377" s="841" t="s">
        <v>2952</v>
      </c>
      <c r="O377" s="841"/>
      <c r="P377" s="841" t="s">
        <v>5</v>
      </c>
      <c r="Q377" s="841" t="s">
        <v>323</v>
      </c>
      <c r="R377" s="840" t="s">
        <v>652</v>
      </c>
      <c r="S377" s="829"/>
      <c r="T377" s="829" t="s">
        <v>5</v>
      </c>
      <c r="U377" s="829" t="s">
        <v>323</v>
      </c>
      <c r="V377" s="847" t="s">
        <v>652</v>
      </c>
    </row>
    <row r="378" spans="1:22">
      <c r="A378" s="842" t="s">
        <v>647</v>
      </c>
      <c r="B378" s="842"/>
      <c r="C378" s="842"/>
      <c r="D378" s="842"/>
      <c r="E378" s="843"/>
      <c r="F378" s="844"/>
      <c r="G378" s="845">
        <f>SUM(G375:G377)</f>
        <v>205.97999999999996</v>
      </c>
      <c r="H378" s="846">
        <f>SUM(H375:H377)</f>
        <v>292.25</v>
      </c>
      <c r="I378" s="842"/>
      <c r="J378" s="1242">
        <f>SUM(J375:J377)</f>
        <v>292.25</v>
      </c>
      <c r="K378" s="842"/>
      <c r="L378" s="842"/>
      <c r="M378" s="842"/>
      <c r="N378" s="842"/>
      <c r="O378" s="842"/>
      <c r="P378" s="842"/>
      <c r="Q378" s="842"/>
      <c r="R378" s="842"/>
      <c r="S378" s="829"/>
      <c r="T378" s="829"/>
      <c r="U378" s="829"/>
      <c r="V378" s="829"/>
    </row>
    <row r="379" spans="1:22" outlineLevel="1">
      <c r="A379" s="847" t="s">
        <v>294</v>
      </c>
      <c r="B379" s="829" t="s">
        <v>2938</v>
      </c>
      <c r="C379" s="839">
        <v>43122</v>
      </c>
      <c r="D379" s="847" t="s">
        <v>2941</v>
      </c>
      <c r="E379" s="830" t="s">
        <v>3130</v>
      </c>
      <c r="F379" s="831">
        <v>70672</v>
      </c>
      <c r="G379" s="832">
        <v>20.74</v>
      </c>
      <c r="H379" s="829">
        <v>28</v>
      </c>
      <c r="I379" s="829" t="s">
        <v>322</v>
      </c>
      <c r="J379" s="1241">
        <f t="shared" ref="J379:J392" si="21">H379</f>
        <v>28</v>
      </c>
      <c r="K379" s="840" t="s">
        <v>880</v>
      </c>
      <c r="L379" s="841" t="s">
        <v>661</v>
      </c>
      <c r="M379" s="841" t="s">
        <v>352</v>
      </c>
      <c r="N379" s="841"/>
      <c r="O379" s="841"/>
      <c r="P379" s="841" t="s">
        <v>5</v>
      </c>
      <c r="Q379" s="841" t="s">
        <v>323</v>
      </c>
      <c r="R379" s="840" t="s">
        <v>652</v>
      </c>
      <c r="S379" s="829"/>
      <c r="T379" s="829" t="s">
        <v>5</v>
      </c>
      <c r="U379" s="829" t="s">
        <v>323</v>
      </c>
      <c r="V379" s="847" t="s">
        <v>652</v>
      </c>
    </row>
    <row r="380" spans="1:22" outlineLevel="1">
      <c r="A380" s="847" t="s">
        <v>294</v>
      </c>
      <c r="B380" s="829" t="s">
        <v>2938</v>
      </c>
      <c r="C380" s="839">
        <v>43126</v>
      </c>
      <c r="D380" s="847" t="s">
        <v>2941</v>
      </c>
      <c r="E380" s="830" t="s">
        <v>3131</v>
      </c>
      <c r="F380" s="831">
        <v>70672</v>
      </c>
      <c r="G380" s="832">
        <v>5.78</v>
      </c>
      <c r="H380" s="829">
        <v>7.8</v>
      </c>
      <c r="I380" s="829" t="s">
        <v>322</v>
      </c>
      <c r="J380" s="1241">
        <f t="shared" si="21"/>
        <v>7.8</v>
      </c>
      <c r="K380" s="840" t="s">
        <v>880</v>
      </c>
      <c r="L380" s="841" t="s">
        <v>661</v>
      </c>
      <c r="M380" s="841" t="s">
        <v>352</v>
      </c>
      <c r="N380" s="841"/>
      <c r="O380" s="841"/>
      <c r="P380" s="841" t="s">
        <v>5</v>
      </c>
      <c r="Q380" s="841" t="s">
        <v>323</v>
      </c>
      <c r="R380" s="840" t="s">
        <v>652</v>
      </c>
      <c r="S380" s="829"/>
      <c r="T380" s="829" t="s">
        <v>5</v>
      </c>
      <c r="U380" s="829" t="s">
        <v>323</v>
      </c>
      <c r="V380" s="847" t="s">
        <v>652</v>
      </c>
    </row>
    <row r="381" spans="1:22" outlineLevel="1">
      <c r="A381" s="847" t="s">
        <v>294</v>
      </c>
      <c r="B381" s="829" t="s">
        <v>2938</v>
      </c>
      <c r="C381" s="839">
        <v>43129</v>
      </c>
      <c r="D381" s="847" t="s">
        <v>2941</v>
      </c>
      <c r="E381" s="830" t="s">
        <v>3132</v>
      </c>
      <c r="F381" s="831">
        <v>70672</v>
      </c>
      <c r="G381" s="832">
        <v>41.47</v>
      </c>
      <c r="H381" s="829">
        <v>56</v>
      </c>
      <c r="I381" s="829" t="s">
        <v>322</v>
      </c>
      <c r="J381" s="1241">
        <f t="shared" si="21"/>
        <v>56</v>
      </c>
      <c r="K381" s="840" t="s">
        <v>880</v>
      </c>
      <c r="L381" s="841" t="s">
        <v>661</v>
      </c>
      <c r="M381" s="841" t="s">
        <v>352</v>
      </c>
      <c r="N381" s="841"/>
      <c r="O381" s="841"/>
      <c r="P381" s="841" t="s">
        <v>5</v>
      </c>
      <c r="Q381" s="841" t="s">
        <v>323</v>
      </c>
      <c r="R381" s="840" t="s">
        <v>652</v>
      </c>
      <c r="S381" s="829"/>
      <c r="T381" s="829" t="s">
        <v>5</v>
      </c>
      <c r="U381" s="829" t="s">
        <v>323</v>
      </c>
      <c r="V381" s="847" t="s">
        <v>652</v>
      </c>
    </row>
    <row r="382" spans="1:22" outlineLevel="1">
      <c r="A382" s="847" t="s">
        <v>294</v>
      </c>
      <c r="B382" s="829" t="s">
        <v>2938</v>
      </c>
      <c r="C382" s="839">
        <v>43129</v>
      </c>
      <c r="D382" s="847" t="s">
        <v>2941</v>
      </c>
      <c r="E382" s="830" t="s">
        <v>3133</v>
      </c>
      <c r="F382" s="831">
        <v>70672</v>
      </c>
      <c r="G382" s="832">
        <v>1.1100000000000001</v>
      </c>
      <c r="H382" s="829">
        <v>1.5</v>
      </c>
      <c r="I382" s="829" t="s">
        <v>322</v>
      </c>
      <c r="J382" s="1241">
        <f t="shared" si="21"/>
        <v>1.5</v>
      </c>
      <c r="K382" s="840" t="s">
        <v>880</v>
      </c>
      <c r="L382" s="841" t="s">
        <v>661</v>
      </c>
      <c r="M382" s="841" t="s">
        <v>352</v>
      </c>
      <c r="N382" s="841"/>
      <c r="O382" s="841"/>
      <c r="P382" s="841" t="s">
        <v>5</v>
      </c>
      <c r="Q382" s="841" t="s">
        <v>323</v>
      </c>
      <c r="R382" s="840" t="s">
        <v>652</v>
      </c>
      <c r="S382" s="829"/>
      <c r="T382" s="829" t="s">
        <v>5</v>
      </c>
      <c r="U382" s="829" t="s">
        <v>323</v>
      </c>
      <c r="V382" s="847" t="s">
        <v>652</v>
      </c>
    </row>
    <row r="383" spans="1:22" outlineLevel="1">
      <c r="A383" s="847" t="s">
        <v>294</v>
      </c>
      <c r="B383" s="829" t="s">
        <v>2938</v>
      </c>
      <c r="C383" s="839">
        <v>43129</v>
      </c>
      <c r="D383" s="847" t="s">
        <v>2941</v>
      </c>
      <c r="E383" s="830" t="s">
        <v>3134</v>
      </c>
      <c r="F383" s="831">
        <v>70672</v>
      </c>
      <c r="G383" s="832">
        <v>4.91</v>
      </c>
      <c r="H383" s="829">
        <v>6.63</v>
      </c>
      <c r="I383" s="829" t="s">
        <v>322</v>
      </c>
      <c r="J383" s="1241">
        <f t="shared" si="21"/>
        <v>6.63</v>
      </c>
      <c r="K383" s="840" t="s">
        <v>880</v>
      </c>
      <c r="L383" s="841" t="s">
        <v>661</v>
      </c>
      <c r="M383" s="841" t="s">
        <v>352</v>
      </c>
      <c r="N383" s="841"/>
      <c r="O383" s="841"/>
      <c r="P383" s="841" t="s">
        <v>5</v>
      </c>
      <c r="Q383" s="841" t="s">
        <v>323</v>
      </c>
      <c r="R383" s="840" t="s">
        <v>652</v>
      </c>
      <c r="S383" s="829"/>
      <c r="T383" s="829" t="s">
        <v>5</v>
      </c>
      <c r="U383" s="829" t="s">
        <v>323</v>
      </c>
      <c r="V383" s="847" t="s">
        <v>652</v>
      </c>
    </row>
    <row r="384" spans="1:22" outlineLevel="1">
      <c r="A384" s="847" t="s">
        <v>294</v>
      </c>
      <c r="B384" s="829" t="s">
        <v>2938</v>
      </c>
      <c r="C384" s="839">
        <v>43131</v>
      </c>
      <c r="D384" s="847" t="s">
        <v>2941</v>
      </c>
      <c r="E384" s="830" t="s">
        <v>3135</v>
      </c>
      <c r="F384" s="831">
        <v>70672</v>
      </c>
      <c r="G384" s="832">
        <v>7.82</v>
      </c>
      <c r="H384" s="829">
        <v>10.56</v>
      </c>
      <c r="I384" s="829" t="s">
        <v>322</v>
      </c>
      <c r="J384" s="1241">
        <f t="shared" si="21"/>
        <v>10.56</v>
      </c>
      <c r="K384" s="840" t="s">
        <v>886</v>
      </c>
      <c r="L384" s="841" t="s">
        <v>661</v>
      </c>
      <c r="M384" s="841" t="s">
        <v>352</v>
      </c>
      <c r="N384" s="841"/>
      <c r="O384" s="841"/>
      <c r="P384" s="841" t="s">
        <v>5</v>
      </c>
      <c r="Q384" s="841" t="s">
        <v>323</v>
      </c>
      <c r="R384" s="840" t="s">
        <v>652</v>
      </c>
      <c r="S384" s="829"/>
      <c r="T384" s="829" t="s">
        <v>5</v>
      </c>
      <c r="U384" s="829" t="s">
        <v>323</v>
      </c>
      <c r="V384" s="847" t="s">
        <v>652</v>
      </c>
    </row>
    <row r="385" spans="1:22" outlineLevel="1">
      <c r="A385" s="847" t="s">
        <v>294</v>
      </c>
      <c r="B385" s="829" t="s">
        <v>2938</v>
      </c>
      <c r="C385" s="839">
        <v>43126</v>
      </c>
      <c r="D385" s="847" t="s">
        <v>2941</v>
      </c>
      <c r="E385" s="830" t="s">
        <v>3136</v>
      </c>
      <c r="F385" s="831">
        <v>70672</v>
      </c>
      <c r="G385" s="832">
        <v>1.63</v>
      </c>
      <c r="H385" s="829">
        <v>2.2000000000000002</v>
      </c>
      <c r="I385" s="829" t="s">
        <v>322</v>
      </c>
      <c r="J385" s="1241">
        <f t="shared" si="21"/>
        <v>2.2000000000000002</v>
      </c>
      <c r="K385" s="840" t="s">
        <v>1215</v>
      </c>
      <c r="L385" s="841" t="s">
        <v>661</v>
      </c>
      <c r="M385" s="841" t="s">
        <v>352</v>
      </c>
      <c r="N385" s="841"/>
      <c r="O385" s="841"/>
      <c r="P385" s="841" t="s">
        <v>5</v>
      </c>
      <c r="Q385" s="841" t="s">
        <v>323</v>
      </c>
      <c r="R385" s="840" t="s">
        <v>652</v>
      </c>
      <c r="S385" s="829"/>
      <c r="T385" s="829" t="s">
        <v>5</v>
      </c>
      <c r="U385" s="829" t="s">
        <v>323</v>
      </c>
      <c r="V385" s="847" t="s">
        <v>652</v>
      </c>
    </row>
    <row r="386" spans="1:22" outlineLevel="1">
      <c r="A386" s="847" t="s">
        <v>294</v>
      </c>
      <c r="B386" s="829" t="s">
        <v>2936</v>
      </c>
      <c r="C386" s="839">
        <v>43159</v>
      </c>
      <c r="D386" s="847" t="s">
        <v>2987</v>
      </c>
      <c r="E386" s="830" t="s">
        <v>3137</v>
      </c>
      <c r="F386" s="831">
        <v>70974</v>
      </c>
      <c r="G386" s="832">
        <v>21.14</v>
      </c>
      <c r="H386" s="829">
        <v>30</v>
      </c>
      <c r="I386" s="829" t="s">
        <v>322</v>
      </c>
      <c r="J386" s="1241">
        <f t="shared" si="21"/>
        <v>30</v>
      </c>
      <c r="K386" s="840" t="s">
        <v>756</v>
      </c>
      <c r="L386" s="841" t="s">
        <v>661</v>
      </c>
      <c r="M386" s="841" t="s">
        <v>352</v>
      </c>
      <c r="N386" s="841"/>
      <c r="O386" s="841"/>
      <c r="P386" s="841" t="s">
        <v>5</v>
      </c>
      <c r="Q386" s="841" t="s">
        <v>323</v>
      </c>
      <c r="R386" s="840" t="s">
        <v>652</v>
      </c>
      <c r="S386" s="829"/>
      <c r="T386" s="829" t="s">
        <v>5</v>
      </c>
      <c r="U386" s="829" t="s">
        <v>323</v>
      </c>
      <c r="V386" s="847" t="s">
        <v>652</v>
      </c>
    </row>
    <row r="387" spans="1:22" outlineLevel="1">
      <c r="A387" s="847" t="s">
        <v>294</v>
      </c>
      <c r="B387" s="829" t="s">
        <v>2936</v>
      </c>
      <c r="C387" s="839">
        <v>43159</v>
      </c>
      <c r="D387" s="847" t="s">
        <v>2987</v>
      </c>
      <c r="E387" s="830" t="s">
        <v>2990</v>
      </c>
      <c r="F387" s="831">
        <v>70974</v>
      </c>
      <c r="G387" s="832">
        <v>1.06</v>
      </c>
      <c r="H387" s="829">
        <v>1.5</v>
      </c>
      <c r="I387" s="829" t="s">
        <v>322</v>
      </c>
      <c r="J387" s="1241">
        <f t="shared" si="21"/>
        <v>1.5</v>
      </c>
      <c r="K387" s="840" t="s">
        <v>880</v>
      </c>
      <c r="L387" s="841" t="s">
        <v>661</v>
      </c>
      <c r="M387" s="841" t="s">
        <v>352</v>
      </c>
      <c r="N387" s="841"/>
      <c r="O387" s="841"/>
      <c r="P387" s="841" t="s">
        <v>5</v>
      </c>
      <c r="Q387" s="841" t="s">
        <v>323</v>
      </c>
      <c r="R387" s="840" t="s">
        <v>652</v>
      </c>
      <c r="S387" s="829"/>
      <c r="T387" s="829" t="s">
        <v>5</v>
      </c>
      <c r="U387" s="829" t="s">
        <v>323</v>
      </c>
      <c r="V387" s="847" t="s">
        <v>652</v>
      </c>
    </row>
    <row r="388" spans="1:22" outlineLevel="1">
      <c r="A388" s="847" t="s">
        <v>294</v>
      </c>
      <c r="B388" s="829" t="s">
        <v>2936</v>
      </c>
      <c r="C388" s="839">
        <v>43152</v>
      </c>
      <c r="D388" s="847" t="s">
        <v>2969</v>
      </c>
      <c r="E388" s="830" t="s">
        <v>3138</v>
      </c>
      <c r="F388" s="831">
        <v>70974</v>
      </c>
      <c r="G388" s="832">
        <v>35.24</v>
      </c>
      <c r="H388" s="829">
        <v>50</v>
      </c>
      <c r="I388" s="829" t="s">
        <v>322</v>
      </c>
      <c r="J388" s="1241">
        <f t="shared" si="21"/>
        <v>50</v>
      </c>
      <c r="K388" s="840" t="s">
        <v>880</v>
      </c>
      <c r="L388" s="841" t="s">
        <v>661</v>
      </c>
      <c r="M388" s="841" t="s">
        <v>352</v>
      </c>
      <c r="N388" s="841"/>
      <c r="O388" s="841"/>
      <c r="P388" s="841" t="s">
        <v>5</v>
      </c>
      <c r="Q388" s="841" t="s">
        <v>323</v>
      </c>
      <c r="R388" s="840" t="s">
        <v>652</v>
      </c>
      <c r="S388" s="829"/>
      <c r="T388" s="829" t="s">
        <v>5</v>
      </c>
      <c r="U388" s="829" t="s">
        <v>323</v>
      </c>
      <c r="V388" s="847" t="s">
        <v>652</v>
      </c>
    </row>
    <row r="389" spans="1:22" outlineLevel="1">
      <c r="A389" s="847" t="s">
        <v>294</v>
      </c>
      <c r="B389" s="829" t="s">
        <v>2936</v>
      </c>
      <c r="C389" s="839">
        <v>43153</v>
      </c>
      <c r="D389" s="847" t="s">
        <v>2969</v>
      </c>
      <c r="E389" s="830" t="s">
        <v>3139</v>
      </c>
      <c r="F389" s="831">
        <v>70974</v>
      </c>
      <c r="G389" s="832">
        <v>5.5</v>
      </c>
      <c r="H389" s="829">
        <v>7.8</v>
      </c>
      <c r="I389" s="829" t="s">
        <v>322</v>
      </c>
      <c r="J389" s="1241">
        <f t="shared" si="21"/>
        <v>7.8</v>
      </c>
      <c r="K389" s="840" t="s">
        <v>891</v>
      </c>
      <c r="L389" s="841" t="s">
        <v>661</v>
      </c>
      <c r="M389" s="841" t="s">
        <v>352</v>
      </c>
      <c r="N389" s="841"/>
      <c r="O389" s="841"/>
      <c r="P389" s="841" t="s">
        <v>5</v>
      </c>
      <c r="Q389" s="841" t="s">
        <v>323</v>
      </c>
      <c r="R389" s="840" t="s">
        <v>652</v>
      </c>
      <c r="S389" s="829"/>
      <c r="T389" s="829" t="s">
        <v>5</v>
      </c>
      <c r="U389" s="829" t="s">
        <v>323</v>
      </c>
      <c r="V389" s="847" t="s">
        <v>652</v>
      </c>
    </row>
    <row r="390" spans="1:22" outlineLevel="1">
      <c r="A390" s="847" t="s">
        <v>294</v>
      </c>
      <c r="B390" s="829" t="s">
        <v>2936</v>
      </c>
      <c r="C390" s="839">
        <v>43159</v>
      </c>
      <c r="D390" s="847" t="s">
        <v>2987</v>
      </c>
      <c r="E390" s="830" t="s">
        <v>3140</v>
      </c>
      <c r="F390" s="831">
        <v>70974</v>
      </c>
      <c r="G390" s="832">
        <v>7.05</v>
      </c>
      <c r="H390" s="829">
        <v>10</v>
      </c>
      <c r="I390" s="829" t="s">
        <v>322</v>
      </c>
      <c r="J390" s="1241">
        <f t="shared" si="21"/>
        <v>10</v>
      </c>
      <c r="K390" s="840" t="s">
        <v>1219</v>
      </c>
      <c r="L390" s="841" t="s">
        <v>661</v>
      </c>
      <c r="M390" s="841" t="s">
        <v>352</v>
      </c>
      <c r="N390" s="841"/>
      <c r="O390" s="841"/>
      <c r="P390" s="841" t="s">
        <v>5</v>
      </c>
      <c r="Q390" s="841" t="s">
        <v>323</v>
      </c>
      <c r="R390" s="840" t="s">
        <v>652</v>
      </c>
      <c r="S390" s="829"/>
      <c r="T390" s="829" t="s">
        <v>5</v>
      </c>
      <c r="U390" s="829" t="s">
        <v>323</v>
      </c>
      <c r="V390" s="847" t="s">
        <v>652</v>
      </c>
    </row>
    <row r="391" spans="1:22" outlineLevel="1">
      <c r="A391" s="847" t="s">
        <v>294</v>
      </c>
      <c r="B391" s="829" t="s">
        <v>2936</v>
      </c>
      <c r="C391" s="839">
        <v>43133</v>
      </c>
      <c r="D391" s="847" t="s">
        <v>2989</v>
      </c>
      <c r="E391" s="830" t="s">
        <v>3141</v>
      </c>
      <c r="F391" s="831">
        <v>70974</v>
      </c>
      <c r="G391" s="832">
        <v>3.1</v>
      </c>
      <c r="H391" s="829">
        <v>4.4000000000000004</v>
      </c>
      <c r="I391" s="829" t="s">
        <v>322</v>
      </c>
      <c r="J391" s="1241">
        <f t="shared" si="21"/>
        <v>4.4000000000000004</v>
      </c>
      <c r="K391" s="840" t="s">
        <v>1203</v>
      </c>
      <c r="L391" s="841" t="s">
        <v>661</v>
      </c>
      <c r="M391" s="841" t="s">
        <v>352</v>
      </c>
      <c r="N391" s="841"/>
      <c r="O391" s="841"/>
      <c r="P391" s="841" t="s">
        <v>5</v>
      </c>
      <c r="Q391" s="841" t="s">
        <v>323</v>
      </c>
      <c r="R391" s="840" t="s">
        <v>652</v>
      </c>
      <c r="S391" s="829"/>
      <c r="T391" s="829" t="s">
        <v>5</v>
      </c>
      <c r="U391" s="829" t="s">
        <v>323</v>
      </c>
      <c r="V391" s="847" t="s">
        <v>652</v>
      </c>
    </row>
    <row r="392" spans="1:22" outlineLevel="1">
      <c r="A392" s="847" t="s">
        <v>294</v>
      </c>
      <c r="B392" s="829" t="s">
        <v>2936</v>
      </c>
      <c r="C392" s="839">
        <v>43145</v>
      </c>
      <c r="D392" s="847" t="s">
        <v>3091</v>
      </c>
      <c r="E392" s="830" t="s">
        <v>3142</v>
      </c>
      <c r="F392" s="831">
        <v>70974</v>
      </c>
      <c r="G392" s="832">
        <v>31.01</v>
      </c>
      <c r="H392" s="829">
        <v>44</v>
      </c>
      <c r="I392" s="829" t="s">
        <v>322</v>
      </c>
      <c r="J392" s="1241">
        <f t="shared" si="21"/>
        <v>44</v>
      </c>
      <c r="K392" s="840" t="s">
        <v>1280</v>
      </c>
      <c r="L392" s="841" t="s">
        <v>661</v>
      </c>
      <c r="M392" s="841" t="s">
        <v>352</v>
      </c>
      <c r="N392" s="841"/>
      <c r="O392" s="841"/>
      <c r="P392" s="841" t="s">
        <v>5</v>
      </c>
      <c r="Q392" s="841" t="s">
        <v>323</v>
      </c>
      <c r="R392" s="840" t="s">
        <v>652</v>
      </c>
      <c r="S392" s="829"/>
      <c r="T392" s="829" t="s">
        <v>5</v>
      </c>
      <c r="U392" s="829" t="s">
        <v>323</v>
      </c>
      <c r="V392" s="847" t="s">
        <v>652</v>
      </c>
    </row>
    <row r="393" spans="1:22">
      <c r="A393" s="842" t="s">
        <v>647</v>
      </c>
      <c r="B393" s="842"/>
      <c r="C393" s="842"/>
      <c r="D393" s="842"/>
      <c r="E393" s="843"/>
      <c r="F393" s="844"/>
      <c r="G393" s="845">
        <f>SUM(G379:G392)</f>
        <v>187.55999999999997</v>
      </c>
      <c r="H393" s="846">
        <f>SUM(H379:H392)</f>
        <v>260.39</v>
      </c>
      <c r="I393" s="842"/>
      <c r="J393" s="1242">
        <f>SUM(J379:J392)</f>
        <v>260.39</v>
      </c>
      <c r="K393" s="842"/>
      <c r="L393" s="842"/>
      <c r="M393" s="842"/>
      <c r="N393" s="842"/>
      <c r="O393" s="842"/>
      <c r="P393" s="842"/>
      <c r="Q393" s="842"/>
      <c r="R393" s="842"/>
      <c r="S393" s="829"/>
      <c r="T393" s="829"/>
      <c r="U393" s="829"/>
      <c r="V393" s="829"/>
    </row>
    <row r="394" spans="1:22" outlineLevel="1">
      <c r="A394" s="847" t="s">
        <v>296</v>
      </c>
      <c r="B394" s="829" t="s">
        <v>2938</v>
      </c>
      <c r="C394" s="839">
        <v>43112</v>
      </c>
      <c r="D394" s="847" t="s">
        <v>3143</v>
      </c>
      <c r="E394" s="830" t="s">
        <v>3144</v>
      </c>
      <c r="F394" s="831">
        <v>70672</v>
      </c>
      <c r="G394" s="832">
        <v>624.75</v>
      </c>
      <c r="H394" s="829">
        <v>843.6</v>
      </c>
      <c r="I394" s="829" t="s">
        <v>322</v>
      </c>
      <c r="J394" s="1241">
        <f>H394</f>
        <v>843.6</v>
      </c>
      <c r="K394" s="840" t="s">
        <v>844</v>
      </c>
      <c r="L394" s="841" t="s">
        <v>661</v>
      </c>
      <c r="M394" s="841" t="s">
        <v>352</v>
      </c>
      <c r="N394" s="841"/>
      <c r="O394" s="841"/>
      <c r="P394" s="841" t="s">
        <v>5</v>
      </c>
      <c r="Q394" s="841" t="s">
        <v>323</v>
      </c>
      <c r="R394" s="840" t="s">
        <v>652</v>
      </c>
      <c r="S394" s="829"/>
      <c r="T394" s="829" t="s">
        <v>5</v>
      </c>
      <c r="U394" s="829" t="s">
        <v>323</v>
      </c>
      <c r="V394" s="847" t="s">
        <v>652</v>
      </c>
    </row>
    <row r="395" spans="1:22">
      <c r="A395" s="842" t="s">
        <v>647</v>
      </c>
      <c r="B395" s="842"/>
      <c r="C395" s="842"/>
      <c r="D395" s="842"/>
      <c r="E395" s="843"/>
      <c r="F395" s="844"/>
      <c r="G395" s="845">
        <f>SUM(G394:G394)</f>
        <v>624.75</v>
      </c>
      <c r="H395" s="846">
        <f>SUM(H394:H394)</f>
        <v>843.6</v>
      </c>
      <c r="I395" s="842"/>
      <c r="J395" s="1242">
        <f>SUM(J394:J394)</f>
        <v>843.6</v>
      </c>
      <c r="K395" s="842"/>
      <c r="L395" s="842"/>
      <c r="M395" s="842"/>
      <c r="N395" s="842"/>
      <c r="O395" s="842"/>
      <c r="P395" s="842"/>
      <c r="Q395" s="842"/>
      <c r="R395" s="842"/>
      <c r="S395" s="829"/>
      <c r="T395" s="829"/>
      <c r="U395" s="829"/>
      <c r="V395" s="829"/>
    </row>
    <row r="396" spans="1:22" outlineLevel="1">
      <c r="A396" s="847" t="s">
        <v>330</v>
      </c>
      <c r="B396" s="829" t="s">
        <v>2938</v>
      </c>
      <c r="C396" s="839">
        <v>43115</v>
      </c>
      <c r="D396" s="847" t="s">
        <v>3145</v>
      </c>
      <c r="E396" s="830" t="s">
        <v>3146</v>
      </c>
      <c r="F396" s="831">
        <v>70672</v>
      </c>
      <c r="G396" s="832">
        <v>44.43</v>
      </c>
      <c r="H396" s="829">
        <v>60</v>
      </c>
      <c r="I396" s="829" t="s">
        <v>322</v>
      </c>
      <c r="J396" s="1241">
        <f t="shared" ref="J396:J419" si="22">H396</f>
        <v>60</v>
      </c>
      <c r="K396" s="840" t="s">
        <v>972</v>
      </c>
      <c r="L396" s="841" t="s">
        <v>661</v>
      </c>
      <c r="M396" s="841" t="s">
        <v>352</v>
      </c>
      <c r="N396" s="841"/>
      <c r="O396" s="841"/>
      <c r="P396" s="841" t="s">
        <v>5</v>
      </c>
      <c r="Q396" s="841" t="s">
        <v>323</v>
      </c>
      <c r="R396" s="840" t="s">
        <v>652</v>
      </c>
      <c r="S396" s="829"/>
      <c r="T396" s="829" t="s">
        <v>5</v>
      </c>
      <c r="U396" s="829" t="s">
        <v>323</v>
      </c>
      <c r="V396" s="847" t="s">
        <v>652</v>
      </c>
    </row>
    <row r="397" spans="1:22" outlineLevel="1">
      <c r="A397" s="847" t="s">
        <v>330</v>
      </c>
      <c r="B397" s="829" t="s">
        <v>2938</v>
      </c>
      <c r="C397" s="839">
        <v>43115</v>
      </c>
      <c r="D397" s="847" t="s">
        <v>3145</v>
      </c>
      <c r="E397" s="830" t="s">
        <v>3147</v>
      </c>
      <c r="F397" s="831">
        <v>70672</v>
      </c>
      <c r="G397" s="832">
        <v>22.22</v>
      </c>
      <c r="H397" s="829">
        <v>30</v>
      </c>
      <c r="I397" s="829" t="s">
        <v>322</v>
      </c>
      <c r="J397" s="1241">
        <f t="shared" si="22"/>
        <v>30</v>
      </c>
      <c r="K397" s="840" t="s">
        <v>972</v>
      </c>
      <c r="L397" s="841" t="s">
        <v>661</v>
      </c>
      <c r="M397" s="841" t="s">
        <v>352</v>
      </c>
      <c r="N397" s="841"/>
      <c r="O397" s="841"/>
      <c r="P397" s="841" t="s">
        <v>5</v>
      </c>
      <c r="Q397" s="841" t="s">
        <v>323</v>
      </c>
      <c r="R397" s="840" t="s">
        <v>652</v>
      </c>
      <c r="S397" s="829"/>
      <c r="T397" s="829" t="s">
        <v>5</v>
      </c>
      <c r="U397" s="829" t="s">
        <v>323</v>
      </c>
      <c r="V397" s="847" t="s">
        <v>652</v>
      </c>
    </row>
    <row r="398" spans="1:22" outlineLevel="1">
      <c r="A398" s="847" t="s">
        <v>330</v>
      </c>
      <c r="B398" s="829" t="s">
        <v>2938</v>
      </c>
      <c r="C398" s="839">
        <v>43115</v>
      </c>
      <c r="D398" s="847" t="s">
        <v>3145</v>
      </c>
      <c r="E398" s="830" t="s">
        <v>3148</v>
      </c>
      <c r="F398" s="831">
        <v>70672</v>
      </c>
      <c r="G398" s="832">
        <v>22.22</v>
      </c>
      <c r="H398" s="829">
        <v>30</v>
      </c>
      <c r="I398" s="829" t="s">
        <v>322</v>
      </c>
      <c r="J398" s="1241">
        <f t="shared" si="22"/>
        <v>30</v>
      </c>
      <c r="K398" s="840" t="s">
        <v>972</v>
      </c>
      <c r="L398" s="841" t="s">
        <v>661</v>
      </c>
      <c r="M398" s="841" t="s">
        <v>352</v>
      </c>
      <c r="N398" s="841"/>
      <c r="O398" s="841"/>
      <c r="P398" s="841" t="s">
        <v>5</v>
      </c>
      <c r="Q398" s="841" t="s">
        <v>323</v>
      </c>
      <c r="R398" s="840" t="s">
        <v>652</v>
      </c>
      <c r="S398" s="829"/>
      <c r="T398" s="829" t="s">
        <v>5</v>
      </c>
      <c r="U398" s="829" t="s">
        <v>323</v>
      </c>
      <c r="V398" s="847" t="s">
        <v>652</v>
      </c>
    </row>
    <row r="399" spans="1:22" outlineLevel="1">
      <c r="A399" s="847" t="s">
        <v>330</v>
      </c>
      <c r="B399" s="829" t="s">
        <v>2938</v>
      </c>
      <c r="C399" s="839">
        <v>43115</v>
      </c>
      <c r="D399" s="847" t="s">
        <v>3145</v>
      </c>
      <c r="E399" s="830" t="s">
        <v>3149</v>
      </c>
      <c r="F399" s="831">
        <v>70672</v>
      </c>
      <c r="G399" s="832">
        <v>14.81</v>
      </c>
      <c r="H399" s="829">
        <v>20</v>
      </c>
      <c r="I399" s="829" t="s">
        <v>322</v>
      </c>
      <c r="J399" s="1241">
        <f t="shared" si="22"/>
        <v>20</v>
      </c>
      <c r="K399" s="840" t="s">
        <v>972</v>
      </c>
      <c r="L399" s="841" t="s">
        <v>661</v>
      </c>
      <c r="M399" s="841" t="s">
        <v>352</v>
      </c>
      <c r="N399" s="841"/>
      <c r="O399" s="841"/>
      <c r="P399" s="841" t="s">
        <v>5</v>
      </c>
      <c r="Q399" s="841" t="s">
        <v>323</v>
      </c>
      <c r="R399" s="840" t="s">
        <v>652</v>
      </c>
      <c r="S399" s="829"/>
      <c r="T399" s="829" t="s">
        <v>5</v>
      </c>
      <c r="U399" s="829" t="s">
        <v>323</v>
      </c>
      <c r="V399" s="847" t="s">
        <v>652</v>
      </c>
    </row>
    <row r="400" spans="1:22" outlineLevel="1">
      <c r="A400" s="847" t="s">
        <v>330</v>
      </c>
      <c r="B400" s="829" t="s">
        <v>2938</v>
      </c>
      <c r="C400" s="839">
        <v>43115</v>
      </c>
      <c r="D400" s="847" t="s">
        <v>3145</v>
      </c>
      <c r="E400" s="830" t="s">
        <v>3150</v>
      </c>
      <c r="F400" s="831">
        <v>70672</v>
      </c>
      <c r="G400" s="832">
        <v>14.81</v>
      </c>
      <c r="H400" s="829">
        <v>20</v>
      </c>
      <c r="I400" s="829" t="s">
        <v>322</v>
      </c>
      <c r="J400" s="1241">
        <f t="shared" si="22"/>
        <v>20</v>
      </c>
      <c r="K400" s="840" t="s">
        <v>972</v>
      </c>
      <c r="L400" s="841" t="s">
        <v>661</v>
      </c>
      <c r="M400" s="841" t="s">
        <v>352</v>
      </c>
      <c r="N400" s="841"/>
      <c r="O400" s="841"/>
      <c r="P400" s="841" t="s">
        <v>5</v>
      </c>
      <c r="Q400" s="841" t="s">
        <v>323</v>
      </c>
      <c r="R400" s="840" t="s">
        <v>652</v>
      </c>
      <c r="S400" s="829"/>
      <c r="T400" s="829" t="s">
        <v>5</v>
      </c>
      <c r="U400" s="829" t="s">
        <v>323</v>
      </c>
      <c r="V400" s="847" t="s">
        <v>652</v>
      </c>
    </row>
    <row r="401" spans="1:22" outlineLevel="1">
      <c r="A401" s="847" t="s">
        <v>330</v>
      </c>
      <c r="B401" s="829" t="s">
        <v>2938</v>
      </c>
      <c r="C401" s="839">
        <v>43115</v>
      </c>
      <c r="D401" s="847" t="s">
        <v>3145</v>
      </c>
      <c r="E401" s="830" t="s">
        <v>3151</v>
      </c>
      <c r="F401" s="831">
        <v>70672</v>
      </c>
      <c r="G401" s="832">
        <v>7.41</v>
      </c>
      <c r="H401" s="829">
        <v>10</v>
      </c>
      <c r="I401" s="829" t="s">
        <v>322</v>
      </c>
      <c r="J401" s="1241">
        <f t="shared" si="22"/>
        <v>10</v>
      </c>
      <c r="K401" s="840" t="s">
        <v>972</v>
      </c>
      <c r="L401" s="841" t="s">
        <v>661</v>
      </c>
      <c r="M401" s="841" t="s">
        <v>352</v>
      </c>
      <c r="N401" s="841"/>
      <c r="O401" s="841"/>
      <c r="P401" s="841" t="s">
        <v>5</v>
      </c>
      <c r="Q401" s="841" t="s">
        <v>323</v>
      </c>
      <c r="R401" s="840" t="s">
        <v>652</v>
      </c>
      <c r="S401" s="829"/>
      <c r="T401" s="829" t="s">
        <v>5</v>
      </c>
      <c r="U401" s="829" t="s">
        <v>323</v>
      </c>
      <c r="V401" s="847" t="s">
        <v>652</v>
      </c>
    </row>
    <row r="402" spans="1:22" outlineLevel="1">
      <c r="A402" s="847" t="s">
        <v>330</v>
      </c>
      <c r="B402" s="829" t="s">
        <v>2938</v>
      </c>
      <c r="C402" s="839">
        <v>43115</v>
      </c>
      <c r="D402" s="847" t="s">
        <v>3145</v>
      </c>
      <c r="E402" s="830" t="s">
        <v>3152</v>
      </c>
      <c r="F402" s="831">
        <v>70672</v>
      </c>
      <c r="G402" s="832">
        <v>1.47</v>
      </c>
      <c r="H402" s="829">
        <v>1.98</v>
      </c>
      <c r="I402" s="829" t="s">
        <v>322</v>
      </c>
      <c r="J402" s="1241">
        <f t="shared" si="22"/>
        <v>1.98</v>
      </c>
      <c r="K402" s="840" t="s">
        <v>972</v>
      </c>
      <c r="L402" s="841" t="s">
        <v>661</v>
      </c>
      <c r="M402" s="841" t="s">
        <v>352</v>
      </c>
      <c r="N402" s="841"/>
      <c r="O402" s="841"/>
      <c r="P402" s="841" t="s">
        <v>5</v>
      </c>
      <c r="Q402" s="841" t="s">
        <v>323</v>
      </c>
      <c r="R402" s="840" t="s">
        <v>652</v>
      </c>
      <c r="S402" s="829"/>
      <c r="T402" s="829" t="s">
        <v>5</v>
      </c>
      <c r="U402" s="829" t="s">
        <v>323</v>
      </c>
      <c r="V402" s="847" t="s">
        <v>652</v>
      </c>
    </row>
    <row r="403" spans="1:22" outlineLevel="1">
      <c r="A403" s="847" t="s">
        <v>330</v>
      </c>
      <c r="B403" s="829" t="s">
        <v>2938</v>
      </c>
      <c r="C403" s="839">
        <v>43115</v>
      </c>
      <c r="D403" s="847" t="s">
        <v>3145</v>
      </c>
      <c r="E403" s="830" t="s">
        <v>3153</v>
      </c>
      <c r="F403" s="831">
        <v>70672</v>
      </c>
      <c r="G403" s="832">
        <v>1.3</v>
      </c>
      <c r="H403" s="829">
        <v>1.76</v>
      </c>
      <c r="I403" s="829" t="s">
        <v>322</v>
      </c>
      <c r="J403" s="1241">
        <f t="shared" si="22"/>
        <v>1.76</v>
      </c>
      <c r="K403" s="840" t="s">
        <v>972</v>
      </c>
      <c r="L403" s="841" t="s">
        <v>661</v>
      </c>
      <c r="M403" s="841" t="s">
        <v>352</v>
      </c>
      <c r="N403" s="841"/>
      <c r="O403" s="841"/>
      <c r="P403" s="841" t="s">
        <v>5</v>
      </c>
      <c r="Q403" s="841" t="s">
        <v>323</v>
      </c>
      <c r="R403" s="840" t="s">
        <v>652</v>
      </c>
      <c r="S403" s="829"/>
      <c r="T403" s="829" t="s">
        <v>5</v>
      </c>
      <c r="U403" s="829" t="s">
        <v>323</v>
      </c>
      <c r="V403" s="847" t="s">
        <v>652</v>
      </c>
    </row>
    <row r="404" spans="1:22" outlineLevel="1">
      <c r="A404" s="847" t="s">
        <v>330</v>
      </c>
      <c r="B404" s="829" t="s">
        <v>2938</v>
      </c>
      <c r="C404" s="839">
        <v>43115</v>
      </c>
      <c r="D404" s="847" t="s">
        <v>3145</v>
      </c>
      <c r="E404" s="830" t="s">
        <v>3154</v>
      </c>
      <c r="F404" s="831">
        <v>70672</v>
      </c>
      <c r="G404" s="832">
        <v>2.78</v>
      </c>
      <c r="H404" s="829">
        <v>3.76</v>
      </c>
      <c r="I404" s="829" t="s">
        <v>322</v>
      </c>
      <c r="J404" s="1241">
        <f t="shared" si="22"/>
        <v>3.76</v>
      </c>
      <c r="K404" s="840" t="s">
        <v>972</v>
      </c>
      <c r="L404" s="841" t="s">
        <v>661</v>
      </c>
      <c r="M404" s="841" t="s">
        <v>352</v>
      </c>
      <c r="N404" s="841"/>
      <c r="O404" s="841"/>
      <c r="P404" s="841" t="s">
        <v>5</v>
      </c>
      <c r="Q404" s="841" t="s">
        <v>323</v>
      </c>
      <c r="R404" s="840" t="s">
        <v>652</v>
      </c>
      <c r="S404" s="829"/>
      <c r="T404" s="829" t="s">
        <v>5</v>
      </c>
      <c r="U404" s="829" t="s">
        <v>323</v>
      </c>
      <c r="V404" s="847" t="s">
        <v>652</v>
      </c>
    </row>
    <row r="405" spans="1:22" outlineLevel="1">
      <c r="A405" s="847" t="s">
        <v>330</v>
      </c>
      <c r="B405" s="829" t="s">
        <v>2936</v>
      </c>
      <c r="C405" s="839">
        <v>43151</v>
      </c>
      <c r="D405" s="847" t="s">
        <v>2969</v>
      </c>
      <c r="E405" s="830" t="s">
        <v>3155</v>
      </c>
      <c r="F405" s="831">
        <v>70974</v>
      </c>
      <c r="G405" s="832">
        <v>-0.16</v>
      </c>
      <c r="H405" s="829">
        <v>-0.22</v>
      </c>
      <c r="I405" s="829" t="s">
        <v>322</v>
      </c>
      <c r="J405" s="1241">
        <f t="shared" si="22"/>
        <v>-0.22</v>
      </c>
      <c r="K405" s="840" t="s">
        <v>972</v>
      </c>
      <c r="L405" s="841" t="s">
        <v>661</v>
      </c>
      <c r="M405" s="841" t="s">
        <v>352</v>
      </c>
      <c r="N405" s="841"/>
      <c r="O405" s="841"/>
      <c r="P405" s="841" t="s">
        <v>5</v>
      </c>
      <c r="Q405" s="841" t="s">
        <v>323</v>
      </c>
      <c r="R405" s="840" t="s">
        <v>652</v>
      </c>
      <c r="S405" s="829"/>
      <c r="T405" s="829" t="s">
        <v>5</v>
      </c>
      <c r="U405" s="829" t="s">
        <v>323</v>
      </c>
      <c r="V405" s="847" t="s">
        <v>652</v>
      </c>
    </row>
    <row r="406" spans="1:22" outlineLevel="1">
      <c r="A406" s="847" t="s">
        <v>330</v>
      </c>
      <c r="B406" s="829" t="s">
        <v>2936</v>
      </c>
      <c r="C406" s="839">
        <v>43152</v>
      </c>
      <c r="D406" s="847" t="s">
        <v>2969</v>
      </c>
      <c r="E406" s="830" t="s">
        <v>3156</v>
      </c>
      <c r="F406" s="831">
        <v>70974</v>
      </c>
      <c r="G406" s="832">
        <v>3.52</v>
      </c>
      <c r="H406" s="829">
        <v>5</v>
      </c>
      <c r="I406" s="829" t="s">
        <v>322</v>
      </c>
      <c r="J406" s="1241">
        <f t="shared" si="22"/>
        <v>5</v>
      </c>
      <c r="K406" s="840" t="s">
        <v>972</v>
      </c>
      <c r="L406" s="841" t="s">
        <v>661</v>
      </c>
      <c r="M406" s="841" t="s">
        <v>352</v>
      </c>
      <c r="N406" s="841"/>
      <c r="O406" s="841"/>
      <c r="P406" s="841" t="s">
        <v>5</v>
      </c>
      <c r="Q406" s="841" t="s">
        <v>323</v>
      </c>
      <c r="R406" s="840" t="s">
        <v>652</v>
      </c>
      <c r="S406" s="829"/>
      <c r="T406" s="829" t="s">
        <v>5</v>
      </c>
      <c r="U406" s="829" t="s">
        <v>323</v>
      </c>
      <c r="V406" s="847" t="s">
        <v>652</v>
      </c>
    </row>
    <row r="407" spans="1:22" outlineLevel="1">
      <c r="A407" s="847" t="s">
        <v>330</v>
      </c>
      <c r="B407" s="829" t="s">
        <v>2936</v>
      </c>
      <c r="C407" s="839">
        <v>43153</v>
      </c>
      <c r="D407" s="847" t="s">
        <v>3157</v>
      </c>
      <c r="E407" s="830" t="s">
        <v>3158</v>
      </c>
      <c r="F407" s="831">
        <v>70969</v>
      </c>
      <c r="G407" s="832">
        <v>-0.56000000000000005</v>
      </c>
      <c r="H407" s="829">
        <v>-0.8</v>
      </c>
      <c r="I407" s="829" t="s">
        <v>322</v>
      </c>
      <c r="J407" s="1241">
        <f t="shared" si="22"/>
        <v>-0.8</v>
      </c>
      <c r="K407" s="840" t="s">
        <v>972</v>
      </c>
      <c r="L407" s="841" t="s">
        <v>665</v>
      </c>
      <c r="M407" s="841" t="s">
        <v>352</v>
      </c>
      <c r="N407" s="841"/>
      <c r="O407" s="841"/>
      <c r="P407" s="841" t="s">
        <v>5</v>
      </c>
      <c r="Q407" s="841" t="s">
        <v>323</v>
      </c>
      <c r="R407" s="840" t="s">
        <v>652</v>
      </c>
      <c r="S407" s="829"/>
      <c r="T407" s="829" t="s">
        <v>5</v>
      </c>
      <c r="U407" s="829" t="s">
        <v>323</v>
      </c>
      <c r="V407" s="847" t="s">
        <v>652</v>
      </c>
    </row>
    <row r="408" spans="1:22" outlineLevel="1">
      <c r="A408" s="847" t="s">
        <v>330</v>
      </c>
      <c r="B408" s="829" t="s">
        <v>2936</v>
      </c>
      <c r="C408" s="839">
        <v>43153</v>
      </c>
      <c r="D408" s="847" t="s">
        <v>3157</v>
      </c>
      <c r="E408" s="830" t="s">
        <v>3158</v>
      </c>
      <c r="F408" s="831">
        <v>70969</v>
      </c>
      <c r="G408" s="832">
        <v>-3.28</v>
      </c>
      <c r="H408" s="829">
        <v>-4.66</v>
      </c>
      <c r="I408" s="829" t="s">
        <v>322</v>
      </c>
      <c r="J408" s="1241">
        <f t="shared" si="22"/>
        <v>-4.66</v>
      </c>
      <c r="K408" s="840" t="s">
        <v>972</v>
      </c>
      <c r="L408" s="841" t="s">
        <v>665</v>
      </c>
      <c r="M408" s="841" t="s">
        <v>352</v>
      </c>
      <c r="N408" s="841"/>
      <c r="O408" s="841"/>
      <c r="P408" s="841" t="s">
        <v>5</v>
      </c>
      <c r="Q408" s="841" t="s">
        <v>323</v>
      </c>
      <c r="R408" s="840" t="s">
        <v>652</v>
      </c>
      <c r="S408" s="829"/>
      <c r="T408" s="829" t="s">
        <v>5</v>
      </c>
      <c r="U408" s="829" t="s">
        <v>323</v>
      </c>
      <c r="V408" s="847" t="s">
        <v>652</v>
      </c>
    </row>
    <row r="409" spans="1:22" outlineLevel="1">
      <c r="A409" s="847" t="s">
        <v>330</v>
      </c>
      <c r="B409" s="829" t="s">
        <v>2936</v>
      </c>
      <c r="C409" s="839">
        <v>43153</v>
      </c>
      <c r="D409" s="847" t="s">
        <v>3157</v>
      </c>
      <c r="E409" s="830" t="s">
        <v>3158</v>
      </c>
      <c r="F409" s="831">
        <v>70969</v>
      </c>
      <c r="G409" s="832">
        <v>-0.15</v>
      </c>
      <c r="H409" s="829">
        <v>-0.21</v>
      </c>
      <c r="I409" s="829" t="s">
        <v>322</v>
      </c>
      <c r="J409" s="1241">
        <f t="shared" si="22"/>
        <v>-0.21</v>
      </c>
      <c r="K409" s="840" t="s">
        <v>972</v>
      </c>
      <c r="L409" s="841" t="s">
        <v>665</v>
      </c>
      <c r="M409" s="841" t="s">
        <v>352</v>
      </c>
      <c r="N409" s="841"/>
      <c r="O409" s="841"/>
      <c r="P409" s="841" t="s">
        <v>5</v>
      </c>
      <c r="Q409" s="841" t="s">
        <v>323</v>
      </c>
      <c r="R409" s="840" t="s">
        <v>652</v>
      </c>
      <c r="S409" s="829"/>
      <c r="T409" s="829" t="s">
        <v>5</v>
      </c>
      <c r="U409" s="829" t="s">
        <v>323</v>
      </c>
      <c r="V409" s="847" t="s">
        <v>652</v>
      </c>
    </row>
    <row r="410" spans="1:22" outlineLevel="1">
      <c r="A410" s="847" t="s">
        <v>330</v>
      </c>
      <c r="B410" s="829" t="s">
        <v>2936</v>
      </c>
      <c r="C410" s="839">
        <v>43153</v>
      </c>
      <c r="D410" s="847" t="s">
        <v>3159</v>
      </c>
      <c r="E410" s="830" t="s">
        <v>3160</v>
      </c>
      <c r="F410" s="831">
        <v>70974</v>
      </c>
      <c r="G410" s="832">
        <v>42.29</v>
      </c>
      <c r="H410" s="829">
        <v>60</v>
      </c>
      <c r="I410" s="829" t="s">
        <v>322</v>
      </c>
      <c r="J410" s="1241">
        <f t="shared" si="22"/>
        <v>60</v>
      </c>
      <c r="K410" s="840" t="s">
        <v>972</v>
      </c>
      <c r="L410" s="841" t="s">
        <v>661</v>
      </c>
      <c r="M410" s="841" t="s">
        <v>352</v>
      </c>
      <c r="N410" s="841"/>
      <c r="O410" s="841"/>
      <c r="P410" s="841" t="s">
        <v>5</v>
      </c>
      <c r="Q410" s="841" t="s">
        <v>323</v>
      </c>
      <c r="R410" s="840" t="s">
        <v>652</v>
      </c>
      <c r="S410" s="829"/>
      <c r="T410" s="829" t="s">
        <v>5</v>
      </c>
      <c r="U410" s="829" t="s">
        <v>323</v>
      </c>
      <c r="V410" s="847" t="s">
        <v>652</v>
      </c>
    </row>
    <row r="411" spans="1:22" outlineLevel="1">
      <c r="A411" s="847" t="s">
        <v>330</v>
      </c>
      <c r="B411" s="829" t="s">
        <v>2936</v>
      </c>
      <c r="C411" s="839">
        <v>43153</v>
      </c>
      <c r="D411" s="847" t="s">
        <v>3159</v>
      </c>
      <c r="E411" s="830" t="s">
        <v>3161</v>
      </c>
      <c r="F411" s="831">
        <v>70974</v>
      </c>
      <c r="G411" s="832">
        <v>21.14</v>
      </c>
      <c r="H411" s="829">
        <v>30</v>
      </c>
      <c r="I411" s="829" t="s">
        <v>322</v>
      </c>
      <c r="J411" s="1241">
        <f t="shared" si="22"/>
        <v>30</v>
      </c>
      <c r="K411" s="840" t="s">
        <v>972</v>
      </c>
      <c r="L411" s="841" t="s">
        <v>661</v>
      </c>
      <c r="M411" s="841" t="s">
        <v>352</v>
      </c>
      <c r="N411" s="841"/>
      <c r="O411" s="841"/>
      <c r="P411" s="841" t="s">
        <v>5</v>
      </c>
      <c r="Q411" s="841" t="s">
        <v>323</v>
      </c>
      <c r="R411" s="840" t="s">
        <v>652</v>
      </c>
      <c r="S411" s="829"/>
      <c r="T411" s="829" t="s">
        <v>5</v>
      </c>
      <c r="U411" s="829" t="s">
        <v>323</v>
      </c>
      <c r="V411" s="847" t="s">
        <v>652</v>
      </c>
    </row>
    <row r="412" spans="1:22" outlineLevel="1">
      <c r="A412" s="847" t="s">
        <v>330</v>
      </c>
      <c r="B412" s="829" t="s">
        <v>2936</v>
      </c>
      <c r="C412" s="839">
        <v>43153</v>
      </c>
      <c r="D412" s="847" t="s">
        <v>3159</v>
      </c>
      <c r="E412" s="830" t="s">
        <v>3162</v>
      </c>
      <c r="F412" s="831">
        <v>70974</v>
      </c>
      <c r="G412" s="832">
        <v>21.14</v>
      </c>
      <c r="H412" s="829">
        <v>30</v>
      </c>
      <c r="I412" s="829" t="s">
        <v>322</v>
      </c>
      <c r="J412" s="1241">
        <f t="shared" si="22"/>
        <v>30</v>
      </c>
      <c r="K412" s="840" t="s">
        <v>972</v>
      </c>
      <c r="L412" s="841" t="s">
        <v>661</v>
      </c>
      <c r="M412" s="841" t="s">
        <v>352</v>
      </c>
      <c r="N412" s="841"/>
      <c r="O412" s="841"/>
      <c r="P412" s="841" t="s">
        <v>5</v>
      </c>
      <c r="Q412" s="841" t="s">
        <v>323</v>
      </c>
      <c r="R412" s="840" t="s">
        <v>652</v>
      </c>
      <c r="S412" s="829"/>
      <c r="T412" s="829" t="s">
        <v>5</v>
      </c>
      <c r="U412" s="829" t="s">
        <v>323</v>
      </c>
      <c r="V412" s="847" t="s">
        <v>652</v>
      </c>
    </row>
    <row r="413" spans="1:22" outlineLevel="1">
      <c r="A413" s="847" t="s">
        <v>330</v>
      </c>
      <c r="B413" s="829" t="s">
        <v>2936</v>
      </c>
      <c r="C413" s="839">
        <v>43153</v>
      </c>
      <c r="D413" s="847" t="s">
        <v>3159</v>
      </c>
      <c r="E413" s="830" t="s">
        <v>3163</v>
      </c>
      <c r="F413" s="831">
        <v>70974</v>
      </c>
      <c r="G413" s="832">
        <v>14.1</v>
      </c>
      <c r="H413" s="829">
        <v>20</v>
      </c>
      <c r="I413" s="829" t="s">
        <v>322</v>
      </c>
      <c r="J413" s="1241">
        <f t="shared" si="22"/>
        <v>20</v>
      </c>
      <c r="K413" s="840" t="s">
        <v>972</v>
      </c>
      <c r="L413" s="841" t="s">
        <v>661</v>
      </c>
      <c r="M413" s="841" t="s">
        <v>352</v>
      </c>
      <c r="N413" s="841"/>
      <c r="O413" s="841"/>
      <c r="P413" s="841" t="s">
        <v>5</v>
      </c>
      <c r="Q413" s="841" t="s">
        <v>323</v>
      </c>
      <c r="R413" s="840" t="s">
        <v>652</v>
      </c>
      <c r="S413" s="829"/>
      <c r="T413" s="829" t="s">
        <v>5</v>
      </c>
      <c r="U413" s="829" t="s">
        <v>323</v>
      </c>
      <c r="V413" s="847" t="s">
        <v>652</v>
      </c>
    </row>
    <row r="414" spans="1:22" outlineLevel="1">
      <c r="A414" s="847" t="s">
        <v>330</v>
      </c>
      <c r="B414" s="829" t="s">
        <v>2936</v>
      </c>
      <c r="C414" s="839">
        <v>43153</v>
      </c>
      <c r="D414" s="847" t="s">
        <v>3159</v>
      </c>
      <c r="E414" s="830" t="s">
        <v>3164</v>
      </c>
      <c r="F414" s="831">
        <v>70974</v>
      </c>
      <c r="G414" s="832">
        <v>14.1</v>
      </c>
      <c r="H414" s="829">
        <v>20</v>
      </c>
      <c r="I414" s="829" t="s">
        <v>322</v>
      </c>
      <c r="J414" s="1241">
        <f t="shared" si="22"/>
        <v>20</v>
      </c>
      <c r="K414" s="840" t="s">
        <v>972</v>
      </c>
      <c r="L414" s="841" t="s">
        <v>661</v>
      </c>
      <c r="M414" s="841" t="s">
        <v>352</v>
      </c>
      <c r="N414" s="841"/>
      <c r="O414" s="841"/>
      <c r="P414" s="841" t="s">
        <v>5</v>
      </c>
      <c r="Q414" s="841" t="s">
        <v>323</v>
      </c>
      <c r="R414" s="840" t="s">
        <v>652</v>
      </c>
      <c r="S414" s="829"/>
      <c r="T414" s="829" t="s">
        <v>5</v>
      </c>
      <c r="U414" s="829" t="s">
        <v>323</v>
      </c>
      <c r="V414" s="847" t="s">
        <v>652</v>
      </c>
    </row>
    <row r="415" spans="1:22" outlineLevel="1">
      <c r="A415" s="847" t="s">
        <v>330</v>
      </c>
      <c r="B415" s="829" t="s">
        <v>2936</v>
      </c>
      <c r="C415" s="839">
        <v>43153</v>
      </c>
      <c r="D415" s="847" t="s">
        <v>3159</v>
      </c>
      <c r="E415" s="830" t="s">
        <v>3165</v>
      </c>
      <c r="F415" s="831">
        <v>70974</v>
      </c>
      <c r="G415" s="832">
        <v>7.05</v>
      </c>
      <c r="H415" s="829">
        <v>10</v>
      </c>
      <c r="I415" s="829" t="s">
        <v>322</v>
      </c>
      <c r="J415" s="1241">
        <f t="shared" si="22"/>
        <v>10</v>
      </c>
      <c r="K415" s="840" t="s">
        <v>972</v>
      </c>
      <c r="L415" s="841" t="s">
        <v>661</v>
      </c>
      <c r="M415" s="841" t="s">
        <v>352</v>
      </c>
      <c r="N415" s="841"/>
      <c r="O415" s="841"/>
      <c r="P415" s="841" t="s">
        <v>5</v>
      </c>
      <c r="Q415" s="841" t="s">
        <v>323</v>
      </c>
      <c r="R415" s="840" t="s">
        <v>652</v>
      </c>
      <c r="S415" s="829"/>
      <c r="T415" s="829" t="s">
        <v>5</v>
      </c>
      <c r="U415" s="829" t="s">
        <v>323</v>
      </c>
      <c r="V415" s="847" t="s">
        <v>652</v>
      </c>
    </row>
    <row r="416" spans="1:22" outlineLevel="1">
      <c r="A416" s="847" t="s">
        <v>330</v>
      </c>
      <c r="B416" s="829" t="s">
        <v>2936</v>
      </c>
      <c r="C416" s="839">
        <v>43153</v>
      </c>
      <c r="D416" s="847" t="s">
        <v>3159</v>
      </c>
      <c r="E416" s="830" t="s">
        <v>3166</v>
      </c>
      <c r="F416" s="831">
        <v>70974</v>
      </c>
      <c r="G416" s="832">
        <v>1.07</v>
      </c>
      <c r="H416" s="829">
        <v>1.52</v>
      </c>
      <c r="I416" s="829" t="s">
        <v>322</v>
      </c>
      <c r="J416" s="1241">
        <f t="shared" si="22"/>
        <v>1.52</v>
      </c>
      <c r="K416" s="840" t="s">
        <v>972</v>
      </c>
      <c r="L416" s="841" t="s">
        <v>661</v>
      </c>
      <c r="M416" s="841" t="s">
        <v>352</v>
      </c>
      <c r="N416" s="841"/>
      <c r="O416" s="841"/>
      <c r="P416" s="841" t="s">
        <v>5</v>
      </c>
      <c r="Q416" s="841" t="s">
        <v>323</v>
      </c>
      <c r="R416" s="840" t="s">
        <v>652</v>
      </c>
      <c r="S416" s="829"/>
      <c r="T416" s="829" t="s">
        <v>5</v>
      </c>
      <c r="U416" s="829" t="s">
        <v>323</v>
      </c>
      <c r="V416" s="847" t="s">
        <v>652</v>
      </c>
    </row>
    <row r="417" spans="1:22" outlineLevel="1">
      <c r="A417" s="847" t="s">
        <v>330</v>
      </c>
      <c r="B417" s="829" t="s">
        <v>2936</v>
      </c>
      <c r="C417" s="839">
        <v>43153</v>
      </c>
      <c r="D417" s="847" t="s">
        <v>3159</v>
      </c>
      <c r="E417" s="830" t="s">
        <v>3167</v>
      </c>
      <c r="F417" s="831">
        <v>70974</v>
      </c>
      <c r="G417" s="832">
        <v>2.27</v>
      </c>
      <c r="H417" s="829">
        <v>3.22</v>
      </c>
      <c r="I417" s="829" t="s">
        <v>322</v>
      </c>
      <c r="J417" s="1241">
        <f t="shared" si="22"/>
        <v>3.22</v>
      </c>
      <c r="K417" s="840" t="s">
        <v>972</v>
      </c>
      <c r="L417" s="841" t="s">
        <v>661</v>
      </c>
      <c r="M417" s="841" t="s">
        <v>352</v>
      </c>
      <c r="N417" s="841"/>
      <c r="O417" s="841"/>
      <c r="P417" s="841" t="s">
        <v>5</v>
      </c>
      <c r="Q417" s="841" t="s">
        <v>323</v>
      </c>
      <c r="R417" s="840" t="s">
        <v>652</v>
      </c>
      <c r="S417" s="829"/>
      <c r="T417" s="829" t="s">
        <v>5</v>
      </c>
      <c r="U417" s="829" t="s">
        <v>323</v>
      </c>
      <c r="V417" s="847" t="s">
        <v>652</v>
      </c>
    </row>
    <row r="418" spans="1:22" outlineLevel="1">
      <c r="A418" s="847" t="s">
        <v>330</v>
      </c>
      <c r="B418" s="829" t="s">
        <v>2936</v>
      </c>
      <c r="C418" s="839">
        <v>43153</v>
      </c>
      <c r="D418" s="847" t="s">
        <v>3159</v>
      </c>
      <c r="E418" s="830" t="s">
        <v>3168</v>
      </c>
      <c r="F418" s="831">
        <v>70974</v>
      </c>
      <c r="G418" s="832">
        <v>1.43</v>
      </c>
      <c r="H418" s="829">
        <v>2.0299999999999998</v>
      </c>
      <c r="I418" s="829" t="s">
        <v>322</v>
      </c>
      <c r="J418" s="1241">
        <f t="shared" si="22"/>
        <v>2.0299999999999998</v>
      </c>
      <c r="K418" s="840" t="s">
        <v>972</v>
      </c>
      <c r="L418" s="841" t="s">
        <v>661</v>
      </c>
      <c r="M418" s="841" t="s">
        <v>352</v>
      </c>
      <c r="N418" s="841"/>
      <c r="O418" s="841"/>
      <c r="P418" s="841" t="s">
        <v>5</v>
      </c>
      <c r="Q418" s="841" t="s">
        <v>323</v>
      </c>
      <c r="R418" s="840" t="s">
        <v>652</v>
      </c>
      <c r="S418" s="829"/>
      <c r="T418" s="829" t="s">
        <v>5</v>
      </c>
      <c r="U418" s="829" t="s">
        <v>323</v>
      </c>
      <c r="V418" s="847" t="s">
        <v>652</v>
      </c>
    </row>
    <row r="419" spans="1:22" outlineLevel="1">
      <c r="A419" s="847" t="s">
        <v>330</v>
      </c>
      <c r="B419" s="829" t="s">
        <v>2936</v>
      </c>
      <c r="C419" s="839">
        <v>43144</v>
      </c>
      <c r="D419" s="847" t="s">
        <v>3091</v>
      </c>
      <c r="E419" s="830" t="s">
        <v>3169</v>
      </c>
      <c r="F419" s="831">
        <v>70974</v>
      </c>
      <c r="G419" s="832">
        <v>30.45</v>
      </c>
      <c r="H419" s="829">
        <v>43.2</v>
      </c>
      <c r="I419" s="829" t="s">
        <v>322</v>
      </c>
      <c r="J419" s="1241">
        <f t="shared" si="22"/>
        <v>43.2</v>
      </c>
      <c r="K419" s="840" t="s">
        <v>895</v>
      </c>
      <c r="L419" s="841" t="s">
        <v>661</v>
      </c>
      <c r="M419" s="841" t="s">
        <v>352</v>
      </c>
      <c r="N419" s="841"/>
      <c r="O419" s="841"/>
      <c r="P419" s="841" t="s">
        <v>5</v>
      </c>
      <c r="Q419" s="841" t="s">
        <v>323</v>
      </c>
      <c r="R419" s="840" t="s">
        <v>652</v>
      </c>
      <c r="S419" s="829"/>
      <c r="T419" s="829" t="s">
        <v>5</v>
      </c>
      <c r="U419" s="829" t="s">
        <v>323</v>
      </c>
      <c r="V419" s="847" t="s">
        <v>652</v>
      </c>
    </row>
    <row r="420" spans="1:22">
      <c r="A420" s="842" t="s">
        <v>647</v>
      </c>
      <c r="B420" s="842"/>
      <c r="C420" s="842"/>
      <c r="D420" s="842"/>
      <c r="E420" s="843"/>
      <c r="F420" s="844"/>
      <c r="G420" s="845">
        <f>SUM(G396:G419)</f>
        <v>285.86</v>
      </c>
      <c r="H420" s="846">
        <f>SUM(H396:H419)</f>
        <v>396.57999999999993</v>
      </c>
      <c r="I420" s="842"/>
      <c r="J420" s="1242">
        <f>SUM(J396:J419)</f>
        <v>396.57999999999993</v>
      </c>
      <c r="K420" s="842"/>
      <c r="L420" s="842"/>
      <c r="M420" s="842"/>
      <c r="N420" s="842"/>
      <c r="O420" s="842"/>
      <c r="P420" s="842"/>
      <c r="Q420" s="842"/>
      <c r="R420" s="842"/>
      <c r="S420" s="829"/>
      <c r="T420" s="829"/>
      <c r="U420" s="829"/>
      <c r="V420" s="829"/>
    </row>
    <row r="421" spans="1:22" outlineLevel="1">
      <c r="A421" s="847" t="s">
        <v>297</v>
      </c>
      <c r="B421" s="829" t="s">
        <v>2938</v>
      </c>
      <c r="C421" s="839">
        <v>43124</v>
      </c>
      <c r="D421" s="847" t="s">
        <v>3046</v>
      </c>
      <c r="E421" s="830" t="s">
        <v>3170</v>
      </c>
      <c r="F421" s="831">
        <v>70672</v>
      </c>
      <c r="G421" s="832">
        <v>2.13</v>
      </c>
      <c r="H421" s="829">
        <v>2.88</v>
      </c>
      <c r="I421" s="829" t="s">
        <v>322</v>
      </c>
      <c r="J421" s="1241">
        <f t="shared" ref="J421:J433" si="23">H421</f>
        <v>2.88</v>
      </c>
      <c r="K421" s="840" t="s">
        <v>865</v>
      </c>
      <c r="L421" s="841" t="s">
        <v>661</v>
      </c>
      <c r="M421" s="841" t="s">
        <v>352</v>
      </c>
      <c r="N421" s="841" t="s">
        <v>1390</v>
      </c>
      <c r="O421" s="841"/>
      <c r="P421" s="841" t="s">
        <v>5</v>
      </c>
      <c r="Q421" s="841" t="s">
        <v>323</v>
      </c>
      <c r="R421" s="840" t="s">
        <v>652</v>
      </c>
      <c r="S421" s="829"/>
      <c r="T421" s="829" t="s">
        <v>5</v>
      </c>
      <c r="U421" s="829" t="s">
        <v>323</v>
      </c>
      <c r="V421" s="847" t="s">
        <v>652</v>
      </c>
    </row>
    <row r="422" spans="1:22" outlineLevel="1">
      <c r="A422" s="847" t="s">
        <v>297</v>
      </c>
      <c r="B422" s="829" t="s">
        <v>2938</v>
      </c>
      <c r="C422" s="839">
        <v>43124</v>
      </c>
      <c r="D422" s="847" t="s">
        <v>3171</v>
      </c>
      <c r="E422" s="830" t="s">
        <v>3172</v>
      </c>
      <c r="F422" s="831">
        <v>70672</v>
      </c>
      <c r="G422" s="832">
        <v>133.30000000000001</v>
      </c>
      <c r="H422" s="829">
        <v>180</v>
      </c>
      <c r="I422" s="829" t="s">
        <v>322</v>
      </c>
      <c r="J422" s="1241">
        <f t="shared" si="23"/>
        <v>180</v>
      </c>
      <c r="K422" s="840" t="s">
        <v>901</v>
      </c>
      <c r="L422" s="841" t="s">
        <v>661</v>
      </c>
      <c r="M422" s="841" t="s">
        <v>352</v>
      </c>
      <c r="N422" s="841"/>
      <c r="O422" s="841"/>
      <c r="P422" s="841" t="s">
        <v>5</v>
      </c>
      <c r="Q422" s="841" t="s">
        <v>323</v>
      </c>
      <c r="R422" s="840" t="s">
        <v>652</v>
      </c>
      <c r="S422" s="829"/>
      <c r="T422" s="829" t="s">
        <v>5</v>
      </c>
      <c r="U422" s="829" t="s">
        <v>323</v>
      </c>
      <c r="V422" s="847" t="s">
        <v>652</v>
      </c>
    </row>
    <row r="423" spans="1:22" outlineLevel="1">
      <c r="A423" s="847" t="s">
        <v>297</v>
      </c>
      <c r="B423" s="829" t="s">
        <v>2936</v>
      </c>
      <c r="C423" s="839">
        <v>43136</v>
      </c>
      <c r="D423" s="847" t="s">
        <v>3173</v>
      </c>
      <c r="E423" s="830" t="s">
        <v>3174</v>
      </c>
      <c r="F423" s="831">
        <v>70969</v>
      </c>
      <c r="G423" s="832">
        <v>89.87</v>
      </c>
      <c r="H423" s="829">
        <v>127.5</v>
      </c>
      <c r="I423" s="829" t="s">
        <v>322</v>
      </c>
      <c r="J423" s="1241">
        <f t="shared" si="23"/>
        <v>127.5</v>
      </c>
      <c r="K423" s="840" t="s">
        <v>865</v>
      </c>
      <c r="L423" s="841" t="s">
        <v>665</v>
      </c>
      <c r="M423" s="841" t="s">
        <v>352</v>
      </c>
      <c r="N423" s="841" t="s">
        <v>651</v>
      </c>
      <c r="O423" s="841"/>
      <c r="P423" s="841" t="s">
        <v>5</v>
      </c>
      <c r="Q423" s="841" t="s">
        <v>323</v>
      </c>
      <c r="R423" s="840" t="s">
        <v>652</v>
      </c>
      <c r="S423" s="829"/>
      <c r="T423" s="829" t="s">
        <v>5</v>
      </c>
      <c r="U423" s="829" t="s">
        <v>323</v>
      </c>
      <c r="V423" s="847" t="s">
        <v>652</v>
      </c>
    </row>
    <row r="424" spans="1:22" outlineLevel="1">
      <c r="A424" s="847" t="s">
        <v>297</v>
      </c>
      <c r="B424" s="829" t="s">
        <v>2936</v>
      </c>
      <c r="C424" s="839">
        <v>43136</v>
      </c>
      <c r="D424" s="847" t="s">
        <v>3173</v>
      </c>
      <c r="E424" s="830" t="s">
        <v>3175</v>
      </c>
      <c r="F424" s="831">
        <v>70969</v>
      </c>
      <c r="G424" s="832">
        <v>65.900000000000006</v>
      </c>
      <c r="H424" s="829">
        <v>93.5</v>
      </c>
      <c r="I424" s="829" t="s">
        <v>322</v>
      </c>
      <c r="J424" s="1241">
        <f t="shared" si="23"/>
        <v>93.5</v>
      </c>
      <c r="K424" s="840" t="s">
        <v>865</v>
      </c>
      <c r="L424" s="841" t="s">
        <v>665</v>
      </c>
      <c r="M424" s="841" t="s">
        <v>352</v>
      </c>
      <c r="N424" s="841" t="s">
        <v>815</v>
      </c>
      <c r="O424" s="841"/>
      <c r="P424" s="841" t="s">
        <v>5</v>
      </c>
      <c r="Q424" s="841" t="s">
        <v>323</v>
      </c>
      <c r="R424" s="840" t="s">
        <v>652</v>
      </c>
      <c r="S424" s="829"/>
      <c r="T424" s="829" t="s">
        <v>5</v>
      </c>
      <c r="U424" s="829" t="s">
        <v>323</v>
      </c>
      <c r="V424" s="847" t="s">
        <v>652</v>
      </c>
    </row>
    <row r="425" spans="1:22" outlineLevel="1">
      <c r="A425" s="847" t="s">
        <v>297</v>
      </c>
      <c r="B425" s="829" t="s">
        <v>2936</v>
      </c>
      <c r="C425" s="839">
        <v>43145</v>
      </c>
      <c r="D425" s="847" t="s">
        <v>3126</v>
      </c>
      <c r="E425" s="830" t="s">
        <v>3176</v>
      </c>
      <c r="F425" s="831">
        <v>70969</v>
      </c>
      <c r="G425" s="832">
        <v>27.4</v>
      </c>
      <c r="H425" s="829">
        <v>38.869999999999997</v>
      </c>
      <c r="I425" s="829" t="s">
        <v>322</v>
      </c>
      <c r="J425" s="1241">
        <f t="shared" si="23"/>
        <v>38.869999999999997</v>
      </c>
      <c r="K425" s="840" t="s">
        <v>865</v>
      </c>
      <c r="L425" s="841" t="s">
        <v>665</v>
      </c>
      <c r="M425" s="841" t="s">
        <v>352</v>
      </c>
      <c r="N425" s="841" t="s">
        <v>815</v>
      </c>
      <c r="O425" s="841"/>
      <c r="P425" s="841" t="s">
        <v>5</v>
      </c>
      <c r="Q425" s="841" t="s">
        <v>323</v>
      </c>
      <c r="R425" s="840" t="s">
        <v>652</v>
      </c>
      <c r="S425" s="829"/>
      <c r="T425" s="829" t="s">
        <v>5</v>
      </c>
      <c r="U425" s="829" t="s">
        <v>323</v>
      </c>
      <c r="V425" s="847" t="s">
        <v>652</v>
      </c>
    </row>
    <row r="426" spans="1:22" outlineLevel="1">
      <c r="A426" s="847" t="s">
        <v>297</v>
      </c>
      <c r="B426" s="829" t="s">
        <v>2936</v>
      </c>
      <c r="C426" s="839">
        <v>43145</v>
      </c>
      <c r="D426" s="847" t="s">
        <v>3126</v>
      </c>
      <c r="E426" s="830" t="s">
        <v>3177</v>
      </c>
      <c r="F426" s="831">
        <v>70969</v>
      </c>
      <c r="G426" s="832">
        <v>10.81</v>
      </c>
      <c r="H426" s="829">
        <v>15.34</v>
      </c>
      <c r="I426" s="829" t="s">
        <v>322</v>
      </c>
      <c r="J426" s="1241">
        <f t="shared" si="23"/>
        <v>15.34</v>
      </c>
      <c r="K426" s="840" t="s">
        <v>865</v>
      </c>
      <c r="L426" s="841" t="s">
        <v>665</v>
      </c>
      <c r="M426" s="841" t="s">
        <v>352</v>
      </c>
      <c r="N426" s="841" t="s">
        <v>815</v>
      </c>
      <c r="O426" s="841"/>
      <c r="P426" s="841" t="s">
        <v>5</v>
      </c>
      <c r="Q426" s="841" t="s">
        <v>323</v>
      </c>
      <c r="R426" s="840" t="s">
        <v>652</v>
      </c>
      <c r="S426" s="829"/>
      <c r="T426" s="829" t="s">
        <v>5</v>
      </c>
      <c r="U426" s="829" t="s">
        <v>323</v>
      </c>
      <c r="V426" s="847" t="s">
        <v>652</v>
      </c>
    </row>
    <row r="427" spans="1:22" outlineLevel="1">
      <c r="A427" s="847" t="s">
        <v>297</v>
      </c>
      <c r="B427" s="829" t="s">
        <v>2936</v>
      </c>
      <c r="C427" s="839">
        <v>43145</v>
      </c>
      <c r="D427" s="847" t="s">
        <v>3126</v>
      </c>
      <c r="E427" s="830" t="s">
        <v>3178</v>
      </c>
      <c r="F427" s="831">
        <v>70969</v>
      </c>
      <c r="G427" s="832">
        <v>26.57</v>
      </c>
      <c r="H427" s="829">
        <v>37.700000000000003</v>
      </c>
      <c r="I427" s="829" t="s">
        <v>322</v>
      </c>
      <c r="J427" s="1241">
        <f t="shared" si="23"/>
        <v>37.700000000000003</v>
      </c>
      <c r="K427" s="840" t="s">
        <v>865</v>
      </c>
      <c r="L427" s="841" t="s">
        <v>665</v>
      </c>
      <c r="M427" s="841" t="s">
        <v>352</v>
      </c>
      <c r="N427" s="841" t="s">
        <v>815</v>
      </c>
      <c r="O427" s="841"/>
      <c r="P427" s="841" t="s">
        <v>5</v>
      </c>
      <c r="Q427" s="841" t="s">
        <v>323</v>
      </c>
      <c r="R427" s="840" t="s">
        <v>652</v>
      </c>
      <c r="S427" s="829"/>
      <c r="T427" s="829" t="s">
        <v>5</v>
      </c>
      <c r="U427" s="829" t="s">
        <v>323</v>
      </c>
      <c r="V427" s="847" t="s">
        <v>652</v>
      </c>
    </row>
    <row r="428" spans="1:22" outlineLevel="1">
      <c r="A428" s="847" t="s">
        <v>297</v>
      </c>
      <c r="B428" s="829" t="s">
        <v>2936</v>
      </c>
      <c r="C428" s="839">
        <v>43154</v>
      </c>
      <c r="D428" s="847" t="s">
        <v>3179</v>
      </c>
      <c r="E428" s="830" t="s">
        <v>3180</v>
      </c>
      <c r="F428" s="831">
        <v>70969</v>
      </c>
      <c r="G428" s="832">
        <v>6.03</v>
      </c>
      <c r="H428" s="829">
        <v>8.5500000000000007</v>
      </c>
      <c r="I428" s="829" t="s">
        <v>322</v>
      </c>
      <c r="J428" s="1241">
        <f t="shared" si="23"/>
        <v>8.5500000000000007</v>
      </c>
      <c r="K428" s="840" t="s">
        <v>865</v>
      </c>
      <c r="L428" s="841" t="s">
        <v>665</v>
      </c>
      <c r="M428" s="841" t="s">
        <v>352</v>
      </c>
      <c r="N428" s="841" t="s">
        <v>651</v>
      </c>
      <c r="O428" s="841"/>
      <c r="P428" s="841" t="s">
        <v>5</v>
      </c>
      <c r="Q428" s="841" t="s">
        <v>323</v>
      </c>
      <c r="R428" s="840" t="s">
        <v>652</v>
      </c>
      <c r="S428" s="829"/>
      <c r="T428" s="829" t="s">
        <v>5</v>
      </c>
      <c r="U428" s="829" t="s">
        <v>323</v>
      </c>
      <c r="V428" s="847" t="s">
        <v>652</v>
      </c>
    </row>
    <row r="429" spans="1:22" outlineLevel="1">
      <c r="A429" s="847" t="s">
        <v>297</v>
      </c>
      <c r="B429" s="829" t="s">
        <v>2936</v>
      </c>
      <c r="C429" s="839">
        <v>43154</v>
      </c>
      <c r="D429" s="847" t="s">
        <v>3179</v>
      </c>
      <c r="E429" s="830" t="s">
        <v>3181</v>
      </c>
      <c r="F429" s="831">
        <v>70969</v>
      </c>
      <c r="G429" s="832">
        <v>4.42</v>
      </c>
      <c r="H429" s="829">
        <v>6.27</v>
      </c>
      <c r="I429" s="829" t="s">
        <v>322</v>
      </c>
      <c r="J429" s="1241">
        <f t="shared" si="23"/>
        <v>6.27</v>
      </c>
      <c r="K429" s="840" t="s">
        <v>865</v>
      </c>
      <c r="L429" s="841" t="s">
        <v>665</v>
      </c>
      <c r="M429" s="841" t="s">
        <v>352</v>
      </c>
      <c r="N429" s="841" t="s">
        <v>815</v>
      </c>
      <c r="O429" s="841"/>
      <c r="P429" s="841" t="s">
        <v>5</v>
      </c>
      <c r="Q429" s="841" t="s">
        <v>323</v>
      </c>
      <c r="R429" s="840" t="s">
        <v>652</v>
      </c>
      <c r="S429" s="829"/>
      <c r="T429" s="829" t="s">
        <v>5</v>
      </c>
      <c r="U429" s="829" t="s">
        <v>323</v>
      </c>
      <c r="V429" s="847" t="s">
        <v>652</v>
      </c>
    </row>
    <row r="430" spans="1:22" outlineLevel="1">
      <c r="A430" s="847" t="s">
        <v>297</v>
      </c>
      <c r="B430" s="829" t="s">
        <v>2936</v>
      </c>
      <c r="C430" s="839">
        <v>43158</v>
      </c>
      <c r="D430" s="847" t="s">
        <v>3182</v>
      </c>
      <c r="E430" s="830" t="s">
        <v>3183</v>
      </c>
      <c r="F430" s="831">
        <v>70969</v>
      </c>
      <c r="G430" s="832">
        <v>89.87</v>
      </c>
      <c r="H430" s="829">
        <v>127.5</v>
      </c>
      <c r="I430" s="829" t="s">
        <v>322</v>
      </c>
      <c r="J430" s="1241">
        <f t="shared" si="23"/>
        <v>127.5</v>
      </c>
      <c r="K430" s="840" t="s">
        <v>865</v>
      </c>
      <c r="L430" s="841" t="s">
        <v>665</v>
      </c>
      <c r="M430" s="841" t="s">
        <v>352</v>
      </c>
      <c r="N430" s="841" t="s">
        <v>651</v>
      </c>
      <c r="O430" s="841"/>
      <c r="P430" s="841" t="s">
        <v>5</v>
      </c>
      <c r="Q430" s="841" t="s">
        <v>323</v>
      </c>
      <c r="R430" s="840" t="s">
        <v>652</v>
      </c>
      <c r="S430" s="829"/>
      <c r="T430" s="829" t="s">
        <v>5</v>
      </c>
      <c r="U430" s="829" t="s">
        <v>323</v>
      </c>
      <c r="V430" s="847" t="s">
        <v>652</v>
      </c>
    </row>
    <row r="431" spans="1:22" outlineLevel="1">
      <c r="A431" s="847" t="s">
        <v>297</v>
      </c>
      <c r="B431" s="829" t="s">
        <v>2936</v>
      </c>
      <c r="C431" s="839">
        <v>43158</v>
      </c>
      <c r="D431" s="847" t="s">
        <v>3182</v>
      </c>
      <c r="E431" s="830" t="s">
        <v>3184</v>
      </c>
      <c r="F431" s="831">
        <v>70969</v>
      </c>
      <c r="G431" s="832">
        <v>77.88</v>
      </c>
      <c r="H431" s="829">
        <v>110.5</v>
      </c>
      <c r="I431" s="829" t="s">
        <v>322</v>
      </c>
      <c r="J431" s="1241">
        <f t="shared" si="23"/>
        <v>110.5</v>
      </c>
      <c r="K431" s="840" t="s">
        <v>865</v>
      </c>
      <c r="L431" s="841" t="s">
        <v>665</v>
      </c>
      <c r="M431" s="841" t="s">
        <v>352</v>
      </c>
      <c r="N431" s="841" t="s">
        <v>815</v>
      </c>
      <c r="O431" s="841"/>
      <c r="P431" s="841" t="s">
        <v>5</v>
      </c>
      <c r="Q431" s="841" t="s">
        <v>323</v>
      </c>
      <c r="R431" s="840" t="s">
        <v>652</v>
      </c>
      <c r="S431" s="829"/>
      <c r="T431" s="829" t="s">
        <v>5</v>
      </c>
      <c r="U431" s="829" t="s">
        <v>323</v>
      </c>
      <c r="V431" s="847" t="s">
        <v>652</v>
      </c>
    </row>
    <row r="432" spans="1:22" outlineLevel="1">
      <c r="A432" s="847" t="s">
        <v>297</v>
      </c>
      <c r="B432" s="829" t="s">
        <v>2936</v>
      </c>
      <c r="C432" s="839">
        <v>43133</v>
      </c>
      <c r="D432" s="847" t="s">
        <v>3113</v>
      </c>
      <c r="E432" s="830" t="s">
        <v>3185</v>
      </c>
      <c r="F432" s="831">
        <v>70974</v>
      </c>
      <c r="G432" s="832">
        <v>77.88</v>
      </c>
      <c r="H432" s="829">
        <v>110.5</v>
      </c>
      <c r="I432" s="829" t="s">
        <v>322</v>
      </c>
      <c r="J432" s="1241">
        <f t="shared" si="23"/>
        <v>110.5</v>
      </c>
      <c r="K432" s="840" t="s">
        <v>901</v>
      </c>
      <c r="L432" s="841" t="s">
        <v>661</v>
      </c>
      <c r="M432" s="841" t="s">
        <v>352</v>
      </c>
      <c r="N432" s="841"/>
      <c r="O432" s="841"/>
      <c r="P432" s="841" t="s">
        <v>5</v>
      </c>
      <c r="Q432" s="841" t="s">
        <v>323</v>
      </c>
      <c r="R432" s="840" t="s">
        <v>652</v>
      </c>
      <c r="S432" s="829"/>
      <c r="T432" s="829" t="s">
        <v>5</v>
      </c>
      <c r="U432" s="829" t="s">
        <v>323</v>
      </c>
      <c r="V432" s="847" t="s">
        <v>652</v>
      </c>
    </row>
    <row r="433" spans="1:22" outlineLevel="1">
      <c r="A433" s="847" t="s">
        <v>297</v>
      </c>
      <c r="B433" s="829" t="s">
        <v>2936</v>
      </c>
      <c r="C433" s="839">
        <v>43159</v>
      </c>
      <c r="D433" s="847" t="s">
        <v>3115</v>
      </c>
      <c r="E433" s="830" t="s">
        <v>3186</v>
      </c>
      <c r="F433" s="831">
        <v>70974</v>
      </c>
      <c r="G433" s="832">
        <v>77.88</v>
      </c>
      <c r="H433" s="829">
        <v>110.5</v>
      </c>
      <c r="I433" s="829" t="s">
        <v>322</v>
      </c>
      <c r="J433" s="1241">
        <f t="shared" si="23"/>
        <v>110.5</v>
      </c>
      <c r="K433" s="840" t="s">
        <v>901</v>
      </c>
      <c r="L433" s="841" t="s">
        <v>661</v>
      </c>
      <c r="M433" s="841" t="s">
        <v>352</v>
      </c>
      <c r="N433" s="841"/>
      <c r="O433" s="841"/>
      <c r="P433" s="841" t="s">
        <v>5</v>
      </c>
      <c r="Q433" s="841" t="s">
        <v>323</v>
      </c>
      <c r="R433" s="840" t="s">
        <v>652</v>
      </c>
      <c r="S433" s="829"/>
      <c r="T433" s="829" t="s">
        <v>5</v>
      </c>
      <c r="U433" s="829" t="s">
        <v>323</v>
      </c>
      <c r="V433" s="847" t="s">
        <v>652</v>
      </c>
    </row>
    <row r="434" spans="1:22">
      <c r="A434" s="842" t="s">
        <v>647</v>
      </c>
      <c r="B434" s="842"/>
      <c r="C434" s="842"/>
      <c r="D434" s="842"/>
      <c r="E434" s="843"/>
      <c r="F434" s="844"/>
      <c r="G434" s="845">
        <f>SUM(G421:G433)</f>
        <v>689.94</v>
      </c>
      <c r="H434" s="846">
        <f>SUM(H421:H433)</f>
        <v>969.6099999999999</v>
      </c>
      <c r="I434" s="842"/>
      <c r="J434" s="1242">
        <f>SUM(J421:J433)</f>
        <v>969.6099999999999</v>
      </c>
      <c r="K434" s="842"/>
      <c r="L434" s="842"/>
      <c r="M434" s="842"/>
      <c r="N434" s="842"/>
      <c r="O434" s="842"/>
      <c r="P434" s="842"/>
      <c r="Q434" s="842"/>
      <c r="R434" s="842"/>
      <c r="S434" s="829"/>
      <c r="T434" s="829"/>
      <c r="U434" s="829"/>
      <c r="V434" s="829"/>
    </row>
    <row r="435" spans="1:22" outlineLevel="1">
      <c r="A435" s="847" t="s">
        <v>331</v>
      </c>
      <c r="B435" s="829" t="s">
        <v>2936</v>
      </c>
      <c r="C435" s="839">
        <v>43145</v>
      </c>
      <c r="D435" s="847" t="s">
        <v>3187</v>
      </c>
      <c r="E435" s="830" t="s">
        <v>3188</v>
      </c>
      <c r="F435" s="831">
        <v>70974</v>
      </c>
      <c r="G435" s="832">
        <v>140.97</v>
      </c>
      <c r="H435" s="829">
        <v>200</v>
      </c>
      <c r="I435" s="829" t="s">
        <v>322</v>
      </c>
      <c r="J435" s="1241">
        <f>H435</f>
        <v>200</v>
      </c>
      <c r="K435" s="840" t="s">
        <v>756</v>
      </c>
      <c r="L435" s="841" t="s">
        <v>661</v>
      </c>
      <c r="M435" s="841" t="s">
        <v>352</v>
      </c>
      <c r="N435" s="841"/>
      <c r="O435" s="841"/>
      <c r="P435" s="841" t="s">
        <v>5</v>
      </c>
      <c r="Q435" s="841" t="s">
        <v>323</v>
      </c>
      <c r="R435" s="840" t="s">
        <v>652</v>
      </c>
      <c r="S435" s="829"/>
      <c r="T435" s="829" t="s">
        <v>5</v>
      </c>
      <c r="U435" s="829" t="s">
        <v>323</v>
      </c>
      <c r="V435" s="847" t="s">
        <v>652</v>
      </c>
    </row>
    <row r="436" spans="1:22" outlineLevel="1">
      <c r="A436" s="847" t="s">
        <v>331</v>
      </c>
      <c r="B436" s="829" t="s">
        <v>2936</v>
      </c>
      <c r="C436" s="839">
        <v>43136</v>
      </c>
      <c r="D436" s="847" t="s">
        <v>2989</v>
      </c>
      <c r="E436" s="830" t="s">
        <v>3189</v>
      </c>
      <c r="F436" s="831">
        <v>70974</v>
      </c>
      <c r="G436" s="832">
        <v>70.48</v>
      </c>
      <c r="H436" s="829">
        <v>100</v>
      </c>
      <c r="I436" s="829" t="s">
        <v>322</v>
      </c>
      <c r="J436" s="1241">
        <f>H436</f>
        <v>100</v>
      </c>
      <c r="K436" s="840" t="s">
        <v>972</v>
      </c>
      <c r="L436" s="841" t="s">
        <v>661</v>
      </c>
      <c r="M436" s="841" t="s">
        <v>352</v>
      </c>
      <c r="N436" s="841"/>
      <c r="O436" s="841"/>
      <c r="P436" s="841" t="s">
        <v>5</v>
      </c>
      <c r="Q436" s="841" t="s">
        <v>323</v>
      </c>
      <c r="R436" s="840" t="s">
        <v>652</v>
      </c>
      <c r="S436" s="829"/>
      <c r="T436" s="829" t="s">
        <v>5</v>
      </c>
      <c r="U436" s="829" t="s">
        <v>323</v>
      </c>
      <c r="V436" s="847" t="s">
        <v>652</v>
      </c>
    </row>
    <row r="437" spans="1:22">
      <c r="A437" s="842" t="s">
        <v>647</v>
      </c>
      <c r="B437" s="842"/>
      <c r="C437" s="842"/>
      <c r="D437" s="842"/>
      <c r="E437" s="843"/>
      <c r="F437" s="844"/>
      <c r="G437" s="845">
        <f>SUM(G435:G436)</f>
        <v>211.45</v>
      </c>
      <c r="H437" s="846">
        <f>SUM(H435:H436)</f>
        <v>300</v>
      </c>
      <c r="I437" s="842"/>
      <c r="J437" s="1242">
        <f>SUM(J435:J436)</f>
        <v>300</v>
      </c>
      <c r="K437" s="842"/>
      <c r="L437" s="842"/>
      <c r="M437" s="842"/>
      <c r="N437" s="842"/>
      <c r="O437" s="842"/>
      <c r="P437" s="842"/>
      <c r="Q437" s="842"/>
      <c r="R437" s="842"/>
      <c r="S437" s="829"/>
      <c r="T437" s="829"/>
      <c r="U437" s="829"/>
      <c r="V437" s="829"/>
    </row>
    <row r="438" spans="1:22" outlineLevel="1">
      <c r="A438" s="847" t="s">
        <v>332</v>
      </c>
      <c r="B438" s="829" t="s">
        <v>2938</v>
      </c>
      <c r="C438" s="839">
        <v>43131</v>
      </c>
      <c r="D438" s="847" t="s">
        <v>3190</v>
      </c>
      <c r="E438" s="830" t="s">
        <v>2927</v>
      </c>
      <c r="F438" s="831">
        <v>70833</v>
      </c>
      <c r="G438" s="832">
        <v>6490.6</v>
      </c>
      <c r="H438" s="829">
        <v>6490.6</v>
      </c>
      <c r="I438" s="829" t="s">
        <v>60</v>
      </c>
      <c r="J438" s="1241">
        <v>8764.2000000000007</v>
      </c>
      <c r="K438" s="840" t="s">
        <v>922</v>
      </c>
      <c r="L438" s="841" t="s">
        <v>645</v>
      </c>
      <c r="M438" s="841" t="s">
        <v>352</v>
      </c>
      <c r="N438" s="841"/>
      <c r="O438" s="841"/>
      <c r="P438" s="841" t="s">
        <v>22</v>
      </c>
      <c r="Q438" s="841" t="s">
        <v>323</v>
      </c>
      <c r="R438" s="840" t="s">
        <v>652</v>
      </c>
      <c r="S438" s="829"/>
      <c r="T438" s="829" t="s">
        <v>22</v>
      </c>
      <c r="U438" s="829" t="s">
        <v>323</v>
      </c>
      <c r="V438" s="847" t="s">
        <v>652</v>
      </c>
    </row>
    <row r="439" spans="1:22" outlineLevel="1">
      <c r="A439" s="847" t="s">
        <v>332</v>
      </c>
      <c r="B439" s="829" t="s">
        <v>2936</v>
      </c>
      <c r="C439" s="839">
        <v>43159</v>
      </c>
      <c r="D439" s="847" t="s">
        <v>3191</v>
      </c>
      <c r="E439" s="830" t="s">
        <v>2927</v>
      </c>
      <c r="F439" s="831">
        <v>71036</v>
      </c>
      <c r="G439" s="832">
        <v>3601.97</v>
      </c>
      <c r="H439" s="829">
        <v>3601.97</v>
      </c>
      <c r="I439" s="829" t="s">
        <v>60</v>
      </c>
      <c r="J439" s="1241">
        <v>5110.3900000000003</v>
      </c>
      <c r="K439" s="840" t="s">
        <v>922</v>
      </c>
      <c r="L439" s="841" t="s">
        <v>645</v>
      </c>
      <c r="M439" s="841" t="s">
        <v>352</v>
      </c>
      <c r="N439" s="841"/>
      <c r="O439" s="841"/>
      <c r="P439" s="841" t="s">
        <v>22</v>
      </c>
      <c r="Q439" s="841" t="s">
        <v>323</v>
      </c>
      <c r="R439" s="840" t="s">
        <v>652</v>
      </c>
      <c r="S439" s="829"/>
      <c r="T439" s="829" t="s">
        <v>22</v>
      </c>
      <c r="U439" s="829" t="s">
        <v>323</v>
      </c>
      <c r="V439" s="847" t="s">
        <v>652</v>
      </c>
    </row>
    <row r="440" spans="1:22">
      <c r="A440" s="842" t="s">
        <v>647</v>
      </c>
      <c r="B440" s="842"/>
      <c r="C440" s="842"/>
      <c r="D440" s="842"/>
      <c r="E440" s="843"/>
      <c r="F440" s="844"/>
      <c r="G440" s="845">
        <f>SUM(G438:G439)</f>
        <v>10092.57</v>
      </c>
      <c r="H440" s="846">
        <f>SUM(H438:H439)</f>
        <v>10092.57</v>
      </c>
      <c r="I440" s="842"/>
      <c r="J440" s="1242">
        <f>SUM(J438:J439)</f>
        <v>13874.59</v>
      </c>
      <c r="K440" s="842"/>
      <c r="L440" s="842"/>
      <c r="M440" s="842"/>
      <c r="N440" s="842"/>
      <c r="O440" s="842"/>
      <c r="P440" s="842"/>
      <c r="Q440" s="842"/>
      <c r="R440" s="842"/>
      <c r="S440" s="829"/>
      <c r="T440" s="829"/>
      <c r="U440" s="829"/>
      <c r="V440" s="829"/>
    </row>
    <row r="441" spans="1:22" outlineLevel="1">
      <c r="A441" s="847" t="s">
        <v>2202</v>
      </c>
      <c r="B441" s="829" t="s">
        <v>2938</v>
      </c>
      <c r="C441" s="839">
        <v>43131</v>
      </c>
      <c r="D441" s="847" t="s">
        <v>2955</v>
      </c>
      <c r="E441" s="830" t="s">
        <v>2956</v>
      </c>
      <c r="F441" s="831">
        <v>70674</v>
      </c>
      <c r="G441" s="832">
        <v>2799.48</v>
      </c>
      <c r="H441" s="829">
        <v>3717</v>
      </c>
      <c r="I441" s="829" t="s">
        <v>322</v>
      </c>
      <c r="J441" s="1241">
        <f>H441</f>
        <v>3717</v>
      </c>
      <c r="K441" s="840" t="s">
        <v>1297</v>
      </c>
      <c r="L441" s="841" t="s">
        <v>661</v>
      </c>
      <c r="M441" s="841" t="s">
        <v>352</v>
      </c>
      <c r="N441" s="841"/>
      <c r="O441" s="841" t="s">
        <v>381</v>
      </c>
      <c r="P441" s="841" t="s">
        <v>5</v>
      </c>
      <c r="Q441" s="841" t="s">
        <v>323</v>
      </c>
      <c r="R441" s="840" t="s">
        <v>652</v>
      </c>
      <c r="S441" s="829" t="s">
        <v>381</v>
      </c>
      <c r="T441" s="829" t="s">
        <v>5</v>
      </c>
      <c r="U441" s="829" t="s">
        <v>323</v>
      </c>
      <c r="V441" s="847" t="s">
        <v>652</v>
      </c>
    </row>
    <row r="442" spans="1:22">
      <c r="A442" s="842" t="s">
        <v>647</v>
      </c>
      <c r="B442" s="842"/>
      <c r="C442" s="842"/>
      <c r="D442" s="842"/>
      <c r="E442" s="843"/>
      <c r="F442" s="844"/>
      <c r="G442" s="845">
        <f>SUM(G441:G441)</f>
        <v>2799.48</v>
      </c>
      <c r="H442" s="846">
        <f>SUM(H441:H441)</f>
        <v>3717</v>
      </c>
      <c r="I442" s="842"/>
      <c r="J442" s="1242">
        <f>SUM(J441:J441)</f>
        <v>3717</v>
      </c>
      <c r="K442" s="842"/>
      <c r="L442" s="842"/>
      <c r="M442" s="842"/>
      <c r="N442" s="842"/>
      <c r="O442" s="842"/>
      <c r="P442" s="842"/>
      <c r="Q442" s="842"/>
      <c r="R442" s="842"/>
      <c r="S442" s="829"/>
      <c r="T442" s="829"/>
      <c r="U442" s="829"/>
      <c r="V442" s="829"/>
    </row>
    <row r="443" spans="1:22" outlineLevel="1">
      <c r="A443" s="847" t="s">
        <v>2216</v>
      </c>
      <c r="B443" s="829" t="s">
        <v>2938</v>
      </c>
      <c r="C443" s="839">
        <v>43131</v>
      </c>
      <c r="D443" s="847" t="s">
        <v>2955</v>
      </c>
      <c r="E443" s="830" t="s">
        <v>2956</v>
      </c>
      <c r="F443" s="831">
        <v>70674</v>
      </c>
      <c r="G443" s="832">
        <v>3540.55</v>
      </c>
      <c r="H443" s="829">
        <v>4700.95</v>
      </c>
      <c r="I443" s="829" t="s">
        <v>322</v>
      </c>
      <c r="J443" s="1241">
        <f>H443</f>
        <v>4700.95</v>
      </c>
      <c r="K443" s="840" t="s">
        <v>1297</v>
      </c>
      <c r="L443" s="841" t="s">
        <v>661</v>
      </c>
      <c r="M443" s="841" t="s">
        <v>352</v>
      </c>
      <c r="N443" s="841"/>
      <c r="O443" s="841" t="s">
        <v>381</v>
      </c>
      <c r="P443" s="841" t="s">
        <v>5</v>
      </c>
      <c r="Q443" s="841" t="s">
        <v>323</v>
      </c>
      <c r="R443" s="840" t="s">
        <v>652</v>
      </c>
      <c r="S443" s="829" t="s">
        <v>381</v>
      </c>
      <c r="T443" s="829" t="s">
        <v>5</v>
      </c>
      <c r="U443" s="829" t="s">
        <v>323</v>
      </c>
      <c r="V443" s="847" t="s">
        <v>652</v>
      </c>
    </row>
    <row r="444" spans="1:22">
      <c r="A444" s="842" t="s">
        <v>647</v>
      </c>
      <c r="B444" s="842"/>
      <c r="C444" s="842"/>
      <c r="D444" s="842"/>
      <c r="E444" s="843"/>
      <c r="F444" s="844"/>
      <c r="G444" s="845">
        <f>SUM(G443:G443)</f>
        <v>3540.55</v>
      </c>
      <c r="H444" s="846">
        <f>SUM(H443:H443)</f>
        <v>4700.95</v>
      </c>
      <c r="I444" s="842"/>
      <c r="J444" s="1242">
        <f>SUM(J443:J443)</f>
        <v>4700.95</v>
      </c>
      <c r="K444" s="842"/>
      <c r="L444" s="842"/>
      <c r="M444" s="842"/>
      <c r="N444" s="842"/>
      <c r="O444" s="842"/>
      <c r="P444" s="842"/>
      <c r="Q444" s="842"/>
      <c r="R444" s="842"/>
      <c r="S444" s="829"/>
      <c r="T444" s="829"/>
      <c r="U444" s="829"/>
      <c r="V444" s="829"/>
    </row>
    <row r="445" spans="1:22" outlineLevel="1">
      <c r="A445" s="847" t="s">
        <v>1287</v>
      </c>
      <c r="B445" s="829" t="s">
        <v>2938</v>
      </c>
      <c r="C445" s="839">
        <v>43110</v>
      </c>
      <c r="D445" s="847" t="s">
        <v>3192</v>
      </c>
      <c r="E445" s="830" t="s">
        <v>3193</v>
      </c>
      <c r="F445" s="831">
        <v>70672</v>
      </c>
      <c r="G445" s="832">
        <v>40899.18</v>
      </c>
      <c r="H445" s="829">
        <v>55226</v>
      </c>
      <c r="I445" s="829" t="s">
        <v>322</v>
      </c>
      <c r="J445" s="1241">
        <f>H445</f>
        <v>55226</v>
      </c>
      <c r="K445" s="840" t="s">
        <v>1290</v>
      </c>
      <c r="L445" s="841" t="s">
        <v>661</v>
      </c>
      <c r="M445" s="841" t="s">
        <v>352</v>
      </c>
      <c r="N445" s="841"/>
      <c r="O445" s="841" t="s">
        <v>2244</v>
      </c>
      <c r="P445" s="841" t="s">
        <v>5</v>
      </c>
      <c r="Q445" s="841" t="s">
        <v>323</v>
      </c>
      <c r="R445" s="840" t="s">
        <v>652</v>
      </c>
      <c r="S445" s="829" t="s">
        <v>2244</v>
      </c>
      <c r="T445" s="829" t="s">
        <v>5</v>
      </c>
      <c r="U445" s="829" t="s">
        <v>323</v>
      </c>
      <c r="V445" s="847" t="s">
        <v>652</v>
      </c>
    </row>
    <row r="446" spans="1:22" outlineLevel="1">
      <c r="A446" s="847" t="s">
        <v>1287</v>
      </c>
      <c r="B446" s="829" t="s">
        <v>2938</v>
      </c>
      <c r="C446" s="839">
        <v>43112</v>
      </c>
      <c r="D446" s="847" t="s">
        <v>3194</v>
      </c>
      <c r="E446" s="830" t="s">
        <v>3195</v>
      </c>
      <c r="F446" s="831">
        <v>70672</v>
      </c>
      <c r="G446" s="832">
        <v>11166.24</v>
      </c>
      <c r="H446" s="829">
        <v>15077.67</v>
      </c>
      <c r="I446" s="829" t="s">
        <v>322</v>
      </c>
      <c r="J446" s="1241">
        <f>H446</f>
        <v>15077.67</v>
      </c>
      <c r="K446" s="840" t="s">
        <v>1290</v>
      </c>
      <c r="L446" s="841" t="s">
        <v>661</v>
      </c>
      <c r="M446" s="841" t="s">
        <v>352</v>
      </c>
      <c r="N446" s="841"/>
      <c r="O446" s="841" t="s">
        <v>2247</v>
      </c>
      <c r="P446" s="841" t="s">
        <v>5</v>
      </c>
      <c r="Q446" s="841" t="s">
        <v>323</v>
      </c>
      <c r="R446" s="840" t="s">
        <v>652</v>
      </c>
      <c r="S446" s="829" t="s">
        <v>2247</v>
      </c>
      <c r="T446" s="829" t="s">
        <v>5</v>
      </c>
      <c r="U446" s="829" t="s">
        <v>323</v>
      </c>
      <c r="V446" s="847" t="s">
        <v>652</v>
      </c>
    </row>
    <row r="447" spans="1:22" outlineLevel="1">
      <c r="A447" s="847" t="s">
        <v>1287</v>
      </c>
      <c r="B447" s="829" t="s">
        <v>2938</v>
      </c>
      <c r="C447" s="839">
        <v>43131</v>
      </c>
      <c r="D447" s="847" t="s">
        <v>2955</v>
      </c>
      <c r="E447" s="830" t="s">
        <v>2956</v>
      </c>
      <c r="F447" s="831">
        <v>70674</v>
      </c>
      <c r="G447" s="832">
        <v>-77863.320000000007</v>
      </c>
      <c r="H447" s="829">
        <v>-103382.59</v>
      </c>
      <c r="I447" s="829" t="s">
        <v>322</v>
      </c>
      <c r="J447" s="1241">
        <f>H447</f>
        <v>-103382.59</v>
      </c>
      <c r="K447" s="840" t="s">
        <v>1290</v>
      </c>
      <c r="L447" s="841" t="s">
        <v>661</v>
      </c>
      <c r="M447" s="841" t="s">
        <v>352</v>
      </c>
      <c r="N447" s="841"/>
      <c r="O447" s="841" t="s">
        <v>381</v>
      </c>
      <c r="P447" s="841" t="s">
        <v>5</v>
      </c>
      <c r="Q447" s="841" t="s">
        <v>323</v>
      </c>
      <c r="R447" s="840" t="s">
        <v>652</v>
      </c>
      <c r="S447" s="829" t="s">
        <v>381</v>
      </c>
      <c r="T447" s="829" t="s">
        <v>5</v>
      </c>
      <c r="U447" s="829" t="s">
        <v>323</v>
      </c>
      <c r="V447" s="847" t="s">
        <v>652</v>
      </c>
    </row>
    <row r="448" spans="1:22" outlineLevel="1">
      <c r="A448" s="847" t="s">
        <v>1287</v>
      </c>
      <c r="B448" s="829" t="s">
        <v>2936</v>
      </c>
      <c r="C448" s="839">
        <v>43140</v>
      </c>
      <c r="D448" s="847" t="s">
        <v>3196</v>
      </c>
      <c r="E448" s="830" t="s">
        <v>3197</v>
      </c>
      <c r="F448" s="831">
        <v>70974</v>
      </c>
      <c r="G448" s="832">
        <v>36450.589999999997</v>
      </c>
      <c r="H448" s="829">
        <v>51715.26</v>
      </c>
      <c r="I448" s="829" t="s">
        <v>322</v>
      </c>
      <c r="J448" s="1241">
        <f>H448</f>
        <v>51715.26</v>
      </c>
      <c r="K448" s="840" t="s">
        <v>1290</v>
      </c>
      <c r="L448" s="841" t="s">
        <v>661</v>
      </c>
      <c r="M448" s="841" t="s">
        <v>352</v>
      </c>
      <c r="N448" s="841"/>
      <c r="O448" s="841" t="s">
        <v>381</v>
      </c>
      <c r="P448" s="841" t="s">
        <v>5</v>
      </c>
      <c r="Q448" s="841" t="s">
        <v>323</v>
      </c>
      <c r="R448" s="840" t="s">
        <v>652</v>
      </c>
      <c r="S448" s="829" t="s">
        <v>381</v>
      </c>
      <c r="T448" s="829" t="s">
        <v>5</v>
      </c>
      <c r="U448" s="829" t="s">
        <v>323</v>
      </c>
      <c r="V448" s="847" t="s">
        <v>652</v>
      </c>
    </row>
    <row r="449" spans="1:22">
      <c r="A449" s="842" t="s">
        <v>647</v>
      </c>
      <c r="B449" s="842"/>
      <c r="C449" s="842"/>
      <c r="D449" s="842"/>
      <c r="E449" s="843"/>
      <c r="F449" s="844"/>
      <c r="G449" s="845">
        <f>SUM(G445:G448)</f>
        <v>10652.689999999988</v>
      </c>
      <c r="H449" s="846">
        <f>SUM(H445:H448)</f>
        <v>18636.340000000004</v>
      </c>
      <c r="I449" s="842"/>
      <c r="J449" s="1242">
        <f>SUM(J445:J448)</f>
        <v>18636.340000000004</v>
      </c>
      <c r="K449" s="842"/>
      <c r="L449" s="842"/>
      <c r="M449" s="842"/>
      <c r="N449" s="842"/>
      <c r="O449" s="842"/>
      <c r="P449" s="842"/>
      <c r="Q449" s="842"/>
      <c r="R449" s="842"/>
      <c r="S449" s="829"/>
      <c r="T449" s="829"/>
      <c r="U449" s="829"/>
      <c r="V449" s="829"/>
    </row>
    <row r="450" spans="1:22">
      <c r="A450" s="829" t="s">
        <v>0</v>
      </c>
      <c r="B450" s="829"/>
      <c r="C450" s="829"/>
      <c r="D450" s="829"/>
      <c r="E450" s="830"/>
      <c r="F450" s="831"/>
      <c r="G450" s="832"/>
      <c r="H450" s="829"/>
      <c r="I450" s="829"/>
      <c r="J450" s="1241"/>
      <c r="K450" s="829"/>
      <c r="L450" s="829"/>
      <c r="M450" s="829"/>
      <c r="N450" s="829"/>
      <c r="O450" s="829"/>
      <c r="P450" s="829"/>
      <c r="Q450" s="829"/>
      <c r="R450" s="829"/>
      <c r="S450" s="829"/>
      <c r="T450" s="829"/>
      <c r="U450" s="829"/>
      <c r="V450" s="829"/>
    </row>
    <row r="451" spans="1:22">
      <c r="A451" s="829"/>
      <c r="B451" s="829"/>
      <c r="C451" s="829"/>
      <c r="D451" s="829"/>
      <c r="E451" s="830"/>
      <c r="F451" s="831"/>
      <c r="G451" s="832">
        <f>+G13+G17+G24+G34+G36+G38+G40+G42+G46+G66+G68+G70+G79+G88+G97+G106+G116+G125+G134+G143+G152+G166+G175+G184+G193+G204+G213+G224+G244+G246+G303+G306+G318+G343+G345+G351+G374+G378+G393+G395+G420+G434+G437+G440+G442+G444+G449</f>
        <v>-200829.79999999993</v>
      </c>
      <c r="H451" s="849">
        <f>+H13+H17+H24+H34+H36+H38+H40+H42+H46+H66+H68+H70+H79+H88+H97+H106+H116+H125+H134+H143+H152+H166+H175+H184+H193+H204+H213+H224+H244+H246+H303+H306+H318+H343+H345+H351+H374+H378+H393+H395+H420+H434+H437+H440+H442+H444+H449</f>
        <v>-295235.59999999986</v>
      </c>
      <c r="I451" s="829"/>
      <c r="J451" s="1241">
        <f>+J13+J17+J24+J34+J36+J38+J40+J42+J46+J66+J68+J70+J79+J88+J97+J106+J116+J125+J134+J143+J152+J166+J175+J184+J193+J204+J213+J224+J244+J246+J303+J306+J318+J343+J345+J351+J374+J378+J393+J395+J420+J434+J437+J440+J442+J444+J449</f>
        <v>-289960.36999999982</v>
      </c>
      <c r="K451" s="829"/>
      <c r="L451" s="829"/>
      <c r="M451" s="829"/>
      <c r="N451" s="829"/>
      <c r="O451" s="829"/>
      <c r="P451" s="829"/>
      <c r="Q451" s="829"/>
      <c r="R451" s="829"/>
      <c r="S451" s="829"/>
      <c r="T451" s="829"/>
      <c r="U451" s="829"/>
      <c r="V451" s="829"/>
    </row>
    <row r="452" spans="1:22" ht="13" thickBot="1">
      <c r="F452"/>
      <c r="J452" s="1244"/>
    </row>
    <row r="453" spans="1:22" ht="13.5" thickBot="1">
      <c r="F453"/>
      <c r="H453" s="1246" t="s">
        <v>1601</v>
      </c>
      <c r="I453" s="1247"/>
      <c r="J453" s="1248">
        <f>J451-J449-J13</f>
        <v>158612.29000000015</v>
      </c>
    </row>
    <row r="454" spans="1:22">
      <c r="F454"/>
      <c r="J454" s="852">
        <v>160367.74000000011</v>
      </c>
    </row>
    <row r="455" spans="1:22">
      <c r="F455"/>
      <c r="J455" s="852">
        <f>J453-J454</f>
        <v>-1755.4499999999534</v>
      </c>
      <c r="K455" s="1245" t="s">
        <v>3198</v>
      </c>
    </row>
    <row r="456" spans="1:22">
      <c r="F456"/>
    </row>
    <row r="457" spans="1:22">
      <c r="F457"/>
    </row>
    <row r="458" spans="1:22">
      <c r="F458"/>
    </row>
    <row r="459" spans="1:22">
      <c r="F459"/>
    </row>
    <row r="460" spans="1:22">
      <c r="F460"/>
    </row>
    <row r="461" spans="1:22">
      <c r="F461"/>
    </row>
    <row r="462" spans="1:22">
      <c r="F462"/>
    </row>
    <row r="463" spans="1:22">
      <c r="F463"/>
    </row>
    <row r="464" spans="1:22">
      <c r="F464"/>
    </row>
    <row r="465" spans="6:6">
      <c r="F465"/>
    </row>
    <row r="466" spans="6:6">
      <c r="F466"/>
    </row>
    <row r="467" spans="6:6">
      <c r="F467"/>
    </row>
    <row r="468" spans="6:6">
      <c r="F468"/>
    </row>
    <row r="469" spans="6:6">
      <c r="F469"/>
    </row>
    <row r="470" spans="6:6">
      <c r="F470"/>
    </row>
    <row r="471" spans="6:6">
      <c r="F471"/>
    </row>
    <row r="472" spans="6:6">
      <c r="F472"/>
    </row>
    <row r="473" spans="6:6">
      <c r="F473"/>
    </row>
    <row r="474" spans="6:6">
      <c r="F474"/>
    </row>
    <row r="475" spans="6:6">
      <c r="F475"/>
    </row>
    <row r="476" spans="6:6">
      <c r="F476"/>
    </row>
    <row r="477" spans="6:6">
      <c r="F477"/>
    </row>
    <row r="478" spans="6:6">
      <c r="F478"/>
    </row>
    <row r="479" spans="6:6">
      <c r="F479"/>
    </row>
    <row r="480" spans="6:6">
      <c r="F480"/>
    </row>
    <row r="481" spans="6:6">
      <c r="F481"/>
    </row>
    <row r="482" spans="6:6">
      <c r="F482"/>
    </row>
    <row r="483" spans="6:6">
      <c r="F483"/>
    </row>
    <row r="484" spans="6:6">
      <c r="F484"/>
    </row>
    <row r="485" spans="6:6">
      <c r="F485"/>
    </row>
    <row r="486" spans="6:6">
      <c r="F486"/>
    </row>
    <row r="487" spans="6:6">
      <c r="F487"/>
    </row>
    <row r="488" spans="6:6">
      <c r="F488"/>
    </row>
    <row r="489" spans="6:6">
      <c r="F489"/>
    </row>
    <row r="490" spans="6:6">
      <c r="F490"/>
    </row>
    <row r="491" spans="6:6">
      <c r="F491"/>
    </row>
    <row r="492" spans="6:6">
      <c r="F492"/>
    </row>
    <row r="493" spans="6:6">
      <c r="F493"/>
    </row>
    <row r="494" spans="6:6">
      <c r="F494"/>
    </row>
    <row r="495" spans="6:6">
      <c r="F495"/>
    </row>
    <row r="496" spans="6:6">
      <c r="F496"/>
    </row>
    <row r="497" spans="6:6">
      <c r="F497"/>
    </row>
    <row r="498" spans="6:6">
      <c r="F498"/>
    </row>
    <row r="499" spans="6:6">
      <c r="F499"/>
    </row>
    <row r="500" spans="6:6">
      <c r="F500"/>
    </row>
    <row r="501" spans="6:6">
      <c r="F501"/>
    </row>
    <row r="502" spans="6:6">
      <c r="F502"/>
    </row>
    <row r="503" spans="6:6">
      <c r="F503"/>
    </row>
    <row r="504" spans="6:6">
      <c r="F504"/>
    </row>
    <row r="505" spans="6:6">
      <c r="F505"/>
    </row>
    <row r="506" spans="6:6">
      <c r="F506"/>
    </row>
    <row r="507" spans="6:6">
      <c r="F507"/>
    </row>
    <row r="508" spans="6:6">
      <c r="F508"/>
    </row>
    <row r="509" spans="6:6">
      <c r="F509"/>
    </row>
    <row r="510" spans="6:6">
      <c r="F510"/>
    </row>
    <row r="511" spans="6:6">
      <c r="F511"/>
    </row>
    <row r="512" spans="6:6">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c r="F522"/>
    </row>
    <row r="523" spans="6:6">
      <c r="F523"/>
    </row>
    <row r="524" spans="6:6">
      <c r="F524"/>
    </row>
    <row r="525" spans="6:6">
      <c r="F525"/>
    </row>
    <row r="526" spans="6:6">
      <c r="F526"/>
    </row>
    <row r="527" spans="6:6">
      <c r="F527"/>
    </row>
    <row r="528" spans="6:6">
      <c r="F528"/>
    </row>
    <row r="529" spans="6:6">
      <c r="F529"/>
    </row>
    <row r="530" spans="6:6">
      <c r="F530"/>
    </row>
    <row r="531" spans="6:6">
      <c r="F531"/>
    </row>
    <row r="532" spans="6:6">
      <c r="F532"/>
    </row>
    <row r="533" spans="6:6">
      <c r="F533"/>
    </row>
    <row r="534" spans="6:6">
      <c r="F534"/>
    </row>
    <row r="535" spans="6:6">
      <c r="F535"/>
    </row>
    <row r="536" spans="6:6">
      <c r="F536"/>
    </row>
    <row r="537" spans="6:6">
      <c r="F537"/>
    </row>
    <row r="538" spans="6:6">
      <c r="F538"/>
    </row>
    <row r="539" spans="6:6">
      <c r="F539"/>
    </row>
    <row r="540" spans="6:6">
      <c r="F540"/>
    </row>
    <row r="541" spans="6:6">
      <c r="F541"/>
    </row>
    <row r="542" spans="6:6">
      <c r="F542"/>
    </row>
    <row r="543" spans="6:6">
      <c r="F543"/>
    </row>
    <row r="544" spans="6:6">
      <c r="F544"/>
    </row>
    <row r="545" spans="6:6">
      <c r="F545"/>
    </row>
    <row r="546" spans="6:6">
      <c r="F546"/>
    </row>
    <row r="547" spans="6:6">
      <c r="F547"/>
    </row>
    <row r="548" spans="6:6">
      <c r="F548"/>
    </row>
    <row r="549" spans="6:6" outlineLevel="1">
      <c r="F549"/>
    </row>
    <row r="550" spans="6:6" outlineLevel="1">
      <c r="F550"/>
    </row>
    <row r="551" spans="6:6">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c r="F572"/>
    </row>
    <row r="573" spans="6:6" outlineLevel="1">
      <c r="F573"/>
    </row>
    <row r="574" spans="6:6" outlineLevel="1">
      <c r="F574"/>
    </row>
    <row r="575" spans="6:6" outlineLevel="1">
      <c r="F575"/>
    </row>
    <row r="576" spans="6:6" outlineLevel="1">
      <c r="F576"/>
    </row>
    <row r="577" spans="6:6" outlineLevel="1">
      <c r="F577"/>
    </row>
    <row r="578" spans="6:6" outlineLevel="1">
      <c r="F578"/>
    </row>
    <row r="579" spans="6:6">
      <c r="F579"/>
    </row>
    <row r="580" spans="6:6" outlineLevel="1">
      <c r="F580"/>
    </row>
    <row r="581" spans="6:6" outlineLevel="1">
      <c r="F581"/>
    </row>
    <row r="582" spans="6:6">
      <c r="F582"/>
    </row>
    <row r="583" spans="6:6" outlineLevel="1">
      <c r="F583"/>
    </row>
    <row r="584" spans="6:6" outlineLevel="1">
      <c r="F584"/>
    </row>
    <row r="585" spans="6:6" outlineLevel="1">
      <c r="F585"/>
    </row>
    <row r="586" spans="6:6" outlineLevel="1">
      <c r="F586"/>
    </row>
    <row r="587" spans="6:6" outlineLevel="1">
      <c r="F587"/>
    </row>
    <row r="588" spans="6:6" outlineLevel="1">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c r="F1090"/>
    </row>
    <row r="1091" spans="6:6" outlineLevel="1">
      <c r="F1091"/>
    </row>
    <row r="1092" spans="6:6" outlineLevel="1">
      <c r="F1092"/>
    </row>
    <row r="1093" spans="6:6" outlineLevel="1">
      <c r="F1093"/>
    </row>
    <row r="1094" spans="6:6" outlineLevel="1">
      <c r="F1094"/>
    </row>
    <row r="1095" spans="6:6">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c r="F1158"/>
    </row>
    <row r="1159" spans="6:6" outlineLevel="1">
      <c r="F1159"/>
    </row>
    <row r="1160" spans="6:6" outlineLevel="1">
      <c r="F1160"/>
    </row>
    <row r="1161" spans="6:6">
      <c r="F1161"/>
    </row>
    <row r="1162" spans="6:6" outlineLevel="1">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outlineLevel="1">
      <c r="F1185"/>
    </row>
    <row r="1186" spans="6:6" outlineLevel="1">
      <c r="F1186"/>
    </row>
    <row r="1187" spans="6:6">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c r="F1368"/>
    </row>
    <row r="1369" spans="6:6" outlineLevel="1">
      <c r="F1369"/>
    </row>
    <row r="1370" spans="6:6" outlineLevel="1">
      <c r="F1370"/>
    </row>
    <row r="1371" spans="6:6" outlineLevel="1">
      <c r="F1371"/>
    </row>
    <row r="1372" spans="6:6" outlineLevel="1">
      <c r="F1372"/>
    </row>
    <row r="1373" spans="6:6">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sheetData>
  <dataValidations count="1">
    <dataValidation type="textLength" errorStyle="information" allowBlank="1" showInputMessage="1" showErrorMessage="1" error="XLBVal:8=_x000d__x000a_XLBRowCount:3=442_x000d__x000a_XLBColCount:3=22_x000d__x000a_Style:2=2_x000d__x000a_" sqref="A10" xr:uid="{00000000-0002-0000-1C00-000000000000}">
      <formula1>0</formula1>
      <formula2>300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44"/>
  <sheetViews>
    <sheetView topLeftCell="A10" workbookViewId="0">
      <selection activeCell="J19" sqref="J19"/>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931</v>
      </c>
      <c r="J11" s="753" t="s">
        <v>1605</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1602</v>
      </c>
      <c r="J12" s="748"/>
      <c r="K12" s="747"/>
      <c r="L12" s="746"/>
      <c r="M12" s="745"/>
      <c r="N12" s="744" t="s">
        <v>608</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954"/>
      <c r="H14" s="699"/>
      <c r="I14" s="723" t="s">
        <v>533</v>
      </c>
      <c r="J14" s="728" t="s">
        <v>533</v>
      </c>
      <c r="K14" s="727" t="s">
        <v>533</v>
      </c>
      <c r="L14" s="726"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723">
        <v>57457.67</v>
      </c>
      <c r="J15" s="723">
        <v>47750.080000000002</v>
      </c>
      <c r="K15" s="722">
        <f>+J15</f>
        <v>47750.080000000002</v>
      </c>
      <c r="L15" s="721">
        <f>+I15-K15</f>
        <v>9707.5899999999965</v>
      </c>
      <c r="M15" s="699"/>
      <c r="N15" s="723">
        <f>'Budget Summary 24M'!I8</f>
        <v>233570</v>
      </c>
      <c r="O15" s="715">
        <f>0.8*N15</f>
        <v>186856</v>
      </c>
      <c r="P15" s="714">
        <f t="shared" ref="P15:P24" si="0">+L15+O15</f>
        <v>196563.59</v>
      </c>
      <c r="Q15" s="699"/>
      <c r="R15" s="698"/>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723">
        <v>5101.7713400000066</v>
      </c>
      <c r="J16" s="723">
        <v>12487.9</v>
      </c>
      <c r="K16" s="722">
        <f t="shared" ref="K16:K21" si="1">+J16</f>
        <v>12487.9</v>
      </c>
      <c r="L16" s="721">
        <f t="shared" ref="L16:L21" si="2">+I16-K16</f>
        <v>-7386.128659999993</v>
      </c>
      <c r="M16" s="701"/>
      <c r="N16" s="723">
        <f>'Budget Summary 24M'!I9</f>
        <v>98075.378350000014</v>
      </c>
      <c r="O16" s="715">
        <f t="shared" ref="O16:O21" si="3">0.8*N16</f>
        <v>78460.302680000008</v>
      </c>
      <c r="P16" s="714">
        <f t="shared" si="0"/>
        <v>71074.17402000002</v>
      </c>
      <c r="Q16" s="699"/>
      <c r="R16" s="698"/>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723">
        <v>-141.57999999999998</v>
      </c>
      <c r="J17" s="723">
        <v>985.8</v>
      </c>
      <c r="K17" s="722">
        <f t="shared" si="1"/>
        <v>985.8</v>
      </c>
      <c r="L17" s="721">
        <f t="shared" si="2"/>
        <v>-1127.3799999999999</v>
      </c>
      <c r="M17" s="701"/>
      <c r="N17" s="723">
        <f>'Budget Summary 24M'!I10</f>
        <v>675</v>
      </c>
      <c r="O17" s="715">
        <f t="shared" si="3"/>
        <v>540</v>
      </c>
      <c r="P17" s="714">
        <f t="shared" si="0"/>
        <v>-587.37999999999988</v>
      </c>
      <c r="Q17" s="699"/>
      <c r="R17" s="698"/>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723">
        <v>1357.1</v>
      </c>
      <c r="J18" s="723">
        <v>514.91</v>
      </c>
      <c r="K18" s="722">
        <f t="shared" si="1"/>
        <v>514.91</v>
      </c>
      <c r="L18" s="721">
        <f t="shared" si="2"/>
        <v>842.18999999999994</v>
      </c>
      <c r="M18" s="701"/>
      <c r="N18" s="723">
        <f>'Budget Summary 24M'!I11</f>
        <v>5296.5</v>
      </c>
      <c r="O18" s="715">
        <f t="shared" si="3"/>
        <v>4237.2</v>
      </c>
      <c r="P18" s="714">
        <f t="shared" si="0"/>
        <v>5079.3899999999994</v>
      </c>
      <c r="Q18" s="699"/>
      <c r="R18" s="698"/>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723">
        <v>27771.48</v>
      </c>
      <c r="J19" s="723">
        <v>32201.1</v>
      </c>
      <c r="K19" s="722">
        <f t="shared" si="1"/>
        <v>32201.1</v>
      </c>
      <c r="L19" s="721">
        <f t="shared" si="2"/>
        <v>-4429.619999999999</v>
      </c>
      <c r="M19" s="701"/>
      <c r="N19" s="723">
        <f>'Budget Summary 24M'!I12</f>
        <v>69428.7</v>
      </c>
      <c r="O19" s="715">
        <f t="shared" si="3"/>
        <v>55542.96</v>
      </c>
      <c r="P19" s="714">
        <f t="shared" si="0"/>
        <v>51113.34</v>
      </c>
      <c r="Q19" s="699"/>
      <c r="R19" s="698"/>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812">
        <v>-7166.0920000000006</v>
      </c>
      <c r="J20" s="812">
        <v>12510.54</v>
      </c>
      <c r="K20" s="722">
        <f t="shared" si="1"/>
        <v>12510.54</v>
      </c>
      <c r="L20" s="721">
        <f t="shared" si="2"/>
        <v>-19676.632000000001</v>
      </c>
      <c r="M20" s="701"/>
      <c r="N20" s="812">
        <f>'Budget Summary 24M'!I13</f>
        <v>29673.919999999998</v>
      </c>
      <c r="O20" s="715">
        <f t="shared" si="3"/>
        <v>23739.135999999999</v>
      </c>
      <c r="P20" s="814">
        <f t="shared" si="0"/>
        <v>4062.5039999999972</v>
      </c>
      <c r="Q20" s="699"/>
      <c r="R20" s="698"/>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723">
        <v>6052.8259538000011</v>
      </c>
      <c r="J21" s="723">
        <v>7635.8799999999992</v>
      </c>
      <c r="K21" s="722">
        <f t="shared" si="1"/>
        <v>7635.8799999999992</v>
      </c>
      <c r="L21" s="721">
        <f t="shared" si="2"/>
        <v>-1583.0540461999981</v>
      </c>
      <c r="M21" s="701"/>
      <c r="N21" s="723">
        <f>'Budget Summary 24M'!I15</f>
        <v>30570.364884500003</v>
      </c>
      <c r="O21" s="715">
        <f t="shared" si="3"/>
        <v>24456.291907600003</v>
      </c>
      <c r="P21" s="714">
        <f>+L21+O21</f>
        <v>22873.237861400004</v>
      </c>
      <c r="Q21" s="699"/>
      <c r="R21" s="698"/>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723"/>
      <c r="J22" s="723"/>
      <c r="K22" s="815"/>
      <c r="L22" s="816"/>
      <c r="M22" s="701"/>
      <c r="N22" s="723"/>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723"/>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716"/>
      <c r="J24" s="912"/>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90433.175293799999</v>
      </c>
      <c r="J25" s="913">
        <f>SUM(J15:J24)</f>
        <v>114086.21000000002</v>
      </c>
      <c r="K25" s="710">
        <f>SUM(K15:K24)</f>
        <v>114086.21000000002</v>
      </c>
      <c r="L25" s="706">
        <f>SUM(L15:L24)</f>
        <v>-23653.034706199996</v>
      </c>
      <c r="M25" s="709"/>
      <c r="N25" s="708">
        <f>SUM(N15:N24)</f>
        <v>467289.86323449999</v>
      </c>
      <c r="O25" s="707">
        <f>SUM(O15:O24)</f>
        <v>373831.89058760006</v>
      </c>
      <c r="P25" s="706">
        <f>SUM(P15:P24)</f>
        <v>350178.8558814</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694"/>
      <c r="K27" s="693"/>
      <c r="L27" s="693"/>
      <c r="M27" s="682"/>
      <c r="N27" s="695"/>
      <c r="O27" s="693"/>
      <c r="P27" s="692"/>
      <c r="Q27" s="682"/>
    </row>
    <row r="28" spans="1:27" ht="20.149999999999999" customHeight="1">
      <c r="A28" s="682" t="s">
        <v>563</v>
      </c>
      <c r="B28" s="665"/>
      <c r="C28" s="682"/>
      <c r="D28" s="682"/>
      <c r="E28" s="682"/>
      <c r="F28" s="682"/>
      <c r="G28" s="682"/>
      <c r="H28" s="682"/>
      <c r="I28" s="695"/>
      <c r="J28" s="694"/>
      <c r="K28" s="693"/>
      <c r="L28" s="693"/>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6:E16"/>
    <mergeCell ref="A17:E17"/>
    <mergeCell ref="A24:E24"/>
    <mergeCell ref="B29:P29"/>
    <mergeCell ref="B30:P30"/>
    <mergeCell ref="A18:E18"/>
    <mergeCell ref="A19:E19"/>
    <mergeCell ref="A20:E20"/>
    <mergeCell ref="A21:E21"/>
    <mergeCell ref="A22:E22"/>
    <mergeCell ref="A23:E23"/>
    <mergeCell ref="N9:P9"/>
    <mergeCell ref="A11:E13"/>
    <mergeCell ref="G11:G13"/>
    <mergeCell ref="A14:E14"/>
    <mergeCell ref="A15:E15"/>
    <mergeCell ref="A1:G1"/>
    <mergeCell ref="E4:L4"/>
    <mergeCell ref="E5:L5"/>
    <mergeCell ref="E7:G7"/>
    <mergeCell ref="I9:L9"/>
  </mergeCells>
  <pageMargins left="0.31496062992125984" right="0.31496062992125984" top="0.35433070866141736" bottom="0.55118110236220474" header="0.31496062992125984" footer="0.31496062992125984"/>
  <pageSetup paperSize="9" scale="7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5687"/>
  <sheetViews>
    <sheetView topLeftCell="F268" workbookViewId="0">
      <selection activeCell="J278" sqref="J278"/>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0.453125" bestFit="1" customWidth="1"/>
    <col min="5" max="5" width="32.54296875" customWidth="1"/>
    <col min="6" max="6" width="11.1796875" style="820" bestFit="1" customWidth="1"/>
    <col min="7" max="7" width="19.26953125" bestFit="1" customWidth="1"/>
    <col min="8" max="8" width="20" bestFit="1" customWidth="1"/>
    <col min="9" max="9" width="14.7265625" bestFit="1" customWidth="1"/>
    <col min="10" max="10" width="21.453125" style="852"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s>
  <sheetData>
    <row r="1" spans="1:18" ht="13" thickBot="1">
      <c r="A1" s="817"/>
      <c r="B1" s="818"/>
      <c r="C1" s="818"/>
      <c r="D1" s="819"/>
    </row>
    <row r="2" spans="1:18" ht="15" thickBot="1">
      <c r="A2" s="821"/>
      <c r="B2" s="822" t="s">
        <v>617</v>
      </c>
      <c r="C2" s="823" t="s">
        <v>618</v>
      </c>
      <c r="D2" s="824"/>
    </row>
    <row r="3" spans="1:18" ht="15" thickBot="1">
      <c r="A3" s="821"/>
      <c r="B3" s="822" t="s">
        <v>619</v>
      </c>
      <c r="C3" s="823" t="s">
        <v>3201</v>
      </c>
      <c r="D3" s="824"/>
    </row>
    <row r="4" spans="1:18" ht="15" thickBot="1">
      <c r="A4" s="821"/>
      <c r="B4" s="822" t="s">
        <v>621</v>
      </c>
      <c r="C4" s="823" t="s">
        <v>3201</v>
      </c>
      <c r="D4" s="824"/>
    </row>
    <row r="5" spans="1:18" ht="15" thickBot="1">
      <c r="A5" s="821"/>
      <c r="B5" s="822" t="s">
        <v>623</v>
      </c>
      <c r="C5" s="823">
        <v>4000</v>
      </c>
      <c r="D5" s="824"/>
    </row>
    <row r="6" spans="1:18" ht="15" thickBot="1">
      <c r="A6" s="821"/>
      <c r="B6" s="822" t="s">
        <v>624</v>
      </c>
      <c r="C6" s="823">
        <v>9999</v>
      </c>
      <c r="D6" s="824"/>
    </row>
    <row r="7" spans="1:18" ht="15" thickBot="1">
      <c r="A7" s="821"/>
      <c r="B7" s="822" t="s">
        <v>625</v>
      </c>
      <c r="C7" s="825" t="s">
        <v>352</v>
      </c>
      <c r="D7" s="824"/>
    </row>
    <row r="8" spans="1:18" ht="13" thickBot="1">
      <c r="A8" s="826"/>
      <c r="B8" s="827"/>
      <c r="C8" s="827"/>
      <c r="D8" s="828"/>
    </row>
    <row r="10" spans="1:18">
      <c r="A10" s="829" t="e">
        <f ca="1">[2]!AG_DTRT("0,Detail Report 1,1",$C$2,$C$5,$C$6,$C$3,$C$4,$C$7,$C$7)</f>
        <v>#NAME?</v>
      </c>
      <c r="B10" s="829"/>
      <c r="C10" s="829"/>
      <c r="D10" s="829"/>
      <c r="E10" s="830"/>
      <c r="F10" s="831"/>
      <c r="G10" s="832"/>
      <c r="H10" s="829"/>
      <c r="I10" s="829"/>
      <c r="J10" s="973"/>
      <c r="K10" s="829"/>
      <c r="L10" s="829"/>
      <c r="M10" s="833"/>
      <c r="N10" s="833"/>
      <c r="O10" s="829"/>
      <c r="P10" s="829"/>
      <c r="Q10" s="829"/>
      <c r="R10" s="829"/>
    </row>
    <row r="11" spans="1:18" s="838" customFormat="1" ht="37.5">
      <c r="A11" s="834" t="s">
        <v>626</v>
      </c>
      <c r="B11" s="834" t="s">
        <v>627</v>
      </c>
      <c r="C11" s="834" t="s">
        <v>628</v>
      </c>
      <c r="D11" s="834" t="s">
        <v>629</v>
      </c>
      <c r="E11" s="834" t="s">
        <v>27</v>
      </c>
      <c r="F11" s="835" t="s">
        <v>630</v>
      </c>
      <c r="G11" s="836" t="s">
        <v>631</v>
      </c>
      <c r="H11" s="834" t="s">
        <v>632</v>
      </c>
      <c r="I11" s="834" t="s">
        <v>633</v>
      </c>
      <c r="J11" s="1243" t="s">
        <v>1789</v>
      </c>
      <c r="K11" s="834" t="s">
        <v>634</v>
      </c>
      <c r="L11" s="834" t="s">
        <v>635</v>
      </c>
      <c r="M11" s="837" t="s">
        <v>636</v>
      </c>
      <c r="N11" s="834" t="s">
        <v>637</v>
      </c>
      <c r="O11" s="834" t="s">
        <v>638</v>
      </c>
      <c r="P11" s="834" t="s">
        <v>639</v>
      </c>
      <c r="Q11" s="834" t="s">
        <v>640</v>
      </c>
      <c r="R11" s="834" t="s">
        <v>641</v>
      </c>
    </row>
    <row r="12" spans="1:18" outlineLevel="1">
      <c r="A12" s="847" t="s">
        <v>83</v>
      </c>
      <c r="B12" s="829" t="s">
        <v>3201</v>
      </c>
      <c r="C12" s="839">
        <v>43159</v>
      </c>
      <c r="D12" s="829" t="s">
        <v>3202</v>
      </c>
      <c r="E12" s="830" t="s">
        <v>1037</v>
      </c>
      <c r="F12" s="831">
        <v>71279</v>
      </c>
      <c r="G12" s="832">
        <v>-793.87</v>
      </c>
      <c r="H12" s="829">
        <v>-793.87</v>
      </c>
      <c r="I12" s="829" t="s">
        <v>60</v>
      </c>
      <c r="J12" s="1241">
        <v>-1126.32</v>
      </c>
      <c r="K12" s="840" t="s">
        <v>650</v>
      </c>
      <c r="L12" s="841" t="s">
        <v>645</v>
      </c>
      <c r="M12" s="841" t="s">
        <v>352</v>
      </c>
      <c r="N12" s="841" t="s">
        <v>651</v>
      </c>
      <c r="O12" s="841"/>
      <c r="P12" s="841" t="s">
        <v>5</v>
      </c>
      <c r="Q12" s="841" t="s">
        <v>323</v>
      </c>
      <c r="R12" s="841" t="s">
        <v>652</v>
      </c>
    </row>
    <row r="13" spans="1:18" outlineLevel="1">
      <c r="A13" s="847" t="s">
        <v>83</v>
      </c>
      <c r="B13" s="829" t="s">
        <v>3201</v>
      </c>
      <c r="C13" s="839">
        <v>43159</v>
      </c>
      <c r="D13" s="829" t="s">
        <v>3202</v>
      </c>
      <c r="E13" s="830" t="s">
        <v>2951</v>
      </c>
      <c r="F13" s="831">
        <v>71279</v>
      </c>
      <c r="G13" s="832">
        <v>-380.02</v>
      </c>
      <c r="H13" s="829">
        <v>-380.02</v>
      </c>
      <c r="I13" s="829" t="s">
        <v>60</v>
      </c>
      <c r="J13" s="1241">
        <v>-539.16</v>
      </c>
      <c r="K13" s="840" t="s">
        <v>650</v>
      </c>
      <c r="L13" s="841" t="s">
        <v>645</v>
      </c>
      <c r="M13" s="841" t="s">
        <v>352</v>
      </c>
      <c r="N13" s="841" t="s">
        <v>2952</v>
      </c>
      <c r="O13" s="841"/>
      <c r="P13" s="841" t="s">
        <v>5</v>
      </c>
      <c r="Q13" s="841" t="s">
        <v>323</v>
      </c>
      <c r="R13" s="841" t="s">
        <v>652</v>
      </c>
    </row>
    <row r="14" spans="1:18" outlineLevel="1">
      <c r="A14" s="847" t="s">
        <v>83</v>
      </c>
      <c r="B14" s="829" t="s">
        <v>3201</v>
      </c>
      <c r="C14" s="839">
        <v>43159</v>
      </c>
      <c r="D14" s="829" t="s">
        <v>3203</v>
      </c>
      <c r="E14" s="830" t="s">
        <v>1035</v>
      </c>
      <c r="F14" s="831">
        <v>71279</v>
      </c>
      <c r="G14" s="832">
        <v>-39.69</v>
      </c>
      <c r="H14" s="829">
        <v>-39.69</v>
      </c>
      <c r="I14" s="829" t="s">
        <v>60</v>
      </c>
      <c r="J14" s="1241">
        <v>-56.31</v>
      </c>
      <c r="K14" s="840" t="s">
        <v>650</v>
      </c>
      <c r="L14" s="841" t="s">
        <v>645</v>
      </c>
      <c r="M14" s="841" t="s">
        <v>352</v>
      </c>
      <c r="N14" s="841" t="s">
        <v>651</v>
      </c>
      <c r="O14" s="841"/>
      <c r="P14" s="841" t="s">
        <v>655</v>
      </c>
      <c r="Q14" s="841" t="s">
        <v>323</v>
      </c>
      <c r="R14" s="840" t="s">
        <v>83</v>
      </c>
    </row>
    <row r="15" spans="1:18" outlineLevel="1">
      <c r="A15" s="847" t="s">
        <v>83</v>
      </c>
      <c r="B15" s="829" t="s">
        <v>3201</v>
      </c>
      <c r="C15" s="839">
        <v>43159</v>
      </c>
      <c r="D15" s="829" t="s">
        <v>3203</v>
      </c>
      <c r="E15" s="830" t="s">
        <v>1035</v>
      </c>
      <c r="F15" s="831">
        <v>71279</v>
      </c>
      <c r="G15" s="832">
        <v>-19</v>
      </c>
      <c r="H15" s="829">
        <v>-19</v>
      </c>
      <c r="I15" s="829" t="s">
        <v>60</v>
      </c>
      <c r="J15" s="1241">
        <v>-26.96</v>
      </c>
      <c r="K15" s="840" t="s">
        <v>650</v>
      </c>
      <c r="L15" s="841" t="s">
        <v>645</v>
      </c>
      <c r="M15" s="841" t="s">
        <v>352</v>
      </c>
      <c r="N15" s="841" t="s">
        <v>2952</v>
      </c>
      <c r="O15" s="841"/>
      <c r="P15" s="841" t="s">
        <v>655</v>
      </c>
      <c r="Q15" s="841" t="s">
        <v>323</v>
      </c>
      <c r="R15" s="840" t="s">
        <v>83</v>
      </c>
    </row>
    <row r="16" spans="1:18" outlineLevel="1">
      <c r="A16" s="847" t="s">
        <v>83</v>
      </c>
      <c r="B16" s="829" t="s">
        <v>3201</v>
      </c>
      <c r="C16" s="839">
        <v>43159</v>
      </c>
      <c r="D16" s="829" t="s">
        <v>3204</v>
      </c>
      <c r="E16" s="830" t="s">
        <v>1033</v>
      </c>
      <c r="F16" s="831">
        <v>71279</v>
      </c>
      <c r="G16" s="832">
        <v>-11.91</v>
      </c>
      <c r="H16" s="829">
        <v>-11.91</v>
      </c>
      <c r="I16" s="829" t="s">
        <v>60</v>
      </c>
      <c r="J16" s="1241">
        <v>-16.899999999999999</v>
      </c>
      <c r="K16" s="840" t="s">
        <v>650</v>
      </c>
      <c r="L16" s="841" t="s">
        <v>645</v>
      </c>
      <c r="M16" s="841" t="s">
        <v>352</v>
      </c>
      <c r="N16" s="841" t="s">
        <v>651</v>
      </c>
      <c r="O16" s="841"/>
      <c r="P16" s="841" t="s">
        <v>4</v>
      </c>
      <c r="Q16" s="841" t="s">
        <v>323</v>
      </c>
      <c r="R16" s="840" t="s">
        <v>652</v>
      </c>
    </row>
    <row r="17" spans="1:18" outlineLevel="1">
      <c r="A17" s="847" t="s">
        <v>83</v>
      </c>
      <c r="B17" s="829" t="s">
        <v>3201</v>
      </c>
      <c r="C17" s="839">
        <v>43159</v>
      </c>
      <c r="D17" s="829" t="s">
        <v>3204</v>
      </c>
      <c r="E17" s="830" t="s">
        <v>1033</v>
      </c>
      <c r="F17" s="831">
        <v>71279</v>
      </c>
      <c r="G17" s="832">
        <v>-5.7</v>
      </c>
      <c r="H17" s="829">
        <v>-5.7</v>
      </c>
      <c r="I17" s="829" t="s">
        <v>60</v>
      </c>
      <c r="J17" s="1241">
        <v>-8.09</v>
      </c>
      <c r="K17" s="840" t="s">
        <v>650</v>
      </c>
      <c r="L17" s="841" t="s">
        <v>645</v>
      </c>
      <c r="M17" s="841" t="s">
        <v>352</v>
      </c>
      <c r="N17" s="841" t="s">
        <v>2952</v>
      </c>
      <c r="O17" s="841"/>
      <c r="P17" s="841" t="s">
        <v>4</v>
      </c>
      <c r="Q17" s="841" t="s">
        <v>323</v>
      </c>
      <c r="R17" s="840" t="s">
        <v>652</v>
      </c>
    </row>
    <row r="18" spans="1:18" outlineLevel="1">
      <c r="A18" s="847" t="s">
        <v>83</v>
      </c>
      <c r="B18" s="829" t="s">
        <v>3201</v>
      </c>
      <c r="C18" s="839">
        <v>43159</v>
      </c>
      <c r="D18" s="829" t="s">
        <v>3202</v>
      </c>
      <c r="E18" s="830" t="s">
        <v>1037</v>
      </c>
      <c r="F18" s="831">
        <v>71279</v>
      </c>
      <c r="G18" s="832">
        <v>-79.39</v>
      </c>
      <c r="H18" s="829">
        <v>-79.39</v>
      </c>
      <c r="I18" s="829" t="s">
        <v>60</v>
      </c>
      <c r="J18" s="1241">
        <v>-112.64</v>
      </c>
      <c r="K18" s="840" t="s">
        <v>656</v>
      </c>
      <c r="L18" s="841" t="s">
        <v>645</v>
      </c>
      <c r="M18" s="841" t="s">
        <v>352</v>
      </c>
      <c r="N18" s="841" t="s">
        <v>651</v>
      </c>
      <c r="O18" s="841"/>
      <c r="P18" s="841" t="s">
        <v>5</v>
      </c>
      <c r="Q18" s="841" t="s">
        <v>323</v>
      </c>
      <c r="R18" s="840" t="s">
        <v>652</v>
      </c>
    </row>
    <row r="19" spans="1:18" outlineLevel="1">
      <c r="A19" s="847" t="s">
        <v>83</v>
      </c>
      <c r="B19" s="829" t="s">
        <v>3201</v>
      </c>
      <c r="C19" s="839">
        <v>43159</v>
      </c>
      <c r="D19" s="829" t="s">
        <v>3202</v>
      </c>
      <c r="E19" s="830" t="s">
        <v>2951</v>
      </c>
      <c r="F19" s="831">
        <v>71279</v>
      </c>
      <c r="G19" s="832">
        <v>-38</v>
      </c>
      <c r="H19" s="829">
        <v>-38</v>
      </c>
      <c r="I19" s="829" t="s">
        <v>60</v>
      </c>
      <c r="J19" s="1241">
        <v>-53.91</v>
      </c>
      <c r="K19" s="840" t="s">
        <v>656</v>
      </c>
      <c r="L19" s="841" t="s">
        <v>645</v>
      </c>
      <c r="M19" s="841" t="s">
        <v>352</v>
      </c>
      <c r="N19" s="841" t="s">
        <v>2952</v>
      </c>
      <c r="O19" s="841"/>
      <c r="P19" s="841" t="s">
        <v>5</v>
      </c>
      <c r="Q19" s="841" t="s">
        <v>323</v>
      </c>
      <c r="R19" s="840" t="s">
        <v>652</v>
      </c>
    </row>
    <row r="20" spans="1:18" outlineLevel="1">
      <c r="A20" s="847" t="s">
        <v>83</v>
      </c>
      <c r="B20" s="829" t="s">
        <v>3201</v>
      </c>
      <c r="C20" s="839">
        <v>43159</v>
      </c>
      <c r="D20" s="829" t="s">
        <v>3205</v>
      </c>
      <c r="E20" s="830" t="s">
        <v>2954</v>
      </c>
      <c r="F20" s="831">
        <v>71279</v>
      </c>
      <c r="G20" s="832">
        <v>-30.51</v>
      </c>
      <c r="H20" s="829">
        <v>-43.29</v>
      </c>
      <c r="I20" s="829" t="s">
        <v>322</v>
      </c>
      <c r="J20" s="1241">
        <f>H20</f>
        <v>-43.29</v>
      </c>
      <c r="K20" s="840" t="s">
        <v>680</v>
      </c>
      <c r="L20" s="841" t="s">
        <v>665</v>
      </c>
      <c r="M20" s="841" t="s">
        <v>352</v>
      </c>
      <c r="N20" s="841" t="s">
        <v>2952</v>
      </c>
      <c r="O20" s="841"/>
      <c r="P20" s="841" t="s">
        <v>5</v>
      </c>
      <c r="Q20" s="841" t="s">
        <v>323</v>
      </c>
      <c r="R20" s="840" t="s">
        <v>652</v>
      </c>
    </row>
    <row r="21" spans="1:18">
      <c r="A21" s="842" t="s">
        <v>647</v>
      </c>
      <c r="B21" s="842"/>
      <c r="C21" s="842"/>
      <c r="D21" s="842"/>
      <c r="E21" s="843"/>
      <c r="F21" s="844"/>
      <c r="G21" s="845">
        <f>SUM(G12:G20)</f>
        <v>-1398.0900000000001</v>
      </c>
      <c r="H21" s="846">
        <f>SUM(H12:H20)</f>
        <v>-1410.8700000000001</v>
      </c>
      <c r="I21" s="842"/>
      <c r="J21" s="1242">
        <f>SUM(J12:J20)</f>
        <v>-1983.5800000000002</v>
      </c>
      <c r="K21" s="842"/>
      <c r="L21" s="842"/>
      <c r="M21" s="842"/>
      <c r="N21" s="842"/>
      <c r="O21" s="842"/>
      <c r="P21" s="842"/>
      <c r="Q21" s="842"/>
      <c r="R21" s="842"/>
    </row>
    <row r="22" spans="1:18" outlineLevel="1">
      <c r="A22" s="847" t="s">
        <v>102</v>
      </c>
      <c r="B22" s="829" t="s">
        <v>3201</v>
      </c>
      <c r="C22" s="839">
        <v>43189</v>
      </c>
      <c r="D22" s="829" t="s">
        <v>3206</v>
      </c>
      <c r="E22" s="830" t="s">
        <v>3207</v>
      </c>
      <c r="F22" s="831">
        <v>71272</v>
      </c>
      <c r="G22" s="832">
        <v>311.83</v>
      </c>
      <c r="H22" s="829">
        <v>430</v>
      </c>
      <c r="I22" s="829" t="s">
        <v>322</v>
      </c>
      <c r="J22" s="1241">
        <f>H22</f>
        <v>430</v>
      </c>
      <c r="K22" s="840" t="s">
        <v>667</v>
      </c>
      <c r="L22" s="841" t="s">
        <v>661</v>
      </c>
      <c r="M22" s="841" t="s">
        <v>352</v>
      </c>
      <c r="N22" s="841" t="s">
        <v>1003</v>
      </c>
      <c r="O22" s="841"/>
      <c r="P22" s="841" t="s">
        <v>5</v>
      </c>
      <c r="Q22" s="841" t="s">
        <v>323</v>
      </c>
      <c r="R22" s="840" t="s">
        <v>652</v>
      </c>
    </row>
    <row r="23" spans="1:18" outlineLevel="1">
      <c r="A23" s="847" t="s">
        <v>102</v>
      </c>
      <c r="B23" s="829" t="s">
        <v>3201</v>
      </c>
      <c r="C23" s="839">
        <v>43189</v>
      </c>
      <c r="D23" s="829" t="s">
        <v>3208</v>
      </c>
      <c r="E23" s="830" t="s">
        <v>3209</v>
      </c>
      <c r="F23" s="831">
        <v>71272</v>
      </c>
      <c r="G23" s="832">
        <v>43.51</v>
      </c>
      <c r="H23" s="829">
        <v>60</v>
      </c>
      <c r="I23" s="829" t="s">
        <v>322</v>
      </c>
      <c r="J23" s="1241">
        <f>H23</f>
        <v>60</v>
      </c>
      <c r="K23" s="840" t="s">
        <v>667</v>
      </c>
      <c r="L23" s="841" t="s">
        <v>661</v>
      </c>
      <c r="M23" s="841" t="s">
        <v>352</v>
      </c>
      <c r="N23" s="841" t="s">
        <v>674</v>
      </c>
      <c r="O23" s="841"/>
      <c r="P23" s="841" t="s">
        <v>5</v>
      </c>
      <c r="Q23" s="841" t="s">
        <v>323</v>
      </c>
      <c r="R23" s="840" t="s">
        <v>652</v>
      </c>
    </row>
    <row r="24" spans="1:18">
      <c r="A24" s="842" t="s">
        <v>647</v>
      </c>
      <c r="B24" s="842"/>
      <c r="C24" s="842"/>
      <c r="D24" s="842"/>
      <c r="E24" s="843"/>
      <c r="F24" s="844"/>
      <c r="G24" s="845">
        <f>SUM(G22:G23)</f>
        <v>355.34</v>
      </c>
      <c r="H24" s="846">
        <f>SUM(H22:H23)</f>
        <v>490</v>
      </c>
      <c r="I24" s="842"/>
      <c r="J24" s="1242">
        <f>SUM(J22:J23)</f>
        <v>490</v>
      </c>
      <c r="K24" s="842"/>
      <c r="L24" s="842"/>
      <c r="M24" s="842"/>
      <c r="N24" s="842"/>
      <c r="O24" s="842"/>
      <c r="P24" s="842"/>
      <c r="Q24" s="842"/>
      <c r="R24" s="842"/>
    </row>
    <row r="25" spans="1:18" outlineLevel="1">
      <c r="A25" s="847" t="s">
        <v>105</v>
      </c>
      <c r="B25" s="829" t="s">
        <v>3201</v>
      </c>
      <c r="C25" s="839">
        <v>43189</v>
      </c>
      <c r="D25" s="829" t="s">
        <v>3206</v>
      </c>
      <c r="E25" s="830" t="s">
        <v>2963</v>
      </c>
      <c r="F25" s="831">
        <v>71272</v>
      </c>
      <c r="G25" s="832">
        <v>11.6</v>
      </c>
      <c r="H25" s="829">
        <v>16</v>
      </c>
      <c r="I25" s="829" t="s">
        <v>322</v>
      </c>
      <c r="J25" s="1241">
        <f t="shared" ref="J25:J40" si="0">H25</f>
        <v>16</v>
      </c>
      <c r="K25" s="840" t="s">
        <v>660</v>
      </c>
      <c r="L25" s="841" t="s">
        <v>661</v>
      </c>
      <c r="M25" s="841" t="s">
        <v>352</v>
      </c>
      <c r="N25" s="841" t="s">
        <v>1003</v>
      </c>
      <c r="O25" s="841"/>
      <c r="P25" s="841" t="s">
        <v>5</v>
      </c>
      <c r="Q25" s="841" t="s">
        <v>323</v>
      </c>
      <c r="R25" s="840" t="s">
        <v>652</v>
      </c>
    </row>
    <row r="26" spans="1:18" outlineLevel="1">
      <c r="A26" s="847" t="s">
        <v>105</v>
      </c>
      <c r="B26" s="829" t="s">
        <v>3201</v>
      </c>
      <c r="C26" s="839">
        <v>43181</v>
      </c>
      <c r="D26" s="829" t="s">
        <v>3210</v>
      </c>
      <c r="E26" s="830" t="s">
        <v>3211</v>
      </c>
      <c r="F26" s="831">
        <v>71272</v>
      </c>
      <c r="G26" s="832">
        <v>69.62</v>
      </c>
      <c r="H26" s="829">
        <v>96</v>
      </c>
      <c r="I26" s="829" t="s">
        <v>322</v>
      </c>
      <c r="J26" s="1241">
        <f t="shared" si="0"/>
        <v>96</v>
      </c>
      <c r="K26" s="840" t="s">
        <v>670</v>
      </c>
      <c r="L26" s="841" t="s">
        <v>661</v>
      </c>
      <c r="M26" s="841" t="s">
        <v>352</v>
      </c>
      <c r="N26" s="841" t="s">
        <v>760</v>
      </c>
      <c r="O26" s="841"/>
      <c r="P26" s="841" t="s">
        <v>5</v>
      </c>
      <c r="Q26" s="841" t="s">
        <v>323</v>
      </c>
      <c r="R26" s="840" t="s">
        <v>652</v>
      </c>
    </row>
    <row r="27" spans="1:18" outlineLevel="1">
      <c r="A27" s="847" t="s">
        <v>105</v>
      </c>
      <c r="B27" s="829" t="s">
        <v>3201</v>
      </c>
      <c r="C27" s="839">
        <v>43181</v>
      </c>
      <c r="D27" s="829" t="s">
        <v>3210</v>
      </c>
      <c r="E27" s="830" t="s">
        <v>3212</v>
      </c>
      <c r="F27" s="831">
        <v>71272</v>
      </c>
      <c r="G27" s="832">
        <v>69.62</v>
      </c>
      <c r="H27" s="829">
        <v>96</v>
      </c>
      <c r="I27" s="829" t="s">
        <v>322</v>
      </c>
      <c r="J27" s="1241">
        <f t="shared" si="0"/>
        <v>96</v>
      </c>
      <c r="K27" s="840" t="s">
        <v>670</v>
      </c>
      <c r="L27" s="841" t="s">
        <v>661</v>
      </c>
      <c r="M27" s="841" t="s">
        <v>352</v>
      </c>
      <c r="N27" s="841" t="s">
        <v>674</v>
      </c>
      <c r="O27" s="841"/>
      <c r="P27" s="841" t="s">
        <v>5</v>
      </c>
      <c r="Q27" s="841" t="s">
        <v>323</v>
      </c>
      <c r="R27" s="840" t="s">
        <v>652</v>
      </c>
    </row>
    <row r="28" spans="1:18" outlineLevel="1">
      <c r="A28" s="847" t="s">
        <v>105</v>
      </c>
      <c r="B28" s="829" t="s">
        <v>3201</v>
      </c>
      <c r="C28" s="839">
        <v>43181</v>
      </c>
      <c r="D28" s="829" t="s">
        <v>3210</v>
      </c>
      <c r="E28" s="830" t="s">
        <v>3213</v>
      </c>
      <c r="F28" s="831">
        <v>71272</v>
      </c>
      <c r="G28" s="832">
        <v>69.62</v>
      </c>
      <c r="H28" s="829">
        <v>96</v>
      </c>
      <c r="I28" s="829" t="s">
        <v>322</v>
      </c>
      <c r="J28" s="1241">
        <f t="shared" si="0"/>
        <v>96</v>
      </c>
      <c r="K28" s="840" t="s">
        <v>670</v>
      </c>
      <c r="L28" s="841" t="s">
        <v>661</v>
      </c>
      <c r="M28" s="841" t="s">
        <v>352</v>
      </c>
      <c r="N28" s="841" t="s">
        <v>1003</v>
      </c>
      <c r="O28" s="841"/>
      <c r="P28" s="841" t="s">
        <v>5</v>
      </c>
      <c r="Q28" s="841" t="s">
        <v>323</v>
      </c>
      <c r="R28" s="840" t="s">
        <v>652</v>
      </c>
    </row>
    <row r="29" spans="1:18" outlineLevel="1">
      <c r="A29" s="847" t="s">
        <v>105</v>
      </c>
      <c r="B29" s="829" t="s">
        <v>3201</v>
      </c>
      <c r="C29" s="839">
        <v>43181</v>
      </c>
      <c r="D29" s="829" t="s">
        <v>3210</v>
      </c>
      <c r="E29" s="830" t="s">
        <v>3214</v>
      </c>
      <c r="F29" s="831">
        <v>71272</v>
      </c>
      <c r="G29" s="832">
        <v>26.11</v>
      </c>
      <c r="H29" s="829">
        <v>36</v>
      </c>
      <c r="I29" s="829" t="s">
        <v>322</v>
      </c>
      <c r="J29" s="1241">
        <f t="shared" si="0"/>
        <v>36</v>
      </c>
      <c r="K29" s="840" t="s">
        <v>670</v>
      </c>
      <c r="L29" s="841" t="s">
        <v>661</v>
      </c>
      <c r="M29" s="841" t="s">
        <v>352</v>
      </c>
      <c r="N29" s="841" t="s">
        <v>662</v>
      </c>
      <c r="O29" s="841"/>
      <c r="P29" s="841" t="s">
        <v>5</v>
      </c>
      <c r="Q29" s="841" t="s">
        <v>323</v>
      </c>
      <c r="R29" s="840" t="s">
        <v>652</v>
      </c>
    </row>
    <row r="30" spans="1:18" outlineLevel="1">
      <c r="A30" s="847" t="s">
        <v>105</v>
      </c>
      <c r="B30" s="829" t="s">
        <v>3201</v>
      </c>
      <c r="C30" s="839">
        <v>43189</v>
      </c>
      <c r="D30" s="829" t="s">
        <v>3206</v>
      </c>
      <c r="E30" s="830" t="s">
        <v>3215</v>
      </c>
      <c r="F30" s="831">
        <v>71272</v>
      </c>
      <c r="G30" s="832">
        <v>65.27</v>
      </c>
      <c r="H30" s="829">
        <v>90</v>
      </c>
      <c r="I30" s="829" t="s">
        <v>322</v>
      </c>
      <c r="J30" s="1241">
        <f t="shared" si="0"/>
        <v>90</v>
      </c>
      <c r="K30" s="840" t="s">
        <v>670</v>
      </c>
      <c r="L30" s="841" t="s">
        <v>661</v>
      </c>
      <c r="M30" s="841" t="s">
        <v>352</v>
      </c>
      <c r="N30" s="841" t="s">
        <v>1003</v>
      </c>
      <c r="O30" s="841"/>
      <c r="P30" s="841" t="s">
        <v>5</v>
      </c>
      <c r="Q30" s="841" t="s">
        <v>323</v>
      </c>
      <c r="R30" s="840" t="s">
        <v>652</v>
      </c>
    </row>
    <row r="31" spans="1:18" outlineLevel="1">
      <c r="A31" s="847" t="s">
        <v>105</v>
      </c>
      <c r="B31" s="829" t="s">
        <v>3201</v>
      </c>
      <c r="C31" s="839">
        <v>43189</v>
      </c>
      <c r="D31" s="829" t="s">
        <v>3206</v>
      </c>
      <c r="E31" s="830" t="s">
        <v>3216</v>
      </c>
      <c r="F31" s="831">
        <v>71272</v>
      </c>
      <c r="G31" s="832">
        <v>65.27</v>
      </c>
      <c r="H31" s="829">
        <v>90</v>
      </c>
      <c r="I31" s="829" t="s">
        <v>322</v>
      </c>
      <c r="J31" s="1241">
        <f t="shared" si="0"/>
        <v>90</v>
      </c>
      <c r="K31" s="840" t="s">
        <v>670</v>
      </c>
      <c r="L31" s="841" t="s">
        <v>661</v>
      </c>
      <c r="M31" s="841" t="s">
        <v>352</v>
      </c>
      <c r="N31" s="841" t="s">
        <v>1003</v>
      </c>
      <c r="O31" s="841"/>
      <c r="P31" s="841" t="s">
        <v>5</v>
      </c>
      <c r="Q31" s="841" t="s">
        <v>323</v>
      </c>
      <c r="R31" s="840" t="s">
        <v>652</v>
      </c>
    </row>
    <row r="32" spans="1:18" outlineLevel="1">
      <c r="A32" s="847" t="s">
        <v>105</v>
      </c>
      <c r="B32" s="829" t="s">
        <v>3201</v>
      </c>
      <c r="C32" s="839">
        <v>43189</v>
      </c>
      <c r="D32" s="829" t="s">
        <v>3206</v>
      </c>
      <c r="E32" s="830" t="s">
        <v>3217</v>
      </c>
      <c r="F32" s="831">
        <v>71272</v>
      </c>
      <c r="G32" s="832">
        <v>65.27</v>
      </c>
      <c r="H32" s="829">
        <v>90</v>
      </c>
      <c r="I32" s="829" t="s">
        <v>322</v>
      </c>
      <c r="J32" s="1241">
        <f t="shared" si="0"/>
        <v>90</v>
      </c>
      <c r="K32" s="840" t="s">
        <v>670</v>
      </c>
      <c r="L32" s="841" t="s">
        <v>661</v>
      </c>
      <c r="M32" s="841" t="s">
        <v>352</v>
      </c>
      <c r="N32" s="841" t="s">
        <v>1003</v>
      </c>
      <c r="O32" s="841"/>
      <c r="P32" s="841" t="s">
        <v>5</v>
      </c>
      <c r="Q32" s="841" t="s">
        <v>323</v>
      </c>
      <c r="R32" s="840" t="s">
        <v>652</v>
      </c>
    </row>
    <row r="33" spans="1:18" outlineLevel="1">
      <c r="A33" s="847" t="s">
        <v>105</v>
      </c>
      <c r="B33" s="829" t="s">
        <v>3201</v>
      </c>
      <c r="C33" s="839">
        <v>43189</v>
      </c>
      <c r="D33" s="829" t="s">
        <v>3206</v>
      </c>
      <c r="E33" s="830" t="s">
        <v>3218</v>
      </c>
      <c r="F33" s="831">
        <v>71272</v>
      </c>
      <c r="G33" s="832">
        <v>311.83</v>
      </c>
      <c r="H33" s="829">
        <v>430</v>
      </c>
      <c r="I33" s="829" t="s">
        <v>322</v>
      </c>
      <c r="J33" s="1241">
        <f t="shared" si="0"/>
        <v>430</v>
      </c>
      <c r="K33" s="840" t="s">
        <v>667</v>
      </c>
      <c r="L33" s="841" t="s">
        <v>661</v>
      </c>
      <c r="M33" s="841" t="s">
        <v>352</v>
      </c>
      <c r="N33" s="841" t="s">
        <v>1003</v>
      </c>
      <c r="O33" s="841"/>
      <c r="P33" s="841" t="s">
        <v>5</v>
      </c>
      <c r="Q33" s="841" t="s">
        <v>323</v>
      </c>
      <c r="R33" s="840" t="s">
        <v>652</v>
      </c>
    </row>
    <row r="34" spans="1:18" outlineLevel="1">
      <c r="A34" s="847" t="s">
        <v>105</v>
      </c>
      <c r="B34" s="829" t="s">
        <v>3201</v>
      </c>
      <c r="C34" s="839">
        <v>43189</v>
      </c>
      <c r="D34" s="829" t="s">
        <v>3206</v>
      </c>
      <c r="E34" s="830" t="s">
        <v>3219</v>
      </c>
      <c r="F34" s="831">
        <v>71272</v>
      </c>
      <c r="G34" s="832">
        <v>311.83</v>
      </c>
      <c r="H34" s="829">
        <v>430</v>
      </c>
      <c r="I34" s="829" t="s">
        <v>322</v>
      </c>
      <c r="J34" s="1241">
        <f t="shared" si="0"/>
        <v>430</v>
      </c>
      <c r="K34" s="840" t="s">
        <v>667</v>
      </c>
      <c r="L34" s="841" t="s">
        <v>661</v>
      </c>
      <c r="M34" s="841" t="s">
        <v>352</v>
      </c>
      <c r="N34" s="841" t="s">
        <v>1003</v>
      </c>
      <c r="O34" s="841"/>
      <c r="P34" s="841" t="s">
        <v>5</v>
      </c>
      <c r="Q34" s="841" t="s">
        <v>323</v>
      </c>
      <c r="R34" s="840" t="s">
        <v>652</v>
      </c>
    </row>
    <row r="35" spans="1:18" outlineLevel="1">
      <c r="A35" s="847" t="s">
        <v>105</v>
      </c>
      <c r="B35" s="829" t="s">
        <v>3201</v>
      </c>
      <c r="C35" s="839">
        <v>43189</v>
      </c>
      <c r="D35" s="829" t="s">
        <v>3206</v>
      </c>
      <c r="E35" s="830" t="s">
        <v>3220</v>
      </c>
      <c r="F35" s="831">
        <v>71272</v>
      </c>
      <c r="G35" s="832">
        <v>72.52</v>
      </c>
      <c r="H35" s="829">
        <v>100</v>
      </c>
      <c r="I35" s="829" t="s">
        <v>322</v>
      </c>
      <c r="J35" s="1241">
        <f t="shared" si="0"/>
        <v>100</v>
      </c>
      <c r="K35" s="840" t="s">
        <v>667</v>
      </c>
      <c r="L35" s="841" t="s">
        <v>661</v>
      </c>
      <c r="M35" s="841" t="s">
        <v>352</v>
      </c>
      <c r="N35" s="841" t="s">
        <v>1003</v>
      </c>
      <c r="O35" s="841"/>
      <c r="P35" s="841" t="s">
        <v>5</v>
      </c>
      <c r="Q35" s="841" t="s">
        <v>323</v>
      </c>
      <c r="R35" s="840" t="s">
        <v>652</v>
      </c>
    </row>
    <row r="36" spans="1:18" outlineLevel="1">
      <c r="A36" s="847" t="s">
        <v>105</v>
      </c>
      <c r="B36" s="829" t="s">
        <v>3201</v>
      </c>
      <c r="C36" s="839">
        <v>43189</v>
      </c>
      <c r="D36" s="829" t="s">
        <v>3206</v>
      </c>
      <c r="E36" s="830" t="s">
        <v>3221</v>
      </c>
      <c r="F36" s="831">
        <v>71272</v>
      </c>
      <c r="G36" s="832">
        <v>406.11</v>
      </c>
      <c r="H36" s="829">
        <v>560</v>
      </c>
      <c r="I36" s="829" t="s">
        <v>322</v>
      </c>
      <c r="J36" s="1241">
        <f t="shared" si="0"/>
        <v>560</v>
      </c>
      <c r="K36" s="840" t="s">
        <v>683</v>
      </c>
      <c r="L36" s="841" t="s">
        <v>661</v>
      </c>
      <c r="M36" s="841" t="s">
        <v>352</v>
      </c>
      <c r="N36" s="841"/>
      <c r="O36" s="841"/>
      <c r="P36" s="841" t="s">
        <v>5</v>
      </c>
      <c r="Q36" s="841" t="s">
        <v>323</v>
      </c>
      <c r="R36" s="840" t="s">
        <v>652</v>
      </c>
    </row>
    <row r="37" spans="1:18" outlineLevel="1">
      <c r="A37" s="847" t="s">
        <v>105</v>
      </c>
      <c r="B37" s="829" t="s">
        <v>3201</v>
      </c>
      <c r="C37" s="839">
        <v>43189</v>
      </c>
      <c r="D37" s="829" t="s">
        <v>3206</v>
      </c>
      <c r="E37" s="830" t="s">
        <v>3222</v>
      </c>
      <c r="F37" s="831">
        <v>71272</v>
      </c>
      <c r="G37" s="832">
        <v>112.4</v>
      </c>
      <c r="H37" s="829">
        <v>155</v>
      </c>
      <c r="I37" s="829" t="s">
        <v>322</v>
      </c>
      <c r="J37" s="1241">
        <f t="shared" si="0"/>
        <v>155</v>
      </c>
      <c r="K37" s="840" t="s">
        <v>683</v>
      </c>
      <c r="L37" s="841" t="s">
        <v>661</v>
      </c>
      <c r="M37" s="841" t="s">
        <v>352</v>
      </c>
      <c r="N37" s="841"/>
      <c r="O37" s="841"/>
      <c r="P37" s="841" t="s">
        <v>5</v>
      </c>
      <c r="Q37" s="841" t="s">
        <v>323</v>
      </c>
      <c r="R37" s="840" t="s">
        <v>652</v>
      </c>
    </row>
    <row r="38" spans="1:18" outlineLevel="1">
      <c r="A38" s="847" t="s">
        <v>105</v>
      </c>
      <c r="B38" s="829" t="s">
        <v>3201</v>
      </c>
      <c r="C38" s="839">
        <v>43189</v>
      </c>
      <c r="D38" s="829" t="s">
        <v>3206</v>
      </c>
      <c r="E38" s="830" t="s">
        <v>3223</v>
      </c>
      <c r="F38" s="831">
        <v>71272</v>
      </c>
      <c r="G38" s="832">
        <v>72.52</v>
      </c>
      <c r="H38" s="829">
        <v>100</v>
      </c>
      <c r="I38" s="829" t="s">
        <v>322</v>
      </c>
      <c r="J38" s="1241">
        <f t="shared" si="0"/>
        <v>100</v>
      </c>
      <c r="K38" s="840" t="s">
        <v>996</v>
      </c>
      <c r="L38" s="841" t="s">
        <v>661</v>
      </c>
      <c r="M38" s="841" t="s">
        <v>352</v>
      </c>
      <c r="N38" s="841"/>
      <c r="O38" s="841"/>
      <c r="P38" s="841" t="s">
        <v>5</v>
      </c>
      <c r="Q38" s="841" t="s">
        <v>323</v>
      </c>
      <c r="R38" s="840" t="s">
        <v>652</v>
      </c>
    </row>
    <row r="39" spans="1:18" outlineLevel="1">
      <c r="A39" s="847" t="s">
        <v>105</v>
      </c>
      <c r="B39" s="829" t="s">
        <v>3201</v>
      </c>
      <c r="C39" s="839">
        <v>43189</v>
      </c>
      <c r="D39" s="829" t="s">
        <v>3206</v>
      </c>
      <c r="E39" s="830" t="s">
        <v>3224</v>
      </c>
      <c r="F39" s="831">
        <v>71272</v>
      </c>
      <c r="G39" s="832">
        <v>174.05</v>
      </c>
      <c r="H39" s="829">
        <v>240</v>
      </c>
      <c r="I39" s="829" t="s">
        <v>322</v>
      </c>
      <c r="J39" s="1241">
        <f t="shared" si="0"/>
        <v>240</v>
      </c>
      <c r="K39" s="840" t="s">
        <v>998</v>
      </c>
      <c r="L39" s="841" t="s">
        <v>661</v>
      </c>
      <c r="M39" s="841" t="s">
        <v>352</v>
      </c>
      <c r="N39" s="841"/>
      <c r="O39" s="841"/>
      <c r="P39" s="841" t="s">
        <v>5</v>
      </c>
      <c r="Q39" s="841" t="s">
        <v>323</v>
      </c>
      <c r="R39" s="840" t="s">
        <v>652</v>
      </c>
    </row>
    <row r="40" spans="1:18" outlineLevel="1">
      <c r="A40" s="847" t="s">
        <v>105</v>
      </c>
      <c r="B40" s="829" t="s">
        <v>3201</v>
      </c>
      <c r="C40" s="839">
        <v>43189</v>
      </c>
      <c r="D40" s="829" t="s">
        <v>3206</v>
      </c>
      <c r="E40" s="830" t="s">
        <v>3225</v>
      </c>
      <c r="F40" s="831">
        <v>71272</v>
      </c>
      <c r="G40" s="832">
        <v>14.5</v>
      </c>
      <c r="H40" s="829">
        <v>20</v>
      </c>
      <c r="I40" s="829" t="s">
        <v>322</v>
      </c>
      <c r="J40" s="1241">
        <f t="shared" si="0"/>
        <v>20</v>
      </c>
      <c r="K40" s="840" t="s">
        <v>972</v>
      </c>
      <c r="L40" s="841" t="s">
        <v>661</v>
      </c>
      <c r="M40" s="841" t="s">
        <v>352</v>
      </c>
      <c r="N40" s="841"/>
      <c r="O40" s="841"/>
      <c r="P40" s="841" t="s">
        <v>5</v>
      </c>
      <c r="Q40" s="841" t="s">
        <v>323</v>
      </c>
      <c r="R40" s="840" t="s">
        <v>652</v>
      </c>
    </row>
    <row r="41" spans="1:18">
      <c r="A41" s="842" t="s">
        <v>647</v>
      </c>
      <c r="B41" s="842"/>
      <c r="C41" s="842"/>
      <c r="D41" s="842"/>
      <c r="E41" s="843"/>
      <c r="F41" s="844"/>
      <c r="G41" s="845">
        <f>SUM(G25:G40)</f>
        <v>1918.14</v>
      </c>
      <c r="H41" s="846">
        <f>SUM(H25:H40)</f>
        <v>2645</v>
      </c>
      <c r="I41" s="842"/>
      <c r="J41" s="1242">
        <f>SUM(J25:J40)</f>
        <v>2645</v>
      </c>
      <c r="K41" s="842"/>
      <c r="L41" s="842"/>
      <c r="M41" s="842"/>
      <c r="N41" s="842"/>
      <c r="O41" s="842"/>
      <c r="P41" s="842"/>
      <c r="Q41" s="842"/>
      <c r="R41" s="842"/>
    </row>
    <row r="42" spans="1:18" outlineLevel="1">
      <c r="A42" s="847" t="s">
        <v>106</v>
      </c>
      <c r="B42" s="829" t="s">
        <v>3201</v>
      </c>
      <c r="C42" s="839">
        <v>43187</v>
      </c>
      <c r="D42" s="829" t="s">
        <v>3226</v>
      </c>
      <c r="E42" s="830" t="s">
        <v>1002</v>
      </c>
      <c r="F42" s="831">
        <v>71272</v>
      </c>
      <c r="G42" s="832">
        <v>496.18</v>
      </c>
      <c r="H42" s="829">
        <v>684.21</v>
      </c>
      <c r="I42" s="829" t="s">
        <v>322</v>
      </c>
      <c r="J42" s="1241">
        <f>H42</f>
        <v>684.21</v>
      </c>
      <c r="K42" s="840" t="s">
        <v>650</v>
      </c>
      <c r="L42" s="841" t="s">
        <v>661</v>
      </c>
      <c r="M42" s="841" t="s">
        <v>352</v>
      </c>
      <c r="N42" s="841" t="s">
        <v>1003</v>
      </c>
      <c r="O42" s="841"/>
      <c r="P42" s="841" t="s">
        <v>5</v>
      </c>
      <c r="Q42" s="841" t="s">
        <v>323</v>
      </c>
      <c r="R42" s="840" t="s">
        <v>652</v>
      </c>
    </row>
    <row r="43" spans="1:18" outlineLevel="1">
      <c r="A43" s="847" t="s">
        <v>106</v>
      </c>
      <c r="B43" s="829" t="s">
        <v>3201</v>
      </c>
      <c r="C43" s="839">
        <v>43187</v>
      </c>
      <c r="D43" s="829" t="s">
        <v>3227</v>
      </c>
      <c r="E43" s="830" t="s">
        <v>1005</v>
      </c>
      <c r="F43" s="831">
        <v>71272</v>
      </c>
      <c r="G43" s="832">
        <v>29.94</v>
      </c>
      <c r="H43" s="829">
        <v>41.28</v>
      </c>
      <c r="I43" s="829" t="s">
        <v>322</v>
      </c>
      <c r="J43" s="1241">
        <f>H43</f>
        <v>41.28</v>
      </c>
      <c r="K43" s="840" t="s">
        <v>656</v>
      </c>
      <c r="L43" s="841" t="s">
        <v>661</v>
      </c>
      <c r="M43" s="841" t="s">
        <v>352</v>
      </c>
      <c r="N43" s="841" t="s">
        <v>1003</v>
      </c>
      <c r="O43" s="841"/>
      <c r="P43" s="841" t="s">
        <v>5</v>
      </c>
      <c r="Q43" s="841" t="s">
        <v>323</v>
      </c>
      <c r="R43" s="840" t="s">
        <v>652</v>
      </c>
    </row>
    <row r="44" spans="1:18" outlineLevel="1">
      <c r="A44" s="847" t="s">
        <v>106</v>
      </c>
      <c r="B44" s="829" t="s">
        <v>3201</v>
      </c>
      <c r="C44" s="839">
        <v>43187</v>
      </c>
      <c r="D44" s="829" t="s">
        <v>3228</v>
      </c>
      <c r="E44" s="830" t="s">
        <v>1007</v>
      </c>
      <c r="F44" s="831">
        <v>71272</v>
      </c>
      <c r="G44" s="832">
        <v>10.57</v>
      </c>
      <c r="H44" s="829">
        <v>14.57</v>
      </c>
      <c r="I44" s="829" t="s">
        <v>322</v>
      </c>
      <c r="J44" s="1241">
        <f>H44</f>
        <v>14.57</v>
      </c>
      <c r="K44" s="840" t="s">
        <v>694</v>
      </c>
      <c r="L44" s="841" t="s">
        <v>661</v>
      </c>
      <c r="M44" s="841" t="s">
        <v>352</v>
      </c>
      <c r="N44" s="841" t="s">
        <v>1003</v>
      </c>
      <c r="O44" s="841"/>
      <c r="P44" s="841" t="s">
        <v>5</v>
      </c>
      <c r="Q44" s="841" t="s">
        <v>323</v>
      </c>
      <c r="R44" s="840" t="s">
        <v>652</v>
      </c>
    </row>
    <row r="45" spans="1:18" outlineLevel="1">
      <c r="A45" s="847" t="s">
        <v>106</v>
      </c>
      <c r="B45" s="829" t="s">
        <v>3201</v>
      </c>
      <c r="C45" s="839">
        <v>43189</v>
      </c>
      <c r="D45" s="829" t="s">
        <v>3229</v>
      </c>
      <c r="E45" s="830" t="s">
        <v>1008</v>
      </c>
      <c r="F45" s="831">
        <v>71272</v>
      </c>
      <c r="G45" s="832">
        <v>0.7</v>
      </c>
      <c r="H45" s="829">
        <v>0.97</v>
      </c>
      <c r="I45" s="829" t="s">
        <v>322</v>
      </c>
      <c r="J45" s="1241">
        <f>H45</f>
        <v>0.97</v>
      </c>
      <c r="K45" s="840" t="s">
        <v>694</v>
      </c>
      <c r="L45" s="841" t="s">
        <v>661</v>
      </c>
      <c r="M45" s="841" t="s">
        <v>352</v>
      </c>
      <c r="N45" s="841" t="s">
        <v>1003</v>
      </c>
      <c r="O45" s="841"/>
      <c r="P45" s="841" t="s">
        <v>5</v>
      </c>
      <c r="Q45" s="841" t="s">
        <v>323</v>
      </c>
      <c r="R45" s="840" t="s">
        <v>652</v>
      </c>
    </row>
    <row r="46" spans="1:18">
      <c r="A46" s="842" t="s">
        <v>647</v>
      </c>
      <c r="B46" s="842"/>
      <c r="C46" s="842"/>
      <c r="D46" s="842"/>
      <c r="E46" s="843"/>
      <c r="F46" s="844"/>
      <c r="G46" s="845">
        <f>SUM(G42:G45)</f>
        <v>537.3900000000001</v>
      </c>
      <c r="H46" s="846">
        <f>SUM(H42:H45)</f>
        <v>741.03000000000009</v>
      </c>
      <c r="I46" s="842"/>
      <c r="J46" s="1242">
        <f>SUM(J42:J45)</f>
        <v>741.03000000000009</v>
      </c>
      <c r="K46" s="842"/>
      <c r="L46" s="842"/>
      <c r="M46" s="842"/>
      <c r="N46" s="842"/>
      <c r="O46" s="842"/>
      <c r="P46" s="842"/>
      <c r="Q46" s="842"/>
      <c r="R46" s="842"/>
    </row>
    <row r="47" spans="1:18" outlineLevel="1">
      <c r="A47" s="847" t="s">
        <v>107</v>
      </c>
      <c r="B47" s="829" t="s">
        <v>3201</v>
      </c>
      <c r="C47" s="839">
        <v>43187</v>
      </c>
      <c r="D47" s="829" t="s">
        <v>3226</v>
      </c>
      <c r="E47" s="830" t="s">
        <v>1890</v>
      </c>
      <c r="F47" s="831">
        <v>71272</v>
      </c>
      <c r="G47" s="832">
        <v>1495.98</v>
      </c>
      <c r="H47" s="829">
        <v>2062.89</v>
      </c>
      <c r="I47" s="829" t="s">
        <v>322</v>
      </c>
      <c r="J47" s="1241">
        <f>H47</f>
        <v>2062.89</v>
      </c>
      <c r="K47" s="840" t="s">
        <v>650</v>
      </c>
      <c r="L47" s="841" t="s">
        <v>661</v>
      </c>
      <c r="M47" s="841" t="s">
        <v>352</v>
      </c>
      <c r="N47" s="841" t="s">
        <v>1891</v>
      </c>
      <c r="O47" s="841"/>
      <c r="P47" s="841" t="s">
        <v>5</v>
      </c>
      <c r="Q47" s="841" t="s">
        <v>323</v>
      </c>
      <c r="R47" s="840" t="s">
        <v>652</v>
      </c>
    </row>
    <row r="48" spans="1:18" outlineLevel="1">
      <c r="A48" s="847" t="s">
        <v>107</v>
      </c>
      <c r="B48" s="829" t="s">
        <v>3201</v>
      </c>
      <c r="C48" s="839">
        <v>43187</v>
      </c>
      <c r="D48" s="829" t="s">
        <v>3227</v>
      </c>
      <c r="E48" s="830" t="s">
        <v>1892</v>
      </c>
      <c r="F48" s="831">
        <v>71272</v>
      </c>
      <c r="G48" s="832">
        <v>96.45</v>
      </c>
      <c r="H48" s="829">
        <v>133</v>
      </c>
      <c r="I48" s="829" t="s">
        <v>322</v>
      </c>
      <c r="J48" s="1241">
        <f>H48</f>
        <v>133</v>
      </c>
      <c r="K48" s="840" t="s">
        <v>656</v>
      </c>
      <c r="L48" s="841" t="s">
        <v>661</v>
      </c>
      <c r="M48" s="841" t="s">
        <v>352</v>
      </c>
      <c r="N48" s="841" t="s">
        <v>1891</v>
      </c>
      <c r="O48" s="841"/>
      <c r="P48" s="841" t="s">
        <v>5</v>
      </c>
      <c r="Q48" s="841" t="s">
        <v>323</v>
      </c>
      <c r="R48" s="840" t="s">
        <v>652</v>
      </c>
    </row>
    <row r="49" spans="1:18" outlineLevel="1">
      <c r="A49" s="847" t="s">
        <v>107</v>
      </c>
      <c r="B49" s="829" t="s">
        <v>3201</v>
      </c>
      <c r="C49" s="839">
        <v>43181</v>
      </c>
      <c r="D49" s="829" t="s">
        <v>3230</v>
      </c>
      <c r="E49" s="830" t="s">
        <v>3231</v>
      </c>
      <c r="F49" s="831">
        <v>71272</v>
      </c>
      <c r="G49" s="832">
        <v>125.15</v>
      </c>
      <c r="H49" s="829">
        <v>172.57</v>
      </c>
      <c r="I49" s="829" t="s">
        <v>322</v>
      </c>
      <c r="J49" s="1241">
        <f>H49</f>
        <v>172.57</v>
      </c>
      <c r="K49" s="840" t="s">
        <v>691</v>
      </c>
      <c r="L49" s="841" t="s">
        <v>661</v>
      </c>
      <c r="M49" s="841" t="s">
        <v>352</v>
      </c>
      <c r="N49" s="841" t="s">
        <v>1891</v>
      </c>
      <c r="O49" s="841"/>
      <c r="P49" s="841" t="s">
        <v>5</v>
      </c>
      <c r="Q49" s="841" t="s">
        <v>323</v>
      </c>
      <c r="R49" s="840" t="s">
        <v>652</v>
      </c>
    </row>
    <row r="50" spans="1:18" outlineLevel="1">
      <c r="A50" s="847" t="s">
        <v>107</v>
      </c>
      <c r="B50" s="829" t="s">
        <v>3201</v>
      </c>
      <c r="C50" s="839">
        <v>43187</v>
      </c>
      <c r="D50" s="829" t="s">
        <v>3228</v>
      </c>
      <c r="E50" s="830" t="s">
        <v>1893</v>
      </c>
      <c r="F50" s="831">
        <v>71272</v>
      </c>
      <c r="G50" s="832">
        <v>34.04</v>
      </c>
      <c r="H50" s="829">
        <v>46.94</v>
      </c>
      <c r="I50" s="829" t="s">
        <v>322</v>
      </c>
      <c r="J50" s="1241">
        <f>H50</f>
        <v>46.94</v>
      </c>
      <c r="K50" s="840" t="s">
        <v>694</v>
      </c>
      <c r="L50" s="841" t="s">
        <v>661</v>
      </c>
      <c r="M50" s="841" t="s">
        <v>352</v>
      </c>
      <c r="N50" s="841" t="s">
        <v>1891</v>
      </c>
      <c r="O50" s="841"/>
      <c r="P50" s="841" t="s">
        <v>5</v>
      </c>
      <c r="Q50" s="841" t="s">
        <v>323</v>
      </c>
      <c r="R50" s="840" t="s">
        <v>652</v>
      </c>
    </row>
    <row r="51" spans="1:18" outlineLevel="1">
      <c r="A51" s="847" t="s">
        <v>107</v>
      </c>
      <c r="B51" s="829" t="s">
        <v>3201</v>
      </c>
      <c r="C51" s="839">
        <v>43189</v>
      </c>
      <c r="D51" s="829" t="s">
        <v>3229</v>
      </c>
      <c r="E51" s="830" t="s">
        <v>1894</v>
      </c>
      <c r="F51" s="831">
        <v>71272</v>
      </c>
      <c r="G51" s="832">
        <v>2.27</v>
      </c>
      <c r="H51" s="829">
        <v>3.13</v>
      </c>
      <c r="I51" s="829" t="s">
        <v>322</v>
      </c>
      <c r="J51" s="1241">
        <f>H51</f>
        <v>3.13</v>
      </c>
      <c r="K51" s="840" t="s">
        <v>694</v>
      </c>
      <c r="L51" s="841" t="s">
        <v>661</v>
      </c>
      <c r="M51" s="841" t="s">
        <v>352</v>
      </c>
      <c r="N51" s="841" t="s">
        <v>1891</v>
      </c>
      <c r="O51" s="841"/>
      <c r="P51" s="841" t="s">
        <v>5</v>
      </c>
      <c r="Q51" s="841" t="s">
        <v>323</v>
      </c>
      <c r="R51" s="840" t="s">
        <v>652</v>
      </c>
    </row>
    <row r="52" spans="1:18">
      <c r="A52" s="842" t="s">
        <v>647</v>
      </c>
      <c r="B52" s="842"/>
      <c r="C52" s="842"/>
      <c r="D52" s="842"/>
      <c r="E52" s="843"/>
      <c r="F52" s="844"/>
      <c r="G52" s="845">
        <f>SUM(G47:G51)</f>
        <v>1753.89</v>
      </c>
      <c r="H52" s="846">
        <f>SUM(H47:H51)</f>
        <v>2418.5300000000002</v>
      </c>
      <c r="I52" s="842"/>
      <c r="J52" s="1242">
        <f>SUM(J47:J51)</f>
        <v>2418.5300000000002</v>
      </c>
      <c r="K52" s="842"/>
      <c r="L52" s="842"/>
      <c r="M52" s="842"/>
      <c r="N52" s="842"/>
      <c r="O52" s="842"/>
      <c r="P52" s="842"/>
      <c r="Q52" s="842"/>
      <c r="R52" s="842"/>
    </row>
    <row r="53" spans="1:18" outlineLevel="1">
      <c r="A53" s="847" t="s">
        <v>108</v>
      </c>
      <c r="B53" s="829" t="s">
        <v>3201</v>
      </c>
      <c r="C53" s="839">
        <v>43187</v>
      </c>
      <c r="D53" s="829" t="s">
        <v>3226</v>
      </c>
      <c r="E53" s="830" t="s">
        <v>707</v>
      </c>
      <c r="F53" s="831">
        <v>71272</v>
      </c>
      <c r="G53" s="832">
        <v>1715.14</v>
      </c>
      <c r="H53" s="829">
        <v>2365.09</v>
      </c>
      <c r="I53" s="829" t="s">
        <v>322</v>
      </c>
      <c r="J53" s="1241">
        <f>H53</f>
        <v>2365.09</v>
      </c>
      <c r="K53" s="840" t="s">
        <v>650</v>
      </c>
      <c r="L53" s="841" t="s">
        <v>661</v>
      </c>
      <c r="M53" s="841" t="s">
        <v>352</v>
      </c>
      <c r="N53" s="841" t="s">
        <v>674</v>
      </c>
      <c r="O53" s="841"/>
      <c r="P53" s="841" t="s">
        <v>5</v>
      </c>
      <c r="Q53" s="841" t="s">
        <v>323</v>
      </c>
      <c r="R53" s="840" t="s">
        <v>652</v>
      </c>
    </row>
    <row r="54" spans="1:18" outlineLevel="1">
      <c r="A54" s="847" t="s">
        <v>108</v>
      </c>
      <c r="B54" s="829" t="s">
        <v>3201</v>
      </c>
      <c r="C54" s="839">
        <v>43187</v>
      </c>
      <c r="D54" s="829" t="s">
        <v>3227</v>
      </c>
      <c r="E54" s="830" t="s">
        <v>709</v>
      </c>
      <c r="F54" s="831">
        <v>71272</v>
      </c>
      <c r="G54" s="832">
        <v>109.06</v>
      </c>
      <c r="H54" s="829">
        <v>150.38999999999999</v>
      </c>
      <c r="I54" s="829" t="s">
        <v>322</v>
      </c>
      <c r="J54" s="1241">
        <f>H54</f>
        <v>150.38999999999999</v>
      </c>
      <c r="K54" s="840" t="s">
        <v>656</v>
      </c>
      <c r="L54" s="841" t="s">
        <v>661</v>
      </c>
      <c r="M54" s="841" t="s">
        <v>352</v>
      </c>
      <c r="N54" s="841" t="s">
        <v>674</v>
      </c>
      <c r="O54" s="841"/>
      <c r="P54" s="841" t="s">
        <v>5</v>
      </c>
      <c r="Q54" s="841" t="s">
        <v>323</v>
      </c>
      <c r="R54" s="840" t="s">
        <v>652</v>
      </c>
    </row>
    <row r="55" spans="1:18" outlineLevel="1">
      <c r="A55" s="847" t="s">
        <v>108</v>
      </c>
      <c r="B55" s="829" t="s">
        <v>3201</v>
      </c>
      <c r="C55" s="839">
        <v>43189</v>
      </c>
      <c r="D55" s="829" t="s">
        <v>3229</v>
      </c>
      <c r="E55" s="830" t="s">
        <v>711</v>
      </c>
      <c r="F55" s="831">
        <v>71272</v>
      </c>
      <c r="G55" s="832">
        <v>2.57</v>
      </c>
      <c r="H55" s="829">
        <v>3.54</v>
      </c>
      <c r="I55" s="829" t="s">
        <v>322</v>
      </c>
      <c r="J55" s="1241">
        <f>H55</f>
        <v>3.54</v>
      </c>
      <c r="K55" s="840" t="s">
        <v>694</v>
      </c>
      <c r="L55" s="841" t="s">
        <v>661</v>
      </c>
      <c r="M55" s="841" t="s">
        <v>352</v>
      </c>
      <c r="N55" s="841" t="s">
        <v>674</v>
      </c>
      <c r="O55" s="841"/>
      <c r="P55" s="841" t="s">
        <v>5</v>
      </c>
      <c r="Q55" s="841" t="s">
        <v>323</v>
      </c>
      <c r="R55" s="840" t="s">
        <v>652</v>
      </c>
    </row>
    <row r="56" spans="1:18" outlineLevel="1">
      <c r="A56" s="847" t="s">
        <v>108</v>
      </c>
      <c r="B56" s="829" t="s">
        <v>3201</v>
      </c>
      <c r="C56" s="839">
        <v>43187</v>
      </c>
      <c r="D56" s="829" t="s">
        <v>3228</v>
      </c>
      <c r="E56" s="830" t="s">
        <v>710</v>
      </c>
      <c r="F56" s="831">
        <v>71272</v>
      </c>
      <c r="G56" s="832">
        <v>38.49</v>
      </c>
      <c r="H56" s="829">
        <v>53.08</v>
      </c>
      <c r="I56" s="829" t="s">
        <v>322</v>
      </c>
      <c r="J56" s="1241">
        <f>H56</f>
        <v>53.08</v>
      </c>
      <c r="K56" s="840" t="s">
        <v>694</v>
      </c>
      <c r="L56" s="841" t="s">
        <v>661</v>
      </c>
      <c r="M56" s="841" t="s">
        <v>352</v>
      </c>
      <c r="N56" s="841" t="s">
        <v>674</v>
      </c>
      <c r="O56" s="841"/>
      <c r="P56" s="841" t="s">
        <v>5</v>
      </c>
      <c r="Q56" s="841" t="s">
        <v>323</v>
      </c>
      <c r="R56" s="840" t="s">
        <v>652</v>
      </c>
    </row>
    <row r="57" spans="1:18">
      <c r="A57" s="842" t="s">
        <v>647</v>
      </c>
      <c r="B57" s="842"/>
      <c r="C57" s="842"/>
      <c r="D57" s="842"/>
      <c r="E57" s="843"/>
      <c r="F57" s="844"/>
      <c r="G57" s="845">
        <f>SUM(G53:G56)</f>
        <v>1865.26</v>
      </c>
      <c r="H57" s="846">
        <f>SUM(H53:H56)</f>
        <v>2572.1</v>
      </c>
      <c r="I57" s="842"/>
      <c r="J57" s="1242">
        <f>SUM(J53:J56)</f>
        <v>2572.1</v>
      </c>
      <c r="K57" s="842"/>
      <c r="L57" s="842"/>
      <c r="M57" s="842"/>
      <c r="N57" s="842"/>
      <c r="O57" s="842"/>
      <c r="P57" s="842"/>
      <c r="Q57" s="842"/>
      <c r="R57" s="842"/>
    </row>
    <row r="58" spans="1:18" outlineLevel="1">
      <c r="A58" s="847" t="s">
        <v>109</v>
      </c>
      <c r="B58" s="829" t="s">
        <v>3201</v>
      </c>
      <c r="C58" s="839">
        <v>43187</v>
      </c>
      <c r="D58" s="829" t="s">
        <v>3226</v>
      </c>
      <c r="E58" s="830" t="s">
        <v>713</v>
      </c>
      <c r="F58" s="831">
        <v>71272</v>
      </c>
      <c r="G58" s="832">
        <v>1105.4000000000001</v>
      </c>
      <c r="H58" s="829">
        <v>1524.3</v>
      </c>
      <c r="I58" s="829" t="s">
        <v>322</v>
      </c>
      <c r="J58" s="1241">
        <f>H58</f>
        <v>1524.3</v>
      </c>
      <c r="K58" s="840" t="s">
        <v>650</v>
      </c>
      <c r="L58" s="841" t="s">
        <v>661</v>
      </c>
      <c r="M58" s="841" t="s">
        <v>352</v>
      </c>
      <c r="N58" s="841" t="s">
        <v>1021</v>
      </c>
      <c r="O58" s="841"/>
      <c r="P58" s="841" t="s">
        <v>5</v>
      </c>
      <c r="Q58" s="841" t="s">
        <v>323</v>
      </c>
      <c r="R58" s="840" t="s">
        <v>652</v>
      </c>
    </row>
    <row r="59" spans="1:18" outlineLevel="1">
      <c r="A59" s="847" t="s">
        <v>109</v>
      </c>
      <c r="B59" s="829" t="s">
        <v>3201</v>
      </c>
      <c r="C59" s="839">
        <v>43187</v>
      </c>
      <c r="D59" s="829" t="s">
        <v>3227</v>
      </c>
      <c r="E59" s="830" t="s">
        <v>716</v>
      </c>
      <c r="F59" s="831">
        <v>71272</v>
      </c>
      <c r="G59" s="832">
        <v>72.62</v>
      </c>
      <c r="H59" s="829">
        <v>100.14</v>
      </c>
      <c r="I59" s="829" t="s">
        <v>322</v>
      </c>
      <c r="J59" s="1241">
        <f>H59</f>
        <v>100.14</v>
      </c>
      <c r="K59" s="840" t="s">
        <v>656</v>
      </c>
      <c r="L59" s="841" t="s">
        <v>661</v>
      </c>
      <c r="M59" s="841" t="s">
        <v>352</v>
      </c>
      <c r="N59" s="841" t="s">
        <v>1021</v>
      </c>
      <c r="O59" s="841"/>
      <c r="P59" s="841" t="s">
        <v>5</v>
      </c>
      <c r="Q59" s="841" t="s">
        <v>323</v>
      </c>
      <c r="R59" s="840" t="s">
        <v>652</v>
      </c>
    </row>
    <row r="60" spans="1:18" outlineLevel="1">
      <c r="A60" s="847" t="s">
        <v>109</v>
      </c>
      <c r="B60" s="829" t="s">
        <v>3201</v>
      </c>
      <c r="C60" s="839">
        <v>43189</v>
      </c>
      <c r="D60" s="829" t="s">
        <v>3229</v>
      </c>
      <c r="E60" s="830" t="s">
        <v>722</v>
      </c>
      <c r="F60" s="831">
        <v>71272</v>
      </c>
      <c r="G60" s="832">
        <v>1.71</v>
      </c>
      <c r="H60" s="829">
        <v>2.36</v>
      </c>
      <c r="I60" s="829" t="s">
        <v>322</v>
      </c>
      <c r="J60" s="1241">
        <f>H60</f>
        <v>2.36</v>
      </c>
      <c r="K60" s="840" t="s">
        <v>694</v>
      </c>
      <c r="L60" s="841" t="s">
        <v>661</v>
      </c>
      <c r="M60" s="841" t="s">
        <v>352</v>
      </c>
      <c r="N60" s="841" t="s">
        <v>662</v>
      </c>
      <c r="O60" s="841"/>
      <c r="P60" s="841" t="s">
        <v>5</v>
      </c>
      <c r="Q60" s="841" t="s">
        <v>323</v>
      </c>
      <c r="R60" s="840" t="s">
        <v>652</v>
      </c>
    </row>
    <row r="61" spans="1:18" outlineLevel="1">
      <c r="A61" s="847" t="s">
        <v>109</v>
      </c>
      <c r="B61" s="829" t="s">
        <v>3201</v>
      </c>
      <c r="C61" s="839">
        <v>43187</v>
      </c>
      <c r="D61" s="829" t="s">
        <v>3228</v>
      </c>
      <c r="E61" s="830" t="s">
        <v>719</v>
      </c>
      <c r="F61" s="831">
        <v>71272</v>
      </c>
      <c r="G61" s="832">
        <v>25.63</v>
      </c>
      <c r="H61" s="829">
        <v>35.340000000000003</v>
      </c>
      <c r="I61" s="829" t="s">
        <v>322</v>
      </c>
      <c r="J61" s="1241">
        <f>H61</f>
        <v>35.340000000000003</v>
      </c>
      <c r="K61" s="840" t="s">
        <v>694</v>
      </c>
      <c r="L61" s="841" t="s">
        <v>661</v>
      </c>
      <c r="M61" s="841" t="s">
        <v>352</v>
      </c>
      <c r="N61" s="841" t="s">
        <v>1021</v>
      </c>
      <c r="O61" s="841"/>
      <c r="P61" s="841" t="s">
        <v>5</v>
      </c>
      <c r="Q61" s="841" t="s">
        <v>323</v>
      </c>
      <c r="R61" s="840" t="s">
        <v>652</v>
      </c>
    </row>
    <row r="62" spans="1:18">
      <c r="A62" s="842" t="s">
        <v>647</v>
      </c>
      <c r="B62" s="842"/>
      <c r="C62" s="842"/>
      <c r="D62" s="842"/>
      <c r="E62" s="843"/>
      <c r="F62" s="844"/>
      <c r="G62" s="845">
        <f>SUM(G58:G61)</f>
        <v>1205.3600000000001</v>
      </c>
      <c r="H62" s="846">
        <f>SUM(H58:H61)</f>
        <v>1662.1399999999999</v>
      </c>
      <c r="I62" s="842"/>
      <c r="J62" s="1242">
        <f>SUM(J58:J61)</f>
        <v>1662.1399999999999</v>
      </c>
      <c r="K62" s="842"/>
      <c r="L62" s="842"/>
      <c r="M62" s="842"/>
      <c r="N62" s="842"/>
      <c r="O62" s="842"/>
      <c r="P62" s="842"/>
      <c r="Q62" s="842"/>
      <c r="R62" s="842"/>
    </row>
    <row r="63" spans="1:18" outlineLevel="1">
      <c r="A63" s="847" t="s">
        <v>110</v>
      </c>
      <c r="B63" s="829" t="s">
        <v>3201</v>
      </c>
      <c r="C63" s="839">
        <v>43187</v>
      </c>
      <c r="D63" s="829" t="s">
        <v>3226</v>
      </c>
      <c r="E63" s="830" t="s">
        <v>713</v>
      </c>
      <c r="F63" s="831">
        <v>71272</v>
      </c>
      <c r="G63" s="832">
        <v>1105.4000000000001</v>
      </c>
      <c r="H63" s="829">
        <v>1524.3</v>
      </c>
      <c r="I63" s="829" t="s">
        <v>322</v>
      </c>
      <c r="J63" s="1241">
        <f>H63</f>
        <v>1524.3</v>
      </c>
      <c r="K63" s="840" t="s">
        <v>650</v>
      </c>
      <c r="L63" s="841" t="s">
        <v>661</v>
      </c>
      <c r="M63" s="841" t="s">
        <v>352</v>
      </c>
      <c r="N63" s="841" t="s">
        <v>1021</v>
      </c>
      <c r="O63" s="841"/>
      <c r="P63" s="841" t="s">
        <v>5</v>
      </c>
      <c r="Q63" s="841" t="s">
        <v>323</v>
      </c>
      <c r="R63" s="840" t="s">
        <v>652</v>
      </c>
    </row>
    <row r="64" spans="1:18" outlineLevel="1">
      <c r="A64" s="847" t="s">
        <v>110</v>
      </c>
      <c r="B64" s="829" t="s">
        <v>3201</v>
      </c>
      <c r="C64" s="839">
        <v>43187</v>
      </c>
      <c r="D64" s="829" t="s">
        <v>3227</v>
      </c>
      <c r="E64" s="830" t="s">
        <v>716</v>
      </c>
      <c r="F64" s="831">
        <v>71272</v>
      </c>
      <c r="G64" s="832">
        <v>72.62</v>
      </c>
      <c r="H64" s="829">
        <v>100.14</v>
      </c>
      <c r="I64" s="829" t="s">
        <v>322</v>
      </c>
      <c r="J64" s="1241">
        <f>H64</f>
        <v>100.14</v>
      </c>
      <c r="K64" s="840" t="s">
        <v>656</v>
      </c>
      <c r="L64" s="841" t="s">
        <v>661</v>
      </c>
      <c r="M64" s="841" t="s">
        <v>352</v>
      </c>
      <c r="N64" s="841" t="s">
        <v>1021</v>
      </c>
      <c r="O64" s="841"/>
      <c r="P64" s="841" t="s">
        <v>5</v>
      </c>
      <c r="Q64" s="841" t="s">
        <v>323</v>
      </c>
      <c r="R64" s="840" t="s">
        <v>652</v>
      </c>
    </row>
    <row r="65" spans="1:18" outlineLevel="1">
      <c r="A65" s="847" t="s">
        <v>110</v>
      </c>
      <c r="B65" s="829" t="s">
        <v>3201</v>
      </c>
      <c r="C65" s="839">
        <v>43189</v>
      </c>
      <c r="D65" s="829" t="s">
        <v>3229</v>
      </c>
      <c r="E65" s="830" t="s">
        <v>722</v>
      </c>
      <c r="F65" s="831">
        <v>71272</v>
      </c>
      <c r="G65" s="832">
        <v>1.71</v>
      </c>
      <c r="H65" s="829">
        <v>2.36</v>
      </c>
      <c r="I65" s="829" t="s">
        <v>322</v>
      </c>
      <c r="J65" s="1241">
        <f>H65</f>
        <v>2.36</v>
      </c>
      <c r="K65" s="840" t="s">
        <v>694</v>
      </c>
      <c r="L65" s="841" t="s">
        <v>661</v>
      </c>
      <c r="M65" s="841" t="s">
        <v>352</v>
      </c>
      <c r="N65" s="841" t="s">
        <v>662</v>
      </c>
      <c r="O65" s="841"/>
      <c r="P65" s="841" t="s">
        <v>5</v>
      </c>
      <c r="Q65" s="841" t="s">
        <v>323</v>
      </c>
      <c r="R65" s="840" t="s">
        <v>652</v>
      </c>
    </row>
    <row r="66" spans="1:18" outlineLevel="1">
      <c r="A66" s="847" t="s">
        <v>110</v>
      </c>
      <c r="B66" s="829" t="s">
        <v>3201</v>
      </c>
      <c r="C66" s="839">
        <v>43187</v>
      </c>
      <c r="D66" s="829" t="s">
        <v>3228</v>
      </c>
      <c r="E66" s="830" t="s">
        <v>719</v>
      </c>
      <c r="F66" s="831">
        <v>71272</v>
      </c>
      <c r="G66" s="832">
        <v>25.63</v>
      </c>
      <c r="H66" s="829">
        <v>35.340000000000003</v>
      </c>
      <c r="I66" s="829" t="s">
        <v>322</v>
      </c>
      <c r="J66" s="1241">
        <f>H66</f>
        <v>35.340000000000003</v>
      </c>
      <c r="K66" s="840" t="s">
        <v>694</v>
      </c>
      <c r="L66" s="841" t="s">
        <v>661</v>
      </c>
      <c r="M66" s="841" t="s">
        <v>352</v>
      </c>
      <c r="N66" s="841" t="s">
        <v>1021</v>
      </c>
      <c r="O66" s="841"/>
      <c r="P66" s="841" t="s">
        <v>5</v>
      </c>
      <c r="Q66" s="841" t="s">
        <v>323</v>
      </c>
      <c r="R66" s="840" t="s">
        <v>652</v>
      </c>
    </row>
    <row r="67" spans="1:18" outlineLevel="1">
      <c r="A67" s="847" t="s">
        <v>110</v>
      </c>
      <c r="B67" s="829" t="s">
        <v>3201</v>
      </c>
      <c r="C67" s="839">
        <v>43181</v>
      </c>
      <c r="D67" s="829" t="s">
        <v>3229</v>
      </c>
      <c r="E67" s="830" t="s">
        <v>3232</v>
      </c>
      <c r="F67" s="831">
        <v>71272</v>
      </c>
      <c r="G67" s="832">
        <v>46.41</v>
      </c>
      <c r="H67" s="829">
        <v>64</v>
      </c>
      <c r="I67" s="829" t="s">
        <v>322</v>
      </c>
      <c r="J67" s="1241">
        <f>H67</f>
        <v>64</v>
      </c>
      <c r="K67" s="840" t="s">
        <v>1596</v>
      </c>
      <c r="L67" s="841" t="s">
        <v>661</v>
      </c>
      <c r="M67" s="841" t="s">
        <v>352</v>
      </c>
      <c r="N67" s="841"/>
      <c r="O67" s="841"/>
      <c r="P67" s="841" t="s">
        <v>5</v>
      </c>
      <c r="Q67" s="841" t="s">
        <v>323</v>
      </c>
      <c r="R67" s="840" t="s">
        <v>652</v>
      </c>
    </row>
    <row r="68" spans="1:18">
      <c r="A68" s="842" t="s">
        <v>647</v>
      </c>
      <c r="B68" s="842"/>
      <c r="C68" s="842"/>
      <c r="D68" s="842"/>
      <c r="E68" s="843"/>
      <c r="F68" s="844"/>
      <c r="G68" s="845">
        <f>SUM(G63:G67)</f>
        <v>1251.7700000000002</v>
      </c>
      <c r="H68" s="846">
        <f>SUM(H63:H67)</f>
        <v>1726.1399999999999</v>
      </c>
      <c r="I68" s="842"/>
      <c r="J68" s="1242">
        <f>SUM(J63:J67)</f>
        <v>1726.1399999999999</v>
      </c>
      <c r="K68" s="842"/>
      <c r="L68" s="842"/>
      <c r="M68" s="842"/>
      <c r="N68" s="842"/>
      <c r="O68" s="842"/>
      <c r="P68" s="842"/>
      <c r="Q68" s="842"/>
      <c r="R68" s="842"/>
    </row>
    <row r="69" spans="1:18" outlineLevel="1">
      <c r="A69" s="847" t="s">
        <v>111</v>
      </c>
      <c r="B69" s="829" t="s">
        <v>3201</v>
      </c>
      <c r="C69" s="839">
        <v>43187</v>
      </c>
      <c r="D69" s="829" t="s">
        <v>3226</v>
      </c>
      <c r="E69" s="830" t="s">
        <v>724</v>
      </c>
      <c r="F69" s="831">
        <v>71272</v>
      </c>
      <c r="G69" s="832">
        <v>103.06</v>
      </c>
      <c r="H69" s="829">
        <v>142.12</v>
      </c>
      <c r="I69" s="829" t="s">
        <v>322</v>
      </c>
      <c r="J69" s="1241">
        <f>H69</f>
        <v>142.12</v>
      </c>
      <c r="K69" s="840" t="s">
        <v>650</v>
      </c>
      <c r="L69" s="841" t="s">
        <v>661</v>
      </c>
      <c r="M69" s="841" t="s">
        <v>352</v>
      </c>
      <c r="N69" s="841" t="s">
        <v>725</v>
      </c>
      <c r="O69" s="841"/>
      <c r="P69" s="841" t="s">
        <v>5</v>
      </c>
      <c r="Q69" s="841" t="s">
        <v>323</v>
      </c>
      <c r="R69" s="840" t="s">
        <v>652</v>
      </c>
    </row>
    <row r="70" spans="1:18" outlineLevel="1">
      <c r="A70" s="847" t="s">
        <v>111</v>
      </c>
      <c r="B70" s="829" t="s">
        <v>3201</v>
      </c>
      <c r="C70" s="839">
        <v>43187</v>
      </c>
      <c r="D70" s="829" t="s">
        <v>3227</v>
      </c>
      <c r="E70" s="830" t="s">
        <v>727</v>
      </c>
      <c r="F70" s="831">
        <v>71272</v>
      </c>
      <c r="G70" s="832">
        <v>6.55</v>
      </c>
      <c r="H70" s="829">
        <v>9.0299999999999994</v>
      </c>
      <c r="I70" s="829" t="s">
        <v>322</v>
      </c>
      <c r="J70" s="1241">
        <f>H70</f>
        <v>9.0299999999999994</v>
      </c>
      <c r="K70" s="840" t="s">
        <v>656</v>
      </c>
      <c r="L70" s="841" t="s">
        <v>661</v>
      </c>
      <c r="M70" s="841" t="s">
        <v>352</v>
      </c>
      <c r="N70" s="841" t="s">
        <v>725</v>
      </c>
      <c r="O70" s="841"/>
      <c r="P70" s="841" t="s">
        <v>5</v>
      </c>
      <c r="Q70" s="841" t="s">
        <v>323</v>
      </c>
      <c r="R70" s="840" t="s">
        <v>652</v>
      </c>
    </row>
    <row r="71" spans="1:18" outlineLevel="1">
      <c r="A71" s="847" t="s">
        <v>111</v>
      </c>
      <c r="B71" s="829" t="s">
        <v>3201</v>
      </c>
      <c r="C71" s="839">
        <v>43187</v>
      </c>
      <c r="D71" s="829" t="s">
        <v>3228</v>
      </c>
      <c r="E71" s="830" t="s">
        <v>731</v>
      </c>
      <c r="F71" s="831">
        <v>71272</v>
      </c>
      <c r="G71" s="832">
        <v>2.31</v>
      </c>
      <c r="H71" s="829">
        <v>3.19</v>
      </c>
      <c r="I71" s="829" t="s">
        <v>322</v>
      </c>
      <c r="J71" s="1241">
        <f>H71</f>
        <v>3.19</v>
      </c>
      <c r="K71" s="840" t="s">
        <v>694</v>
      </c>
      <c r="L71" s="841" t="s">
        <v>661</v>
      </c>
      <c r="M71" s="841" t="s">
        <v>352</v>
      </c>
      <c r="N71" s="841" t="s">
        <v>725</v>
      </c>
      <c r="O71" s="841"/>
      <c r="P71" s="841" t="s">
        <v>5</v>
      </c>
      <c r="Q71" s="841" t="s">
        <v>323</v>
      </c>
      <c r="R71" s="840" t="s">
        <v>652</v>
      </c>
    </row>
    <row r="72" spans="1:18" outlineLevel="1">
      <c r="A72" s="847" t="s">
        <v>111</v>
      </c>
      <c r="B72" s="829" t="s">
        <v>3201</v>
      </c>
      <c r="C72" s="839">
        <v>43189</v>
      </c>
      <c r="D72" s="829" t="s">
        <v>3229</v>
      </c>
      <c r="E72" s="830" t="s">
        <v>736</v>
      </c>
      <c r="F72" s="831">
        <v>71272</v>
      </c>
      <c r="G72" s="832">
        <v>0.15</v>
      </c>
      <c r="H72" s="829">
        <v>0.21</v>
      </c>
      <c r="I72" s="829" t="s">
        <v>322</v>
      </c>
      <c r="J72" s="1241">
        <f>H72</f>
        <v>0.21</v>
      </c>
      <c r="K72" s="840" t="s">
        <v>694</v>
      </c>
      <c r="L72" s="841" t="s">
        <v>661</v>
      </c>
      <c r="M72" s="841" t="s">
        <v>352</v>
      </c>
      <c r="N72" s="841" t="s">
        <v>725</v>
      </c>
      <c r="O72" s="841"/>
      <c r="P72" s="841" t="s">
        <v>5</v>
      </c>
      <c r="Q72" s="841" t="s">
        <v>323</v>
      </c>
      <c r="R72" s="840" t="s">
        <v>652</v>
      </c>
    </row>
    <row r="73" spans="1:18">
      <c r="A73" s="842" t="s">
        <v>647</v>
      </c>
      <c r="B73" s="842"/>
      <c r="C73" s="842"/>
      <c r="D73" s="842"/>
      <c r="E73" s="843"/>
      <c r="F73" s="844"/>
      <c r="G73" s="845">
        <f>SUM(G69:G72)</f>
        <v>112.07000000000001</v>
      </c>
      <c r="H73" s="846">
        <f>SUM(H69:H72)</f>
        <v>154.55000000000001</v>
      </c>
      <c r="I73" s="842"/>
      <c r="J73" s="1242">
        <f>SUM(J69:J72)</f>
        <v>154.55000000000001</v>
      </c>
      <c r="K73" s="842"/>
      <c r="L73" s="842"/>
      <c r="M73" s="842"/>
      <c r="N73" s="842"/>
      <c r="O73" s="842"/>
      <c r="P73" s="842"/>
      <c r="Q73" s="842"/>
      <c r="R73" s="842"/>
    </row>
    <row r="74" spans="1:18" outlineLevel="1">
      <c r="A74" s="847" t="s">
        <v>112</v>
      </c>
      <c r="B74" s="829" t="s">
        <v>3201</v>
      </c>
      <c r="C74" s="839">
        <v>43190</v>
      </c>
      <c r="D74" s="829" t="s">
        <v>3233</v>
      </c>
      <c r="E74" s="830" t="s">
        <v>3234</v>
      </c>
      <c r="F74" s="831">
        <v>71273</v>
      </c>
      <c r="G74" s="832">
        <v>-487.52</v>
      </c>
      <c r="H74" s="829">
        <v>-672.26</v>
      </c>
      <c r="I74" s="829" t="s">
        <v>322</v>
      </c>
      <c r="J74" s="1241">
        <f>H74</f>
        <v>-672.26</v>
      </c>
      <c r="K74" s="840" t="s">
        <v>694</v>
      </c>
      <c r="L74" s="841" t="s">
        <v>661</v>
      </c>
      <c r="M74" s="841" t="s">
        <v>352</v>
      </c>
      <c r="N74" s="841" t="s">
        <v>738</v>
      </c>
      <c r="O74" s="841"/>
      <c r="P74" s="841" t="s">
        <v>5</v>
      </c>
      <c r="Q74" s="841" t="s">
        <v>323</v>
      </c>
      <c r="R74" s="840" t="s">
        <v>652</v>
      </c>
    </row>
    <row r="75" spans="1:18">
      <c r="A75" s="842" t="s">
        <v>647</v>
      </c>
      <c r="B75" s="842"/>
      <c r="C75" s="842"/>
      <c r="D75" s="842"/>
      <c r="E75" s="843"/>
      <c r="F75" s="844"/>
      <c r="G75" s="845">
        <f>SUM(G74:G74)</f>
        <v>-487.52</v>
      </c>
      <c r="H75" s="846">
        <f>SUM(H74:H74)</f>
        <v>-672.26</v>
      </c>
      <c r="I75" s="842"/>
      <c r="J75" s="1242">
        <f>SUM(J74:J74)</f>
        <v>-672.26</v>
      </c>
      <c r="K75" s="842"/>
      <c r="L75" s="842"/>
      <c r="M75" s="842"/>
      <c r="N75" s="842"/>
      <c r="O75" s="842"/>
      <c r="P75" s="842"/>
      <c r="Q75" s="842"/>
      <c r="R75" s="842"/>
    </row>
    <row r="76" spans="1:18" outlineLevel="1">
      <c r="A76" s="847" t="s">
        <v>113</v>
      </c>
      <c r="B76" s="829" t="s">
        <v>3201</v>
      </c>
      <c r="C76" s="839">
        <v>43187</v>
      </c>
      <c r="D76" s="829" t="s">
        <v>3226</v>
      </c>
      <c r="E76" s="830" t="s">
        <v>745</v>
      </c>
      <c r="F76" s="831">
        <v>71272</v>
      </c>
      <c r="G76" s="832">
        <v>91.92</v>
      </c>
      <c r="H76" s="829">
        <v>126.75</v>
      </c>
      <c r="I76" s="829" t="s">
        <v>322</v>
      </c>
      <c r="J76" s="1241">
        <f>H76</f>
        <v>126.75</v>
      </c>
      <c r="K76" s="840" t="s">
        <v>650</v>
      </c>
      <c r="L76" s="841" t="s">
        <v>661</v>
      </c>
      <c r="M76" s="841" t="s">
        <v>352</v>
      </c>
      <c r="N76" s="841" t="s">
        <v>746</v>
      </c>
      <c r="O76" s="841"/>
      <c r="P76" s="841" t="s">
        <v>5</v>
      </c>
      <c r="Q76" s="841" t="s">
        <v>323</v>
      </c>
      <c r="R76" s="840" t="s">
        <v>652</v>
      </c>
    </row>
    <row r="77" spans="1:18" outlineLevel="1">
      <c r="A77" s="847" t="s">
        <v>113</v>
      </c>
      <c r="B77" s="829" t="s">
        <v>3201</v>
      </c>
      <c r="C77" s="839">
        <v>43187</v>
      </c>
      <c r="D77" s="829" t="s">
        <v>3227</v>
      </c>
      <c r="E77" s="830" t="s">
        <v>747</v>
      </c>
      <c r="F77" s="831">
        <v>71272</v>
      </c>
      <c r="G77" s="832">
        <v>5.45</v>
      </c>
      <c r="H77" s="829">
        <v>7.51</v>
      </c>
      <c r="I77" s="829" t="s">
        <v>322</v>
      </c>
      <c r="J77" s="1241">
        <f>H77</f>
        <v>7.51</v>
      </c>
      <c r="K77" s="840" t="s">
        <v>656</v>
      </c>
      <c r="L77" s="841" t="s">
        <v>661</v>
      </c>
      <c r="M77" s="841" t="s">
        <v>352</v>
      </c>
      <c r="N77" s="841" t="s">
        <v>746</v>
      </c>
      <c r="O77" s="841"/>
      <c r="P77" s="841" t="s">
        <v>5</v>
      </c>
      <c r="Q77" s="841" t="s">
        <v>323</v>
      </c>
      <c r="R77" s="840" t="s">
        <v>652</v>
      </c>
    </row>
    <row r="78" spans="1:18" outlineLevel="1">
      <c r="A78" s="847" t="s">
        <v>113</v>
      </c>
      <c r="B78" s="829" t="s">
        <v>3201</v>
      </c>
      <c r="C78" s="839">
        <v>43189</v>
      </c>
      <c r="D78" s="829" t="s">
        <v>3229</v>
      </c>
      <c r="E78" s="830" t="s">
        <v>754</v>
      </c>
      <c r="F78" s="831">
        <v>71272</v>
      </c>
      <c r="G78" s="832">
        <v>0.13</v>
      </c>
      <c r="H78" s="829">
        <v>0.18</v>
      </c>
      <c r="I78" s="829" t="s">
        <v>322</v>
      </c>
      <c r="J78" s="1241">
        <f>H78</f>
        <v>0.18</v>
      </c>
      <c r="K78" s="840" t="s">
        <v>694</v>
      </c>
      <c r="L78" s="841" t="s">
        <v>661</v>
      </c>
      <c r="M78" s="841" t="s">
        <v>352</v>
      </c>
      <c r="N78" s="841" t="s">
        <v>746</v>
      </c>
      <c r="O78" s="841"/>
      <c r="P78" s="841" t="s">
        <v>5</v>
      </c>
      <c r="Q78" s="841" t="s">
        <v>323</v>
      </c>
      <c r="R78" s="840" t="s">
        <v>652</v>
      </c>
    </row>
    <row r="79" spans="1:18" outlineLevel="1">
      <c r="A79" s="847" t="s">
        <v>113</v>
      </c>
      <c r="B79" s="829" t="s">
        <v>3201</v>
      </c>
      <c r="C79" s="839">
        <v>43187</v>
      </c>
      <c r="D79" s="829" t="s">
        <v>3228</v>
      </c>
      <c r="E79" s="830" t="s">
        <v>748</v>
      </c>
      <c r="F79" s="831">
        <v>71272</v>
      </c>
      <c r="G79" s="832">
        <v>1.92</v>
      </c>
      <c r="H79" s="829">
        <v>2.65</v>
      </c>
      <c r="I79" s="829" t="s">
        <v>322</v>
      </c>
      <c r="J79" s="1241">
        <f>H79</f>
        <v>2.65</v>
      </c>
      <c r="K79" s="840" t="s">
        <v>694</v>
      </c>
      <c r="L79" s="841" t="s">
        <v>661</v>
      </c>
      <c r="M79" s="841" t="s">
        <v>352</v>
      </c>
      <c r="N79" s="841" t="s">
        <v>746</v>
      </c>
      <c r="O79" s="841"/>
      <c r="P79" s="841" t="s">
        <v>5</v>
      </c>
      <c r="Q79" s="841" t="s">
        <v>323</v>
      </c>
      <c r="R79" s="840" t="s">
        <v>652</v>
      </c>
    </row>
    <row r="80" spans="1:18">
      <c r="A80" s="842" t="s">
        <v>647</v>
      </c>
      <c r="B80" s="842"/>
      <c r="C80" s="842"/>
      <c r="D80" s="842"/>
      <c r="E80" s="843"/>
      <c r="F80" s="844"/>
      <c r="G80" s="845">
        <f>SUM(G76:G79)</f>
        <v>99.42</v>
      </c>
      <c r="H80" s="846">
        <f>SUM(H76:H79)</f>
        <v>137.09</v>
      </c>
      <c r="I80" s="842"/>
      <c r="J80" s="1242">
        <f>SUM(J76:J79)</f>
        <v>137.09</v>
      </c>
      <c r="K80" s="842"/>
      <c r="L80" s="842"/>
      <c r="M80" s="842"/>
      <c r="N80" s="842"/>
      <c r="O80" s="842"/>
      <c r="P80" s="842"/>
      <c r="Q80" s="842"/>
      <c r="R80" s="842"/>
    </row>
    <row r="81" spans="1:18" outlineLevel="1">
      <c r="A81" s="847" t="s">
        <v>114</v>
      </c>
      <c r="B81" s="829" t="s">
        <v>3201</v>
      </c>
      <c r="C81" s="839">
        <v>43187</v>
      </c>
      <c r="D81" s="829" t="s">
        <v>3226</v>
      </c>
      <c r="E81" s="830" t="s">
        <v>798</v>
      </c>
      <c r="F81" s="831">
        <v>71272</v>
      </c>
      <c r="G81" s="832">
        <v>89</v>
      </c>
      <c r="H81" s="829">
        <v>122.73</v>
      </c>
      <c r="I81" s="829" t="s">
        <v>322</v>
      </c>
      <c r="J81" s="1241">
        <f>H81</f>
        <v>122.73</v>
      </c>
      <c r="K81" s="840" t="s">
        <v>650</v>
      </c>
      <c r="L81" s="841" t="s">
        <v>661</v>
      </c>
      <c r="M81" s="841" t="s">
        <v>352</v>
      </c>
      <c r="N81" s="841" t="s">
        <v>799</v>
      </c>
      <c r="O81" s="841"/>
      <c r="P81" s="841" t="s">
        <v>5</v>
      </c>
      <c r="Q81" s="841" t="s">
        <v>323</v>
      </c>
      <c r="R81" s="840" t="s">
        <v>652</v>
      </c>
    </row>
    <row r="82" spans="1:18" outlineLevel="1">
      <c r="A82" s="847" t="s">
        <v>114</v>
      </c>
      <c r="B82" s="829" t="s">
        <v>3201</v>
      </c>
      <c r="C82" s="839">
        <v>43187</v>
      </c>
      <c r="D82" s="829" t="s">
        <v>3227</v>
      </c>
      <c r="E82" s="830" t="s">
        <v>800</v>
      </c>
      <c r="F82" s="831">
        <v>71272</v>
      </c>
      <c r="G82" s="832">
        <v>5.51</v>
      </c>
      <c r="H82" s="829">
        <v>7.6</v>
      </c>
      <c r="I82" s="829" t="s">
        <v>322</v>
      </c>
      <c r="J82" s="1241">
        <f>H82</f>
        <v>7.6</v>
      </c>
      <c r="K82" s="840" t="s">
        <v>656</v>
      </c>
      <c r="L82" s="841" t="s">
        <v>661</v>
      </c>
      <c r="M82" s="841" t="s">
        <v>352</v>
      </c>
      <c r="N82" s="841" t="s">
        <v>799</v>
      </c>
      <c r="O82" s="841"/>
      <c r="P82" s="841" t="s">
        <v>5</v>
      </c>
      <c r="Q82" s="841" t="s">
        <v>323</v>
      </c>
      <c r="R82" s="840" t="s">
        <v>652</v>
      </c>
    </row>
    <row r="83" spans="1:18" outlineLevel="1">
      <c r="A83" s="847" t="s">
        <v>114</v>
      </c>
      <c r="B83" s="829" t="s">
        <v>3201</v>
      </c>
      <c r="C83" s="839">
        <v>43187</v>
      </c>
      <c r="D83" s="829" t="s">
        <v>3228</v>
      </c>
      <c r="E83" s="830" t="s">
        <v>801</v>
      </c>
      <c r="F83" s="831">
        <v>71272</v>
      </c>
      <c r="G83" s="832">
        <v>1.94</v>
      </c>
      <c r="H83" s="829">
        <v>2.68</v>
      </c>
      <c r="I83" s="829" t="s">
        <v>322</v>
      </c>
      <c r="J83" s="1241">
        <f>H83</f>
        <v>2.68</v>
      </c>
      <c r="K83" s="840" t="s">
        <v>694</v>
      </c>
      <c r="L83" s="841" t="s">
        <v>661</v>
      </c>
      <c r="M83" s="841" t="s">
        <v>352</v>
      </c>
      <c r="N83" s="841" t="s">
        <v>799</v>
      </c>
      <c r="O83" s="841"/>
      <c r="P83" s="841" t="s">
        <v>5</v>
      </c>
      <c r="Q83" s="841" t="s">
        <v>323</v>
      </c>
      <c r="R83" s="840" t="s">
        <v>652</v>
      </c>
    </row>
    <row r="84" spans="1:18" outlineLevel="1">
      <c r="A84" s="847" t="s">
        <v>114</v>
      </c>
      <c r="B84" s="829" t="s">
        <v>3201</v>
      </c>
      <c r="C84" s="839">
        <v>43189</v>
      </c>
      <c r="D84" s="829" t="s">
        <v>3229</v>
      </c>
      <c r="E84" s="830" t="s">
        <v>804</v>
      </c>
      <c r="F84" s="831">
        <v>71272</v>
      </c>
      <c r="G84" s="832">
        <v>0.13</v>
      </c>
      <c r="H84" s="829">
        <v>0.18</v>
      </c>
      <c r="I84" s="829" t="s">
        <v>322</v>
      </c>
      <c r="J84" s="1241">
        <f>H84</f>
        <v>0.18</v>
      </c>
      <c r="K84" s="840" t="s">
        <v>694</v>
      </c>
      <c r="L84" s="841" t="s">
        <v>661</v>
      </c>
      <c r="M84" s="841" t="s">
        <v>352</v>
      </c>
      <c r="N84" s="841" t="s">
        <v>799</v>
      </c>
      <c r="O84" s="841"/>
      <c r="P84" s="841" t="s">
        <v>5</v>
      </c>
      <c r="Q84" s="841" t="s">
        <v>323</v>
      </c>
      <c r="R84" s="840" t="s">
        <v>652</v>
      </c>
    </row>
    <row r="85" spans="1:18">
      <c r="A85" s="842" t="s">
        <v>647</v>
      </c>
      <c r="B85" s="842"/>
      <c r="C85" s="842"/>
      <c r="D85" s="842"/>
      <c r="E85" s="843"/>
      <c r="F85" s="844"/>
      <c r="G85" s="845">
        <f>SUM(G81:G84)</f>
        <v>96.58</v>
      </c>
      <c r="H85" s="846">
        <f>SUM(H81:H84)</f>
        <v>133.19000000000003</v>
      </c>
      <c r="I85" s="842"/>
      <c r="J85" s="1242">
        <f>SUM(J81:J84)</f>
        <v>133.19000000000003</v>
      </c>
      <c r="K85" s="842"/>
      <c r="L85" s="842"/>
      <c r="M85" s="842"/>
      <c r="N85" s="842"/>
      <c r="O85" s="842"/>
      <c r="P85" s="842"/>
      <c r="Q85" s="842"/>
      <c r="R85" s="842"/>
    </row>
    <row r="86" spans="1:18" outlineLevel="1">
      <c r="A86" s="847" t="s">
        <v>115</v>
      </c>
      <c r="B86" s="829" t="s">
        <v>3201</v>
      </c>
      <c r="C86" s="839">
        <v>43187</v>
      </c>
      <c r="D86" s="829" t="s">
        <v>3226</v>
      </c>
      <c r="E86" s="830" t="s">
        <v>757</v>
      </c>
      <c r="F86" s="831">
        <v>71272</v>
      </c>
      <c r="G86" s="832">
        <v>231.1</v>
      </c>
      <c r="H86" s="829">
        <v>318.68</v>
      </c>
      <c r="I86" s="829" t="s">
        <v>322</v>
      </c>
      <c r="J86" s="1241">
        <f t="shared" ref="J86:J97" si="1">H86</f>
        <v>318.68</v>
      </c>
      <c r="K86" s="840" t="s">
        <v>650</v>
      </c>
      <c r="L86" s="841" t="s">
        <v>661</v>
      </c>
      <c r="M86" s="841" t="s">
        <v>352</v>
      </c>
      <c r="N86" s="841" t="s">
        <v>758</v>
      </c>
      <c r="O86" s="841"/>
      <c r="P86" s="841" t="s">
        <v>5</v>
      </c>
      <c r="Q86" s="841" t="s">
        <v>323</v>
      </c>
      <c r="R86" s="840" t="s">
        <v>652</v>
      </c>
    </row>
    <row r="87" spans="1:18" outlineLevel="1">
      <c r="A87" s="847" t="s">
        <v>115</v>
      </c>
      <c r="B87" s="829" t="s">
        <v>3201</v>
      </c>
      <c r="C87" s="839">
        <v>43187</v>
      </c>
      <c r="D87" s="829" t="s">
        <v>3226</v>
      </c>
      <c r="E87" s="830" t="s">
        <v>759</v>
      </c>
      <c r="F87" s="831">
        <v>71272</v>
      </c>
      <c r="G87" s="832">
        <v>255.23</v>
      </c>
      <c r="H87" s="829">
        <v>351.95</v>
      </c>
      <c r="I87" s="829" t="s">
        <v>322</v>
      </c>
      <c r="J87" s="1241">
        <f t="shared" si="1"/>
        <v>351.95</v>
      </c>
      <c r="K87" s="840" t="s">
        <v>650</v>
      </c>
      <c r="L87" s="841" t="s">
        <v>661</v>
      </c>
      <c r="M87" s="841" t="s">
        <v>352</v>
      </c>
      <c r="N87" s="841" t="s">
        <v>760</v>
      </c>
      <c r="O87" s="841"/>
      <c r="P87" s="841" t="s">
        <v>5</v>
      </c>
      <c r="Q87" s="841" t="s">
        <v>323</v>
      </c>
      <c r="R87" s="840" t="s">
        <v>652</v>
      </c>
    </row>
    <row r="88" spans="1:18" outlineLevel="1">
      <c r="A88" s="847" t="s">
        <v>115</v>
      </c>
      <c r="B88" s="829" t="s">
        <v>3201</v>
      </c>
      <c r="C88" s="839">
        <v>43187</v>
      </c>
      <c r="D88" s="829" t="s">
        <v>3227</v>
      </c>
      <c r="E88" s="830" t="s">
        <v>762</v>
      </c>
      <c r="F88" s="831">
        <v>71272</v>
      </c>
      <c r="G88" s="832">
        <v>13.68</v>
      </c>
      <c r="H88" s="829">
        <v>18.86</v>
      </c>
      <c r="I88" s="829" t="s">
        <v>322</v>
      </c>
      <c r="J88" s="1241">
        <f t="shared" si="1"/>
        <v>18.86</v>
      </c>
      <c r="K88" s="840" t="s">
        <v>656</v>
      </c>
      <c r="L88" s="841" t="s">
        <v>661</v>
      </c>
      <c r="M88" s="841" t="s">
        <v>352</v>
      </c>
      <c r="N88" s="841" t="s">
        <v>758</v>
      </c>
      <c r="O88" s="841"/>
      <c r="P88" s="841" t="s">
        <v>5</v>
      </c>
      <c r="Q88" s="841" t="s">
        <v>323</v>
      </c>
      <c r="R88" s="840" t="s">
        <v>652</v>
      </c>
    </row>
    <row r="89" spans="1:18" outlineLevel="1">
      <c r="A89" s="847" t="s">
        <v>115</v>
      </c>
      <c r="B89" s="829" t="s">
        <v>3201</v>
      </c>
      <c r="C89" s="839">
        <v>43187</v>
      </c>
      <c r="D89" s="829" t="s">
        <v>3227</v>
      </c>
      <c r="E89" s="830" t="s">
        <v>761</v>
      </c>
      <c r="F89" s="831">
        <v>71272</v>
      </c>
      <c r="G89" s="832">
        <v>14.24</v>
      </c>
      <c r="H89" s="829">
        <v>19.64</v>
      </c>
      <c r="I89" s="829" t="s">
        <v>322</v>
      </c>
      <c r="J89" s="1241">
        <f t="shared" si="1"/>
        <v>19.64</v>
      </c>
      <c r="K89" s="840" t="s">
        <v>656</v>
      </c>
      <c r="L89" s="841" t="s">
        <v>661</v>
      </c>
      <c r="M89" s="841" t="s">
        <v>352</v>
      </c>
      <c r="N89" s="841" t="s">
        <v>760</v>
      </c>
      <c r="O89" s="841"/>
      <c r="P89" s="841" t="s">
        <v>5</v>
      </c>
      <c r="Q89" s="841" t="s">
        <v>323</v>
      </c>
      <c r="R89" s="840" t="s">
        <v>652</v>
      </c>
    </row>
    <row r="90" spans="1:18" outlineLevel="1">
      <c r="A90" s="847" t="s">
        <v>115</v>
      </c>
      <c r="B90" s="829" t="s">
        <v>3201</v>
      </c>
      <c r="C90" s="839">
        <v>43189</v>
      </c>
      <c r="D90" s="829" t="s">
        <v>3229</v>
      </c>
      <c r="E90" s="830" t="s">
        <v>772</v>
      </c>
      <c r="F90" s="831">
        <v>71272</v>
      </c>
      <c r="G90" s="832">
        <v>0.32</v>
      </c>
      <c r="H90" s="829">
        <v>0.44</v>
      </c>
      <c r="I90" s="829" t="s">
        <v>322</v>
      </c>
      <c r="J90" s="1241">
        <f t="shared" si="1"/>
        <v>0.44</v>
      </c>
      <c r="K90" s="840" t="s">
        <v>694</v>
      </c>
      <c r="L90" s="841" t="s">
        <v>661</v>
      </c>
      <c r="M90" s="841" t="s">
        <v>352</v>
      </c>
      <c r="N90" s="841" t="s">
        <v>758</v>
      </c>
      <c r="O90" s="841"/>
      <c r="P90" s="841" t="s">
        <v>5</v>
      </c>
      <c r="Q90" s="841" t="s">
        <v>323</v>
      </c>
      <c r="R90" s="840" t="s">
        <v>652</v>
      </c>
    </row>
    <row r="91" spans="1:18" outlineLevel="1">
      <c r="A91" s="847" t="s">
        <v>115</v>
      </c>
      <c r="B91" s="829" t="s">
        <v>3201</v>
      </c>
      <c r="C91" s="839">
        <v>43187</v>
      </c>
      <c r="D91" s="829" t="s">
        <v>3228</v>
      </c>
      <c r="E91" s="830" t="s">
        <v>763</v>
      </c>
      <c r="F91" s="831">
        <v>71272</v>
      </c>
      <c r="G91" s="832">
        <v>5.03</v>
      </c>
      <c r="H91" s="829">
        <v>6.93</v>
      </c>
      <c r="I91" s="829" t="s">
        <v>322</v>
      </c>
      <c r="J91" s="1241">
        <f t="shared" si="1"/>
        <v>6.93</v>
      </c>
      <c r="K91" s="840" t="s">
        <v>694</v>
      </c>
      <c r="L91" s="841" t="s">
        <v>661</v>
      </c>
      <c r="M91" s="841" t="s">
        <v>352</v>
      </c>
      <c r="N91" s="841" t="s">
        <v>760</v>
      </c>
      <c r="O91" s="841"/>
      <c r="P91" s="841" t="s">
        <v>5</v>
      </c>
      <c r="Q91" s="841" t="s">
        <v>323</v>
      </c>
      <c r="R91" s="840" t="s">
        <v>652</v>
      </c>
    </row>
    <row r="92" spans="1:18" outlineLevel="1">
      <c r="A92" s="847" t="s">
        <v>115</v>
      </c>
      <c r="B92" s="829" t="s">
        <v>3201</v>
      </c>
      <c r="C92" s="839">
        <v>43187</v>
      </c>
      <c r="D92" s="829" t="s">
        <v>3228</v>
      </c>
      <c r="E92" s="830" t="s">
        <v>764</v>
      </c>
      <c r="F92" s="831">
        <v>71272</v>
      </c>
      <c r="G92" s="832">
        <v>4.83</v>
      </c>
      <c r="H92" s="829">
        <v>6.66</v>
      </c>
      <c r="I92" s="829" t="s">
        <v>322</v>
      </c>
      <c r="J92" s="1241">
        <f t="shared" si="1"/>
        <v>6.66</v>
      </c>
      <c r="K92" s="840" t="s">
        <v>694</v>
      </c>
      <c r="L92" s="841" t="s">
        <v>661</v>
      </c>
      <c r="M92" s="841" t="s">
        <v>352</v>
      </c>
      <c r="N92" s="841" t="s">
        <v>758</v>
      </c>
      <c r="O92" s="841"/>
      <c r="P92" s="841" t="s">
        <v>5</v>
      </c>
      <c r="Q92" s="841" t="s">
        <v>323</v>
      </c>
      <c r="R92" s="840" t="s">
        <v>652</v>
      </c>
    </row>
    <row r="93" spans="1:18" outlineLevel="1">
      <c r="A93" s="847" t="s">
        <v>115</v>
      </c>
      <c r="B93" s="829" t="s">
        <v>3201</v>
      </c>
      <c r="C93" s="839">
        <v>43189</v>
      </c>
      <c r="D93" s="829" t="s">
        <v>3229</v>
      </c>
      <c r="E93" s="830" t="s">
        <v>771</v>
      </c>
      <c r="F93" s="831">
        <v>71272</v>
      </c>
      <c r="G93" s="832">
        <v>0.33</v>
      </c>
      <c r="H93" s="829">
        <v>0.46</v>
      </c>
      <c r="I93" s="829" t="s">
        <v>322</v>
      </c>
      <c r="J93" s="1241">
        <f t="shared" si="1"/>
        <v>0.46</v>
      </c>
      <c r="K93" s="840" t="s">
        <v>694</v>
      </c>
      <c r="L93" s="841" t="s">
        <v>661</v>
      </c>
      <c r="M93" s="841" t="s">
        <v>352</v>
      </c>
      <c r="N93" s="841" t="s">
        <v>760</v>
      </c>
      <c r="O93" s="841"/>
      <c r="P93" s="841" t="s">
        <v>5</v>
      </c>
      <c r="Q93" s="841" t="s">
        <v>323</v>
      </c>
      <c r="R93" s="840" t="s">
        <v>652</v>
      </c>
    </row>
    <row r="94" spans="1:18" outlineLevel="1">
      <c r="A94" s="847" t="s">
        <v>115</v>
      </c>
      <c r="B94" s="829" t="s">
        <v>3201</v>
      </c>
      <c r="C94" s="839">
        <v>43171</v>
      </c>
      <c r="D94" s="829" t="s">
        <v>3235</v>
      </c>
      <c r="E94" s="830" t="s">
        <v>3236</v>
      </c>
      <c r="F94" s="831">
        <v>71272</v>
      </c>
      <c r="G94" s="832">
        <v>76.14</v>
      </c>
      <c r="H94" s="829">
        <v>105</v>
      </c>
      <c r="I94" s="829" t="s">
        <v>322</v>
      </c>
      <c r="J94" s="1241">
        <f t="shared" si="1"/>
        <v>105</v>
      </c>
      <c r="K94" s="840" t="s">
        <v>756</v>
      </c>
      <c r="L94" s="841" t="s">
        <v>661</v>
      </c>
      <c r="M94" s="841" t="s">
        <v>352</v>
      </c>
      <c r="N94" s="841"/>
      <c r="O94" s="841"/>
      <c r="P94" s="841" t="s">
        <v>5</v>
      </c>
      <c r="Q94" s="841" t="s">
        <v>323</v>
      </c>
      <c r="R94" s="840" t="s">
        <v>652</v>
      </c>
    </row>
    <row r="95" spans="1:18" outlineLevel="1">
      <c r="A95" s="847" t="s">
        <v>115</v>
      </c>
      <c r="B95" s="829" t="s">
        <v>3201</v>
      </c>
      <c r="C95" s="839">
        <v>43186</v>
      </c>
      <c r="D95" s="829" t="s">
        <v>3229</v>
      </c>
      <c r="E95" s="830" t="s">
        <v>3237</v>
      </c>
      <c r="F95" s="831">
        <v>71272</v>
      </c>
      <c r="G95" s="832">
        <v>13.05</v>
      </c>
      <c r="H95" s="829">
        <v>18</v>
      </c>
      <c r="I95" s="829" t="s">
        <v>322</v>
      </c>
      <c r="J95" s="1241">
        <f t="shared" si="1"/>
        <v>18</v>
      </c>
      <c r="K95" s="840" t="s">
        <v>756</v>
      </c>
      <c r="L95" s="841" t="s">
        <v>661</v>
      </c>
      <c r="M95" s="841" t="s">
        <v>352</v>
      </c>
      <c r="N95" s="841"/>
      <c r="O95" s="841"/>
      <c r="P95" s="841" t="s">
        <v>5</v>
      </c>
      <c r="Q95" s="841" t="s">
        <v>323</v>
      </c>
      <c r="R95" s="840" t="s">
        <v>652</v>
      </c>
    </row>
    <row r="96" spans="1:18" outlineLevel="1">
      <c r="A96" s="847" t="s">
        <v>115</v>
      </c>
      <c r="B96" s="829" t="s">
        <v>3201</v>
      </c>
      <c r="C96" s="839">
        <v>43189</v>
      </c>
      <c r="D96" s="829" t="s">
        <v>3238</v>
      </c>
      <c r="E96" s="830" t="s">
        <v>3239</v>
      </c>
      <c r="F96" s="831">
        <v>71272</v>
      </c>
      <c r="G96" s="832">
        <v>13.78</v>
      </c>
      <c r="H96" s="829">
        <v>19</v>
      </c>
      <c r="I96" s="829" t="s">
        <v>322</v>
      </c>
      <c r="J96" s="1241">
        <f t="shared" si="1"/>
        <v>19</v>
      </c>
      <c r="K96" s="840" t="s">
        <v>756</v>
      </c>
      <c r="L96" s="841" t="s">
        <v>661</v>
      </c>
      <c r="M96" s="841" t="s">
        <v>352</v>
      </c>
      <c r="N96" s="841"/>
      <c r="O96" s="841"/>
      <c r="P96" s="841" t="s">
        <v>5</v>
      </c>
      <c r="Q96" s="841" t="s">
        <v>323</v>
      </c>
      <c r="R96" s="840" t="s">
        <v>652</v>
      </c>
    </row>
    <row r="97" spans="1:18" outlineLevel="1">
      <c r="A97" s="847" t="s">
        <v>115</v>
      </c>
      <c r="B97" s="829" t="s">
        <v>3201</v>
      </c>
      <c r="C97" s="839">
        <v>43189</v>
      </c>
      <c r="D97" s="829" t="s">
        <v>3240</v>
      </c>
      <c r="E97" s="830" t="s">
        <v>3241</v>
      </c>
      <c r="F97" s="831">
        <v>71272</v>
      </c>
      <c r="G97" s="832">
        <v>2.31</v>
      </c>
      <c r="H97" s="829">
        <v>3.18</v>
      </c>
      <c r="I97" s="829" t="s">
        <v>322</v>
      </c>
      <c r="J97" s="1241">
        <f t="shared" si="1"/>
        <v>3.18</v>
      </c>
      <c r="K97" s="840" t="s">
        <v>756</v>
      </c>
      <c r="L97" s="841" t="s">
        <v>661</v>
      </c>
      <c r="M97" s="841" t="s">
        <v>352</v>
      </c>
      <c r="N97" s="841"/>
      <c r="O97" s="841"/>
      <c r="P97" s="841" t="s">
        <v>5</v>
      </c>
      <c r="Q97" s="841" t="s">
        <v>323</v>
      </c>
      <c r="R97" s="840" t="s">
        <v>652</v>
      </c>
    </row>
    <row r="98" spans="1:18">
      <c r="A98" s="842" t="s">
        <v>647</v>
      </c>
      <c r="B98" s="842"/>
      <c r="C98" s="842"/>
      <c r="D98" s="842"/>
      <c r="E98" s="843"/>
      <c r="F98" s="844"/>
      <c r="G98" s="845">
        <f>SUM(G86:G97)</f>
        <v>630.04</v>
      </c>
      <c r="H98" s="846">
        <f>SUM(H86:H97)</f>
        <v>868.8</v>
      </c>
      <c r="I98" s="842"/>
      <c r="J98" s="1242">
        <f>SUM(J86:J97)</f>
        <v>868.8</v>
      </c>
      <c r="K98" s="842"/>
      <c r="L98" s="842"/>
      <c r="M98" s="842"/>
      <c r="N98" s="842"/>
      <c r="O98" s="842"/>
      <c r="P98" s="842"/>
      <c r="Q98" s="842"/>
      <c r="R98" s="842"/>
    </row>
    <row r="99" spans="1:18" outlineLevel="1">
      <c r="A99" s="847" t="s">
        <v>274</v>
      </c>
      <c r="B99" s="829" t="s">
        <v>3201</v>
      </c>
      <c r="C99" s="839">
        <v>43187</v>
      </c>
      <c r="D99" s="829" t="s">
        <v>3226</v>
      </c>
      <c r="E99" s="830" t="s">
        <v>774</v>
      </c>
      <c r="F99" s="831">
        <v>71272</v>
      </c>
      <c r="G99" s="832">
        <v>60.13</v>
      </c>
      <c r="H99" s="829">
        <v>82.92</v>
      </c>
      <c r="I99" s="829" t="s">
        <v>322</v>
      </c>
      <c r="J99" s="1241">
        <f>H99</f>
        <v>82.92</v>
      </c>
      <c r="K99" s="840" t="s">
        <v>650</v>
      </c>
      <c r="L99" s="841" t="s">
        <v>661</v>
      </c>
      <c r="M99" s="841" t="s">
        <v>352</v>
      </c>
      <c r="N99" s="841" t="s">
        <v>775</v>
      </c>
      <c r="O99" s="841"/>
      <c r="P99" s="841" t="s">
        <v>5</v>
      </c>
      <c r="Q99" s="841" t="s">
        <v>323</v>
      </c>
      <c r="R99" s="840" t="s">
        <v>652</v>
      </c>
    </row>
    <row r="100" spans="1:18" outlineLevel="1">
      <c r="A100" s="847" t="s">
        <v>274</v>
      </c>
      <c r="B100" s="829" t="s">
        <v>3201</v>
      </c>
      <c r="C100" s="839">
        <v>43187</v>
      </c>
      <c r="D100" s="829" t="s">
        <v>3227</v>
      </c>
      <c r="E100" s="830" t="s">
        <v>776</v>
      </c>
      <c r="F100" s="831">
        <v>71272</v>
      </c>
      <c r="G100" s="832">
        <v>3.13</v>
      </c>
      <c r="H100" s="829">
        <v>4.32</v>
      </c>
      <c r="I100" s="829" t="s">
        <v>322</v>
      </c>
      <c r="J100" s="1241">
        <f>H100</f>
        <v>4.32</v>
      </c>
      <c r="K100" s="840" t="s">
        <v>656</v>
      </c>
      <c r="L100" s="841" t="s">
        <v>661</v>
      </c>
      <c r="M100" s="841" t="s">
        <v>352</v>
      </c>
      <c r="N100" s="841" t="s">
        <v>775</v>
      </c>
      <c r="O100" s="841"/>
      <c r="P100" s="841" t="s">
        <v>5</v>
      </c>
      <c r="Q100" s="841" t="s">
        <v>323</v>
      </c>
      <c r="R100" s="840" t="s">
        <v>652</v>
      </c>
    </row>
    <row r="101" spans="1:18" outlineLevel="1">
      <c r="A101" s="847" t="s">
        <v>274</v>
      </c>
      <c r="B101" s="829" t="s">
        <v>3201</v>
      </c>
      <c r="C101" s="839">
        <v>43187</v>
      </c>
      <c r="D101" s="829" t="s">
        <v>3228</v>
      </c>
      <c r="E101" s="830" t="s">
        <v>778</v>
      </c>
      <c r="F101" s="831">
        <v>71272</v>
      </c>
      <c r="G101" s="832">
        <v>1.1000000000000001</v>
      </c>
      <c r="H101" s="829">
        <v>1.52</v>
      </c>
      <c r="I101" s="829" t="s">
        <v>322</v>
      </c>
      <c r="J101" s="1241">
        <f>H101</f>
        <v>1.52</v>
      </c>
      <c r="K101" s="840" t="s">
        <v>694</v>
      </c>
      <c r="L101" s="841" t="s">
        <v>661</v>
      </c>
      <c r="M101" s="841" t="s">
        <v>352</v>
      </c>
      <c r="N101" s="841" t="s">
        <v>775</v>
      </c>
      <c r="O101" s="841"/>
      <c r="P101" s="841" t="s">
        <v>5</v>
      </c>
      <c r="Q101" s="841" t="s">
        <v>323</v>
      </c>
      <c r="R101" s="840" t="s">
        <v>652</v>
      </c>
    </row>
    <row r="102" spans="1:18" outlineLevel="1">
      <c r="A102" s="847" t="s">
        <v>274</v>
      </c>
      <c r="B102" s="829" t="s">
        <v>3201</v>
      </c>
      <c r="C102" s="839">
        <v>43189</v>
      </c>
      <c r="D102" s="829" t="s">
        <v>3229</v>
      </c>
      <c r="E102" s="830" t="s">
        <v>781</v>
      </c>
      <c r="F102" s="831">
        <v>71272</v>
      </c>
      <c r="G102" s="832">
        <v>7.0000000000000007E-2</v>
      </c>
      <c r="H102" s="829">
        <v>0.1</v>
      </c>
      <c r="I102" s="829" t="s">
        <v>322</v>
      </c>
      <c r="J102" s="1241">
        <f>H102</f>
        <v>0.1</v>
      </c>
      <c r="K102" s="840" t="s">
        <v>694</v>
      </c>
      <c r="L102" s="841" t="s">
        <v>661</v>
      </c>
      <c r="M102" s="841" t="s">
        <v>352</v>
      </c>
      <c r="N102" s="841" t="s">
        <v>775</v>
      </c>
      <c r="O102" s="841"/>
      <c r="P102" s="841" t="s">
        <v>5</v>
      </c>
      <c r="Q102" s="841" t="s">
        <v>323</v>
      </c>
      <c r="R102" s="840" t="s">
        <v>652</v>
      </c>
    </row>
    <row r="103" spans="1:18">
      <c r="A103" s="842" t="s">
        <v>647</v>
      </c>
      <c r="B103" s="842"/>
      <c r="C103" s="842"/>
      <c r="D103" s="842"/>
      <c r="E103" s="843"/>
      <c r="F103" s="844"/>
      <c r="G103" s="845">
        <f>SUM(G99:G102)</f>
        <v>64.429999999999993</v>
      </c>
      <c r="H103" s="846">
        <f>SUM(H99:H102)</f>
        <v>88.86</v>
      </c>
      <c r="I103" s="842"/>
      <c r="J103" s="1242">
        <f>SUM(J99:J102)</f>
        <v>88.86</v>
      </c>
      <c r="K103" s="842"/>
      <c r="L103" s="842"/>
      <c r="M103" s="842"/>
      <c r="N103" s="842"/>
      <c r="O103" s="842"/>
      <c r="P103" s="842"/>
      <c r="Q103" s="842"/>
      <c r="R103" s="842"/>
    </row>
    <row r="104" spans="1:18" outlineLevel="1">
      <c r="A104" s="847" t="s">
        <v>275</v>
      </c>
      <c r="B104" s="829" t="s">
        <v>3201</v>
      </c>
      <c r="C104" s="839">
        <v>43187</v>
      </c>
      <c r="D104" s="829" t="s">
        <v>3226</v>
      </c>
      <c r="E104" s="830" t="s">
        <v>782</v>
      </c>
      <c r="F104" s="831">
        <v>71272</v>
      </c>
      <c r="G104" s="832">
        <v>54.39</v>
      </c>
      <c r="H104" s="829">
        <v>75</v>
      </c>
      <c r="I104" s="829" t="s">
        <v>322</v>
      </c>
      <c r="J104" s="1241">
        <f>H104</f>
        <v>75</v>
      </c>
      <c r="K104" s="840" t="s">
        <v>650</v>
      </c>
      <c r="L104" s="841" t="s">
        <v>661</v>
      </c>
      <c r="M104" s="841" t="s">
        <v>352</v>
      </c>
      <c r="N104" s="841" t="s">
        <v>783</v>
      </c>
      <c r="O104" s="841"/>
      <c r="P104" s="841" t="s">
        <v>5</v>
      </c>
      <c r="Q104" s="841" t="s">
        <v>323</v>
      </c>
      <c r="R104" s="840" t="s">
        <v>652</v>
      </c>
    </row>
    <row r="105" spans="1:18" outlineLevel="1">
      <c r="A105" s="847" t="s">
        <v>275</v>
      </c>
      <c r="B105" s="829" t="s">
        <v>3201</v>
      </c>
      <c r="C105" s="839">
        <v>43187</v>
      </c>
      <c r="D105" s="829" t="s">
        <v>3227</v>
      </c>
      <c r="E105" s="830" t="s">
        <v>784</v>
      </c>
      <c r="F105" s="831">
        <v>71272</v>
      </c>
      <c r="G105" s="832">
        <v>3.54</v>
      </c>
      <c r="H105" s="829">
        <v>4.88</v>
      </c>
      <c r="I105" s="829" t="s">
        <v>322</v>
      </c>
      <c r="J105" s="1241">
        <f>H105</f>
        <v>4.88</v>
      </c>
      <c r="K105" s="840" t="s">
        <v>656</v>
      </c>
      <c r="L105" s="841" t="s">
        <v>661</v>
      </c>
      <c r="M105" s="841" t="s">
        <v>352</v>
      </c>
      <c r="N105" s="841" t="s">
        <v>783</v>
      </c>
      <c r="O105" s="841"/>
      <c r="P105" s="841" t="s">
        <v>5</v>
      </c>
      <c r="Q105" s="841" t="s">
        <v>323</v>
      </c>
      <c r="R105" s="840" t="s">
        <v>652</v>
      </c>
    </row>
    <row r="106" spans="1:18" outlineLevel="1">
      <c r="A106" s="847" t="s">
        <v>275</v>
      </c>
      <c r="B106" s="829" t="s">
        <v>3201</v>
      </c>
      <c r="C106" s="839">
        <v>43189</v>
      </c>
      <c r="D106" s="829" t="s">
        <v>3229</v>
      </c>
      <c r="E106" s="830" t="s">
        <v>789</v>
      </c>
      <c r="F106" s="831">
        <v>71272</v>
      </c>
      <c r="G106" s="832">
        <v>0.08</v>
      </c>
      <c r="H106" s="829">
        <v>0.11</v>
      </c>
      <c r="I106" s="829" t="s">
        <v>322</v>
      </c>
      <c r="J106" s="1241">
        <f>H106</f>
        <v>0.11</v>
      </c>
      <c r="K106" s="840" t="s">
        <v>694</v>
      </c>
      <c r="L106" s="841" t="s">
        <v>661</v>
      </c>
      <c r="M106" s="841" t="s">
        <v>352</v>
      </c>
      <c r="N106" s="841" t="s">
        <v>783</v>
      </c>
      <c r="O106" s="841"/>
      <c r="P106" s="841" t="s">
        <v>5</v>
      </c>
      <c r="Q106" s="841" t="s">
        <v>323</v>
      </c>
      <c r="R106" s="840" t="s">
        <v>652</v>
      </c>
    </row>
    <row r="107" spans="1:18" outlineLevel="1">
      <c r="A107" s="847" t="s">
        <v>275</v>
      </c>
      <c r="B107" s="829" t="s">
        <v>3201</v>
      </c>
      <c r="C107" s="839">
        <v>43187</v>
      </c>
      <c r="D107" s="829" t="s">
        <v>3228</v>
      </c>
      <c r="E107" s="830" t="s">
        <v>785</v>
      </c>
      <c r="F107" s="831">
        <v>71272</v>
      </c>
      <c r="G107" s="832">
        <v>1.25</v>
      </c>
      <c r="H107" s="829">
        <v>1.72</v>
      </c>
      <c r="I107" s="829" t="s">
        <v>322</v>
      </c>
      <c r="J107" s="1241">
        <f>H107</f>
        <v>1.72</v>
      </c>
      <c r="K107" s="840" t="s">
        <v>694</v>
      </c>
      <c r="L107" s="841" t="s">
        <v>661</v>
      </c>
      <c r="M107" s="841" t="s">
        <v>352</v>
      </c>
      <c r="N107" s="841" t="s">
        <v>783</v>
      </c>
      <c r="O107" s="841"/>
      <c r="P107" s="841" t="s">
        <v>5</v>
      </c>
      <c r="Q107" s="841" t="s">
        <v>323</v>
      </c>
      <c r="R107" s="840" t="s">
        <v>652</v>
      </c>
    </row>
    <row r="108" spans="1:18">
      <c r="A108" s="842" t="s">
        <v>647</v>
      </c>
      <c r="B108" s="842"/>
      <c r="C108" s="842"/>
      <c r="D108" s="842"/>
      <c r="E108" s="843"/>
      <c r="F108" s="844"/>
      <c r="G108" s="845">
        <f>SUM(G104:G107)</f>
        <v>59.26</v>
      </c>
      <c r="H108" s="846">
        <f>SUM(H104:H107)</f>
        <v>81.709999999999994</v>
      </c>
      <c r="I108" s="842"/>
      <c r="J108" s="1242">
        <f>SUM(J104:J107)</f>
        <v>81.709999999999994</v>
      </c>
      <c r="K108" s="842"/>
      <c r="L108" s="842"/>
      <c r="M108" s="842"/>
      <c r="N108" s="842"/>
      <c r="O108" s="842"/>
      <c r="P108" s="842"/>
      <c r="Q108" s="842"/>
      <c r="R108" s="842"/>
    </row>
    <row r="109" spans="1:18" outlineLevel="1">
      <c r="A109" s="847" t="s">
        <v>276</v>
      </c>
      <c r="B109" s="829" t="s">
        <v>3201</v>
      </c>
      <c r="C109" s="839">
        <v>43187</v>
      </c>
      <c r="D109" s="829" t="s">
        <v>3226</v>
      </c>
      <c r="E109" s="830" t="s">
        <v>790</v>
      </c>
      <c r="F109" s="831">
        <v>71272</v>
      </c>
      <c r="G109" s="832">
        <v>235.19</v>
      </c>
      <c r="H109" s="829">
        <v>324.31</v>
      </c>
      <c r="I109" s="829" t="s">
        <v>322</v>
      </c>
      <c r="J109" s="1241">
        <f>H109</f>
        <v>324.31</v>
      </c>
      <c r="K109" s="840" t="s">
        <v>650</v>
      </c>
      <c r="L109" s="841" t="s">
        <v>661</v>
      </c>
      <c r="M109" s="841" t="s">
        <v>352</v>
      </c>
      <c r="N109" s="841" t="s">
        <v>791</v>
      </c>
      <c r="O109" s="841"/>
      <c r="P109" s="841" t="s">
        <v>5</v>
      </c>
      <c r="Q109" s="841" t="s">
        <v>323</v>
      </c>
      <c r="R109" s="840" t="s">
        <v>652</v>
      </c>
    </row>
    <row r="110" spans="1:18" outlineLevel="1">
      <c r="A110" s="847" t="s">
        <v>276</v>
      </c>
      <c r="B110" s="829" t="s">
        <v>3201</v>
      </c>
      <c r="C110" s="839">
        <v>43187</v>
      </c>
      <c r="D110" s="829" t="s">
        <v>3227</v>
      </c>
      <c r="E110" s="830" t="s">
        <v>792</v>
      </c>
      <c r="F110" s="831">
        <v>71272</v>
      </c>
      <c r="G110" s="832">
        <v>8.93</v>
      </c>
      <c r="H110" s="829">
        <v>12.31</v>
      </c>
      <c r="I110" s="829" t="s">
        <v>322</v>
      </c>
      <c r="J110" s="1241">
        <f>H110</f>
        <v>12.31</v>
      </c>
      <c r="K110" s="840" t="s">
        <v>656</v>
      </c>
      <c r="L110" s="841" t="s">
        <v>661</v>
      </c>
      <c r="M110" s="841" t="s">
        <v>352</v>
      </c>
      <c r="N110" s="841" t="s">
        <v>791</v>
      </c>
      <c r="O110" s="841"/>
      <c r="P110" s="841" t="s">
        <v>5</v>
      </c>
      <c r="Q110" s="841" t="s">
        <v>323</v>
      </c>
      <c r="R110" s="840" t="s">
        <v>652</v>
      </c>
    </row>
    <row r="111" spans="1:18" outlineLevel="1">
      <c r="A111" s="847" t="s">
        <v>276</v>
      </c>
      <c r="B111" s="829" t="s">
        <v>3201</v>
      </c>
      <c r="C111" s="839">
        <v>43187</v>
      </c>
      <c r="D111" s="829" t="s">
        <v>3228</v>
      </c>
      <c r="E111" s="830" t="s">
        <v>794</v>
      </c>
      <c r="F111" s="831">
        <v>71272</v>
      </c>
      <c r="G111" s="832">
        <v>3.15</v>
      </c>
      <c r="H111" s="829">
        <v>4.34</v>
      </c>
      <c r="I111" s="829" t="s">
        <v>322</v>
      </c>
      <c r="J111" s="1241">
        <f>H111</f>
        <v>4.34</v>
      </c>
      <c r="K111" s="840" t="s">
        <v>694</v>
      </c>
      <c r="L111" s="841" t="s">
        <v>661</v>
      </c>
      <c r="M111" s="841" t="s">
        <v>352</v>
      </c>
      <c r="N111" s="841" t="s">
        <v>791</v>
      </c>
      <c r="O111" s="841"/>
      <c r="P111" s="841" t="s">
        <v>5</v>
      </c>
      <c r="Q111" s="841" t="s">
        <v>323</v>
      </c>
      <c r="R111" s="840" t="s">
        <v>652</v>
      </c>
    </row>
    <row r="112" spans="1:18" outlineLevel="1">
      <c r="A112" s="847" t="s">
        <v>276</v>
      </c>
      <c r="B112" s="829" t="s">
        <v>3201</v>
      </c>
      <c r="C112" s="839">
        <v>43189</v>
      </c>
      <c r="D112" s="829" t="s">
        <v>3229</v>
      </c>
      <c r="E112" s="830" t="s">
        <v>797</v>
      </c>
      <c r="F112" s="831">
        <v>71272</v>
      </c>
      <c r="G112" s="832">
        <v>0.21</v>
      </c>
      <c r="H112" s="829">
        <v>0.28999999999999998</v>
      </c>
      <c r="I112" s="829" t="s">
        <v>322</v>
      </c>
      <c r="J112" s="1241">
        <f>H112</f>
        <v>0.28999999999999998</v>
      </c>
      <c r="K112" s="840" t="s">
        <v>694</v>
      </c>
      <c r="L112" s="841" t="s">
        <v>661</v>
      </c>
      <c r="M112" s="841" t="s">
        <v>352</v>
      </c>
      <c r="N112" s="841" t="s">
        <v>791</v>
      </c>
      <c r="O112" s="841"/>
      <c r="P112" s="841" t="s">
        <v>5</v>
      </c>
      <c r="Q112" s="841" t="s">
        <v>323</v>
      </c>
      <c r="R112" s="840" t="s">
        <v>652</v>
      </c>
    </row>
    <row r="113" spans="1:18">
      <c r="A113" s="842" t="s">
        <v>647</v>
      </c>
      <c r="B113" s="842"/>
      <c r="C113" s="842"/>
      <c r="D113" s="842"/>
      <c r="E113" s="843"/>
      <c r="F113" s="844"/>
      <c r="G113" s="845">
        <f>SUM(G109:G112)</f>
        <v>247.48000000000002</v>
      </c>
      <c r="H113" s="846">
        <f>SUM(H109:H112)</f>
        <v>341.25</v>
      </c>
      <c r="I113" s="842"/>
      <c r="J113" s="1242">
        <f>SUM(J109:J112)</f>
        <v>341.25</v>
      </c>
      <c r="K113" s="842"/>
      <c r="L113" s="842"/>
      <c r="M113" s="842"/>
      <c r="N113" s="842"/>
      <c r="O113" s="842"/>
      <c r="P113" s="842"/>
      <c r="Q113" s="842"/>
      <c r="R113" s="842"/>
    </row>
    <row r="114" spans="1:18" outlineLevel="1">
      <c r="A114" s="847" t="s">
        <v>277</v>
      </c>
      <c r="B114" s="829" t="s">
        <v>3201</v>
      </c>
      <c r="C114" s="839">
        <v>43190</v>
      </c>
      <c r="D114" s="829" t="s">
        <v>3242</v>
      </c>
      <c r="E114" s="830" t="s">
        <v>3243</v>
      </c>
      <c r="F114" s="831">
        <v>71436</v>
      </c>
      <c r="G114" s="832">
        <v>252.24</v>
      </c>
      <c r="H114" s="829">
        <v>252.24</v>
      </c>
      <c r="I114" s="829" t="s">
        <v>60</v>
      </c>
      <c r="J114" s="1241">
        <v>347.83</v>
      </c>
      <c r="K114" s="840" t="s">
        <v>650</v>
      </c>
      <c r="L114" s="841" t="s">
        <v>645</v>
      </c>
      <c r="M114" s="841" t="s">
        <v>352</v>
      </c>
      <c r="N114" s="841" t="s">
        <v>1390</v>
      </c>
      <c r="O114" s="841"/>
      <c r="P114" s="841" t="s">
        <v>5</v>
      </c>
      <c r="Q114" s="841" t="s">
        <v>323</v>
      </c>
      <c r="R114" s="840" t="s">
        <v>652</v>
      </c>
    </row>
    <row r="115" spans="1:18" outlineLevel="1">
      <c r="A115" s="847" t="s">
        <v>277</v>
      </c>
      <c r="B115" s="829" t="s">
        <v>3201</v>
      </c>
      <c r="C115" s="839">
        <v>43190</v>
      </c>
      <c r="D115" s="829" t="s">
        <v>3242</v>
      </c>
      <c r="E115" s="830" t="s">
        <v>1038</v>
      </c>
      <c r="F115" s="831">
        <v>71437</v>
      </c>
      <c r="G115" s="832">
        <v>12.61</v>
      </c>
      <c r="H115" s="829">
        <v>12.61</v>
      </c>
      <c r="I115" s="829" t="s">
        <v>60</v>
      </c>
      <c r="J115" s="1241">
        <v>17.39</v>
      </c>
      <c r="K115" s="840" t="s">
        <v>650</v>
      </c>
      <c r="L115" s="841" t="s">
        <v>645</v>
      </c>
      <c r="M115" s="841" t="s">
        <v>352</v>
      </c>
      <c r="N115" s="841" t="s">
        <v>1390</v>
      </c>
      <c r="O115" s="841"/>
      <c r="P115" s="841" t="s">
        <v>655</v>
      </c>
      <c r="Q115" s="841" t="s">
        <v>323</v>
      </c>
      <c r="R115" s="840" t="s">
        <v>277</v>
      </c>
    </row>
    <row r="116" spans="1:18" outlineLevel="1">
      <c r="A116" s="847" t="s">
        <v>277</v>
      </c>
      <c r="B116" s="829" t="s">
        <v>3201</v>
      </c>
      <c r="C116" s="839">
        <v>43190</v>
      </c>
      <c r="D116" s="829" t="s">
        <v>3242</v>
      </c>
      <c r="E116" s="830" t="s">
        <v>1039</v>
      </c>
      <c r="F116" s="831">
        <v>71438</v>
      </c>
      <c r="G116" s="832">
        <v>3.78</v>
      </c>
      <c r="H116" s="829">
        <v>3.78</v>
      </c>
      <c r="I116" s="829" t="s">
        <v>60</v>
      </c>
      <c r="J116" s="1241">
        <v>5.21</v>
      </c>
      <c r="K116" s="840" t="s">
        <v>650</v>
      </c>
      <c r="L116" s="841" t="s">
        <v>645</v>
      </c>
      <c r="M116" s="841" t="s">
        <v>352</v>
      </c>
      <c r="N116" s="841" t="s">
        <v>1390</v>
      </c>
      <c r="O116" s="841"/>
      <c r="P116" s="841" t="s">
        <v>4</v>
      </c>
      <c r="Q116" s="841" t="s">
        <v>323</v>
      </c>
      <c r="R116" s="840" t="s">
        <v>652</v>
      </c>
    </row>
    <row r="117" spans="1:18" outlineLevel="1">
      <c r="A117" s="847" t="s">
        <v>277</v>
      </c>
      <c r="B117" s="829" t="s">
        <v>3201</v>
      </c>
      <c r="C117" s="839">
        <v>43190</v>
      </c>
      <c r="D117" s="829" t="s">
        <v>3242</v>
      </c>
      <c r="E117" s="830" t="s">
        <v>3243</v>
      </c>
      <c r="F117" s="831">
        <v>71436</v>
      </c>
      <c r="G117" s="832">
        <v>25.22</v>
      </c>
      <c r="H117" s="829">
        <v>25.22</v>
      </c>
      <c r="I117" s="829" t="s">
        <v>60</v>
      </c>
      <c r="J117" s="1241">
        <v>34.78</v>
      </c>
      <c r="K117" s="840" t="s">
        <v>656</v>
      </c>
      <c r="L117" s="841" t="s">
        <v>645</v>
      </c>
      <c r="M117" s="841" t="s">
        <v>352</v>
      </c>
      <c r="N117" s="841" t="s">
        <v>1390</v>
      </c>
      <c r="O117" s="841"/>
      <c r="P117" s="841" t="s">
        <v>5</v>
      </c>
      <c r="Q117" s="841" t="s">
        <v>323</v>
      </c>
      <c r="R117" s="840" t="s">
        <v>652</v>
      </c>
    </row>
    <row r="118" spans="1:18" outlineLevel="1">
      <c r="A118" s="847" t="s">
        <v>277</v>
      </c>
      <c r="B118" s="829" t="s">
        <v>3201</v>
      </c>
      <c r="C118" s="839">
        <v>43182</v>
      </c>
      <c r="D118" s="829" t="s">
        <v>3244</v>
      </c>
      <c r="E118" s="830" t="s">
        <v>1393</v>
      </c>
      <c r="F118" s="831">
        <v>71277</v>
      </c>
      <c r="G118" s="832">
        <v>10.25</v>
      </c>
      <c r="H118" s="829">
        <v>10.25</v>
      </c>
      <c r="I118" s="829" t="s">
        <v>60</v>
      </c>
      <c r="J118" s="1241">
        <v>14.13</v>
      </c>
      <c r="K118" s="840" t="s">
        <v>818</v>
      </c>
      <c r="L118" s="841" t="s">
        <v>645</v>
      </c>
      <c r="M118" s="841" t="s">
        <v>352</v>
      </c>
      <c r="N118" s="841"/>
      <c r="O118" s="841"/>
      <c r="P118" s="841" t="s">
        <v>5</v>
      </c>
      <c r="Q118" s="841" t="s">
        <v>323</v>
      </c>
      <c r="R118" s="840" t="s">
        <v>652</v>
      </c>
    </row>
    <row r="119" spans="1:18">
      <c r="A119" s="842" t="s">
        <v>647</v>
      </c>
      <c r="B119" s="842"/>
      <c r="C119" s="842"/>
      <c r="D119" s="842"/>
      <c r="E119" s="843"/>
      <c r="F119" s="844"/>
      <c r="G119" s="845">
        <f>SUM(G114:G118)</f>
        <v>304.10000000000002</v>
      </c>
      <c r="H119" s="846">
        <f>SUM(H114:H118)</f>
        <v>304.10000000000002</v>
      </c>
      <c r="I119" s="842"/>
      <c r="J119" s="1242">
        <f>SUM(J114:J118)</f>
        <v>419.33999999999992</v>
      </c>
      <c r="K119" s="842"/>
      <c r="L119" s="842"/>
      <c r="M119" s="842"/>
      <c r="N119" s="842"/>
      <c r="O119" s="842"/>
      <c r="P119" s="842"/>
      <c r="Q119" s="842"/>
      <c r="R119" s="842"/>
    </row>
    <row r="120" spans="1:18" outlineLevel="1">
      <c r="A120" s="847" t="s">
        <v>278</v>
      </c>
      <c r="B120" s="829" t="s">
        <v>3201</v>
      </c>
      <c r="C120" s="839">
        <v>43190</v>
      </c>
      <c r="D120" s="829" t="s">
        <v>3242</v>
      </c>
      <c r="E120" s="830" t="s">
        <v>1039</v>
      </c>
      <c r="F120" s="831">
        <v>71438</v>
      </c>
      <c r="G120" s="832">
        <v>9.58</v>
      </c>
      <c r="H120" s="829">
        <v>9.58</v>
      </c>
      <c r="I120" s="829" t="s">
        <v>60</v>
      </c>
      <c r="J120" s="1241">
        <v>13.21</v>
      </c>
      <c r="K120" s="840" t="s">
        <v>650</v>
      </c>
      <c r="L120" s="841" t="s">
        <v>645</v>
      </c>
      <c r="M120" s="841" t="s">
        <v>352</v>
      </c>
      <c r="N120" s="841" t="s">
        <v>2952</v>
      </c>
      <c r="O120" s="841"/>
      <c r="P120" s="841" t="s">
        <v>4</v>
      </c>
      <c r="Q120" s="841" t="s">
        <v>323</v>
      </c>
      <c r="R120" s="840" t="s">
        <v>652</v>
      </c>
    </row>
    <row r="121" spans="1:18" outlineLevel="1">
      <c r="A121" s="847" t="s">
        <v>278</v>
      </c>
      <c r="B121" s="829" t="s">
        <v>3201</v>
      </c>
      <c r="C121" s="839">
        <v>43190</v>
      </c>
      <c r="D121" s="829" t="s">
        <v>3242</v>
      </c>
      <c r="E121" s="830" t="s">
        <v>1038</v>
      </c>
      <c r="F121" s="831">
        <v>71437</v>
      </c>
      <c r="G121" s="832">
        <v>31.92</v>
      </c>
      <c r="H121" s="829">
        <v>31.92</v>
      </c>
      <c r="I121" s="829" t="s">
        <v>60</v>
      </c>
      <c r="J121" s="1241">
        <v>44.02</v>
      </c>
      <c r="K121" s="840" t="s">
        <v>650</v>
      </c>
      <c r="L121" s="841" t="s">
        <v>645</v>
      </c>
      <c r="M121" s="841" t="s">
        <v>352</v>
      </c>
      <c r="N121" s="841" t="s">
        <v>2952</v>
      </c>
      <c r="O121" s="841"/>
      <c r="P121" s="841" t="s">
        <v>655</v>
      </c>
      <c r="Q121" s="841" t="s">
        <v>323</v>
      </c>
      <c r="R121" s="840" t="s">
        <v>278</v>
      </c>
    </row>
    <row r="122" spans="1:18" outlineLevel="1">
      <c r="A122" s="847" t="s">
        <v>278</v>
      </c>
      <c r="B122" s="829" t="s">
        <v>3201</v>
      </c>
      <c r="C122" s="839">
        <v>43190</v>
      </c>
      <c r="D122" s="829" t="s">
        <v>3242</v>
      </c>
      <c r="E122" s="830" t="s">
        <v>3245</v>
      </c>
      <c r="F122" s="831">
        <v>71436</v>
      </c>
      <c r="G122" s="832">
        <v>638.42999999999995</v>
      </c>
      <c r="H122" s="829">
        <v>638.42999999999995</v>
      </c>
      <c r="I122" s="829" t="s">
        <v>60</v>
      </c>
      <c r="J122" s="1241">
        <v>880.36</v>
      </c>
      <c r="K122" s="840" t="s">
        <v>650</v>
      </c>
      <c r="L122" s="841" t="s">
        <v>645</v>
      </c>
      <c r="M122" s="841" t="s">
        <v>352</v>
      </c>
      <c r="N122" s="841" t="s">
        <v>2952</v>
      </c>
      <c r="O122" s="841"/>
      <c r="P122" s="841" t="s">
        <v>5</v>
      </c>
      <c r="Q122" s="841" t="s">
        <v>323</v>
      </c>
      <c r="R122" s="840" t="s">
        <v>652</v>
      </c>
    </row>
    <row r="123" spans="1:18" outlineLevel="1">
      <c r="A123" s="847" t="s">
        <v>278</v>
      </c>
      <c r="B123" s="829" t="s">
        <v>3201</v>
      </c>
      <c r="C123" s="839">
        <v>43159</v>
      </c>
      <c r="D123" s="829" t="s">
        <v>3204</v>
      </c>
      <c r="E123" s="830" t="s">
        <v>1033</v>
      </c>
      <c r="F123" s="831">
        <v>71279</v>
      </c>
      <c r="G123" s="832">
        <v>11.91</v>
      </c>
      <c r="H123" s="829">
        <v>11.91</v>
      </c>
      <c r="I123" s="829" t="s">
        <v>60</v>
      </c>
      <c r="J123" s="1241">
        <v>16.899999999999999</v>
      </c>
      <c r="K123" s="840" t="s">
        <v>650</v>
      </c>
      <c r="L123" s="841" t="s">
        <v>645</v>
      </c>
      <c r="M123" s="841" t="s">
        <v>352</v>
      </c>
      <c r="N123" s="841" t="s">
        <v>651</v>
      </c>
      <c r="O123" s="841"/>
      <c r="P123" s="841" t="s">
        <v>4</v>
      </c>
      <c r="Q123" s="841" t="s">
        <v>323</v>
      </c>
      <c r="R123" s="840" t="s">
        <v>652</v>
      </c>
    </row>
    <row r="124" spans="1:18" outlineLevel="1">
      <c r="A124" s="847" t="s">
        <v>278</v>
      </c>
      <c r="B124" s="829" t="s">
        <v>3201</v>
      </c>
      <c r="C124" s="839">
        <v>43159</v>
      </c>
      <c r="D124" s="829" t="s">
        <v>3204</v>
      </c>
      <c r="E124" s="830" t="s">
        <v>1033</v>
      </c>
      <c r="F124" s="831">
        <v>71279</v>
      </c>
      <c r="G124" s="832">
        <v>5.7</v>
      </c>
      <c r="H124" s="829">
        <v>5.7</v>
      </c>
      <c r="I124" s="829" t="s">
        <v>60</v>
      </c>
      <c r="J124" s="1241">
        <v>8.09</v>
      </c>
      <c r="K124" s="840" t="s">
        <v>650</v>
      </c>
      <c r="L124" s="841" t="s">
        <v>645</v>
      </c>
      <c r="M124" s="841" t="s">
        <v>352</v>
      </c>
      <c r="N124" s="841" t="s">
        <v>2952</v>
      </c>
      <c r="O124" s="841"/>
      <c r="P124" s="841" t="s">
        <v>4</v>
      </c>
      <c r="Q124" s="841" t="s">
        <v>323</v>
      </c>
      <c r="R124" s="840" t="s">
        <v>652</v>
      </c>
    </row>
    <row r="125" spans="1:18" outlineLevel="1">
      <c r="A125" s="847" t="s">
        <v>278</v>
      </c>
      <c r="B125" s="829" t="s">
        <v>3201</v>
      </c>
      <c r="C125" s="839">
        <v>43159</v>
      </c>
      <c r="D125" s="829" t="s">
        <v>3203</v>
      </c>
      <c r="E125" s="830" t="s">
        <v>1035</v>
      </c>
      <c r="F125" s="831">
        <v>71279</v>
      </c>
      <c r="G125" s="832">
        <v>39.69</v>
      </c>
      <c r="H125" s="829">
        <v>39.69</v>
      </c>
      <c r="I125" s="829" t="s">
        <v>60</v>
      </c>
      <c r="J125" s="1241">
        <v>56.31</v>
      </c>
      <c r="K125" s="840" t="s">
        <v>650</v>
      </c>
      <c r="L125" s="841" t="s">
        <v>645</v>
      </c>
      <c r="M125" s="841" t="s">
        <v>352</v>
      </c>
      <c r="N125" s="841" t="s">
        <v>651</v>
      </c>
      <c r="O125" s="841"/>
      <c r="P125" s="841" t="s">
        <v>655</v>
      </c>
      <c r="Q125" s="841" t="s">
        <v>323</v>
      </c>
      <c r="R125" s="840" t="s">
        <v>83</v>
      </c>
    </row>
    <row r="126" spans="1:18" outlineLevel="1">
      <c r="A126" s="847" t="s">
        <v>278</v>
      </c>
      <c r="B126" s="829" t="s">
        <v>3201</v>
      </c>
      <c r="C126" s="839">
        <v>43159</v>
      </c>
      <c r="D126" s="829" t="s">
        <v>3203</v>
      </c>
      <c r="E126" s="830" t="s">
        <v>1035</v>
      </c>
      <c r="F126" s="831">
        <v>71279</v>
      </c>
      <c r="G126" s="832">
        <v>19</v>
      </c>
      <c r="H126" s="829">
        <v>19</v>
      </c>
      <c r="I126" s="829" t="s">
        <v>60</v>
      </c>
      <c r="J126" s="1241">
        <v>26.96</v>
      </c>
      <c r="K126" s="840" t="s">
        <v>650</v>
      </c>
      <c r="L126" s="841" t="s">
        <v>645</v>
      </c>
      <c r="M126" s="841" t="s">
        <v>352</v>
      </c>
      <c r="N126" s="841" t="s">
        <v>2952</v>
      </c>
      <c r="O126" s="841"/>
      <c r="P126" s="841" t="s">
        <v>655</v>
      </c>
      <c r="Q126" s="841" t="s">
        <v>323</v>
      </c>
      <c r="R126" s="840" t="s">
        <v>83</v>
      </c>
    </row>
    <row r="127" spans="1:18" outlineLevel="1">
      <c r="A127" s="847" t="s">
        <v>278</v>
      </c>
      <c r="B127" s="829" t="s">
        <v>3201</v>
      </c>
      <c r="C127" s="839">
        <v>43159</v>
      </c>
      <c r="D127" s="829" t="s">
        <v>3202</v>
      </c>
      <c r="E127" s="830" t="s">
        <v>1037</v>
      </c>
      <c r="F127" s="831">
        <v>71279</v>
      </c>
      <c r="G127" s="832">
        <v>793.87</v>
      </c>
      <c r="H127" s="829">
        <v>793.87</v>
      </c>
      <c r="I127" s="829" t="s">
        <v>60</v>
      </c>
      <c r="J127" s="1241">
        <v>1126.32</v>
      </c>
      <c r="K127" s="840" t="s">
        <v>650</v>
      </c>
      <c r="L127" s="841" t="s">
        <v>645</v>
      </c>
      <c r="M127" s="841" t="s">
        <v>352</v>
      </c>
      <c r="N127" s="841" t="s">
        <v>651</v>
      </c>
      <c r="O127" s="841"/>
      <c r="P127" s="841" t="s">
        <v>5</v>
      </c>
      <c r="Q127" s="841" t="s">
        <v>323</v>
      </c>
      <c r="R127" s="840" t="s">
        <v>652</v>
      </c>
    </row>
    <row r="128" spans="1:18" outlineLevel="1">
      <c r="A128" s="847" t="s">
        <v>278</v>
      </c>
      <c r="B128" s="829" t="s">
        <v>3201</v>
      </c>
      <c r="C128" s="839">
        <v>43159</v>
      </c>
      <c r="D128" s="829" t="s">
        <v>3202</v>
      </c>
      <c r="E128" s="830" t="s">
        <v>2951</v>
      </c>
      <c r="F128" s="831">
        <v>71279</v>
      </c>
      <c r="G128" s="832">
        <v>380.02</v>
      </c>
      <c r="H128" s="829">
        <v>380.02</v>
      </c>
      <c r="I128" s="829" t="s">
        <v>60</v>
      </c>
      <c r="J128" s="1241">
        <v>539.16</v>
      </c>
      <c r="K128" s="840" t="s">
        <v>650</v>
      </c>
      <c r="L128" s="841" t="s">
        <v>645</v>
      </c>
      <c r="M128" s="841" t="s">
        <v>352</v>
      </c>
      <c r="N128" s="841" t="s">
        <v>2952</v>
      </c>
      <c r="O128" s="841"/>
      <c r="P128" s="841" t="s">
        <v>5</v>
      </c>
      <c r="Q128" s="841" t="s">
        <v>323</v>
      </c>
      <c r="R128" s="840" t="s">
        <v>652</v>
      </c>
    </row>
    <row r="129" spans="1:18" outlineLevel="1">
      <c r="A129" s="847" t="s">
        <v>278</v>
      </c>
      <c r="B129" s="829" t="s">
        <v>3201</v>
      </c>
      <c r="C129" s="839">
        <v>43190</v>
      </c>
      <c r="D129" s="829" t="s">
        <v>3242</v>
      </c>
      <c r="E129" s="830" t="s">
        <v>3245</v>
      </c>
      <c r="F129" s="831">
        <v>71436</v>
      </c>
      <c r="G129" s="832">
        <v>63.84</v>
      </c>
      <c r="H129" s="829">
        <v>63.84</v>
      </c>
      <c r="I129" s="829" t="s">
        <v>60</v>
      </c>
      <c r="J129" s="1241">
        <v>88.03</v>
      </c>
      <c r="K129" s="840" t="s">
        <v>656</v>
      </c>
      <c r="L129" s="841" t="s">
        <v>645</v>
      </c>
      <c r="M129" s="841" t="s">
        <v>352</v>
      </c>
      <c r="N129" s="841" t="s">
        <v>2952</v>
      </c>
      <c r="O129" s="841"/>
      <c r="P129" s="841" t="s">
        <v>5</v>
      </c>
      <c r="Q129" s="841" t="s">
        <v>323</v>
      </c>
      <c r="R129" s="840" t="s">
        <v>652</v>
      </c>
    </row>
    <row r="130" spans="1:18" outlineLevel="1">
      <c r="A130" s="847" t="s">
        <v>278</v>
      </c>
      <c r="B130" s="829" t="s">
        <v>3201</v>
      </c>
      <c r="C130" s="839">
        <v>43159</v>
      </c>
      <c r="D130" s="829" t="s">
        <v>3202</v>
      </c>
      <c r="E130" s="830" t="s">
        <v>1037</v>
      </c>
      <c r="F130" s="831">
        <v>71279</v>
      </c>
      <c r="G130" s="832">
        <v>79.39</v>
      </c>
      <c r="H130" s="829">
        <v>79.39</v>
      </c>
      <c r="I130" s="829" t="s">
        <v>60</v>
      </c>
      <c r="J130" s="1241">
        <v>112.64</v>
      </c>
      <c r="K130" s="840" t="s">
        <v>656</v>
      </c>
      <c r="L130" s="841" t="s">
        <v>645</v>
      </c>
      <c r="M130" s="841" t="s">
        <v>352</v>
      </c>
      <c r="N130" s="841" t="s">
        <v>651</v>
      </c>
      <c r="O130" s="841"/>
      <c r="P130" s="841" t="s">
        <v>5</v>
      </c>
      <c r="Q130" s="841" t="s">
        <v>323</v>
      </c>
      <c r="R130" s="840" t="s">
        <v>652</v>
      </c>
    </row>
    <row r="131" spans="1:18" outlineLevel="1">
      <c r="A131" s="847" t="s">
        <v>278</v>
      </c>
      <c r="B131" s="829" t="s">
        <v>3201</v>
      </c>
      <c r="C131" s="839">
        <v>43159</v>
      </c>
      <c r="D131" s="829" t="s">
        <v>3202</v>
      </c>
      <c r="E131" s="830" t="s">
        <v>2951</v>
      </c>
      <c r="F131" s="831">
        <v>71279</v>
      </c>
      <c r="G131" s="832">
        <v>38</v>
      </c>
      <c r="H131" s="829">
        <v>38</v>
      </c>
      <c r="I131" s="829" t="s">
        <v>60</v>
      </c>
      <c r="J131" s="1241">
        <v>53.91</v>
      </c>
      <c r="K131" s="840" t="s">
        <v>656</v>
      </c>
      <c r="L131" s="841" t="s">
        <v>645</v>
      </c>
      <c r="M131" s="841" t="s">
        <v>352</v>
      </c>
      <c r="N131" s="841" t="s">
        <v>2952</v>
      </c>
      <c r="O131" s="841"/>
      <c r="P131" s="841" t="s">
        <v>5</v>
      </c>
      <c r="Q131" s="841" t="s">
        <v>323</v>
      </c>
      <c r="R131" s="840" t="s">
        <v>652</v>
      </c>
    </row>
    <row r="132" spans="1:18" outlineLevel="1">
      <c r="A132" s="847" t="s">
        <v>278</v>
      </c>
      <c r="B132" s="829" t="s">
        <v>3201</v>
      </c>
      <c r="C132" s="839">
        <v>43167</v>
      </c>
      <c r="D132" s="829" t="s">
        <v>3246</v>
      </c>
      <c r="E132" s="830" t="s">
        <v>3247</v>
      </c>
      <c r="F132" s="831">
        <v>71281</v>
      </c>
      <c r="G132" s="832">
        <v>652.66999999999996</v>
      </c>
      <c r="H132" s="829">
        <v>900</v>
      </c>
      <c r="I132" s="829" t="s">
        <v>322</v>
      </c>
      <c r="J132" s="1241">
        <f>H132</f>
        <v>900</v>
      </c>
      <c r="K132" s="840" t="s">
        <v>865</v>
      </c>
      <c r="L132" s="841" t="s">
        <v>665</v>
      </c>
      <c r="M132" s="841" t="s">
        <v>352</v>
      </c>
      <c r="N132" s="841" t="s">
        <v>2952</v>
      </c>
      <c r="O132" s="841"/>
      <c r="P132" s="841" t="s">
        <v>5</v>
      </c>
      <c r="Q132" s="841" t="s">
        <v>323</v>
      </c>
      <c r="R132" s="840" t="s">
        <v>652</v>
      </c>
    </row>
    <row r="133" spans="1:18" outlineLevel="1">
      <c r="A133" s="847" t="s">
        <v>278</v>
      </c>
      <c r="B133" s="829" t="s">
        <v>3201</v>
      </c>
      <c r="C133" s="839">
        <v>43167</v>
      </c>
      <c r="D133" s="829" t="s">
        <v>3248</v>
      </c>
      <c r="E133" s="830" t="s">
        <v>3249</v>
      </c>
      <c r="F133" s="831">
        <v>71281</v>
      </c>
      <c r="G133" s="832">
        <v>122.38</v>
      </c>
      <c r="H133" s="829">
        <v>168.75</v>
      </c>
      <c r="I133" s="829" t="s">
        <v>322</v>
      </c>
      <c r="J133" s="1241">
        <f>H133</f>
        <v>168.75</v>
      </c>
      <c r="K133" s="840" t="s">
        <v>865</v>
      </c>
      <c r="L133" s="841" t="s">
        <v>665</v>
      </c>
      <c r="M133" s="841" t="s">
        <v>352</v>
      </c>
      <c r="N133" s="841" t="s">
        <v>2952</v>
      </c>
      <c r="O133" s="841"/>
      <c r="P133" s="841" t="s">
        <v>5</v>
      </c>
      <c r="Q133" s="841" t="s">
        <v>323</v>
      </c>
      <c r="R133" s="840" t="s">
        <v>652</v>
      </c>
    </row>
    <row r="134" spans="1:18" outlineLevel="1">
      <c r="A134" s="847" t="s">
        <v>278</v>
      </c>
      <c r="B134" s="829" t="s">
        <v>3201</v>
      </c>
      <c r="C134" s="839">
        <v>43159</v>
      </c>
      <c r="D134" s="829" t="s">
        <v>3205</v>
      </c>
      <c r="E134" s="830" t="s">
        <v>2954</v>
      </c>
      <c r="F134" s="831">
        <v>71279</v>
      </c>
      <c r="G134" s="832">
        <v>30.51</v>
      </c>
      <c r="H134" s="829">
        <v>43.29</v>
      </c>
      <c r="I134" s="829" t="s">
        <v>322</v>
      </c>
      <c r="J134" s="1241">
        <f>H134</f>
        <v>43.29</v>
      </c>
      <c r="K134" s="840" t="s">
        <v>680</v>
      </c>
      <c r="L134" s="841" t="s">
        <v>665</v>
      </c>
      <c r="M134" s="841" t="s">
        <v>352</v>
      </c>
      <c r="N134" s="841" t="s">
        <v>2952</v>
      </c>
      <c r="O134" s="841"/>
      <c r="P134" s="841" t="s">
        <v>5</v>
      </c>
      <c r="Q134" s="841" t="s">
        <v>323</v>
      </c>
      <c r="R134" s="840" t="s">
        <v>652</v>
      </c>
    </row>
    <row r="135" spans="1:18" outlineLevel="1">
      <c r="A135" s="847" t="s">
        <v>278</v>
      </c>
      <c r="B135" s="829" t="s">
        <v>3201</v>
      </c>
      <c r="C135" s="839">
        <v>43182</v>
      </c>
      <c r="D135" s="829" t="s">
        <v>3244</v>
      </c>
      <c r="E135" s="830" t="s">
        <v>2999</v>
      </c>
      <c r="F135" s="831">
        <v>71277</v>
      </c>
      <c r="G135" s="832">
        <v>5.5</v>
      </c>
      <c r="H135" s="829">
        <v>5.5</v>
      </c>
      <c r="I135" s="829" t="s">
        <v>60</v>
      </c>
      <c r="J135" s="1241">
        <v>7.58</v>
      </c>
      <c r="K135" s="840" t="s">
        <v>818</v>
      </c>
      <c r="L135" s="841" t="s">
        <v>645</v>
      </c>
      <c r="M135" s="841" t="s">
        <v>352</v>
      </c>
      <c r="N135" s="841"/>
      <c r="O135" s="841"/>
      <c r="P135" s="841" t="s">
        <v>5</v>
      </c>
      <c r="Q135" s="841" t="s">
        <v>323</v>
      </c>
      <c r="R135" s="840" t="s">
        <v>652</v>
      </c>
    </row>
    <row r="136" spans="1:18">
      <c r="A136" s="842" t="s">
        <v>647</v>
      </c>
      <c r="B136" s="842"/>
      <c r="C136" s="842"/>
      <c r="D136" s="842"/>
      <c r="E136" s="843"/>
      <c r="F136" s="844"/>
      <c r="G136" s="845">
        <f>SUM(G120:G135)</f>
        <v>2922.4100000000003</v>
      </c>
      <c r="H136" s="846">
        <f>SUM(H120:H135)</f>
        <v>3228.89</v>
      </c>
      <c r="I136" s="842"/>
      <c r="J136" s="1242">
        <f>SUM(J120:J135)</f>
        <v>4085.5299999999997</v>
      </c>
      <c r="K136" s="842"/>
      <c r="L136" s="842"/>
      <c r="M136" s="842"/>
      <c r="N136" s="842"/>
      <c r="O136" s="842"/>
      <c r="P136" s="842"/>
      <c r="Q136" s="842"/>
      <c r="R136" s="842"/>
    </row>
    <row r="137" spans="1:18" outlineLevel="1">
      <c r="A137" s="847" t="s">
        <v>279</v>
      </c>
      <c r="B137" s="829" t="s">
        <v>3201</v>
      </c>
      <c r="C137" s="839">
        <v>43190</v>
      </c>
      <c r="D137" s="829" t="s">
        <v>3242</v>
      </c>
      <c r="E137" s="830" t="s">
        <v>1038</v>
      </c>
      <c r="F137" s="831">
        <v>71437</v>
      </c>
      <c r="G137" s="832">
        <v>15.35</v>
      </c>
      <c r="H137" s="829">
        <v>15.35</v>
      </c>
      <c r="I137" s="829" t="s">
        <v>60</v>
      </c>
      <c r="J137" s="1241">
        <v>21.17</v>
      </c>
      <c r="K137" s="840" t="s">
        <v>650</v>
      </c>
      <c r="L137" s="841" t="s">
        <v>645</v>
      </c>
      <c r="M137" s="841" t="s">
        <v>352</v>
      </c>
      <c r="N137" s="841" t="s">
        <v>815</v>
      </c>
      <c r="O137" s="841"/>
      <c r="P137" s="841" t="s">
        <v>655</v>
      </c>
      <c r="Q137" s="841" t="s">
        <v>323</v>
      </c>
      <c r="R137" s="840" t="s">
        <v>279</v>
      </c>
    </row>
    <row r="138" spans="1:18" outlineLevel="1">
      <c r="A138" s="847" t="s">
        <v>279</v>
      </c>
      <c r="B138" s="829" t="s">
        <v>3201</v>
      </c>
      <c r="C138" s="839">
        <v>43190</v>
      </c>
      <c r="D138" s="829" t="s">
        <v>3242</v>
      </c>
      <c r="E138" s="830" t="s">
        <v>1923</v>
      </c>
      <c r="F138" s="831">
        <v>71436</v>
      </c>
      <c r="G138" s="832">
        <v>306.91000000000003</v>
      </c>
      <c r="H138" s="829">
        <v>306.91000000000003</v>
      </c>
      <c r="I138" s="829" t="s">
        <v>60</v>
      </c>
      <c r="J138" s="1241">
        <v>423.21</v>
      </c>
      <c r="K138" s="840" t="s">
        <v>650</v>
      </c>
      <c r="L138" s="841" t="s">
        <v>645</v>
      </c>
      <c r="M138" s="841" t="s">
        <v>352</v>
      </c>
      <c r="N138" s="841" t="s">
        <v>815</v>
      </c>
      <c r="O138" s="841"/>
      <c r="P138" s="841" t="s">
        <v>5</v>
      </c>
      <c r="Q138" s="841" t="s">
        <v>323</v>
      </c>
      <c r="R138" s="840" t="s">
        <v>652</v>
      </c>
    </row>
    <row r="139" spans="1:18" outlineLevel="1">
      <c r="A139" s="847" t="s">
        <v>279</v>
      </c>
      <c r="B139" s="829" t="s">
        <v>3201</v>
      </c>
      <c r="C139" s="839">
        <v>43190</v>
      </c>
      <c r="D139" s="829" t="s">
        <v>3242</v>
      </c>
      <c r="E139" s="830" t="s">
        <v>1039</v>
      </c>
      <c r="F139" s="831">
        <v>71438</v>
      </c>
      <c r="G139" s="832">
        <v>4.5999999999999996</v>
      </c>
      <c r="H139" s="829">
        <v>4.5999999999999996</v>
      </c>
      <c r="I139" s="829" t="s">
        <v>60</v>
      </c>
      <c r="J139" s="1241">
        <v>6.34</v>
      </c>
      <c r="K139" s="840" t="s">
        <v>650</v>
      </c>
      <c r="L139" s="841" t="s">
        <v>645</v>
      </c>
      <c r="M139" s="841" t="s">
        <v>352</v>
      </c>
      <c r="N139" s="841" t="s">
        <v>815</v>
      </c>
      <c r="O139" s="841"/>
      <c r="P139" s="841" t="s">
        <v>4</v>
      </c>
      <c r="Q139" s="841" t="s">
        <v>323</v>
      </c>
      <c r="R139" s="840" t="s">
        <v>652</v>
      </c>
    </row>
    <row r="140" spans="1:18" outlineLevel="1">
      <c r="A140" s="847" t="s">
        <v>279</v>
      </c>
      <c r="B140" s="829" t="s">
        <v>3201</v>
      </c>
      <c r="C140" s="839">
        <v>43190</v>
      </c>
      <c r="D140" s="829" t="s">
        <v>3242</v>
      </c>
      <c r="E140" s="830" t="s">
        <v>1923</v>
      </c>
      <c r="F140" s="831">
        <v>71436</v>
      </c>
      <c r="G140" s="832">
        <v>30.69</v>
      </c>
      <c r="H140" s="829">
        <v>30.69</v>
      </c>
      <c r="I140" s="829" t="s">
        <v>60</v>
      </c>
      <c r="J140" s="1241">
        <v>42.32</v>
      </c>
      <c r="K140" s="840" t="s">
        <v>656</v>
      </c>
      <c r="L140" s="841" t="s">
        <v>645</v>
      </c>
      <c r="M140" s="841" t="s">
        <v>352</v>
      </c>
      <c r="N140" s="841" t="s">
        <v>815</v>
      </c>
      <c r="O140" s="841"/>
      <c r="P140" s="841" t="s">
        <v>5</v>
      </c>
      <c r="Q140" s="841" t="s">
        <v>323</v>
      </c>
      <c r="R140" s="840" t="s">
        <v>652</v>
      </c>
    </row>
    <row r="141" spans="1:18">
      <c r="A141" s="842" t="s">
        <v>647</v>
      </c>
      <c r="B141" s="842"/>
      <c r="C141" s="842"/>
      <c r="D141" s="842"/>
      <c r="E141" s="843"/>
      <c r="F141" s="844"/>
      <c r="G141" s="845">
        <f>SUM(G137:G140)</f>
        <v>357.55000000000007</v>
      </c>
      <c r="H141" s="846">
        <f>SUM(H137:H140)</f>
        <v>357.55000000000007</v>
      </c>
      <c r="I141" s="842"/>
      <c r="J141" s="1242">
        <f>SUM(J137:J140)</f>
        <v>493.03999999999996</v>
      </c>
      <c r="K141" s="842"/>
      <c r="L141" s="842"/>
      <c r="M141" s="842"/>
      <c r="N141" s="842"/>
      <c r="O141" s="842"/>
      <c r="P141" s="842"/>
      <c r="Q141" s="842"/>
      <c r="R141" s="842"/>
    </row>
    <row r="142" spans="1:18" outlineLevel="1">
      <c r="A142" s="847" t="s">
        <v>281</v>
      </c>
      <c r="B142" s="829" t="s">
        <v>3201</v>
      </c>
      <c r="C142" s="839">
        <v>43168</v>
      </c>
      <c r="D142" s="829" t="s">
        <v>3250</v>
      </c>
      <c r="E142" s="830" t="s">
        <v>3251</v>
      </c>
      <c r="F142" s="831">
        <v>71281</v>
      </c>
      <c r="G142" s="832">
        <v>144.68</v>
      </c>
      <c r="H142" s="829">
        <v>199.5</v>
      </c>
      <c r="I142" s="829" t="s">
        <v>322</v>
      </c>
      <c r="J142" s="1241">
        <f>H142</f>
        <v>199.5</v>
      </c>
      <c r="K142" s="840" t="s">
        <v>1014</v>
      </c>
      <c r="L142" s="841" t="s">
        <v>665</v>
      </c>
      <c r="M142" s="841" t="s">
        <v>352</v>
      </c>
      <c r="N142" s="841" t="s">
        <v>2952</v>
      </c>
      <c r="O142" s="841"/>
      <c r="P142" s="841" t="s">
        <v>5</v>
      </c>
      <c r="Q142" s="841" t="s">
        <v>323</v>
      </c>
      <c r="R142" s="840" t="s">
        <v>652</v>
      </c>
    </row>
    <row r="143" spans="1:18" outlineLevel="1">
      <c r="A143" s="847" t="s">
        <v>281</v>
      </c>
      <c r="B143" s="829" t="s">
        <v>3201</v>
      </c>
      <c r="C143" s="839">
        <v>43172</v>
      </c>
      <c r="D143" s="829" t="s">
        <v>3252</v>
      </c>
      <c r="E143" s="830" t="s">
        <v>3253</v>
      </c>
      <c r="F143" s="831">
        <v>71272</v>
      </c>
      <c r="G143" s="832">
        <v>2.1800000000000002</v>
      </c>
      <c r="H143" s="829">
        <v>3</v>
      </c>
      <c r="I143" s="829" t="s">
        <v>322</v>
      </c>
      <c r="J143" s="1241">
        <f>H143</f>
        <v>3</v>
      </c>
      <c r="K143" s="840" t="s">
        <v>660</v>
      </c>
      <c r="L143" s="841" t="s">
        <v>661</v>
      </c>
      <c r="M143" s="841" t="s">
        <v>352</v>
      </c>
      <c r="N143" s="841" t="s">
        <v>2952</v>
      </c>
      <c r="O143" s="841"/>
      <c r="P143" s="841" t="s">
        <v>5</v>
      </c>
      <c r="Q143" s="841" t="s">
        <v>323</v>
      </c>
      <c r="R143" s="840" t="s">
        <v>652</v>
      </c>
    </row>
    <row r="144" spans="1:18" outlineLevel="1">
      <c r="A144" s="847" t="s">
        <v>281</v>
      </c>
      <c r="B144" s="829" t="s">
        <v>3201</v>
      </c>
      <c r="C144" s="839">
        <v>43172</v>
      </c>
      <c r="D144" s="829" t="s">
        <v>3252</v>
      </c>
      <c r="E144" s="830" t="s">
        <v>3254</v>
      </c>
      <c r="F144" s="831">
        <v>71272</v>
      </c>
      <c r="G144" s="832">
        <v>1.45</v>
      </c>
      <c r="H144" s="829">
        <v>2</v>
      </c>
      <c r="I144" s="829" t="s">
        <v>322</v>
      </c>
      <c r="J144" s="1241">
        <f>H144</f>
        <v>2</v>
      </c>
      <c r="K144" s="840" t="s">
        <v>660</v>
      </c>
      <c r="L144" s="841" t="s">
        <v>661</v>
      </c>
      <c r="M144" s="841" t="s">
        <v>352</v>
      </c>
      <c r="N144" s="841" t="s">
        <v>815</v>
      </c>
      <c r="O144" s="841"/>
      <c r="P144" s="841" t="s">
        <v>5</v>
      </c>
      <c r="Q144" s="841" t="s">
        <v>323</v>
      </c>
      <c r="R144" s="840" t="s">
        <v>652</v>
      </c>
    </row>
    <row r="145" spans="1:18" outlineLevel="1">
      <c r="A145" s="847" t="s">
        <v>281</v>
      </c>
      <c r="B145" s="829" t="s">
        <v>3201</v>
      </c>
      <c r="C145" s="839">
        <v>43173</v>
      </c>
      <c r="D145" s="829" t="s">
        <v>3255</v>
      </c>
      <c r="E145" s="830" t="s">
        <v>3256</v>
      </c>
      <c r="F145" s="831">
        <v>71272</v>
      </c>
      <c r="G145" s="832">
        <v>21.76</v>
      </c>
      <c r="H145" s="829">
        <v>30</v>
      </c>
      <c r="I145" s="829" t="s">
        <v>322</v>
      </c>
      <c r="J145" s="1241">
        <f>H145</f>
        <v>30</v>
      </c>
      <c r="K145" s="840" t="s">
        <v>660</v>
      </c>
      <c r="L145" s="841" t="s">
        <v>661</v>
      </c>
      <c r="M145" s="841" t="s">
        <v>352</v>
      </c>
      <c r="N145" s="841" t="s">
        <v>2952</v>
      </c>
      <c r="O145" s="841"/>
      <c r="P145" s="841" t="s">
        <v>5</v>
      </c>
      <c r="Q145" s="841" t="s">
        <v>323</v>
      </c>
      <c r="R145" s="840" t="s">
        <v>652</v>
      </c>
    </row>
    <row r="146" spans="1:18" outlineLevel="1">
      <c r="A146" s="847" t="s">
        <v>281</v>
      </c>
      <c r="B146" s="829" t="s">
        <v>3201</v>
      </c>
      <c r="C146" s="839">
        <v>43181</v>
      </c>
      <c r="D146" s="829" t="s">
        <v>3257</v>
      </c>
      <c r="E146" s="830" t="s">
        <v>3258</v>
      </c>
      <c r="F146" s="831">
        <v>71254</v>
      </c>
      <c r="G146" s="832">
        <v>5.31</v>
      </c>
      <c r="H146" s="829">
        <v>11500</v>
      </c>
      <c r="I146" s="829" t="s">
        <v>1680</v>
      </c>
      <c r="J146" s="1241">
        <v>7.32</v>
      </c>
      <c r="K146" s="840" t="s">
        <v>660</v>
      </c>
      <c r="L146" s="841" t="s">
        <v>917</v>
      </c>
      <c r="M146" s="841" t="s">
        <v>352</v>
      </c>
      <c r="N146" s="841" t="s">
        <v>1390</v>
      </c>
      <c r="O146" s="841"/>
      <c r="P146" s="841" t="s">
        <v>5</v>
      </c>
      <c r="Q146" s="841" t="s">
        <v>323</v>
      </c>
      <c r="R146" s="840" t="s">
        <v>652</v>
      </c>
    </row>
    <row r="147" spans="1:18" outlineLevel="1">
      <c r="A147" s="847" t="s">
        <v>281</v>
      </c>
      <c r="B147" s="829" t="s">
        <v>3201</v>
      </c>
      <c r="C147" s="839">
        <v>43189</v>
      </c>
      <c r="D147" s="829" t="s">
        <v>3259</v>
      </c>
      <c r="E147" s="830" t="s">
        <v>3260</v>
      </c>
      <c r="F147" s="831">
        <v>71272</v>
      </c>
      <c r="G147" s="832">
        <v>143.59</v>
      </c>
      <c r="H147" s="829">
        <v>198</v>
      </c>
      <c r="I147" s="829" t="s">
        <v>322</v>
      </c>
      <c r="J147" s="1241">
        <f>H147</f>
        <v>198</v>
      </c>
      <c r="K147" s="840" t="s">
        <v>660</v>
      </c>
      <c r="L147" s="841" t="s">
        <v>661</v>
      </c>
      <c r="M147" s="841" t="s">
        <v>352</v>
      </c>
      <c r="N147" s="841" t="s">
        <v>1390</v>
      </c>
      <c r="O147" s="841"/>
      <c r="P147" s="841" t="s">
        <v>5</v>
      </c>
      <c r="Q147" s="841" t="s">
        <v>323</v>
      </c>
      <c r="R147" s="840" t="s">
        <v>652</v>
      </c>
    </row>
    <row r="148" spans="1:18" outlineLevel="1">
      <c r="A148" s="847" t="s">
        <v>281</v>
      </c>
      <c r="B148" s="829" t="s">
        <v>3201</v>
      </c>
      <c r="C148" s="839">
        <v>43161</v>
      </c>
      <c r="D148" s="829" t="s">
        <v>3261</v>
      </c>
      <c r="E148" s="830" t="s">
        <v>3262</v>
      </c>
      <c r="F148" s="831">
        <v>71272</v>
      </c>
      <c r="G148" s="832">
        <v>181.3</v>
      </c>
      <c r="H148" s="829">
        <v>250</v>
      </c>
      <c r="I148" s="829" t="s">
        <v>322</v>
      </c>
      <c r="J148" s="1241">
        <f>H148</f>
        <v>250</v>
      </c>
      <c r="K148" s="840" t="s">
        <v>670</v>
      </c>
      <c r="L148" s="841" t="s">
        <v>661</v>
      </c>
      <c r="M148" s="841" t="s">
        <v>352</v>
      </c>
      <c r="N148" s="841" t="s">
        <v>2952</v>
      </c>
      <c r="O148" s="841"/>
      <c r="P148" s="841" t="s">
        <v>5</v>
      </c>
      <c r="Q148" s="841" t="s">
        <v>323</v>
      </c>
      <c r="R148" s="840" t="s">
        <v>652</v>
      </c>
    </row>
    <row r="149" spans="1:18" outlineLevel="1">
      <c r="A149" s="847" t="s">
        <v>281</v>
      </c>
      <c r="B149" s="829" t="s">
        <v>3201</v>
      </c>
      <c r="C149" s="839">
        <v>43161</v>
      </c>
      <c r="D149" s="829" t="s">
        <v>3263</v>
      </c>
      <c r="E149" s="830" t="s">
        <v>3264</v>
      </c>
      <c r="F149" s="831">
        <v>71281</v>
      </c>
      <c r="G149" s="832">
        <v>68.53</v>
      </c>
      <c r="H149" s="829">
        <v>94.5</v>
      </c>
      <c r="I149" s="829" t="s">
        <v>322</v>
      </c>
      <c r="J149" s="1241">
        <f>H149</f>
        <v>94.5</v>
      </c>
      <c r="K149" s="840" t="s">
        <v>667</v>
      </c>
      <c r="L149" s="841" t="s">
        <v>665</v>
      </c>
      <c r="M149" s="841" t="s">
        <v>352</v>
      </c>
      <c r="N149" s="841" t="s">
        <v>2952</v>
      </c>
      <c r="O149" s="841"/>
      <c r="P149" s="841" t="s">
        <v>5</v>
      </c>
      <c r="Q149" s="841" t="s">
        <v>323</v>
      </c>
      <c r="R149" s="840" t="s">
        <v>652</v>
      </c>
    </row>
    <row r="150" spans="1:18" outlineLevel="1">
      <c r="A150" s="847" t="s">
        <v>281</v>
      </c>
      <c r="B150" s="829" t="s">
        <v>3201</v>
      </c>
      <c r="C150" s="839">
        <v>43178</v>
      </c>
      <c r="D150" s="829" t="s">
        <v>3265</v>
      </c>
      <c r="E150" s="830" t="s">
        <v>3266</v>
      </c>
      <c r="F150" s="831">
        <v>71281</v>
      </c>
      <c r="G150" s="832">
        <v>15.23</v>
      </c>
      <c r="H150" s="829">
        <v>21</v>
      </c>
      <c r="I150" s="829" t="s">
        <v>322</v>
      </c>
      <c r="J150" s="1241">
        <f>H150</f>
        <v>21</v>
      </c>
      <c r="K150" s="840" t="s">
        <v>667</v>
      </c>
      <c r="L150" s="841" t="s">
        <v>665</v>
      </c>
      <c r="M150" s="841" t="s">
        <v>352</v>
      </c>
      <c r="N150" s="841" t="s">
        <v>815</v>
      </c>
      <c r="O150" s="841"/>
      <c r="P150" s="841" t="s">
        <v>5</v>
      </c>
      <c r="Q150" s="841" t="s">
        <v>323</v>
      </c>
      <c r="R150" s="840" t="s">
        <v>652</v>
      </c>
    </row>
    <row r="151" spans="1:18" outlineLevel="1">
      <c r="A151" s="847" t="s">
        <v>281</v>
      </c>
      <c r="B151" s="829" t="s">
        <v>3201</v>
      </c>
      <c r="C151" s="839">
        <v>43168</v>
      </c>
      <c r="D151" s="829" t="s">
        <v>3267</v>
      </c>
      <c r="E151" s="830" t="s">
        <v>3268</v>
      </c>
      <c r="F151" s="831">
        <v>71281</v>
      </c>
      <c r="G151" s="832">
        <v>10.88</v>
      </c>
      <c r="H151" s="829">
        <v>15</v>
      </c>
      <c r="I151" s="829" t="s">
        <v>322</v>
      </c>
      <c r="J151" s="1241">
        <f>H151</f>
        <v>15</v>
      </c>
      <c r="K151" s="840" t="s">
        <v>683</v>
      </c>
      <c r="L151" s="841" t="s">
        <v>665</v>
      </c>
      <c r="M151" s="841" t="s">
        <v>352</v>
      </c>
      <c r="N151" s="841"/>
      <c r="O151" s="841"/>
      <c r="P151" s="841" t="s">
        <v>5</v>
      </c>
      <c r="Q151" s="841" t="s">
        <v>323</v>
      </c>
      <c r="R151" s="840" t="s">
        <v>652</v>
      </c>
    </row>
    <row r="152" spans="1:18">
      <c r="A152" s="842" t="s">
        <v>647</v>
      </c>
      <c r="B152" s="842"/>
      <c r="C152" s="842"/>
      <c r="D152" s="842"/>
      <c r="E152" s="843"/>
      <c r="F152" s="844"/>
      <c r="G152" s="845">
        <f>SUM(G142:G151)</f>
        <v>594.91000000000008</v>
      </c>
      <c r="H152" s="846">
        <f>SUM(H142:H151)</f>
        <v>12313</v>
      </c>
      <c r="I152" s="842"/>
      <c r="J152" s="1242">
        <f>SUM(J142:J151)</f>
        <v>820.31999999999994</v>
      </c>
      <c r="K152" s="842"/>
      <c r="L152" s="842"/>
      <c r="M152" s="842"/>
      <c r="N152" s="842"/>
      <c r="O152" s="842"/>
      <c r="P152" s="842"/>
      <c r="Q152" s="842"/>
      <c r="R152" s="842"/>
    </row>
    <row r="153" spans="1:18" outlineLevel="1">
      <c r="A153" s="847" t="s">
        <v>285</v>
      </c>
      <c r="B153" s="829" t="s">
        <v>3201</v>
      </c>
      <c r="C153" s="839">
        <v>43189</v>
      </c>
      <c r="D153" s="829" t="s">
        <v>3269</v>
      </c>
      <c r="E153" s="830" t="s">
        <v>2852</v>
      </c>
      <c r="F153" s="831">
        <v>71272</v>
      </c>
      <c r="G153" s="832">
        <v>15.93</v>
      </c>
      <c r="H153" s="829">
        <v>21.96</v>
      </c>
      <c r="I153" s="829" t="s">
        <v>322</v>
      </c>
      <c r="J153" s="1241">
        <f t="shared" ref="J153:J187" si="2">H153</f>
        <v>21.96</v>
      </c>
      <c r="K153" s="840" t="s">
        <v>818</v>
      </c>
      <c r="L153" s="841" t="s">
        <v>661</v>
      </c>
      <c r="M153" s="841" t="s">
        <v>352</v>
      </c>
      <c r="N153" s="841"/>
      <c r="O153" s="841"/>
      <c r="P153" s="841" t="s">
        <v>5</v>
      </c>
      <c r="Q153" s="841" t="s">
        <v>323</v>
      </c>
      <c r="R153" s="840" t="s">
        <v>652</v>
      </c>
    </row>
    <row r="154" spans="1:18" outlineLevel="1">
      <c r="A154" s="847" t="s">
        <v>285</v>
      </c>
      <c r="B154" s="829" t="s">
        <v>3201</v>
      </c>
      <c r="C154" s="839">
        <v>43189</v>
      </c>
      <c r="D154" s="829" t="s">
        <v>3269</v>
      </c>
      <c r="E154" s="830" t="s">
        <v>2853</v>
      </c>
      <c r="F154" s="831">
        <v>71272</v>
      </c>
      <c r="G154" s="832">
        <v>15.93</v>
      </c>
      <c r="H154" s="829">
        <v>21.96</v>
      </c>
      <c r="I154" s="829" t="s">
        <v>322</v>
      </c>
      <c r="J154" s="1241">
        <f t="shared" si="2"/>
        <v>21.96</v>
      </c>
      <c r="K154" s="840" t="s">
        <v>818</v>
      </c>
      <c r="L154" s="841" t="s">
        <v>661</v>
      </c>
      <c r="M154" s="841" t="s">
        <v>352</v>
      </c>
      <c r="N154" s="841"/>
      <c r="O154" s="841"/>
      <c r="P154" s="841" t="s">
        <v>5</v>
      </c>
      <c r="Q154" s="841" t="s">
        <v>323</v>
      </c>
      <c r="R154" s="840" t="s">
        <v>652</v>
      </c>
    </row>
    <row r="155" spans="1:18" outlineLevel="1">
      <c r="A155" s="847" t="s">
        <v>285</v>
      </c>
      <c r="B155" s="829" t="s">
        <v>3201</v>
      </c>
      <c r="C155" s="839">
        <v>43189</v>
      </c>
      <c r="D155" s="829" t="s">
        <v>3269</v>
      </c>
      <c r="E155" s="830" t="s">
        <v>2854</v>
      </c>
      <c r="F155" s="831">
        <v>71272</v>
      </c>
      <c r="G155" s="832">
        <v>15.93</v>
      </c>
      <c r="H155" s="829">
        <v>21.96</v>
      </c>
      <c r="I155" s="829" t="s">
        <v>322</v>
      </c>
      <c r="J155" s="1241">
        <f t="shared" si="2"/>
        <v>21.96</v>
      </c>
      <c r="K155" s="840" t="s">
        <v>818</v>
      </c>
      <c r="L155" s="841" t="s">
        <v>661</v>
      </c>
      <c r="M155" s="841" t="s">
        <v>352</v>
      </c>
      <c r="N155" s="841"/>
      <c r="O155" s="841"/>
      <c r="P155" s="841" t="s">
        <v>5</v>
      </c>
      <c r="Q155" s="841" t="s">
        <v>323</v>
      </c>
      <c r="R155" s="840" t="s">
        <v>652</v>
      </c>
    </row>
    <row r="156" spans="1:18" outlineLevel="1">
      <c r="A156" s="847" t="s">
        <v>285</v>
      </c>
      <c r="B156" s="829" t="s">
        <v>3201</v>
      </c>
      <c r="C156" s="839">
        <v>43189</v>
      </c>
      <c r="D156" s="829" t="s">
        <v>3269</v>
      </c>
      <c r="E156" s="830" t="s">
        <v>2855</v>
      </c>
      <c r="F156" s="831">
        <v>71272</v>
      </c>
      <c r="G156" s="832">
        <v>15.93</v>
      </c>
      <c r="H156" s="829">
        <v>21.96</v>
      </c>
      <c r="I156" s="829" t="s">
        <v>322</v>
      </c>
      <c r="J156" s="1241">
        <f t="shared" si="2"/>
        <v>21.96</v>
      </c>
      <c r="K156" s="840" t="s">
        <v>818</v>
      </c>
      <c r="L156" s="841" t="s">
        <v>661</v>
      </c>
      <c r="M156" s="841" t="s">
        <v>352</v>
      </c>
      <c r="N156" s="841"/>
      <c r="O156" s="841"/>
      <c r="P156" s="841" t="s">
        <v>5</v>
      </c>
      <c r="Q156" s="841" t="s">
        <v>323</v>
      </c>
      <c r="R156" s="840" t="s">
        <v>652</v>
      </c>
    </row>
    <row r="157" spans="1:18" outlineLevel="1">
      <c r="A157" s="847" t="s">
        <v>285</v>
      </c>
      <c r="B157" s="829" t="s">
        <v>3201</v>
      </c>
      <c r="C157" s="839">
        <v>43189</v>
      </c>
      <c r="D157" s="829" t="s">
        <v>3269</v>
      </c>
      <c r="E157" s="830" t="s">
        <v>1087</v>
      </c>
      <c r="F157" s="831">
        <v>71272</v>
      </c>
      <c r="G157" s="832">
        <v>9.91</v>
      </c>
      <c r="H157" s="829">
        <v>13.66</v>
      </c>
      <c r="I157" s="829" t="s">
        <v>322</v>
      </c>
      <c r="J157" s="1241">
        <f t="shared" si="2"/>
        <v>13.66</v>
      </c>
      <c r="K157" s="840" t="s">
        <v>818</v>
      </c>
      <c r="L157" s="841" t="s">
        <v>661</v>
      </c>
      <c r="M157" s="841" t="s">
        <v>352</v>
      </c>
      <c r="N157" s="841"/>
      <c r="O157" s="841"/>
      <c r="P157" s="841" t="s">
        <v>5</v>
      </c>
      <c r="Q157" s="841" t="s">
        <v>323</v>
      </c>
      <c r="R157" s="840" t="s">
        <v>652</v>
      </c>
    </row>
    <row r="158" spans="1:18" outlineLevel="1">
      <c r="A158" s="847" t="s">
        <v>285</v>
      </c>
      <c r="B158" s="829" t="s">
        <v>3201</v>
      </c>
      <c r="C158" s="839">
        <v>43189</v>
      </c>
      <c r="D158" s="829" t="s">
        <v>3269</v>
      </c>
      <c r="E158" s="830" t="s">
        <v>1087</v>
      </c>
      <c r="F158" s="831">
        <v>71272</v>
      </c>
      <c r="G158" s="832">
        <v>1.89</v>
      </c>
      <c r="H158" s="829">
        <v>2.61</v>
      </c>
      <c r="I158" s="829" t="s">
        <v>322</v>
      </c>
      <c r="J158" s="1241">
        <f t="shared" si="2"/>
        <v>2.61</v>
      </c>
      <c r="K158" s="840" t="s">
        <v>818</v>
      </c>
      <c r="L158" s="841" t="s">
        <v>661</v>
      </c>
      <c r="M158" s="841" t="s">
        <v>352</v>
      </c>
      <c r="N158" s="841"/>
      <c r="O158" s="841"/>
      <c r="P158" s="841" t="s">
        <v>5</v>
      </c>
      <c r="Q158" s="841" t="s">
        <v>323</v>
      </c>
      <c r="R158" s="840" t="s">
        <v>652</v>
      </c>
    </row>
    <row r="159" spans="1:18" outlineLevel="1">
      <c r="A159" s="847" t="s">
        <v>285</v>
      </c>
      <c r="B159" s="829" t="s">
        <v>3201</v>
      </c>
      <c r="C159" s="839">
        <v>43189</v>
      </c>
      <c r="D159" s="829" t="s">
        <v>3269</v>
      </c>
      <c r="E159" s="830" t="s">
        <v>1087</v>
      </c>
      <c r="F159" s="831">
        <v>71272</v>
      </c>
      <c r="G159" s="832">
        <v>1.35</v>
      </c>
      <c r="H159" s="829">
        <v>1.86</v>
      </c>
      <c r="I159" s="829" t="s">
        <v>322</v>
      </c>
      <c r="J159" s="1241">
        <f t="shared" si="2"/>
        <v>1.86</v>
      </c>
      <c r="K159" s="840" t="s">
        <v>818</v>
      </c>
      <c r="L159" s="841" t="s">
        <v>661</v>
      </c>
      <c r="M159" s="841" t="s">
        <v>352</v>
      </c>
      <c r="N159" s="841"/>
      <c r="O159" s="841"/>
      <c r="P159" s="841" t="s">
        <v>5</v>
      </c>
      <c r="Q159" s="841" t="s">
        <v>323</v>
      </c>
      <c r="R159" s="840" t="s">
        <v>652</v>
      </c>
    </row>
    <row r="160" spans="1:18" outlineLevel="1">
      <c r="A160" s="847" t="s">
        <v>285</v>
      </c>
      <c r="B160" s="829" t="s">
        <v>3201</v>
      </c>
      <c r="C160" s="839">
        <v>43189</v>
      </c>
      <c r="D160" s="829" t="s">
        <v>3269</v>
      </c>
      <c r="E160" s="830" t="s">
        <v>2327</v>
      </c>
      <c r="F160" s="831">
        <v>71272</v>
      </c>
      <c r="G160" s="832">
        <v>131.86000000000001</v>
      </c>
      <c r="H160" s="829">
        <v>181.83</v>
      </c>
      <c r="I160" s="829" t="s">
        <v>322</v>
      </c>
      <c r="J160" s="1241">
        <f t="shared" si="2"/>
        <v>181.83</v>
      </c>
      <c r="K160" s="840" t="s">
        <v>818</v>
      </c>
      <c r="L160" s="841" t="s">
        <v>661</v>
      </c>
      <c r="M160" s="841" t="s">
        <v>352</v>
      </c>
      <c r="N160" s="841"/>
      <c r="O160" s="841"/>
      <c r="P160" s="841" t="s">
        <v>5</v>
      </c>
      <c r="Q160" s="841" t="s">
        <v>323</v>
      </c>
      <c r="R160" s="840" t="s">
        <v>652</v>
      </c>
    </row>
    <row r="161" spans="1:18" outlineLevel="1">
      <c r="A161" s="847" t="s">
        <v>285</v>
      </c>
      <c r="B161" s="829" t="s">
        <v>3201</v>
      </c>
      <c r="C161" s="839">
        <v>43189</v>
      </c>
      <c r="D161" s="829" t="s">
        <v>3269</v>
      </c>
      <c r="E161" s="830" t="s">
        <v>1087</v>
      </c>
      <c r="F161" s="831">
        <v>71272</v>
      </c>
      <c r="G161" s="832">
        <v>3.92</v>
      </c>
      <c r="H161" s="829">
        <v>5.41</v>
      </c>
      <c r="I161" s="829" t="s">
        <v>322</v>
      </c>
      <c r="J161" s="1241">
        <f t="shared" si="2"/>
        <v>5.41</v>
      </c>
      <c r="K161" s="840" t="s">
        <v>818</v>
      </c>
      <c r="L161" s="841" t="s">
        <v>661</v>
      </c>
      <c r="M161" s="841" t="s">
        <v>352</v>
      </c>
      <c r="N161" s="841"/>
      <c r="O161" s="841"/>
      <c r="P161" s="841" t="s">
        <v>5</v>
      </c>
      <c r="Q161" s="841" t="s">
        <v>323</v>
      </c>
      <c r="R161" s="840" t="s">
        <v>652</v>
      </c>
    </row>
    <row r="162" spans="1:18" outlineLevel="1">
      <c r="A162" s="847" t="s">
        <v>285</v>
      </c>
      <c r="B162" s="829" t="s">
        <v>3201</v>
      </c>
      <c r="C162" s="839">
        <v>43189</v>
      </c>
      <c r="D162" s="829" t="s">
        <v>3269</v>
      </c>
      <c r="E162" s="830" t="s">
        <v>3270</v>
      </c>
      <c r="F162" s="831">
        <v>71272</v>
      </c>
      <c r="G162" s="832">
        <v>2.84</v>
      </c>
      <c r="H162" s="829">
        <v>3.92</v>
      </c>
      <c r="I162" s="829" t="s">
        <v>322</v>
      </c>
      <c r="J162" s="1241">
        <f t="shared" si="2"/>
        <v>3.92</v>
      </c>
      <c r="K162" s="840" t="s">
        <v>818</v>
      </c>
      <c r="L162" s="841" t="s">
        <v>661</v>
      </c>
      <c r="M162" s="841" t="s">
        <v>352</v>
      </c>
      <c r="N162" s="841"/>
      <c r="O162" s="841"/>
      <c r="P162" s="841" t="s">
        <v>5</v>
      </c>
      <c r="Q162" s="841" t="s">
        <v>323</v>
      </c>
      <c r="R162" s="840" t="s">
        <v>652</v>
      </c>
    </row>
    <row r="163" spans="1:18" outlineLevel="1">
      <c r="A163" s="847" t="s">
        <v>285</v>
      </c>
      <c r="B163" s="829" t="s">
        <v>3201</v>
      </c>
      <c r="C163" s="839">
        <v>43189</v>
      </c>
      <c r="D163" s="829" t="s">
        <v>3269</v>
      </c>
      <c r="E163" s="830" t="s">
        <v>1087</v>
      </c>
      <c r="F163" s="831">
        <v>71272</v>
      </c>
      <c r="G163" s="832">
        <v>2.1</v>
      </c>
      <c r="H163" s="829">
        <v>2.9</v>
      </c>
      <c r="I163" s="829" t="s">
        <v>322</v>
      </c>
      <c r="J163" s="1241">
        <f t="shared" si="2"/>
        <v>2.9</v>
      </c>
      <c r="K163" s="840" t="s">
        <v>818</v>
      </c>
      <c r="L163" s="841" t="s">
        <v>661</v>
      </c>
      <c r="M163" s="841" t="s">
        <v>352</v>
      </c>
      <c r="N163" s="841"/>
      <c r="O163" s="841"/>
      <c r="P163" s="841" t="s">
        <v>5</v>
      </c>
      <c r="Q163" s="841" t="s">
        <v>323</v>
      </c>
      <c r="R163" s="840" t="s">
        <v>652</v>
      </c>
    </row>
    <row r="164" spans="1:18" outlineLevel="1">
      <c r="A164" s="847" t="s">
        <v>285</v>
      </c>
      <c r="B164" s="829" t="s">
        <v>3201</v>
      </c>
      <c r="C164" s="839">
        <v>43189</v>
      </c>
      <c r="D164" s="829" t="s">
        <v>3269</v>
      </c>
      <c r="E164" s="830" t="s">
        <v>1087</v>
      </c>
      <c r="F164" s="831">
        <v>71272</v>
      </c>
      <c r="G164" s="832">
        <v>6.4</v>
      </c>
      <c r="H164" s="829">
        <v>8.82</v>
      </c>
      <c r="I164" s="829" t="s">
        <v>322</v>
      </c>
      <c r="J164" s="1241">
        <f t="shared" si="2"/>
        <v>8.82</v>
      </c>
      <c r="K164" s="840" t="s">
        <v>818</v>
      </c>
      <c r="L164" s="841" t="s">
        <v>661</v>
      </c>
      <c r="M164" s="841" t="s">
        <v>352</v>
      </c>
      <c r="N164" s="841"/>
      <c r="O164" s="841"/>
      <c r="P164" s="841" t="s">
        <v>5</v>
      </c>
      <c r="Q164" s="841" t="s">
        <v>323</v>
      </c>
      <c r="R164" s="840" t="s">
        <v>652</v>
      </c>
    </row>
    <row r="165" spans="1:18" outlineLevel="1">
      <c r="A165" s="847" t="s">
        <v>285</v>
      </c>
      <c r="B165" s="829" t="s">
        <v>3201</v>
      </c>
      <c r="C165" s="839">
        <v>43189</v>
      </c>
      <c r="D165" s="829" t="s">
        <v>3269</v>
      </c>
      <c r="E165" s="830" t="s">
        <v>1087</v>
      </c>
      <c r="F165" s="831">
        <v>71272</v>
      </c>
      <c r="G165" s="832">
        <v>1.54</v>
      </c>
      <c r="H165" s="829">
        <v>2.12</v>
      </c>
      <c r="I165" s="829" t="s">
        <v>322</v>
      </c>
      <c r="J165" s="1241">
        <f t="shared" si="2"/>
        <v>2.12</v>
      </c>
      <c r="K165" s="840" t="s">
        <v>818</v>
      </c>
      <c r="L165" s="841" t="s">
        <v>661</v>
      </c>
      <c r="M165" s="841" t="s">
        <v>352</v>
      </c>
      <c r="N165" s="841"/>
      <c r="O165" s="841"/>
      <c r="P165" s="841" t="s">
        <v>5</v>
      </c>
      <c r="Q165" s="841" t="s">
        <v>323</v>
      </c>
      <c r="R165" s="840" t="s">
        <v>652</v>
      </c>
    </row>
    <row r="166" spans="1:18" outlineLevel="1">
      <c r="A166" s="847" t="s">
        <v>285</v>
      </c>
      <c r="B166" s="829" t="s">
        <v>3201</v>
      </c>
      <c r="C166" s="839">
        <v>43189</v>
      </c>
      <c r="D166" s="829" t="s">
        <v>3269</v>
      </c>
      <c r="E166" s="830" t="s">
        <v>1087</v>
      </c>
      <c r="F166" s="831">
        <v>71272</v>
      </c>
      <c r="G166" s="832">
        <v>3.68</v>
      </c>
      <c r="H166" s="829">
        <v>5.07</v>
      </c>
      <c r="I166" s="829" t="s">
        <v>322</v>
      </c>
      <c r="J166" s="1241">
        <f t="shared" si="2"/>
        <v>5.07</v>
      </c>
      <c r="K166" s="840" t="s">
        <v>818</v>
      </c>
      <c r="L166" s="841" t="s">
        <v>661</v>
      </c>
      <c r="M166" s="841" t="s">
        <v>352</v>
      </c>
      <c r="N166" s="841"/>
      <c r="O166" s="841"/>
      <c r="P166" s="841" t="s">
        <v>5</v>
      </c>
      <c r="Q166" s="841" t="s">
        <v>323</v>
      </c>
      <c r="R166" s="840" t="s">
        <v>652</v>
      </c>
    </row>
    <row r="167" spans="1:18" outlineLevel="1">
      <c r="A167" s="847" t="s">
        <v>285</v>
      </c>
      <c r="B167" s="829" t="s">
        <v>3201</v>
      </c>
      <c r="C167" s="839">
        <v>43189</v>
      </c>
      <c r="D167" s="829" t="s">
        <v>3269</v>
      </c>
      <c r="E167" s="830" t="s">
        <v>1087</v>
      </c>
      <c r="F167" s="831">
        <v>71272</v>
      </c>
      <c r="G167" s="832">
        <v>1.43</v>
      </c>
      <c r="H167" s="829">
        <v>1.97</v>
      </c>
      <c r="I167" s="829" t="s">
        <v>322</v>
      </c>
      <c r="J167" s="1241">
        <f t="shared" si="2"/>
        <v>1.97</v>
      </c>
      <c r="K167" s="840" t="s">
        <v>818</v>
      </c>
      <c r="L167" s="841" t="s">
        <v>661</v>
      </c>
      <c r="M167" s="841" t="s">
        <v>352</v>
      </c>
      <c r="N167" s="841"/>
      <c r="O167" s="841"/>
      <c r="P167" s="841" t="s">
        <v>5</v>
      </c>
      <c r="Q167" s="841" t="s">
        <v>323</v>
      </c>
      <c r="R167" s="840" t="s">
        <v>652</v>
      </c>
    </row>
    <row r="168" spans="1:18" outlineLevel="1">
      <c r="A168" s="847" t="s">
        <v>285</v>
      </c>
      <c r="B168" s="829" t="s">
        <v>3201</v>
      </c>
      <c r="C168" s="839">
        <v>43189</v>
      </c>
      <c r="D168" s="829" t="s">
        <v>3269</v>
      </c>
      <c r="E168" s="830" t="s">
        <v>1087</v>
      </c>
      <c r="F168" s="831">
        <v>71272</v>
      </c>
      <c r="G168" s="832">
        <v>4.76</v>
      </c>
      <c r="H168" s="829">
        <v>6.57</v>
      </c>
      <c r="I168" s="829" t="s">
        <v>322</v>
      </c>
      <c r="J168" s="1241">
        <f t="shared" si="2"/>
        <v>6.57</v>
      </c>
      <c r="K168" s="840" t="s">
        <v>818</v>
      </c>
      <c r="L168" s="841" t="s">
        <v>661</v>
      </c>
      <c r="M168" s="841" t="s">
        <v>352</v>
      </c>
      <c r="N168" s="841"/>
      <c r="O168" s="841"/>
      <c r="P168" s="841" t="s">
        <v>5</v>
      </c>
      <c r="Q168" s="841" t="s">
        <v>323</v>
      </c>
      <c r="R168" s="840" t="s">
        <v>652</v>
      </c>
    </row>
    <row r="169" spans="1:18" outlineLevel="1">
      <c r="A169" s="847" t="s">
        <v>285</v>
      </c>
      <c r="B169" s="829" t="s">
        <v>3201</v>
      </c>
      <c r="C169" s="839">
        <v>43189</v>
      </c>
      <c r="D169" s="829" t="s">
        <v>3269</v>
      </c>
      <c r="E169" s="830" t="s">
        <v>1087</v>
      </c>
      <c r="F169" s="831">
        <v>71272</v>
      </c>
      <c r="G169" s="832">
        <v>2.4700000000000002</v>
      </c>
      <c r="H169" s="829">
        <v>3.41</v>
      </c>
      <c r="I169" s="829" t="s">
        <v>322</v>
      </c>
      <c r="J169" s="1241">
        <f t="shared" si="2"/>
        <v>3.41</v>
      </c>
      <c r="K169" s="840" t="s">
        <v>818</v>
      </c>
      <c r="L169" s="841" t="s">
        <v>661</v>
      </c>
      <c r="M169" s="841" t="s">
        <v>352</v>
      </c>
      <c r="N169" s="841"/>
      <c r="O169" s="841"/>
      <c r="P169" s="841" t="s">
        <v>5</v>
      </c>
      <c r="Q169" s="841" t="s">
        <v>323</v>
      </c>
      <c r="R169" s="840" t="s">
        <v>652</v>
      </c>
    </row>
    <row r="170" spans="1:18" outlineLevel="1">
      <c r="A170" s="847" t="s">
        <v>285</v>
      </c>
      <c r="B170" s="829" t="s">
        <v>3201</v>
      </c>
      <c r="C170" s="839">
        <v>43189</v>
      </c>
      <c r="D170" s="829" t="s">
        <v>3269</v>
      </c>
      <c r="E170" s="830" t="s">
        <v>1087</v>
      </c>
      <c r="F170" s="831">
        <v>71272</v>
      </c>
      <c r="G170" s="832">
        <v>2.73</v>
      </c>
      <c r="H170" s="829">
        <v>3.76</v>
      </c>
      <c r="I170" s="829" t="s">
        <v>322</v>
      </c>
      <c r="J170" s="1241">
        <f t="shared" si="2"/>
        <v>3.76</v>
      </c>
      <c r="K170" s="840" t="s">
        <v>818</v>
      </c>
      <c r="L170" s="841" t="s">
        <v>661</v>
      </c>
      <c r="M170" s="841" t="s">
        <v>352</v>
      </c>
      <c r="N170" s="841"/>
      <c r="O170" s="841"/>
      <c r="P170" s="841" t="s">
        <v>5</v>
      </c>
      <c r="Q170" s="841" t="s">
        <v>323</v>
      </c>
      <c r="R170" s="840" t="s">
        <v>652</v>
      </c>
    </row>
    <row r="171" spans="1:18" outlineLevel="1">
      <c r="A171" s="847" t="s">
        <v>285</v>
      </c>
      <c r="B171" s="829" t="s">
        <v>3201</v>
      </c>
      <c r="C171" s="839">
        <v>43189</v>
      </c>
      <c r="D171" s="829" t="s">
        <v>3269</v>
      </c>
      <c r="E171" s="830" t="s">
        <v>1087</v>
      </c>
      <c r="F171" s="831">
        <v>71272</v>
      </c>
      <c r="G171" s="832">
        <v>1.1499999999999999</v>
      </c>
      <c r="H171" s="829">
        <v>1.59</v>
      </c>
      <c r="I171" s="829" t="s">
        <v>322</v>
      </c>
      <c r="J171" s="1241">
        <f t="shared" si="2"/>
        <v>1.59</v>
      </c>
      <c r="K171" s="840" t="s">
        <v>818</v>
      </c>
      <c r="L171" s="841" t="s">
        <v>661</v>
      </c>
      <c r="M171" s="841" t="s">
        <v>352</v>
      </c>
      <c r="N171" s="841"/>
      <c r="O171" s="841"/>
      <c r="P171" s="841" t="s">
        <v>5</v>
      </c>
      <c r="Q171" s="841" t="s">
        <v>323</v>
      </c>
      <c r="R171" s="840" t="s">
        <v>652</v>
      </c>
    </row>
    <row r="172" spans="1:18" outlineLevel="1">
      <c r="A172" s="847" t="s">
        <v>285</v>
      </c>
      <c r="B172" s="829" t="s">
        <v>3201</v>
      </c>
      <c r="C172" s="839">
        <v>43189</v>
      </c>
      <c r="D172" s="829" t="s">
        <v>3269</v>
      </c>
      <c r="E172" s="830" t="s">
        <v>1087</v>
      </c>
      <c r="F172" s="831">
        <v>71272</v>
      </c>
      <c r="G172" s="832">
        <v>1.1499999999999999</v>
      </c>
      <c r="H172" s="829">
        <v>1.59</v>
      </c>
      <c r="I172" s="829" t="s">
        <v>322</v>
      </c>
      <c r="J172" s="1241">
        <f t="shared" si="2"/>
        <v>1.59</v>
      </c>
      <c r="K172" s="840" t="s">
        <v>818</v>
      </c>
      <c r="L172" s="841" t="s">
        <v>661</v>
      </c>
      <c r="M172" s="841" t="s">
        <v>352</v>
      </c>
      <c r="N172" s="841"/>
      <c r="O172" s="841"/>
      <c r="P172" s="841" t="s">
        <v>5</v>
      </c>
      <c r="Q172" s="841" t="s">
        <v>323</v>
      </c>
      <c r="R172" s="840" t="s">
        <v>652</v>
      </c>
    </row>
    <row r="173" spans="1:18" outlineLevel="1">
      <c r="A173" s="847" t="s">
        <v>285</v>
      </c>
      <c r="B173" s="829" t="s">
        <v>3201</v>
      </c>
      <c r="C173" s="839">
        <v>43189</v>
      </c>
      <c r="D173" s="829" t="s">
        <v>3269</v>
      </c>
      <c r="E173" s="830" t="s">
        <v>1087</v>
      </c>
      <c r="F173" s="831">
        <v>71272</v>
      </c>
      <c r="G173" s="832">
        <v>3.66</v>
      </c>
      <c r="H173" s="829">
        <v>5.05</v>
      </c>
      <c r="I173" s="829" t="s">
        <v>322</v>
      </c>
      <c r="J173" s="1241">
        <f t="shared" si="2"/>
        <v>5.05</v>
      </c>
      <c r="K173" s="840" t="s">
        <v>818</v>
      </c>
      <c r="L173" s="841" t="s">
        <v>661</v>
      </c>
      <c r="M173" s="841" t="s">
        <v>352</v>
      </c>
      <c r="N173" s="841"/>
      <c r="O173" s="841"/>
      <c r="P173" s="841" t="s">
        <v>5</v>
      </c>
      <c r="Q173" s="841" t="s">
        <v>323</v>
      </c>
      <c r="R173" s="840" t="s">
        <v>652</v>
      </c>
    </row>
    <row r="174" spans="1:18" outlineLevel="1">
      <c r="A174" s="847" t="s">
        <v>285</v>
      </c>
      <c r="B174" s="829" t="s">
        <v>3201</v>
      </c>
      <c r="C174" s="839">
        <v>43189</v>
      </c>
      <c r="D174" s="829" t="s">
        <v>3269</v>
      </c>
      <c r="E174" s="830" t="s">
        <v>1087</v>
      </c>
      <c r="F174" s="831">
        <v>71272</v>
      </c>
      <c r="G174" s="832">
        <v>3.66</v>
      </c>
      <c r="H174" s="829">
        <v>5.05</v>
      </c>
      <c r="I174" s="829" t="s">
        <v>322</v>
      </c>
      <c r="J174" s="1241">
        <f t="shared" si="2"/>
        <v>5.05</v>
      </c>
      <c r="K174" s="840" t="s">
        <v>818</v>
      </c>
      <c r="L174" s="841" t="s">
        <v>661</v>
      </c>
      <c r="M174" s="841" t="s">
        <v>352</v>
      </c>
      <c r="N174" s="841"/>
      <c r="O174" s="841"/>
      <c r="P174" s="841" t="s">
        <v>5</v>
      </c>
      <c r="Q174" s="841" t="s">
        <v>323</v>
      </c>
      <c r="R174" s="840" t="s">
        <v>652</v>
      </c>
    </row>
    <row r="175" spans="1:18" outlineLevel="1">
      <c r="A175" s="847" t="s">
        <v>285</v>
      </c>
      <c r="B175" s="829" t="s">
        <v>3201</v>
      </c>
      <c r="C175" s="839">
        <v>43189</v>
      </c>
      <c r="D175" s="829" t="s">
        <v>3269</v>
      </c>
      <c r="E175" s="830" t="s">
        <v>1087</v>
      </c>
      <c r="F175" s="831">
        <v>71272</v>
      </c>
      <c r="G175" s="832">
        <v>4.63</v>
      </c>
      <c r="H175" s="829">
        <v>6.38</v>
      </c>
      <c r="I175" s="829" t="s">
        <v>322</v>
      </c>
      <c r="J175" s="1241">
        <f t="shared" si="2"/>
        <v>6.38</v>
      </c>
      <c r="K175" s="840" t="s">
        <v>818</v>
      </c>
      <c r="L175" s="841" t="s">
        <v>661</v>
      </c>
      <c r="M175" s="841" t="s">
        <v>352</v>
      </c>
      <c r="N175" s="841"/>
      <c r="O175" s="841"/>
      <c r="P175" s="841" t="s">
        <v>5</v>
      </c>
      <c r="Q175" s="841" t="s">
        <v>323</v>
      </c>
      <c r="R175" s="840" t="s">
        <v>652</v>
      </c>
    </row>
    <row r="176" spans="1:18" outlineLevel="1">
      <c r="A176" s="847" t="s">
        <v>285</v>
      </c>
      <c r="B176" s="829" t="s">
        <v>3201</v>
      </c>
      <c r="C176" s="839">
        <v>43189</v>
      </c>
      <c r="D176" s="829" t="s">
        <v>3269</v>
      </c>
      <c r="E176" s="830" t="s">
        <v>1087</v>
      </c>
      <c r="F176" s="831">
        <v>71272</v>
      </c>
      <c r="G176" s="832">
        <v>7.01</v>
      </c>
      <c r="H176" s="829">
        <v>9.67</v>
      </c>
      <c r="I176" s="829" t="s">
        <v>322</v>
      </c>
      <c r="J176" s="1241">
        <f t="shared" si="2"/>
        <v>9.67</v>
      </c>
      <c r="K176" s="840" t="s">
        <v>818</v>
      </c>
      <c r="L176" s="841" t="s">
        <v>661</v>
      </c>
      <c r="M176" s="841" t="s">
        <v>352</v>
      </c>
      <c r="N176" s="841"/>
      <c r="O176" s="841"/>
      <c r="P176" s="841" t="s">
        <v>5</v>
      </c>
      <c r="Q176" s="841" t="s">
        <v>323</v>
      </c>
      <c r="R176" s="840" t="s">
        <v>652</v>
      </c>
    </row>
    <row r="177" spans="1:18" outlineLevel="1">
      <c r="A177" s="847" t="s">
        <v>285</v>
      </c>
      <c r="B177" s="829" t="s">
        <v>3201</v>
      </c>
      <c r="C177" s="839">
        <v>43189</v>
      </c>
      <c r="D177" s="829" t="s">
        <v>3269</v>
      </c>
      <c r="E177" s="830" t="s">
        <v>3271</v>
      </c>
      <c r="F177" s="831">
        <v>71272</v>
      </c>
      <c r="G177" s="832">
        <v>8.41</v>
      </c>
      <c r="H177" s="829">
        <v>11.6</v>
      </c>
      <c r="I177" s="829" t="s">
        <v>322</v>
      </c>
      <c r="J177" s="1241">
        <f t="shared" si="2"/>
        <v>11.6</v>
      </c>
      <c r="K177" s="840" t="s">
        <v>818</v>
      </c>
      <c r="L177" s="841" t="s">
        <v>661</v>
      </c>
      <c r="M177" s="841" t="s">
        <v>352</v>
      </c>
      <c r="N177" s="841"/>
      <c r="O177" s="841"/>
      <c r="P177" s="841" t="s">
        <v>5</v>
      </c>
      <c r="Q177" s="841" t="s">
        <v>323</v>
      </c>
      <c r="R177" s="840" t="s">
        <v>652</v>
      </c>
    </row>
    <row r="178" spans="1:18" outlineLevel="1">
      <c r="A178" s="847" t="s">
        <v>285</v>
      </c>
      <c r="B178" s="829" t="s">
        <v>3201</v>
      </c>
      <c r="C178" s="839">
        <v>43189</v>
      </c>
      <c r="D178" s="829" t="s">
        <v>3269</v>
      </c>
      <c r="E178" s="830" t="s">
        <v>3272</v>
      </c>
      <c r="F178" s="831">
        <v>71272</v>
      </c>
      <c r="G178" s="832">
        <v>43.92</v>
      </c>
      <c r="H178" s="829">
        <v>60.56</v>
      </c>
      <c r="I178" s="829" t="s">
        <v>322</v>
      </c>
      <c r="J178" s="1241">
        <f t="shared" si="2"/>
        <v>60.56</v>
      </c>
      <c r="K178" s="840" t="s">
        <v>818</v>
      </c>
      <c r="L178" s="841" t="s">
        <v>661</v>
      </c>
      <c r="M178" s="841" t="s">
        <v>352</v>
      </c>
      <c r="N178" s="841"/>
      <c r="O178" s="841"/>
      <c r="P178" s="841" t="s">
        <v>5</v>
      </c>
      <c r="Q178" s="841" t="s">
        <v>323</v>
      </c>
      <c r="R178" s="840" t="s">
        <v>652</v>
      </c>
    </row>
    <row r="179" spans="1:18" outlineLevel="1">
      <c r="A179" s="847" t="s">
        <v>285</v>
      </c>
      <c r="B179" s="829" t="s">
        <v>3201</v>
      </c>
      <c r="C179" s="839">
        <v>43189</v>
      </c>
      <c r="D179" s="829" t="s">
        <v>3269</v>
      </c>
      <c r="E179" s="830" t="s">
        <v>3273</v>
      </c>
      <c r="F179" s="831">
        <v>71272</v>
      </c>
      <c r="G179" s="832">
        <v>11.22</v>
      </c>
      <c r="H179" s="829">
        <v>15.47</v>
      </c>
      <c r="I179" s="829" t="s">
        <v>322</v>
      </c>
      <c r="J179" s="1241">
        <f t="shared" si="2"/>
        <v>15.47</v>
      </c>
      <c r="K179" s="840" t="s">
        <v>818</v>
      </c>
      <c r="L179" s="841" t="s">
        <v>661</v>
      </c>
      <c r="M179" s="841" t="s">
        <v>352</v>
      </c>
      <c r="N179" s="841"/>
      <c r="O179" s="841"/>
      <c r="P179" s="841" t="s">
        <v>5</v>
      </c>
      <c r="Q179" s="841" t="s">
        <v>323</v>
      </c>
      <c r="R179" s="840" t="s">
        <v>652</v>
      </c>
    </row>
    <row r="180" spans="1:18" outlineLevel="1">
      <c r="A180" s="847" t="s">
        <v>285</v>
      </c>
      <c r="B180" s="829" t="s">
        <v>3201</v>
      </c>
      <c r="C180" s="839">
        <v>43189</v>
      </c>
      <c r="D180" s="829" t="s">
        <v>3269</v>
      </c>
      <c r="E180" s="830" t="s">
        <v>3274</v>
      </c>
      <c r="F180" s="831">
        <v>71272</v>
      </c>
      <c r="G180" s="832">
        <v>5.68</v>
      </c>
      <c r="H180" s="829">
        <v>7.83</v>
      </c>
      <c r="I180" s="829" t="s">
        <v>322</v>
      </c>
      <c r="J180" s="1241">
        <f t="shared" si="2"/>
        <v>7.83</v>
      </c>
      <c r="K180" s="840" t="s">
        <v>818</v>
      </c>
      <c r="L180" s="841" t="s">
        <v>661</v>
      </c>
      <c r="M180" s="841" t="s">
        <v>352</v>
      </c>
      <c r="N180" s="841"/>
      <c r="O180" s="841"/>
      <c r="P180" s="841" t="s">
        <v>5</v>
      </c>
      <c r="Q180" s="841" t="s">
        <v>323</v>
      </c>
      <c r="R180" s="840" t="s">
        <v>652</v>
      </c>
    </row>
    <row r="181" spans="1:18" outlineLevel="1">
      <c r="A181" s="847" t="s">
        <v>285</v>
      </c>
      <c r="B181" s="829" t="s">
        <v>3201</v>
      </c>
      <c r="C181" s="839">
        <v>43189</v>
      </c>
      <c r="D181" s="829" t="s">
        <v>3275</v>
      </c>
      <c r="E181" s="830" t="s">
        <v>3276</v>
      </c>
      <c r="F181" s="831">
        <v>71272</v>
      </c>
      <c r="G181" s="832">
        <v>0.52</v>
      </c>
      <c r="H181" s="829">
        <v>0.72</v>
      </c>
      <c r="I181" s="829" t="s">
        <v>322</v>
      </c>
      <c r="J181" s="1241">
        <f t="shared" si="2"/>
        <v>0.72</v>
      </c>
      <c r="K181" s="840" t="s">
        <v>818</v>
      </c>
      <c r="L181" s="841" t="s">
        <v>661</v>
      </c>
      <c r="M181" s="841" t="s">
        <v>352</v>
      </c>
      <c r="N181" s="841"/>
      <c r="O181" s="841"/>
      <c r="P181" s="841" t="s">
        <v>5</v>
      </c>
      <c r="Q181" s="841" t="s">
        <v>323</v>
      </c>
      <c r="R181" s="840" t="s">
        <v>652</v>
      </c>
    </row>
    <row r="182" spans="1:18" outlineLevel="1">
      <c r="A182" s="847" t="s">
        <v>285</v>
      </c>
      <c r="B182" s="829" t="s">
        <v>3201</v>
      </c>
      <c r="C182" s="839">
        <v>43189</v>
      </c>
      <c r="D182" s="829" t="s">
        <v>3277</v>
      </c>
      <c r="E182" s="830" t="s">
        <v>3039</v>
      </c>
      <c r="F182" s="831">
        <v>71281</v>
      </c>
      <c r="G182" s="832">
        <v>2</v>
      </c>
      <c r="H182" s="829">
        <v>2.76</v>
      </c>
      <c r="I182" s="829" t="s">
        <v>322</v>
      </c>
      <c r="J182" s="1241">
        <f t="shared" si="2"/>
        <v>2.76</v>
      </c>
      <c r="K182" s="840" t="s">
        <v>818</v>
      </c>
      <c r="L182" s="841" t="s">
        <v>665</v>
      </c>
      <c r="M182" s="841" t="s">
        <v>352</v>
      </c>
      <c r="N182" s="841"/>
      <c r="O182" s="841"/>
      <c r="P182" s="841" t="s">
        <v>5</v>
      </c>
      <c r="Q182" s="841" t="s">
        <v>323</v>
      </c>
      <c r="R182" s="840" t="s">
        <v>652</v>
      </c>
    </row>
    <row r="183" spans="1:18" outlineLevel="1">
      <c r="A183" s="847" t="s">
        <v>285</v>
      </c>
      <c r="B183" s="829" t="s">
        <v>3201</v>
      </c>
      <c r="C183" s="839">
        <v>43189</v>
      </c>
      <c r="D183" s="829" t="s">
        <v>3277</v>
      </c>
      <c r="E183" s="830" t="s">
        <v>824</v>
      </c>
      <c r="F183" s="831">
        <v>71281</v>
      </c>
      <c r="G183" s="832">
        <v>3.63</v>
      </c>
      <c r="H183" s="829">
        <v>5</v>
      </c>
      <c r="I183" s="829" t="s">
        <v>322</v>
      </c>
      <c r="J183" s="1241">
        <f t="shared" si="2"/>
        <v>5</v>
      </c>
      <c r="K183" s="840" t="s">
        <v>818</v>
      </c>
      <c r="L183" s="841" t="s">
        <v>665</v>
      </c>
      <c r="M183" s="841" t="s">
        <v>352</v>
      </c>
      <c r="N183" s="841"/>
      <c r="O183" s="841"/>
      <c r="P183" s="841" t="s">
        <v>5</v>
      </c>
      <c r="Q183" s="841" t="s">
        <v>323</v>
      </c>
      <c r="R183" s="840" t="s">
        <v>652</v>
      </c>
    </row>
    <row r="184" spans="1:18" outlineLevel="1">
      <c r="A184" s="847" t="s">
        <v>285</v>
      </c>
      <c r="B184" s="829" t="s">
        <v>3201</v>
      </c>
      <c r="C184" s="839">
        <v>43189</v>
      </c>
      <c r="D184" s="829" t="s">
        <v>3277</v>
      </c>
      <c r="E184" s="830" t="s">
        <v>825</v>
      </c>
      <c r="F184" s="831">
        <v>71281</v>
      </c>
      <c r="G184" s="832">
        <v>0.57999999999999996</v>
      </c>
      <c r="H184" s="829">
        <v>0.8</v>
      </c>
      <c r="I184" s="829" t="s">
        <v>322</v>
      </c>
      <c r="J184" s="1241">
        <f t="shared" si="2"/>
        <v>0.8</v>
      </c>
      <c r="K184" s="840" t="s">
        <v>818</v>
      </c>
      <c r="L184" s="841" t="s">
        <v>665</v>
      </c>
      <c r="M184" s="841" t="s">
        <v>352</v>
      </c>
      <c r="N184" s="841"/>
      <c r="O184" s="841"/>
      <c r="P184" s="841" t="s">
        <v>5</v>
      </c>
      <c r="Q184" s="841" t="s">
        <v>323</v>
      </c>
      <c r="R184" s="840" t="s">
        <v>652</v>
      </c>
    </row>
    <row r="185" spans="1:18" outlineLevel="1">
      <c r="A185" s="847" t="s">
        <v>285</v>
      </c>
      <c r="B185" s="829" t="s">
        <v>3201</v>
      </c>
      <c r="C185" s="839">
        <v>43189</v>
      </c>
      <c r="D185" s="829" t="s">
        <v>3277</v>
      </c>
      <c r="E185" s="830" t="s">
        <v>3039</v>
      </c>
      <c r="F185" s="831">
        <v>71281</v>
      </c>
      <c r="G185" s="832">
        <v>1.68</v>
      </c>
      <c r="H185" s="829">
        <v>2.31</v>
      </c>
      <c r="I185" s="829" t="s">
        <v>322</v>
      </c>
      <c r="J185" s="1241">
        <f t="shared" si="2"/>
        <v>2.31</v>
      </c>
      <c r="K185" s="840" t="s">
        <v>818</v>
      </c>
      <c r="L185" s="841" t="s">
        <v>665</v>
      </c>
      <c r="M185" s="841" t="s">
        <v>352</v>
      </c>
      <c r="N185" s="841"/>
      <c r="O185" s="841"/>
      <c r="P185" s="841" t="s">
        <v>5</v>
      </c>
      <c r="Q185" s="841" t="s">
        <v>323</v>
      </c>
      <c r="R185" s="840" t="s">
        <v>652</v>
      </c>
    </row>
    <row r="186" spans="1:18" outlineLevel="1">
      <c r="A186" s="847" t="s">
        <v>285</v>
      </c>
      <c r="B186" s="829" t="s">
        <v>3201</v>
      </c>
      <c r="C186" s="839">
        <v>43189</v>
      </c>
      <c r="D186" s="829" t="s">
        <v>3277</v>
      </c>
      <c r="E186" s="830" t="s">
        <v>3039</v>
      </c>
      <c r="F186" s="831">
        <v>71281</v>
      </c>
      <c r="G186" s="832">
        <v>3.79</v>
      </c>
      <c r="H186" s="829">
        <v>5.22</v>
      </c>
      <c r="I186" s="829" t="s">
        <v>322</v>
      </c>
      <c r="J186" s="1241">
        <f t="shared" si="2"/>
        <v>5.22</v>
      </c>
      <c r="K186" s="840" t="s">
        <v>818</v>
      </c>
      <c r="L186" s="841" t="s">
        <v>665</v>
      </c>
      <c r="M186" s="841" t="s">
        <v>352</v>
      </c>
      <c r="N186" s="841"/>
      <c r="O186" s="841"/>
      <c r="P186" s="841" t="s">
        <v>5</v>
      </c>
      <c r="Q186" s="841" t="s">
        <v>323</v>
      </c>
      <c r="R186" s="840" t="s">
        <v>652</v>
      </c>
    </row>
    <row r="187" spans="1:18" outlineLevel="1">
      <c r="A187" s="847" t="s">
        <v>285</v>
      </c>
      <c r="B187" s="829" t="s">
        <v>3201</v>
      </c>
      <c r="C187" s="839">
        <v>43189</v>
      </c>
      <c r="D187" s="829" t="s">
        <v>3277</v>
      </c>
      <c r="E187" s="830" t="s">
        <v>3039</v>
      </c>
      <c r="F187" s="831">
        <v>71281</v>
      </c>
      <c r="G187" s="832">
        <v>0.12</v>
      </c>
      <c r="H187" s="829">
        <v>0.17</v>
      </c>
      <c r="I187" s="829" t="s">
        <v>322</v>
      </c>
      <c r="J187" s="1241">
        <f t="shared" si="2"/>
        <v>0.17</v>
      </c>
      <c r="K187" s="840" t="s">
        <v>818</v>
      </c>
      <c r="L187" s="841" t="s">
        <v>665</v>
      </c>
      <c r="M187" s="841" t="s">
        <v>352</v>
      </c>
      <c r="N187" s="841"/>
      <c r="O187" s="841"/>
      <c r="P187" s="841" t="s">
        <v>5</v>
      </c>
      <c r="Q187" s="841" t="s">
        <v>323</v>
      </c>
      <c r="R187" s="840" t="s">
        <v>652</v>
      </c>
    </row>
    <row r="188" spans="1:18">
      <c r="A188" s="842" t="s">
        <v>647</v>
      </c>
      <c r="B188" s="842"/>
      <c r="C188" s="842"/>
      <c r="D188" s="842"/>
      <c r="E188" s="843"/>
      <c r="F188" s="844"/>
      <c r="G188" s="845">
        <f>SUM(G153:G187)</f>
        <v>343.41000000000008</v>
      </c>
      <c r="H188" s="846">
        <f>SUM(H153:H187)</f>
        <v>473.52000000000015</v>
      </c>
      <c r="I188" s="842"/>
      <c r="J188" s="1242">
        <f>SUM(J153:J187)</f>
        <v>473.52000000000015</v>
      </c>
      <c r="K188" s="842"/>
      <c r="L188" s="842"/>
      <c r="M188" s="842"/>
      <c r="N188" s="842"/>
      <c r="O188" s="842"/>
      <c r="P188" s="842"/>
      <c r="Q188" s="842"/>
      <c r="R188" s="842"/>
    </row>
    <row r="189" spans="1:18" outlineLevel="1">
      <c r="A189" s="847" t="s">
        <v>286</v>
      </c>
      <c r="B189" s="829" t="s">
        <v>3201</v>
      </c>
      <c r="C189" s="839">
        <v>43180</v>
      </c>
      <c r="D189" s="829" t="s">
        <v>3229</v>
      </c>
      <c r="E189" s="830" t="s">
        <v>3278</v>
      </c>
      <c r="F189" s="831">
        <v>71272</v>
      </c>
      <c r="G189" s="832">
        <v>-10.91</v>
      </c>
      <c r="H189" s="829">
        <v>-15.05</v>
      </c>
      <c r="I189" s="829" t="s">
        <v>322</v>
      </c>
      <c r="J189" s="1241">
        <f>H189</f>
        <v>-15.05</v>
      </c>
      <c r="K189" s="840" t="s">
        <v>752</v>
      </c>
      <c r="L189" s="841" t="s">
        <v>661</v>
      </c>
      <c r="M189" s="841" t="s">
        <v>352</v>
      </c>
      <c r="N189" s="841"/>
      <c r="O189" s="841"/>
      <c r="P189" s="841" t="s">
        <v>5</v>
      </c>
      <c r="Q189" s="841" t="s">
        <v>323</v>
      </c>
      <c r="R189" s="840" t="s">
        <v>652</v>
      </c>
    </row>
    <row r="190" spans="1:18" outlineLevel="1">
      <c r="A190" s="847" t="s">
        <v>286</v>
      </c>
      <c r="B190" s="829" t="s">
        <v>3201</v>
      </c>
      <c r="C190" s="839">
        <v>43181</v>
      </c>
      <c r="D190" s="829" t="s">
        <v>3279</v>
      </c>
      <c r="E190" s="830" t="s">
        <v>3280</v>
      </c>
      <c r="F190" s="831">
        <v>71272</v>
      </c>
      <c r="G190" s="832">
        <v>237.13</v>
      </c>
      <c r="H190" s="829">
        <v>326.99</v>
      </c>
      <c r="I190" s="829" t="s">
        <v>322</v>
      </c>
      <c r="J190" s="1241">
        <f>H190</f>
        <v>326.99</v>
      </c>
      <c r="K190" s="840" t="s">
        <v>752</v>
      </c>
      <c r="L190" s="841" t="s">
        <v>661</v>
      </c>
      <c r="M190" s="841" t="s">
        <v>352</v>
      </c>
      <c r="N190" s="841"/>
      <c r="O190" s="841"/>
      <c r="P190" s="841" t="s">
        <v>5</v>
      </c>
      <c r="Q190" s="841" t="s">
        <v>323</v>
      </c>
      <c r="R190" s="840" t="s">
        <v>652</v>
      </c>
    </row>
    <row r="191" spans="1:18">
      <c r="A191" s="842" t="s">
        <v>647</v>
      </c>
      <c r="B191" s="842"/>
      <c r="C191" s="842"/>
      <c r="D191" s="842"/>
      <c r="E191" s="843"/>
      <c r="F191" s="844"/>
      <c r="G191" s="845">
        <f>SUM(G189:G190)</f>
        <v>226.22</v>
      </c>
      <c r="H191" s="846">
        <f>SUM(H189:H190)</f>
        <v>311.94</v>
      </c>
      <c r="I191" s="842"/>
      <c r="J191" s="1242">
        <f>SUM(J189:J190)</f>
        <v>311.94</v>
      </c>
      <c r="K191" s="842"/>
      <c r="L191" s="842"/>
      <c r="M191" s="842"/>
      <c r="N191" s="842"/>
      <c r="O191" s="842"/>
      <c r="P191" s="842"/>
      <c r="Q191" s="842"/>
      <c r="R191" s="842"/>
    </row>
    <row r="192" spans="1:18" outlineLevel="1">
      <c r="A192" s="847" t="s">
        <v>287</v>
      </c>
      <c r="B192" s="829" t="s">
        <v>3201</v>
      </c>
      <c r="C192" s="839">
        <v>43175</v>
      </c>
      <c r="D192" s="829" t="s">
        <v>3281</v>
      </c>
      <c r="E192" s="830" t="s">
        <v>3282</v>
      </c>
      <c r="F192" s="831">
        <v>71272</v>
      </c>
      <c r="G192" s="832">
        <v>108.78</v>
      </c>
      <c r="H192" s="829">
        <v>150</v>
      </c>
      <c r="I192" s="829" t="s">
        <v>322</v>
      </c>
      <c r="J192" s="1241">
        <f>H192</f>
        <v>150</v>
      </c>
      <c r="K192" s="840" t="s">
        <v>835</v>
      </c>
      <c r="L192" s="841" t="s">
        <v>661</v>
      </c>
      <c r="M192" s="841" t="s">
        <v>352</v>
      </c>
      <c r="N192" s="841"/>
      <c r="O192" s="841"/>
      <c r="P192" s="841" t="s">
        <v>5</v>
      </c>
      <c r="Q192" s="841" t="s">
        <v>323</v>
      </c>
      <c r="R192" s="840" t="s">
        <v>652</v>
      </c>
    </row>
    <row r="193" spans="1:18" outlineLevel="1">
      <c r="A193" s="847" t="s">
        <v>287</v>
      </c>
      <c r="B193" s="829" t="s">
        <v>3201</v>
      </c>
      <c r="C193" s="839">
        <v>43175</v>
      </c>
      <c r="D193" s="829" t="s">
        <v>3281</v>
      </c>
      <c r="E193" s="830" t="s">
        <v>3283</v>
      </c>
      <c r="F193" s="831">
        <v>71272</v>
      </c>
      <c r="G193" s="832">
        <v>108.78</v>
      </c>
      <c r="H193" s="829">
        <v>150</v>
      </c>
      <c r="I193" s="829" t="s">
        <v>322</v>
      </c>
      <c r="J193" s="1241">
        <f>H193</f>
        <v>150</v>
      </c>
      <c r="K193" s="840" t="s">
        <v>835</v>
      </c>
      <c r="L193" s="841" t="s">
        <v>661</v>
      </c>
      <c r="M193" s="841" t="s">
        <v>352</v>
      </c>
      <c r="N193" s="841"/>
      <c r="O193" s="841"/>
      <c r="P193" s="841" t="s">
        <v>5</v>
      </c>
      <c r="Q193" s="841" t="s">
        <v>323</v>
      </c>
      <c r="R193" s="840" t="s">
        <v>652</v>
      </c>
    </row>
    <row r="194" spans="1:18" outlineLevel="1">
      <c r="A194" s="847" t="s">
        <v>287</v>
      </c>
      <c r="B194" s="829" t="s">
        <v>3201</v>
      </c>
      <c r="C194" s="839">
        <v>43177</v>
      </c>
      <c r="D194" s="829" t="s">
        <v>3252</v>
      </c>
      <c r="E194" s="830" t="s">
        <v>1463</v>
      </c>
      <c r="F194" s="831">
        <v>71272</v>
      </c>
      <c r="G194" s="832">
        <v>7.25</v>
      </c>
      <c r="H194" s="829">
        <v>10</v>
      </c>
      <c r="I194" s="829" t="s">
        <v>322</v>
      </c>
      <c r="J194" s="1241">
        <f>H194</f>
        <v>10</v>
      </c>
      <c r="K194" s="840" t="s">
        <v>835</v>
      </c>
      <c r="L194" s="841" t="s">
        <v>661</v>
      </c>
      <c r="M194" s="841" t="s">
        <v>352</v>
      </c>
      <c r="N194" s="841"/>
      <c r="O194" s="841"/>
      <c r="P194" s="841" t="s">
        <v>5</v>
      </c>
      <c r="Q194" s="841" t="s">
        <v>323</v>
      </c>
      <c r="R194" s="840" t="s">
        <v>652</v>
      </c>
    </row>
    <row r="195" spans="1:18" outlineLevel="1">
      <c r="A195" s="847" t="s">
        <v>287</v>
      </c>
      <c r="B195" s="829" t="s">
        <v>3201</v>
      </c>
      <c r="C195" s="839">
        <v>43181</v>
      </c>
      <c r="D195" s="829" t="s">
        <v>3229</v>
      </c>
      <c r="E195" s="830" t="s">
        <v>1463</v>
      </c>
      <c r="F195" s="831">
        <v>71272</v>
      </c>
      <c r="G195" s="832">
        <v>7.25</v>
      </c>
      <c r="H195" s="829">
        <v>10</v>
      </c>
      <c r="I195" s="829" t="s">
        <v>322</v>
      </c>
      <c r="J195" s="1241">
        <f>H195</f>
        <v>10</v>
      </c>
      <c r="K195" s="840" t="s">
        <v>835</v>
      </c>
      <c r="L195" s="841" t="s">
        <v>661</v>
      </c>
      <c r="M195" s="841" t="s">
        <v>352</v>
      </c>
      <c r="N195" s="841"/>
      <c r="O195" s="841"/>
      <c r="P195" s="841" t="s">
        <v>5</v>
      </c>
      <c r="Q195" s="841" t="s">
        <v>323</v>
      </c>
      <c r="R195" s="840" t="s">
        <v>652</v>
      </c>
    </row>
    <row r="196" spans="1:18">
      <c r="A196" s="842" t="s">
        <v>647</v>
      </c>
      <c r="B196" s="842"/>
      <c r="C196" s="842"/>
      <c r="D196" s="842"/>
      <c r="E196" s="843"/>
      <c r="F196" s="844"/>
      <c r="G196" s="845">
        <f>SUM(G192:G195)</f>
        <v>232.06</v>
      </c>
      <c r="H196" s="846">
        <f>SUM(H192:H195)</f>
        <v>320</v>
      </c>
      <c r="I196" s="842"/>
      <c r="J196" s="1242">
        <f>SUM(J192:J195)</f>
        <v>320</v>
      </c>
      <c r="K196" s="842"/>
      <c r="L196" s="842"/>
      <c r="M196" s="842"/>
      <c r="N196" s="842"/>
      <c r="O196" s="842"/>
      <c r="P196" s="842"/>
      <c r="Q196" s="842"/>
      <c r="R196" s="842"/>
    </row>
    <row r="197" spans="1:18" outlineLevel="1">
      <c r="A197" s="847" t="s">
        <v>289</v>
      </c>
      <c r="B197" s="829" t="s">
        <v>3201</v>
      </c>
      <c r="C197" s="839">
        <v>43181</v>
      </c>
      <c r="D197" s="829" t="s">
        <v>3230</v>
      </c>
      <c r="E197" s="830" t="s">
        <v>3284</v>
      </c>
      <c r="F197" s="831">
        <v>71272</v>
      </c>
      <c r="G197" s="832">
        <v>123.19</v>
      </c>
      <c r="H197" s="829">
        <v>169.88</v>
      </c>
      <c r="I197" s="829" t="s">
        <v>322</v>
      </c>
      <c r="J197" s="1241">
        <f t="shared" ref="J197:J206" si="3">H197</f>
        <v>169.88</v>
      </c>
      <c r="K197" s="840" t="s">
        <v>691</v>
      </c>
      <c r="L197" s="841" t="s">
        <v>661</v>
      </c>
      <c r="M197" s="841" t="s">
        <v>352</v>
      </c>
      <c r="N197" s="841" t="s">
        <v>760</v>
      </c>
      <c r="O197" s="841"/>
      <c r="P197" s="841" t="s">
        <v>5</v>
      </c>
      <c r="Q197" s="841" t="s">
        <v>323</v>
      </c>
      <c r="R197" s="840" t="s">
        <v>652</v>
      </c>
    </row>
    <row r="198" spans="1:18" outlineLevel="1">
      <c r="A198" s="847" t="s">
        <v>289</v>
      </c>
      <c r="B198" s="829" t="s">
        <v>3201</v>
      </c>
      <c r="C198" s="839">
        <v>43181</v>
      </c>
      <c r="D198" s="829" t="s">
        <v>3230</v>
      </c>
      <c r="E198" s="830" t="s">
        <v>3285</v>
      </c>
      <c r="F198" s="831">
        <v>71272</v>
      </c>
      <c r="G198" s="832">
        <v>72.290000000000006</v>
      </c>
      <c r="H198" s="829">
        <v>99.69</v>
      </c>
      <c r="I198" s="829" t="s">
        <v>322</v>
      </c>
      <c r="J198" s="1241">
        <f t="shared" si="3"/>
        <v>99.69</v>
      </c>
      <c r="K198" s="840" t="s">
        <v>691</v>
      </c>
      <c r="L198" s="841" t="s">
        <v>661</v>
      </c>
      <c r="M198" s="841" t="s">
        <v>352</v>
      </c>
      <c r="N198" s="841" t="s">
        <v>674</v>
      </c>
      <c r="O198" s="841"/>
      <c r="P198" s="841" t="s">
        <v>5</v>
      </c>
      <c r="Q198" s="841" t="s">
        <v>323</v>
      </c>
      <c r="R198" s="840" t="s">
        <v>652</v>
      </c>
    </row>
    <row r="199" spans="1:18" outlineLevel="1">
      <c r="A199" s="847" t="s">
        <v>289</v>
      </c>
      <c r="B199" s="829" t="s">
        <v>3201</v>
      </c>
      <c r="C199" s="839">
        <v>43186</v>
      </c>
      <c r="D199" s="829" t="s">
        <v>3286</v>
      </c>
      <c r="E199" s="830" t="s">
        <v>3287</v>
      </c>
      <c r="F199" s="831">
        <v>71281</v>
      </c>
      <c r="G199" s="832">
        <v>24.86</v>
      </c>
      <c r="H199" s="829">
        <v>34.28</v>
      </c>
      <c r="I199" s="829" t="s">
        <v>322</v>
      </c>
      <c r="J199" s="1241">
        <f t="shared" si="3"/>
        <v>34.28</v>
      </c>
      <c r="K199" s="840" t="s">
        <v>691</v>
      </c>
      <c r="L199" s="841" t="s">
        <v>665</v>
      </c>
      <c r="M199" s="841" t="s">
        <v>352</v>
      </c>
      <c r="N199" s="841" t="s">
        <v>783</v>
      </c>
      <c r="O199" s="841"/>
      <c r="P199" s="841" t="s">
        <v>5</v>
      </c>
      <c r="Q199" s="841" t="s">
        <v>323</v>
      </c>
      <c r="R199" s="840" t="s">
        <v>652</v>
      </c>
    </row>
    <row r="200" spans="1:18" outlineLevel="1">
      <c r="A200" s="847" t="s">
        <v>289</v>
      </c>
      <c r="B200" s="829" t="s">
        <v>3201</v>
      </c>
      <c r="C200" s="839">
        <v>43168</v>
      </c>
      <c r="D200" s="829" t="s">
        <v>3288</v>
      </c>
      <c r="E200" s="830" t="s">
        <v>3289</v>
      </c>
      <c r="F200" s="831">
        <v>71281</v>
      </c>
      <c r="G200" s="832">
        <v>2.2599999999999998</v>
      </c>
      <c r="H200" s="829">
        <v>3.12</v>
      </c>
      <c r="I200" s="829" t="s">
        <v>322</v>
      </c>
      <c r="J200" s="1241">
        <f t="shared" si="3"/>
        <v>3.12</v>
      </c>
      <c r="K200" s="840" t="s">
        <v>691</v>
      </c>
      <c r="L200" s="841" t="s">
        <v>665</v>
      </c>
      <c r="M200" s="841" t="s">
        <v>352</v>
      </c>
      <c r="N200" s="841" t="s">
        <v>783</v>
      </c>
      <c r="O200" s="841"/>
      <c r="P200" s="841" t="s">
        <v>5</v>
      </c>
      <c r="Q200" s="841" t="s">
        <v>323</v>
      </c>
      <c r="R200" s="840" t="s">
        <v>652</v>
      </c>
    </row>
    <row r="201" spans="1:18" outlineLevel="1">
      <c r="A201" s="847" t="s">
        <v>289</v>
      </c>
      <c r="B201" s="829" t="s">
        <v>3201</v>
      </c>
      <c r="C201" s="839">
        <v>43181</v>
      </c>
      <c r="D201" s="829" t="s">
        <v>3290</v>
      </c>
      <c r="E201" s="830" t="s">
        <v>3291</v>
      </c>
      <c r="F201" s="831">
        <v>71272</v>
      </c>
      <c r="G201" s="832">
        <v>1.7</v>
      </c>
      <c r="H201" s="829">
        <v>2.34</v>
      </c>
      <c r="I201" s="829" t="s">
        <v>322</v>
      </c>
      <c r="J201" s="1241">
        <f t="shared" si="3"/>
        <v>2.34</v>
      </c>
      <c r="K201" s="840" t="s">
        <v>691</v>
      </c>
      <c r="L201" s="841" t="s">
        <v>661</v>
      </c>
      <c r="M201" s="841" t="s">
        <v>352</v>
      </c>
      <c r="N201" s="841" t="s">
        <v>783</v>
      </c>
      <c r="O201" s="841"/>
      <c r="P201" s="841" t="s">
        <v>5</v>
      </c>
      <c r="Q201" s="841" t="s">
        <v>323</v>
      </c>
      <c r="R201" s="840" t="s">
        <v>652</v>
      </c>
    </row>
    <row r="202" spans="1:18" outlineLevel="1">
      <c r="A202" s="847" t="s">
        <v>289</v>
      </c>
      <c r="B202" s="829" t="s">
        <v>3201</v>
      </c>
      <c r="C202" s="839">
        <v>43181</v>
      </c>
      <c r="D202" s="829" t="s">
        <v>3290</v>
      </c>
      <c r="E202" s="830" t="s">
        <v>3292</v>
      </c>
      <c r="F202" s="831">
        <v>71272</v>
      </c>
      <c r="G202" s="832">
        <v>31.65</v>
      </c>
      <c r="H202" s="829">
        <v>43.65</v>
      </c>
      <c r="I202" s="829" t="s">
        <v>322</v>
      </c>
      <c r="J202" s="1241">
        <f t="shared" si="3"/>
        <v>43.65</v>
      </c>
      <c r="K202" s="840" t="s">
        <v>691</v>
      </c>
      <c r="L202" s="841" t="s">
        <v>661</v>
      </c>
      <c r="M202" s="841" t="s">
        <v>352</v>
      </c>
      <c r="N202" s="841" t="s">
        <v>760</v>
      </c>
      <c r="O202" s="841"/>
      <c r="P202" s="841" t="s">
        <v>5</v>
      </c>
      <c r="Q202" s="841" t="s">
        <v>323</v>
      </c>
      <c r="R202" s="840" t="s">
        <v>652</v>
      </c>
    </row>
    <row r="203" spans="1:18" outlineLevel="1">
      <c r="A203" s="847" t="s">
        <v>289</v>
      </c>
      <c r="B203" s="829" t="s">
        <v>3201</v>
      </c>
      <c r="C203" s="839">
        <v>43181</v>
      </c>
      <c r="D203" s="829" t="s">
        <v>3290</v>
      </c>
      <c r="E203" s="830" t="s">
        <v>3293</v>
      </c>
      <c r="F203" s="831">
        <v>71272</v>
      </c>
      <c r="G203" s="832">
        <v>23.17</v>
      </c>
      <c r="H203" s="829">
        <v>31.95</v>
      </c>
      <c r="I203" s="829" t="s">
        <v>322</v>
      </c>
      <c r="J203" s="1241">
        <f t="shared" si="3"/>
        <v>31.95</v>
      </c>
      <c r="K203" s="840" t="s">
        <v>691</v>
      </c>
      <c r="L203" s="841" t="s">
        <v>661</v>
      </c>
      <c r="M203" s="841" t="s">
        <v>352</v>
      </c>
      <c r="N203" s="841" t="s">
        <v>1003</v>
      </c>
      <c r="O203" s="841"/>
      <c r="P203" s="841" t="s">
        <v>5</v>
      </c>
      <c r="Q203" s="841" t="s">
        <v>323</v>
      </c>
      <c r="R203" s="840" t="s">
        <v>652</v>
      </c>
    </row>
    <row r="204" spans="1:18" outlineLevel="1">
      <c r="A204" s="847" t="s">
        <v>289</v>
      </c>
      <c r="B204" s="829" t="s">
        <v>3201</v>
      </c>
      <c r="C204" s="839">
        <v>43181</v>
      </c>
      <c r="D204" s="829" t="s">
        <v>3290</v>
      </c>
      <c r="E204" s="830" t="s">
        <v>3284</v>
      </c>
      <c r="F204" s="831">
        <v>71272</v>
      </c>
      <c r="G204" s="832">
        <v>24.8</v>
      </c>
      <c r="H204" s="829">
        <v>34.200000000000003</v>
      </c>
      <c r="I204" s="829" t="s">
        <v>322</v>
      </c>
      <c r="J204" s="1241">
        <f t="shared" si="3"/>
        <v>34.200000000000003</v>
      </c>
      <c r="K204" s="840" t="s">
        <v>691</v>
      </c>
      <c r="L204" s="841" t="s">
        <v>661</v>
      </c>
      <c r="M204" s="841" t="s">
        <v>352</v>
      </c>
      <c r="N204" s="841" t="s">
        <v>760</v>
      </c>
      <c r="O204" s="841"/>
      <c r="P204" s="841" t="s">
        <v>5</v>
      </c>
      <c r="Q204" s="841" t="s">
        <v>323</v>
      </c>
      <c r="R204" s="840" t="s">
        <v>652</v>
      </c>
    </row>
    <row r="205" spans="1:18" outlineLevel="1">
      <c r="A205" s="847" t="s">
        <v>289</v>
      </c>
      <c r="B205" s="829" t="s">
        <v>3201</v>
      </c>
      <c r="C205" s="839">
        <v>43181</v>
      </c>
      <c r="D205" s="829" t="s">
        <v>3290</v>
      </c>
      <c r="E205" s="830" t="s">
        <v>3294</v>
      </c>
      <c r="F205" s="831">
        <v>71272</v>
      </c>
      <c r="G205" s="832">
        <v>3.81</v>
      </c>
      <c r="H205" s="829">
        <v>5.25</v>
      </c>
      <c r="I205" s="829" t="s">
        <v>322</v>
      </c>
      <c r="J205" s="1241">
        <f t="shared" si="3"/>
        <v>5.25</v>
      </c>
      <c r="K205" s="840" t="s">
        <v>691</v>
      </c>
      <c r="L205" s="841" t="s">
        <v>661</v>
      </c>
      <c r="M205" s="841" t="s">
        <v>352</v>
      </c>
      <c r="N205" s="841" t="s">
        <v>791</v>
      </c>
      <c r="O205" s="841"/>
      <c r="P205" s="841" t="s">
        <v>5</v>
      </c>
      <c r="Q205" s="841" t="s">
        <v>323</v>
      </c>
      <c r="R205" s="840" t="s">
        <v>652</v>
      </c>
    </row>
    <row r="206" spans="1:18" outlineLevel="1">
      <c r="A206" s="847" t="s">
        <v>289</v>
      </c>
      <c r="B206" s="829" t="s">
        <v>3201</v>
      </c>
      <c r="C206" s="839">
        <v>43181</v>
      </c>
      <c r="D206" s="829" t="s">
        <v>3290</v>
      </c>
      <c r="E206" s="830" t="s">
        <v>3295</v>
      </c>
      <c r="F206" s="831">
        <v>71272</v>
      </c>
      <c r="G206" s="832">
        <v>12.52</v>
      </c>
      <c r="H206" s="829">
        <v>17.27</v>
      </c>
      <c r="I206" s="829" t="s">
        <v>322</v>
      </c>
      <c r="J206" s="1241">
        <f t="shared" si="3"/>
        <v>17.27</v>
      </c>
      <c r="K206" s="840" t="s">
        <v>691</v>
      </c>
      <c r="L206" s="841" t="s">
        <v>661</v>
      </c>
      <c r="M206" s="841" t="s">
        <v>352</v>
      </c>
      <c r="N206" s="841" t="s">
        <v>725</v>
      </c>
      <c r="O206" s="841"/>
      <c r="P206" s="841" t="s">
        <v>5</v>
      </c>
      <c r="Q206" s="841" t="s">
        <v>323</v>
      </c>
      <c r="R206" s="840" t="s">
        <v>652</v>
      </c>
    </row>
    <row r="207" spans="1:18">
      <c r="A207" s="842" t="s">
        <v>647</v>
      </c>
      <c r="B207" s="842"/>
      <c r="C207" s="842"/>
      <c r="D207" s="842"/>
      <c r="E207" s="843"/>
      <c r="F207" s="844"/>
      <c r="G207" s="845">
        <f>SUM(G197:G206)</f>
        <v>320.25</v>
      </c>
      <c r="H207" s="846">
        <f>SUM(H197:H206)</f>
        <v>441.62999999999994</v>
      </c>
      <c r="I207" s="842"/>
      <c r="J207" s="1242">
        <f>SUM(J197:J206)</f>
        <v>441.62999999999994</v>
      </c>
      <c r="K207" s="842"/>
      <c r="L207" s="842"/>
      <c r="M207" s="842"/>
      <c r="N207" s="842"/>
      <c r="O207" s="842"/>
      <c r="P207" s="842"/>
      <c r="Q207" s="842"/>
      <c r="R207" s="842"/>
    </row>
    <row r="208" spans="1:18" outlineLevel="1">
      <c r="A208" s="847" t="s">
        <v>292</v>
      </c>
      <c r="B208" s="829" t="s">
        <v>3201</v>
      </c>
      <c r="C208" s="839">
        <v>43181</v>
      </c>
      <c r="D208" s="829" t="s">
        <v>3229</v>
      </c>
      <c r="E208" s="830" t="s">
        <v>3296</v>
      </c>
      <c r="F208" s="831">
        <v>71272</v>
      </c>
      <c r="G208" s="832">
        <v>5.22</v>
      </c>
      <c r="H208" s="829">
        <v>7.2</v>
      </c>
      <c r="I208" s="829" t="s">
        <v>322</v>
      </c>
      <c r="J208" s="1241">
        <f t="shared" ref="J208:J215" si="4">H208</f>
        <v>7.2</v>
      </c>
      <c r="K208" s="840" t="s">
        <v>865</v>
      </c>
      <c r="L208" s="841" t="s">
        <v>661</v>
      </c>
      <c r="M208" s="841" t="s">
        <v>352</v>
      </c>
      <c r="N208" s="841" t="s">
        <v>1390</v>
      </c>
      <c r="O208" s="841"/>
      <c r="P208" s="841" t="s">
        <v>5</v>
      </c>
      <c r="Q208" s="841" t="s">
        <v>323</v>
      </c>
      <c r="R208" s="840" t="s">
        <v>652</v>
      </c>
    </row>
    <row r="209" spans="1:18" outlineLevel="1">
      <c r="A209" s="847" t="s">
        <v>292</v>
      </c>
      <c r="B209" s="829" t="s">
        <v>3201</v>
      </c>
      <c r="C209" s="839">
        <v>43182</v>
      </c>
      <c r="D209" s="829" t="s">
        <v>3297</v>
      </c>
      <c r="E209" s="830" t="s">
        <v>3298</v>
      </c>
      <c r="F209" s="831">
        <v>71272</v>
      </c>
      <c r="G209" s="832">
        <v>145.04</v>
      </c>
      <c r="H209" s="829">
        <v>200</v>
      </c>
      <c r="I209" s="829" t="s">
        <v>322</v>
      </c>
      <c r="J209" s="1241">
        <f t="shared" si="4"/>
        <v>200</v>
      </c>
      <c r="K209" s="840" t="s">
        <v>865</v>
      </c>
      <c r="L209" s="841" t="s">
        <v>661</v>
      </c>
      <c r="M209" s="841" t="s">
        <v>352</v>
      </c>
      <c r="N209" s="841" t="s">
        <v>1390</v>
      </c>
      <c r="O209" s="841"/>
      <c r="P209" s="841" t="s">
        <v>5</v>
      </c>
      <c r="Q209" s="841" t="s">
        <v>323</v>
      </c>
      <c r="R209" s="840" t="s">
        <v>652</v>
      </c>
    </row>
    <row r="210" spans="1:18" outlineLevel="1">
      <c r="A210" s="847" t="s">
        <v>292</v>
      </c>
      <c r="B210" s="829" t="s">
        <v>3201</v>
      </c>
      <c r="C210" s="839">
        <v>43182</v>
      </c>
      <c r="D210" s="829" t="s">
        <v>3299</v>
      </c>
      <c r="E210" s="830" t="s">
        <v>3300</v>
      </c>
      <c r="F210" s="831">
        <v>71281</v>
      </c>
      <c r="G210" s="832">
        <v>130.86000000000001</v>
      </c>
      <c r="H210" s="829">
        <v>180.45</v>
      </c>
      <c r="I210" s="829" t="s">
        <v>322</v>
      </c>
      <c r="J210" s="1241">
        <f t="shared" si="4"/>
        <v>180.45</v>
      </c>
      <c r="K210" s="840" t="s">
        <v>865</v>
      </c>
      <c r="L210" s="841" t="s">
        <v>665</v>
      </c>
      <c r="M210" s="841" t="s">
        <v>352</v>
      </c>
      <c r="N210" s="841" t="s">
        <v>2639</v>
      </c>
      <c r="O210" s="841"/>
      <c r="P210" s="841" t="s">
        <v>5</v>
      </c>
      <c r="Q210" s="841" t="s">
        <v>323</v>
      </c>
      <c r="R210" s="840" t="s">
        <v>652</v>
      </c>
    </row>
    <row r="211" spans="1:18" outlineLevel="1">
      <c r="A211" s="847" t="s">
        <v>292</v>
      </c>
      <c r="B211" s="829" t="s">
        <v>3201</v>
      </c>
      <c r="C211" s="839">
        <v>43189</v>
      </c>
      <c r="D211" s="829" t="s">
        <v>3301</v>
      </c>
      <c r="E211" s="830" t="s">
        <v>3302</v>
      </c>
      <c r="F211" s="831">
        <v>71272</v>
      </c>
      <c r="G211" s="832">
        <v>25.58</v>
      </c>
      <c r="H211" s="829">
        <v>35.28</v>
      </c>
      <c r="I211" s="829" t="s">
        <v>322</v>
      </c>
      <c r="J211" s="1241">
        <f t="shared" si="4"/>
        <v>35.28</v>
      </c>
      <c r="K211" s="840" t="s">
        <v>865</v>
      </c>
      <c r="L211" s="841" t="s">
        <v>661</v>
      </c>
      <c r="M211" s="841" t="s">
        <v>352</v>
      </c>
      <c r="N211" s="841" t="s">
        <v>1390</v>
      </c>
      <c r="O211" s="841"/>
      <c r="P211" s="841" t="s">
        <v>5</v>
      </c>
      <c r="Q211" s="841" t="s">
        <v>323</v>
      </c>
      <c r="R211" s="840" t="s">
        <v>652</v>
      </c>
    </row>
    <row r="212" spans="1:18" outlineLevel="1">
      <c r="A212" s="847" t="s">
        <v>292</v>
      </c>
      <c r="B212" s="829" t="s">
        <v>3201</v>
      </c>
      <c r="C212" s="839">
        <v>43168</v>
      </c>
      <c r="D212" s="829" t="s">
        <v>3303</v>
      </c>
      <c r="E212" s="830" t="s">
        <v>3304</v>
      </c>
      <c r="F212" s="831">
        <v>71281</v>
      </c>
      <c r="G212" s="832">
        <v>5.37</v>
      </c>
      <c r="H212" s="829">
        <v>7.41</v>
      </c>
      <c r="I212" s="829" t="s">
        <v>322</v>
      </c>
      <c r="J212" s="1241">
        <f t="shared" si="4"/>
        <v>7.41</v>
      </c>
      <c r="K212" s="840" t="s">
        <v>865</v>
      </c>
      <c r="L212" s="841" t="s">
        <v>665</v>
      </c>
      <c r="M212" s="841" t="s">
        <v>352</v>
      </c>
      <c r="N212" s="841" t="s">
        <v>815</v>
      </c>
      <c r="O212" s="841"/>
      <c r="P212" s="841" t="s">
        <v>5</v>
      </c>
      <c r="Q212" s="841" t="s">
        <v>323</v>
      </c>
      <c r="R212" s="840" t="s">
        <v>652</v>
      </c>
    </row>
    <row r="213" spans="1:18" outlineLevel="1">
      <c r="A213" s="847" t="s">
        <v>292</v>
      </c>
      <c r="B213" s="829" t="s">
        <v>3201</v>
      </c>
      <c r="C213" s="839">
        <v>43173</v>
      </c>
      <c r="D213" s="829" t="s">
        <v>3305</v>
      </c>
      <c r="E213" s="830" t="s">
        <v>3306</v>
      </c>
      <c r="F213" s="831">
        <v>71281</v>
      </c>
      <c r="G213" s="832">
        <v>1.1299999999999999</v>
      </c>
      <c r="H213" s="829">
        <v>1.56</v>
      </c>
      <c r="I213" s="829" t="s">
        <v>322</v>
      </c>
      <c r="J213" s="1241">
        <f t="shared" si="4"/>
        <v>1.56</v>
      </c>
      <c r="K213" s="840" t="s">
        <v>865</v>
      </c>
      <c r="L213" s="841" t="s">
        <v>665</v>
      </c>
      <c r="M213" s="841" t="s">
        <v>352</v>
      </c>
      <c r="N213" s="841" t="s">
        <v>815</v>
      </c>
      <c r="O213" s="841"/>
      <c r="P213" s="841" t="s">
        <v>5</v>
      </c>
      <c r="Q213" s="841" t="s">
        <v>323</v>
      </c>
      <c r="R213" s="840" t="s">
        <v>652</v>
      </c>
    </row>
    <row r="214" spans="1:18" outlineLevel="1">
      <c r="A214" s="847" t="s">
        <v>292</v>
      </c>
      <c r="B214" s="829" t="s">
        <v>3201</v>
      </c>
      <c r="C214" s="839">
        <v>43189</v>
      </c>
      <c r="D214" s="829" t="s">
        <v>3307</v>
      </c>
      <c r="E214" s="830" t="s">
        <v>3308</v>
      </c>
      <c r="F214" s="831">
        <v>71272</v>
      </c>
      <c r="G214" s="832">
        <v>28.28</v>
      </c>
      <c r="H214" s="829">
        <v>39</v>
      </c>
      <c r="I214" s="829" t="s">
        <v>322</v>
      </c>
      <c r="J214" s="1241">
        <f t="shared" si="4"/>
        <v>39</v>
      </c>
      <c r="K214" s="840" t="s">
        <v>850</v>
      </c>
      <c r="L214" s="841" t="s">
        <v>661</v>
      </c>
      <c r="M214" s="841" t="s">
        <v>352</v>
      </c>
      <c r="N214" s="841" t="s">
        <v>1390</v>
      </c>
      <c r="O214" s="841"/>
      <c r="P214" s="841" t="s">
        <v>5</v>
      </c>
      <c r="Q214" s="841" t="s">
        <v>323</v>
      </c>
      <c r="R214" s="840" t="s">
        <v>652</v>
      </c>
    </row>
    <row r="215" spans="1:18" outlineLevel="1">
      <c r="A215" s="847" t="s">
        <v>292</v>
      </c>
      <c r="B215" s="829" t="s">
        <v>3201</v>
      </c>
      <c r="C215" s="839">
        <v>43189</v>
      </c>
      <c r="D215" s="829" t="s">
        <v>3307</v>
      </c>
      <c r="E215" s="830" t="s">
        <v>3309</v>
      </c>
      <c r="F215" s="831">
        <v>71272</v>
      </c>
      <c r="G215" s="832">
        <v>4.71</v>
      </c>
      <c r="H215" s="829">
        <v>6.5</v>
      </c>
      <c r="I215" s="829" t="s">
        <v>322</v>
      </c>
      <c r="J215" s="1241">
        <f t="shared" si="4"/>
        <v>6.5</v>
      </c>
      <c r="K215" s="840" t="s">
        <v>660</v>
      </c>
      <c r="L215" s="841" t="s">
        <v>661</v>
      </c>
      <c r="M215" s="841" t="s">
        <v>352</v>
      </c>
      <c r="N215" s="841" t="s">
        <v>1390</v>
      </c>
      <c r="O215" s="841"/>
      <c r="P215" s="841" t="s">
        <v>5</v>
      </c>
      <c r="Q215" s="841" t="s">
        <v>323</v>
      </c>
      <c r="R215" s="840" t="s">
        <v>652</v>
      </c>
    </row>
    <row r="216" spans="1:18" outlineLevel="1">
      <c r="A216" s="847" t="s">
        <v>292</v>
      </c>
      <c r="B216" s="829" t="s">
        <v>3201</v>
      </c>
      <c r="C216" s="839">
        <v>43190</v>
      </c>
      <c r="D216" s="829" t="s">
        <v>3310</v>
      </c>
      <c r="E216" s="830" t="s">
        <v>2660</v>
      </c>
      <c r="F216" s="831">
        <v>71433</v>
      </c>
      <c r="G216" s="832">
        <v>-156.01</v>
      </c>
      <c r="H216" s="829">
        <v>-156.01</v>
      </c>
      <c r="I216" s="829" t="s">
        <v>60</v>
      </c>
      <c r="J216" s="1241">
        <v>-215.13</v>
      </c>
      <c r="K216" s="840" t="s">
        <v>2661</v>
      </c>
      <c r="L216" s="841" t="s">
        <v>645</v>
      </c>
      <c r="M216" s="841" t="s">
        <v>352</v>
      </c>
      <c r="N216" s="841" t="s">
        <v>1390</v>
      </c>
      <c r="O216" s="841"/>
      <c r="P216" s="841" t="s">
        <v>5</v>
      </c>
      <c r="Q216" s="841" t="s">
        <v>323</v>
      </c>
      <c r="R216" s="840" t="s">
        <v>652</v>
      </c>
    </row>
    <row r="217" spans="1:18" outlineLevel="1">
      <c r="A217" s="847" t="s">
        <v>292</v>
      </c>
      <c r="B217" s="829" t="s">
        <v>3201</v>
      </c>
      <c r="C217" s="839">
        <v>43189</v>
      </c>
      <c r="D217" s="829" t="s">
        <v>3307</v>
      </c>
      <c r="E217" s="830" t="s">
        <v>3311</v>
      </c>
      <c r="F217" s="831">
        <v>71272</v>
      </c>
      <c r="G217" s="832">
        <v>16.5</v>
      </c>
      <c r="H217" s="829">
        <v>22.75</v>
      </c>
      <c r="I217" s="829" t="s">
        <v>322</v>
      </c>
      <c r="J217" s="1241">
        <f>H217</f>
        <v>22.75</v>
      </c>
      <c r="K217" s="840" t="s">
        <v>667</v>
      </c>
      <c r="L217" s="841" t="s">
        <v>661</v>
      </c>
      <c r="M217" s="841" t="s">
        <v>352</v>
      </c>
      <c r="N217" s="841" t="s">
        <v>1390</v>
      </c>
      <c r="O217" s="841"/>
      <c r="P217" s="841" t="s">
        <v>5</v>
      </c>
      <c r="Q217" s="841" t="s">
        <v>323</v>
      </c>
      <c r="R217" s="840" t="s">
        <v>652</v>
      </c>
    </row>
    <row r="218" spans="1:18">
      <c r="A218" s="842" t="s">
        <v>647</v>
      </c>
      <c r="B218" s="842"/>
      <c r="C218" s="842"/>
      <c r="D218" s="842"/>
      <c r="E218" s="843"/>
      <c r="F218" s="844"/>
      <c r="G218" s="845">
        <f>SUM(G208:G217)</f>
        <v>206.68</v>
      </c>
      <c r="H218" s="846">
        <f>SUM(H208:H217)</f>
        <v>344.14</v>
      </c>
      <c r="I218" s="842"/>
      <c r="J218" s="1242">
        <f>SUM(J208:J217)</f>
        <v>285.02</v>
      </c>
      <c r="K218" s="842"/>
      <c r="L218" s="842"/>
      <c r="M218" s="842"/>
      <c r="N218" s="842"/>
      <c r="O218" s="842"/>
      <c r="P218" s="842"/>
      <c r="Q218" s="842"/>
      <c r="R218" s="842"/>
    </row>
    <row r="219" spans="1:18" outlineLevel="1">
      <c r="A219" s="847" t="s">
        <v>293</v>
      </c>
      <c r="B219" s="829" t="s">
        <v>3201</v>
      </c>
      <c r="C219" s="839">
        <v>43178</v>
      </c>
      <c r="D219" s="829" t="s">
        <v>3265</v>
      </c>
      <c r="E219" s="830" t="s">
        <v>3312</v>
      </c>
      <c r="F219" s="831">
        <v>71281</v>
      </c>
      <c r="G219" s="832">
        <v>4.3499999999999996</v>
      </c>
      <c r="H219" s="829">
        <v>6</v>
      </c>
      <c r="I219" s="829" t="s">
        <v>322</v>
      </c>
      <c r="J219" s="1241">
        <f>H219</f>
        <v>6</v>
      </c>
      <c r="K219" s="840" t="s">
        <v>1048</v>
      </c>
      <c r="L219" s="841" t="s">
        <v>665</v>
      </c>
      <c r="M219" s="841" t="s">
        <v>352</v>
      </c>
      <c r="N219" s="841" t="s">
        <v>815</v>
      </c>
      <c r="O219" s="841"/>
      <c r="P219" s="841" t="s">
        <v>5</v>
      </c>
      <c r="Q219" s="841" t="s">
        <v>323</v>
      </c>
      <c r="R219" s="840" t="s">
        <v>652</v>
      </c>
    </row>
    <row r="220" spans="1:18" outlineLevel="1">
      <c r="A220" s="847" t="s">
        <v>293</v>
      </c>
      <c r="B220" s="829" t="s">
        <v>3201</v>
      </c>
      <c r="C220" s="839">
        <v>43145</v>
      </c>
      <c r="D220" s="847" t="s">
        <v>3313</v>
      </c>
      <c r="E220" s="830" t="s">
        <v>3314</v>
      </c>
      <c r="F220" s="831">
        <v>71185</v>
      </c>
      <c r="G220" s="832">
        <v>136.13999999999999</v>
      </c>
      <c r="H220" s="829">
        <v>136.13999999999999</v>
      </c>
      <c r="I220" s="829" t="s">
        <v>60</v>
      </c>
      <c r="J220" s="1241">
        <v>187.73</v>
      </c>
      <c r="K220" s="840" t="s">
        <v>1532</v>
      </c>
      <c r="L220" s="841" t="s">
        <v>645</v>
      </c>
      <c r="M220" s="841" t="s">
        <v>352</v>
      </c>
      <c r="N220" s="841"/>
      <c r="O220" s="841"/>
      <c r="P220" s="841" t="s">
        <v>5</v>
      </c>
      <c r="Q220" s="841" t="s">
        <v>323</v>
      </c>
      <c r="R220" s="840" t="s">
        <v>652</v>
      </c>
    </row>
    <row r="221" spans="1:18">
      <c r="A221" s="842" t="s">
        <v>647</v>
      </c>
      <c r="B221" s="842"/>
      <c r="C221" s="842"/>
      <c r="D221" s="842"/>
      <c r="E221" s="843"/>
      <c r="F221" s="844"/>
      <c r="G221" s="845">
        <f>SUM(G219:G220)</f>
        <v>140.48999999999998</v>
      </c>
      <c r="H221" s="846">
        <f>SUM(H219:H220)</f>
        <v>142.13999999999999</v>
      </c>
      <c r="I221" s="842"/>
      <c r="J221" s="1242">
        <f>SUM(J219:J220)</f>
        <v>193.73</v>
      </c>
      <c r="K221" s="842"/>
      <c r="L221" s="842"/>
      <c r="M221" s="842"/>
      <c r="N221" s="842"/>
      <c r="O221" s="842"/>
      <c r="P221" s="842"/>
      <c r="Q221" s="842"/>
      <c r="R221" s="842"/>
    </row>
    <row r="222" spans="1:18" outlineLevel="1">
      <c r="A222" s="847" t="s">
        <v>294</v>
      </c>
      <c r="B222" s="829" t="s">
        <v>3201</v>
      </c>
      <c r="C222" s="839">
        <v>43180</v>
      </c>
      <c r="D222" s="847" t="s">
        <v>3229</v>
      </c>
      <c r="E222" s="830" t="s">
        <v>1198</v>
      </c>
      <c r="F222" s="831">
        <v>71272</v>
      </c>
      <c r="G222" s="832">
        <v>10.66</v>
      </c>
      <c r="H222" s="829">
        <v>14.7</v>
      </c>
      <c r="I222" s="829" t="s">
        <v>322</v>
      </c>
      <c r="J222" s="1241">
        <f t="shared" ref="J222:J227" si="5">H222</f>
        <v>14.7</v>
      </c>
      <c r="K222" s="840" t="s">
        <v>880</v>
      </c>
      <c r="L222" s="841" t="s">
        <v>661</v>
      </c>
      <c r="M222" s="841" t="s">
        <v>352</v>
      </c>
      <c r="N222" s="841"/>
      <c r="O222" s="841"/>
      <c r="P222" s="841" t="s">
        <v>5</v>
      </c>
      <c r="Q222" s="841" t="s">
        <v>323</v>
      </c>
      <c r="R222" s="840" t="s">
        <v>652</v>
      </c>
    </row>
    <row r="223" spans="1:18" outlineLevel="1">
      <c r="A223" s="847" t="s">
        <v>294</v>
      </c>
      <c r="B223" s="829" t="s">
        <v>3201</v>
      </c>
      <c r="C223" s="839">
        <v>43181</v>
      </c>
      <c r="D223" s="847" t="s">
        <v>3229</v>
      </c>
      <c r="E223" s="830" t="s">
        <v>3315</v>
      </c>
      <c r="F223" s="831">
        <v>71272</v>
      </c>
      <c r="G223" s="832">
        <v>1.83</v>
      </c>
      <c r="H223" s="829">
        <v>2.5299999999999998</v>
      </c>
      <c r="I223" s="829" t="s">
        <v>322</v>
      </c>
      <c r="J223" s="1241">
        <f t="shared" si="5"/>
        <v>2.5299999999999998</v>
      </c>
      <c r="K223" s="840" t="s">
        <v>886</v>
      </c>
      <c r="L223" s="841" t="s">
        <v>661</v>
      </c>
      <c r="M223" s="841" t="s">
        <v>352</v>
      </c>
      <c r="N223" s="841"/>
      <c r="O223" s="841"/>
      <c r="P223" s="841" t="s">
        <v>5</v>
      </c>
      <c r="Q223" s="841" t="s">
        <v>323</v>
      </c>
      <c r="R223" s="840" t="s">
        <v>652</v>
      </c>
    </row>
    <row r="224" spans="1:18" outlineLevel="1">
      <c r="A224" s="847" t="s">
        <v>294</v>
      </c>
      <c r="B224" s="829" t="s">
        <v>3201</v>
      </c>
      <c r="C224" s="839">
        <v>43181</v>
      </c>
      <c r="D224" s="847" t="s">
        <v>3229</v>
      </c>
      <c r="E224" s="830" t="s">
        <v>3316</v>
      </c>
      <c r="F224" s="831">
        <v>71272</v>
      </c>
      <c r="G224" s="832">
        <v>1.81</v>
      </c>
      <c r="H224" s="829">
        <v>2.5</v>
      </c>
      <c r="I224" s="829" t="s">
        <v>322</v>
      </c>
      <c r="J224" s="1241">
        <f t="shared" si="5"/>
        <v>2.5</v>
      </c>
      <c r="K224" s="840" t="s">
        <v>886</v>
      </c>
      <c r="L224" s="841" t="s">
        <v>661</v>
      </c>
      <c r="M224" s="841" t="s">
        <v>352</v>
      </c>
      <c r="N224" s="841"/>
      <c r="O224" s="841"/>
      <c r="P224" s="841" t="s">
        <v>5</v>
      </c>
      <c r="Q224" s="841" t="s">
        <v>323</v>
      </c>
      <c r="R224" s="840" t="s">
        <v>652</v>
      </c>
    </row>
    <row r="225" spans="1:18" outlineLevel="1">
      <c r="A225" s="847" t="s">
        <v>294</v>
      </c>
      <c r="B225" s="829" t="s">
        <v>3201</v>
      </c>
      <c r="C225" s="839">
        <v>43180</v>
      </c>
      <c r="D225" s="847" t="s">
        <v>3317</v>
      </c>
      <c r="E225" s="830" t="s">
        <v>3318</v>
      </c>
      <c r="F225" s="831">
        <v>71272</v>
      </c>
      <c r="G225" s="832">
        <v>14.9</v>
      </c>
      <c r="H225" s="829">
        <v>20.55</v>
      </c>
      <c r="I225" s="829" t="s">
        <v>322</v>
      </c>
      <c r="J225" s="1241">
        <f t="shared" si="5"/>
        <v>20.55</v>
      </c>
      <c r="K225" s="840" t="s">
        <v>891</v>
      </c>
      <c r="L225" s="841" t="s">
        <v>661</v>
      </c>
      <c r="M225" s="841" t="s">
        <v>352</v>
      </c>
      <c r="N225" s="841"/>
      <c r="O225" s="841"/>
      <c r="P225" s="841" t="s">
        <v>5</v>
      </c>
      <c r="Q225" s="841" t="s">
        <v>323</v>
      </c>
      <c r="R225" s="840" t="s">
        <v>652</v>
      </c>
    </row>
    <row r="226" spans="1:18" outlineLevel="1">
      <c r="A226" s="847" t="s">
        <v>294</v>
      </c>
      <c r="B226" s="829" t="s">
        <v>3201</v>
      </c>
      <c r="C226" s="839">
        <v>43175</v>
      </c>
      <c r="D226" s="847" t="s">
        <v>3252</v>
      </c>
      <c r="E226" s="830" t="s">
        <v>3319</v>
      </c>
      <c r="F226" s="831">
        <v>71272</v>
      </c>
      <c r="G226" s="832">
        <v>9.25</v>
      </c>
      <c r="H226" s="829">
        <v>12.75</v>
      </c>
      <c r="I226" s="829" t="s">
        <v>322</v>
      </c>
      <c r="J226" s="1241">
        <f t="shared" si="5"/>
        <v>12.75</v>
      </c>
      <c r="K226" s="840" t="s">
        <v>1215</v>
      </c>
      <c r="L226" s="841" t="s">
        <v>661</v>
      </c>
      <c r="M226" s="841" t="s">
        <v>352</v>
      </c>
      <c r="N226" s="841"/>
      <c r="O226" s="841"/>
      <c r="P226" s="841" t="s">
        <v>5</v>
      </c>
      <c r="Q226" s="841" t="s">
        <v>323</v>
      </c>
      <c r="R226" s="840" t="s">
        <v>652</v>
      </c>
    </row>
    <row r="227" spans="1:18" outlineLevel="1">
      <c r="A227" s="847" t="s">
        <v>294</v>
      </c>
      <c r="B227" s="829" t="s">
        <v>3201</v>
      </c>
      <c r="C227" s="839">
        <v>43181</v>
      </c>
      <c r="D227" s="847" t="s">
        <v>3229</v>
      </c>
      <c r="E227" s="830" t="s">
        <v>3320</v>
      </c>
      <c r="F227" s="831">
        <v>71272</v>
      </c>
      <c r="G227" s="832">
        <v>4.53</v>
      </c>
      <c r="H227" s="829">
        <v>6.25</v>
      </c>
      <c r="I227" s="829" t="s">
        <v>322</v>
      </c>
      <c r="J227" s="1241">
        <f t="shared" si="5"/>
        <v>6.25</v>
      </c>
      <c r="K227" s="840" t="s">
        <v>893</v>
      </c>
      <c r="L227" s="841" t="s">
        <v>661</v>
      </c>
      <c r="M227" s="841" t="s">
        <v>352</v>
      </c>
      <c r="N227" s="841"/>
      <c r="O227" s="841"/>
      <c r="P227" s="841" t="s">
        <v>5</v>
      </c>
      <c r="Q227" s="841" t="s">
        <v>323</v>
      </c>
      <c r="R227" s="840" t="s">
        <v>652</v>
      </c>
    </row>
    <row r="228" spans="1:18">
      <c r="A228" s="842" t="s">
        <v>647</v>
      </c>
      <c r="B228" s="842"/>
      <c r="C228" s="842"/>
      <c r="D228" s="842"/>
      <c r="E228" s="843"/>
      <c r="F228" s="844"/>
      <c r="G228" s="845">
        <f>SUM(G222:G227)</f>
        <v>42.980000000000004</v>
      </c>
      <c r="H228" s="846">
        <f>SUM(H222:H227)</f>
        <v>59.28</v>
      </c>
      <c r="I228" s="842"/>
      <c r="J228" s="1242">
        <f>SUM(J222:J227)</f>
        <v>59.28</v>
      </c>
      <c r="K228" s="842"/>
      <c r="L228" s="842"/>
      <c r="M228" s="842"/>
      <c r="N228" s="842"/>
      <c r="O228" s="842"/>
      <c r="P228" s="842"/>
      <c r="Q228" s="842"/>
      <c r="R228" s="842"/>
    </row>
    <row r="229" spans="1:18" outlineLevel="1">
      <c r="A229" s="847" t="s">
        <v>295</v>
      </c>
      <c r="B229" s="829" t="s">
        <v>3201</v>
      </c>
      <c r="C229" s="839">
        <v>43181</v>
      </c>
      <c r="D229" s="847" t="s">
        <v>3321</v>
      </c>
      <c r="E229" s="830" t="s">
        <v>3232</v>
      </c>
      <c r="F229" s="831">
        <v>71446</v>
      </c>
      <c r="G229" s="832">
        <v>5.8</v>
      </c>
      <c r="H229" s="829">
        <v>8</v>
      </c>
      <c r="I229" s="829" t="s">
        <v>322</v>
      </c>
      <c r="J229" s="1241">
        <f>H229</f>
        <v>8</v>
      </c>
      <c r="K229" s="840" t="s">
        <v>1596</v>
      </c>
      <c r="L229" s="841" t="s">
        <v>661</v>
      </c>
      <c r="M229" s="841" t="s">
        <v>352</v>
      </c>
      <c r="N229" s="841"/>
      <c r="O229" s="841"/>
      <c r="P229" s="841" t="s">
        <v>5</v>
      </c>
      <c r="Q229" s="841" t="s">
        <v>323</v>
      </c>
      <c r="R229" s="840" t="s">
        <v>652</v>
      </c>
    </row>
    <row r="230" spans="1:18">
      <c r="A230" s="842" t="s">
        <v>647</v>
      </c>
      <c r="B230" s="842"/>
      <c r="C230" s="842"/>
      <c r="D230" s="842"/>
      <c r="E230" s="843"/>
      <c r="F230" s="844"/>
      <c r="G230" s="845">
        <f>SUM(G229:G229)</f>
        <v>5.8</v>
      </c>
      <c r="H230" s="846">
        <f>SUM(H229:H229)</f>
        <v>8</v>
      </c>
      <c r="I230" s="842"/>
      <c r="J230" s="1242">
        <f>SUM(J229:J229)</f>
        <v>8</v>
      </c>
      <c r="K230" s="842"/>
      <c r="L230" s="842"/>
      <c r="M230" s="842"/>
      <c r="N230" s="842"/>
      <c r="O230" s="842"/>
      <c r="P230" s="842"/>
      <c r="Q230" s="842"/>
      <c r="R230" s="842"/>
    </row>
    <row r="231" spans="1:18" outlineLevel="1">
      <c r="A231" s="847" t="s">
        <v>329</v>
      </c>
      <c r="B231" s="829" t="s">
        <v>3201</v>
      </c>
      <c r="C231" s="839">
        <v>43181</v>
      </c>
      <c r="D231" s="847" t="s">
        <v>3229</v>
      </c>
      <c r="E231" s="830" t="s">
        <v>3322</v>
      </c>
      <c r="F231" s="831">
        <v>71272</v>
      </c>
      <c r="G231" s="832">
        <v>30.46</v>
      </c>
      <c r="H231" s="829">
        <v>42</v>
      </c>
      <c r="I231" s="829" t="s">
        <v>322</v>
      </c>
      <c r="J231" s="1241">
        <f>H231</f>
        <v>42</v>
      </c>
      <c r="K231" s="840" t="s">
        <v>1215</v>
      </c>
      <c r="L231" s="841" t="s">
        <v>661</v>
      </c>
      <c r="M231" s="841" t="s">
        <v>352</v>
      </c>
      <c r="N231" s="841"/>
      <c r="O231" s="841"/>
      <c r="P231" s="841" t="s">
        <v>5</v>
      </c>
      <c r="Q231" s="841" t="s">
        <v>323</v>
      </c>
      <c r="R231" s="840" t="s">
        <v>652</v>
      </c>
    </row>
    <row r="232" spans="1:18">
      <c r="A232" s="842" t="s">
        <v>647</v>
      </c>
      <c r="B232" s="842"/>
      <c r="C232" s="842"/>
      <c r="D232" s="842"/>
      <c r="E232" s="843"/>
      <c r="F232" s="844"/>
      <c r="G232" s="845">
        <f>SUM(G231:G231)</f>
        <v>30.46</v>
      </c>
      <c r="H232" s="846">
        <f>SUM(H231:H231)</f>
        <v>42</v>
      </c>
      <c r="I232" s="842"/>
      <c r="J232" s="1242">
        <f>SUM(J231:J231)</f>
        <v>42</v>
      </c>
      <c r="K232" s="842"/>
      <c r="L232" s="842"/>
      <c r="M232" s="842"/>
      <c r="N232" s="842"/>
      <c r="O232" s="842"/>
      <c r="P232" s="842"/>
      <c r="Q232" s="842"/>
      <c r="R232" s="842"/>
    </row>
    <row r="233" spans="1:18" outlineLevel="1">
      <c r="A233" s="847" t="s">
        <v>330</v>
      </c>
      <c r="B233" s="829" t="s">
        <v>3201</v>
      </c>
      <c r="C233" s="839">
        <v>43175</v>
      </c>
      <c r="D233" s="847" t="s">
        <v>3323</v>
      </c>
      <c r="E233" s="830" t="s">
        <v>3324</v>
      </c>
      <c r="F233" s="831">
        <v>71272</v>
      </c>
      <c r="G233" s="832">
        <v>43.51</v>
      </c>
      <c r="H233" s="829">
        <v>60</v>
      </c>
      <c r="I233" s="829" t="s">
        <v>322</v>
      </c>
      <c r="J233" s="1241">
        <f t="shared" ref="J233:J242" si="6">H233</f>
        <v>60</v>
      </c>
      <c r="K233" s="840" t="s">
        <v>972</v>
      </c>
      <c r="L233" s="841" t="s">
        <v>661</v>
      </c>
      <c r="M233" s="841" t="s">
        <v>352</v>
      </c>
      <c r="N233" s="841"/>
      <c r="O233" s="841"/>
      <c r="P233" s="841" t="s">
        <v>5</v>
      </c>
      <c r="Q233" s="841" t="s">
        <v>323</v>
      </c>
      <c r="R233" s="840" t="s">
        <v>652</v>
      </c>
    </row>
    <row r="234" spans="1:18" outlineLevel="1">
      <c r="A234" s="847" t="s">
        <v>330</v>
      </c>
      <c r="B234" s="829" t="s">
        <v>3201</v>
      </c>
      <c r="C234" s="839">
        <v>43175</v>
      </c>
      <c r="D234" s="847" t="s">
        <v>3323</v>
      </c>
      <c r="E234" s="830" t="s">
        <v>3325</v>
      </c>
      <c r="F234" s="831">
        <v>71272</v>
      </c>
      <c r="G234" s="832">
        <v>21.76</v>
      </c>
      <c r="H234" s="829">
        <v>30</v>
      </c>
      <c r="I234" s="829" t="s">
        <v>322</v>
      </c>
      <c r="J234" s="1241">
        <f t="shared" si="6"/>
        <v>30</v>
      </c>
      <c r="K234" s="840" t="s">
        <v>972</v>
      </c>
      <c r="L234" s="841" t="s">
        <v>661</v>
      </c>
      <c r="M234" s="841" t="s">
        <v>352</v>
      </c>
      <c r="N234" s="841"/>
      <c r="O234" s="841"/>
      <c r="P234" s="841" t="s">
        <v>5</v>
      </c>
      <c r="Q234" s="841" t="s">
        <v>323</v>
      </c>
      <c r="R234" s="840" t="s">
        <v>652</v>
      </c>
    </row>
    <row r="235" spans="1:18" outlineLevel="1">
      <c r="A235" s="847" t="s">
        <v>330</v>
      </c>
      <c r="B235" s="829" t="s">
        <v>3201</v>
      </c>
      <c r="C235" s="839">
        <v>43175</v>
      </c>
      <c r="D235" s="847" t="s">
        <v>3323</v>
      </c>
      <c r="E235" s="830" t="s">
        <v>3326</v>
      </c>
      <c r="F235" s="831">
        <v>71272</v>
      </c>
      <c r="G235" s="832">
        <v>21.76</v>
      </c>
      <c r="H235" s="829">
        <v>30</v>
      </c>
      <c r="I235" s="829" t="s">
        <v>322</v>
      </c>
      <c r="J235" s="1241">
        <f t="shared" si="6"/>
        <v>30</v>
      </c>
      <c r="K235" s="840" t="s">
        <v>972</v>
      </c>
      <c r="L235" s="841" t="s">
        <v>661</v>
      </c>
      <c r="M235" s="841" t="s">
        <v>352</v>
      </c>
      <c r="N235" s="841"/>
      <c r="O235" s="841"/>
      <c r="P235" s="841" t="s">
        <v>5</v>
      </c>
      <c r="Q235" s="841" t="s">
        <v>323</v>
      </c>
      <c r="R235" s="840" t="s">
        <v>652</v>
      </c>
    </row>
    <row r="236" spans="1:18" outlineLevel="1">
      <c r="A236" s="847" t="s">
        <v>330</v>
      </c>
      <c r="B236" s="829" t="s">
        <v>3201</v>
      </c>
      <c r="C236" s="839">
        <v>43175</v>
      </c>
      <c r="D236" s="847" t="s">
        <v>3323</v>
      </c>
      <c r="E236" s="830" t="s">
        <v>3327</v>
      </c>
      <c r="F236" s="831">
        <v>71272</v>
      </c>
      <c r="G236" s="832">
        <v>14.5</v>
      </c>
      <c r="H236" s="829">
        <v>20</v>
      </c>
      <c r="I236" s="829" t="s">
        <v>322</v>
      </c>
      <c r="J236" s="1241">
        <f t="shared" si="6"/>
        <v>20</v>
      </c>
      <c r="K236" s="840" t="s">
        <v>972</v>
      </c>
      <c r="L236" s="841" t="s">
        <v>661</v>
      </c>
      <c r="M236" s="841" t="s">
        <v>352</v>
      </c>
      <c r="N236" s="841"/>
      <c r="O236" s="841"/>
      <c r="P236" s="841" t="s">
        <v>5</v>
      </c>
      <c r="Q236" s="841" t="s">
        <v>323</v>
      </c>
      <c r="R236" s="840" t="s">
        <v>652</v>
      </c>
    </row>
    <row r="237" spans="1:18" outlineLevel="1">
      <c r="A237" s="847" t="s">
        <v>330</v>
      </c>
      <c r="B237" s="829" t="s">
        <v>3201</v>
      </c>
      <c r="C237" s="839">
        <v>43175</v>
      </c>
      <c r="D237" s="847" t="s">
        <v>3323</v>
      </c>
      <c r="E237" s="830" t="s">
        <v>3328</v>
      </c>
      <c r="F237" s="831">
        <v>71272</v>
      </c>
      <c r="G237" s="832">
        <v>14.5</v>
      </c>
      <c r="H237" s="829">
        <v>20</v>
      </c>
      <c r="I237" s="829" t="s">
        <v>322</v>
      </c>
      <c r="J237" s="1241">
        <f t="shared" si="6"/>
        <v>20</v>
      </c>
      <c r="K237" s="840" t="s">
        <v>972</v>
      </c>
      <c r="L237" s="841" t="s">
        <v>661</v>
      </c>
      <c r="M237" s="841" t="s">
        <v>352</v>
      </c>
      <c r="N237" s="841"/>
      <c r="O237" s="841"/>
      <c r="P237" s="841" t="s">
        <v>5</v>
      </c>
      <c r="Q237" s="841" t="s">
        <v>323</v>
      </c>
      <c r="R237" s="840" t="s">
        <v>652</v>
      </c>
    </row>
    <row r="238" spans="1:18" outlineLevel="1">
      <c r="A238" s="847" t="s">
        <v>330</v>
      </c>
      <c r="B238" s="829" t="s">
        <v>3201</v>
      </c>
      <c r="C238" s="839">
        <v>43175</v>
      </c>
      <c r="D238" s="847" t="s">
        <v>3323</v>
      </c>
      <c r="E238" s="830" t="s">
        <v>3329</v>
      </c>
      <c r="F238" s="831">
        <v>71272</v>
      </c>
      <c r="G238" s="832">
        <v>7.25</v>
      </c>
      <c r="H238" s="829">
        <v>10</v>
      </c>
      <c r="I238" s="829" t="s">
        <v>322</v>
      </c>
      <c r="J238" s="1241">
        <f t="shared" si="6"/>
        <v>10</v>
      </c>
      <c r="K238" s="840" t="s">
        <v>972</v>
      </c>
      <c r="L238" s="841" t="s">
        <v>661</v>
      </c>
      <c r="M238" s="841" t="s">
        <v>352</v>
      </c>
      <c r="N238" s="841"/>
      <c r="O238" s="841"/>
      <c r="P238" s="841" t="s">
        <v>5</v>
      </c>
      <c r="Q238" s="841" t="s">
        <v>323</v>
      </c>
      <c r="R238" s="840" t="s">
        <v>652</v>
      </c>
    </row>
    <row r="239" spans="1:18" outlineLevel="1">
      <c r="A239" s="847" t="s">
        <v>330</v>
      </c>
      <c r="B239" s="829" t="s">
        <v>3201</v>
      </c>
      <c r="C239" s="839">
        <v>43175</v>
      </c>
      <c r="D239" s="847" t="s">
        <v>3323</v>
      </c>
      <c r="E239" s="830" t="s">
        <v>3330</v>
      </c>
      <c r="F239" s="831">
        <v>71272</v>
      </c>
      <c r="G239" s="832">
        <v>1.74</v>
      </c>
      <c r="H239" s="829">
        <v>2.4</v>
      </c>
      <c r="I239" s="829" t="s">
        <v>322</v>
      </c>
      <c r="J239" s="1241">
        <f t="shared" si="6"/>
        <v>2.4</v>
      </c>
      <c r="K239" s="840" t="s">
        <v>972</v>
      </c>
      <c r="L239" s="841" t="s">
        <v>661</v>
      </c>
      <c r="M239" s="841" t="s">
        <v>352</v>
      </c>
      <c r="N239" s="841"/>
      <c r="O239" s="841"/>
      <c r="P239" s="841" t="s">
        <v>5</v>
      </c>
      <c r="Q239" s="841" t="s">
        <v>323</v>
      </c>
      <c r="R239" s="840" t="s">
        <v>652</v>
      </c>
    </row>
    <row r="240" spans="1:18" outlineLevel="1">
      <c r="A240" s="847" t="s">
        <v>330</v>
      </c>
      <c r="B240" s="829" t="s">
        <v>3201</v>
      </c>
      <c r="C240" s="839">
        <v>43175</v>
      </c>
      <c r="D240" s="847" t="s">
        <v>3323</v>
      </c>
      <c r="E240" s="830" t="s">
        <v>3331</v>
      </c>
      <c r="F240" s="831">
        <v>71272</v>
      </c>
      <c r="G240" s="832">
        <v>4.82</v>
      </c>
      <c r="H240" s="829">
        <v>6.65</v>
      </c>
      <c r="I240" s="829" t="s">
        <v>322</v>
      </c>
      <c r="J240" s="1241">
        <f t="shared" si="6"/>
        <v>6.65</v>
      </c>
      <c r="K240" s="840" t="s">
        <v>972</v>
      </c>
      <c r="L240" s="841" t="s">
        <v>661</v>
      </c>
      <c r="M240" s="841" t="s">
        <v>352</v>
      </c>
      <c r="N240" s="841"/>
      <c r="O240" s="841"/>
      <c r="P240" s="841" t="s">
        <v>5</v>
      </c>
      <c r="Q240" s="841" t="s">
        <v>323</v>
      </c>
      <c r="R240" s="840" t="s">
        <v>652</v>
      </c>
    </row>
    <row r="241" spans="1:18" outlineLevel="1">
      <c r="A241" s="847" t="s">
        <v>330</v>
      </c>
      <c r="B241" s="829" t="s">
        <v>3201</v>
      </c>
      <c r="C241" s="839">
        <v>43175</v>
      </c>
      <c r="D241" s="847" t="s">
        <v>3323</v>
      </c>
      <c r="E241" s="830" t="s">
        <v>3332</v>
      </c>
      <c r="F241" s="831">
        <v>71272</v>
      </c>
      <c r="G241" s="832">
        <v>1.86</v>
      </c>
      <c r="H241" s="829">
        <v>2.56</v>
      </c>
      <c r="I241" s="829" t="s">
        <v>322</v>
      </c>
      <c r="J241" s="1241">
        <f t="shared" si="6"/>
        <v>2.56</v>
      </c>
      <c r="K241" s="840" t="s">
        <v>972</v>
      </c>
      <c r="L241" s="841" t="s">
        <v>661</v>
      </c>
      <c r="M241" s="841" t="s">
        <v>352</v>
      </c>
      <c r="N241" s="841"/>
      <c r="O241" s="841"/>
      <c r="P241" s="841" t="s">
        <v>5</v>
      </c>
      <c r="Q241" s="841" t="s">
        <v>323</v>
      </c>
      <c r="R241" s="840" t="s">
        <v>652</v>
      </c>
    </row>
    <row r="242" spans="1:18" outlineLevel="1">
      <c r="A242" s="847" t="s">
        <v>330</v>
      </c>
      <c r="B242" s="829" t="s">
        <v>3201</v>
      </c>
      <c r="C242" s="839">
        <v>43178</v>
      </c>
      <c r="D242" s="847" t="s">
        <v>3229</v>
      </c>
      <c r="E242" s="830" t="s">
        <v>3333</v>
      </c>
      <c r="F242" s="831">
        <v>71272</v>
      </c>
      <c r="G242" s="832">
        <v>-0.28000000000000003</v>
      </c>
      <c r="H242" s="829">
        <v>-0.39</v>
      </c>
      <c r="I242" s="829" t="s">
        <v>322</v>
      </c>
      <c r="J242" s="1241">
        <f t="shared" si="6"/>
        <v>-0.39</v>
      </c>
      <c r="K242" s="840" t="s">
        <v>972</v>
      </c>
      <c r="L242" s="841" t="s">
        <v>661</v>
      </c>
      <c r="M242" s="841" t="s">
        <v>352</v>
      </c>
      <c r="N242" s="841"/>
      <c r="O242" s="841"/>
      <c r="P242" s="841" t="s">
        <v>5</v>
      </c>
      <c r="Q242" s="841" t="s">
        <v>323</v>
      </c>
      <c r="R242" s="840" t="s">
        <v>652</v>
      </c>
    </row>
    <row r="243" spans="1:18">
      <c r="A243" s="842" t="s">
        <v>647</v>
      </c>
      <c r="B243" s="842"/>
      <c r="C243" s="842"/>
      <c r="D243" s="842"/>
      <c r="E243" s="843"/>
      <c r="F243" s="844"/>
      <c r="G243" s="845">
        <f>SUM(G233:G242)</f>
        <v>131.42000000000002</v>
      </c>
      <c r="H243" s="846">
        <f>SUM(H233:H242)</f>
        <v>181.22000000000003</v>
      </c>
      <c r="I243" s="842"/>
      <c r="J243" s="1242">
        <f>SUM(J233:J242)</f>
        <v>181.22000000000003</v>
      </c>
      <c r="K243" s="842"/>
      <c r="L243" s="842"/>
      <c r="M243" s="842"/>
      <c r="N243" s="842"/>
      <c r="O243" s="842"/>
      <c r="P243" s="842"/>
      <c r="Q243" s="842"/>
      <c r="R243" s="842"/>
    </row>
    <row r="244" spans="1:18" outlineLevel="1">
      <c r="A244" s="847" t="s">
        <v>297</v>
      </c>
      <c r="B244" s="829" t="s">
        <v>3201</v>
      </c>
      <c r="C244" s="839">
        <v>43180</v>
      </c>
      <c r="D244" s="847" t="s">
        <v>3334</v>
      </c>
      <c r="E244" s="830" t="s">
        <v>3335</v>
      </c>
      <c r="F244" s="831">
        <v>71281</v>
      </c>
      <c r="G244" s="832">
        <v>110.95</v>
      </c>
      <c r="H244" s="829">
        <v>153</v>
      </c>
      <c r="I244" s="829" t="s">
        <v>322</v>
      </c>
      <c r="J244" s="1241">
        <f t="shared" ref="J244:J249" si="7">H244</f>
        <v>153</v>
      </c>
      <c r="K244" s="840" t="s">
        <v>865</v>
      </c>
      <c r="L244" s="841" t="s">
        <v>665</v>
      </c>
      <c r="M244" s="841" t="s">
        <v>352</v>
      </c>
      <c r="N244" s="841" t="s">
        <v>2952</v>
      </c>
      <c r="O244" s="841"/>
      <c r="P244" s="841" t="s">
        <v>5</v>
      </c>
      <c r="Q244" s="841" t="s">
        <v>323</v>
      </c>
      <c r="R244" s="840" t="s">
        <v>652</v>
      </c>
    </row>
    <row r="245" spans="1:18" outlineLevel="1">
      <c r="A245" s="847" t="s">
        <v>297</v>
      </c>
      <c r="B245" s="829" t="s">
        <v>3201</v>
      </c>
      <c r="C245" s="839">
        <v>43180</v>
      </c>
      <c r="D245" s="847" t="s">
        <v>3334</v>
      </c>
      <c r="E245" s="830" t="s">
        <v>3336</v>
      </c>
      <c r="F245" s="831">
        <v>71281</v>
      </c>
      <c r="G245" s="832">
        <v>49.31</v>
      </c>
      <c r="H245" s="829">
        <v>68</v>
      </c>
      <c r="I245" s="829" t="s">
        <v>322</v>
      </c>
      <c r="J245" s="1241">
        <f t="shared" si="7"/>
        <v>68</v>
      </c>
      <c r="K245" s="840" t="s">
        <v>865</v>
      </c>
      <c r="L245" s="841" t="s">
        <v>665</v>
      </c>
      <c r="M245" s="841" t="s">
        <v>352</v>
      </c>
      <c r="N245" s="841" t="s">
        <v>815</v>
      </c>
      <c r="O245" s="841"/>
      <c r="P245" s="841" t="s">
        <v>5</v>
      </c>
      <c r="Q245" s="841" t="s">
        <v>323</v>
      </c>
      <c r="R245" s="840" t="s">
        <v>652</v>
      </c>
    </row>
    <row r="246" spans="1:18" outlineLevel="1">
      <c r="A246" s="847" t="s">
        <v>297</v>
      </c>
      <c r="B246" s="829" t="s">
        <v>3201</v>
      </c>
      <c r="C246" s="839">
        <v>43181</v>
      </c>
      <c r="D246" s="847" t="s">
        <v>3279</v>
      </c>
      <c r="E246" s="830" t="s">
        <v>3337</v>
      </c>
      <c r="F246" s="831">
        <v>71272</v>
      </c>
      <c r="G246" s="832">
        <v>2.09</v>
      </c>
      <c r="H246" s="829">
        <v>2.88</v>
      </c>
      <c r="I246" s="829" t="s">
        <v>322</v>
      </c>
      <c r="J246" s="1241">
        <f t="shared" si="7"/>
        <v>2.88</v>
      </c>
      <c r="K246" s="840" t="s">
        <v>865</v>
      </c>
      <c r="L246" s="841" t="s">
        <v>661</v>
      </c>
      <c r="M246" s="841" t="s">
        <v>352</v>
      </c>
      <c r="N246" s="841" t="s">
        <v>1390</v>
      </c>
      <c r="O246" s="841"/>
      <c r="P246" s="841" t="s">
        <v>5</v>
      </c>
      <c r="Q246" s="841" t="s">
        <v>323</v>
      </c>
      <c r="R246" s="840" t="s">
        <v>652</v>
      </c>
    </row>
    <row r="247" spans="1:18" outlineLevel="1">
      <c r="A247" s="847" t="s">
        <v>297</v>
      </c>
      <c r="B247" s="829" t="s">
        <v>3201</v>
      </c>
      <c r="C247" s="839">
        <v>43181</v>
      </c>
      <c r="D247" s="847" t="s">
        <v>3338</v>
      </c>
      <c r="E247" s="830" t="s">
        <v>3339</v>
      </c>
      <c r="F247" s="831">
        <v>71272</v>
      </c>
      <c r="G247" s="832">
        <v>49.31</v>
      </c>
      <c r="H247" s="829">
        <v>68</v>
      </c>
      <c r="I247" s="829" t="s">
        <v>322</v>
      </c>
      <c r="J247" s="1241">
        <f t="shared" si="7"/>
        <v>68</v>
      </c>
      <c r="K247" s="840" t="s">
        <v>865</v>
      </c>
      <c r="L247" s="841" t="s">
        <v>661</v>
      </c>
      <c r="M247" s="841" t="s">
        <v>352</v>
      </c>
      <c r="N247" s="841" t="s">
        <v>1390</v>
      </c>
      <c r="O247" s="841"/>
      <c r="P247" s="841" t="s">
        <v>5</v>
      </c>
      <c r="Q247" s="841" t="s">
        <v>323</v>
      </c>
      <c r="R247" s="840" t="s">
        <v>652</v>
      </c>
    </row>
    <row r="248" spans="1:18" outlineLevel="1">
      <c r="A248" s="847" t="s">
        <v>297</v>
      </c>
      <c r="B248" s="829" t="s">
        <v>3201</v>
      </c>
      <c r="C248" s="839">
        <v>43181</v>
      </c>
      <c r="D248" s="847" t="s">
        <v>3338</v>
      </c>
      <c r="E248" s="830" t="s">
        <v>3186</v>
      </c>
      <c r="F248" s="831">
        <v>71272</v>
      </c>
      <c r="G248" s="832">
        <v>61.64</v>
      </c>
      <c r="H248" s="829">
        <v>85</v>
      </c>
      <c r="I248" s="829" t="s">
        <v>322</v>
      </c>
      <c r="J248" s="1241">
        <f t="shared" si="7"/>
        <v>85</v>
      </c>
      <c r="K248" s="840" t="s">
        <v>901</v>
      </c>
      <c r="L248" s="841" t="s">
        <v>661</v>
      </c>
      <c r="M248" s="841" t="s">
        <v>352</v>
      </c>
      <c r="N248" s="841"/>
      <c r="O248" s="841"/>
      <c r="P248" s="841" t="s">
        <v>5</v>
      </c>
      <c r="Q248" s="841" t="s">
        <v>323</v>
      </c>
      <c r="R248" s="840" t="s">
        <v>652</v>
      </c>
    </row>
    <row r="249" spans="1:18" outlineLevel="1">
      <c r="A249" s="847" t="s">
        <v>297</v>
      </c>
      <c r="B249" s="829" t="s">
        <v>3201</v>
      </c>
      <c r="C249" s="839">
        <v>43188</v>
      </c>
      <c r="D249" s="847" t="s">
        <v>3340</v>
      </c>
      <c r="E249" s="830" t="s">
        <v>3341</v>
      </c>
      <c r="F249" s="831">
        <v>71281</v>
      </c>
      <c r="G249" s="832">
        <v>101.53</v>
      </c>
      <c r="H249" s="829">
        <v>140</v>
      </c>
      <c r="I249" s="829" t="s">
        <v>322</v>
      </c>
      <c r="J249" s="1241">
        <f t="shared" si="7"/>
        <v>140</v>
      </c>
      <c r="K249" s="840" t="s">
        <v>3342</v>
      </c>
      <c r="L249" s="841" t="s">
        <v>665</v>
      </c>
      <c r="M249" s="841" t="s">
        <v>352</v>
      </c>
      <c r="N249" s="841"/>
      <c r="O249" s="841"/>
      <c r="P249" s="841" t="s">
        <v>5</v>
      </c>
      <c r="Q249" s="841" t="s">
        <v>323</v>
      </c>
      <c r="R249" s="840" t="s">
        <v>652</v>
      </c>
    </row>
    <row r="250" spans="1:18">
      <c r="A250" s="842" t="s">
        <v>647</v>
      </c>
      <c r="B250" s="842"/>
      <c r="C250" s="842"/>
      <c r="D250" s="842"/>
      <c r="E250" s="843"/>
      <c r="F250" s="844"/>
      <c r="G250" s="845">
        <f>SUM(G244:G249)</f>
        <v>374.83000000000004</v>
      </c>
      <c r="H250" s="846">
        <f>SUM(H244:H249)</f>
        <v>516.88</v>
      </c>
      <c r="I250" s="842"/>
      <c r="J250" s="1242">
        <f>SUM(J244:J249)</f>
        <v>516.88</v>
      </c>
      <c r="K250" s="842"/>
      <c r="L250" s="842"/>
      <c r="M250" s="842"/>
      <c r="N250" s="842"/>
      <c r="O250" s="842"/>
      <c r="P250" s="842"/>
      <c r="Q250" s="842"/>
      <c r="R250" s="842"/>
    </row>
    <row r="251" spans="1:18" outlineLevel="1">
      <c r="A251" s="847" t="s">
        <v>331</v>
      </c>
      <c r="B251" s="829" t="s">
        <v>3201</v>
      </c>
      <c r="C251" s="839">
        <v>43174</v>
      </c>
      <c r="D251" s="847" t="s">
        <v>3343</v>
      </c>
      <c r="E251" s="830" t="s">
        <v>3344</v>
      </c>
      <c r="F251" s="831">
        <v>71272</v>
      </c>
      <c r="G251" s="832">
        <v>290.08</v>
      </c>
      <c r="H251" s="829">
        <v>400</v>
      </c>
      <c r="I251" s="829" t="s">
        <v>322</v>
      </c>
      <c r="J251" s="1241">
        <f>H251</f>
        <v>400</v>
      </c>
      <c r="K251" s="840" t="s">
        <v>756</v>
      </c>
      <c r="L251" s="841" t="s">
        <v>661</v>
      </c>
      <c r="M251" s="841" t="s">
        <v>352</v>
      </c>
      <c r="N251" s="841"/>
      <c r="O251" s="841"/>
      <c r="P251" s="841" t="s">
        <v>5</v>
      </c>
      <c r="Q251" s="841" t="s">
        <v>323</v>
      </c>
      <c r="R251" s="840" t="s">
        <v>652</v>
      </c>
    </row>
    <row r="252" spans="1:18">
      <c r="A252" s="842" t="s">
        <v>647</v>
      </c>
      <c r="B252" s="842"/>
      <c r="C252" s="842"/>
      <c r="D252" s="842"/>
      <c r="E252" s="843"/>
      <c r="F252" s="844"/>
      <c r="G252" s="845">
        <f>SUM(G251:G251)</f>
        <v>290.08</v>
      </c>
      <c r="H252" s="846">
        <f>SUM(H251:H251)</f>
        <v>400</v>
      </c>
      <c r="I252" s="842"/>
      <c r="J252" s="1242">
        <f>SUM(J251:J251)</f>
        <v>400</v>
      </c>
      <c r="K252" s="842"/>
      <c r="L252" s="842"/>
      <c r="M252" s="842"/>
      <c r="N252" s="842"/>
      <c r="O252" s="842"/>
      <c r="P252" s="842"/>
      <c r="Q252" s="842"/>
      <c r="R252" s="842"/>
    </row>
    <row r="253" spans="1:18" outlineLevel="1">
      <c r="A253" s="847" t="s">
        <v>332</v>
      </c>
      <c r="B253" s="829" t="s">
        <v>3201</v>
      </c>
      <c r="C253" s="839">
        <v>43190</v>
      </c>
      <c r="D253" s="847" t="s">
        <v>3345</v>
      </c>
      <c r="E253" s="830" t="s">
        <v>2927</v>
      </c>
      <c r="F253" s="831">
        <v>71465</v>
      </c>
      <c r="G253" s="832">
        <v>1065.49</v>
      </c>
      <c r="H253" s="829">
        <v>1065.49</v>
      </c>
      <c r="I253" s="829" t="s">
        <v>60</v>
      </c>
      <c r="J253" s="1241">
        <v>1469.26</v>
      </c>
      <c r="K253" s="840" t="s">
        <v>922</v>
      </c>
      <c r="L253" s="841" t="s">
        <v>645</v>
      </c>
      <c r="M253" s="841" t="s">
        <v>352</v>
      </c>
      <c r="N253" s="841"/>
      <c r="O253" s="841"/>
      <c r="P253" s="841" t="s">
        <v>22</v>
      </c>
      <c r="Q253" s="841" t="s">
        <v>323</v>
      </c>
      <c r="R253" s="840" t="s">
        <v>652</v>
      </c>
    </row>
    <row r="254" spans="1:18">
      <c r="A254" s="842" t="s">
        <v>647</v>
      </c>
      <c r="B254" s="842"/>
      <c r="C254" s="842"/>
      <c r="D254" s="842"/>
      <c r="E254" s="843"/>
      <c r="F254" s="844"/>
      <c r="G254" s="845">
        <f>SUM(G253:G253)</f>
        <v>1065.49</v>
      </c>
      <c r="H254" s="846">
        <f>SUM(H253:H253)</f>
        <v>1065.49</v>
      </c>
      <c r="I254" s="842"/>
      <c r="J254" s="1242">
        <f>SUM(J253:J253)</f>
        <v>1469.26</v>
      </c>
      <c r="K254" s="842"/>
      <c r="L254" s="842"/>
      <c r="M254" s="842"/>
      <c r="N254" s="842"/>
      <c r="O254" s="842"/>
      <c r="P254" s="842"/>
      <c r="Q254" s="842"/>
      <c r="R254" s="842"/>
    </row>
    <row r="255" spans="1:18" outlineLevel="1">
      <c r="A255" s="847" t="s">
        <v>2184</v>
      </c>
      <c r="B255" s="829" t="s">
        <v>3201</v>
      </c>
      <c r="C255" s="839">
        <v>43189</v>
      </c>
      <c r="D255" s="847" t="s">
        <v>3208</v>
      </c>
      <c r="E255" s="830" t="s">
        <v>2963</v>
      </c>
      <c r="F255" s="831">
        <v>71272</v>
      </c>
      <c r="G255" s="832">
        <v>5.8</v>
      </c>
      <c r="H255" s="829">
        <v>8</v>
      </c>
      <c r="I255" s="829" t="s">
        <v>322</v>
      </c>
      <c r="J255" s="1241">
        <f t="shared" ref="J255:J260" si="8">H255</f>
        <v>8</v>
      </c>
      <c r="K255" s="840" t="s">
        <v>660</v>
      </c>
      <c r="L255" s="841" t="s">
        <v>661</v>
      </c>
      <c r="M255" s="841" t="s">
        <v>352</v>
      </c>
      <c r="N255" s="841" t="s">
        <v>674</v>
      </c>
      <c r="O255" s="841"/>
      <c r="P255" s="841" t="s">
        <v>5</v>
      </c>
      <c r="Q255" s="841" t="s">
        <v>323</v>
      </c>
      <c r="R255" s="840" t="s">
        <v>652</v>
      </c>
    </row>
    <row r="256" spans="1:18" outlineLevel="1">
      <c r="A256" s="847" t="s">
        <v>2184</v>
      </c>
      <c r="B256" s="829" t="s">
        <v>3201</v>
      </c>
      <c r="C256" s="839">
        <v>43189</v>
      </c>
      <c r="D256" s="847" t="s">
        <v>3208</v>
      </c>
      <c r="E256" s="830" t="s">
        <v>3346</v>
      </c>
      <c r="F256" s="831">
        <v>71272</v>
      </c>
      <c r="G256" s="832">
        <v>43.51</v>
      </c>
      <c r="H256" s="829">
        <v>60</v>
      </c>
      <c r="I256" s="829" t="s">
        <v>322</v>
      </c>
      <c r="J256" s="1241">
        <f t="shared" si="8"/>
        <v>60</v>
      </c>
      <c r="K256" s="840" t="s">
        <v>667</v>
      </c>
      <c r="L256" s="841" t="s">
        <v>661</v>
      </c>
      <c r="M256" s="841" t="s">
        <v>352</v>
      </c>
      <c r="N256" s="841" t="s">
        <v>674</v>
      </c>
      <c r="O256" s="841"/>
      <c r="P256" s="841" t="s">
        <v>5</v>
      </c>
      <c r="Q256" s="841" t="s">
        <v>323</v>
      </c>
      <c r="R256" s="840" t="s">
        <v>652</v>
      </c>
    </row>
    <row r="257" spans="1:18" outlineLevel="1">
      <c r="A257" s="847" t="s">
        <v>2184</v>
      </c>
      <c r="B257" s="829" t="s">
        <v>3201</v>
      </c>
      <c r="C257" s="839">
        <v>43189</v>
      </c>
      <c r="D257" s="847" t="s">
        <v>3208</v>
      </c>
      <c r="E257" s="830" t="s">
        <v>3347</v>
      </c>
      <c r="F257" s="831">
        <v>71272</v>
      </c>
      <c r="G257" s="832">
        <v>121.11</v>
      </c>
      <c r="H257" s="829">
        <v>167</v>
      </c>
      <c r="I257" s="829" t="s">
        <v>322</v>
      </c>
      <c r="J257" s="1241">
        <f t="shared" si="8"/>
        <v>167</v>
      </c>
      <c r="K257" s="840" t="s">
        <v>683</v>
      </c>
      <c r="L257" s="841" t="s">
        <v>661</v>
      </c>
      <c r="M257" s="841" t="s">
        <v>352</v>
      </c>
      <c r="N257" s="841"/>
      <c r="O257" s="841"/>
      <c r="P257" s="841" t="s">
        <v>5</v>
      </c>
      <c r="Q257" s="841" t="s">
        <v>323</v>
      </c>
      <c r="R257" s="840" t="s">
        <v>652</v>
      </c>
    </row>
    <row r="258" spans="1:18" outlineLevel="1">
      <c r="A258" s="847" t="s">
        <v>2184</v>
      </c>
      <c r="B258" s="829" t="s">
        <v>3201</v>
      </c>
      <c r="C258" s="839">
        <v>43189</v>
      </c>
      <c r="D258" s="847" t="s">
        <v>3208</v>
      </c>
      <c r="E258" s="830" t="s">
        <v>3348</v>
      </c>
      <c r="F258" s="831">
        <v>71272</v>
      </c>
      <c r="G258" s="832">
        <v>174.05</v>
      </c>
      <c r="H258" s="829">
        <v>240</v>
      </c>
      <c r="I258" s="829" t="s">
        <v>322</v>
      </c>
      <c r="J258" s="1241">
        <f t="shared" si="8"/>
        <v>240</v>
      </c>
      <c r="K258" s="840" t="s">
        <v>998</v>
      </c>
      <c r="L258" s="841" t="s">
        <v>661</v>
      </c>
      <c r="M258" s="841" t="s">
        <v>352</v>
      </c>
      <c r="N258" s="841"/>
      <c r="O258" s="841"/>
      <c r="P258" s="841" t="s">
        <v>5</v>
      </c>
      <c r="Q258" s="841" t="s">
        <v>323</v>
      </c>
      <c r="R258" s="840" t="s">
        <v>652</v>
      </c>
    </row>
    <row r="259" spans="1:18" outlineLevel="1">
      <c r="A259" s="847" t="s">
        <v>2184</v>
      </c>
      <c r="B259" s="829" t="s">
        <v>3201</v>
      </c>
      <c r="C259" s="839">
        <v>43189</v>
      </c>
      <c r="D259" s="847" t="s">
        <v>3208</v>
      </c>
      <c r="E259" s="830" t="s">
        <v>3349</v>
      </c>
      <c r="F259" s="831">
        <v>71272</v>
      </c>
      <c r="G259" s="832">
        <v>15.23</v>
      </c>
      <c r="H259" s="829">
        <v>21</v>
      </c>
      <c r="I259" s="829" t="s">
        <v>322</v>
      </c>
      <c r="J259" s="1241">
        <f t="shared" si="8"/>
        <v>21</v>
      </c>
      <c r="K259" s="840" t="s">
        <v>2145</v>
      </c>
      <c r="L259" s="841" t="s">
        <v>661</v>
      </c>
      <c r="M259" s="841" t="s">
        <v>352</v>
      </c>
      <c r="N259" s="841"/>
      <c r="O259" s="841"/>
      <c r="P259" s="841" t="s">
        <v>5</v>
      </c>
      <c r="Q259" s="841" t="s">
        <v>323</v>
      </c>
      <c r="R259" s="840" t="s">
        <v>652</v>
      </c>
    </row>
    <row r="260" spans="1:18" outlineLevel="1">
      <c r="A260" s="847" t="s">
        <v>2184</v>
      </c>
      <c r="B260" s="829" t="s">
        <v>3201</v>
      </c>
      <c r="C260" s="839">
        <v>43189</v>
      </c>
      <c r="D260" s="847" t="s">
        <v>3208</v>
      </c>
      <c r="E260" s="830" t="s">
        <v>3350</v>
      </c>
      <c r="F260" s="831">
        <v>71272</v>
      </c>
      <c r="G260" s="832">
        <v>7.25</v>
      </c>
      <c r="H260" s="829">
        <v>10</v>
      </c>
      <c r="I260" s="829" t="s">
        <v>322</v>
      </c>
      <c r="J260" s="1241">
        <f t="shared" si="8"/>
        <v>10</v>
      </c>
      <c r="K260" s="840" t="s">
        <v>972</v>
      </c>
      <c r="L260" s="841" t="s">
        <v>661</v>
      </c>
      <c r="M260" s="841" t="s">
        <v>352</v>
      </c>
      <c r="N260" s="841"/>
      <c r="O260" s="841"/>
      <c r="P260" s="841" t="s">
        <v>5</v>
      </c>
      <c r="Q260" s="841" t="s">
        <v>323</v>
      </c>
      <c r="R260" s="840" t="s">
        <v>652</v>
      </c>
    </row>
    <row r="261" spans="1:18">
      <c r="A261" s="842" t="s">
        <v>647</v>
      </c>
      <c r="B261" s="842"/>
      <c r="C261" s="842"/>
      <c r="D261" s="842"/>
      <c r="E261" s="843"/>
      <c r="F261" s="844"/>
      <c r="G261" s="845">
        <f>SUM(G255:G260)</f>
        <v>366.95000000000005</v>
      </c>
      <c r="H261" s="846">
        <f>SUM(H255:H260)</f>
        <v>506</v>
      </c>
      <c r="I261" s="842"/>
      <c r="J261" s="1242">
        <f>SUM(J255:J260)</f>
        <v>506</v>
      </c>
      <c r="K261" s="842"/>
      <c r="L261" s="842"/>
      <c r="M261" s="842"/>
      <c r="N261" s="842"/>
      <c r="O261" s="842"/>
      <c r="P261" s="842"/>
      <c r="Q261" s="842"/>
      <c r="R261" s="842"/>
    </row>
    <row r="262" spans="1:18" outlineLevel="1">
      <c r="A262" s="847" t="s">
        <v>3351</v>
      </c>
      <c r="B262" s="829" t="s">
        <v>3201</v>
      </c>
      <c r="C262" s="839">
        <v>43181</v>
      </c>
      <c r="D262" s="847" t="s">
        <v>3338</v>
      </c>
      <c r="E262" s="830" t="s">
        <v>3339</v>
      </c>
      <c r="F262" s="831">
        <v>71272</v>
      </c>
      <c r="G262" s="832">
        <v>24.66</v>
      </c>
      <c r="H262" s="829">
        <v>34</v>
      </c>
      <c r="I262" s="829" t="s">
        <v>322</v>
      </c>
      <c r="J262" s="1241">
        <f>H262</f>
        <v>34</v>
      </c>
      <c r="K262" s="840" t="s">
        <v>865</v>
      </c>
      <c r="L262" s="841" t="s">
        <v>661</v>
      </c>
      <c r="M262" s="841" t="s">
        <v>352</v>
      </c>
      <c r="N262" s="841" t="s">
        <v>1390</v>
      </c>
      <c r="O262" s="841"/>
      <c r="P262" s="841" t="s">
        <v>5</v>
      </c>
      <c r="Q262" s="841" t="s">
        <v>323</v>
      </c>
      <c r="R262" s="840" t="s">
        <v>652</v>
      </c>
    </row>
    <row r="263" spans="1:18" outlineLevel="1">
      <c r="A263" s="847" t="s">
        <v>3351</v>
      </c>
      <c r="B263" s="829" t="s">
        <v>3201</v>
      </c>
      <c r="C263" s="839">
        <v>43181</v>
      </c>
      <c r="D263" s="847" t="s">
        <v>3352</v>
      </c>
      <c r="E263" s="830" t="s">
        <v>3337</v>
      </c>
      <c r="F263" s="831">
        <v>71446</v>
      </c>
      <c r="G263" s="832">
        <v>-1.04</v>
      </c>
      <c r="H263" s="829">
        <v>-1.44</v>
      </c>
      <c r="I263" s="829" t="s">
        <v>322</v>
      </c>
      <c r="J263" s="1241">
        <f>H263</f>
        <v>-1.44</v>
      </c>
      <c r="K263" s="840" t="s">
        <v>865</v>
      </c>
      <c r="L263" s="841" t="s">
        <v>661</v>
      </c>
      <c r="M263" s="841" t="s">
        <v>352</v>
      </c>
      <c r="N263" s="841" t="s">
        <v>1390</v>
      </c>
      <c r="O263" s="841"/>
      <c r="P263" s="841" t="s">
        <v>5</v>
      </c>
      <c r="Q263" s="841" t="s">
        <v>323</v>
      </c>
      <c r="R263" s="840" t="s">
        <v>652</v>
      </c>
    </row>
    <row r="264" spans="1:18" outlineLevel="1">
      <c r="A264" s="847" t="s">
        <v>3351</v>
      </c>
      <c r="B264" s="829" t="s">
        <v>3201</v>
      </c>
      <c r="C264" s="839">
        <v>43181</v>
      </c>
      <c r="D264" s="847" t="s">
        <v>3353</v>
      </c>
      <c r="E264" s="830" t="s">
        <v>3339</v>
      </c>
      <c r="F264" s="831">
        <v>71446</v>
      </c>
      <c r="G264" s="832">
        <v>-24.66</v>
      </c>
      <c r="H264" s="829">
        <v>-34</v>
      </c>
      <c r="I264" s="829" t="s">
        <v>322</v>
      </c>
      <c r="J264" s="1241">
        <f>H264</f>
        <v>-34</v>
      </c>
      <c r="K264" s="840" t="s">
        <v>865</v>
      </c>
      <c r="L264" s="841" t="s">
        <v>661</v>
      </c>
      <c r="M264" s="841" t="s">
        <v>352</v>
      </c>
      <c r="N264" s="841" t="s">
        <v>1390</v>
      </c>
      <c r="O264" s="841"/>
      <c r="P264" s="841" t="s">
        <v>5</v>
      </c>
      <c r="Q264" s="841" t="s">
        <v>323</v>
      </c>
      <c r="R264" s="840" t="s">
        <v>652</v>
      </c>
    </row>
    <row r="265" spans="1:18" outlineLevel="1">
      <c r="A265" s="847" t="s">
        <v>3351</v>
      </c>
      <c r="B265" s="829" t="s">
        <v>3201</v>
      </c>
      <c r="C265" s="839">
        <v>43181</v>
      </c>
      <c r="D265" s="847" t="s">
        <v>3279</v>
      </c>
      <c r="E265" s="830" t="s">
        <v>3337</v>
      </c>
      <c r="F265" s="831">
        <v>71272</v>
      </c>
      <c r="G265" s="832">
        <v>1.04</v>
      </c>
      <c r="H265" s="829">
        <v>1.44</v>
      </c>
      <c r="I265" s="829" t="s">
        <v>322</v>
      </c>
      <c r="J265" s="1241">
        <f>H265</f>
        <v>1.44</v>
      </c>
      <c r="K265" s="840" t="s">
        <v>865</v>
      </c>
      <c r="L265" s="841" t="s">
        <v>661</v>
      </c>
      <c r="M265" s="841" t="s">
        <v>352</v>
      </c>
      <c r="N265" s="841" t="s">
        <v>1390</v>
      </c>
      <c r="O265" s="841"/>
      <c r="P265" s="841" t="s">
        <v>5</v>
      </c>
      <c r="Q265" s="841" t="s">
        <v>323</v>
      </c>
      <c r="R265" s="840" t="s">
        <v>652</v>
      </c>
    </row>
    <row r="266" spans="1:18">
      <c r="A266" s="842" t="s">
        <v>647</v>
      </c>
      <c r="B266" s="842"/>
      <c r="C266" s="842"/>
      <c r="D266" s="842"/>
      <c r="E266" s="843"/>
      <c r="F266" s="844"/>
      <c r="G266" s="845">
        <f>SUM(G262:G265)</f>
        <v>0</v>
      </c>
      <c r="H266" s="846">
        <f>SUM(H262:H265)</f>
        <v>2.2204460492503131E-15</v>
      </c>
      <c r="I266" s="842"/>
      <c r="J266" s="1242">
        <f>SUM(J262:J265)</f>
        <v>2.2204460492503131E-15</v>
      </c>
      <c r="K266" s="842"/>
      <c r="L266" s="842"/>
      <c r="M266" s="842"/>
      <c r="N266" s="842"/>
      <c r="O266" s="842"/>
      <c r="P266" s="842"/>
      <c r="Q266" s="842"/>
      <c r="R266" s="842"/>
    </row>
    <row r="267" spans="1:18">
      <c r="A267" s="829" t="s">
        <v>0</v>
      </c>
      <c r="B267" s="829"/>
      <c r="C267" s="829"/>
      <c r="D267" s="829"/>
      <c r="E267" s="830"/>
      <c r="F267" s="831"/>
      <c r="G267" s="832"/>
      <c r="H267" s="829"/>
      <c r="I267" s="829"/>
      <c r="J267" s="1241"/>
      <c r="K267" s="829"/>
      <c r="L267" s="829"/>
      <c r="M267" s="829"/>
      <c r="N267" s="829"/>
      <c r="O267" s="829"/>
      <c r="P267" s="829"/>
      <c r="Q267" s="829"/>
      <c r="R267" s="829"/>
    </row>
    <row r="268" spans="1:18">
      <c r="A268" s="829"/>
      <c r="B268" s="829"/>
      <c r="C268" s="829"/>
      <c r="D268" s="829"/>
      <c r="E268" s="830"/>
      <c r="F268" s="831"/>
      <c r="G268" s="832">
        <f>+G21+G24+G41+G46+G52+G57+G62+G68+G73+G75+G80+G85+G98+G103+G108+G113+G119+G136+G141+G152+G188+G191+G196+G207+G218+G221+G228+G230+G232+G243+G250+G252+G254+G261+G266</f>
        <v>16266.909999999998</v>
      </c>
      <c r="H268" s="849">
        <f>+H21+H24+H41+H46+H52+H57+H62+H68+H73+H75+H80+H85+H98+H103+H108+H113+H119+H136+H141+H152+H188+H191+H196+H207+H218+H221+H228+H230+H232+H243+H250+H252+H254+H261+H266</f>
        <v>32993.039999999994</v>
      </c>
      <c r="I268" s="829"/>
      <c r="J268" s="1241">
        <f>+J21+J24+J41+J46+J52+J57+J62+J68+J73+J75+J80+J85+J98+J103+J108+J113+J119+J136+J141+J152+J188+J191+J196+J207+J218+J221+J228+J230+J232+J243+J250+J252+J254+J261+J266</f>
        <v>22431.26</v>
      </c>
      <c r="K268" s="829"/>
      <c r="L268" s="829"/>
      <c r="M268" s="829"/>
      <c r="N268" s="829"/>
      <c r="O268" s="829"/>
      <c r="P268" s="829"/>
      <c r="Q268" s="829"/>
      <c r="R268" s="829"/>
    </row>
    <row r="269" spans="1:18" ht="13" thickBot="1">
      <c r="F269"/>
      <c r="J269" s="1244"/>
    </row>
    <row r="270" spans="1:18" ht="13.5" thickBot="1">
      <c r="F270"/>
      <c r="H270" s="1246" t="s">
        <v>1601</v>
      </c>
      <c r="I270" s="1247"/>
      <c r="J270" s="1248">
        <f>J268</f>
        <v>22431.26</v>
      </c>
    </row>
    <row r="271" spans="1:18">
      <c r="F271"/>
      <c r="J271" s="852">
        <v>22431.389999999996</v>
      </c>
    </row>
    <row r="272" spans="1:18">
      <c r="F272"/>
      <c r="J272" s="852">
        <f>J270-J271</f>
        <v>-0.12999999999738066</v>
      </c>
      <c r="K272" s="1245" t="s">
        <v>3354</v>
      </c>
    </row>
    <row r="273" spans="6:6">
      <c r="F273"/>
    </row>
    <row r="274" spans="6:6">
      <c r="F274"/>
    </row>
    <row r="275" spans="6:6">
      <c r="F275"/>
    </row>
    <row r="276" spans="6:6">
      <c r="F276"/>
    </row>
    <row r="277" spans="6:6">
      <c r="F277"/>
    </row>
    <row r="278" spans="6:6">
      <c r="F278"/>
    </row>
    <row r="279" spans="6:6">
      <c r="F279"/>
    </row>
    <row r="280" spans="6:6">
      <c r="F280"/>
    </row>
    <row r="281" spans="6:6">
      <c r="F281"/>
    </row>
    <row r="282" spans="6:6">
      <c r="F282"/>
    </row>
    <row r="283" spans="6:6">
      <c r="F283"/>
    </row>
    <row r="284" spans="6:6">
      <c r="F284"/>
    </row>
    <row r="285" spans="6:6">
      <c r="F285"/>
    </row>
    <row r="286" spans="6:6">
      <c r="F286"/>
    </row>
    <row r="287" spans="6:6">
      <c r="F287"/>
    </row>
    <row r="288" spans="6:6">
      <c r="F288"/>
    </row>
    <row r="289" spans="6:6">
      <c r="F289"/>
    </row>
    <row r="290" spans="6:6">
      <c r="F290"/>
    </row>
    <row r="291" spans="6:6">
      <c r="F291"/>
    </row>
    <row r="292" spans="6:6">
      <c r="F292"/>
    </row>
    <row r="293" spans="6:6">
      <c r="F293"/>
    </row>
    <row r="294" spans="6:6">
      <c r="F294"/>
    </row>
    <row r="295" spans="6:6">
      <c r="F295"/>
    </row>
    <row r="296" spans="6:6">
      <c r="F296"/>
    </row>
    <row r="297" spans="6:6">
      <c r="F297"/>
    </row>
    <row r="298" spans="6:6">
      <c r="F298"/>
    </row>
    <row r="299" spans="6:6">
      <c r="F299"/>
    </row>
    <row r="300" spans="6:6">
      <c r="F300"/>
    </row>
    <row r="301" spans="6:6">
      <c r="F301"/>
    </row>
    <row r="302" spans="6:6">
      <c r="F302"/>
    </row>
    <row r="303" spans="6:6">
      <c r="F303"/>
    </row>
    <row r="304" spans="6:6">
      <c r="F304"/>
    </row>
    <row r="305" spans="6:6">
      <c r="F305"/>
    </row>
    <row r="306" spans="6:6">
      <c r="F306"/>
    </row>
    <row r="307" spans="6:6">
      <c r="F307"/>
    </row>
    <row r="308" spans="6:6">
      <c r="F308"/>
    </row>
    <row r="309" spans="6:6">
      <c r="F309"/>
    </row>
    <row r="310" spans="6:6">
      <c r="F310"/>
    </row>
    <row r="311" spans="6:6">
      <c r="F311"/>
    </row>
    <row r="312" spans="6:6">
      <c r="F312"/>
    </row>
    <row r="313" spans="6:6">
      <c r="F313"/>
    </row>
    <row r="314" spans="6:6">
      <c r="F314"/>
    </row>
    <row r="315" spans="6:6">
      <c r="F315"/>
    </row>
    <row r="316" spans="6:6">
      <c r="F316"/>
    </row>
    <row r="317" spans="6:6">
      <c r="F317"/>
    </row>
    <row r="318" spans="6:6">
      <c r="F318"/>
    </row>
    <row r="319" spans="6:6">
      <c r="F319"/>
    </row>
    <row r="320" spans="6:6">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c r="F402"/>
    </row>
    <row r="403" spans="6:6">
      <c r="F403"/>
    </row>
    <row r="404" spans="6:6">
      <c r="F404"/>
    </row>
    <row r="405" spans="6:6">
      <c r="F405"/>
    </row>
    <row r="406" spans="6:6">
      <c r="F406"/>
    </row>
    <row r="407" spans="6:6">
      <c r="F407"/>
    </row>
    <row r="408" spans="6:6">
      <c r="F408"/>
    </row>
    <row r="409" spans="6:6">
      <c r="F409"/>
    </row>
    <row r="410" spans="6:6">
      <c r="F410"/>
    </row>
    <row r="411" spans="6:6">
      <c r="F411"/>
    </row>
    <row r="412" spans="6:6">
      <c r="F412"/>
    </row>
    <row r="413" spans="6:6">
      <c r="F413"/>
    </row>
    <row r="414" spans="6:6">
      <c r="F414"/>
    </row>
    <row r="415" spans="6:6">
      <c r="F415"/>
    </row>
    <row r="416" spans="6:6">
      <c r="F416"/>
    </row>
    <row r="417" spans="6:6">
      <c r="F417"/>
    </row>
    <row r="418" spans="6:6">
      <c r="F418"/>
    </row>
    <row r="419" spans="6:6">
      <c r="F419"/>
    </row>
    <row r="420" spans="6:6">
      <c r="F420"/>
    </row>
    <row r="421" spans="6:6">
      <c r="F421"/>
    </row>
    <row r="422" spans="6:6">
      <c r="F422"/>
    </row>
    <row r="423" spans="6:6">
      <c r="F423"/>
    </row>
    <row r="424" spans="6:6">
      <c r="F424"/>
    </row>
    <row r="425" spans="6:6">
      <c r="F425"/>
    </row>
    <row r="426" spans="6:6">
      <c r="F426"/>
    </row>
    <row r="427" spans="6:6">
      <c r="F427"/>
    </row>
    <row r="428" spans="6:6">
      <c r="F428"/>
    </row>
    <row r="429" spans="6:6">
      <c r="F429"/>
    </row>
    <row r="430" spans="6:6">
      <c r="F430"/>
    </row>
    <row r="431" spans="6:6">
      <c r="F431"/>
    </row>
    <row r="432" spans="6:6">
      <c r="F432"/>
    </row>
    <row r="433" spans="6:6">
      <c r="F433"/>
    </row>
    <row r="434" spans="6:6">
      <c r="F434"/>
    </row>
    <row r="435" spans="6:6">
      <c r="F435"/>
    </row>
    <row r="436" spans="6:6">
      <c r="F436"/>
    </row>
    <row r="437" spans="6:6">
      <c r="F437"/>
    </row>
    <row r="438" spans="6:6">
      <c r="F438"/>
    </row>
    <row r="439" spans="6:6" outlineLevel="1">
      <c r="F439"/>
    </row>
    <row r="440" spans="6:6" outlineLevel="1">
      <c r="F440"/>
    </row>
    <row r="441" spans="6:6" outlineLevel="1">
      <c r="F441"/>
    </row>
    <row r="442" spans="6:6" outlineLevel="1">
      <c r="F442"/>
    </row>
    <row r="443" spans="6:6" outlineLevel="1">
      <c r="F443"/>
    </row>
    <row r="444" spans="6:6" outlineLevel="1">
      <c r="F444"/>
    </row>
    <row r="445" spans="6:6" outlineLevel="1">
      <c r="F445"/>
    </row>
    <row r="446" spans="6:6" outlineLevel="1">
      <c r="F446"/>
    </row>
    <row r="447" spans="6:6">
      <c r="F447"/>
    </row>
    <row r="448" spans="6:6" outlineLevel="1">
      <c r="F448"/>
    </row>
    <row r="449" spans="6:6" outlineLevel="1">
      <c r="F449"/>
    </row>
    <row r="450" spans="6:6">
      <c r="F450"/>
    </row>
    <row r="451" spans="6:6" outlineLevel="1">
      <c r="F451"/>
    </row>
    <row r="452" spans="6:6">
      <c r="F452"/>
    </row>
    <row r="453" spans="6:6" outlineLevel="1">
      <c r="F453"/>
    </row>
    <row r="454" spans="6:6" outlineLevel="1">
      <c r="F454"/>
    </row>
    <row r="455" spans="6:6" outlineLevel="1">
      <c r="F455"/>
    </row>
    <row r="456" spans="6:6">
      <c r="F456"/>
    </row>
    <row r="457" spans="6:6" outlineLevel="1">
      <c r="F457"/>
    </row>
    <row r="458" spans="6:6" outlineLevel="1">
      <c r="F458"/>
    </row>
    <row r="459" spans="6:6" outlineLevel="1">
      <c r="F459"/>
    </row>
    <row r="460" spans="6:6" outlineLevel="1">
      <c r="F460"/>
    </row>
    <row r="461" spans="6:6" outlineLevel="1">
      <c r="F461"/>
    </row>
    <row r="462" spans="6:6" outlineLevel="1">
      <c r="F462"/>
    </row>
    <row r="463" spans="6:6" outlineLevel="1">
      <c r="F463"/>
    </row>
    <row r="464" spans="6:6" outlineLevel="1">
      <c r="F464"/>
    </row>
    <row r="465" spans="6:6" outlineLevel="1">
      <c r="F465"/>
    </row>
    <row r="466" spans="6:6" outlineLevel="1">
      <c r="F466"/>
    </row>
    <row r="467" spans="6:6" outlineLevel="1">
      <c r="F467"/>
    </row>
    <row r="468" spans="6:6" outlineLevel="1">
      <c r="F468"/>
    </row>
    <row r="469" spans="6:6" outlineLevel="1">
      <c r="F469"/>
    </row>
    <row r="470" spans="6:6" outlineLevel="1">
      <c r="F470"/>
    </row>
    <row r="471" spans="6:6" outlineLevel="1">
      <c r="F471"/>
    </row>
    <row r="472" spans="6:6" outlineLevel="1">
      <c r="F472"/>
    </row>
    <row r="473" spans="6:6" outlineLevel="1">
      <c r="F473"/>
    </row>
    <row r="474" spans="6:6" outlineLevel="1">
      <c r="F474"/>
    </row>
    <row r="475" spans="6:6" outlineLevel="1">
      <c r="F475"/>
    </row>
    <row r="476" spans="6:6" outlineLevel="1">
      <c r="F476"/>
    </row>
    <row r="477" spans="6:6" outlineLevel="1">
      <c r="F477"/>
    </row>
    <row r="478" spans="6:6" outlineLevel="1">
      <c r="F478"/>
    </row>
    <row r="479" spans="6:6" outlineLevel="1">
      <c r="F479"/>
    </row>
    <row r="480" spans="6:6"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outlineLevel="1">
      <c r="F489"/>
    </row>
    <row r="490" spans="6:6" outlineLevel="1">
      <c r="F490"/>
    </row>
    <row r="491" spans="6:6" outlineLevel="1">
      <c r="F491"/>
    </row>
    <row r="492" spans="6:6" outlineLevel="1">
      <c r="F492"/>
    </row>
    <row r="493" spans="6:6" outlineLevel="1">
      <c r="F493"/>
    </row>
    <row r="494" spans="6:6" outlineLevel="1">
      <c r="F494"/>
    </row>
    <row r="495" spans="6:6" outlineLevel="1">
      <c r="F495"/>
    </row>
    <row r="496" spans="6:6" outlineLevel="1">
      <c r="F496"/>
    </row>
    <row r="497" spans="6:6" outlineLevel="1">
      <c r="F497"/>
    </row>
    <row r="498" spans="6:6" outlineLevel="1">
      <c r="F498"/>
    </row>
    <row r="499" spans="6:6" outlineLevel="1">
      <c r="F499"/>
    </row>
    <row r="500" spans="6:6" outlineLevel="1">
      <c r="F500"/>
    </row>
    <row r="501" spans="6:6" outlineLevel="1">
      <c r="F501"/>
    </row>
    <row r="502" spans="6:6" outlineLevel="1">
      <c r="F502"/>
    </row>
    <row r="503" spans="6:6" outlineLevel="1">
      <c r="F503"/>
    </row>
    <row r="504" spans="6:6" outlineLevel="1">
      <c r="F504"/>
    </row>
    <row r="505" spans="6:6" outlineLevel="1">
      <c r="F505"/>
    </row>
    <row r="506" spans="6:6">
      <c r="F506"/>
    </row>
    <row r="507" spans="6:6" outlineLevel="1">
      <c r="F507"/>
    </row>
    <row r="508" spans="6:6" outlineLevel="1">
      <c r="F508"/>
    </row>
    <row r="509" spans="6:6" outlineLevel="1">
      <c r="F509"/>
    </row>
    <row r="510" spans="6:6" outlineLevel="1">
      <c r="F510"/>
    </row>
    <row r="511" spans="6:6" outlineLevel="1">
      <c r="F511"/>
    </row>
    <row r="512" spans="6:6" outlineLevel="1">
      <c r="F512"/>
    </row>
    <row r="513" spans="6:6" outlineLevel="1">
      <c r="F513"/>
    </row>
    <row r="514" spans="6:6" outlineLevel="1">
      <c r="F514"/>
    </row>
    <row r="515" spans="6:6" outlineLevel="1">
      <c r="F515"/>
    </row>
    <row r="516" spans="6:6" outlineLevel="1">
      <c r="F516"/>
    </row>
    <row r="517" spans="6:6" outlineLevel="1">
      <c r="F517"/>
    </row>
    <row r="518" spans="6:6" outlineLevel="1">
      <c r="F518"/>
    </row>
    <row r="519" spans="6:6" outlineLevel="1">
      <c r="F519"/>
    </row>
    <row r="520" spans="6:6" outlineLevel="1">
      <c r="F520"/>
    </row>
    <row r="521" spans="6:6" outlineLevel="1">
      <c r="F521"/>
    </row>
    <row r="522" spans="6:6" outlineLevel="1">
      <c r="F522"/>
    </row>
    <row r="523" spans="6:6" outlineLevel="1">
      <c r="F523"/>
    </row>
    <row r="524" spans="6:6" outlineLevel="1">
      <c r="F524"/>
    </row>
    <row r="525" spans="6:6" outlineLevel="1">
      <c r="F525"/>
    </row>
    <row r="526" spans="6:6">
      <c r="F526"/>
    </row>
    <row r="527" spans="6:6" outlineLevel="1">
      <c r="F527"/>
    </row>
    <row r="528" spans="6:6" outlineLevel="1">
      <c r="F528"/>
    </row>
    <row r="529" spans="6:6" outlineLevel="1">
      <c r="F529"/>
    </row>
    <row r="530" spans="6:6" outlineLevel="1">
      <c r="F530"/>
    </row>
    <row r="531" spans="6:6" outlineLevel="1">
      <c r="F531"/>
    </row>
    <row r="532" spans="6:6" outlineLevel="1">
      <c r="F532"/>
    </row>
    <row r="533" spans="6:6" outlineLevel="1">
      <c r="F533"/>
    </row>
    <row r="534" spans="6:6">
      <c r="F534"/>
    </row>
    <row r="535" spans="6:6" outlineLevel="1">
      <c r="F535"/>
    </row>
    <row r="536" spans="6:6" outlineLevel="1">
      <c r="F536"/>
    </row>
    <row r="537" spans="6:6" outlineLevel="1">
      <c r="F537"/>
    </row>
    <row r="538" spans="6:6" outlineLevel="1">
      <c r="F538"/>
    </row>
    <row r="539" spans="6:6" outlineLevel="1">
      <c r="F539"/>
    </row>
    <row r="540" spans="6:6" outlineLevel="1">
      <c r="F540"/>
    </row>
    <row r="541" spans="6:6" outlineLevel="1">
      <c r="F541"/>
    </row>
    <row r="542" spans="6:6">
      <c r="F542"/>
    </row>
    <row r="543" spans="6:6" outlineLevel="1">
      <c r="F543"/>
    </row>
    <row r="544" spans="6:6" outlineLevel="1">
      <c r="F544"/>
    </row>
    <row r="545" spans="6:6" outlineLevel="1">
      <c r="F545"/>
    </row>
    <row r="546" spans="6:6" outlineLevel="1">
      <c r="F546"/>
    </row>
    <row r="547" spans="6:6" outlineLevel="1">
      <c r="F547"/>
    </row>
    <row r="548" spans="6:6" outlineLevel="1">
      <c r="F548"/>
    </row>
    <row r="549" spans="6:6" outlineLevel="1">
      <c r="F549"/>
    </row>
    <row r="550" spans="6:6" outlineLevel="1">
      <c r="F550"/>
    </row>
    <row r="551" spans="6:6">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c r="F572"/>
    </row>
    <row r="573" spans="6:6" outlineLevel="1">
      <c r="F573"/>
    </row>
    <row r="574" spans="6:6" outlineLevel="1">
      <c r="F574"/>
    </row>
    <row r="575" spans="6:6" outlineLevel="1">
      <c r="F575"/>
    </row>
    <row r="576" spans="6:6" outlineLevel="1">
      <c r="F576"/>
    </row>
    <row r="577" spans="6:6" outlineLevel="1">
      <c r="F577"/>
    </row>
    <row r="578" spans="6:6" outlineLevel="1">
      <c r="F578"/>
    </row>
    <row r="579" spans="6:6">
      <c r="F579"/>
    </row>
    <row r="580" spans="6:6" outlineLevel="1">
      <c r="F580"/>
    </row>
    <row r="581" spans="6:6" outlineLevel="1">
      <c r="F581"/>
    </row>
    <row r="582" spans="6:6">
      <c r="F582"/>
    </row>
    <row r="583" spans="6:6" outlineLevel="1">
      <c r="F583"/>
    </row>
    <row r="584" spans="6:6" outlineLevel="1">
      <c r="F584"/>
    </row>
    <row r="585" spans="6:6" outlineLevel="1">
      <c r="F585"/>
    </row>
    <row r="586" spans="6:6" outlineLevel="1">
      <c r="F586"/>
    </row>
    <row r="587" spans="6:6" outlineLevel="1">
      <c r="F587"/>
    </row>
    <row r="588" spans="6:6" outlineLevel="1">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c r="F1090"/>
    </row>
    <row r="1091" spans="6:6" outlineLevel="1">
      <c r="F1091"/>
    </row>
    <row r="1092" spans="6:6" outlineLevel="1">
      <c r="F1092"/>
    </row>
    <row r="1093" spans="6:6" outlineLevel="1">
      <c r="F1093"/>
    </row>
    <row r="1094" spans="6:6" outlineLevel="1">
      <c r="F1094"/>
    </row>
    <row r="1095" spans="6:6">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c r="F1158"/>
    </row>
    <row r="1159" spans="6:6" outlineLevel="1">
      <c r="F1159"/>
    </row>
    <row r="1160" spans="6:6" outlineLevel="1">
      <c r="F1160"/>
    </row>
    <row r="1161" spans="6:6">
      <c r="F1161"/>
    </row>
    <row r="1162" spans="6:6" outlineLevel="1">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outlineLevel="1">
      <c r="F1185"/>
    </row>
    <row r="1186" spans="6:6" outlineLevel="1">
      <c r="F1186"/>
    </row>
    <row r="1187" spans="6:6">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c r="F1368"/>
    </row>
    <row r="1369" spans="6:6" outlineLevel="1">
      <c r="F1369"/>
    </row>
    <row r="1370" spans="6:6" outlineLevel="1">
      <c r="F1370"/>
    </row>
    <row r="1371" spans="6:6" outlineLevel="1">
      <c r="F1371"/>
    </row>
    <row r="1372" spans="6:6" outlineLevel="1">
      <c r="F1372"/>
    </row>
    <row r="1373" spans="6:6">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sheetData>
  <autoFilter ref="A11:R268" xr:uid="{00000000-0009-0000-0000-00001D000000}"/>
  <dataValidations count="1">
    <dataValidation type="textLength" errorStyle="information" allowBlank="1" showInputMessage="1" showErrorMessage="1" error="XLBVal:8=_x000d__x000a_XLBRowCount:3=259_x000d__x000a_XLBColCount:3=22_x000d__x000a_Style:2=2_x000d__x000a_" sqref="A10" xr:uid="{00000000-0002-0000-1D00-000000000000}">
      <formula1>0</formula1>
      <formula2>300</formula2>
    </dataValidation>
  </dataValidations>
  <pageMargins left="0.7" right="0.7" top="0.75" bottom="0.75" header="0.3" footer="0.3"/>
  <pageSetup paperSize="9" orientation="portrait" horizontalDpi="4294967293" verticalDpi="4294967293"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5683"/>
  <sheetViews>
    <sheetView topLeftCell="F193" workbookViewId="0">
      <selection activeCell="G216" sqref="G216"/>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4.453125" bestFit="1" customWidth="1"/>
    <col min="5" max="5" width="46.7265625" bestFit="1" customWidth="1"/>
    <col min="6" max="6" width="11.1796875" style="820" bestFit="1" customWidth="1"/>
    <col min="7" max="7" width="19.26953125" bestFit="1" customWidth="1"/>
    <col min="8" max="8" width="20" bestFit="1" customWidth="1"/>
    <col min="9" max="9" width="14.7265625" bestFit="1" customWidth="1"/>
    <col min="10" max="10" width="21.453125"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s>
  <sheetData>
    <row r="1" spans="1:18" ht="13" thickBot="1">
      <c r="A1" s="817"/>
      <c r="B1" s="818"/>
      <c r="C1" s="818"/>
      <c r="D1" s="819"/>
    </row>
    <row r="2" spans="1:18" ht="15" thickBot="1">
      <c r="A2" s="821"/>
      <c r="B2" s="822" t="s">
        <v>617</v>
      </c>
      <c r="C2" s="823" t="s">
        <v>618</v>
      </c>
      <c r="D2" s="824"/>
    </row>
    <row r="3" spans="1:18" ht="15" thickBot="1">
      <c r="A3" s="821"/>
      <c r="B3" s="822" t="s">
        <v>619</v>
      </c>
      <c r="C3" s="823" t="s">
        <v>3359</v>
      </c>
      <c r="D3" s="824"/>
    </row>
    <row r="4" spans="1:18" ht="15" thickBot="1">
      <c r="A4" s="821"/>
      <c r="B4" s="822" t="s">
        <v>621</v>
      </c>
      <c r="C4" s="823" t="s">
        <v>3359</v>
      </c>
      <c r="D4" s="824"/>
    </row>
    <row r="5" spans="1:18" ht="15" thickBot="1">
      <c r="A5" s="821"/>
      <c r="B5" s="822" t="s">
        <v>623</v>
      </c>
      <c r="C5" s="823">
        <v>4000</v>
      </c>
      <c r="D5" s="824"/>
    </row>
    <row r="6" spans="1:18" ht="15" thickBot="1">
      <c r="A6" s="821"/>
      <c r="B6" s="822" t="s">
        <v>624</v>
      </c>
      <c r="C6" s="823">
        <v>9999</v>
      </c>
      <c r="D6" s="824"/>
    </row>
    <row r="7" spans="1:18" ht="15" thickBot="1">
      <c r="A7" s="821"/>
      <c r="B7" s="822" t="s">
        <v>625</v>
      </c>
      <c r="C7" s="825" t="s">
        <v>352</v>
      </c>
      <c r="D7" s="824"/>
    </row>
    <row r="8" spans="1:18" ht="13" thickBot="1">
      <c r="A8" s="826"/>
      <c r="B8" s="827"/>
      <c r="C8" s="827"/>
      <c r="D8" s="828"/>
    </row>
    <row r="10" spans="1:18">
      <c r="A10" s="829" t="e">
        <f ca="1">[2]!AG_DTRT("0,Detail Report 1,1",$C$2,$C$5,$C$6,$C$3,$C$4,$C$7,$C$7)</f>
        <v>#NAME?</v>
      </c>
      <c r="B10" s="829"/>
      <c r="C10" s="829"/>
      <c r="D10" s="829"/>
      <c r="E10" s="830"/>
      <c r="F10" s="831"/>
      <c r="G10" s="832"/>
      <c r="H10" s="829"/>
      <c r="I10" s="829"/>
      <c r="J10" s="829"/>
      <c r="K10" s="829"/>
      <c r="L10" s="829"/>
      <c r="M10" s="833"/>
      <c r="N10" s="833"/>
      <c r="O10" s="829"/>
      <c r="P10" s="829"/>
      <c r="Q10" s="829"/>
      <c r="R10" s="829"/>
    </row>
    <row r="11" spans="1:18" s="838" customFormat="1" ht="37.5">
      <c r="A11" s="834" t="s">
        <v>626</v>
      </c>
      <c r="B11" s="834" t="s">
        <v>627</v>
      </c>
      <c r="C11" s="834" t="s">
        <v>628</v>
      </c>
      <c r="D11" s="834" t="s">
        <v>629</v>
      </c>
      <c r="E11" s="834" t="s">
        <v>27</v>
      </c>
      <c r="F11" s="835" t="s">
        <v>630</v>
      </c>
      <c r="G11" s="836" t="s">
        <v>631</v>
      </c>
      <c r="H11" s="834" t="s">
        <v>632</v>
      </c>
      <c r="I11" s="834" t="s">
        <v>633</v>
      </c>
      <c r="J11" s="1243" t="s">
        <v>1789</v>
      </c>
      <c r="K11" s="834" t="s">
        <v>634</v>
      </c>
      <c r="L11" s="834" t="s">
        <v>635</v>
      </c>
      <c r="M11" s="837" t="s">
        <v>636</v>
      </c>
      <c r="N11" s="834" t="s">
        <v>637</v>
      </c>
      <c r="O11" s="834" t="s">
        <v>638</v>
      </c>
      <c r="P11" s="834" t="s">
        <v>639</v>
      </c>
      <c r="Q11" s="834" t="s">
        <v>640</v>
      </c>
      <c r="R11" s="834" t="s">
        <v>641</v>
      </c>
    </row>
    <row r="12" spans="1:18" outlineLevel="1">
      <c r="A12" s="847" t="s">
        <v>82</v>
      </c>
      <c r="B12" s="829" t="s">
        <v>3359</v>
      </c>
      <c r="C12" s="839">
        <v>43220</v>
      </c>
      <c r="D12" s="829" t="s">
        <v>3360</v>
      </c>
      <c r="E12" s="830" t="s">
        <v>3361</v>
      </c>
      <c r="F12" s="831">
        <v>71592</v>
      </c>
      <c r="G12" s="832">
        <v>805.74</v>
      </c>
      <c r="H12" s="829">
        <v>1088</v>
      </c>
      <c r="I12" s="829" t="s">
        <v>322</v>
      </c>
      <c r="J12" s="1253">
        <f>H12</f>
        <v>1088</v>
      </c>
      <c r="K12" s="840" t="s">
        <v>1297</v>
      </c>
      <c r="L12" s="841" t="s">
        <v>661</v>
      </c>
      <c r="M12" s="841" t="s">
        <v>352</v>
      </c>
      <c r="N12" s="841"/>
      <c r="O12" s="841" t="s">
        <v>2244</v>
      </c>
      <c r="P12" s="841" t="s">
        <v>5</v>
      </c>
      <c r="Q12" s="841" t="s">
        <v>323</v>
      </c>
      <c r="R12" s="841" t="s">
        <v>652</v>
      </c>
    </row>
    <row r="13" spans="1:18">
      <c r="A13" s="842" t="s">
        <v>647</v>
      </c>
      <c r="B13" s="842"/>
      <c r="C13" s="842"/>
      <c r="D13" s="842"/>
      <c r="E13" s="843"/>
      <c r="F13" s="844"/>
      <c r="G13" s="845">
        <f>SUM(G12:G12)</f>
        <v>805.74</v>
      </c>
      <c r="H13" s="846">
        <f>SUM(H12:H12)</f>
        <v>1088</v>
      </c>
      <c r="I13" s="842"/>
      <c r="J13" s="1254">
        <f>SUM(J12:J12)</f>
        <v>1088</v>
      </c>
      <c r="K13" s="842"/>
      <c r="L13" s="842"/>
      <c r="M13" s="842"/>
      <c r="N13" s="842"/>
      <c r="O13" s="842"/>
      <c r="P13" s="842"/>
      <c r="Q13" s="842"/>
      <c r="R13" s="842"/>
    </row>
    <row r="14" spans="1:18" outlineLevel="1">
      <c r="A14" s="847" t="s">
        <v>102</v>
      </c>
      <c r="B14" s="829" t="s">
        <v>3359</v>
      </c>
      <c r="C14" s="839">
        <v>43195</v>
      </c>
      <c r="D14" s="829" t="s">
        <v>3362</v>
      </c>
      <c r="E14" s="830" t="s">
        <v>3363</v>
      </c>
      <c r="F14" s="831">
        <v>71591</v>
      </c>
      <c r="G14" s="832">
        <v>17.13</v>
      </c>
      <c r="H14" s="829">
        <v>24</v>
      </c>
      <c r="I14" s="829" t="s">
        <v>322</v>
      </c>
      <c r="J14" s="1253">
        <f>H14</f>
        <v>24</v>
      </c>
      <c r="K14" s="840" t="s">
        <v>670</v>
      </c>
      <c r="L14" s="841" t="s">
        <v>661</v>
      </c>
      <c r="M14" s="841" t="s">
        <v>352</v>
      </c>
      <c r="N14" s="841" t="s">
        <v>674</v>
      </c>
      <c r="O14" s="841"/>
      <c r="P14" s="841" t="s">
        <v>5</v>
      </c>
      <c r="Q14" s="841" t="s">
        <v>323</v>
      </c>
      <c r="R14" s="841" t="s">
        <v>652</v>
      </c>
    </row>
    <row r="15" spans="1:18" outlineLevel="1">
      <c r="A15" s="847" t="s">
        <v>102</v>
      </c>
      <c r="B15" s="829" t="s">
        <v>3359</v>
      </c>
      <c r="C15" s="839">
        <v>43195</v>
      </c>
      <c r="D15" s="829" t="s">
        <v>3362</v>
      </c>
      <c r="E15" s="830" t="s">
        <v>3364</v>
      </c>
      <c r="F15" s="831">
        <v>71591</v>
      </c>
      <c r="G15" s="832">
        <v>17.13</v>
      </c>
      <c r="H15" s="829">
        <v>24</v>
      </c>
      <c r="I15" s="829" t="s">
        <v>322</v>
      </c>
      <c r="J15" s="1253">
        <f>H15</f>
        <v>24</v>
      </c>
      <c r="K15" s="840" t="s">
        <v>670</v>
      </c>
      <c r="L15" s="841" t="s">
        <v>661</v>
      </c>
      <c r="M15" s="841" t="s">
        <v>352</v>
      </c>
      <c r="N15" s="841" t="s">
        <v>758</v>
      </c>
      <c r="O15" s="841"/>
      <c r="P15" s="841" t="s">
        <v>5</v>
      </c>
      <c r="Q15" s="841" t="s">
        <v>323</v>
      </c>
      <c r="R15" s="841" t="s">
        <v>652</v>
      </c>
    </row>
    <row r="16" spans="1:18">
      <c r="A16" s="842" t="s">
        <v>647</v>
      </c>
      <c r="B16" s="842"/>
      <c r="C16" s="842"/>
      <c r="D16" s="842"/>
      <c r="E16" s="843"/>
      <c r="F16" s="844"/>
      <c r="G16" s="845">
        <f>SUM(G14:G15)</f>
        <v>34.26</v>
      </c>
      <c r="H16" s="846">
        <f>SUM(H14:H15)</f>
        <v>48</v>
      </c>
      <c r="I16" s="842"/>
      <c r="J16" s="1254">
        <f>SUM(J14:J15)</f>
        <v>48</v>
      </c>
      <c r="K16" s="842"/>
      <c r="L16" s="842"/>
      <c r="M16" s="842"/>
      <c r="N16" s="842"/>
      <c r="O16" s="842"/>
      <c r="P16" s="842"/>
      <c r="Q16" s="842"/>
      <c r="R16" s="842"/>
    </row>
    <row r="17" spans="1:18" outlineLevel="1">
      <c r="A17" s="847" t="s">
        <v>105</v>
      </c>
      <c r="B17" s="829" t="s">
        <v>3359</v>
      </c>
      <c r="C17" s="839">
        <v>43181</v>
      </c>
      <c r="D17" s="829" t="s">
        <v>3365</v>
      </c>
      <c r="E17" s="830" t="s">
        <v>3214</v>
      </c>
      <c r="F17" s="831">
        <v>71559</v>
      </c>
      <c r="G17" s="832">
        <v>-26.11</v>
      </c>
      <c r="H17" s="829">
        <v>-36</v>
      </c>
      <c r="I17" s="829" t="s">
        <v>322</v>
      </c>
      <c r="J17" s="1253">
        <f>H17</f>
        <v>-36</v>
      </c>
      <c r="K17" s="840" t="s">
        <v>670</v>
      </c>
      <c r="L17" s="841" t="s">
        <v>661</v>
      </c>
      <c r="M17" s="841" t="s">
        <v>352</v>
      </c>
      <c r="N17" s="841" t="s">
        <v>662</v>
      </c>
      <c r="O17" s="841"/>
      <c r="P17" s="841" t="s">
        <v>5</v>
      </c>
      <c r="Q17" s="841" t="s">
        <v>323</v>
      </c>
      <c r="R17" s="841" t="s">
        <v>652</v>
      </c>
    </row>
    <row r="18" spans="1:18" outlineLevel="1">
      <c r="A18" s="847" t="s">
        <v>105</v>
      </c>
      <c r="B18" s="829" t="s">
        <v>3359</v>
      </c>
      <c r="C18" s="839">
        <v>43189</v>
      </c>
      <c r="D18" s="829" t="s">
        <v>3366</v>
      </c>
      <c r="E18" s="830" t="s">
        <v>3220</v>
      </c>
      <c r="F18" s="831">
        <v>71559</v>
      </c>
      <c r="G18" s="832">
        <v>-72.52</v>
      </c>
      <c r="H18" s="829">
        <v>-100</v>
      </c>
      <c r="I18" s="829" t="s">
        <v>322</v>
      </c>
      <c r="J18" s="1253">
        <f>H18</f>
        <v>-100</v>
      </c>
      <c r="K18" s="840" t="s">
        <v>667</v>
      </c>
      <c r="L18" s="841" t="s">
        <v>661</v>
      </c>
      <c r="M18" s="841" t="s">
        <v>352</v>
      </c>
      <c r="N18" s="841" t="s">
        <v>1003</v>
      </c>
      <c r="O18" s="841"/>
      <c r="P18" s="841" t="s">
        <v>5</v>
      </c>
      <c r="Q18" s="841" t="s">
        <v>323</v>
      </c>
      <c r="R18" s="841" t="s">
        <v>652</v>
      </c>
    </row>
    <row r="19" spans="1:18">
      <c r="A19" s="842" t="s">
        <v>647</v>
      </c>
      <c r="B19" s="842"/>
      <c r="C19" s="842"/>
      <c r="D19" s="842"/>
      <c r="E19" s="843"/>
      <c r="F19" s="844"/>
      <c r="G19" s="845">
        <f>SUM(G17:G18)</f>
        <v>-98.63</v>
      </c>
      <c r="H19" s="846">
        <f>SUM(H17:H18)</f>
        <v>-136</v>
      </c>
      <c r="I19" s="842"/>
      <c r="J19" s="1254">
        <f>SUM(J17:J18)</f>
        <v>-136</v>
      </c>
      <c r="K19" s="842"/>
      <c r="L19" s="842"/>
      <c r="M19" s="842"/>
      <c r="N19" s="842"/>
      <c r="O19" s="842"/>
      <c r="P19" s="842"/>
      <c r="Q19" s="842"/>
      <c r="R19" s="842"/>
    </row>
    <row r="20" spans="1:18" outlineLevel="1">
      <c r="A20" s="847" t="s">
        <v>106</v>
      </c>
      <c r="B20" s="829" t="s">
        <v>3359</v>
      </c>
      <c r="C20" s="839">
        <v>43215</v>
      </c>
      <c r="D20" s="829" t="s">
        <v>3367</v>
      </c>
      <c r="E20" s="830" t="s">
        <v>1002</v>
      </c>
      <c r="F20" s="831">
        <v>71591</v>
      </c>
      <c r="G20" s="832">
        <v>506.1</v>
      </c>
      <c r="H20" s="829">
        <v>709.12</v>
      </c>
      <c r="I20" s="829" t="s">
        <v>322</v>
      </c>
      <c r="J20" s="1253">
        <f>H20</f>
        <v>709.12</v>
      </c>
      <c r="K20" s="840" t="s">
        <v>650</v>
      </c>
      <c r="L20" s="841" t="s">
        <v>661</v>
      </c>
      <c r="M20" s="841" t="s">
        <v>352</v>
      </c>
      <c r="N20" s="841" t="s">
        <v>1003</v>
      </c>
      <c r="O20" s="841"/>
      <c r="P20" s="841" t="s">
        <v>5</v>
      </c>
      <c r="Q20" s="841" t="s">
        <v>323</v>
      </c>
      <c r="R20" s="841" t="s">
        <v>652</v>
      </c>
    </row>
    <row r="21" spans="1:18" outlineLevel="1">
      <c r="A21" s="847" t="s">
        <v>106</v>
      </c>
      <c r="B21" s="829" t="s">
        <v>3359</v>
      </c>
      <c r="C21" s="839">
        <v>43215</v>
      </c>
      <c r="D21" s="829" t="s">
        <v>3368</v>
      </c>
      <c r="E21" s="830" t="s">
        <v>1005</v>
      </c>
      <c r="F21" s="831">
        <v>71591</v>
      </c>
      <c r="G21" s="832">
        <v>30.54</v>
      </c>
      <c r="H21" s="829">
        <v>42.79</v>
      </c>
      <c r="I21" s="829" t="s">
        <v>322</v>
      </c>
      <c r="J21" s="1253">
        <f>H21</f>
        <v>42.79</v>
      </c>
      <c r="K21" s="840" t="s">
        <v>656</v>
      </c>
      <c r="L21" s="841" t="s">
        <v>661</v>
      </c>
      <c r="M21" s="841" t="s">
        <v>352</v>
      </c>
      <c r="N21" s="841" t="s">
        <v>1003</v>
      </c>
      <c r="O21" s="841"/>
      <c r="P21" s="841" t="s">
        <v>5</v>
      </c>
      <c r="Q21" s="841" t="s">
        <v>323</v>
      </c>
      <c r="R21" s="841" t="s">
        <v>652</v>
      </c>
    </row>
    <row r="22" spans="1:18" outlineLevel="1">
      <c r="A22" s="847" t="s">
        <v>106</v>
      </c>
      <c r="B22" s="829" t="s">
        <v>3359</v>
      </c>
      <c r="C22" s="839">
        <v>43215</v>
      </c>
      <c r="D22" s="829" t="s">
        <v>3369</v>
      </c>
      <c r="E22" s="830" t="s">
        <v>1007</v>
      </c>
      <c r="F22" s="831">
        <v>71591</v>
      </c>
      <c r="G22" s="832">
        <v>10.78</v>
      </c>
      <c r="H22" s="829">
        <v>15.1</v>
      </c>
      <c r="I22" s="829" t="s">
        <v>322</v>
      </c>
      <c r="J22" s="1253">
        <f>H22</f>
        <v>15.1</v>
      </c>
      <c r="K22" s="840" t="s">
        <v>694</v>
      </c>
      <c r="L22" s="841" t="s">
        <v>661</v>
      </c>
      <c r="M22" s="841" t="s">
        <v>352</v>
      </c>
      <c r="N22" s="841" t="s">
        <v>1003</v>
      </c>
      <c r="O22" s="841"/>
      <c r="P22" s="841" t="s">
        <v>5</v>
      </c>
      <c r="Q22" s="841" t="s">
        <v>323</v>
      </c>
      <c r="R22" s="841" t="s">
        <v>652</v>
      </c>
    </row>
    <row r="23" spans="1:18" outlineLevel="1">
      <c r="A23" s="847" t="s">
        <v>106</v>
      </c>
      <c r="B23" s="829" t="s">
        <v>3359</v>
      </c>
      <c r="C23" s="839">
        <v>43217</v>
      </c>
      <c r="D23" s="829" t="s">
        <v>3370</v>
      </c>
      <c r="E23" s="830" t="s">
        <v>3371</v>
      </c>
      <c r="F23" s="831">
        <v>71591</v>
      </c>
      <c r="G23" s="832">
        <v>0.72</v>
      </c>
      <c r="H23" s="829">
        <v>1.01</v>
      </c>
      <c r="I23" s="829" t="s">
        <v>322</v>
      </c>
      <c r="J23" s="1253">
        <f>H23</f>
        <v>1.01</v>
      </c>
      <c r="K23" s="840" t="s">
        <v>694</v>
      </c>
      <c r="L23" s="841" t="s">
        <v>661</v>
      </c>
      <c r="M23" s="841" t="s">
        <v>352</v>
      </c>
      <c r="N23" s="841" t="s">
        <v>1003</v>
      </c>
      <c r="O23" s="841"/>
      <c r="P23" s="841" t="s">
        <v>5</v>
      </c>
      <c r="Q23" s="841" t="s">
        <v>323</v>
      </c>
      <c r="R23" s="841" t="s">
        <v>652</v>
      </c>
    </row>
    <row r="24" spans="1:18">
      <c r="A24" s="842" t="s">
        <v>647</v>
      </c>
      <c r="B24" s="842"/>
      <c r="C24" s="842"/>
      <c r="D24" s="842"/>
      <c r="E24" s="843"/>
      <c r="F24" s="844"/>
      <c r="G24" s="845">
        <f>SUM(G20:G23)</f>
        <v>548.14</v>
      </c>
      <c r="H24" s="846">
        <f>SUM(H20:H23)</f>
        <v>768.02</v>
      </c>
      <c r="I24" s="842"/>
      <c r="J24" s="1254">
        <f>SUM(J20:J23)</f>
        <v>768.02</v>
      </c>
      <c r="K24" s="842"/>
      <c r="L24" s="842"/>
      <c r="M24" s="842"/>
      <c r="N24" s="842"/>
      <c r="O24" s="842"/>
      <c r="P24" s="842"/>
      <c r="Q24" s="842"/>
      <c r="R24" s="842"/>
    </row>
    <row r="25" spans="1:18" outlineLevel="1">
      <c r="A25" s="847" t="s">
        <v>107</v>
      </c>
      <c r="B25" s="829" t="s">
        <v>3359</v>
      </c>
      <c r="C25" s="839">
        <v>43215</v>
      </c>
      <c r="D25" s="829" t="s">
        <v>3367</v>
      </c>
      <c r="E25" s="830" t="s">
        <v>1890</v>
      </c>
      <c r="F25" s="831">
        <v>71591</v>
      </c>
      <c r="G25" s="832">
        <v>1472.29</v>
      </c>
      <c r="H25" s="829">
        <v>2062.89</v>
      </c>
      <c r="I25" s="829" t="s">
        <v>322</v>
      </c>
      <c r="J25" s="1253">
        <f>H25</f>
        <v>2062.89</v>
      </c>
      <c r="K25" s="840" t="s">
        <v>650</v>
      </c>
      <c r="L25" s="841" t="s">
        <v>661</v>
      </c>
      <c r="M25" s="841" t="s">
        <v>352</v>
      </c>
      <c r="N25" s="841" t="s">
        <v>1891</v>
      </c>
      <c r="O25" s="841"/>
      <c r="P25" s="841" t="s">
        <v>5</v>
      </c>
      <c r="Q25" s="841" t="s">
        <v>323</v>
      </c>
      <c r="R25" s="841" t="s">
        <v>652</v>
      </c>
    </row>
    <row r="26" spans="1:18" outlineLevel="1">
      <c r="A26" s="847" t="s">
        <v>107</v>
      </c>
      <c r="B26" s="829" t="s">
        <v>3359</v>
      </c>
      <c r="C26" s="839">
        <v>43215</v>
      </c>
      <c r="D26" s="829" t="s">
        <v>3368</v>
      </c>
      <c r="E26" s="830" t="s">
        <v>1892</v>
      </c>
      <c r="F26" s="831">
        <v>71591</v>
      </c>
      <c r="G26" s="832">
        <v>94.92</v>
      </c>
      <c r="H26" s="829">
        <v>133</v>
      </c>
      <c r="I26" s="829" t="s">
        <v>322</v>
      </c>
      <c r="J26" s="1253">
        <f>H26</f>
        <v>133</v>
      </c>
      <c r="K26" s="840" t="s">
        <v>656</v>
      </c>
      <c r="L26" s="841" t="s">
        <v>661</v>
      </c>
      <c r="M26" s="841" t="s">
        <v>352</v>
      </c>
      <c r="N26" s="841" t="s">
        <v>1891</v>
      </c>
      <c r="O26" s="841"/>
      <c r="P26" s="841" t="s">
        <v>5</v>
      </c>
      <c r="Q26" s="841" t="s">
        <v>323</v>
      </c>
      <c r="R26" s="841" t="s">
        <v>652</v>
      </c>
    </row>
    <row r="27" spans="1:18" outlineLevel="1">
      <c r="A27" s="847" t="s">
        <v>107</v>
      </c>
      <c r="B27" s="829" t="s">
        <v>3359</v>
      </c>
      <c r="C27" s="839">
        <v>43210</v>
      </c>
      <c r="D27" s="829" t="s">
        <v>3372</v>
      </c>
      <c r="E27" s="830" t="s">
        <v>3373</v>
      </c>
      <c r="F27" s="831">
        <v>71591</v>
      </c>
      <c r="G27" s="832">
        <v>193.83</v>
      </c>
      <c r="H27" s="829">
        <v>271.58</v>
      </c>
      <c r="I27" s="829" t="s">
        <v>322</v>
      </c>
      <c r="J27" s="1253">
        <f>H27</f>
        <v>271.58</v>
      </c>
      <c r="K27" s="840" t="s">
        <v>691</v>
      </c>
      <c r="L27" s="841" t="s">
        <v>661</v>
      </c>
      <c r="M27" s="841" t="s">
        <v>352</v>
      </c>
      <c r="N27" s="841" t="s">
        <v>1891</v>
      </c>
      <c r="O27" s="841"/>
      <c r="P27" s="841" t="s">
        <v>5</v>
      </c>
      <c r="Q27" s="841" t="s">
        <v>323</v>
      </c>
      <c r="R27" s="841" t="s">
        <v>652</v>
      </c>
    </row>
    <row r="28" spans="1:18" outlineLevel="1">
      <c r="A28" s="847" t="s">
        <v>107</v>
      </c>
      <c r="B28" s="829" t="s">
        <v>3359</v>
      </c>
      <c r="C28" s="839">
        <v>43215</v>
      </c>
      <c r="D28" s="829" t="s">
        <v>3369</v>
      </c>
      <c r="E28" s="830" t="s">
        <v>1893</v>
      </c>
      <c r="F28" s="831">
        <v>71591</v>
      </c>
      <c r="G28" s="832">
        <v>33.5</v>
      </c>
      <c r="H28" s="829">
        <v>46.94</v>
      </c>
      <c r="I28" s="829" t="s">
        <v>322</v>
      </c>
      <c r="J28" s="1253">
        <f>H28</f>
        <v>46.94</v>
      </c>
      <c r="K28" s="840" t="s">
        <v>694</v>
      </c>
      <c r="L28" s="841" t="s">
        <v>661</v>
      </c>
      <c r="M28" s="841" t="s">
        <v>352</v>
      </c>
      <c r="N28" s="841" t="s">
        <v>1891</v>
      </c>
      <c r="O28" s="841"/>
      <c r="P28" s="841" t="s">
        <v>5</v>
      </c>
      <c r="Q28" s="841" t="s">
        <v>323</v>
      </c>
      <c r="R28" s="841" t="s">
        <v>652</v>
      </c>
    </row>
    <row r="29" spans="1:18" outlineLevel="1">
      <c r="A29" s="847" t="s">
        <v>107</v>
      </c>
      <c r="B29" s="829" t="s">
        <v>3359</v>
      </c>
      <c r="C29" s="839">
        <v>43217</v>
      </c>
      <c r="D29" s="829" t="s">
        <v>3370</v>
      </c>
      <c r="E29" s="830" t="s">
        <v>1894</v>
      </c>
      <c r="F29" s="831">
        <v>71591</v>
      </c>
      <c r="G29" s="832">
        <v>2.23</v>
      </c>
      <c r="H29" s="829">
        <v>3.13</v>
      </c>
      <c r="I29" s="829" t="s">
        <v>322</v>
      </c>
      <c r="J29" s="1253">
        <f>H29</f>
        <v>3.13</v>
      </c>
      <c r="K29" s="840" t="s">
        <v>694</v>
      </c>
      <c r="L29" s="841" t="s">
        <v>661</v>
      </c>
      <c r="M29" s="841" t="s">
        <v>352</v>
      </c>
      <c r="N29" s="841" t="s">
        <v>1891</v>
      </c>
      <c r="O29" s="841"/>
      <c r="P29" s="841" t="s">
        <v>5</v>
      </c>
      <c r="Q29" s="841" t="s">
        <v>323</v>
      </c>
      <c r="R29" s="841" t="s">
        <v>652</v>
      </c>
    </row>
    <row r="30" spans="1:18">
      <c r="A30" s="842" t="s">
        <v>647</v>
      </c>
      <c r="B30" s="842"/>
      <c r="C30" s="842"/>
      <c r="D30" s="842"/>
      <c r="E30" s="843"/>
      <c r="F30" s="844"/>
      <c r="G30" s="845">
        <f>SUM(G25:G29)</f>
        <v>1796.77</v>
      </c>
      <c r="H30" s="846">
        <f>SUM(H25:H29)</f>
        <v>2517.54</v>
      </c>
      <c r="I30" s="842"/>
      <c r="J30" s="1254">
        <f>SUM(J25:J29)</f>
        <v>2517.54</v>
      </c>
      <c r="K30" s="842"/>
      <c r="L30" s="842"/>
      <c r="M30" s="842"/>
      <c r="N30" s="842"/>
      <c r="O30" s="842"/>
      <c r="P30" s="842"/>
      <c r="Q30" s="842"/>
      <c r="R30" s="842"/>
    </row>
    <row r="31" spans="1:18" outlineLevel="1">
      <c r="A31" s="847" t="s">
        <v>108</v>
      </c>
      <c r="B31" s="829" t="s">
        <v>3359</v>
      </c>
      <c r="C31" s="839">
        <v>43215</v>
      </c>
      <c r="D31" s="829" t="s">
        <v>3367</v>
      </c>
      <c r="E31" s="830" t="s">
        <v>707</v>
      </c>
      <c r="F31" s="831">
        <v>71591</v>
      </c>
      <c r="G31" s="832">
        <v>1687.98</v>
      </c>
      <c r="H31" s="829">
        <v>2365.09</v>
      </c>
      <c r="I31" s="829" t="s">
        <v>322</v>
      </c>
      <c r="J31" s="1253">
        <f t="shared" ref="J31:J36" si="0">H31</f>
        <v>2365.09</v>
      </c>
      <c r="K31" s="840" t="s">
        <v>650</v>
      </c>
      <c r="L31" s="841" t="s">
        <v>661</v>
      </c>
      <c r="M31" s="841" t="s">
        <v>352</v>
      </c>
      <c r="N31" s="841" t="s">
        <v>674</v>
      </c>
      <c r="O31" s="841"/>
      <c r="P31" s="841" t="s">
        <v>5</v>
      </c>
      <c r="Q31" s="841" t="s">
        <v>323</v>
      </c>
      <c r="R31" s="841" t="s">
        <v>652</v>
      </c>
    </row>
    <row r="32" spans="1:18" outlineLevel="1">
      <c r="A32" s="847" t="s">
        <v>108</v>
      </c>
      <c r="B32" s="829" t="s">
        <v>3359</v>
      </c>
      <c r="C32" s="839">
        <v>43215</v>
      </c>
      <c r="D32" s="829" t="s">
        <v>3368</v>
      </c>
      <c r="E32" s="830" t="s">
        <v>709</v>
      </c>
      <c r="F32" s="831">
        <v>71591</v>
      </c>
      <c r="G32" s="832">
        <v>107.33</v>
      </c>
      <c r="H32" s="829">
        <v>150.38999999999999</v>
      </c>
      <c r="I32" s="829" t="s">
        <v>322</v>
      </c>
      <c r="J32" s="1253">
        <f t="shared" si="0"/>
        <v>150.38999999999999</v>
      </c>
      <c r="K32" s="840" t="s">
        <v>656</v>
      </c>
      <c r="L32" s="841" t="s">
        <v>661</v>
      </c>
      <c r="M32" s="841" t="s">
        <v>352</v>
      </c>
      <c r="N32" s="841" t="s">
        <v>674</v>
      </c>
      <c r="O32" s="841"/>
      <c r="P32" s="841" t="s">
        <v>5</v>
      </c>
      <c r="Q32" s="841" t="s">
        <v>323</v>
      </c>
      <c r="R32" s="841" t="s">
        <v>652</v>
      </c>
    </row>
    <row r="33" spans="1:18" outlineLevel="1">
      <c r="A33" s="847" t="s">
        <v>108</v>
      </c>
      <c r="B33" s="829" t="s">
        <v>3359</v>
      </c>
      <c r="C33" s="839">
        <v>43210</v>
      </c>
      <c r="D33" s="829" t="s">
        <v>3372</v>
      </c>
      <c r="E33" s="830" t="s">
        <v>3374</v>
      </c>
      <c r="F33" s="831">
        <v>71591</v>
      </c>
      <c r="G33" s="832">
        <v>51.6</v>
      </c>
      <c r="H33" s="829">
        <v>72.3</v>
      </c>
      <c r="I33" s="829" t="s">
        <v>322</v>
      </c>
      <c r="J33" s="1253">
        <f t="shared" si="0"/>
        <v>72.3</v>
      </c>
      <c r="K33" s="840" t="s">
        <v>691</v>
      </c>
      <c r="L33" s="841" t="s">
        <v>661</v>
      </c>
      <c r="M33" s="841" t="s">
        <v>352</v>
      </c>
      <c r="N33" s="841" t="s">
        <v>674</v>
      </c>
      <c r="O33" s="841"/>
      <c r="P33" s="841" t="s">
        <v>5</v>
      </c>
      <c r="Q33" s="841" t="s">
        <v>323</v>
      </c>
      <c r="R33" s="841" t="s">
        <v>652</v>
      </c>
    </row>
    <row r="34" spans="1:18" outlineLevel="1">
      <c r="A34" s="847" t="s">
        <v>108</v>
      </c>
      <c r="B34" s="829" t="s">
        <v>3359</v>
      </c>
      <c r="C34" s="839">
        <v>43210</v>
      </c>
      <c r="D34" s="829" t="s">
        <v>3375</v>
      </c>
      <c r="E34" s="830" t="s">
        <v>3376</v>
      </c>
      <c r="F34" s="831">
        <v>71591</v>
      </c>
      <c r="G34" s="832">
        <v>27.48</v>
      </c>
      <c r="H34" s="829">
        <v>38.5</v>
      </c>
      <c r="I34" s="829" t="s">
        <v>322</v>
      </c>
      <c r="J34" s="1253">
        <f t="shared" si="0"/>
        <v>38.5</v>
      </c>
      <c r="K34" s="840" t="s">
        <v>691</v>
      </c>
      <c r="L34" s="841" t="s">
        <v>661</v>
      </c>
      <c r="M34" s="841" t="s">
        <v>352</v>
      </c>
      <c r="N34" s="841" t="s">
        <v>674</v>
      </c>
      <c r="O34" s="841"/>
      <c r="P34" s="841" t="s">
        <v>5</v>
      </c>
      <c r="Q34" s="841" t="s">
        <v>323</v>
      </c>
      <c r="R34" s="841" t="s">
        <v>652</v>
      </c>
    </row>
    <row r="35" spans="1:18" outlineLevel="1">
      <c r="A35" s="847" t="s">
        <v>108</v>
      </c>
      <c r="B35" s="829" t="s">
        <v>3359</v>
      </c>
      <c r="C35" s="839">
        <v>43215</v>
      </c>
      <c r="D35" s="829" t="s">
        <v>3369</v>
      </c>
      <c r="E35" s="830" t="s">
        <v>710</v>
      </c>
      <c r="F35" s="831">
        <v>71591</v>
      </c>
      <c r="G35" s="832">
        <v>37.880000000000003</v>
      </c>
      <c r="H35" s="829">
        <v>53.08</v>
      </c>
      <c r="I35" s="829" t="s">
        <v>322</v>
      </c>
      <c r="J35" s="1253">
        <f t="shared" si="0"/>
        <v>53.08</v>
      </c>
      <c r="K35" s="840" t="s">
        <v>694</v>
      </c>
      <c r="L35" s="841" t="s">
        <v>661</v>
      </c>
      <c r="M35" s="841" t="s">
        <v>352</v>
      </c>
      <c r="N35" s="841" t="s">
        <v>674</v>
      </c>
      <c r="O35" s="841"/>
      <c r="P35" s="841" t="s">
        <v>5</v>
      </c>
      <c r="Q35" s="841" t="s">
        <v>323</v>
      </c>
      <c r="R35" s="841" t="s">
        <v>652</v>
      </c>
    </row>
    <row r="36" spans="1:18" outlineLevel="1">
      <c r="A36" s="847" t="s">
        <v>108</v>
      </c>
      <c r="B36" s="829" t="s">
        <v>3359</v>
      </c>
      <c r="C36" s="839">
        <v>43217</v>
      </c>
      <c r="D36" s="829" t="s">
        <v>3370</v>
      </c>
      <c r="E36" s="830" t="s">
        <v>2511</v>
      </c>
      <c r="F36" s="831">
        <v>71591</v>
      </c>
      <c r="G36" s="832">
        <v>2.5299999999999998</v>
      </c>
      <c r="H36" s="829">
        <v>3.54</v>
      </c>
      <c r="I36" s="829" t="s">
        <v>322</v>
      </c>
      <c r="J36" s="1253">
        <f t="shared" si="0"/>
        <v>3.54</v>
      </c>
      <c r="K36" s="840" t="s">
        <v>694</v>
      </c>
      <c r="L36" s="841" t="s">
        <v>661</v>
      </c>
      <c r="M36" s="841" t="s">
        <v>352</v>
      </c>
      <c r="N36" s="841" t="s">
        <v>674</v>
      </c>
      <c r="O36" s="841"/>
      <c r="P36" s="841" t="s">
        <v>5</v>
      </c>
      <c r="Q36" s="841" t="s">
        <v>323</v>
      </c>
      <c r="R36" s="841" t="s">
        <v>652</v>
      </c>
    </row>
    <row r="37" spans="1:18">
      <c r="A37" s="842" t="s">
        <v>647</v>
      </c>
      <c r="B37" s="842"/>
      <c r="C37" s="842"/>
      <c r="D37" s="842"/>
      <c r="E37" s="843"/>
      <c r="F37" s="844"/>
      <c r="G37" s="845">
        <f>SUM(G31:G36)</f>
        <v>1914.8</v>
      </c>
      <c r="H37" s="846">
        <f>SUM(H31:H36)</f>
        <v>2682.9</v>
      </c>
      <c r="I37" s="842"/>
      <c r="J37" s="1254">
        <f>SUM(J31:J36)</f>
        <v>2682.9</v>
      </c>
      <c r="K37" s="842"/>
      <c r="L37" s="842"/>
      <c r="M37" s="842"/>
      <c r="N37" s="842"/>
      <c r="O37" s="842"/>
      <c r="P37" s="842"/>
      <c r="Q37" s="842"/>
      <c r="R37" s="842"/>
    </row>
    <row r="38" spans="1:18" outlineLevel="1">
      <c r="A38" s="847" t="s">
        <v>109</v>
      </c>
      <c r="B38" s="829" t="s">
        <v>3359</v>
      </c>
      <c r="C38" s="839">
        <v>43215</v>
      </c>
      <c r="D38" s="829" t="s">
        <v>3367</v>
      </c>
      <c r="E38" s="830" t="s">
        <v>713</v>
      </c>
      <c r="F38" s="831">
        <v>71591</v>
      </c>
      <c r="G38" s="832">
        <v>1089.33</v>
      </c>
      <c r="H38" s="829">
        <v>1526.3</v>
      </c>
      <c r="I38" s="829" t="s">
        <v>322</v>
      </c>
      <c r="J38" s="1253">
        <f>H38</f>
        <v>1526.3</v>
      </c>
      <c r="K38" s="840" t="s">
        <v>650</v>
      </c>
      <c r="L38" s="841" t="s">
        <v>661</v>
      </c>
      <c r="M38" s="841" t="s">
        <v>352</v>
      </c>
      <c r="N38" s="841" t="s">
        <v>1021</v>
      </c>
      <c r="O38" s="841"/>
      <c r="P38" s="841" t="s">
        <v>5</v>
      </c>
      <c r="Q38" s="841" t="s">
        <v>323</v>
      </c>
      <c r="R38" s="841" t="s">
        <v>652</v>
      </c>
    </row>
    <row r="39" spans="1:18" outlineLevel="1">
      <c r="A39" s="847" t="s">
        <v>109</v>
      </c>
      <c r="B39" s="829" t="s">
        <v>3359</v>
      </c>
      <c r="C39" s="839">
        <v>43215</v>
      </c>
      <c r="D39" s="829" t="s">
        <v>3368</v>
      </c>
      <c r="E39" s="830" t="s">
        <v>716</v>
      </c>
      <c r="F39" s="831">
        <v>71591</v>
      </c>
      <c r="G39" s="832">
        <v>71.47</v>
      </c>
      <c r="H39" s="829">
        <v>100.14</v>
      </c>
      <c r="I39" s="829" t="s">
        <v>322</v>
      </c>
      <c r="J39" s="1253">
        <f>H39</f>
        <v>100.14</v>
      </c>
      <c r="K39" s="840" t="s">
        <v>656</v>
      </c>
      <c r="L39" s="841" t="s">
        <v>661</v>
      </c>
      <c r="M39" s="841" t="s">
        <v>352</v>
      </c>
      <c r="N39" s="841" t="s">
        <v>662</v>
      </c>
      <c r="O39" s="841"/>
      <c r="P39" s="841" t="s">
        <v>5</v>
      </c>
      <c r="Q39" s="841" t="s">
        <v>323</v>
      </c>
      <c r="R39" s="841" t="s">
        <v>652</v>
      </c>
    </row>
    <row r="40" spans="1:18" outlineLevel="1">
      <c r="A40" s="847" t="s">
        <v>109</v>
      </c>
      <c r="B40" s="829" t="s">
        <v>3359</v>
      </c>
      <c r="C40" s="839">
        <v>43215</v>
      </c>
      <c r="D40" s="829" t="s">
        <v>3369</v>
      </c>
      <c r="E40" s="830" t="s">
        <v>719</v>
      </c>
      <c r="F40" s="831">
        <v>71591</v>
      </c>
      <c r="G40" s="832">
        <v>25.22</v>
      </c>
      <c r="H40" s="829">
        <v>35.340000000000003</v>
      </c>
      <c r="I40" s="829" t="s">
        <v>322</v>
      </c>
      <c r="J40" s="1253">
        <f>H40</f>
        <v>35.340000000000003</v>
      </c>
      <c r="K40" s="840" t="s">
        <v>694</v>
      </c>
      <c r="L40" s="841" t="s">
        <v>661</v>
      </c>
      <c r="M40" s="841" t="s">
        <v>352</v>
      </c>
      <c r="N40" s="841" t="s">
        <v>1021</v>
      </c>
      <c r="O40" s="841"/>
      <c r="P40" s="841" t="s">
        <v>5</v>
      </c>
      <c r="Q40" s="841" t="s">
        <v>323</v>
      </c>
      <c r="R40" s="841" t="s">
        <v>652</v>
      </c>
    </row>
    <row r="41" spans="1:18" outlineLevel="1">
      <c r="A41" s="847" t="s">
        <v>109</v>
      </c>
      <c r="B41" s="829" t="s">
        <v>3359</v>
      </c>
      <c r="C41" s="839">
        <v>43217</v>
      </c>
      <c r="D41" s="829" t="s">
        <v>3370</v>
      </c>
      <c r="E41" s="830" t="s">
        <v>722</v>
      </c>
      <c r="F41" s="831">
        <v>71591</v>
      </c>
      <c r="G41" s="832">
        <v>1.68</v>
      </c>
      <c r="H41" s="829">
        <v>2.36</v>
      </c>
      <c r="I41" s="829" t="s">
        <v>322</v>
      </c>
      <c r="J41" s="1253">
        <f>H41</f>
        <v>2.36</v>
      </c>
      <c r="K41" s="840" t="s">
        <v>694</v>
      </c>
      <c r="L41" s="841" t="s">
        <v>661</v>
      </c>
      <c r="M41" s="841" t="s">
        <v>352</v>
      </c>
      <c r="N41" s="841" t="s">
        <v>662</v>
      </c>
      <c r="O41" s="841"/>
      <c r="P41" s="841" t="s">
        <v>5</v>
      </c>
      <c r="Q41" s="841" t="s">
        <v>323</v>
      </c>
      <c r="R41" s="841" t="s">
        <v>652</v>
      </c>
    </row>
    <row r="42" spans="1:18">
      <c r="A42" s="842" t="s">
        <v>647</v>
      </c>
      <c r="B42" s="842"/>
      <c r="C42" s="842"/>
      <c r="D42" s="842"/>
      <c r="E42" s="843"/>
      <c r="F42" s="844"/>
      <c r="G42" s="845">
        <f>SUM(G38:G41)</f>
        <v>1187.7</v>
      </c>
      <c r="H42" s="846">
        <f>SUM(H38:H41)</f>
        <v>1664.1399999999999</v>
      </c>
      <c r="I42" s="842"/>
      <c r="J42" s="1254">
        <f>SUM(J38:J41)</f>
        <v>1664.1399999999999</v>
      </c>
      <c r="K42" s="842"/>
      <c r="L42" s="842"/>
      <c r="M42" s="842"/>
      <c r="N42" s="842"/>
      <c r="O42" s="842"/>
      <c r="P42" s="842"/>
      <c r="Q42" s="842"/>
      <c r="R42" s="842"/>
    </row>
    <row r="43" spans="1:18" outlineLevel="1">
      <c r="A43" s="847" t="s">
        <v>110</v>
      </c>
      <c r="B43" s="829" t="s">
        <v>3359</v>
      </c>
      <c r="C43" s="839">
        <v>43215</v>
      </c>
      <c r="D43" s="829" t="s">
        <v>3367</v>
      </c>
      <c r="E43" s="830" t="s">
        <v>713</v>
      </c>
      <c r="F43" s="831">
        <v>71591</v>
      </c>
      <c r="G43" s="832">
        <v>1089.33</v>
      </c>
      <c r="H43" s="829">
        <v>1526.3</v>
      </c>
      <c r="I43" s="829" t="s">
        <v>322</v>
      </c>
      <c r="J43" s="1253">
        <f>H43</f>
        <v>1526.3</v>
      </c>
      <c r="K43" s="840" t="s">
        <v>650</v>
      </c>
      <c r="L43" s="841" t="s">
        <v>661</v>
      </c>
      <c r="M43" s="841" t="s">
        <v>352</v>
      </c>
      <c r="N43" s="841" t="s">
        <v>1021</v>
      </c>
      <c r="O43" s="841"/>
      <c r="P43" s="841" t="s">
        <v>5</v>
      </c>
      <c r="Q43" s="841" t="s">
        <v>323</v>
      </c>
      <c r="R43" s="841" t="s">
        <v>652</v>
      </c>
    </row>
    <row r="44" spans="1:18" outlineLevel="1">
      <c r="A44" s="847" t="s">
        <v>110</v>
      </c>
      <c r="B44" s="829" t="s">
        <v>3359</v>
      </c>
      <c r="C44" s="839">
        <v>43215</v>
      </c>
      <c r="D44" s="829" t="s">
        <v>3368</v>
      </c>
      <c r="E44" s="830" t="s">
        <v>716</v>
      </c>
      <c r="F44" s="831">
        <v>71591</v>
      </c>
      <c r="G44" s="832">
        <v>71.47</v>
      </c>
      <c r="H44" s="829">
        <v>100.14</v>
      </c>
      <c r="I44" s="829" t="s">
        <v>322</v>
      </c>
      <c r="J44" s="1253">
        <f>H44</f>
        <v>100.14</v>
      </c>
      <c r="K44" s="840" t="s">
        <v>656</v>
      </c>
      <c r="L44" s="841" t="s">
        <v>661</v>
      </c>
      <c r="M44" s="841" t="s">
        <v>352</v>
      </c>
      <c r="N44" s="841" t="s">
        <v>662</v>
      </c>
      <c r="O44" s="841"/>
      <c r="P44" s="841" t="s">
        <v>5</v>
      </c>
      <c r="Q44" s="841" t="s">
        <v>323</v>
      </c>
      <c r="R44" s="841" t="s">
        <v>652</v>
      </c>
    </row>
    <row r="45" spans="1:18" outlineLevel="1">
      <c r="A45" s="847" t="s">
        <v>110</v>
      </c>
      <c r="B45" s="829" t="s">
        <v>3359</v>
      </c>
      <c r="C45" s="839">
        <v>43215</v>
      </c>
      <c r="D45" s="829" t="s">
        <v>3369</v>
      </c>
      <c r="E45" s="830" t="s">
        <v>719</v>
      </c>
      <c r="F45" s="831">
        <v>71591</v>
      </c>
      <c r="G45" s="832">
        <v>25.22</v>
      </c>
      <c r="H45" s="829">
        <v>35.340000000000003</v>
      </c>
      <c r="I45" s="829" t="s">
        <v>322</v>
      </c>
      <c r="J45" s="1253">
        <f>H45</f>
        <v>35.340000000000003</v>
      </c>
      <c r="K45" s="840" t="s">
        <v>694</v>
      </c>
      <c r="L45" s="841" t="s">
        <v>661</v>
      </c>
      <c r="M45" s="841" t="s">
        <v>352</v>
      </c>
      <c r="N45" s="841" t="s">
        <v>1021</v>
      </c>
      <c r="O45" s="841"/>
      <c r="P45" s="841" t="s">
        <v>5</v>
      </c>
      <c r="Q45" s="841" t="s">
        <v>323</v>
      </c>
      <c r="R45" s="841" t="s">
        <v>652</v>
      </c>
    </row>
    <row r="46" spans="1:18" outlineLevel="1">
      <c r="A46" s="847" t="s">
        <v>110</v>
      </c>
      <c r="B46" s="829" t="s">
        <v>3359</v>
      </c>
      <c r="C46" s="839">
        <v>43217</v>
      </c>
      <c r="D46" s="829" t="s">
        <v>3370</v>
      </c>
      <c r="E46" s="830" t="s">
        <v>722</v>
      </c>
      <c r="F46" s="831">
        <v>71591</v>
      </c>
      <c r="G46" s="832">
        <v>1.68</v>
      </c>
      <c r="H46" s="829">
        <v>2.36</v>
      </c>
      <c r="I46" s="829" t="s">
        <v>322</v>
      </c>
      <c r="J46" s="1253">
        <f>H46</f>
        <v>2.36</v>
      </c>
      <c r="K46" s="840" t="s">
        <v>694</v>
      </c>
      <c r="L46" s="841" t="s">
        <v>661</v>
      </c>
      <c r="M46" s="841" t="s">
        <v>352</v>
      </c>
      <c r="N46" s="841" t="s">
        <v>662</v>
      </c>
      <c r="O46" s="841"/>
      <c r="P46" s="841" t="s">
        <v>5</v>
      </c>
      <c r="Q46" s="841" t="s">
        <v>323</v>
      </c>
      <c r="R46" s="841" t="s">
        <v>652</v>
      </c>
    </row>
    <row r="47" spans="1:18" outlineLevel="1">
      <c r="A47" s="847" t="s">
        <v>110</v>
      </c>
      <c r="B47" s="829" t="s">
        <v>3359</v>
      </c>
      <c r="C47" s="839">
        <v>43181</v>
      </c>
      <c r="D47" s="829" t="s">
        <v>3321</v>
      </c>
      <c r="E47" s="830" t="s">
        <v>3232</v>
      </c>
      <c r="F47" s="831">
        <v>71559</v>
      </c>
      <c r="G47" s="832">
        <v>-46.41</v>
      </c>
      <c r="H47" s="829">
        <v>-64</v>
      </c>
      <c r="I47" s="829" t="s">
        <v>322</v>
      </c>
      <c r="J47" s="1253">
        <f>H47</f>
        <v>-64</v>
      </c>
      <c r="K47" s="840" t="s">
        <v>1596</v>
      </c>
      <c r="L47" s="841" t="s">
        <v>661</v>
      </c>
      <c r="M47" s="841" t="s">
        <v>352</v>
      </c>
      <c r="N47" s="841"/>
      <c r="O47" s="841"/>
      <c r="P47" s="841" t="s">
        <v>5</v>
      </c>
      <c r="Q47" s="841" t="s">
        <v>323</v>
      </c>
      <c r="R47" s="841" t="s">
        <v>652</v>
      </c>
    </row>
    <row r="48" spans="1:18">
      <c r="A48" s="842" t="s">
        <v>647</v>
      </c>
      <c r="B48" s="842"/>
      <c r="C48" s="842"/>
      <c r="D48" s="842"/>
      <c r="E48" s="843"/>
      <c r="F48" s="844"/>
      <c r="G48" s="845">
        <f>SUM(G43:G47)</f>
        <v>1141.29</v>
      </c>
      <c r="H48" s="846">
        <f>SUM(H43:H47)</f>
        <v>1600.1399999999999</v>
      </c>
      <c r="I48" s="842"/>
      <c r="J48" s="1254">
        <f>SUM(J43:J47)</f>
        <v>1600.1399999999999</v>
      </c>
      <c r="K48" s="842"/>
      <c r="L48" s="842"/>
      <c r="M48" s="842"/>
      <c r="N48" s="842"/>
      <c r="O48" s="842"/>
      <c r="P48" s="842"/>
      <c r="Q48" s="842"/>
      <c r="R48" s="842"/>
    </row>
    <row r="49" spans="1:18" outlineLevel="1">
      <c r="A49" s="847" t="s">
        <v>111</v>
      </c>
      <c r="B49" s="829" t="s">
        <v>3359</v>
      </c>
      <c r="C49" s="839">
        <v>43215</v>
      </c>
      <c r="D49" s="829" t="s">
        <v>3367</v>
      </c>
      <c r="E49" s="830" t="s">
        <v>724</v>
      </c>
      <c r="F49" s="831">
        <v>71591</v>
      </c>
      <c r="G49" s="832">
        <v>101.43</v>
      </c>
      <c r="H49" s="829">
        <v>142.12</v>
      </c>
      <c r="I49" s="829" t="s">
        <v>322</v>
      </c>
      <c r="J49" s="1253">
        <f>H49</f>
        <v>142.12</v>
      </c>
      <c r="K49" s="840" t="s">
        <v>650</v>
      </c>
      <c r="L49" s="841" t="s">
        <v>661</v>
      </c>
      <c r="M49" s="841" t="s">
        <v>352</v>
      </c>
      <c r="N49" s="841" t="s">
        <v>725</v>
      </c>
      <c r="O49" s="841"/>
      <c r="P49" s="841" t="s">
        <v>5</v>
      </c>
      <c r="Q49" s="841" t="s">
        <v>323</v>
      </c>
      <c r="R49" s="841" t="s">
        <v>652</v>
      </c>
    </row>
    <row r="50" spans="1:18" outlineLevel="1">
      <c r="A50" s="847" t="s">
        <v>111</v>
      </c>
      <c r="B50" s="829" t="s">
        <v>3359</v>
      </c>
      <c r="C50" s="839">
        <v>43215</v>
      </c>
      <c r="D50" s="829" t="s">
        <v>3368</v>
      </c>
      <c r="E50" s="830" t="s">
        <v>727</v>
      </c>
      <c r="F50" s="831">
        <v>71591</v>
      </c>
      <c r="G50" s="832">
        <v>6.44</v>
      </c>
      <c r="H50" s="829">
        <v>9.0299999999999994</v>
      </c>
      <c r="I50" s="829" t="s">
        <v>322</v>
      </c>
      <c r="J50" s="1253">
        <f>H50</f>
        <v>9.0299999999999994</v>
      </c>
      <c r="K50" s="840" t="s">
        <v>656</v>
      </c>
      <c r="L50" s="841" t="s">
        <v>661</v>
      </c>
      <c r="M50" s="841" t="s">
        <v>352</v>
      </c>
      <c r="N50" s="841" t="s">
        <v>725</v>
      </c>
      <c r="O50" s="841"/>
      <c r="P50" s="841" t="s">
        <v>5</v>
      </c>
      <c r="Q50" s="841" t="s">
        <v>323</v>
      </c>
      <c r="R50" s="841" t="s">
        <v>652</v>
      </c>
    </row>
    <row r="51" spans="1:18" outlineLevel="1">
      <c r="A51" s="847" t="s">
        <v>111</v>
      </c>
      <c r="B51" s="829" t="s">
        <v>3359</v>
      </c>
      <c r="C51" s="839">
        <v>43210</v>
      </c>
      <c r="D51" s="829" t="s">
        <v>3375</v>
      </c>
      <c r="E51" s="830" t="s">
        <v>3377</v>
      </c>
      <c r="F51" s="831">
        <v>71591</v>
      </c>
      <c r="G51" s="832">
        <v>3</v>
      </c>
      <c r="H51" s="829">
        <v>4.2</v>
      </c>
      <c r="I51" s="829" t="s">
        <v>322</v>
      </c>
      <c r="J51" s="1253">
        <f>H51</f>
        <v>4.2</v>
      </c>
      <c r="K51" s="840" t="s">
        <v>691</v>
      </c>
      <c r="L51" s="841" t="s">
        <v>661</v>
      </c>
      <c r="M51" s="841" t="s">
        <v>352</v>
      </c>
      <c r="N51" s="841" t="s">
        <v>725</v>
      </c>
      <c r="O51" s="841"/>
      <c r="P51" s="841" t="s">
        <v>5</v>
      </c>
      <c r="Q51" s="841" t="s">
        <v>323</v>
      </c>
      <c r="R51" s="841" t="s">
        <v>652</v>
      </c>
    </row>
    <row r="52" spans="1:18" outlineLevel="1">
      <c r="A52" s="847" t="s">
        <v>111</v>
      </c>
      <c r="B52" s="829" t="s">
        <v>3359</v>
      </c>
      <c r="C52" s="839">
        <v>43215</v>
      </c>
      <c r="D52" s="829" t="s">
        <v>3369</v>
      </c>
      <c r="E52" s="830" t="s">
        <v>731</v>
      </c>
      <c r="F52" s="831">
        <v>71591</v>
      </c>
      <c r="G52" s="832">
        <v>2.2799999999999998</v>
      </c>
      <c r="H52" s="829">
        <v>3.19</v>
      </c>
      <c r="I52" s="829" t="s">
        <v>322</v>
      </c>
      <c r="J52" s="1253">
        <f>H52</f>
        <v>3.19</v>
      </c>
      <c r="K52" s="840" t="s">
        <v>694</v>
      </c>
      <c r="L52" s="841" t="s">
        <v>661</v>
      </c>
      <c r="M52" s="841" t="s">
        <v>352</v>
      </c>
      <c r="N52" s="841" t="s">
        <v>725</v>
      </c>
      <c r="O52" s="841"/>
      <c r="P52" s="841" t="s">
        <v>5</v>
      </c>
      <c r="Q52" s="841" t="s">
        <v>323</v>
      </c>
      <c r="R52" s="841" t="s">
        <v>652</v>
      </c>
    </row>
    <row r="53" spans="1:18" outlineLevel="1">
      <c r="A53" s="847" t="s">
        <v>111</v>
      </c>
      <c r="B53" s="829" t="s">
        <v>3359</v>
      </c>
      <c r="C53" s="839">
        <v>43217</v>
      </c>
      <c r="D53" s="829" t="s">
        <v>3370</v>
      </c>
      <c r="E53" s="830" t="s">
        <v>736</v>
      </c>
      <c r="F53" s="831">
        <v>71591</v>
      </c>
      <c r="G53" s="832">
        <v>0.15</v>
      </c>
      <c r="H53" s="829">
        <v>0.21</v>
      </c>
      <c r="I53" s="829" t="s">
        <v>322</v>
      </c>
      <c r="J53" s="1253">
        <f>H53</f>
        <v>0.21</v>
      </c>
      <c r="K53" s="840" t="s">
        <v>694</v>
      </c>
      <c r="L53" s="841" t="s">
        <v>661</v>
      </c>
      <c r="M53" s="841" t="s">
        <v>352</v>
      </c>
      <c r="N53" s="841" t="s">
        <v>725</v>
      </c>
      <c r="O53" s="841"/>
      <c r="P53" s="841" t="s">
        <v>5</v>
      </c>
      <c r="Q53" s="841" t="s">
        <v>323</v>
      </c>
      <c r="R53" s="841" t="s">
        <v>652</v>
      </c>
    </row>
    <row r="54" spans="1:18">
      <c r="A54" s="842" t="s">
        <v>647</v>
      </c>
      <c r="B54" s="842"/>
      <c r="C54" s="842"/>
      <c r="D54" s="842"/>
      <c r="E54" s="843"/>
      <c r="F54" s="844"/>
      <c r="G54" s="845">
        <f>SUM(G49:G53)</f>
        <v>113.30000000000001</v>
      </c>
      <c r="H54" s="846">
        <f>SUM(H49:H53)</f>
        <v>158.75</v>
      </c>
      <c r="I54" s="842"/>
      <c r="J54" s="1254">
        <f>SUM(J49:J53)</f>
        <v>158.75</v>
      </c>
      <c r="K54" s="842"/>
      <c r="L54" s="842"/>
      <c r="M54" s="842"/>
      <c r="N54" s="842"/>
      <c r="O54" s="842"/>
      <c r="P54" s="842"/>
      <c r="Q54" s="842"/>
      <c r="R54" s="842"/>
    </row>
    <row r="55" spans="1:18" outlineLevel="1">
      <c r="A55" s="847" t="s">
        <v>113</v>
      </c>
      <c r="B55" s="829" t="s">
        <v>3359</v>
      </c>
      <c r="C55" s="839">
        <v>43215</v>
      </c>
      <c r="D55" s="829" t="s">
        <v>3367</v>
      </c>
      <c r="E55" s="830" t="s">
        <v>745</v>
      </c>
      <c r="F55" s="831">
        <v>71591</v>
      </c>
      <c r="G55" s="832">
        <v>81.16</v>
      </c>
      <c r="H55" s="829">
        <v>113.72</v>
      </c>
      <c r="I55" s="829" t="s">
        <v>322</v>
      </c>
      <c r="J55" s="1253">
        <f>H55</f>
        <v>113.72</v>
      </c>
      <c r="K55" s="840" t="s">
        <v>650</v>
      </c>
      <c r="L55" s="841" t="s">
        <v>661</v>
      </c>
      <c r="M55" s="841" t="s">
        <v>352</v>
      </c>
      <c r="N55" s="841" t="s">
        <v>746</v>
      </c>
      <c r="O55" s="841"/>
      <c r="P55" s="841" t="s">
        <v>5</v>
      </c>
      <c r="Q55" s="841" t="s">
        <v>323</v>
      </c>
      <c r="R55" s="841" t="s">
        <v>652</v>
      </c>
    </row>
    <row r="56" spans="1:18" outlineLevel="1">
      <c r="A56" s="847" t="s">
        <v>113</v>
      </c>
      <c r="B56" s="829" t="s">
        <v>3359</v>
      </c>
      <c r="C56" s="839">
        <v>43215</v>
      </c>
      <c r="D56" s="829" t="s">
        <v>3368</v>
      </c>
      <c r="E56" s="830" t="s">
        <v>747</v>
      </c>
      <c r="F56" s="831">
        <v>71591</v>
      </c>
      <c r="G56" s="832">
        <v>4.82</v>
      </c>
      <c r="H56" s="829">
        <v>6.76</v>
      </c>
      <c r="I56" s="829" t="s">
        <v>322</v>
      </c>
      <c r="J56" s="1253">
        <f>H56</f>
        <v>6.76</v>
      </c>
      <c r="K56" s="840" t="s">
        <v>656</v>
      </c>
      <c r="L56" s="841" t="s">
        <v>661</v>
      </c>
      <c r="M56" s="841" t="s">
        <v>352</v>
      </c>
      <c r="N56" s="841" t="s">
        <v>746</v>
      </c>
      <c r="O56" s="841"/>
      <c r="P56" s="841" t="s">
        <v>5</v>
      </c>
      <c r="Q56" s="841" t="s">
        <v>323</v>
      </c>
      <c r="R56" s="841" t="s">
        <v>652</v>
      </c>
    </row>
    <row r="57" spans="1:18" outlineLevel="1">
      <c r="A57" s="847" t="s">
        <v>113</v>
      </c>
      <c r="B57" s="829" t="s">
        <v>3359</v>
      </c>
      <c r="C57" s="839">
        <v>43215</v>
      </c>
      <c r="D57" s="829" t="s">
        <v>3369</v>
      </c>
      <c r="E57" s="830" t="s">
        <v>748</v>
      </c>
      <c r="F57" s="831">
        <v>71591</v>
      </c>
      <c r="G57" s="832">
        <v>1.7</v>
      </c>
      <c r="H57" s="829">
        <v>2.38</v>
      </c>
      <c r="I57" s="829" t="s">
        <v>322</v>
      </c>
      <c r="J57" s="1253">
        <f>H57</f>
        <v>2.38</v>
      </c>
      <c r="K57" s="840" t="s">
        <v>694</v>
      </c>
      <c r="L57" s="841" t="s">
        <v>661</v>
      </c>
      <c r="M57" s="841" t="s">
        <v>352</v>
      </c>
      <c r="N57" s="841" t="s">
        <v>746</v>
      </c>
      <c r="O57" s="841"/>
      <c r="P57" s="841" t="s">
        <v>5</v>
      </c>
      <c r="Q57" s="841" t="s">
        <v>323</v>
      </c>
      <c r="R57" s="841" t="s">
        <v>652</v>
      </c>
    </row>
    <row r="58" spans="1:18" outlineLevel="1">
      <c r="A58" s="847" t="s">
        <v>113</v>
      </c>
      <c r="B58" s="829" t="s">
        <v>3359</v>
      </c>
      <c r="C58" s="839">
        <v>43217</v>
      </c>
      <c r="D58" s="829" t="s">
        <v>3370</v>
      </c>
      <c r="E58" s="830" t="s">
        <v>754</v>
      </c>
      <c r="F58" s="831">
        <v>71591</v>
      </c>
      <c r="G58" s="832">
        <v>0.11</v>
      </c>
      <c r="H58" s="829">
        <v>0.16</v>
      </c>
      <c r="I58" s="829" t="s">
        <v>322</v>
      </c>
      <c r="J58" s="1253">
        <f>H58</f>
        <v>0.16</v>
      </c>
      <c r="K58" s="840" t="s">
        <v>694</v>
      </c>
      <c r="L58" s="841" t="s">
        <v>661</v>
      </c>
      <c r="M58" s="841" t="s">
        <v>352</v>
      </c>
      <c r="N58" s="841" t="s">
        <v>746</v>
      </c>
      <c r="O58" s="841"/>
      <c r="P58" s="841" t="s">
        <v>5</v>
      </c>
      <c r="Q58" s="841" t="s">
        <v>323</v>
      </c>
      <c r="R58" s="841" t="s">
        <v>652</v>
      </c>
    </row>
    <row r="59" spans="1:18">
      <c r="A59" s="842" t="s">
        <v>647</v>
      </c>
      <c r="B59" s="842"/>
      <c r="C59" s="842"/>
      <c r="D59" s="842"/>
      <c r="E59" s="843"/>
      <c r="F59" s="844"/>
      <c r="G59" s="845">
        <f>SUM(G55:G58)</f>
        <v>87.789999999999992</v>
      </c>
      <c r="H59" s="846">
        <f>SUM(H55:H58)</f>
        <v>123.02</v>
      </c>
      <c r="I59" s="842"/>
      <c r="J59" s="1254">
        <f>SUM(J55:J58)</f>
        <v>123.02</v>
      </c>
      <c r="K59" s="842"/>
      <c r="L59" s="842"/>
      <c r="M59" s="842"/>
      <c r="N59" s="842"/>
      <c r="O59" s="842"/>
      <c r="P59" s="842"/>
      <c r="Q59" s="842"/>
      <c r="R59" s="842"/>
    </row>
    <row r="60" spans="1:18" outlineLevel="1">
      <c r="A60" s="847" t="s">
        <v>114</v>
      </c>
      <c r="B60" s="829" t="s">
        <v>3359</v>
      </c>
      <c r="C60" s="839">
        <v>43215</v>
      </c>
      <c r="D60" s="829" t="s">
        <v>3367</v>
      </c>
      <c r="E60" s="830" t="s">
        <v>798</v>
      </c>
      <c r="F60" s="831">
        <v>71591</v>
      </c>
      <c r="G60" s="832">
        <v>89.31</v>
      </c>
      <c r="H60" s="829">
        <v>125.13</v>
      </c>
      <c r="I60" s="829" t="s">
        <v>322</v>
      </c>
      <c r="J60" s="1253">
        <f>H60</f>
        <v>125.13</v>
      </c>
      <c r="K60" s="840" t="s">
        <v>650</v>
      </c>
      <c r="L60" s="841" t="s">
        <v>661</v>
      </c>
      <c r="M60" s="841" t="s">
        <v>352</v>
      </c>
      <c r="N60" s="841" t="s">
        <v>799</v>
      </c>
      <c r="O60" s="841"/>
      <c r="P60" s="841" t="s">
        <v>5</v>
      </c>
      <c r="Q60" s="841" t="s">
        <v>323</v>
      </c>
      <c r="R60" s="841" t="s">
        <v>652</v>
      </c>
    </row>
    <row r="61" spans="1:18" outlineLevel="1">
      <c r="A61" s="847" t="s">
        <v>114</v>
      </c>
      <c r="B61" s="829" t="s">
        <v>3359</v>
      </c>
      <c r="C61" s="839">
        <v>43215</v>
      </c>
      <c r="D61" s="829" t="s">
        <v>3368</v>
      </c>
      <c r="E61" s="830" t="s">
        <v>800</v>
      </c>
      <c r="F61" s="831">
        <v>71591</v>
      </c>
      <c r="G61" s="832">
        <v>5.42</v>
      </c>
      <c r="H61" s="829">
        <v>7.6</v>
      </c>
      <c r="I61" s="829" t="s">
        <v>322</v>
      </c>
      <c r="J61" s="1253">
        <f>H61</f>
        <v>7.6</v>
      </c>
      <c r="K61" s="840" t="s">
        <v>656</v>
      </c>
      <c r="L61" s="841" t="s">
        <v>661</v>
      </c>
      <c r="M61" s="841" t="s">
        <v>352</v>
      </c>
      <c r="N61" s="841" t="s">
        <v>799</v>
      </c>
      <c r="O61" s="841"/>
      <c r="P61" s="841" t="s">
        <v>5</v>
      </c>
      <c r="Q61" s="841" t="s">
        <v>323</v>
      </c>
      <c r="R61" s="841" t="s">
        <v>652</v>
      </c>
    </row>
    <row r="62" spans="1:18" outlineLevel="1">
      <c r="A62" s="847" t="s">
        <v>114</v>
      </c>
      <c r="B62" s="829" t="s">
        <v>3359</v>
      </c>
      <c r="C62" s="839">
        <v>43215</v>
      </c>
      <c r="D62" s="829" t="s">
        <v>3369</v>
      </c>
      <c r="E62" s="830" t="s">
        <v>801</v>
      </c>
      <c r="F62" s="831">
        <v>71591</v>
      </c>
      <c r="G62" s="832">
        <v>1.91</v>
      </c>
      <c r="H62" s="829">
        <v>2.68</v>
      </c>
      <c r="I62" s="829" t="s">
        <v>322</v>
      </c>
      <c r="J62" s="1253">
        <f>H62</f>
        <v>2.68</v>
      </c>
      <c r="K62" s="840" t="s">
        <v>694</v>
      </c>
      <c r="L62" s="841" t="s">
        <v>661</v>
      </c>
      <c r="M62" s="841" t="s">
        <v>352</v>
      </c>
      <c r="N62" s="841" t="s">
        <v>799</v>
      </c>
      <c r="O62" s="841"/>
      <c r="P62" s="841" t="s">
        <v>5</v>
      </c>
      <c r="Q62" s="841" t="s">
        <v>323</v>
      </c>
      <c r="R62" s="841" t="s">
        <v>652</v>
      </c>
    </row>
    <row r="63" spans="1:18" outlineLevel="1">
      <c r="A63" s="847" t="s">
        <v>114</v>
      </c>
      <c r="B63" s="829" t="s">
        <v>3359</v>
      </c>
      <c r="C63" s="839">
        <v>43217</v>
      </c>
      <c r="D63" s="829" t="s">
        <v>3370</v>
      </c>
      <c r="E63" s="830" t="s">
        <v>804</v>
      </c>
      <c r="F63" s="831">
        <v>71591</v>
      </c>
      <c r="G63" s="832">
        <v>0.13</v>
      </c>
      <c r="H63" s="829">
        <v>0.18</v>
      </c>
      <c r="I63" s="829" t="s">
        <v>322</v>
      </c>
      <c r="J63" s="1253">
        <f>H63</f>
        <v>0.18</v>
      </c>
      <c r="K63" s="840" t="s">
        <v>694</v>
      </c>
      <c r="L63" s="841" t="s">
        <v>661</v>
      </c>
      <c r="M63" s="841" t="s">
        <v>352</v>
      </c>
      <c r="N63" s="841" t="s">
        <v>799</v>
      </c>
      <c r="O63" s="841"/>
      <c r="P63" s="841" t="s">
        <v>5</v>
      </c>
      <c r="Q63" s="841" t="s">
        <v>323</v>
      </c>
      <c r="R63" s="841" t="s">
        <v>652</v>
      </c>
    </row>
    <row r="64" spans="1:18">
      <c r="A64" s="842" t="s">
        <v>647</v>
      </c>
      <c r="B64" s="842"/>
      <c r="C64" s="842"/>
      <c r="D64" s="842"/>
      <c r="E64" s="843"/>
      <c r="F64" s="844"/>
      <c r="G64" s="845">
        <f>SUM(G60:G63)</f>
        <v>96.77</v>
      </c>
      <c r="H64" s="846">
        <f>SUM(H60:H63)</f>
        <v>135.59</v>
      </c>
      <c r="I64" s="842"/>
      <c r="J64" s="1254">
        <f>SUM(J60:J63)</f>
        <v>135.59</v>
      </c>
      <c r="K64" s="842"/>
      <c r="L64" s="842"/>
      <c r="M64" s="842"/>
      <c r="N64" s="842"/>
      <c r="O64" s="842"/>
      <c r="P64" s="842"/>
      <c r="Q64" s="842"/>
      <c r="R64" s="842"/>
    </row>
    <row r="65" spans="1:18" outlineLevel="1">
      <c r="A65" s="847" t="s">
        <v>115</v>
      </c>
      <c r="B65" s="829" t="s">
        <v>3359</v>
      </c>
      <c r="C65" s="839">
        <v>43215</v>
      </c>
      <c r="D65" s="829" t="s">
        <v>3367</v>
      </c>
      <c r="E65" s="830" t="s">
        <v>759</v>
      </c>
      <c r="F65" s="831">
        <v>71591</v>
      </c>
      <c r="G65" s="832">
        <v>287.72000000000003</v>
      </c>
      <c r="H65" s="829">
        <v>403.14</v>
      </c>
      <c r="I65" s="829" t="s">
        <v>322</v>
      </c>
      <c r="J65" s="1253">
        <f t="shared" ref="J65:J74" si="1">H65</f>
        <v>403.14</v>
      </c>
      <c r="K65" s="840" t="s">
        <v>650</v>
      </c>
      <c r="L65" s="841" t="s">
        <v>661</v>
      </c>
      <c r="M65" s="841" t="s">
        <v>352</v>
      </c>
      <c r="N65" s="841" t="s">
        <v>760</v>
      </c>
      <c r="O65" s="841"/>
      <c r="P65" s="841" t="s">
        <v>5</v>
      </c>
      <c r="Q65" s="841" t="s">
        <v>323</v>
      </c>
      <c r="R65" s="841" t="s">
        <v>652</v>
      </c>
    </row>
    <row r="66" spans="1:18" outlineLevel="1">
      <c r="A66" s="847" t="s">
        <v>115</v>
      </c>
      <c r="B66" s="829" t="s">
        <v>3359</v>
      </c>
      <c r="C66" s="839">
        <v>43215</v>
      </c>
      <c r="D66" s="829" t="s">
        <v>3367</v>
      </c>
      <c r="E66" s="830" t="s">
        <v>757</v>
      </c>
      <c r="F66" s="831">
        <v>71591</v>
      </c>
      <c r="G66" s="832">
        <v>306.45</v>
      </c>
      <c r="H66" s="829">
        <v>429.38</v>
      </c>
      <c r="I66" s="829" t="s">
        <v>322</v>
      </c>
      <c r="J66" s="1253">
        <f t="shared" si="1"/>
        <v>429.38</v>
      </c>
      <c r="K66" s="840" t="s">
        <v>650</v>
      </c>
      <c r="L66" s="841" t="s">
        <v>661</v>
      </c>
      <c r="M66" s="841" t="s">
        <v>352</v>
      </c>
      <c r="N66" s="841" t="s">
        <v>758</v>
      </c>
      <c r="O66" s="841"/>
      <c r="P66" s="841" t="s">
        <v>5</v>
      </c>
      <c r="Q66" s="841" t="s">
        <v>323</v>
      </c>
      <c r="R66" s="841" t="s">
        <v>652</v>
      </c>
    </row>
    <row r="67" spans="1:18" outlineLevel="1">
      <c r="A67" s="847" t="s">
        <v>115</v>
      </c>
      <c r="B67" s="829" t="s">
        <v>3359</v>
      </c>
      <c r="C67" s="839">
        <v>43215</v>
      </c>
      <c r="D67" s="829" t="s">
        <v>3368</v>
      </c>
      <c r="E67" s="830" t="s">
        <v>3378</v>
      </c>
      <c r="F67" s="831">
        <v>71591</v>
      </c>
      <c r="G67" s="832">
        <v>17.11</v>
      </c>
      <c r="H67" s="829">
        <v>23.97</v>
      </c>
      <c r="I67" s="829" t="s">
        <v>322</v>
      </c>
      <c r="J67" s="1253">
        <f t="shared" si="1"/>
        <v>23.97</v>
      </c>
      <c r="K67" s="840" t="s">
        <v>656</v>
      </c>
      <c r="L67" s="841" t="s">
        <v>661</v>
      </c>
      <c r="M67" s="841" t="s">
        <v>352</v>
      </c>
      <c r="N67" s="841" t="s">
        <v>758</v>
      </c>
      <c r="O67" s="841"/>
      <c r="P67" s="841" t="s">
        <v>5</v>
      </c>
      <c r="Q67" s="841" t="s">
        <v>323</v>
      </c>
      <c r="R67" s="841" t="s">
        <v>652</v>
      </c>
    </row>
    <row r="68" spans="1:18" outlineLevel="1">
      <c r="A68" s="847" t="s">
        <v>115</v>
      </c>
      <c r="B68" s="829" t="s">
        <v>3359</v>
      </c>
      <c r="C68" s="839">
        <v>43215</v>
      </c>
      <c r="D68" s="829" t="s">
        <v>3368</v>
      </c>
      <c r="E68" s="830" t="s">
        <v>761</v>
      </c>
      <c r="F68" s="831">
        <v>71591</v>
      </c>
      <c r="G68" s="832">
        <v>16.82</v>
      </c>
      <c r="H68" s="829">
        <v>23.57</v>
      </c>
      <c r="I68" s="829" t="s">
        <v>322</v>
      </c>
      <c r="J68" s="1253">
        <f t="shared" si="1"/>
        <v>23.57</v>
      </c>
      <c r="K68" s="840" t="s">
        <v>656</v>
      </c>
      <c r="L68" s="841" t="s">
        <v>661</v>
      </c>
      <c r="M68" s="841" t="s">
        <v>352</v>
      </c>
      <c r="N68" s="841" t="s">
        <v>760</v>
      </c>
      <c r="O68" s="841"/>
      <c r="P68" s="841" t="s">
        <v>5</v>
      </c>
      <c r="Q68" s="841" t="s">
        <v>323</v>
      </c>
      <c r="R68" s="841" t="s">
        <v>652</v>
      </c>
    </row>
    <row r="69" spans="1:18" outlineLevel="1">
      <c r="A69" s="847" t="s">
        <v>115</v>
      </c>
      <c r="B69" s="829" t="s">
        <v>3359</v>
      </c>
      <c r="C69" s="839">
        <v>43210</v>
      </c>
      <c r="D69" s="829" t="s">
        <v>3372</v>
      </c>
      <c r="E69" s="830" t="s">
        <v>3379</v>
      </c>
      <c r="F69" s="831">
        <v>71591</v>
      </c>
      <c r="G69" s="832">
        <v>17.46</v>
      </c>
      <c r="H69" s="829">
        <v>24.46</v>
      </c>
      <c r="I69" s="829" t="s">
        <v>322</v>
      </c>
      <c r="J69" s="1253">
        <f t="shared" si="1"/>
        <v>24.46</v>
      </c>
      <c r="K69" s="840" t="s">
        <v>691</v>
      </c>
      <c r="L69" s="841" t="s">
        <v>661</v>
      </c>
      <c r="M69" s="841" t="s">
        <v>352</v>
      </c>
      <c r="N69" s="841" t="s">
        <v>760</v>
      </c>
      <c r="O69" s="841"/>
      <c r="P69" s="841" t="s">
        <v>5</v>
      </c>
      <c r="Q69" s="841" t="s">
        <v>323</v>
      </c>
      <c r="R69" s="841" t="s">
        <v>652</v>
      </c>
    </row>
    <row r="70" spans="1:18" outlineLevel="1">
      <c r="A70" s="847" t="s">
        <v>115</v>
      </c>
      <c r="B70" s="829" t="s">
        <v>3359</v>
      </c>
      <c r="C70" s="839">
        <v>43210</v>
      </c>
      <c r="D70" s="829" t="s">
        <v>3375</v>
      </c>
      <c r="E70" s="830" t="s">
        <v>3380</v>
      </c>
      <c r="F70" s="831">
        <v>71591</v>
      </c>
      <c r="G70" s="832">
        <v>15.54</v>
      </c>
      <c r="H70" s="829">
        <v>21.78</v>
      </c>
      <c r="I70" s="829" t="s">
        <v>322</v>
      </c>
      <c r="J70" s="1253">
        <f t="shared" si="1"/>
        <v>21.78</v>
      </c>
      <c r="K70" s="840" t="s">
        <v>691</v>
      </c>
      <c r="L70" s="841" t="s">
        <v>661</v>
      </c>
      <c r="M70" s="841" t="s">
        <v>352</v>
      </c>
      <c r="N70" s="841" t="s">
        <v>760</v>
      </c>
      <c r="O70" s="841"/>
      <c r="P70" s="841" t="s">
        <v>5</v>
      </c>
      <c r="Q70" s="841" t="s">
        <v>323</v>
      </c>
      <c r="R70" s="841" t="s">
        <v>652</v>
      </c>
    </row>
    <row r="71" spans="1:18" outlineLevel="1">
      <c r="A71" s="847" t="s">
        <v>115</v>
      </c>
      <c r="B71" s="829" t="s">
        <v>3359</v>
      </c>
      <c r="C71" s="839">
        <v>43215</v>
      </c>
      <c r="D71" s="829" t="s">
        <v>3369</v>
      </c>
      <c r="E71" s="830" t="s">
        <v>1669</v>
      </c>
      <c r="F71" s="831">
        <v>71591</v>
      </c>
      <c r="G71" s="832">
        <v>6.04</v>
      </c>
      <c r="H71" s="829">
        <v>8.4600000000000009</v>
      </c>
      <c r="I71" s="829" t="s">
        <v>322</v>
      </c>
      <c r="J71" s="1253">
        <f t="shared" si="1"/>
        <v>8.4600000000000009</v>
      </c>
      <c r="K71" s="840" t="s">
        <v>694</v>
      </c>
      <c r="L71" s="841" t="s">
        <v>661</v>
      </c>
      <c r="M71" s="841" t="s">
        <v>352</v>
      </c>
      <c r="N71" s="841" t="s">
        <v>758</v>
      </c>
      <c r="O71" s="841"/>
      <c r="P71" s="841" t="s">
        <v>5</v>
      </c>
      <c r="Q71" s="841" t="s">
        <v>323</v>
      </c>
      <c r="R71" s="841" t="s">
        <v>652</v>
      </c>
    </row>
    <row r="72" spans="1:18" outlineLevel="1">
      <c r="A72" s="847" t="s">
        <v>115</v>
      </c>
      <c r="B72" s="829" t="s">
        <v>3359</v>
      </c>
      <c r="C72" s="839">
        <v>43215</v>
      </c>
      <c r="D72" s="829" t="s">
        <v>3369</v>
      </c>
      <c r="E72" s="830" t="s">
        <v>763</v>
      </c>
      <c r="F72" s="831">
        <v>71591</v>
      </c>
      <c r="G72" s="832">
        <v>5.94</v>
      </c>
      <c r="H72" s="829">
        <v>8.32</v>
      </c>
      <c r="I72" s="829" t="s">
        <v>322</v>
      </c>
      <c r="J72" s="1253">
        <f t="shared" si="1"/>
        <v>8.32</v>
      </c>
      <c r="K72" s="840" t="s">
        <v>694</v>
      </c>
      <c r="L72" s="841" t="s">
        <v>661</v>
      </c>
      <c r="M72" s="841" t="s">
        <v>352</v>
      </c>
      <c r="N72" s="841" t="s">
        <v>760</v>
      </c>
      <c r="O72" s="841"/>
      <c r="P72" s="841" t="s">
        <v>5</v>
      </c>
      <c r="Q72" s="841" t="s">
        <v>323</v>
      </c>
      <c r="R72" s="841" t="s">
        <v>652</v>
      </c>
    </row>
    <row r="73" spans="1:18" outlineLevel="1">
      <c r="A73" s="847" t="s">
        <v>115</v>
      </c>
      <c r="B73" s="829" t="s">
        <v>3359</v>
      </c>
      <c r="C73" s="839">
        <v>43217</v>
      </c>
      <c r="D73" s="829" t="s">
        <v>3370</v>
      </c>
      <c r="E73" s="830" t="s">
        <v>771</v>
      </c>
      <c r="F73" s="831">
        <v>71591</v>
      </c>
      <c r="G73" s="832">
        <v>0.39</v>
      </c>
      <c r="H73" s="829">
        <v>0.55000000000000004</v>
      </c>
      <c r="I73" s="829" t="s">
        <v>322</v>
      </c>
      <c r="J73" s="1253">
        <f t="shared" si="1"/>
        <v>0.55000000000000004</v>
      </c>
      <c r="K73" s="840" t="s">
        <v>694</v>
      </c>
      <c r="L73" s="841" t="s">
        <v>661</v>
      </c>
      <c r="M73" s="841" t="s">
        <v>352</v>
      </c>
      <c r="N73" s="841" t="s">
        <v>760</v>
      </c>
      <c r="O73" s="841"/>
      <c r="P73" s="841" t="s">
        <v>5</v>
      </c>
      <c r="Q73" s="841" t="s">
        <v>323</v>
      </c>
      <c r="R73" s="841" t="s">
        <v>652</v>
      </c>
    </row>
    <row r="74" spans="1:18" outlineLevel="1">
      <c r="A74" s="847" t="s">
        <v>115</v>
      </c>
      <c r="B74" s="829" t="s">
        <v>3359</v>
      </c>
      <c r="C74" s="839">
        <v>43217</v>
      </c>
      <c r="D74" s="829" t="s">
        <v>3370</v>
      </c>
      <c r="E74" s="830" t="s">
        <v>3381</v>
      </c>
      <c r="F74" s="831">
        <v>71591</v>
      </c>
      <c r="G74" s="832">
        <v>0.4</v>
      </c>
      <c r="H74" s="829">
        <v>0.56000000000000005</v>
      </c>
      <c r="I74" s="829" t="s">
        <v>322</v>
      </c>
      <c r="J74" s="1253">
        <f t="shared" si="1"/>
        <v>0.56000000000000005</v>
      </c>
      <c r="K74" s="840" t="s">
        <v>694</v>
      </c>
      <c r="L74" s="841" t="s">
        <v>661</v>
      </c>
      <c r="M74" s="841" t="s">
        <v>352</v>
      </c>
      <c r="N74" s="841" t="s">
        <v>758</v>
      </c>
      <c r="O74" s="841"/>
      <c r="P74" s="841" t="s">
        <v>5</v>
      </c>
      <c r="Q74" s="841" t="s">
        <v>323</v>
      </c>
      <c r="R74" s="841" t="s">
        <v>652</v>
      </c>
    </row>
    <row r="75" spans="1:18">
      <c r="A75" s="842" t="s">
        <v>647</v>
      </c>
      <c r="B75" s="842"/>
      <c r="C75" s="842"/>
      <c r="D75" s="842"/>
      <c r="E75" s="843"/>
      <c r="F75" s="844"/>
      <c r="G75" s="845">
        <f>SUM(G65:G74)</f>
        <v>673.87000000000012</v>
      </c>
      <c r="H75" s="846">
        <f>SUM(H65:H74)</f>
        <v>944.19</v>
      </c>
      <c r="I75" s="842"/>
      <c r="J75" s="1254">
        <f>SUM(J65:J74)</f>
        <v>944.19</v>
      </c>
      <c r="K75" s="842"/>
      <c r="L75" s="842"/>
      <c r="M75" s="842"/>
      <c r="N75" s="842"/>
      <c r="O75" s="842"/>
      <c r="P75" s="842"/>
      <c r="Q75" s="842"/>
      <c r="R75" s="842"/>
    </row>
    <row r="76" spans="1:18" outlineLevel="1">
      <c r="A76" s="847" t="s">
        <v>274</v>
      </c>
      <c r="B76" s="829" t="s">
        <v>3359</v>
      </c>
      <c r="C76" s="839">
        <v>43215</v>
      </c>
      <c r="D76" s="829" t="s">
        <v>3367</v>
      </c>
      <c r="E76" s="830" t="s">
        <v>774</v>
      </c>
      <c r="F76" s="831">
        <v>71591</v>
      </c>
      <c r="G76" s="832">
        <v>75.05</v>
      </c>
      <c r="H76" s="829">
        <v>105.16</v>
      </c>
      <c r="I76" s="829" t="s">
        <v>322</v>
      </c>
      <c r="J76" s="1253">
        <f>H76</f>
        <v>105.16</v>
      </c>
      <c r="K76" s="840" t="s">
        <v>650</v>
      </c>
      <c r="L76" s="841" t="s">
        <v>661</v>
      </c>
      <c r="M76" s="841" t="s">
        <v>352</v>
      </c>
      <c r="N76" s="841" t="s">
        <v>775</v>
      </c>
      <c r="O76" s="841"/>
      <c r="P76" s="841" t="s">
        <v>5</v>
      </c>
      <c r="Q76" s="841" t="s">
        <v>323</v>
      </c>
      <c r="R76" s="841" t="s">
        <v>652</v>
      </c>
    </row>
    <row r="77" spans="1:18" outlineLevel="1">
      <c r="A77" s="847" t="s">
        <v>274</v>
      </c>
      <c r="B77" s="829" t="s">
        <v>3359</v>
      </c>
      <c r="C77" s="839">
        <v>43215</v>
      </c>
      <c r="D77" s="829" t="s">
        <v>3368</v>
      </c>
      <c r="E77" s="830" t="s">
        <v>776</v>
      </c>
      <c r="F77" s="831">
        <v>71591</v>
      </c>
      <c r="G77" s="832">
        <v>4.28</v>
      </c>
      <c r="H77" s="829">
        <v>6</v>
      </c>
      <c r="I77" s="829" t="s">
        <v>322</v>
      </c>
      <c r="J77" s="1253">
        <f>H77</f>
        <v>6</v>
      </c>
      <c r="K77" s="840" t="s">
        <v>656</v>
      </c>
      <c r="L77" s="841" t="s">
        <v>661</v>
      </c>
      <c r="M77" s="841" t="s">
        <v>352</v>
      </c>
      <c r="N77" s="841" t="s">
        <v>775</v>
      </c>
      <c r="O77" s="841"/>
      <c r="P77" s="841" t="s">
        <v>5</v>
      </c>
      <c r="Q77" s="841" t="s">
        <v>323</v>
      </c>
      <c r="R77" s="841" t="s">
        <v>652</v>
      </c>
    </row>
    <row r="78" spans="1:18" outlineLevel="1">
      <c r="A78" s="847" t="s">
        <v>274</v>
      </c>
      <c r="B78" s="829" t="s">
        <v>3359</v>
      </c>
      <c r="C78" s="839">
        <v>43215</v>
      </c>
      <c r="D78" s="829" t="s">
        <v>3369</v>
      </c>
      <c r="E78" s="830" t="s">
        <v>778</v>
      </c>
      <c r="F78" s="831">
        <v>71591</v>
      </c>
      <c r="G78" s="832">
        <v>1.51</v>
      </c>
      <c r="H78" s="829">
        <v>2.12</v>
      </c>
      <c r="I78" s="829" t="s">
        <v>322</v>
      </c>
      <c r="J78" s="1253">
        <f>H78</f>
        <v>2.12</v>
      </c>
      <c r="K78" s="840" t="s">
        <v>694</v>
      </c>
      <c r="L78" s="841" t="s">
        <v>661</v>
      </c>
      <c r="M78" s="841" t="s">
        <v>352</v>
      </c>
      <c r="N78" s="841" t="s">
        <v>775</v>
      </c>
      <c r="O78" s="841"/>
      <c r="P78" s="841" t="s">
        <v>5</v>
      </c>
      <c r="Q78" s="841" t="s">
        <v>323</v>
      </c>
      <c r="R78" s="841" t="s">
        <v>652</v>
      </c>
    </row>
    <row r="79" spans="1:18" outlineLevel="1">
      <c r="A79" s="847" t="s">
        <v>274</v>
      </c>
      <c r="B79" s="829" t="s">
        <v>3359</v>
      </c>
      <c r="C79" s="839">
        <v>43217</v>
      </c>
      <c r="D79" s="829" t="s">
        <v>3370</v>
      </c>
      <c r="E79" s="830" t="s">
        <v>3382</v>
      </c>
      <c r="F79" s="831">
        <v>71591</v>
      </c>
      <c r="G79" s="832">
        <v>0.1</v>
      </c>
      <c r="H79" s="829">
        <v>0.14000000000000001</v>
      </c>
      <c r="I79" s="829" t="s">
        <v>322</v>
      </c>
      <c r="J79" s="1253">
        <f>H79</f>
        <v>0.14000000000000001</v>
      </c>
      <c r="K79" s="840" t="s">
        <v>694</v>
      </c>
      <c r="L79" s="841" t="s">
        <v>661</v>
      </c>
      <c r="M79" s="841" t="s">
        <v>352</v>
      </c>
      <c r="N79" s="841" t="s">
        <v>775</v>
      </c>
      <c r="O79" s="841"/>
      <c r="P79" s="841" t="s">
        <v>5</v>
      </c>
      <c r="Q79" s="841" t="s">
        <v>323</v>
      </c>
      <c r="R79" s="841" t="s">
        <v>652</v>
      </c>
    </row>
    <row r="80" spans="1:18">
      <c r="A80" s="842" t="s">
        <v>647</v>
      </c>
      <c r="B80" s="842"/>
      <c r="C80" s="842"/>
      <c r="D80" s="842"/>
      <c r="E80" s="843"/>
      <c r="F80" s="844"/>
      <c r="G80" s="845">
        <f>SUM(G76:G79)</f>
        <v>80.94</v>
      </c>
      <c r="H80" s="846">
        <f>SUM(H76:H79)</f>
        <v>113.42</v>
      </c>
      <c r="I80" s="842"/>
      <c r="J80" s="1254">
        <f>SUM(J76:J79)</f>
        <v>113.42</v>
      </c>
      <c r="K80" s="842"/>
      <c r="L80" s="842"/>
      <c r="M80" s="842"/>
      <c r="N80" s="842"/>
      <c r="O80" s="842"/>
      <c r="P80" s="842"/>
      <c r="Q80" s="842"/>
      <c r="R80" s="842"/>
    </row>
    <row r="81" spans="1:18" outlineLevel="1">
      <c r="A81" s="847" t="s">
        <v>275</v>
      </c>
      <c r="B81" s="829" t="s">
        <v>3359</v>
      </c>
      <c r="C81" s="839">
        <v>43215</v>
      </c>
      <c r="D81" s="829" t="s">
        <v>3367</v>
      </c>
      <c r="E81" s="830" t="s">
        <v>782</v>
      </c>
      <c r="F81" s="831">
        <v>71591</v>
      </c>
      <c r="G81" s="832">
        <v>26.71</v>
      </c>
      <c r="H81" s="829">
        <v>37.42</v>
      </c>
      <c r="I81" s="829" t="s">
        <v>322</v>
      </c>
      <c r="J81" s="1253">
        <f>H81</f>
        <v>37.42</v>
      </c>
      <c r="K81" s="840" t="s">
        <v>650</v>
      </c>
      <c r="L81" s="841" t="s">
        <v>661</v>
      </c>
      <c r="M81" s="841" t="s">
        <v>352</v>
      </c>
      <c r="N81" s="841" t="s">
        <v>783</v>
      </c>
      <c r="O81" s="841"/>
      <c r="P81" s="841" t="s">
        <v>5</v>
      </c>
      <c r="Q81" s="841" t="s">
        <v>323</v>
      </c>
      <c r="R81" s="841" t="s">
        <v>652</v>
      </c>
    </row>
    <row r="82" spans="1:18" outlineLevel="1">
      <c r="A82" s="847" t="s">
        <v>275</v>
      </c>
      <c r="B82" s="829" t="s">
        <v>3359</v>
      </c>
      <c r="C82" s="839">
        <v>43215</v>
      </c>
      <c r="D82" s="829" t="s">
        <v>3368</v>
      </c>
      <c r="E82" s="830" t="s">
        <v>784</v>
      </c>
      <c r="F82" s="831">
        <v>71591</v>
      </c>
      <c r="G82" s="832">
        <v>1.74</v>
      </c>
      <c r="H82" s="829">
        <v>2.44</v>
      </c>
      <c r="I82" s="829" t="s">
        <v>322</v>
      </c>
      <c r="J82" s="1253">
        <f>H82</f>
        <v>2.44</v>
      </c>
      <c r="K82" s="840" t="s">
        <v>656</v>
      </c>
      <c r="L82" s="841" t="s">
        <v>661</v>
      </c>
      <c r="M82" s="841" t="s">
        <v>352</v>
      </c>
      <c r="N82" s="841" t="s">
        <v>783</v>
      </c>
      <c r="O82" s="841"/>
      <c r="P82" s="841" t="s">
        <v>5</v>
      </c>
      <c r="Q82" s="841" t="s">
        <v>323</v>
      </c>
      <c r="R82" s="841" t="s">
        <v>652</v>
      </c>
    </row>
    <row r="83" spans="1:18" outlineLevel="1">
      <c r="A83" s="847" t="s">
        <v>275</v>
      </c>
      <c r="B83" s="829" t="s">
        <v>3359</v>
      </c>
      <c r="C83" s="839">
        <v>43215</v>
      </c>
      <c r="D83" s="829" t="s">
        <v>3369</v>
      </c>
      <c r="E83" s="830" t="s">
        <v>785</v>
      </c>
      <c r="F83" s="831">
        <v>71591</v>
      </c>
      <c r="G83" s="832">
        <v>0.61</v>
      </c>
      <c r="H83" s="829">
        <v>0.86</v>
      </c>
      <c r="I83" s="829" t="s">
        <v>322</v>
      </c>
      <c r="J83" s="1253">
        <f>H83</f>
        <v>0.86</v>
      </c>
      <c r="K83" s="840" t="s">
        <v>694</v>
      </c>
      <c r="L83" s="841" t="s">
        <v>661</v>
      </c>
      <c r="M83" s="841" t="s">
        <v>352</v>
      </c>
      <c r="N83" s="841" t="s">
        <v>783</v>
      </c>
      <c r="O83" s="841"/>
      <c r="P83" s="841" t="s">
        <v>5</v>
      </c>
      <c r="Q83" s="841" t="s">
        <v>323</v>
      </c>
      <c r="R83" s="841" t="s">
        <v>652</v>
      </c>
    </row>
    <row r="84" spans="1:18" outlineLevel="1">
      <c r="A84" s="847" t="s">
        <v>275</v>
      </c>
      <c r="B84" s="829" t="s">
        <v>3359</v>
      </c>
      <c r="C84" s="839">
        <v>43217</v>
      </c>
      <c r="D84" s="829" t="s">
        <v>3370</v>
      </c>
      <c r="E84" s="830" t="s">
        <v>789</v>
      </c>
      <c r="F84" s="831">
        <v>71591</v>
      </c>
      <c r="G84" s="832">
        <v>0.04</v>
      </c>
      <c r="H84" s="829">
        <v>0.06</v>
      </c>
      <c r="I84" s="829" t="s">
        <v>322</v>
      </c>
      <c r="J84" s="1253">
        <f>H84</f>
        <v>0.06</v>
      </c>
      <c r="K84" s="840" t="s">
        <v>694</v>
      </c>
      <c r="L84" s="841" t="s">
        <v>661</v>
      </c>
      <c r="M84" s="841" t="s">
        <v>352</v>
      </c>
      <c r="N84" s="841" t="s">
        <v>783</v>
      </c>
      <c r="O84" s="841"/>
      <c r="P84" s="841" t="s">
        <v>5</v>
      </c>
      <c r="Q84" s="841" t="s">
        <v>323</v>
      </c>
      <c r="R84" s="841" t="s">
        <v>652</v>
      </c>
    </row>
    <row r="85" spans="1:18">
      <c r="A85" s="842" t="s">
        <v>647</v>
      </c>
      <c r="B85" s="842"/>
      <c r="C85" s="842"/>
      <c r="D85" s="842"/>
      <c r="E85" s="843"/>
      <c r="F85" s="844"/>
      <c r="G85" s="845">
        <f>SUM(G81:G84)</f>
        <v>29.099999999999998</v>
      </c>
      <c r="H85" s="846">
        <f>SUM(H81:H84)</f>
        <v>40.78</v>
      </c>
      <c r="I85" s="842"/>
      <c r="J85" s="1254">
        <f>SUM(J81:J84)</f>
        <v>40.78</v>
      </c>
      <c r="K85" s="842"/>
      <c r="L85" s="842"/>
      <c r="M85" s="842"/>
      <c r="N85" s="842"/>
      <c r="O85" s="842"/>
      <c r="P85" s="842"/>
      <c r="Q85" s="842"/>
      <c r="R85" s="842"/>
    </row>
    <row r="86" spans="1:18" outlineLevel="1">
      <c r="A86" s="847" t="s">
        <v>276</v>
      </c>
      <c r="B86" s="829" t="s">
        <v>3359</v>
      </c>
      <c r="C86" s="839">
        <v>43215</v>
      </c>
      <c r="D86" s="829" t="s">
        <v>3367</v>
      </c>
      <c r="E86" s="830" t="s">
        <v>790</v>
      </c>
      <c r="F86" s="831">
        <v>71591</v>
      </c>
      <c r="G86" s="832">
        <v>233.8</v>
      </c>
      <c r="H86" s="829">
        <v>327.58</v>
      </c>
      <c r="I86" s="829" t="s">
        <v>322</v>
      </c>
      <c r="J86" s="1253">
        <f>H86</f>
        <v>327.58</v>
      </c>
      <c r="K86" s="840" t="s">
        <v>650</v>
      </c>
      <c r="L86" s="841" t="s">
        <v>661</v>
      </c>
      <c r="M86" s="841" t="s">
        <v>352</v>
      </c>
      <c r="N86" s="841" t="s">
        <v>791</v>
      </c>
      <c r="O86" s="841"/>
      <c r="P86" s="841" t="s">
        <v>5</v>
      </c>
      <c r="Q86" s="841" t="s">
        <v>323</v>
      </c>
      <c r="R86" s="841" t="s">
        <v>652</v>
      </c>
    </row>
    <row r="87" spans="1:18" outlineLevel="1">
      <c r="A87" s="847" t="s">
        <v>276</v>
      </c>
      <c r="B87" s="829" t="s">
        <v>3359</v>
      </c>
      <c r="C87" s="839">
        <v>43215</v>
      </c>
      <c r="D87" s="829" t="s">
        <v>3368</v>
      </c>
      <c r="E87" s="830" t="s">
        <v>792</v>
      </c>
      <c r="F87" s="831">
        <v>71591</v>
      </c>
      <c r="G87" s="832">
        <v>8.8699999999999992</v>
      </c>
      <c r="H87" s="829">
        <v>12.43</v>
      </c>
      <c r="I87" s="829" t="s">
        <v>322</v>
      </c>
      <c r="J87" s="1253">
        <f>H87</f>
        <v>12.43</v>
      </c>
      <c r="K87" s="840" t="s">
        <v>656</v>
      </c>
      <c r="L87" s="841" t="s">
        <v>661</v>
      </c>
      <c r="M87" s="841" t="s">
        <v>352</v>
      </c>
      <c r="N87" s="841" t="s">
        <v>791</v>
      </c>
      <c r="O87" s="841"/>
      <c r="P87" s="841" t="s">
        <v>5</v>
      </c>
      <c r="Q87" s="841" t="s">
        <v>323</v>
      </c>
      <c r="R87" s="841" t="s">
        <v>652</v>
      </c>
    </row>
    <row r="88" spans="1:18" outlineLevel="1">
      <c r="A88" s="847" t="s">
        <v>276</v>
      </c>
      <c r="B88" s="829" t="s">
        <v>3359</v>
      </c>
      <c r="C88" s="839">
        <v>43210</v>
      </c>
      <c r="D88" s="829" t="s">
        <v>3375</v>
      </c>
      <c r="E88" s="830" t="s">
        <v>3383</v>
      </c>
      <c r="F88" s="831">
        <v>71591</v>
      </c>
      <c r="G88" s="832">
        <v>15.95</v>
      </c>
      <c r="H88" s="829">
        <v>22.35</v>
      </c>
      <c r="I88" s="829" t="s">
        <v>322</v>
      </c>
      <c r="J88" s="1253">
        <f>H88</f>
        <v>22.35</v>
      </c>
      <c r="K88" s="840" t="s">
        <v>691</v>
      </c>
      <c r="L88" s="841" t="s">
        <v>661</v>
      </c>
      <c r="M88" s="841" t="s">
        <v>352</v>
      </c>
      <c r="N88" s="841" t="s">
        <v>791</v>
      </c>
      <c r="O88" s="841"/>
      <c r="P88" s="841" t="s">
        <v>5</v>
      </c>
      <c r="Q88" s="841" t="s">
        <v>323</v>
      </c>
      <c r="R88" s="841" t="s">
        <v>652</v>
      </c>
    </row>
    <row r="89" spans="1:18" outlineLevel="1">
      <c r="A89" s="847" t="s">
        <v>276</v>
      </c>
      <c r="B89" s="829" t="s">
        <v>3359</v>
      </c>
      <c r="C89" s="839">
        <v>43215</v>
      </c>
      <c r="D89" s="829" t="s">
        <v>3369</v>
      </c>
      <c r="E89" s="830" t="s">
        <v>794</v>
      </c>
      <c r="F89" s="831">
        <v>71591</v>
      </c>
      <c r="G89" s="832">
        <v>3.13</v>
      </c>
      <c r="H89" s="829">
        <v>4.3899999999999997</v>
      </c>
      <c r="I89" s="829" t="s">
        <v>322</v>
      </c>
      <c r="J89" s="1253">
        <f>H89</f>
        <v>4.3899999999999997</v>
      </c>
      <c r="K89" s="840" t="s">
        <v>694</v>
      </c>
      <c r="L89" s="841" t="s">
        <v>661</v>
      </c>
      <c r="M89" s="841" t="s">
        <v>352</v>
      </c>
      <c r="N89" s="841" t="s">
        <v>791</v>
      </c>
      <c r="O89" s="841"/>
      <c r="P89" s="841" t="s">
        <v>5</v>
      </c>
      <c r="Q89" s="841" t="s">
        <v>323</v>
      </c>
      <c r="R89" s="841" t="s">
        <v>652</v>
      </c>
    </row>
    <row r="90" spans="1:18" outlineLevel="1">
      <c r="A90" s="847" t="s">
        <v>276</v>
      </c>
      <c r="B90" s="829" t="s">
        <v>3359</v>
      </c>
      <c r="C90" s="839">
        <v>43217</v>
      </c>
      <c r="D90" s="829" t="s">
        <v>3370</v>
      </c>
      <c r="E90" s="830" t="s">
        <v>797</v>
      </c>
      <c r="F90" s="831">
        <v>71591</v>
      </c>
      <c r="G90" s="832">
        <v>0.21</v>
      </c>
      <c r="H90" s="829">
        <v>0.28999999999999998</v>
      </c>
      <c r="I90" s="829" t="s">
        <v>322</v>
      </c>
      <c r="J90" s="1253">
        <f>H90</f>
        <v>0.28999999999999998</v>
      </c>
      <c r="K90" s="840" t="s">
        <v>694</v>
      </c>
      <c r="L90" s="841" t="s">
        <v>661</v>
      </c>
      <c r="M90" s="841" t="s">
        <v>352</v>
      </c>
      <c r="N90" s="841" t="s">
        <v>791</v>
      </c>
      <c r="O90" s="841"/>
      <c r="P90" s="841" t="s">
        <v>5</v>
      </c>
      <c r="Q90" s="841" t="s">
        <v>323</v>
      </c>
      <c r="R90" s="841" t="s">
        <v>652</v>
      </c>
    </row>
    <row r="91" spans="1:18">
      <c r="A91" s="842" t="s">
        <v>647</v>
      </c>
      <c r="B91" s="842"/>
      <c r="C91" s="842"/>
      <c r="D91" s="842"/>
      <c r="E91" s="843"/>
      <c r="F91" s="844"/>
      <c r="G91" s="845">
        <f>SUM(G86:G90)</f>
        <v>261.95999999999998</v>
      </c>
      <c r="H91" s="846">
        <f>SUM(H86:H90)</f>
        <v>367.04</v>
      </c>
      <c r="I91" s="842"/>
      <c r="J91" s="1254">
        <f>SUM(J86:J90)</f>
        <v>367.04</v>
      </c>
      <c r="K91" s="842"/>
      <c r="L91" s="842"/>
      <c r="M91" s="842"/>
      <c r="N91" s="842"/>
      <c r="O91" s="842"/>
      <c r="P91" s="842"/>
      <c r="Q91" s="842"/>
      <c r="R91" s="842"/>
    </row>
    <row r="92" spans="1:18" outlineLevel="1">
      <c r="A92" s="847" t="s">
        <v>277</v>
      </c>
      <c r="B92" s="829" t="s">
        <v>3359</v>
      </c>
      <c r="C92" s="839">
        <v>43220</v>
      </c>
      <c r="D92" s="829" t="s">
        <v>3384</v>
      </c>
      <c r="E92" s="830" t="s">
        <v>3385</v>
      </c>
      <c r="F92" s="831">
        <v>71671</v>
      </c>
      <c r="G92" s="832">
        <v>25.22</v>
      </c>
      <c r="H92" s="829">
        <v>25.22</v>
      </c>
      <c r="I92" s="829" t="s">
        <v>60</v>
      </c>
      <c r="J92" s="1253">
        <v>35.340000000000003</v>
      </c>
      <c r="K92" s="840" t="s">
        <v>650</v>
      </c>
      <c r="L92" s="841" t="s">
        <v>645</v>
      </c>
      <c r="M92" s="841" t="s">
        <v>352</v>
      </c>
      <c r="N92" s="841" t="s">
        <v>1390</v>
      </c>
      <c r="O92" s="841"/>
      <c r="P92" s="841" t="s">
        <v>655</v>
      </c>
      <c r="Q92" s="841" t="s">
        <v>323</v>
      </c>
      <c r="R92" s="840" t="s">
        <v>277</v>
      </c>
    </row>
    <row r="93" spans="1:18" outlineLevel="1">
      <c r="A93" s="847" t="s">
        <v>277</v>
      </c>
      <c r="B93" s="829" t="s">
        <v>3359</v>
      </c>
      <c r="C93" s="839">
        <v>43220</v>
      </c>
      <c r="D93" s="829" t="s">
        <v>3384</v>
      </c>
      <c r="E93" s="830" t="s">
        <v>3386</v>
      </c>
      <c r="F93" s="831">
        <v>71672</v>
      </c>
      <c r="G93" s="832">
        <v>7.57</v>
      </c>
      <c r="H93" s="829">
        <v>7.57</v>
      </c>
      <c r="I93" s="829" t="s">
        <v>60</v>
      </c>
      <c r="J93" s="1253">
        <v>10.61</v>
      </c>
      <c r="K93" s="840" t="s">
        <v>650</v>
      </c>
      <c r="L93" s="841" t="s">
        <v>645</v>
      </c>
      <c r="M93" s="841" t="s">
        <v>352</v>
      </c>
      <c r="N93" s="841" t="s">
        <v>1390</v>
      </c>
      <c r="O93" s="841"/>
      <c r="P93" s="841" t="s">
        <v>4</v>
      </c>
      <c r="Q93" s="841" t="s">
        <v>323</v>
      </c>
      <c r="R93" s="840" t="s">
        <v>652</v>
      </c>
    </row>
    <row r="94" spans="1:18" outlineLevel="1">
      <c r="A94" s="847" t="s">
        <v>277</v>
      </c>
      <c r="B94" s="829" t="s">
        <v>3359</v>
      </c>
      <c r="C94" s="839">
        <v>43220</v>
      </c>
      <c r="D94" s="829" t="s">
        <v>3384</v>
      </c>
      <c r="E94" s="830" t="s">
        <v>3387</v>
      </c>
      <c r="F94" s="831">
        <v>71670</v>
      </c>
      <c r="G94" s="832">
        <v>504.49</v>
      </c>
      <c r="H94" s="829">
        <v>504.49</v>
      </c>
      <c r="I94" s="829" t="s">
        <v>60</v>
      </c>
      <c r="J94" s="1253">
        <v>706.86</v>
      </c>
      <c r="K94" s="840" t="s">
        <v>650</v>
      </c>
      <c r="L94" s="841" t="s">
        <v>645</v>
      </c>
      <c r="M94" s="841" t="s">
        <v>352</v>
      </c>
      <c r="N94" s="841" t="s">
        <v>1390</v>
      </c>
      <c r="O94" s="841"/>
      <c r="P94" s="841" t="s">
        <v>5</v>
      </c>
      <c r="Q94" s="841" t="s">
        <v>323</v>
      </c>
      <c r="R94" s="840" t="s">
        <v>652</v>
      </c>
    </row>
    <row r="95" spans="1:18" outlineLevel="1">
      <c r="A95" s="847" t="s">
        <v>277</v>
      </c>
      <c r="B95" s="829" t="s">
        <v>3359</v>
      </c>
      <c r="C95" s="839">
        <v>43220</v>
      </c>
      <c r="D95" s="829" t="s">
        <v>3384</v>
      </c>
      <c r="E95" s="830" t="s">
        <v>3387</v>
      </c>
      <c r="F95" s="831">
        <v>71670</v>
      </c>
      <c r="G95" s="832">
        <v>50.45</v>
      </c>
      <c r="H95" s="829">
        <v>50.45</v>
      </c>
      <c r="I95" s="829" t="s">
        <v>60</v>
      </c>
      <c r="J95" s="1253">
        <v>70.69</v>
      </c>
      <c r="K95" s="840" t="s">
        <v>656</v>
      </c>
      <c r="L95" s="841" t="s">
        <v>645</v>
      </c>
      <c r="M95" s="841" t="s">
        <v>352</v>
      </c>
      <c r="N95" s="841" t="s">
        <v>1390</v>
      </c>
      <c r="O95" s="841"/>
      <c r="P95" s="841" t="s">
        <v>5</v>
      </c>
      <c r="Q95" s="841" t="s">
        <v>323</v>
      </c>
      <c r="R95" s="840" t="s">
        <v>652</v>
      </c>
    </row>
    <row r="96" spans="1:18" outlineLevel="1">
      <c r="A96" s="847" t="s">
        <v>277</v>
      </c>
      <c r="B96" s="829" t="s">
        <v>3359</v>
      </c>
      <c r="C96" s="839">
        <v>43216</v>
      </c>
      <c r="D96" s="829" t="s">
        <v>3388</v>
      </c>
      <c r="E96" s="830" t="s">
        <v>1393</v>
      </c>
      <c r="F96" s="831">
        <v>71681</v>
      </c>
      <c r="G96" s="832">
        <v>10.25</v>
      </c>
      <c r="H96" s="829">
        <v>10.25</v>
      </c>
      <c r="I96" s="829" t="s">
        <v>60</v>
      </c>
      <c r="J96" s="1253">
        <v>14.36</v>
      </c>
      <c r="K96" s="840" t="s">
        <v>818</v>
      </c>
      <c r="L96" s="841" t="s">
        <v>645</v>
      </c>
      <c r="M96" s="841" t="s">
        <v>352</v>
      </c>
      <c r="N96" s="841"/>
      <c r="O96" s="841"/>
      <c r="P96" s="841" t="s">
        <v>5</v>
      </c>
      <c r="Q96" s="841" t="s">
        <v>323</v>
      </c>
      <c r="R96" s="840" t="s">
        <v>652</v>
      </c>
    </row>
    <row r="97" spans="1:18">
      <c r="A97" s="842" t="s">
        <v>647</v>
      </c>
      <c r="B97" s="842"/>
      <c r="C97" s="842"/>
      <c r="D97" s="842"/>
      <c r="E97" s="843"/>
      <c r="F97" s="844"/>
      <c r="G97" s="845">
        <f>SUM(G92:G96)</f>
        <v>597.98</v>
      </c>
      <c r="H97" s="846">
        <f>SUM(H92:H96)</f>
        <v>597.98</v>
      </c>
      <c r="I97" s="842"/>
      <c r="J97" s="1254">
        <f>SUM(J92:J96)</f>
        <v>837.86</v>
      </c>
      <c r="K97" s="842"/>
      <c r="L97" s="842"/>
      <c r="M97" s="842"/>
      <c r="N97" s="842"/>
      <c r="O97" s="842"/>
      <c r="P97" s="842"/>
      <c r="Q97" s="842"/>
      <c r="R97" s="842"/>
    </row>
    <row r="98" spans="1:18" outlineLevel="1">
      <c r="A98" s="847" t="s">
        <v>278</v>
      </c>
      <c r="B98" s="829" t="s">
        <v>3359</v>
      </c>
      <c r="C98" s="839">
        <v>43220</v>
      </c>
      <c r="D98" s="829" t="s">
        <v>3384</v>
      </c>
      <c r="E98" s="830" t="s">
        <v>3389</v>
      </c>
      <c r="F98" s="831">
        <v>71670</v>
      </c>
      <c r="G98" s="832">
        <v>709.37</v>
      </c>
      <c r="H98" s="829">
        <v>709.37</v>
      </c>
      <c r="I98" s="829" t="s">
        <v>60</v>
      </c>
      <c r="J98" s="1253">
        <v>993.93</v>
      </c>
      <c r="K98" s="840" t="s">
        <v>650</v>
      </c>
      <c r="L98" s="841" t="s">
        <v>645</v>
      </c>
      <c r="M98" s="841" t="s">
        <v>352</v>
      </c>
      <c r="N98" s="841" t="s">
        <v>2952</v>
      </c>
      <c r="O98" s="841"/>
      <c r="P98" s="841" t="s">
        <v>5</v>
      </c>
      <c r="Q98" s="841" t="s">
        <v>323</v>
      </c>
      <c r="R98" s="840" t="s">
        <v>652</v>
      </c>
    </row>
    <row r="99" spans="1:18" outlineLevel="1">
      <c r="A99" s="847" t="s">
        <v>278</v>
      </c>
      <c r="B99" s="829" t="s">
        <v>3359</v>
      </c>
      <c r="C99" s="839">
        <v>43220</v>
      </c>
      <c r="D99" s="829" t="s">
        <v>3384</v>
      </c>
      <c r="E99" s="830" t="s">
        <v>3386</v>
      </c>
      <c r="F99" s="831">
        <v>71672</v>
      </c>
      <c r="G99" s="832">
        <v>10.64</v>
      </c>
      <c r="H99" s="829">
        <v>10.64</v>
      </c>
      <c r="I99" s="829" t="s">
        <v>60</v>
      </c>
      <c r="J99" s="1253">
        <v>14.91</v>
      </c>
      <c r="K99" s="840" t="s">
        <v>650</v>
      </c>
      <c r="L99" s="841" t="s">
        <v>645</v>
      </c>
      <c r="M99" s="841" t="s">
        <v>352</v>
      </c>
      <c r="N99" s="841" t="s">
        <v>2952</v>
      </c>
      <c r="O99" s="841"/>
      <c r="P99" s="841" t="s">
        <v>4</v>
      </c>
      <c r="Q99" s="841" t="s">
        <v>323</v>
      </c>
      <c r="R99" s="840" t="s">
        <v>652</v>
      </c>
    </row>
    <row r="100" spans="1:18" outlineLevel="1">
      <c r="A100" s="847" t="s">
        <v>278</v>
      </c>
      <c r="B100" s="829" t="s">
        <v>3359</v>
      </c>
      <c r="C100" s="839">
        <v>43220</v>
      </c>
      <c r="D100" s="829" t="s">
        <v>3384</v>
      </c>
      <c r="E100" s="830" t="s">
        <v>3385</v>
      </c>
      <c r="F100" s="831">
        <v>71671</v>
      </c>
      <c r="G100" s="832">
        <v>35.47</v>
      </c>
      <c r="H100" s="829">
        <v>35.47</v>
      </c>
      <c r="I100" s="829" t="s">
        <v>60</v>
      </c>
      <c r="J100" s="1253">
        <v>49.7</v>
      </c>
      <c r="K100" s="840" t="s">
        <v>650</v>
      </c>
      <c r="L100" s="841" t="s">
        <v>645</v>
      </c>
      <c r="M100" s="841" t="s">
        <v>352</v>
      </c>
      <c r="N100" s="841" t="s">
        <v>2952</v>
      </c>
      <c r="O100" s="841"/>
      <c r="P100" s="841" t="s">
        <v>655</v>
      </c>
      <c r="Q100" s="841" t="s">
        <v>323</v>
      </c>
      <c r="R100" s="840" t="s">
        <v>278</v>
      </c>
    </row>
    <row r="101" spans="1:18" outlineLevel="1">
      <c r="A101" s="847" t="s">
        <v>278</v>
      </c>
      <c r="B101" s="829" t="s">
        <v>3359</v>
      </c>
      <c r="C101" s="839">
        <v>43220</v>
      </c>
      <c r="D101" s="829" t="s">
        <v>3384</v>
      </c>
      <c r="E101" s="830" t="s">
        <v>3389</v>
      </c>
      <c r="F101" s="831">
        <v>71670</v>
      </c>
      <c r="G101" s="832">
        <v>70.94</v>
      </c>
      <c r="H101" s="829">
        <v>70.94</v>
      </c>
      <c r="I101" s="829" t="s">
        <v>60</v>
      </c>
      <c r="J101" s="1253">
        <v>99.4</v>
      </c>
      <c r="K101" s="840" t="s">
        <v>656</v>
      </c>
      <c r="L101" s="841" t="s">
        <v>645</v>
      </c>
      <c r="M101" s="841" t="s">
        <v>352</v>
      </c>
      <c r="N101" s="841" t="s">
        <v>2952</v>
      </c>
      <c r="O101" s="841"/>
      <c r="P101" s="841" t="s">
        <v>5</v>
      </c>
      <c r="Q101" s="841" t="s">
        <v>323</v>
      </c>
      <c r="R101" s="840" t="s">
        <v>652</v>
      </c>
    </row>
    <row r="102" spans="1:18" outlineLevel="1">
      <c r="A102" s="847" t="s">
        <v>278</v>
      </c>
      <c r="B102" s="829" t="s">
        <v>3359</v>
      </c>
      <c r="C102" s="839">
        <v>43171</v>
      </c>
      <c r="D102" s="829" t="s">
        <v>3390</v>
      </c>
      <c r="E102" s="830" t="s">
        <v>3391</v>
      </c>
      <c r="F102" s="831">
        <v>71237</v>
      </c>
      <c r="G102" s="832">
        <v>83.79</v>
      </c>
      <c r="H102" s="829">
        <v>95.64</v>
      </c>
      <c r="I102" s="829" t="s">
        <v>61</v>
      </c>
      <c r="J102" s="1253">
        <v>117.4</v>
      </c>
      <c r="K102" s="840" t="s">
        <v>694</v>
      </c>
      <c r="L102" s="841" t="s">
        <v>645</v>
      </c>
      <c r="M102" s="841" t="s">
        <v>352</v>
      </c>
      <c r="N102" s="841" t="s">
        <v>651</v>
      </c>
      <c r="O102" s="841"/>
      <c r="P102" s="841" t="s">
        <v>5</v>
      </c>
      <c r="Q102" s="841" t="s">
        <v>323</v>
      </c>
      <c r="R102" s="840" t="s">
        <v>652</v>
      </c>
    </row>
    <row r="103" spans="1:18" outlineLevel="1">
      <c r="A103" s="847" t="s">
        <v>278</v>
      </c>
      <c r="B103" s="829" t="s">
        <v>3359</v>
      </c>
      <c r="C103" s="839">
        <v>43217</v>
      </c>
      <c r="D103" s="829" t="s">
        <v>3392</v>
      </c>
      <c r="E103" s="830" t="s">
        <v>3393</v>
      </c>
      <c r="F103" s="831">
        <v>71558</v>
      </c>
      <c r="G103" s="832">
        <v>43.82</v>
      </c>
      <c r="H103" s="829">
        <v>61.4</v>
      </c>
      <c r="I103" s="829" t="s">
        <v>322</v>
      </c>
      <c r="J103" s="1253">
        <f>H103</f>
        <v>61.4</v>
      </c>
      <c r="K103" s="840" t="s">
        <v>1014</v>
      </c>
      <c r="L103" s="841" t="s">
        <v>665</v>
      </c>
      <c r="M103" s="841" t="s">
        <v>352</v>
      </c>
      <c r="N103" s="841" t="s">
        <v>3394</v>
      </c>
      <c r="O103" s="841"/>
      <c r="P103" s="841" t="s">
        <v>5</v>
      </c>
      <c r="Q103" s="841" t="s">
        <v>323</v>
      </c>
      <c r="R103" s="840" t="s">
        <v>652</v>
      </c>
    </row>
    <row r="104" spans="1:18" outlineLevel="1">
      <c r="A104" s="847" t="s">
        <v>278</v>
      </c>
      <c r="B104" s="829" t="s">
        <v>3359</v>
      </c>
      <c r="C104" s="839">
        <v>43216</v>
      </c>
      <c r="D104" s="829" t="s">
        <v>3388</v>
      </c>
      <c r="E104" s="830" t="s">
        <v>2999</v>
      </c>
      <c r="F104" s="831">
        <v>71681</v>
      </c>
      <c r="G104" s="832">
        <v>5.5</v>
      </c>
      <c r="H104" s="829">
        <v>5.5</v>
      </c>
      <c r="I104" s="829" t="s">
        <v>60</v>
      </c>
      <c r="J104" s="1253">
        <v>7.71</v>
      </c>
      <c r="K104" s="840" t="s">
        <v>818</v>
      </c>
      <c r="L104" s="841" t="s">
        <v>645</v>
      </c>
      <c r="M104" s="841" t="s">
        <v>352</v>
      </c>
      <c r="N104" s="841"/>
      <c r="O104" s="841"/>
      <c r="P104" s="841" t="s">
        <v>5</v>
      </c>
      <c r="Q104" s="841" t="s">
        <v>323</v>
      </c>
      <c r="R104" s="840" t="s">
        <v>652</v>
      </c>
    </row>
    <row r="105" spans="1:18">
      <c r="A105" s="842" t="s">
        <v>647</v>
      </c>
      <c r="B105" s="842"/>
      <c r="C105" s="842"/>
      <c r="D105" s="842"/>
      <c r="E105" s="843"/>
      <c r="F105" s="844"/>
      <c r="G105" s="845">
        <f>SUM(G98:G104)</f>
        <v>959.53000000000009</v>
      </c>
      <c r="H105" s="846">
        <f>SUM(H98:H104)</f>
        <v>988.96</v>
      </c>
      <c r="I105" s="842"/>
      <c r="J105" s="1254">
        <f>SUM(J98:J104)</f>
        <v>1344.4500000000003</v>
      </c>
      <c r="K105" s="842"/>
      <c r="L105" s="842"/>
      <c r="M105" s="842"/>
      <c r="N105" s="842"/>
      <c r="O105" s="842"/>
      <c r="P105" s="842"/>
      <c r="Q105" s="842"/>
      <c r="R105" s="842"/>
    </row>
    <row r="106" spans="1:18" outlineLevel="1">
      <c r="A106" s="847" t="s">
        <v>279</v>
      </c>
      <c r="B106" s="829" t="s">
        <v>3359</v>
      </c>
      <c r="C106" s="839">
        <v>43220</v>
      </c>
      <c r="D106" s="829" t="s">
        <v>3384</v>
      </c>
      <c r="E106" s="830" t="s">
        <v>3386</v>
      </c>
      <c r="F106" s="831">
        <v>71672</v>
      </c>
      <c r="G106" s="832">
        <v>5.32</v>
      </c>
      <c r="H106" s="829">
        <v>5.32</v>
      </c>
      <c r="I106" s="829" t="s">
        <v>60</v>
      </c>
      <c r="J106" s="1253">
        <v>7.45</v>
      </c>
      <c r="K106" s="840" t="s">
        <v>650</v>
      </c>
      <c r="L106" s="841" t="s">
        <v>645</v>
      </c>
      <c r="M106" s="841" t="s">
        <v>352</v>
      </c>
      <c r="N106" s="841" t="s">
        <v>815</v>
      </c>
      <c r="O106" s="841"/>
      <c r="P106" s="841" t="s">
        <v>4</v>
      </c>
      <c r="Q106" s="841" t="s">
        <v>323</v>
      </c>
      <c r="R106" s="840" t="s">
        <v>652</v>
      </c>
    </row>
    <row r="107" spans="1:18" outlineLevel="1">
      <c r="A107" s="847" t="s">
        <v>279</v>
      </c>
      <c r="B107" s="829" t="s">
        <v>3359</v>
      </c>
      <c r="C107" s="839">
        <v>43220</v>
      </c>
      <c r="D107" s="829" t="s">
        <v>3384</v>
      </c>
      <c r="E107" s="830" t="s">
        <v>3385</v>
      </c>
      <c r="F107" s="831">
        <v>71671</v>
      </c>
      <c r="G107" s="832">
        <v>17.72</v>
      </c>
      <c r="H107" s="829">
        <v>17.72</v>
      </c>
      <c r="I107" s="829" t="s">
        <v>60</v>
      </c>
      <c r="J107" s="1253">
        <v>24.83</v>
      </c>
      <c r="K107" s="840" t="s">
        <v>650</v>
      </c>
      <c r="L107" s="841" t="s">
        <v>645</v>
      </c>
      <c r="M107" s="841" t="s">
        <v>352</v>
      </c>
      <c r="N107" s="841" t="s">
        <v>815</v>
      </c>
      <c r="O107" s="841"/>
      <c r="P107" s="841" t="s">
        <v>655</v>
      </c>
      <c r="Q107" s="841" t="s">
        <v>323</v>
      </c>
      <c r="R107" s="840" t="s">
        <v>279</v>
      </c>
    </row>
    <row r="108" spans="1:18" outlineLevel="1">
      <c r="A108" s="847" t="s">
        <v>279</v>
      </c>
      <c r="B108" s="829" t="s">
        <v>3359</v>
      </c>
      <c r="C108" s="839">
        <v>43220</v>
      </c>
      <c r="D108" s="829" t="s">
        <v>3384</v>
      </c>
      <c r="E108" s="830" t="s">
        <v>3395</v>
      </c>
      <c r="F108" s="831">
        <v>71670</v>
      </c>
      <c r="G108" s="832">
        <v>354.47</v>
      </c>
      <c r="H108" s="829">
        <v>354.47</v>
      </c>
      <c r="I108" s="829" t="s">
        <v>60</v>
      </c>
      <c r="J108" s="1253">
        <v>496.66</v>
      </c>
      <c r="K108" s="840" t="s">
        <v>650</v>
      </c>
      <c r="L108" s="841" t="s">
        <v>645</v>
      </c>
      <c r="M108" s="841" t="s">
        <v>352</v>
      </c>
      <c r="N108" s="841" t="s">
        <v>815</v>
      </c>
      <c r="O108" s="841"/>
      <c r="P108" s="841" t="s">
        <v>5</v>
      </c>
      <c r="Q108" s="841" t="s">
        <v>323</v>
      </c>
      <c r="R108" s="840" t="s">
        <v>652</v>
      </c>
    </row>
    <row r="109" spans="1:18" outlineLevel="1">
      <c r="A109" s="847" t="s">
        <v>279</v>
      </c>
      <c r="B109" s="829" t="s">
        <v>3359</v>
      </c>
      <c r="C109" s="839">
        <v>43220</v>
      </c>
      <c r="D109" s="829" t="s">
        <v>3384</v>
      </c>
      <c r="E109" s="830" t="s">
        <v>3395</v>
      </c>
      <c r="F109" s="831">
        <v>71670</v>
      </c>
      <c r="G109" s="832">
        <v>35.450000000000003</v>
      </c>
      <c r="H109" s="829">
        <v>35.450000000000003</v>
      </c>
      <c r="I109" s="829" t="s">
        <v>60</v>
      </c>
      <c r="J109" s="1253">
        <v>49.67</v>
      </c>
      <c r="K109" s="840" t="s">
        <v>656</v>
      </c>
      <c r="L109" s="841" t="s">
        <v>645</v>
      </c>
      <c r="M109" s="841" t="s">
        <v>352</v>
      </c>
      <c r="N109" s="841" t="s">
        <v>815</v>
      </c>
      <c r="O109" s="841"/>
      <c r="P109" s="841" t="s">
        <v>5</v>
      </c>
      <c r="Q109" s="841" t="s">
        <v>323</v>
      </c>
      <c r="R109" s="840" t="s">
        <v>652</v>
      </c>
    </row>
    <row r="110" spans="1:18" outlineLevel="1">
      <c r="A110" s="847" t="s">
        <v>279</v>
      </c>
      <c r="B110" s="829" t="s">
        <v>3359</v>
      </c>
      <c r="C110" s="839">
        <v>43201</v>
      </c>
      <c r="D110" s="829" t="s">
        <v>3396</v>
      </c>
      <c r="E110" s="830" t="s">
        <v>3397</v>
      </c>
      <c r="F110" s="831">
        <v>71558</v>
      </c>
      <c r="G110" s="832">
        <v>62.75</v>
      </c>
      <c r="H110" s="829">
        <v>87.92</v>
      </c>
      <c r="I110" s="829" t="s">
        <v>322</v>
      </c>
      <c r="J110" s="1253">
        <f>H110</f>
        <v>87.92</v>
      </c>
      <c r="K110" s="840" t="s">
        <v>850</v>
      </c>
      <c r="L110" s="841" t="s">
        <v>665</v>
      </c>
      <c r="M110" s="841" t="s">
        <v>352</v>
      </c>
      <c r="N110" s="841" t="s">
        <v>815</v>
      </c>
      <c r="O110" s="841"/>
      <c r="P110" s="841" t="s">
        <v>5</v>
      </c>
      <c r="Q110" s="841" t="s">
        <v>323</v>
      </c>
      <c r="R110" s="840" t="s">
        <v>652</v>
      </c>
    </row>
    <row r="111" spans="1:18">
      <c r="A111" s="842" t="s">
        <v>647</v>
      </c>
      <c r="B111" s="842"/>
      <c r="C111" s="842"/>
      <c r="D111" s="842"/>
      <c r="E111" s="843"/>
      <c r="F111" s="844"/>
      <c r="G111" s="845">
        <f>SUM(G106:G110)</f>
        <v>475.71000000000004</v>
      </c>
      <c r="H111" s="846">
        <f>SUM(H106:H110)</f>
        <v>500.88000000000005</v>
      </c>
      <c r="I111" s="842"/>
      <c r="J111" s="1254">
        <f>SUM(J106:J110)</f>
        <v>666.53</v>
      </c>
      <c r="K111" s="842"/>
      <c r="L111" s="842"/>
      <c r="M111" s="842"/>
      <c r="N111" s="842"/>
      <c r="O111" s="842"/>
      <c r="P111" s="842"/>
      <c r="Q111" s="842"/>
      <c r="R111" s="842"/>
    </row>
    <row r="112" spans="1:18" outlineLevel="1">
      <c r="A112" s="847" t="s">
        <v>281</v>
      </c>
      <c r="B112" s="829" t="s">
        <v>3359</v>
      </c>
      <c r="C112" s="839">
        <v>43200</v>
      </c>
      <c r="D112" s="829" t="s">
        <v>3398</v>
      </c>
      <c r="E112" s="830" t="s">
        <v>3399</v>
      </c>
      <c r="F112" s="831">
        <v>71591</v>
      </c>
      <c r="G112" s="832">
        <v>5.43</v>
      </c>
      <c r="H112" s="829">
        <v>7.61</v>
      </c>
      <c r="I112" s="829" t="s">
        <v>322</v>
      </c>
      <c r="J112" s="1253">
        <f t="shared" ref="J112:J118" si="2">H112</f>
        <v>7.61</v>
      </c>
      <c r="K112" s="840" t="s">
        <v>660</v>
      </c>
      <c r="L112" s="841" t="s">
        <v>661</v>
      </c>
      <c r="M112" s="841" t="s">
        <v>352</v>
      </c>
      <c r="N112" s="841" t="s">
        <v>725</v>
      </c>
      <c r="O112" s="841"/>
      <c r="P112" s="841" t="s">
        <v>5</v>
      </c>
      <c r="Q112" s="841" t="s">
        <v>323</v>
      </c>
      <c r="R112" s="840" t="s">
        <v>652</v>
      </c>
    </row>
    <row r="113" spans="1:18" outlineLevel="1">
      <c r="A113" s="847" t="s">
        <v>281</v>
      </c>
      <c r="B113" s="829" t="s">
        <v>3359</v>
      </c>
      <c r="C113" s="839">
        <v>43200</v>
      </c>
      <c r="D113" s="829" t="s">
        <v>3398</v>
      </c>
      <c r="E113" s="830" t="s">
        <v>3400</v>
      </c>
      <c r="F113" s="831">
        <v>71591</v>
      </c>
      <c r="G113" s="832">
        <v>2.85</v>
      </c>
      <c r="H113" s="829">
        <v>4</v>
      </c>
      <c r="I113" s="829" t="s">
        <v>322</v>
      </c>
      <c r="J113" s="1253">
        <f t="shared" si="2"/>
        <v>4</v>
      </c>
      <c r="K113" s="840" t="s">
        <v>660</v>
      </c>
      <c r="L113" s="841" t="s">
        <v>661</v>
      </c>
      <c r="M113" s="841" t="s">
        <v>352</v>
      </c>
      <c r="N113" s="841" t="s">
        <v>725</v>
      </c>
      <c r="O113" s="841"/>
      <c r="P113" s="841" t="s">
        <v>5</v>
      </c>
      <c r="Q113" s="841" t="s">
        <v>323</v>
      </c>
      <c r="R113" s="840" t="s">
        <v>652</v>
      </c>
    </row>
    <row r="114" spans="1:18" outlineLevel="1">
      <c r="A114" s="847" t="s">
        <v>281</v>
      </c>
      <c r="B114" s="829" t="s">
        <v>3359</v>
      </c>
      <c r="C114" s="839">
        <v>43203</v>
      </c>
      <c r="D114" s="829" t="s">
        <v>3401</v>
      </c>
      <c r="E114" s="830" t="s">
        <v>3402</v>
      </c>
      <c r="F114" s="831">
        <v>71591</v>
      </c>
      <c r="G114" s="832">
        <v>21.41</v>
      </c>
      <c r="H114" s="829">
        <v>30</v>
      </c>
      <c r="I114" s="829" t="s">
        <v>322</v>
      </c>
      <c r="J114" s="1253">
        <f t="shared" si="2"/>
        <v>30</v>
      </c>
      <c r="K114" s="840" t="s">
        <v>660</v>
      </c>
      <c r="L114" s="841" t="s">
        <v>661</v>
      </c>
      <c r="M114" s="841" t="s">
        <v>352</v>
      </c>
      <c r="N114" s="841" t="s">
        <v>815</v>
      </c>
      <c r="O114" s="841"/>
      <c r="P114" s="841" t="s">
        <v>5</v>
      </c>
      <c r="Q114" s="841" t="s">
        <v>323</v>
      </c>
      <c r="R114" s="840" t="s">
        <v>652</v>
      </c>
    </row>
    <row r="115" spans="1:18" outlineLevel="1">
      <c r="A115" s="847" t="s">
        <v>281</v>
      </c>
      <c r="B115" s="829" t="s">
        <v>3359</v>
      </c>
      <c r="C115" s="839">
        <v>43203</v>
      </c>
      <c r="D115" s="829" t="s">
        <v>3401</v>
      </c>
      <c r="E115" s="830" t="s">
        <v>3403</v>
      </c>
      <c r="F115" s="831">
        <v>71591</v>
      </c>
      <c r="G115" s="832">
        <v>21.41</v>
      </c>
      <c r="H115" s="829">
        <v>30</v>
      </c>
      <c r="I115" s="829" t="s">
        <v>322</v>
      </c>
      <c r="J115" s="1253">
        <f t="shared" si="2"/>
        <v>30</v>
      </c>
      <c r="K115" s="840" t="s">
        <v>660</v>
      </c>
      <c r="L115" s="841" t="s">
        <v>661</v>
      </c>
      <c r="M115" s="841" t="s">
        <v>352</v>
      </c>
      <c r="N115" s="841" t="s">
        <v>2952</v>
      </c>
      <c r="O115" s="841"/>
      <c r="P115" s="841" t="s">
        <v>5</v>
      </c>
      <c r="Q115" s="841" t="s">
        <v>323</v>
      </c>
      <c r="R115" s="840" t="s">
        <v>652</v>
      </c>
    </row>
    <row r="116" spans="1:18" outlineLevel="1">
      <c r="A116" s="847" t="s">
        <v>281</v>
      </c>
      <c r="B116" s="829" t="s">
        <v>3359</v>
      </c>
      <c r="C116" s="839">
        <v>43209</v>
      </c>
      <c r="D116" s="829" t="s">
        <v>3370</v>
      </c>
      <c r="E116" s="830" t="s">
        <v>3404</v>
      </c>
      <c r="F116" s="831">
        <v>71591</v>
      </c>
      <c r="G116" s="832">
        <v>39.25</v>
      </c>
      <c r="H116" s="829">
        <v>55</v>
      </c>
      <c r="I116" s="829" t="s">
        <v>322</v>
      </c>
      <c r="J116" s="1253">
        <f t="shared" si="2"/>
        <v>55</v>
      </c>
      <c r="K116" s="840" t="s">
        <v>660</v>
      </c>
      <c r="L116" s="841" t="s">
        <v>661</v>
      </c>
      <c r="M116" s="841" t="s">
        <v>352</v>
      </c>
      <c r="N116" s="841" t="s">
        <v>1390</v>
      </c>
      <c r="O116" s="841"/>
      <c r="P116" s="841" t="s">
        <v>5</v>
      </c>
      <c r="Q116" s="841" t="s">
        <v>323</v>
      </c>
      <c r="R116" s="840" t="s">
        <v>652</v>
      </c>
    </row>
    <row r="117" spans="1:18" outlineLevel="1">
      <c r="A117" s="847" t="s">
        <v>281</v>
      </c>
      <c r="B117" s="829" t="s">
        <v>3359</v>
      </c>
      <c r="C117" s="839">
        <v>43181</v>
      </c>
      <c r="D117" s="829" t="s">
        <v>3365</v>
      </c>
      <c r="E117" s="830" t="s">
        <v>3214</v>
      </c>
      <c r="F117" s="831">
        <v>71559</v>
      </c>
      <c r="G117" s="832">
        <v>26.11</v>
      </c>
      <c r="H117" s="829">
        <v>36</v>
      </c>
      <c r="I117" s="829" t="s">
        <v>322</v>
      </c>
      <c r="J117" s="1253">
        <f t="shared" si="2"/>
        <v>36</v>
      </c>
      <c r="K117" s="840" t="s">
        <v>670</v>
      </c>
      <c r="L117" s="841" t="s">
        <v>661</v>
      </c>
      <c r="M117" s="841" t="s">
        <v>352</v>
      </c>
      <c r="N117" s="841" t="s">
        <v>662</v>
      </c>
      <c r="O117" s="841"/>
      <c r="P117" s="841" t="s">
        <v>5</v>
      </c>
      <c r="Q117" s="841" t="s">
        <v>323</v>
      </c>
      <c r="R117" s="840" t="s">
        <v>652</v>
      </c>
    </row>
    <row r="118" spans="1:18" outlineLevel="1">
      <c r="A118" s="847" t="s">
        <v>281</v>
      </c>
      <c r="B118" s="829" t="s">
        <v>3359</v>
      </c>
      <c r="C118" s="839">
        <v>43189</v>
      </c>
      <c r="D118" s="829" t="s">
        <v>3366</v>
      </c>
      <c r="E118" s="830" t="s">
        <v>3220</v>
      </c>
      <c r="F118" s="831">
        <v>71559</v>
      </c>
      <c r="G118" s="832">
        <v>72.52</v>
      </c>
      <c r="H118" s="829">
        <v>100</v>
      </c>
      <c r="I118" s="829" t="s">
        <v>322</v>
      </c>
      <c r="J118" s="1253">
        <f t="shared" si="2"/>
        <v>100</v>
      </c>
      <c r="K118" s="840" t="s">
        <v>667</v>
      </c>
      <c r="L118" s="841" t="s">
        <v>661</v>
      </c>
      <c r="M118" s="841" t="s">
        <v>352</v>
      </c>
      <c r="N118" s="841" t="s">
        <v>1003</v>
      </c>
      <c r="O118" s="841"/>
      <c r="P118" s="841" t="s">
        <v>5</v>
      </c>
      <c r="Q118" s="841" t="s">
        <v>323</v>
      </c>
      <c r="R118" s="840" t="s">
        <v>652</v>
      </c>
    </row>
    <row r="119" spans="1:18">
      <c r="A119" s="842" t="s">
        <v>647</v>
      </c>
      <c r="B119" s="842"/>
      <c r="C119" s="842"/>
      <c r="D119" s="842"/>
      <c r="E119" s="843"/>
      <c r="F119" s="844"/>
      <c r="G119" s="845">
        <f>SUM(G112:G118)</f>
        <v>188.98</v>
      </c>
      <c r="H119" s="846">
        <f>SUM(H112:H118)</f>
        <v>262.61</v>
      </c>
      <c r="I119" s="842"/>
      <c r="J119" s="1254">
        <f>SUM(J112:J118)</f>
        <v>262.61</v>
      </c>
      <c r="K119" s="842"/>
      <c r="L119" s="842"/>
      <c r="M119" s="842"/>
      <c r="N119" s="842"/>
      <c r="O119" s="842"/>
      <c r="P119" s="842"/>
      <c r="Q119" s="842"/>
      <c r="R119" s="842"/>
    </row>
    <row r="120" spans="1:18" outlineLevel="1">
      <c r="A120" s="847" t="s">
        <v>284</v>
      </c>
      <c r="B120" s="829" t="s">
        <v>3359</v>
      </c>
      <c r="C120" s="839">
        <v>43220</v>
      </c>
      <c r="D120" s="829" t="s">
        <v>3360</v>
      </c>
      <c r="E120" s="830" t="s">
        <v>3361</v>
      </c>
      <c r="F120" s="831">
        <v>71592</v>
      </c>
      <c r="G120" s="832">
        <v>5055.42</v>
      </c>
      <c r="H120" s="829">
        <v>6826.31</v>
      </c>
      <c r="I120" s="829" t="s">
        <v>322</v>
      </c>
      <c r="J120" s="1253">
        <f>H120</f>
        <v>6826.31</v>
      </c>
      <c r="K120" s="840" t="s">
        <v>1417</v>
      </c>
      <c r="L120" s="841" t="s">
        <v>661</v>
      </c>
      <c r="M120" s="841" t="s">
        <v>352</v>
      </c>
      <c r="N120" s="841"/>
      <c r="O120" s="841" t="s">
        <v>2244</v>
      </c>
      <c r="P120" s="841" t="s">
        <v>5</v>
      </c>
      <c r="Q120" s="841" t="s">
        <v>323</v>
      </c>
      <c r="R120" s="840" t="s">
        <v>652</v>
      </c>
    </row>
    <row r="121" spans="1:18" outlineLevel="1">
      <c r="A121" s="847" t="s">
        <v>284</v>
      </c>
      <c r="B121" s="829" t="s">
        <v>3359</v>
      </c>
      <c r="C121" s="839">
        <v>43220</v>
      </c>
      <c r="D121" s="829" t="s">
        <v>3405</v>
      </c>
      <c r="E121" s="830" t="s">
        <v>3406</v>
      </c>
      <c r="F121" s="831">
        <v>71604</v>
      </c>
      <c r="G121" s="832">
        <v>6955.44</v>
      </c>
      <c r="H121" s="829">
        <v>9391.86</v>
      </c>
      <c r="I121" s="829" t="s">
        <v>322</v>
      </c>
      <c r="J121" s="1253">
        <f>H121</f>
        <v>9391.86</v>
      </c>
      <c r="K121" s="840" t="s">
        <v>1417</v>
      </c>
      <c r="L121" s="841" t="s">
        <v>661</v>
      </c>
      <c r="M121" s="841" t="s">
        <v>352</v>
      </c>
      <c r="N121" s="841"/>
      <c r="O121" s="841" t="s">
        <v>2247</v>
      </c>
      <c r="P121" s="841" t="s">
        <v>5</v>
      </c>
      <c r="Q121" s="841" t="s">
        <v>323</v>
      </c>
      <c r="R121" s="840" t="s">
        <v>652</v>
      </c>
    </row>
    <row r="122" spans="1:18">
      <c r="A122" s="842" t="s">
        <v>647</v>
      </c>
      <c r="B122" s="842"/>
      <c r="C122" s="842"/>
      <c r="D122" s="842"/>
      <c r="E122" s="843"/>
      <c r="F122" s="844"/>
      <c r="G122" s="845">
        <f>SUM(G120:G121)</f>
        <v>12010.86</v>
      </c>
      <c r="H122" s="846">
        <f>SUM(H120:H121)</f>
        <v>16218.170000000002</v>
      </c>
      <c r="I122" s="842"/>
      <c r="J122" s="1254">
        <f>SUM(J120:J121)</f>
        <v>16218.170000000002</v>
      </c>
      <c r="K122" s="842"/>
      <c r="L122" s="842"/>
      <c r="M122" s="842"/>
      <c r="N122" s="842"/>
      <c r="O122" s="842"/>
      <c r="P122" s="842"/>
      <c r="Q122" s="842"/>
      <c r="R122" s="842"/>
    </row>
    <row r="123" spans="1:18" outlineLevel="1">
      <c r="A123" s="847" t="s">
        <v>285</v>
      </c>
      <c r="B123" s="829" t="s">
        <v>3359</v>
      </c>
      <c r="C123" s="839">
        <v>43220</v>
      </c>
      <c r="D123" s="829" t="s">
        <v>3407</v>
      </c>
      <c r="E123" s="830" t="s">
        <v>824</v>
      </c>
      <c r="F123" s="831">
        <v>71558</v>
      </c>
      <c r="G123" s="832">
        <v>3.57</v>
      </c>
      <c r="H123" s="829">
        <v>5</v>
      </c>
      <c r="I123" s="829" t="s">
        <v>322</v>
      </c>
      <c r="J123" s="1253">
        <f t="shared" ref="J123:J145" si="3">H123</f>
        <v>5</v>
      </c>
      <c r="K123" s="840" t="s">
        <v>818</v>
      </c>
      <c r="L123" s="841" t="s">
        <v>665</v>
      </c>
      <c r="M123" s="841" t="s">
        <v>352</v>
      </c>
      <c r="N123" s="841"/>
      <c r="O123" s="841"/>
      <c r="P123" s="841" t="s">
        <v>5</v>
      </c>
      <c r="Q123" s="841" t="s">
        <v>323</v>
      </c>
      <c r="R123" s="840" t="s">
        <v>652</v>
      </c>
    </row>
    <row r="124" spans="1:18" outlineLevel="1">
      <c r="A124" s="847" t="s">
        <v>285</v>
      </c>
      <c r="B124" s="829" t="s">
        <v>3359</v>
      </c>
      <c r="C124" s="839">
        <v>43220</v>
      </c>
      <c r="D124" s="829" t="s">
        <v>3407</v>
      </c>
      <c r="E124" s="830" t="s">
        <v>825</v>
      </c>
      <c r="F124" s="831">
        <v>71558</v>
      </c>
      <c r="G124" s="832">
        <v>0.56999999999999995</v>
      </c>
      <c r="H124" s="829">
        <v>0.8</v>
      </c>
      <c r="I124" s="829" t="s">
        <v>322</v>
      </c>
      <c r="J124" s="1253">
        <f t="shared" si="3"/>
        <v>0.8</v>
      </c>
      <c r="K124" s="840" t="s">
        <v>818</v>
      </c>
      <c r="L124" s="841" t="s">
        <v>665</v>
      </c>
      <c r="M124" s="841" t="s">
        <v>352</v>
      </c>
      <c r="N124" s="841"/>
      <c r="O124" s="841"/>
      <c r="P124" s="841" t="s">
        <v>5</v>
      </c>
      <c r="Q124" s="841" t="s">
        <v>323</v>
      </c>
      <c r="R124" s="840" t="s">
        <v>652</v>
      </c>
    </row>
    <row r="125" spans="1:18" outlineLevel="1">
      <c r="A125" s="847" t="s">
        <v>285</v>
      </c>
      <c r="B125" s="829" t="s">
        <v>3359</v>
      </c>
      <c r="C125" s="839">
        <v>43220</v>
      </c>
      <c r="D125" s="829" t="s">
        <v>3408</v>
      </c>
      <c r="E125" s="830" t="s">
        <v>2852</v>
      </c>
      <c r="F125" s="831">
        <v>71591</v>
      </c>
      <c r="G125" s="832">
        <v>17.32</v>
      </c>
      <c r="H125" s="829">
        <v>24.27</v>
      </c>
      <c r="I125" s="829" t="s">
        <v>322</v>
      </c>
      <c r="J125" s="1253">
        <f t="shared" si="3"/>
        <v>24.27</v>
      </c>
      <c r="K125" s="840" t="s">
        <v>818</v>
      </c>
      <c r="L125" s="841" t="s">
        <v>661</v>
      </c>
      <c r="M125" s="841" t="s">
        <v>352</v>
      </c>
      <c r="N125" s="841"/>
      <c r="O125" s="841"/>
      <c r="P125" s="841" t="s">
        <v>5</v>
      </c>
      <c r="Q125" s="841" t="s">
        <v>323</v>
      </c>
      <c r="R125" s="840" t="s">
        <v>652</v>
      </c>
    </row>
    <row r="126" spans="1:18" outlineLevel="1">
      <c r="A126" s="847" t="s">
        <v>285</v>
      </c>
      <c r="B126" s="829" t="s">
        <v>3359</v>
      </c>
      <c r="C126" s="839">
        <v>43220</v>
      </c>
      <c r="D126" s="829" t="s">
        <v>3408</v>
      </c>
      <c r="E126" s="830" t="s">
        <v>2854</v>
      </c>
      <c r="F126" s="831">
        <v>71591</v>
      </c>
      <c r="G126" s="832">
        <v>17.32</v>
      </c>
      <c r="H126" s="829">
        <v>24.27</v>
      </c>
      <c r="I126" s="829" t="s">
        <v>322</v>
      </c>
      <c r="J126" s="1253">
        <f t="shared" si="3"/>
        <v>24.27</v>
      </c>
      <c r="K126" s="840" t="s">
        <v>818</v>
      </c>
      <c r="L126" s="841" t="s">
        <v>661</v>
      </c>
      <c r="M126" s="841" t="s">
        <v>352</v>
      </c>
      <c r="N126" s="841"/>
      <c r="O126" s="841"/>
      <c r="P126" s="841" t="s">
        <v>5</v>
      </c>
      <c r="Q126" s="841" t="s">
        <v>323</v>
      </c>
      <c r="R126" s="840" t="s">
        <v>652</v>
      </c>
    </row>
    <row r="127" spans="1:18" outlineLevel="1">
      <c r="A127" s="847" t="s">
        <v>285</v>
      </c>
      <c r="B127" s="829" t="s">
        <v>3359</v>
      </c>
      <c r="C127" s="839">
        <v>43220</v>
      </c>
      <c r="D127" s="829" t="s">
        <v>3408</v>
      </c>
      <c r="E127" s="830" t="s">
        <v>2855</v>
      </c>
      <c r="F127" s="831">
        <v>71591</v>
      </c>
      <c r="G127" s="832">
        <v>17.32</v>
      </c>
      <c r="H127" s="829">
        <v>24.27</v>
      </c>
      <c r="I127" s="829" t="s">
        <v>322</v>
      </c>
      <c r="J127" s="1253">
        <f t="shared" si="3"/>
        <v>24.27</v>
      </c>
      <c r="K127" s="840" t="s">
        <v>818</v>
      </c>
      <c r="L127" s="841" t="s">
        <v>661</v>
      </c>
      <c r="M127" s="841" t="s">
        <v>352</v>
      </c>
      <c r="N127" s="841"/>
      <c r="O127" s="841"/>
      <c r="P127" s="841" t="s">
        <v>5</v>
      </c>
      <c r="Q127" s="841" t="s">
        <v>323</v>
      </c>
      <c r="R127" s="840" t="s">
        <v>652</v>
      </c>
    </row>
    <row r="128" spans="1:18" outlineLevel="1">
      <c r="A128" s="847" t="s">
        <v>285</v>
      </c>
      <c r="B128" s="829" t="s">
        <v>3359</v>
      </c>
      <c r="C128" s="839">
        <v>43220</v>
      </c>
      <c r="D128" s="829" t="s">
        <v>3408</v>
      </c>
      <c r="E128" s="830" t="s">
        <v>1087</v>
      </c>
      <c r="F128" s="831">
        <v>71591</v>
      </c>
      <c r="G128" s="832">
        <v>11.04</v>
      </c>
      <c r="H128" s="829">
        <v>15.47</v>
      </c>
      <c r="I128" s="829" t="s">
        <v>322</v>
      </c>
      <c r="J128" s="1253">
        <f t="shared" si="3"/>
        <v>15.47</v>
      </c>
      <c r="K128" s="840" t="s">
        <v>818</v>
      </c>
      <c r="L128" s="841" t="s">
        <v>661</v>
      </c>
      <c r="M128" s="841" t="s">
        <v>352</v>
      </c>
      <c r="N128" s="841"/>
      <c r="O128" s="841"/>
      <c r="P128" s="841" t="s">
        <v>5</v>
      </c>
      <c r="Q128" s="841" t="s">
        <v>323</v>
      </c>
      <c r="R128" s="840" t="s">
        <v>652</v>
      </c>
    </row>
    <row r="129" spans="1:18" outlineLevel="1">
      <c r="A129" s="847" t="s">
        <v>285</v>
      </c>
      <c r="B129" s="829" t="s">
        <v>3359</v>
      </c>
      <c r="C129" s="839">
        <v>43220</v>
      </c>
      <c r="D129" s="829" t="s">
        <v>3408</v>
      </c>
      <c r="E129" s="830" t="s">
        <v>1087</v>
      </c>
      <c r="F129" s="831">
        <v>71591</v>
      </c>
      <c r="G129" s="832">
        <v>2.76</v>
      </c>
      <c r="H129" s="829">
        <v>3.87</v>
      </c>
      <c r="I129" s="829" t="s">
        <v>322</v>
      </c>
      <c r="J129" s="1253">
        <f t="shared" si="3"/>
        <v>3.87</v>
      </c>
      <c r="K129" s="840" t="s">
        <v>818</v>
      </c>
      <c r="L129" s="841" t="s">
        <v>661</v>
      </c>
      <c r="M129" s="841" t="s">
        <v>352</v>
      </c>
      <c r="N129" s="841"/>
      <c r="O129" s="841"/>
      <c r="P129" s="841" t="s">
        <v>5</v>
      </c>
      <c r="Q129" s="841" t="s">
        <v>323</v>
      </c>
      <c r="R129" s="840" t="s">
        <v>652</v>
      </c>
    </row>
    <row r="130" spans="1:18" outlineLevel="1">
      <c r="A130" s="847" t="s">
        <v>285</v>
      </c>
      <c r="B130" s="829" t="s">
        <v>3359</v>
      </c>
      <c r="C130" s="839">
        <v>43220</v>
      </c>
      <c r="D130" s="829" t="s">
        <v>3408</v>
      </c>
      <c r="E130" s="830" t="s">
        <v>1087</v>
      </c>
      <c r="F130" s="831">
        <v>71591</v>
      </c>
      <c r="G130" s="832">
        <v>1.45</v>
      </c>
      <c r="H130" s="829">
        <v>2.0299999999999998</v>
      </c>
      <c r="I130" s="829" t="s">
        <v>322</v>
      </c>
      <c r="J130" s="1253">
        <f t="shared" si="3"/>
        <v>2.0299999999999998</v>
      </c>
      <c r="K130" s="840" t="s">
        <v>818</v>
      </c>
      <c r="L130" s="841" t="s">
        <v>661</v>
      </c>
      <c r="M130" s="841" t="s">
        <v>352</v>
      </c>
      <c r="N130" s="841"/>
      <c r="O130" s="841"/>
      <c r="P130" s="841" t="s">
        <v>5</v>
      </c>
      <c r="Q130" s="841" t="s">
        <v>323</v>
      </c>
      <c r="R130" s="840" t="s">
        <v>652</v>
      </c>
    </row>
    <row r="131" spans="1:18" outlineLevel="1">
      <c r="A131" s="847" t="s">
        <v>285</v>
      </c>
      <c r="B131" s="829" t="s">
        <v>3359</v>
      </c>
      <c r="C131" s="839">
        <v>43220</v>
      </c>
      <c r="D131" s="829" t="s">
        <v>3408</v>
      </c>
      <c r="E131" s="830" t="s">
        <v>1087</v>
      </c>
      <c r="F131" s="831">
        <v>71591</v>
      </c>
      <c r="G131" s="832">
        <v>1.36</v>
      </c>
      <c r="H131" s="829">
        <v>1.91</v>
      </c>
      <c r="I131" s="829" t="s">
        <v>322</v>
      </c>
      <c r="J131" s="1253">
        <f t="shared" si="3"/>
        <v>1.91</v>
      </c>
      <c r="K131" s="840" t="s">
        <v>818</v>
      </c>
      <c r="L131" s="841" t="s">
        <v>661</v>
      </c>
      <c r="M131" s="841" t="s">
        <v>352</v>
      </c>
      <c r="N131" s="841"/>
      <c r="O131" s="841"/>
      <c r="P131" s="841" t="s">
        <v>5</v>
      </c>
      <c r="Q131" s="841" t="s">
        <v>323</v>
      </c>
      <c r="R131" s="840" t="s">
        <v>652</v>
      </c>
    </row>
    <row r="132" spans="1:18" outlineLevel="1">
      <c r="A132" s="847" t="s">
        <v>285</v>
      </c>
      <c r="B132" s="829" t="s">
        <v>3359</v>
      </c>
      <c r="C132" s="839">
        <v>43220</v>
      </c>
      <c r="D132" s="829" t="s">
        <v>3408</v>
      </c>
      <c r="E132" s="830" t="s">
        <v>1087</v>
      </c>
      <c r="F132" s="831">
        <v>71591</v>
      </c>
      <c r="G132" s="832">
        <v>10.91</v>
      </c>
      <c r="H132" s="829">
        <v>15.28</v>
      </c>
      <c r="I132" s="829" t="s">
        <v>322</v>
      </c>
      <c r="J132" s="1253">
        <f t="shared" si="3"/>
        <v>15.28</v>
      </c>
      <c r="K132" s="840" t="s">
        <v>818</v>
      </c>
      <c r="L132" s="841" t="s">
        <v>661</v>
      </c>
      <c r="M132" s="841" t="s">
        <v>352</v>
      </c>
      <c r="N132" s="841"/>
      <c r="O132" s="841"/>
      <c r="P132" s="841" t="s">
        <v>5</v>
      </c>
      <c r="Q132" s="841" t="s">
        <v>323</v>
      </c>
      <c r="R132" s="840" t="s">
        <v>652</v>
      </c>
    </row>
    <row r="133" spans="1:18" outlineLevel="1">
      <c r="A133" s="847" t="s">
        <v>285</v>
      </c>
      <c r="B133" s="829" t="s">
        <v>3359</v>
      </c>
      <c r="C133" s="839">
        <v>43220</v>
      </c>
      <c r="D133" s="829" t="s">
        <v>3408</v>
      </c>
      <c r="E133" s="830" t="s">
        <v>1087</v>
      </c>
      <c r="F133" s="831">
        <v>71591</v>
      </c>
      <c r="G133" s="832">
        <v>1.06</v>
      </c>
      <c r="H133" s="829">
        <v>1.48</v>
      </c>
      <c r="I133" s="829" t="s">
        <v>322</v>
      </c>
      <c r="J133" s="1253">
        <f t="shared" si="3"/>
        <v>1.48</v>
      </c>
      <c r="K133" s="840" t="s">
        <v>818</v>
      </c>
      <c r="L133" s="841" t="s">
        <v>661</v>
      </c>
      <c r="M133" s="841" t="s">
        <v>352</v>
      </c>
      <c r="N133" s="841"/>
      <c r="O133" s="841"/>
      <c r="P133" s="841" t="s">
        <v>5</v>
      </c>
      <c r="Q133" s="841" t="s">
        <v>323</v>
      </c>
      <c r="R133" s="840" t="s">
        <v>652</v>
      </c>
    </row>
    <row r="134" spans="1:18" outlineLevel="1">
      <c r="A134" s="847" t="s">
        <v>285</v>
      </c>
      <c r="B134" s="829" t="s">
        <v>3359</v>
      </c>
      <c r="C134" s="839">
        <v>43220</v>
      </c>
      <c r="D134" s="829" t="s">
        <v>3408</v>
      </c>
      <c r="E134" s="830" t="s">
        <v>1087</v>
      </c>
      <c r="F134" s="831">
        <v>71591</v>
      </c>
      <c r="G134" s="832">
        <v>2.82</v>
      </c>
      <c r="H134" s="829">
        <v>3.95</v>
      </c>
      <c r="I134" s="829" t="s">
        <v>322</v>
      </c>
      <c r="J134" s="1253">
        <f t="shared" si="3"/>
        <v>3.95</v>
      </c>
      <c r="K134" s="840" t="s">
        <v>818</v>
      </c>
      <c r="L134" s="841" t="s">
        <v>661</v>
      </c>
      <c r="M134" s="841" t="s">
        <v>352</v>
      </c>
      <c r="N134" s="841"/>
      <c r="O134" s="841"/>
      <c r="P134" s="841" t="s">
        <v>5</v>
      </c>
      <c r="Q134" s="841" t="s">
        <v>323</v>
      </c>
      <c r="R134" s="840" t="s">
        <v>652</v>
      </c>
    </row>
    <row r="135" spans="1:18" outlineLevel="1">
      <c r="A135" s="847" t="s">
        <v>285</v>
      </c>
      <c r="B135" s="829" t="s">
        <v>3359</v>
      </c>
      <c r="C135" s="839">
        <v>43220</v>
      </c>
      <c r="D135" s="829" t="s">
        <v>3408</v>
      </c>
      <c r="E135" s="830" t="s">
        <v>1087</v>
      </c>
      <c r="F135" s="831">
        <v>71591</v>
      </c>
      <c r="G135" s="832">
        <v>1.37</v>
      </c>
      <c r="H135" s="829">
        <v>1.92</v>
      </c>
      <c r="I135" s="829" t="s">
        <v>322</v>
      </c>
      <c r="J135" s="1253">
        <f t="shared" si="3"/>
        <v>1.92</v>
      </c>
      <c r="K135" s="840" t="s">
        <v>818</v>
      </c>
      <c r="L135" s="841" t="s">
        <v>661</v>
      </c>
      <c r="M135" s="841" t="s">
        <v>352</v>
      </c>
      <c r="N135" s="841"/>
      <c r="O135" s="841"/>
      <c r="P135" s="841" t="s">
        <v>5</v>
      </c>
      <c r="Q135" s="841" t="s">
        <v>323</v>
      </c>
      <c r="R135" s="840" t="s">
        <v>652</v>
      </c>
    </row>
    <row r="136" spans="1:18" outlineLevel="1">
      <c r="A136" s="847" t="s">
        <v>285</v>
      </c>
      <c r="B136" s="829" t="s">
        <v>3359</v>
      </c>
      <c r="C136" s="839">
        <v>43220</v>
      </c>
      <c r="D136" s="829" t="s">
        <v>3408</v>
      </c>
      <c r="E136" s="830" t="s">
        <v>1087</v>
      </c>
      <c r="F136" s="831">
        <v>71591</v>
      </c>
      <c r="G136" s="832">
        <v>150.99</v>
      </c>
      <c r="H136" s="829">
        <v>211.56</v>
      </c>
      <c r="I136" s="829" t="s">
        <v>322</v>
      </c>
      <c r="J136" s="1253">
        <f t="shared" si="3"/>
        <v>211.56</v>
      </c>
      <c r="K136" s="840" t="s">
        <v>818</v>
      </c>
      <c r="L136" s="841" t="s">
        <v>661</v>
      </c>
      <c r="M136" s="841" t="s">
        <v>352</v>
      </c>
      <c r="N136" s="841"/>
      <c r="O136" s="841"/>
      <c r="P136" s="841" t="s">
        <v>5</v>
      </c>
      <c r="Q136" s="841" t="s">
        <v>323</v>
      </c>
      <c r="R136" s="840" t="s">
        <v>652</v>
      </c>
    </row>
    <row r="137" spans="1:18" outlineLevel="1">
      <c r="A137" s="847" t="s">
        <v>285</v>
      </c>
      <c r="B137" s="829" t="s">
        <v>3359</v>
      </c>
      <c r="C137" s="839">
        <v>43220</v>
      </c>
      <c r="D137" s="829" t="s">
        <v>3408</v>
      </c>
      <c r="E137" s="830" t="s">
        <v>1087</v>
      </c>
      <c r="F137" s="831">
        <v>71591</v>
      </c>
      <c r="G137" s="832">
        <v>1.83</v>
      </c>
      <c r="H137" s="829">
        <v>2.56</v>
      </c>
      <c r="I137" s="829" t="s">
        <v>322</v>
      </c>
      <c r="J137" s="1253">
        <f t="shared" si="3"/>
        <v>2.56</v>
      </c>
      <c r="K137" s="840" t="s">
        <v>818</v>
      </c>
      <c r="L137" s="841" t="s">
        <v>661</v>
      </c>
      <c r="M137" s="841" t="s">
        <v>352</v>
      </c>
      <c r="N137" s="841"/>
      <c r="O137" s="841"/>
      <c r="P137" s="841" t="s">
        <v>5</v>
      </c>
      <c r="Q137" s="841" t="s">
        <v>323</v>
      </c>
      <c r="R137" s="840" t="s">
        <v>652</v>
      </c>
    </row>
    <row r="138" spans="1:18" outlineLevel="1">
      <c r="A138" s="847" t="s">
        <v>285</v>
      </c>
      <c r="B138" s="829" t="s">
        <v>3359</v>
      </c>
      <c r="C138" s="839">
        <v>43220</v>
      </c>
      <c r="D138" s="829" t="s">
        <v>3408</v>
      </c>
      <c r="E138" s="830" t="s">
        <v>2327</v>
      </c>
      <c r="F138" s="831">
        <v>71591</v>
      </c>
      <c r="G138" s="832">
        <v>72.12</v>
      </c>
      <c r="H138" s="829">
        <v>101.05</v>
      </c>
      <c r="I138" s="829" t="s">
        <v>322</v>
      </c>
      <c r="J138" s="1253">
        <f t="shared" si="3"/>
        <v>101.05</v>
      </c>
      <c r="K138" s="840" t="s">
        <v>818</v>
      </c>
      <c r="L138" s="841" t="s">
        <v>661</v>
      </c>
      <c r="M138" s="841" t="s">
        <v>352</v>
      </c>
      <c r="N138" s="841"/>
      <c r="O138" s="841"/>
      <c r="P138" s="841" t="s">
        <v>5</v>
      </c>
      <c r="Q138" s="841" t="s">
        <v>323</v>
      </c>
      <c r="R138" s="840" t="s">
        <v>652</v>
      </c>
    </row>
    <row r="139" spans="1:18" outlineLevel="1">
      <c r="A139" s="847" t="s">
        <v>285</v>
      </c>
      <c r="B139" s="829" t="s">
        <v>3359</v>
      </c>
      <c r="C139" s="839">
        <v>43220</v>
      </c>
      <c r="D139" s="829" t="s">
        <v>3408</v>
      </c>
      <c r="E139" s="830" t="s">
        <v>1087</v>
      </c>
      <c r="F139" s="831">
        <v>71591</v>
      </c>
      <c r="G139" s="832">
        <v>4.6900000000000004</v>
      </c>
      <c r="H139" s="829">
        <v>6.57</v>
      </c>
      <c r="I139" s="829" t="s">
        <v>322</v>
      </c>
      <c r="J139" s="1253">
        <f t="shared" si="3"/>
        <v>6.57</v>
      </c>
      <c r="K139" s="840" t="s">
        <v>818</v>
      </c>
      <c r="L139" s="841" t="s">
        <v>661</v>
      </c>
      <c r="M139" s="841" t="s">
        <v>352</v>
      </c>
      <c r="N139" s="841"/>
      <c r="O139" s="841"/>
      <c r="P139" s="841" t="s">
        <v>5</v>
      </c>
      <c r="Q139" s="841" t="s">
        <v>323</v>
      </c>
      <c r="R139" s="840" t="s">
        <v>652</v>
      </c>
    </row>
    <row r="140" spans="1:18" outlineLevel="1">
      <c r="A140" s="847" t="s">
        <v>285</v>
      </c>
      <c r="B140" s="829" t="s">
        <v>3359</v>
      </c>
      <c r="C140" s="839">
        <v>43220</v>
      </c>
      <c r="D140" s="829" t="s">
        <v>3408</v>
      </c>
      <c r="E140" s="830" t="s">
        <v>1087</v>
      </c>
      <c r="F140" s="831">
        <v>71591</v>
      </c>
      <c r="G140" s="832">
        <v>11.04</v>
      </c>
      <c r="H140" s="829">
        <v>15.47</v>
      </c>
      <c r="I140" s="829" t="s">
        <v>322</v>
      </c>
      <c r="J140" s="1253">
        <f t="shared" si="3"/>
        <v>15.47</v>
      </c>
      <c r="K140" s="840" t="s">
        <v>818</v>
      </c>
      <c r="L140" s="841" t="s">
        <v>661</v>
      </c>
      <c r="M140" s="841" t="s">
        <v>352</v>
      </c>
      <c r="N140" s="841"/>
      <c r="O140" s="841"/>
      <c r="P140" s="841" t="s">
        <v>5</v>
      </c>
      <c r="Q140" s="841" t="s">
        <v>323</v>
      </c>
      <c r="R140" s="840" t="s">
        <v>652</v>
      </c>
    </row>
    <row r="141" spans="1:18" outlineLevel="1">
      <c r="A141" s="847" t="s">
        <v>285</v>
      </c>
      <c r="B141" s="829" t="s">
        <v>3359</v>
      </c>
      <c r="C141" s="839">
        <v>43220</v>
      </c>
      <c r="D141" s="829" t="s">
        <v>3408</v>
      </c>
      <c r="E141" s="830" t="s">
        <v>1087</v>
      </c>
      <c r="F141" s="831">
        <v>71591</v>
      </c>
      <c r="G141" s="832">
        <v>4.55</v>
      </c>
      <c r="H141" s="829">
        <v>6.38</v>
      </c>
      <c r="I141" s="829" t="s">
        <v>322</v>
      </c>
      <c r="J141" s="1253">
        <f t="shared" si="3"/>
        <v>6.38</v>
      </c>
      <c r="K141" s="840" t="s">
        <v>818</v>
      </c>
      <c r="L141" s="841" t="s">
        <v>661</v>
      </c>
      <c r="M141" s="841" t="s">
        <v>352</v>
      </c>
      <c r="N141" s="841"/>
      <c r="O141" s="841"/>
      <c r="P141" s="841" t="s">
        <v>5</v>
      </c>
      <c r="Q141" s="841" t="s">
        <v>323</v>
      </c>
      <c r="R141" s="840" t="s">
        <v>652</v>
      </c>
    </row>
    <row r="142" spans="1:18" outlineLevel="1">
      <c r="A142" s="847" t="s">
        <v>285</v>
      </c>
      <c r="B142" s="829" t="s">
        <v>3359</v>
      </c>
      <c r="C142" s="839">
        <v>43220</v>
      </c>
      <c r="D142" s="829" t="s">
        <v>3408</v>
      </c>
      <c r="E142" s="830" t="s">
        <v>1087</v>
      </c>
      <c r="F142" s="831">
        <v>71591</v>
      </c>
      <c r="G142" s="832">
        <v>2.48</v>
      </c>
      <c r="H142" s="829">
        <v>3.48</v>
      </c>
      <c r="I142" s="829" t="s">
        <v>322</v>
      </c>
      <c r="J142" s="1253">
        <f t="shared" si="3"/>
        <v>3.48</v>
      </c>
      <c r="K142" s="840" t="s">
        <v>818</v>
      </c>
      <c r="L142" s="841" t="s">
        <v>661</v>
      </c>
      <c r="M142" s="841" t="s">
        <v>352</v>
      </c>
      <c r="N142" s="841"/>
      <c r="O142" s="841"/>
      <c r="P142" s="841" t="s">
        <v>5</v>
      </c>
      <c r="Q142" s="841" t="s">
        <v>323</v>
      </c>
      <c r="R142" s="840" t="s">
        <v>652</v>
      </c>
    </row>
    <row r="143" spans="1:18" outlineLevel="1">
      <c r="A143" s="847" t="s">
        <v>285</v>
      </c>
      <c r="B143" s="829" t="s">
        <v>3359</v>
      </c>
      <c r="C143" s="839">
        <v>43220</v>
      </c>
      <c r="D143" s="829" t="s">
        <v>3408</v>
      </c>
      <c r="E143" s="830" t="s">
        <v>1087</v>
      </c>
      <c r="F143" s="831">
        <v>71591</v>
      </c>
      <c r="G143" s="832">
        <v>16.559999999999999</v>
      </c>
      <c r="H143" s="829">
        <v>23.2</v>
      </c>
      <c r="I143" s="829" t="s">
        <v>322</v>
      </c>
      <c r="J143" s="1253">
        <f t="shared" si="3"/>
        <v>23.2</v>
      </c>
      <c r="K143" s="840" t="s">
        <v>818</v>
      </c>
      <c r="L143" s="841" t="s">
        <v>661</v>
      </c>
      <c r="M143" s="841" t="s">
        <v>352</v>
      </c>
      <c r="N143" s="841"/>
      <c r="O143" s="841"/>
      <c r="P143" s="841" t="s">
        <v>5</v>
      </c>
      <c r="Q143" s="841" t="s">
        <v>323</v>
      </c>
      <c r="R143" s="840" t="s">
        <v>652</v>
      </c>
    </row>
    <row r="144" spans="1:18" outlineLevel="1">
      <c r="A144" s="847" t="s">
        <v>285</v>
      </c>
      <c r="B144" s="829" t="s">
        <v>3359</v>
      </c>
      <c r="C144" s="839">
        <v>43220</v>
      </c>
      <c r="D144" s="829" t="s">
        <v>3409</v>
      </c>
      <c r="E144" s="830" t="s">
        <v>3410</v>
      </c>
      <c r="F144" s="831">
        <v>71591</v>
      </c>
      <c r="G144" s="832">
        <v>1.06</v>
      </c>
      <c r="H144" s="829">
        <v>1.48</v>
      </c>
      <c r="I144" s="829" t="s">
        <v>322</v>
      </c>
      <c r="J144" s="1253">
        <f t="shared" si="3"/>
        <v>1.48</v>
      </c>
      <c r="K144" s="840" t="s">
        <v>818</v>
      </c>
      <c r="L144" s="841" t="s">
        <v>661</v>
      </c>
      <c r="M144" s="841" t="s">
        <v>352</v>
      </c>
      <c r="N144" s="841"/>
      <c r="O144" s="841"/>
      <c r="P144" s="841" t="s">
        <v>5</v>
      </c>
      <c r="Q144" s="841" t="s">
        <v>323</v>
      </c>
      <c r="R144" s="840" t="s">
        <v>652</v>
      </c>
    </row>
    <row r="145" spans="1:18" outlineLevel="1">
      <c r="A145" s="847" t="s">
        <v>285</v>
      </c>
      <c r="B145" s="829" t="s">
        <v>3359</v>
      </c>
      <c r="C145" s="839">
        <v>43210</v>
      </c>
      <c r="D145" s="829" t="s">
        <v>3388</v>
      </c>
      <c r="E145" s="830" t="s">
        <v>1092</v>
      </c>
      <c r="F145" s="831">
        <v>71681</v>
      </c>
      <c r="G145" s="832">
        <v>21.3</v>
      </c>
      <c r="H145" s="829">
        <v>29.85</v>
      </c>
      <c r="I145" s="829" t="s">
        <v>322</v>
      </c>
      <c r="J145" s="1253">
        <f t="shared" si="3"/>
        <v>29.85</v>
      </c>
      <c r="K145" s="840" t="s">
        <v>818</v>
      </c>
      <c r="L145" s="841" t="s">
        <v>645</v>
      </c>
      <c r="M145" s="841" t="s">
        <v>352</v>
      </c>
      <c r="N145" s="841"/>
      <c r="O145" s="841"/>
      <c r="P145" s="841" t="s">
        <v>5</v>
      </c>
      <c r="Q145" s="841" t="s">
        <v>323</v>
      </c>
      <c r="R145" s="840" t="s">
        <v>652</v>
      </c>
    </row>
    <row r="146" spans="1:18">
      <c r="A146" s="842" t="s">
        <v>647</v>
      </c>
      <c r="B146" s="842"/>
      <c r="C146" s="842"/>
      <c r="D146" s="842"/>
      <c r="E146" s="843"/>
      <c r="F146" s="844"/>
      <c r="G146" s="845">
        <f>SUM(G123:G145)</f>
        <v>375.49000000000012</v>
      </c>
      <c r="H146" s="846">
        <f>SUM(H123:H145)</f>
        <v>526.12000000000012</v>
      </c>
      <c r="I146" s="842"/>
      <c r="J146" s="1254">
        <f>SUM(J123:J145)</f>
        <v>526.12000000000012</v>
      </c>
      <c r="K146" s="842"/>
      <c r="L146" s="842"/>
      <c r="M146" s="842"/>
      <c r="N146" s="842"/>
      <c r="O146" s="842"/>
      <c r="P146" s="842"/>
      <c r="Q146" s="842"/>
      <c r="R146" s="842"/>
    </row>
    <row r="147" spans="1:18" outlineLevel="1">
      <c r="A147" s="847" t="s">
        <v>286</v>
      </c>
      <c r="B147" s="829" t="s">
        <v>3359</v>
      </c>
      <c r="C147" s="839">
        <v>43210</v>
      </c>
      <c r="D147" s="829" t="s">
        <v>3411</v>
      </c>
      <c r="E147" s="830" t="s">
        <v>3412</v>
      </c>
      <c r="F147" s="831">
        <v>71591</v>
      </c>
      <c r="G147" s="832">
        <v>124.15</v>
      </c>
      <c r="H147" s="829">
        <v>173.95</v>
      </c>
      <c r="I147" s="829" t="s">
        <v>322</v>
      </c>
      <c r="J147" s="1253">
        <f>H147</f>
        <v>173.95</v>
      </c>
      <c r="K147" s="840" t="s">
        <v>752</v>
      </c>
      <c r="L147" s="841" t="s">
        <v>661</v>
      </c>
      <c r="M147" s="841" t="s">
        <v>352</v>
      </c>
      <c r="N147" s="841"/>
      <c r="O147" s="841"/>
      <c r="P147" s="841" t="s">
        <v>5</v>
      </c>
      <c r="Q147" s="841" t="s">
        <v>323</v>
      </c>
      <c r="R147" s="840" t="s">
        <v>652</v>
      </c>
    </row>
    <row r="148" spans="1:18">
      <c r="A148" s="842" t="s">
        <v>647</v>
      </c>
      <c r="B148" s="842"/>
      <c r="C148" s="842"/>
      <c r="D148" s="842"/>
      <c r="E148" s="843"/>
      <c r="F148" s="844"/>
      <c r="G148" s="845">
        <f>SUM(G147:G147)</f>
        <v>124.15</v>
      </c>
      <c r="H148" s="846">
        <f>SUM(H147:H147)</f>
        <v>173.95</v>
      </c>
      <c r="I148" s="842"/>
      <c r="J148" s="1254">
        <f>SUM(J147:J147)</f>
        <v>173.95</v>
      </c>
      <c r="K148" s="842"/>
      <c r="L148" s="842"/>
      <c r="M148" s="842"/>
      <c r="N148" s="842"/>
      <c r="O148" s="842"/>
      <c r="P148" s="842"/>
      <c r="Q148" s="842"/>
      <c r="R148" s="842"/>
    </row>
    <row r="149" spans="1:18" outlineLevel="1">
      <c r="A149" s="847" t="s">
        <v>287</v>
      </c>
      <c r="B149" s="829" t="s">
        <v>3359</v>
      </c>
      <c r="C149" s="839">
        <v>43208</v>
      </c>
      <c r="D149" s="829" t="s">
        <v>3370</v>
      </c>
      <c r="E149" s="830" t="s">
        <v>3413</v>
      </c>
      <c r="F149" s="831">
        <v>71591</v>
      </c>
      <c r="G149" s="832">
        <v>2.85</v>
      </c>
      <c r="H149" s="829">
        <v>4</v>
      </c>
      <c r="I149" s="829" t="s">
        <v>322</v>
      </c>
      <c r="J149" s="1253">
        <f>H149</f>
        <v>4</v>
      </c>
      <c r="K149" s="840" t="s">
        <v>835</v>
      </c>
      <c r="L149" s="841" t="s">
        <v>661</v>
      </c>
      <c r="M149" s="841" t="s">
        <v>352</v>
      </c>
      <c r="N149" s="841"/>
      <c r="O149" s="841"/>
      <c r="P149" s="841" t="s">
        <v>5</v>
      </c>
      <c r="Q149" s="841" t="s">
        <v>323</v>
      </c>
      <c r="R149" s="840" t="s">
        <v>652</v>
      </c>
    </row>
    <row r="150" spans="1:18" outlineLevel="1">
      <c r="A150" s="847" t="s">
        <v>287</v>
      </c>
      <c r="B150" s="829" t="s">
        <v>3359</v>
      </c>
      <c r="C150" s="839">
        <v>43217</v>
      </c>
      <c r="D150" s="829" t="s">
        <v>3370</v>
      </c>
      <c r="E150" s="830" t="s">
        <v>3414</v>
      </c>
      <c r="F150" s="831">
        <v>71591</v>
      </c>
      <c r="G150" s="832">
        <v>2.85</v>
      </c>
      <c r="H150" s="829">
        <v>4</v>
      </c>
      <c r="I150" s="829" t="s">
        <v>322</v>
      </c>
      <c r="J150" s="1253">
        <f>H150</f>
        <v>4</v>
      </c>
      <c r="K150" s="840" t="s">
        <v>835</v>
      </c>
      <c r="L150" s="841" t="s">
        <v>661</v>
      </c>
      <c r="M150" s="841" t="s">
        <v>352</v>
      </c>
      <c r="N150" s="841"/>
      <c r="O150" s="841"/>
      <c r="P150" s="841" t="s">
        <v>5</v>
      </c>
      <c r="Q150" s="841" t="s">
        <v>323</v>
      </c>
      <c r="R150" s="840" t="s">
        <v>652</v>
      </c>
    </row>
    <row r="151" spans="1:18">
      <c r="A151" s="842" t="s">
        <v>647</v>
      </c>
      <c r="B151" s="842"/>
      <c r="C151" s="842"/>
      <c r="D151" s="842"/>
      <c r="E151" s="843"/>
      <c r="F151" s="844"/>
      <c r="G151" s="845">
        <f>SUM(G149:G150)</f>
        <v>5.7</v>
      </c>
      <c r="H151" s="846">
        <f>SUM(H149:H150)</f>
        <v>8</v>
      </c>
      <c r="I151" s="842"/>
      <c r="J151" s="1254">
        <f>SUM(J149:J150)</f>
        <v>8</v>
      </c>
      <c r="K151" s="842"/>
      <c r="L151" s="842"/>
      <c r="M151" s="842"/>
      <c r="N151" s="842"/>
      <c r="O151" s="842"/>
      <c r="P151" s="842"/>
      <c r="Q151" s="842"/>
      <c r="R151" s="842"/>
    </row>
    <row r="152" spans="1:18" outlineLevel="1">
      <c r="A152" s="847" t="s">
        <v>289</v>
      </c>
      <c r="B152" s="829" t="s">
        <v>3359</v>
      </c>
      <c r="C152" s="839">
        <v>43201</v>
      </c>
      <c r="D152" s="829" t="s">
        <v>3415</v>
      </c>
      <c r="E152" s="830" t="s">
        <v>3416</v>
      </c>
      <c r="F152" s="831">
        <v>71558</v>
      </c>
      <c r="G152" s="832">
        <v>4.92</v>
      </c>
      <c r="H152" s="829">
        <v>6.9</v>
      </c>
      <c r="I152" s="829" t="s">
        <v>322</v>
      </c>
      <c r="J152" s="1253">
        <f>H152</f>
        <v>6.9</v>
      </c>
      <c r="K152" s="840" t="s">
        <v>691</v>
      </c>
      <c r="L152" s="841" t="s">
        <v>665</v>
      </c>
      <c r="M152" s="841" t="s">
        <v>352</v>
      </c>
      <c r="N152" s="841" t="s">
        <v>783</v>
      </c>
      <c r="O152" s="841"/>
      <c r="P152" s="841" t="s">
        <v>5</v>
      </c>
      <c r="Q152" s="841" t="s">
        <v>323</v>
      </c>
      <c r="R152" s="840" t="s">
        <v>652</v>
      </c>
    </row>
    <row r="153" spans="1:18" outlineLevel="1">
      <c r="A153" s="847" t="s">
        <v>289</v>
      </c>
      <c r="B153" s="829" t="s">
        <v>3359</v>
      </c>
      <c r="C153" s="839">
        <v>43201</v>
      </c>
      <c r="D153" s="829" t="s">
        <v>3415</v>
      </c>
      <c r="E153" s="830" t="s">
        <v>3417</v>
      </c>
      <c r="F153" s="831">
        <v>71558</v>
      </c>
      <c r="G153" s="832">
        <v>4.45</v>
      </c>
      <c r="H153" s="829">
        <v>6.24</v>
      </c>
      <c r="I153" s="829" t="s">
        <v>322</v>
      </c>
      <c r="J153" s="1253">
        <f>H153</f>
        <v>6.24</v>
      </c>
      <c r="K153" s="840" t="s">
        <v>691</v>
      </c>
      <c r="L153" s="841" t="s">
        <v>665</v>
      </c>
      <c r="M153" s="841" t="s">
        <v>352</v>
      </c>
      <c r="N153" s="841" t="s">
        <v>783</v>
      </c>
      <c r="O153" s="841"/>
      <c r="P153" s="841" t="s">
        <v>5</v>
      </c>
      <c r="Q153" s="841" t="s">
        <v>323</v>
      </c>
      <c r="R153" s="840" t="s">
        <v>652</v>
      </c>
    </row>
    <row r="154" spans="1:18">
      <c r="A154" s="842" t="s">
        <v>647</v>
      </c>
      <c r="B154" s="842"/>
      <c r="C154" s="842"/>
      <c r="D154" s="842"/>
      <c r="E154" s="843"/>
      <c r="F154" s="844"/>
      <c r="G154" s="845">
        <f>SUM(G152:G153)</f>
        <v>9.370000000000001</v>
      </c>
      <c r="H154" s="846">
        <f>SUM(H152:H153)</f>
        <v>13.14</v>
      </c>
      <c r="I154" s="842"/>
      <c r="J154" s="1254">
        <f>SUM(J152:J153)</f>
        <v>13.14</v>
      </c>
      <c r="K154" s="842"/>
      <c r="L154" s="842"/>
      <c r="M154" s="842"/>
      <c r="N154" s="842"/>
      <c r="O154" s="842"/>
      <c r="P154" s="842"/>
      <c r="Q154" s="842"/>
      <c r="R154" s="842"/>
    </row>
    <row r="155" spans="1:18" outlineLevel="1">
      <c r="A155" s="847" t="s">
        <v>292</v>
      </c>
      <c r="B155" s="829" t="s">
        <v>3359</v>
      </c>
      <c r="C155" s="839">
        <v>43196</v>
      </c>
      <c r="D155" s="829" t="s">
        <v>3418</v>
      </c>
      <c r="E155" s="830" t="s">
        <v>2885</v>
      </c>
      <c r="F155" s="831">
        <v>71591</v>
      </c>
      <c r="G155" s="832">
        <v>4.57</v>
      </c>
      <c r="H155" s="829">
        <v>6.4</v>
      </c>
      <c r="I155" s="829" t="s">
        <v>322</v>
      </c>
      <c r="J155" s="1253">
        <f>H155</f>
        <v>6.4</v>
      </c>
      <c r="K155" s="840" t="s">
        <v>865</v>
      </c>
      <c r="L155" s="841" t="s">
        <v>661</v>
      </c>
      <c r="M155" s="841" t="s">
        <v>352</v>
      </c>
      <c r="N155" s="841" t="s">
        <v>1390</v>
      </c>
      <c r="O155" s="841"/>
      <c r="P155" s="841" t="s">
        <v>5</v>
      </c>
      <c r="Q155" s="841" t="s">
        <v>323</v>
      </c>
      <c r="R155" s="840" t="s">
        <v>652</v>
      </c>
    </row>
    <row r="156" spans="1:18" outlineLevel="1">
      <c r="A156" s="847" t="s">
        <v>292</v>
      </c>
      <c r="B156" s="829" t="s">
        <v>3359</v>
      </c>
      <c r="C156" s="839">
        <v>43199</v>
      </c>
      <c r="D156" s="829" t="s">
        <v>3419</v>
      </c>
      <c r="E156" s="830" t="s">
        <v>3420</v>
      </c>
      <c r="F156" s="831">
        <v>71558</v>
      </c>
      <c r="G156" s="832">
        <v>57.81</v>
      </c>
      <c r="H156" s="829">
        <v>81</v>
      </c>
      <c r="I156" s="829" t="s">
        <v>322</v>
      </c>
      <c r="J156" s="1253">
        <f>H156</f>
        <v>81</v>
      </c>
      <c r="K156" s="840" t="s">
        <v>865</v>
      </c>
      <c r="L156" s="841" t="s">
        <v>665</v>
      </c>
      <c r="M156" s="841" t="s">
        <v>352</v>
      </c>
      <c r="N156" s="841" t="s">
        <v>815</v>
      </c>
      <c r="O156" s="841"/>
      <c r="P156" s="841" t="s">
        <v>5</v>
      </c>
      <c r="Q156" s="841" t="s">
        <v>323</v>
      </c>
      <c r="R156" s="840" t="s">
        <v>652</v>
      </c>
    </row>
    <row r="157" spans="1:18" outlineLevel="1">
      <c r="A157" s="847" t="s">
        <v>292</v>
      </c>
      <c r="B157" s="829" t="s">
        <v>3359</v>
      </c>
      <c r="C157" s="839">
        <v>43209</v>
      </c>
      <c r="D157" s="829" t="s">
        <v>3421</v>
      </c>
      <c r="E157" s="830" t="s">
        <v>3422</v>
      </c>
      <c r="F157" s="831">
        <v>71558</v>
      </c>
      <c r="G157" s="832">
        <v>14.45</v>
      </c>
      <c r="H157" s="829">
        <v>20.25</v>
      </c>
      <c r="I157" s="829" t="s">
        <v>322</v>
      </c>
      <c r="J157" s="1253">
        <f>H157</f>
        <v>20.25</v>
      </c>
      <c r="K157" s="840" t="s">
        <v>865</v>
      </c>
      <c r="L157" s="841" t="s">
        <v>665</v>
      </c>
      <c r="M157" s="841" t="s">
        <v>352</v>
      </c>
      <c r="N157" s="841" t="s">
        <v>815</v>
      </c>
      <c r="O157" s="841"/>
      <c r="P157" s="841" t="s">
        <v>5</v>
      </c>
      <c r="Q157" s="841" t="s">
        <v>323</v>
      </c>
      <c r="R157" s="840" t="s">
        <v>652</v>
      </c>
    </row>
    <row r="158" spans="1:18" outlineLevel="1">
      <c r="A158" s="847" t="s">
        <v>292</v>
      </c>
      <c r="B158" s="829" t="s">
        <v>3359</v>
      </c>
      <c r="C158" s="839">
        <v>43220</v>
      </c>
      <c r="D158" s="829" t="s">
        <v>1397</v>
      </c>
      <c r="E158" s="830" t="s">
        <v>2660</v>
      </c>
      <c r="F158" s="831">
        <v>71666</v>
      </c>
      <c r="G158" s="832">
        <v>-156.01</v>
      </c>
      <c r="H158" s="829">
        <v>-156.01</v>
      </c>
      <c r="I158" s="829" t="s">
        <v>60</v>
      </c>
      <c r="J158" s="1253">
        <v>-218.59</v>
      </c>
      <c r="K158" s="840" t="s">
        <v>2661</v>
      </c>
      <c r="L158" s="841" t="s">
        <v>645</v>
      </c>
      <c r="M158" s="841" t="s">
        <v>352</v>
      </c>
      <c r="N158" s="841" t="s">
        <v>1390</v>
      </c>
      <c r="O158" s="841"/>
      <c r="P158" s="841" t="s">
        <v>5</v>
      </c>
      <c r="Q158" s="841" t="s">
        <v>323</v>
      </c>
      <c r="R158" s="840" t="s">
        <v>652</v>
      </c>
    </row>
    <row r="159" spans="1:18">
      <c r="A159" s="842" t="s">
        <v>647</v>
      </c>
      <c r="B159" s="842"/>
      <c r="C159" s="842"/>
      <c r="D159" s="842"/>
      <c r="E159" s="843"/>
      <c r="F159" s="844"/>
      <c r="G159" s="845">
        <f>SUM(G155:G158)</f>
        <v>-79.179999999999993</v>
      </c>
      <c r="H159" s="846">
        <f>SUM(H155:H158)</f>
        <v>-48.359999999999985</v>
      </c>
      <c r="I159" s="842"/>
      <c r="J159" s="1254">
        <f>SUM(J155:J158)</f>
        <v>-110.94</v>
      </c>
      <c r="K159" s="842"/>
      <c r="L159" s="842"/>
      <c r="M159" s="842"/>
      <c r="N159" s="842"/>
      <c r="O159" s="842"/>
      <c r="P159" s="842"/>
      <c r="Q159" s="842"/>
      <c r="R159" s="842"/>
    </row>
    <row r="160" spans="1:18" outlineLevel="1">
      <c r="A160" s="847" t="s">
        <v>293</v>
      </c>
      <c r="B160" s="829" t="s">
        <v>3359</v>
      </c>
      <c r="C160" s="839">
        <v>43208</v>
      </c>
      <c r="D160" s="829" t="s">
        <v>3423</v>
      </c>
      <c r="E160" s="830" t="s">
        <v>3424</v>
      </c>
      <c r="F160" s="831">
        <v>71558</v>
      </c>
      <c r="G160" s="832">
        <v>2.83</v>
      </c>
      <c r="H160" s="829">
        <v>3.96</v>
      </c>
      <c r="I160" s="829" t="s">
        <v>322</v>
      </c>
      <c r="J160" s="1253">
        <f>H160</f>
        <v>3.96</v>
      </c>
      <c r="K160" s="840" t="s">
        <v>691</v>
      </c>
      <c r="L160" s="841" t="s">
        <v>665</v>
      </c>
      <c r="M160" s="841" t="s">
        <v>352</v>
      </c>
      <c r="N160" s="841" t="s">
        <v>815</v>
      </c>
      <c r="O160" s="841"/>
      <c r="P160" s="841" t="s">
        <v>5</v>
      </c>
      <c r="Q160" s="841" t="s">
        <v>323</v>
      </c>
      <c r="R160" s="840" t="s">
        <v>652</v>
      </c>
    </row>
    <row r="161" spans="1:18" outlineLevel="1">
      <c r="A161" s="847" t="s">
        <v>293</v>
      </c>
      <c r="B161" s="829" t="s">
        <v>3359</v>
      </c>
      <c r="C161" s="839">
        <v>43195</v>
      </c>
      <c r="D161" s="829" t="s">
        <v>3425</v>
      </c>
      <c r="E161" s="830" t="s">
        <v>3426</v>
      </c>
      <c r="F161" s="831">
        <v>71558</v>
      </c>
      <c r="G161" s="832">
        <v>16.420000000000002</v>
      </c>
      <c r="H161" s="829">
        <v>23</v>
      </c>
      <c r="I161" s="829" t="s">
        <v>322</v>
      </c>
      <c r="J161" s="1253">
        <f>H161</f>
        <v>23</v>
      </c>
      <c r="K161" s="840" t="s">
        <v>680</v>
      </c>
      <c r="L161" s="841" t="s">
        <v>665</v>
      </c>
      <c r="M161" s="841" t="s">
        <v>352</v>
      </c>
      <c r="N161" s="841" t="s">
        <v>815</v>
      </c>
      <c r="O161" s="841"/>
      <c r="P161" s="841" t="s">
        <v>5</v>
      </c>
      <c r="Q161" s="841" t="s">
        <v>323</v>
      </c>
      <c r="R161" s="840" t="s">
        <v>652</v>
      </c>
    </row>
    <row r="162" spans="1:18">
      <c r="A162" s="842" t="s">
        <v>647</v>
      </c>
      <c r="B162" s="842"/>
      <c r="C162" s="842"/>
      <c r="D162" s="842"/>
      <c r="E162" s="843"/>
      <c r="F162" s="844"/>
      <c r="G162" s="845">
        <f>SUM(G160:G161)</f>
        <v>19.25</v>
      </c>
      <c r="H162" s="846">
        <f>SUM(H160:H161)</f>
        <v>26.96</v>
      </c>
      <c r="I162" s="842"/>
      <c r="J162" s="1254">
        <f>SUM(J160:J161)</f>
        <v>26.96</v>
      </c>
      <c r="K162" s="842"/>
      <c r="L162" s="842"/>
      <c r="M162" s="842"/>
      <c r="N162" s="842"/>
      <c r="O162" s="842"/>
      <c r="P162" s="842"/>
      <c r="Q162" s="842"/>
      <c r="R162" s="842"/>
    </row>
    <row r="163" spans="1:18" outlineLevel="1">
      <c r="A163" s="847" t="s">
        <v>294</v>
      </c>
      <c r="B163" s="829" t="s">
        <v>3359</v>
      </c>
      <c r="C163" s="839">
        <v>43217</v>
      </c>
      <c r="D163" s="829" t="s">
        <v>3370</v>
      </c>
      <c r="E163" s="830" t="s">
        <v>3427</v>
      </c>
      <c r="F163" s="831">
        <v>71591</v>
      </c>
      <c r="G163" s="832">
        <v>128.47</v>
      </c>
      <c r="H163" s="829">
        <v>180</v>
      </c>
      <c r="I163" s="829" t="s">
        <v>322</v>
      </c>
      <c r="J163" s="1253">
        <f t="shared" ref="J163:J172" si="4">H163</f>
        <v>180</v>
      </c>
      <c r="K163" s="840" t="s">
        <v>878</v>
      </c>
      <c r="L163" s="841" t="s">
        <v>661</v>
      </c>
      <c r="M163" s="841" t="s">
        <v>352</v>
      </c>
      <c r="N163" s="841"/>
      <c r="O163" s="841"/>
      <c r="P163" s="841" t="s">
        <v>5</v>
      </c>
      <c r="Q163" s="841" t="s">
        <v>323</v>
      </c>
      <c r="R163" s="840" t="s">
        <v>652</v>
      </c>
    </row>
    <row r="164" spans="1:18" outlineLevel="1">
      <c r="A164" s="847" t="s">
        <v>294</v>
      </c>
      <c r="B164" s="829" t="s">
        <v>3359</v>
      </c>
      <c r="C164" s="839">
        <v>43209</v>
      </c>
      <c r="D164" s="829" t="s">
        <v>3370</v>
      </c>
      <c r="E164" s="830" t="s">
        <v>3428</v>
      </c>
      <c r="F164" s="831">
        <v>71591</v>
      </c>
      <c r="G164" s="832">
        <v>97.92</v>
      </c>
      <c r="H164" s="829">
        <v>137.19999999999999</v>
      </c>
      <c r="I164" s="829" t="s">
        <v>322</v>
      </c>
      <c r="J164" s="1253">
        <f t="shared" si="4"/>
        <v>137.19999999999999</v>
      </c>
      <c r="K164" s="840" t="s">
        <v>2147</v>
      </c>
      <c r="L164" s="841" t="s">
        <v>661</v>
      </c>
      <c r="M164" s="841" t="s">
        <v>352</v>
      </c>
      <c r="N164" s="841"/>
      <c r="O164" s="841"/>
      <c r="P164" s="841" t="s">
        <v>5</v>
      </c>
      <c r="Q164" s="841" t="s">
        <v>323</v>
      </c>
      <c r="R164" s="840" t="s">
        <v>652</v>
      </c>
    </row>
    <row r="165" spans="1:18" outlineLevel="1">
      <c r="A165" s="847" t="s">
        <v>294</v>
      </c>
      <c r="B165" s="829" t="s">
        <v>3359</v>
      </c>
      <c r="C165" s="839">
        <v>43200</v>
      </c>
      <c r="D165" s="829" t="s">
        <v>3418</v>
      </c>
      <c r="E165" s="830" t="s">
        <v>3429</v>
      </c>
      <c r="F165" s="831">
        <v>71591</v>
      </c>
      <c r="G165" s="832">
        <v>1.78</v>
      </c>
      <c r="H165" s="829">
        <v>2.5</v>
      </c>
      <c r="I165" s="829" t="s">
        <v>322</v>
      </c>
      <c r="J165" s="1253">
        <f t="shared" si="4"/>
        <v>2.5</v>
      </c>
      <c r="K165" s="840" t="s">
        <v>880</v>
      </c>
      <c r="L165" s="841" t="s">
        <v>661</v>
      </c>
      <c r="M165" s="841" t="s">
        <v>352</v>
      </c>
      <c r="N165" s="841"/>
      <c r="O165" s="841"/>
      <c r="P165" s="841" t="s">
        <v>5</v>
      </c>
      <c r="Q165" s="841" t="s">
        <v>323</v>
      </c>
      <c r="R165" s="840" t="s">
        <v>652</v>
      </c>
    </row>
    <row r="166" spans="1:18" outlineLevel="1">
      <c r="A166" s="847" t="s">
        <v>294</v>
      </c>
      <c r="B166" s="829" t="s">
        <v>3359</v>
      </c>
      <c r="C166" s="839">
        <v>43203</v>
      </c>
      <c r="D166" s="829" t="s">
        <v>3430</v>
      </c>
      <c r="E166" s="830" t="s">
        <v>2062</v>
      </c>
      <c r="F166" s="831">
        <v>71591</v>
      </c>
      <c r="G166" s="832">
        <v>0.71</v>
      </c>
      <c r="H166" s="829">
        <v>1</v>
      </c>
      <c r="I166" s="829" t="s">
        <v>322</v>
      </c>
      <c r="J166" s="1253">
        <f t="shared" si="4"/>
        <v>1</v>
      </c>
      <c r="K166" s="840" t="s">
        <v>880</v>
      </c>
      <c r="L166" s="841" t="s">
        <v>661</v>
      </c>
      <c r="M166" s="841" t="s">
        <v>352</v>
      </c>
      <c r="N166" s="841"/>
      <c r="O166" s="841"/>
      <c r="P166" s="841" t="s">
        <v>5</v>
      </c>
      <c r="Q166" s="841" t="s">
        <v>323</v>
      </c>
      <c r="R166" s="840" t="s">
        <v>652</v>
      </c>
    </row>
    <row r="167" spans="1:18" outlineLevel="1">
      <c r="A167" s="847" t="s">
        <v>294</v>
      </c>
      <c r="B167" s="829" t="s">
        <v>3359</v>
      </c>
      <c r="C167" s="839">
        <v>43213</v>
      </c>
      <c r="D167" s="829" t="s">
        <v>3370</v>
      </c>
      <c r="E167" s="830" t="s">
        <v>3431</v>
      </c>
      <c r="F167" s="831">
        <v>71591</v>
      </c>
      <c r="G167" s="832">
        <v>2.68</v>
      </c>
      <c r="H167" s="829">
        <v>3.75</v>
      </c>
      <c r="I167" s="829" t="s">
        <v>322</v>
      </c>
      <c r="J167" s="1253">
        <f t="shared" si="4"/>
        <v>3.75</v>
      </c>
      <c r="K167" s="840" t="s">
        <v>880</v>
      </c>
      <c r="L167" s="841" t="s">
        <v>661</v>
      </c>
      <c r="M167" s="841" t="s">
        <v>352</v>
      </c>
      <c r="N167" s="841"/>
      <c r="O167" s="841"/>
      <c r="P167" s="841" t="s">
        <v>5</v>
      </c>
      <c r="Q167" s="841" t="s">
        <v>323</v>
      </c>
      <c r="R167" s="840" t="s">
        <v>652</v>
      </c>
    </row>
    <row r="168" spans="1:18" outlineLevel="1">
      <c r="A168" s="847" t="s">
        <v>294</v>
      </c>
      <c r="B168" s="829" t="s">
        <v>3359</v>
      </c>
      <c r="C168" s="839">
        <v>43214</v>
      </c>
      <c r="D168" s="829" t="s">
        <v>3370</v>
      </c>
      <c r="E168" s="830" t="s">
        <v>3432</v>
      </c>
      <c r="F168" s="831">
        <v>71591</v>
      </c>
      <c r="G168" s="832">
        <v>0.36</v>
      </c>
      <c r="H168" s="829">
        <v>0.5</v>
      </c>
      <c r="I168" s="829" t="s">
        <v>322</v>
      </c>
      <c r="J168" s="1253">
        <f t="shared" si="4"/>
        <v>0.5</v>
      </c>
      <c r="K168" s="840" t="s">
        <v>880</v>
      </c>
      <c r="L168" s="841" t="s">
        <v>661</v>
      </c>
      <c r="M168" s="841" t="s">
        <v>352</v>
      </c>
      <c r="N168" s="841"/>
      <c r="O168" s="841"/>
      <c r="P168" s="841" t="s">
        <v>5</v>
      </c>
      <c r="Q168" s="841" t="s">
        <v>323</v>
      </c>
      <c r="R168" s="840" t="s">
        <v>652</v>
      </c>
    </row>
    <row r="169" spans="1:18" outlineLevel="1">
      <c r="A169" s="847" t="s">
        <v>294</v>
      </c>
      <c r="B169" s="829" t="s">
        <v>3359</v>
      </c>
      <c r="C169" s="839">
        <v>43209</v>
      </c>
      <c r="D169" s="829" t="s">
        <v>3370</v>
      </c>
      <c r="E169" s="830" t="s">
        <v>3433</v>
      </c>
      <c r="F169" s="831">
        <v>71591</v>
      </c>
      <c r="G169" s="832">
        <v>13.48</v>
      </c>
      <c r="H169" s="829">
        <v>18.89</v>
      </c>
      <c r="I169" s="829" t="s">
        <v>322</v>
      </c>
      <c r="J169" s="1253">
        <f t="shared" si="4"/>
        <v>18.89</v>
      </c>
      <c r="K169" s="840" t="s">
        <v>891</v>
      </c>
      <c r="L169" s="841" t="s">
        <v>661</v>
      </c>
      <c r="M169" s="841" t="s">
        <v>352</v>
      </c>
      <c r="N169" s="841"/>
      <c r="O169" s="841"/>
      <c r="P169" s="841" t="s">
        <v>5</v>
      </c>
      <c r="Q169" s="841" t="s">
        <v>323</v>
      </c>
      <c r="R169" s="840" t="s">
        <v>652</v>
      </c>
    </row>
    <row r="170" spans="1:18" outlineLevel="1">
      <c r="A170" s="847" t="s">
        <v>294</v>
      </c>
      <c r="B170" s="829" t="s">
        <v>3359</v>
      </c>
      <c r="C170" s="839">
        <v>43195</v>
      </c>
      <c r="D170" s="829" t="s">
        <v>3418</v>
      </c>
      <c r="E170" s="830" t="s">
        <v>3434</v>
      </c>
      <c r="F170" s="831">
        <v>71591</v>
      </c>
      <c r="G170" s="832">
        <v>7.14</v>
      </c>
      <c r="H170" s="829">
        <v>10</v>
      </c>
      <c r="I170" s="829" t="s">
        <v>322</v>
      </c>
      <c r="J170" s="1253">
        <f t="shared" si="4"/>
        <v>10</v>
      </c>
      <c r="K170" s="840" t="s">
        <v>1219</v>
      </c>
      <c r="L170" s="841" t="s">
        <v>661</v>
      </c>
      <c r="M170" s="841" t="s">
        <v>352</v>
      </c>
      <c r="N170" s="841"/>
      <c r="O170" s="841"/>
      <c r="P170" s="841" t="s">
        <v>5</v>
      </c>
      <c r="Q170" s="841" t="s">
        <v>323</v>
      </c>
      <c r="R170" s="840" t="s">
        <v>652</v>
      </c>
    </row>
    <row r="171" spans="1:18" outlineLevel="1">
      <c r="A171" s="847" t="s">
        <v>294</v>
      </c>
      <c r="B171" s="829" t="s">
        <v>3359</v>
      </c>
      <c r="C171" s="839">
        <v>43193</v>
      </c>
      <c r="D171" s="829" t="s">
        <v>3418</v>
      </c>
      <c r="E171" s="830" t="s">
        <v>3435</v>
      </c>
      <c r="F171" s="831">
        <v>71591</v>
      </c>
      <c r="G171" s="832">
        <v>13.45</v>
      </c>
      <c r="H171" s="829">
        <v>18.850000000000001</v>
      </c>
      <c r="I171" s="829" t="s">
        <v>322</v>
      </c>
      <c r="J171" s="1253">
        <f t="shared" si="4"/>
        <v>18.850000000000001</v>
      </c>
      <c r="K171" s="840" t="s">
        <v>1215</v>
      </c>
      <c r="L171" s="841" t="s">
        <v>661</v>
      </c>
      <c r="M171" s="841" t="s">
        <v>352</v>
      </c>
      <c r="N171" s="841"/>
      <c r="O171" s="841"/>
      <c r="P171" s="841" t="s">
        <v>5</v>
      </c>
      <c r="Q171" s="841" t="s">
        <v>323</v>
      </c>
      <c r="R171" s="840" t="s">
        <v>652</v>
      </c>
    </row>
    <row r="172" spans="1:18" outlineLevel="1">
      <c r="A172" s="847" t="s">
        <v>294</v>
      </c>
      <c r="B172" s="829" t="s">
        <v>3359</v>
      </c>
      <c r="C172" s="839">
        <v>43217</v>
      </c>
      <c r="D172" s="829" t="s">
        <v>3370</v>
      </c>
      <c r="E172" s="830" t="s">
        <v>3436</v>
      </c>
      <c r="F172" s="831">
        <v>71591</v>
      </c>
      <c r="G172" s="832">
        <v>36.18</v>
      </c>
      <c r="H172" s="829">
        <v>50.7</v>
      </c>
      <c r="I172" s="829" t="s">
        <v>322</v>
      </c>
      <c r="J172" s="1253">
        <f t="shared" si="4"/>
        <v>50.7</v>
      </c>
      <c r="K172" s="840" t="s">
        <v>1215</v>
      </c>
      <c r="L172" s="841" t="s">
        <v>661</v>
      </c>
      <c r="M172" s="841" t="s">
        <v>352</v>
      </c>
      <c r="N172" s="841"/>
      <c r="O172" s="841"/>
      <c r="P172" s="841" t="s">
        <v>5</v>
      </c>
      <c r="Q172" s="841" t="s">
        <v>323</v>
      </c>
      <c r="R172" s="840" t="s">
        <v>652</v>
      </c>
    </row>
    <row r="173" spans="1:18">
      <c r="A173" s="842" t="s">
        <v>647</v>
      </c>
      <c r="B173" s="842"/>
      <c r="C173" s="842"/>
      <c r="D173" s="842"/>
      <c r="E173" s="843"/>
      <c r="F173" s="844"/>
      <c r="G173" s="845">
        <f>SUM(G163:G172)</f>
        <v>302.17</v>
      </c>
      <c r="H173" s="846">
        <f>SUM(H163:H172)</f>
        <v>423.39</v>
      </c>
      <c r="I173" s="842"/>
      <c r="J173" s="1254">
        <f>SUM(J163:J172)</f>
        <v>423.39</v>
      </c>
      <c r="K173" s="842"/>
      <c r="L173" s="842"/>
      <c r="M173" s="842"/>
      <c r="N173" s="842"/>
      <c r="O173" s="842"/>
      <c r="P173" s="842"/>
      <c r="Q173" s="842"/>
      <c r="R173" s="842"/>
    </row>
    <row r="174" spans="1:18" outlineLevel="1">
      <c r="A174" s="847" t="s">
        <v>295</v>
      </c>
      <c r="B174" s="829" t="s">
        <v>3359</v>
      </c>
      <c r="C174" s="839">
        <v>43181</v>
      </c>
      <c r="D174" s="829" t="s">
        <v>3321</v>
      </c>
      <c r="E174" s="830" t="s">
        <v>3232</v>
      </c>
      <c r="F174" s="831">
        <v>71559</v>
      </c>
      <c r="G174" s="832">
        <v>46.41</v>
      </c>
      <c r="H174" s="829">
        <v>64</v>
      </c>
      <c r="I174" s="829" t="s">
        <v>322</v>
      </c>
      <c r="J174" s="1253">
        <f>H174</f>
        <v>64</v>
      </c>
      <c r="K174" s="840" t="s">
        <v>1596</v>
      </c>
      <c r="L174" s="841" t="s">
        <v>661</v>
      </c>
      <c r="M174" s="841" t="s">
        <v>352</v>
      </c>
      <c r="N174" s="841"/>
      <c r="O174" s="841"/>
      <c r="P174" s="841" t="s">
        <v>5</v>
      </c>
      <c r="Q174" s="841" t="s">
        <v>323</v>
      </c>
      <c r="R174" s="840" t="s">
        <v>652</v>
      </c>
    </row>
    <row r="175" spans="1:18" outlineLevel="1">
      <c r="A175" s="847" t="s">
        <v>295</v>
      </c>
      <c r="B175" s="829" t="s">
        <v>3359</v>
      </c>
      <c r="C175" s="839">
        <v>43202</v>
      </c>
      <c r="D175" s="829" t="s">
        <v>3423</v>
      </c>
      <c r="E175" s="830" t="s">
        <v>3437</v>
      </c>
      <c r="F175" s="831">
        <v>71558</v>
      </c>
      <c r="G175" s="832">
        <v>14.27</v>
      </c>
      <c r="H175" s="829">
        <v>20</v>
      </c>
      <c r="I175" s="829" t="s">
        <v>322</v>
      </c>
      <c r="J175" s="1253">
        <f>H175</f>
        <v>20</v>
      </c>
      <c r="K175" s="840" t="s">
        <v>880</v>
      </c>
      <c r="L175" s="841" t="s">
        <v>665</v>
      </c>
      <c r="M175" s="841" t="s">
        <v>352</v>
      </c>
      <c r="N175" s="841"/>
      <c r="O175" s="841"/>
      <c r="P175" s="841" t="s">
        <v>5</v>
      </c>
      <c r="Q175" s="841" t="s">
        <v>323</v>
      </c>
      <c r="R175" s="840" t="s">
        <v>652</v>
      </c>
    </row>
    <row r="176" spans="1:18">
      <c r="A176" s="842" t="s">
        <v>647</v>
      </c>
      <c r="B176" s="842"/>
      <c r="C176" s="842"/>
      <c r="D176" s="842"/>
      <c r="E176" s="843"/>
      <c r="F176" s="844"/>
      <c r="G176" s="845">
        <f>SUM(G174:G175)</f>
        <v>60.679999999999993</v>
      </c>
      <c r="H176" s="846">
        <f>SUM(H174:H175)</f>
        <v>84</v>
      </c>
      <c r="I176" s="842"/>
      <c r="J176" s="1254">
        <f>SUM(J174:J175)</f>
        <v>84</v>
      </c>
      <c r="K176" s="842"/>
      <c r="L176" s="842"/>
      <c r="M176" s="842"/>
      <c r="N176" s="842"/>
      <c r="O176" s="842"/>
      <c r="P176" s="842"/>
      <c r="Q176" s="842"/>
      <c r="R176" s="842"/>
    </row>
    <row r="177" spans="1:18" outlineLevel="1">
      <c r="A177" s="847" t="s">
        <v>296</v>
      </c>
      <c r="B177" s="829" t="s">
        <v>3359</v>
      </c>
      <c r="C177" s="839">
        <v>43193</v>
      </c>
      <c r="D177" s="829" t="s">
        <v>3418</v>
      </c>
      <c r="E177" s="830" t="s">
        <v>1198</v>
      </c>
      <c r="F177" s="831">
        <v>71591</v>
      </c>
      <c r="G177" s="832">
        <v>7.22</v>
      </c>
      <c r="H177" s="829">
        <v>10.119999999999999</v>
      </c>
      <c r="I177" s="829" t="s">
        <v>322</v>
      </c>
      <c r="J177" s="1253">
        <f>H177</f>
        <v>10.119999999999999</v>
      </c>
      <c r="K177" s="840" t="s">
        <v>880</v>
      </c>
      <c r="L177" s="841" t="s">
        <v>661</v>
      </c>
      <c r="M177" s="841" t="s">
        <v>352</v>
      </c>
      <c r="N177" s="841"/>
      <c r="O177" s="841"/>
      <c r="P177" s="841" t="s">
        <v>5</v>
      </c>
      <c r="Q177" s="841" t="s">
        <v>323</v>
      </c>
      <c r="R177" s="840" t="s">
        <v>652</v>
      </c>
    </row>
    <row r="178" spans="1:18">
      <c r="A178" s="842" t="s">
        <v>647</v>
      </c>
      <c r="B178" s="842"/>
      <c r="C178" s="842"/>
      <c r="D178" s="842"/>
      <c r="E178" s="843"/>
      <c r="F178" s="844"/>
      <c r="G178" s="845">
        <f>SUM(G177:G177)</f>
        <v>7.22</v>
      </c>
      <c r="H178" s="846">
        <f>SUM(H177:H177)</f>
        <v>10.119999999999999</v>
      </c>
      <c r="I178" s="842"/>
      <c r="J178" s="1254">
        <f>SUM(J177:J177)</f>
        <v>10.119999999999999</v>
      </c>
      <c r="K178" s="842"/>
      <c r="L178" s="842"/>
      <c r="M178" s="842"/>
      <c r="N178" s="842"/>
      <c r="O178" s="842"/>
      <c r="P178" s="842"/>
      <c r="Q178" s="842"/>
      <c r="R178" s="842"/>
    </row>
    <row r="179" spans="1:18" outlineLevel="1">
      <c r="A179" s="847" t="s">
        <v>297</v>
      </c>
      <c r="B179" s="829" t="s">
        <v>3359</v>
      </c>
      <c r="C179" s="839">
        <v>43181</v>
      </c>
      <c r="D179" s="829" t="s">
        <v>3353</v>
      </c>
      <c r="E179" s="830" t="s">
        <v>3339</v>
      </c>
      <c r="F179" s="831">
        <v>71559</v>
      </c>
      <c r="G179" s="832">
        <v>24.66</v>
      </c>
      <c r="H179" s="829">
        <v>34</v>
      </c>
      <c r="I179" s="829" t="s">
        <v>322</v>
      </c>
      <c r="J179" s="1253">
        <f t="shared" ref="J179:J184" si="5">H179</f>
        <v>34</v>
      </c>
      <c r="K179" s="840" t="s">
        <v>865</v>
      </c>
      <c r="L179" s="841" t="s">
        <v>661</v>
      </c>
      <c r="M179" s="841" t="s">
        <v>352</v>
      </c>
      <c r="N179" s="841" t="s">
        <v>1390</v>
      </c>
      <c r="O179" s="841"/>
      <c r="P179" s="841" t="s">
        <v>5</v>
      </c>
      <c r="Q179" s="841" t="s">
        <v>323</v>
      </c>
      <c r="R179" s="840" t="s">
        <v>652</v>
      </c>
    </row>
    <row r="180" spans="1:18" outlineLevel="1">
      <c r="A180" s="847" t="s">
        <v>297</v>
      </c>
      <c r="B180" s="829" t="s">
        <v>3359</v>
      </c>
      <c r="C180" s="839">
        <v>43215</v>
      </c>
      <c r="D180" s="829" t="s">
        <v>3438</v>
      </c>
      <c r="E180" s="830" t="s">
        <v>3439</v>
      </c>
      <c r="F180" s="831">
        <v>71591</v>
      </c>
      <c r="G180" s="832">
        <v>72.8</v>
      </c>
      <c r="H180" s="829">
        <v>102</v>
      </c>
      <c r="I180" s="829" t="s">
        <v>322</v>
      </c>
      <c r="J180" s="1253">
        <f t="shared" si="5"/>
        <v>102</v>
      </c>
      <c r="K180" s="840" t="s">
        <v>865</v>
      </c>
      <c r="L180" s="841" t="s">
        <v>661</v>
      </c>
      <c r="M180" s="841" t="s">
        <v>352</v>
      </c>
      <c r="N180" s="841" t="s">
        <v>1390</v>
      </c>
      <c r="O180" s="841"/>
      <c r="P180" s="841" t="s">
        <v>5</v>
      </c>
      <c r="Q180" s="841" t="s">
        <v>323</v>
      </c>
      <c r="R180" s="840" t="s">
        <v>652</v>
      </c>
    </row>
    <row r="181" spans="1:18" outlineLevel="1">
      <c r="A181" s="847" t="s">
        <v>297</v>
      </c>
      <c r="B181" s="829" t="s">
        <v>3359</v>
      </c>
      <c r="C181" s="839">
        <v>43220</v>
      </c>
      <c r="D181" s="829" t="s">
        <v>3440</v>
      </c>
      <c r="E181" s="830" t="s">
        <v>3441</v>
      </c>
      <c r="F181" s="831">
        <v>71558</v>
      </c>
      <c r="G181" s="832">
        <v>121.33</v>
      </c>
      <c r="H181" s="829">
        <v>170</v>
      </c>
      <c r="I181" s="829" t="s">
        <v>322</v>
      </c>
      <c r="J181" s="1253">
        <f t="shared" si="5"/>
        <v>170</v>
      </c>
      <c r="K181" s="840" t="s">
        <v>865</v>
      </c>
      <c r="L181" s="841" t="s">
        <v>665</v>
      </c>
      <c r="M181" s="841" t="s">
        <v>352</v>
      </c>
      <c r="N181" s="841" t="s">
        <v>2952</v>
      </c>
      <c r="O181" s="841"/>
      <c r="P181" s="841" t="s">
        <v>5</v>
      </c>
      <c r="Q181" s="841" t="s">
        <v>323</v>
      </c>
      <c r="R181" s="840" t="s">
        <v>652</v>
      </c>
    </row>
    <row r="182" spans="1:18" outlineLevel="1">
      <c r="A182" s="847" t="s">
        <v>297</v>
      </c>
      <c r="B182" s="829" t="s">
        <v>3359</v>
      </c>
      <c r="C182" s="839">
        <v>43220</v>
      </c>
      <c r="D182" s="829" t="s">
        <v>3440</v>
      </c>
      <c r="E182" s="830" t="s">
        <v>3442</v>
      </c>
      <c r="F182" s="831">
        <v>71558</v>
      </c>
      <c r="G182" s="832">
        <v>54.6</v>
      </c>
      <c r="H182" s="829">
        <v>76.5</v>
      </c>
      <c r="I182" s="829" t="s">
        <v>322</v>
      </c>
      <c r="J182" s="1253">
        <f t="shared" si="5"/>
        <v>76.5</v>
      </c>
      <c r="K182" s="840" t="s">
        <v>865</v>
      </c>
      <c r="L182" s="841" t="s">
        <v>665</v>
      </c>
      <c r="M182" s="841" t="s">
        <v>352</v>
      </c>
      <c r="N182" s="841" t="s">
        <v>815</v>
      </c>
      <c r="O182" s="841"/>
      <c r="P182" s="841" t="s">
        <v>5</v>
      </c>
      <c r="Q182" s="841" t="s">
        <v>323</v>
      </c>
      <c r="R182" s="840" t="s">
        <v>652</v>
      </c>
    </row>
    <row r="183" spans="1:18" outlineLevel="1">
      <c r="A183" s="847" t="s">
        <v>297</v>
      </c>
      <c r="B183" s="829" t="s">
        <v>3359</v>
      </c>
      <c r="C183" s="839">
        <v>43215</v>
      </c>
      <c r="D183" s="829" t="s">
        <v>3438</v>
      </c>
      <c r="E183" s="830" t="s">
        <v>3443</v>
      </c>
      <c r="F183" s="831">
        <v>71591</v>
      </c>
      <c r="G183" s="832">
        <v>30.33</v>
      </c>
      <c r="H183" s="829">
        <v>42.5</v>
      </c>
      <c r="I183" s="829" t="s">
        <v>322</v>
      </c>
      <c r="J183" s="1253">
        <f t="shared" si="5"/>
        <v>42.5</v>
      </c>
      <c r="K183" s="840" t="s">
        <v>901</v>
      </c>
      <c r="L183" s="841" t="s">
        <v>661</v>
      </c>
      <c r="M183" s="841" t="s">
        <v>352</v>
      </c>
      <c r="N183" s="841"/>
      <c r="O183" s="841"/>
      <c r="P183" s="841" t="s">
        <v>5</v>
      </c>
      <c r="Q183" s="841" t="s">
        <v>323</v>
      </c>
      <c r="R183" s="840" t="s">
        <v>652</v>
      </c>
    </row>
    <row r="184" spans="1:18" outlineLevel="1">
      <c r="A184" s="847" t="s">
        <v>297</v>
      </c>
      <c r="B184" s="829" t="s">
        <v>3359</v>
      </c>
      <c r="C184" s="839">
        <v>43218</v>
      </c>
      <c r="D184" s="829" t="s">
        <v>3444</v>
      </c>
      <c r="E184" s="830" t="s">
        <v>3445</v>
      </c>
      <c r="F184" s="831">
        <v>71591</v>
      </c>
      <c r="G184" s="832">
        <v>32.119999999999997</v>
      </c>
      <c r="H184" s="829">
        <v>45</v>
      </c>
      <c r="I184" s="829" t="s">
        <v>322</v>
      </c>
      <c r="J184" s="1253">
        <f t="shared" si="5"/>
        <v>45</v>
      </c>
      <c r="K184" s="840" t="s">
        <v>901</v>
      </c>
      <c r="L184" s="841" t="s">
        <v>661</v>
      </c>
      <c r="M184" s="841" t="s">
        <v>352</v>
      </c>
      <c r="N184" s="841"/>
      <c r="O184" s="841"/>
      <c r="P184" s="841" t="s">
        <v>5</v>
      </c>
      <c r="Q184" s="841" t="s">
        <v>323</v>
      </c>
      <c r="R184" s="840" t="s">
        <v>652</v>
      </c>
    </row>
    <row r="185" spans="1:18">
      <c r="A185" s="842" t="s">
        <v>647</v>
      </c>
      <c r="B185" s="842"/>
      <c r="C185" s="842"/>
      <c r="D185" s="842"/>
      <c r="E185" s="843"/>
      <c r="F185" s="844"/>
      <c r="G185" s="845">
        <f>SUM(G179:G184)</f>
        <v>335.84</v>
      </c>
      <c r="H185" s="846">
        <f>SUM(H179:H184)</f>
        <v>470</v>
      </c>
      <c r="I185" s="842"/>
      <c r="J185" s="1254">
        <f>SUM(J179:J184)</f>
        <v>470</v>
      </c>
      <c r="K185" s="842"/>
      <c r="L185" s="842"/>
      <c r="M185" s="842"/>
      <c r="N185" s="842"/>
      <c r="O185" s="842"/>
      <c r="P185" s="842"/>
      <c r="Q185" s="842"/>
      <c r="R185" s="842"/>
    </row>
    <row r="186" spans="1:18" outlineLevel="1">
      <c r="A186" s="847" t="s">
        <v>331</v>
      </c>
      <c r="B186" s="829" t="s">
        <v>3359</v>
      </c>
      <c r="C186" s="839">
        <v>43203</v>
      </c>
      <c r="D186" s="829" t="s">
        <v>3446</v>
      </c>
      <c r="E186" s="830" t="s">
        <v>3447</v>
      </c>
      <c r="F186" s="831">
        <v>71591</v>
      </c>
      <c r="G186" s="832">
        <v>142.74</v>
      </c>
      <c r="H186" s="829">
        <v>200</v>
      </c>
      <c r="I186" s="829" t="s">
        <v>322</v>
      </c>
      <c r="J186" s="1253">
        <f>H186</f>
        <v>200</v>
      </c>
      <c r="K186" s="840" t="s">
        <v>756</v>
      </c>
      <c r="L186" s="841" t="s">
        <v>661</v>
      </c>
      <c r="M186" s="841" t="s">
        <v>352</v>
      </c>
      <c r="N186" s="841"/>
      <c r="O186" s="841"/>
      <c r="P186" s="841" t="s">
        <v>5</v>
      </c>
      <c r="Q186" s="841" t="s">
        <v>323</v>
      </c>
      <c r="R186" s="840" t="s">
        <v>652</v>
      </c>
    </row>
    <row r="187" spans="1:18" outlineLevel="1">
      <c r="A187" s="847" t="s">
        <v>331</v>
      </c>
      <c r="B187" s="829" t="s">
        <v>3359</v>
      </c>
      <c r="C187" s="839">
        <v>43206</v>
      </c>
      <c r="D187" s="829" t="s">
        <v>3448</v>
      </c>
      <c r="E187" s="830" t="s">
        <v>3449</v>
      </c>
      <c r="F187" s="831">
        <v>71584</v>
      </c>
      <c r="G187" s="832">
        <v>34.69</v>
      </c>
      <c r="H187" s="829">
        <v>48.6</v>
      </c>
      <c r="I187" s="829" t="s">
        <v>322</v>
      </c>
      <c r="J187" s="1253">
        <f>H187</f>
        <v>48.6</v>
      </c>
      <c r="K187" s="840" t="s">
        <v>1060</v>
      </c>
      <c r="L187" s="841" t="s">
        <v>917</v>
      </c>
      <c r="M187" s="841" t="s">
        <v>352</v>
      </c>
      <c r="N187" s="841"/>
      <c r="O187" s="841"/>
      <c r="P187" s="841" t="s">
        <v>5</v>
      </c>
      <c r="Q187" s="841" t="s">
        <v>323</v>
      </c>
      <c r="R187" s="840" t="s">
        <v>652</v>
      </c>
    </row>
    <row r="188" spans="1:18">
      <c r="A188" s="842" t="s">
        <v>647</v>
      </c>
      <c r="B188" s="842"/>
      <c r="C188" s="842"/>
      <c r="D188" s="842"/>
      <c r="E188" s="843"/>
      <c r="F188" s="844"/>
      <c r="G188" s="845">
        <f>SUM(G186:G187)</f>
        <v>177.43</v>
      </c>
      <c r="H188" s="846">
        <f>SUM(H186:H187)</f>
        <v>248.6</v>
      </c>
      <c r="I188" s="842"/>
      <c r="J188" s="1254">
        <f>SUM(J186:J187)</f>
        <v>248.6</v>
      </c>
      <c r="K188" s="842"/>
      <c r="L188" s="842"/>
      <c r="M188" s="842"/>
      <c r="N188" s="842"/>
      <c r="O188" s="842"/>
      <c r="P188" s="842"/>
      <c r="Q188" s="842"/>
      <c r="R188" s="842"/>
    </row>
    <row r="189" spans="1:18" outlineLevel="1">
      <c r="A189" s="847" t="s">
        <v>332</v>
      </c>
      <c r="B189" s="829" t="s">
        <v>3359</v>
      </c>
      <c r="C189" s="839">
        <v>43220</v>
      </c>
      <c r="D189" s="829" t="s">
        <v>3450</v>
      </c>
      <c r="E189" s="830" t="s">
        <v>3451</v>
      </c>
      <c r="F189" s="831">
        <v>71703</v>
      </c>
      <c r="G189" s="832">
        <v>4162.13</v>
      </c>
      <c r="H189" s="829">
        <v>4162.13</v>
      </c>
      <c r="I189" s="829" t="s">
        <v>60</v>
      </c>
      <c r="J189" s="1253">
        <v>5831.73</v>
      </c>
      <c r="K189" s="840" t="s">
        <v>922</v>
      </c>
      <c r="L189" s="841" t="s">
        <v>645</v>
      </c>
      <c r="M189" s="841" t="s">
        <v>352</v>
      </c>
      <c r="N189" s="841"/>
      <c r="O189" s="841"/>
      <c r="P189" s="841" t="s">
        <v>22</v>
      </c>
      <c r="Q189" s="841" t="s">
        <v>323</v>
      </c>
      <c r="R189" s="840" t="s">
        <v>652</v>
      </c>
    </row>
    <row r="190" spans="1:18">
      <c r="A190" s="842" t="s">
        <v>647</v>
      </c>
      <c r="B190" s="842"/>
      <c r="C190" s="842"/>
      <c r="D190" s="842"/>
      <c r="E190" s="843"/>
      <c r="F190" s="844"/>
      <c r="G190" s="845">
        <f>SUM(G189:G189)</f>
        <v>4162.13</v>
      </c>
      <c r="H190" s="846">
        <f>SUM(H189:H189)</f>
        <v>4162.13</v>
      </c>
      <c r="I190" s="842"/>
      <c r="J190" s="1254">
        <f>SUM(J189:J189)</f>
        <v>5831.73</v>
      </c>
      <c r="K190" s="842"/>
      <c r="L190" s="842"/>
      <c r="M190" s="842"/>
      <c r="N190" s="842"/>
      <c r="O190" s="842"/>
      <c r="P190" s="842"/>
      <c r="Q190" s="842"/>
      <c r="R190" s="842"/>
    </row>
    <row r="191" spans="1:18" outlineLevel="1">
      <c r="A191" s="847" t="s">
        <v>2184</v>
      </c>
      <c r="B191" s="829" t="s">
        <v>3359</v>
      </c>
      <c r="C191" s="839">
        <v>43195</v>
      </c>
      <c r="D191" s="829" t="s">
        <v>3362</v>
      </c>
      <c r="E191" s="830" t="s">
        <v>3452</v>
      </c>
      <c r="F191" s="831">
        <v>71591</v>
      </c>
      <c r="G191" s="832">
        <v>102.77</v>
      </c>
      <c r="H191" s="829">
        <v>144</v>
      </c>
      <c r="I191" s="829" t="s">
        <v>322</v>
      </c>
      <c r="J191" s="1253">
        <f>H191</f>
        <v>144</v>
      </c>
      <c r="K191" s="840" t="s">
        <v>996</v>
      </c>
      <c r="L191" s="841" t="s">
        <v>661</v>
      </c>
      <c r="M191" s="841" t="s">
        <v>352</v>
      </c>
      <c r="N191" s="841"/>
      <c r="O191" s="841"/>
      <c r="P191" s="841" t="s">
        <v>5</v>
      </c>
      <c r="Q191" s="841" t="s">
        <v>323</v>
      </c>
      <c r="R191" s="840" t="s">
        <v>652</v>
      </c>
    </row>
    <row r="192" spans="1:18" outlineLevel="1">
      <c r="A192" s="847" t="s">
        <v>2184</v>
      </c>
      <c r="B192" s="829" t="s">
        <v>3359</v>
      </c>
      <c r="C192" s="839">
        <v>43195</v>
      </c>
      <c r="D192" s="829" t="s">
        <v>3362</v>
      </c>
      <c r="E192" s="830" t="s">
        <v>3453</v>
      </c>
      <c r="F192" s="831">
        <v>71591</v>
      </c>
      <c r="G192" s="832">
        <v>65.66</v>
      </c>
      <c r="H192" s="829">
        <v>92</v>
      </c>
      <c r="I192" s="829" t="s">
        <v>322</v>
      </c>
      <c r="J192" s="1253">
        <f>H192</f>
        <v>92</v>
      </c>
      <c r="K192" s="840" t="s">
        <v>998</v>
      </c>
      <c r="L192" s="841" t="s">
        <v>661</v>
      </c>
      <c r="M192" s="841" t="s">
        <v>352</v>
      </c>
      <c r="N192" s="841"/>
      <c r="O192" s="841"/>
      <c r="P192" s="841" t="s">
        <v>5</v>
      </c>
      <c r="Q192" s="841" t="s">
        <v>323</v>
      </c>
      <c r="R192" s="840" t="s">
        <v>652</v>
      </c>
    </row>
    <row r="193" spans="1:18" outlineLevel="1">
      <c r="A193" s="847" t="s">
        <v>2184</v>
      </c>
      <c r="B193" s="829" t="s">
        <v>3359</v>
      </c>
      <c r="C193" s="839">
        <v>43220</v>
      </c>
      <c r="D193" s="829" t="s">
        <v>3360</v>
      </c>
      <c r="E193" s="830" t="s">
        <v>3361</v>
      </c>
      <c r="F193" s="831">
        <v>71592</v>
      </c>
      <c r="G193" s="832">
        <v>28376.03</v>
      </c>
      <c r="H193" s="829">
        <v>38316.04</v>
      </c>
      <c r="I193" s="829" t="s">
        <v>322</v>
      </c>
      <c r="J193" s="1253">
        <f>H193</f>
        <v>38316.04</v>
      </c>
      <c r="K193" s="840" t="s">
        <v>1297</v>
      </c>
      <c r="L193" s="841" t="s">
        <v>661</v>
      </c>
      <c r="M193" s="841" t="s">
        <v>352</v>
      </c>
      <c r="N193" s="841"/>
      <c r="O193" s="841" t="s">
        <v>2244</v>
      </c>
      <c r="P193" s="841" t="s">
        <v>5</v>
      </c>
      <c r="Q193" s="841" t="s">
        <v>323</v>
      </c>
      <c r="R193" s="840" t="s">
        <v>652</v>
      </c>
    </row>
    <row r="194" spans="1:18" outlineLevel="1">
      <c r="A194" s="847" t="s">
        <v>2184</v>
      </c>
      <c r="B194" s="829" t="s">
        <v>3359</v>
      </c>
      <c r="C194" s="839">
        <v>43195</v>
      </c>
      <c r="D194" s="829" t="s">
        <v>3362</v>
      </c>
      <c r="E194" s="830" t="s">
        <v>2442</v>
      </c>
      <c r="F194" s="831">
        <v>71591</v>
      </c>
      <c r="G194" s="832">
        <v>35.69</v>
      </c>
      <c r="H194" s="829">
        <v>50</v>
      </c>
      <c r="I194" s="829" t="s">
        <v>322</v>
      </c>
      <c r="J194" s="1253">
        <f>H194</f>
        <v>50</v>
      </c>
      <c r="K194" s="840" t="s">
        <v>1000</v>
      </c>
      <c r="L194" s="841" t="s">
        <v>661</v>
      </c>
      <c r="M194" s="841" t="s">
        <v>352</v>
      </c>
      <c r="N194" s="841"/>
      <c r="O194" s="841"/>
      <c r="P194" s="841" t="s">
        <v>5</v>
      </c>
      <c r="Q194" s="841" t="s">
        <v>323</v>
      </c>
      <c r="R194" s="840" t="s">
        <v>652</v>
      </c>
    </row>
    <row r="195" spans="1:18">
      <c r="A195" s="842" t="s">
        <v>647</v>
      </c>
      <c r="B195" s="842"/>
      <c r="C195" s="842"/>
      <c r="D195" s="842"/>
      <c r="E195" s="843"/>
      <c r="F195" s="844"/>
      <c r="G195" s="845">
        <f>SUM(G191:G194)</f>
        <v>28580.149999999998</v>
      </c>
      <c r="H195" s="846">
        <f>SUM(H191:H194)</f>
        <v>38602.04</v>
      </c>
      <c r="I195" s="842"/>
      <c r="J195" s="1254">
        <f>SUM(J191:J194)</f>
        <v>38602.04</v>
      </c>
      <c r="K195" s="842"/>
      <c r="L195" s="842"/>
      <c r="M195" s="842"/>
      <c r="N195" s="842"/>
      <c r="O195" s="842"/>
      <c r="P195" s="842"/>
      <c r="Q195" s="842"/>
      <c r="R195" s="842"/>
    </row>
    <row r="196" spans="1:18" outlineLevel="1">
      <c r="A196" s="847" t="s">
        <v>2186</v>
      </c>
      <c r="B196" s="829" t="s">
        <v>3359</v>
      </c>
      <c r="C196" s="839">
        <v>43220</v>
      </c>
      <c r="D196" s="829" t="s">
        <v>3360</v>
      </c>
      <c r="E196" s="830" t="s">
        <v>3361</v>
      </c>
      <c r="F196" s="831">
        <v>71592</v>
      </c>
      <c r="G196" s="832">
        <v>1443.54</v>
      </c>
      <c r="H196" s="829">
        <v>1949.2</v>
      </c>
      <c r="I196" s="829" t="s">
        <v>322</v>
      </c>
      <c r="J196" s="1253">
        <f>H196</f>
        <v>1949.2</v>
      </c>
      <c r="K196" s="840" t="s">
        <v>1297</v>
      </c>
      <c r="L196" s="841" t="s">
        <v>661</v>
      </c>
      <c r="M196" s="841" t="s">
        <v>352</v>
      </c>
      <c r="N196" s="841"/>
      <c r="O196" s="841" t="s">
        <v>2244</v>
      </c>
      <c r="P196" s="841" t="s">
        <v>5</v>
      </c>
      <c r="Q196" s="841" t="s">
        <v>323</v>
      </c>
      <c r="R196" s="840" t="s">
        <v>652</v>
      </c>
    </row>
    <row r="197" spans="1:18">
      <c r="A197" s="842" t="s">
        <v>647</v>
      </c>
      <c r="B197" s="842"/>
      <c r="C197" s="842"/>
      <c r="D197" s="842"/>
      <c r="E197" s="843"/>
      <c r="F197" s="844"/>
      <c r="G197" s="845">
        <f>SUM(G196:G196)</f>
        <v>1443.54</v>
      </c>
      <c r="H197" s="846">
        <f>SUM(H196:H196)</f>
        <v>1949.2</v>
      </c>
      <c r="I197" s="842"/>
      <c r="J197" s="1254">
        <f>SUM(J196:J196)</f>
        <v>1949.2</v>
      </c>
      <c r="K197" s="842"/>
      <c r="L197" s="842"/>
      <c r="M197" s="842"/>
      <c r="N197" s="842"/>
      <c r="O197" s="842"/>
      <c r="P197" s="842"/>
      <c r="Q197" s="842"/>
      <c r="R197" s="842"/>
    </row>
    <row r="198" spans="1:18" outlineLevel="1">
      <c r="A198" s="847" t="s">
        <v>2168</v>
      </c>
      <c r="B198" s="829" t="s">
        <v>3359</v>
      </c>
      <c r="C198" s="839">
        <v>43220</v>
      </c>
      <c r="D198" s="829" t="s">
        <v>3405</v>
      </c>
      <c r="E198" s="830" t="s">
        <v>3406</v>
      </c>
      <c r="F198" s="831">
        <v>71604</v>
      </c>
      <c r="G198" s="832">
        <v>4538.28</v>
      </c>
      <c r="H198" s="829">
        <v>6128</v>
      </c>
      <c r="I198" s="829" t="s">
        <v>322</v>
      </c>
      <c r="J198" s="1253">
        <f>H198</f>
        <v>6128</v>
      </c>
      <c r="K198" s="840" t="s">
        <v>1297</v>
      </c>
      <c r="L198" s="841" t="s">
        <v>661</v>
      </c>
      <c r="M198" s="841" t="s">
        <v>352</v>
      </c>
      <c r="N198" s="841"/>
      <c r="O198" s="841" t="s">
        <v>2247</v>
      </c>
      <c r="P198" s="841" t="s">
        <v>5</v>
      </c>
      <c r="Q198" s="841" t="s">
        <v>323</v>
      </c>
      <c r="R198" s="840" t="s">
        <v>652</v>
      </c>
    </row>
    <row r="199" spans="1:18">
      <c r="A199" s="842" t="s">
        <v>647</v>
      </c>
      <c r="B199" s="842"/>
      <c r="C199" s="842"/>
      <c r="D199" s="842"/>
      <c r="E199" s="843"/>
      <c r="F199" s="844"/>
      <c r="G199" s="845">
        <f>SUM(G198:G198)</f>
        <v>4538.28</v>
      </c>
      <c r="H199" s="846">
        <f>SUM(H198:H198)</f>
        <v>6128</v>
      </c>
      <c r="I199" s="842"/>
      <c r="J199" s="1254">
        <f>SUM(J198:J198)</f>
        <v>6128</v>
      </c>
      <c r="K199" s="842"/>
      <c r="L199" s="842"/>
      <c r="M199" s="842"/>
      <c r="N199" s="842"/>
      <c r="O199" s="842"/>
      <c r="P199" s="842"/>
      <c r="Q199" s="842"/>
      <c r="R199" s="842"/>
    </row>
    <row r="200" spans="1:18" outlineLevel="1">
      <c r="A200" s="847" t="s">
        <v>2228</v>
      </c>
      <c r="B200" s="829" t="s">
        <v>3359</v>
      </c>
      <c r="C200" s="839">
        <v>43207</v>
      </c>
      <c r="D200" s="829" t="s">
        <v>3454</v>
      </c>
      <c r="E200" s="830" t="s">
        <v>3455</v>
      </c>
      <c r="F200" s="831">
        <v>71591</v>
      </c>
      <c r="G200" s="832">
        <v>713.7</v>
      </c>
      <c r="H200" s="829">
        <v>1000</v>
      </c>
      <c r="I200" s="829" t="s">
        <v>322</v>
      </c>
      <c r="J200" s="1253">
        <f>H200</f>
        <v>1000</v>
      </c>
      <c r="K200" s="840" t="s">
        <v>756</v>
      </c>
      <c r="L200" s="841" t="s">
        <v>661</v>
      </c>
      <c r="M200" s="841" t="s">
        <v>352</v>
      </c>
      <c r="N200" s="841"/>
      <c r="O200" s="841"/>
      <c r="P200" s="841" t="s">
        <v>5</v>
      </c>
      <c r="Q200" s="841" t="s">
        <v>323</v>
      </c>
      <c r="R200" s="840" t="s">
        <v>652</v>
      </c>
    </row>
    <row r="201" spans="1:18">
      <c r="A201" s="842" t="s">
        <v>647</v>
      </c>
      <c r="B201" s="842"/>
      <c r="C201" s="842"/>
      <c r="D201" s="842"/>
      <c r="E201" s="843"/>
      <c r="F201" s="844"/>
      <c r="G201" s="845">
        <f>SUM(G200:G200)</f>
        <v>713.7</v>
      </c>
      <c r="H201" s="846">
        <f>SUM(H200:H200)</f>
        <v>1000</v>
      </c>
      <c r="I201" s="842"/>
      <c r="J201" s="1254">
        <f>SUM(J200:J200)</f>
        <v>1000</v>
      </c>
      <c r="K201" s="842"/>
      <c r="L201" s="842"/>
      <c r="M201" s="842"/>
      <c r="N201" s="842"/>
      <c r="O201" s="842"/>
      <c r="P201" s="842"/>
      <c r="Q201" s="842"/>
      <c r="R201" s="842"/>
    </row>
    <row r="202" spans="1:18" outlineLevel="1">
      <c r="A202" s="1255" t="s">
        <v>297</v>
      </c>
      <c r="B202" s="829" t="s">
        <v>3359</v>
      </c>
      <c r="C202" s="839">
        <v>43181</v>
      </c>
      <c r="D202" s="829" t="s">
        <v>3353</v>
      </c>
      <c r="E202" s="830" t="s">
        <v>3339</v>
      </c>
      <c r="F202" s="831">
        <v>71559</v>
      </c>
      <c r="G202" s="832">
        <v>-24.66</v>
      </c>
      <c r="H202" s="829">
        <v>-34</v>
      </c>
      <c r="I202" s="829" t="s">
        <v>322</v>
      </c>
      <c r="J202" s="1253">
        <f>H202</f>
        <v>-34</v>
      </c>
      <c r="K202" s="840" t="s">
        <v>865</v>
      </c>
      <c r="L202" s="841" t="s">
        <v>661</v>
      </c>
      <c r="M202" s="841" t="s">
        <v>352</v>
      </c>
      <c r="N202" s="841" t="s">
        <v>1390</v>
      </c>
      <c r="O202" s="841"/>
      <c r="P202" s="841" t="s">
        <v>5</v>
      </c>
      <c r="Q202" s="841" t="s">
        <v>323</v>
      </c>
      <c r="R202" s="840" t="s">
        <v>652</v>
      </c>
    </row>
    <row r="203" spans="1:18">
      <c r="A203" s="842" t="s">
        <v>647</v>
      </c>
      <c r="B203" s="842"/>
      <c r="C203" s="842"/>
      <c r="D203" s="842"/>
      <c r="E203" s="843"/>
      <c r="F203" s="844"/>
      <c r="G203" s="845">
        <f>SUM(G202:G202)</f>
        <v>-24.66</v>
      </c>
      <c r="H203" s="846">
        <f>SUM(H202:H202)</f>
        <v>-34</v>
      </c>
      <c r="I203" s="842"/>
      <c r="J203" s="1254">
        <f>SUM(J202:J202)</f>
        <v>-34</v>
      </c>
      <c r="K203" s="842"/>
      <c r="L203" s="842"/>
      <c r="M203" s="842"/>
      <c r="N203" s="842"/>
      <c r="O203" s="842"/>
      <c r="P203" s="842"/>
      <c r="Q203" s="842"/>
      <c r="R203" s="842"/>
    </row>
    <row r="204" spans="1:18" outlineLevel="1">
      <c r="A204" s="847" t="s">
        <v>1287</v>
      </c>
      <c r="B204" s="829" t="s">
        <v>3359</v>
      </c>
      <c r="C204" s="839">
        <v>43209</v>
      </c>
      <c r="D204" s="829" t="s">
        <v>3456</v>
      </c>
      <c r="E204" s="830" t="s">
        <v>3457</v>
      </c>
      <c r="F204" s="831">
        <v>71591</v>
      </c>
      <c r="G204" s="832">
        <v>23666.34</v>
      </c>
      <c r="H204" s="829">
        <v>33159.86</v>
      </c>
      <c r="I204" s="829" t="s">
        <v>322</v>
      </c>
      <c r="J204" s="1253">
        <f>H204</f>
        <v>33159.86</v>
      </c>
      <c r="K204" s="840" t="s">
        <v>1290</v>
      </c>
      <c r="L204" s="841" t="s">
        <v>661</v>
      </c>
      <c r="M204" s="841" t="s">
        <v>352</v>
      </c>
      <c r="N204" s="841"/>
      <c r="O204" s="841" t="s">
        <v>2247</v>
      </c>
      <c r="P204" s="841" t="s">
        <v>5</v>
      </c>
      <c r="Q204" s="841" t="s">
        <v>323</v>
      </c>
      <c r="R204" s="840" t="s">
        <v>652</v>
      </c>
    </row>
    <row r="205" spans="1:18" outlineLevel="1">
      <c r="A205" s="847" t="s">
        <v>1287</v>
      </c>
      <c r="B205" s="829" t="s">
        <v>3359</v>
      </c>
      <c r="C205" s="839">
        <v>43220</v>
      </c>
      <c r="D205" s="829" t="s">
        <v>3360</v>
      </c>
      <c r="E205" s="830" t="s">
        <v>3361</v>
      </c>
      <c r="F205" s="831">
        <v>71592</v>
      </c>
      <c r="G205" s="832">
        <v>-35680.730000000003</v>
      </c>
      <c r="H205" s="829">
        <v>-48179.55</v>
      </c>
      <c r="I205" s="829" t="s">
        <v>322</v>
      </c>
      <c r="J205" s="1253">
        <f>H205</f>
        <v>-48179.55</v>
      </c>
      <c r="K205" s="840" t="s">
        <v>1290</v>
      </c>
      <c r="L205" s="841" t="s">
        <v>661</v>
      </c>
      <c r="M205" s="841" t="s">
        <v>352</v>
      </c>
      <c r="N205" s="841"/>
      <c r="O205" s="841" t="s">
        <v>2244</v>
      </c>
      <c r="P205" s="841" t="s">
        <v>5</v>
      </c>
      <c r="Q205" s="841" t="s">
        <v>323</v>
      </c>
      <c r="R205" s="840" t="s">
        <v>652</v>
      </c>
    </row>
    <row r="206" spans="1:18" outlineLevel="1">
      <c r="A206" s="847" t="s">
        <v>1287</v>
      </c>
      <c r="B206" s="829" t="s">
        <v>3359</v>
      </c>
      <c r="C206" s="839">
        <v>43220</v>
      </c>
      <c r="D206" s="829" t="s">
        <v>3405</v>
      </c>
      <c r="E206" s="830" t="s">
        <v>3406</v>
      </c>
      <c r="F206" s="831">
        <v>71604</v>
      </c>
      <c r="G206" s="832">
        <v>-11493.72</v>
      </c>
      <c r="H206" s="829">
        <v>-15519.86</v>
      </c>
      <c r="I206" s="829" t="s">
        <v>322</v>
      </c>
      <c r="J206" s="1253">
        <f>H206</f>
        <v>-15519.86</v>
      </c>
      <c r="K206" s="840" t="s">
        <v>1290</v>
      </c>
      <c r="L206" s="841" t="s">
        <v>661</v>
      </c>
      <c r="M206" s="841" t="s">
        <v>352</v>
      </c>
      <c r="N206" s="841"/>
      <c r="O206" s="841" t="s">
        <v>2247</v>
      </c>
      <c r="P206" s="841" t="s">
        <v>5</v>
      </c>
      <c r="Q206" s="841" t="s">
        <v>323</v>
      </c>
      <c r="R206" s="840" t="s">
        <v>652</v>
      </c>
    </row>
    <row r="207" spans="1:18">
      <c r="A207" s="842" t="s">
        <v>647</v>
      </c>
      <c r="B207" s="842"/>
      <c r="C207" s="842"/>
      <c r="D207" s="842"/>
      <c r="E207" s="843"/>
      <c r="F207" s="844"/>
      <c r="G207" s="845">
        <f>SUM(G204:G206)</f>
        <v>-23508.11</v>
      </c>
      <c r="H207" s="846">
        <f>SUM(H204:H206)</f>
        <v>-30539.550000000003</v>
      </c>
      <c r="I207" s="842"/>
      <c r="J207" s="1254">
        <f>SUM(J204:J206)</f>
        <v>-30539.550000000003</v>
      </c>
      <c r="K207" s="842"/>
      <c r="L207" s="842"/>
      <c r="M207" s="842"/>
      <c r="N207" s="842"/>
      <c r="O207" s="842"/>
      <c r="P207" s="842"/>
      <c r="Q207" s="842"/>
      <c r="R207" s="842"/>
    </row>
    <row r="208" spans="1:18">
      <c r="A208" s="829" t="s">
        <v>0</v>
      </c>
      <c r="B208" s="829"/>
      <c r="C208" s="829"/>
      <c r="D208" s="829"/>
      <c r="E208" s="830"/>
      <c r="F208" s="831"/>
      <c r="G208" s="832"/>
      <c r="H208" s="829"/>
      <c r="I208" s="829"/>
      <c r="J208" s="1253"/>
      <c r="K208" s="829"/>
      <c r="L208" s="829"/>
      <c r="M208" s="829"/>
      <c r="N208" s="829"/>
      <c r="O208" s="829"/>
      <c r="P208" s="829"/>
      <c r="Q208" s="829"/>
      <c r="R208" s="829"/>
    </row>
    <row r="209" spans="1:18">
      <c r="A209" s="829"/>
      <c r="B209" s="829"/>
      <c r="C209" s="829"/>
      <c r="D209" s="829"/>
      <c r="E209" s="830"/>
      <c r="F209" s="831"/>
      <c r="G209" s="832">
        <f>+G13+G16+G19+G24+G30+G37+G42+G48+G54+G59+G64+G75+G80+G85+G91+G97+G105+G111+G119+G122+G146+G148+G151+G154+G159+G162+G173+G176+G178+G185+G188+G190+G195+G197+G199+G201+G203+G207</f>
        <v>40150.009999999995</v>
      </c>
      <c r="H209" s="849">
        <f>+H13+H16+H19+H24+H30+H37+H42+H48+H54+H59+H64+H75+H80+H85+H91+H97+H105+H111+H119+H122+H146+H148+H151+H154+H159+H162+H173+H176+H178+H185+H188+H190+H195+H197+H199+H201+H203+H207</f>
        <v>53887.869999999995</v>
      </c>
      <c r="I209" s="829"/>
      <c r="J209" s="1253">
        <f>+J13+J16+J19+J24+J30+J37+J42+J48+J54+J59+J64+J75+J80+J85+J91+J97+J105+J111+J119+J122+J146+J148+J151+J154+J159+J162+J173+J176+J178+J185+J188+J190+J195+J197+J199+J201+J203+J207</f>
        <v>56255.91</v>
      </c>
      <c r="K209" s="829"/>
      <c r="L209" s="829"/>
      <c r="M209" s="829"/>
      <c r="N209" s="829"/>
      <c r="O209" s="829"/>
      <c r="P209" s="829"/>
      <c r="Q209" s="829"/>
      <c r="R209" s="829"/>
    </row>
    <row r="210" spans="1:18" ht="13" thickBot="1">
      <c r="F210"/>
      <c r="J210" s="852"/>
    </row>
    <row r="211" spans="1:18" ht="13.5" thickBot="1">
      <c r="F211"/>
      <c r="H211" s="1246" t="s">
        <v>1601</v>
      </c>
      <c r="I211" s="1247"/>
      <c r="J211" s="1248">
        <f>J209-J207</f>
        <v>86795.46</v>
      </c>
    </row>
    <row r="212" spans="1:18">
      <c r="F212"/>
      <c r="J212" s="852">
        <v>89193.950000000041</v>
      </c>
    </row>
    <row r="213" spans="1:18">
      <c r="F213"/>
      <c r="J213" s="852">
        <f>J211-J212</f>
        <v>-2398.4900000000343</v>
      </c>
      <c r="K213" s="1245" t="s">
        <v>3354</v>
      </c>
    </row>
    <row r="214" spans="1:18">
      <c r="F214"/>
    </row>
    <row r="215" spans="1:18">
      <c r="F215"/>
    </row>
    <row r="216" spans="1:18">
      <c r="F216"/>
    </row>
    <row r="217" spans="1:18">
      <c r="F217"/>
    </row>
    <row r="218" spans="1:18">
      <c r="F218"/>
    </row>
    <row r="219" spans="1:18">
      <c r="F219"/>
    </row>
    <row r="220" spans="1:18">
      <c r="F220"/>
    </row>
    <row r="221" spans="1:18">
      <c r="F221"/>
    </row>
    <row r="222" spans="1:18">
      <c r="F222"/>
    </row>
    <row r="223" spans="1:18">
      <c r="F223"/>
    </row>
    <row r="224" spans="1:18">
      <c r="F224"/>
    </row>
    <row r="225" spans="6:6">
      <c r="F225"/>
    </row>
    <row r="226" spans="6:6">
      <c r="F226"/>
    </row>
    <row r="227" spans="6:6">
      <c r="F227"/>
    </row>
    <row r="228" spans="6:6">
      <c r="F228"/>
    </row>
    <row r="229" spans="6:6">
      <c r="F229"/>
    </row>
    <row r="230" spans="6:6">
      <c r="F230"/>
    </row>
    <row r="231" spans="6:6">
      <c r="F231"/>
    </row>
    <row r="232" spans="6:6">
      <c r="F232"/>
    </row>
    <row r="233" spans="6:6">
      <c r="F233"/>
    </row>
    <row r="234" spans="6:6">
      <c r="F234"/>
    </row>
    <row r="235" spans="6:6">
      <c r="F235"/>
    </row>
    <row r="236" spans="6:6">
      <c r="F236"/>
    </row>
    <row r="237" spans="6:6">
      <c r="F237"/>
    </row>
    <row r="238" spans="6:6">
      <c r="F238"/>
    </row>
    <row r="239" spans="6:6">
      <c r="F239"/>
    </row>
    <row r="240" spans="6:6">
      <c r="F240"/>
    </row>
    <row r="241" spans="6:6">
      <c r="F241"/>
    </row>
    <row r="242" spans="6:6">
      <c r="F242"/>
    </row>
    <row r="243" spans="6:6">
      <c r="F243"/>
    </row>
    <row r="244" spans="6:6">
      <c r="F244"/>
    </row>
    <row r="245" spans="6:6">
      <c r="F245"/>
    </row>
    <row r="246" spans="6:6">
      <c r="F246"/>
    </row>
    <row r="247" spans="6:6">
      <c r="F247"/>
    </row>
    <row r="248" spans="6:6">
      <c r="F248"/>
    </row>
    <row r="249" spans="6:6">
      <c r="F249"/>
    </row>
    <row r="250" spans="6:6">
      <c r="F250"/>
    </row>
    <row r="251" spans="6:6">
      <c r="F251"/>
    </row>
    <row r="252" spans="6:6">
      <c r="F252"/>
    </row>
    <row r="253" spans="6:6">
      <c r="F253"/>
    </row>
    <row r="254" spans="6:6">
      <c r="F254"/>
    </row>
    <row r="255" spans="6:6">
      <c r="F255"/>
    </row>
    <row r="256" spans="6:6">
      <c r="F256"/>
    </row>
    <row r="257" spans="6:6">
      <c r="F257"/>
    </row>
    <row r="258" spans="6:6">
      <c r="F258"/>
    </row>
    <row r="259" spans="6:6">
      <c r="F259"/>
    </row>
    <row r="260" spans="6:6">
      <c r="F260"/>
    </row>
    <row r="261" spans="6:6">
      <c r="F261"/>
    </row>
    <row r="262" spans="6:6">
      <c r="F262"/>
    </row>
    <row r="263" spans="6:6">
      <c r="F263"/>
    </row>
    <row r="264" spans="6:6">
      <c r="F264"/>
    </row>
    <row r="265" spans="6:6">
      <c r="F265"/>
    </row>
    <row r="266" spans="6:6">
      <c r="F266"/>
    </row>
    <row r="267" spans="6:6">
      <c r="F267"/>
    </row>
    <row r="268" spans="6:6">
      <c r="F268"/>
    </row>
    <row r="269" spans="6:6">
      <c r="F269"/>
    </row>
    <row r="270" spans="6:6">
      <c r="F270"/>
    </row>
    <row r="271" spans="6:6">
      <c r="F271"/>
    </row>
    <row r="272" spans="6:6">
      <c r="F272"/>
    </row>
    <row r="273" spans="6:6">
      <c r="F273"/>
    </row>
    <row r="274" spans="6:6">
      <c r="F274"/>
    </row>
    <row r="275" spans="6:6">
      <c r="F275"/>
    </row>
    <row r="276" spans="6:6">
      <c r="F276"/>
    </row>
    <row r="277" spans="6:6">
      <c r="F277"/>
    </row>
    <row r="278" spans="6:6">
      <c r="F278"/>
    </row>
    <row r="279" spans="6:6">
      <c r="F279"/>
    </row>
    <row r="280" spans="6:6">
      <c r="F280"/>
    </row>
    <row r="281" spans="6:6">
      <c r="F281"/>
    </row>
    <row r="282" spans="6:6">
      <c r="F282"/>
    </row>
    <row r="283" spans="6:6">
      <c r="F283"/>
    </row>
    <row r="284" spans="6:6">
      <c r="F284"/>
    </row>
    <row r="285" spans="6:6">
      <c r="F285"/>
    </row>
    <row r="286" spans="6:6">
      <c r="F286"/>
    </row>
    <row r="287" spans="6:6">
      <c r="F287"/>
    </row>
    <row r="288" spans="6:6">
      <c r="F288"/>
    </row>
    <row r="289" spans="6:6">
      <c r="F289"/>
    </row>
    <row r="290" spans="6:6">
      <c r="F290"/>
    </row>
    <row r="291" spans="6:6">
      <c r="F291"/>
    </row>
    <row r="292" spans="6:6">
      <c r="F292"/>
    </row>
    <row r="293" spans="6:6">
      <c r="F293"/>
    </row>
    <row r="294" spans="6:6">
      <c r="F294"/>
    </row>
    <row r="295" spans="6:6">
      <c r="F295"/>
    </row>
    <row r="296" spans="6:6">
      <c r="F296"/>
    </row>
    <row r="297" spans="6:6">
      <c r="F297"/>
    </row>
    <row r="298" spans="6:6">
      <c r="F298"/>
    </row>
    <row r="299" spans="6:6">
      <c r="F299"/>
    </row>
    <row r="300" spans="6:6">
      <c r="F300"/>
    </row>
    <row r="301" spans="6:6">
      <c r="F301"/>
    </row>
    <row r="302" spans="6:6">
      <c r="F302"/>
    </row>
    <row r="303" spans="6:6">
      <c r="F303"/>
    </row>
    <row r="304" spans="6:6">
      <c r="F304"/>
    </row>
    <row r="305" spans="6:6">
      <c r="F305"/>
    </row>
    <row r="306" spans="6:6">
      <c r="F306"/>
    </row>
    <row r="307" spans="6:6">
      <c r="F307"/>
    </row>
    <row r="308" spans="6:6">
      <c r="F308"/>
    </row>
    <row r="309" spans="6:6">
      <c r="F309"/>
    </row>
    <row r="310" spans="6:6">
      <c r="F310"/>
    </row>
    <row r="311" spans="6:6">
      <c r="F311"/>
    </row>
    <row r="312" spans="6:6">
      <c r="F312"/>
    </row>
    <row r="313" spans="6:6">
      <c r="F313"/>
    </row>
    <row r="314" spans="6:6">
      <c r="F314"/>
    </row>
    <row r="315" spans="6:6">
      <c r="F315"/>
    </row>
    <row r="316" spans="6:6">
      <c r="F316"/>
    </row>
    <row r="317" spans="6:6">
      <c r="F317"/>
    </row>
    <row r="318" spans="6:6">
      <c r="F318"/>
    </row>
    <row r="319" spans="6:6">
      <c r="F319"/>
    </row>
    <row r="320" spans="6:6">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c r="F402"/>
    </row>
    <row r="403" spans="6:6">
      <c r="F403"/>
    </row>
    <row r="404" spans="6:6">
      <c r="F404"/>
    </row>
    <row r="405" spans="6:6">
      <c r="F405"/>
    </row>
    <row r="406" spans="6:6">
      <c r="F406"/>
    </row>
    <row r="407" spans="6:6">
      <c r="F407"/>
    </row>
    <row r="408" spans="6:6">
      <c r="F408"/>
    </row>
    <row r="409" spans="6:6">
      <c r="F409"/>
    </row>
    <row r="410" spans="6:6">
      <c r="F410"/>
    </row>
    <row r="411" spans="6:6">
      <c r="F411"/>
    </row>
    <row r="412" spans="6:6">
      <c r="F412"/>
    </row>
    <row r="413" spans="6:6">
      <c r="F413"/>
    </row>
    <row r="414" spans="6:6">
      <c r="F414"/>
    </row>
    <row r="415" spans="6:6">
      <c r="F415"/>
    </row>
    <row r="416" spans="6:6">
      <c r="F416"/>
    </row>
    <row r="417" spans="6:6">
      <c r="F417"/>
    </row>
    <row r="418" spans="6:6">
      <c r="F418"/>
    </row>
    <row r="419" spans="6:6">
      <c r="F419"/>
    </row>
    <row r="420" spans="6:6">
      <c r="F420"/>
    </row>
    <row r="421" spans="6:6">
      <c r="F421"/>
    </row>
    <row r="422" spans="6:6">
      <c r="F422"/>
    </row>
    <row r="423" spans="6:6">
      <c r="F423"/>
    </row>
    <row r="424" spans="6:6">
      <c r="F424"/>
    </row>
    <row r="425" spans="6:6">
      <c r="F425"/>
    </row>
    <row r="426" spans="6:6">
      <c r="F426"/>
    </row>
    <row r="427" spans="6:6">
      <c r="F427"/>
    </row>
    <row r="428" spans="6:6">
      <c r="F428"/>
    </row>
    <row r="429" spans="6:6">
      <c r="F429"/>
    </row>
    <row r="430" spans="6:6">
      <c r="F430"/>
    </row>
    <row r="431" spans="6:6">
      <c r="F431"/>
    </row>
    <row r="432" spans="6:6">
      <c r="F432"/>
    </row>
    <row r="433" spans="6:6">
      <c r="F433"/>
    </row>
    <row r="434" spans="6:6">
      <c r="F434"/>
    </row>
    <row r="435" spans="6:6" outlineLevel="1">
      <c r="F435"/>
    </row>
    <row r="436" spans="6:6" outlineLevel="1">
      <c r="F436"/>
    </row>
    <row r="437" spans="6:6" outlineLevel="1">
      <c r="F437"/>
    </row>
    <row r="438" spans="6:6" outlineLevel="1">
      <c r="F438"/>
    </row>
    <row r="439" spans="6:6" outlineLevel="1">
      <c r="F439"/>
    </row>
    <row r="440" spans="6:6" outlineLevel="1">
      <c r="F440"/>
    </row>
    <row r="441" spans="6:6" outlineLevel="1">
      <c r="F441"/>
    </row>
    <row r="442" spans="6:6" outlineLevel="1">
      <c r="F442"/>
    </row>
    <row r="443" spans="6:6">
      <c r="F443"/>
    </row>
    <row r="444" spans="6:6" outlineLevel="1">
      <c r="F444"/>
    </row>
    <row r="445" spans="6:6" outlineLevel="1">
      <c r="F445"/>
    </row>
    <row r="446" spans="6:6">
      <c r="F446"/>
    </row>
    <row r="447" spans="6:6" outlineLevel="1">
      <c r="F447"/>
    </row>
    <row r="448" spans="6:6">
      <c r="F448"/>
    </row>
    <row r="449" spans="6:6" outlineLevel="1">
      <c r="F449"/>
    </row>
    <row r="450" spans="6:6" outlineLevel="1">
      <c r="F450"/>
    </row>
    <row r="451" spans="6:6" outlineLevel="1">
      <c r="F451"/>
    </row>
    <row r="452" spans="6:6">
      <c r="F452"/>
    </row>
    <row r="453" spans="6:6" outlineLevel="1">
      <c r="F453"/>
    </row>
    <row r="454" spans="6:6" outlineLevel="1">
      <c r="F454"/>
    </row>
    <row r="455" spans="6:6" outlineLevel="1">
      <c r="F455"/>
    </row>
    <row r="456" spans="6:6" outlineLevel="1">
      <c r="F456"/>
    </row>
    <row r="457" spans="6:6" outlineLevel="1">
      <c r="F457"/>
    </row>
    <row r="458" spans="6:6" outlineLevel="1">
      <c r="F458"/>
    </row>
    <row r="459" spans="6:6" outlineLevel="1">
      <c r="F459"/>
    </row>
    <row r="460" spans="6:6" outlineLevel="1">
      <c r="F460"/>
    </row>
    <row r="461" spans="6:6" outlineLevel="1">
      <c r="F461"/>
    </row>
    <row r="462" spans="6:6" outlineLevel="1">
      <c r="F462"/>
    </row>
    <row r="463" spans="6:6" outlineLevel="1">
      <c r="F463"/>
    </row>
    <row r="464" spans="6:6" outlineLevel="1">
      <c r="F464"/>
    </row>
    <row r="465" spans="6:6" outlineLevel="1">
      <c r="F465"/>
    </row>
    <row r="466" spans="6:6" outlineLevel="1">
      <c r="F466"/>
    </row>
    <row r="467" spans="6:6" outlineLevel="1">
      <c r="F467"/>
    </row>
    <row r="468" spans="6:6" outlineLevel="1">
      <c r="F468"/>
    </row>
    <row r="469" spans="6:6" outlineLevel="1">
      <c r="F469"/>
    </row>
    <row r="470" spans="6:6" outlineLevel="1">
      <c r="F470"/>
    </row>
    <row r="471" spans="6:6" outlineLevel="1">
      <c r="F471"/>
    </row>
    <row r="472" spans="6:6" outlineLevel="1">
      <c r="F472"/>
    </row>
    <row r="473" spans="6:6" outlineLevel="1">
      <c r="F473"/>
    </row>
    <row r="474" spans="6:6" outlineLevel="1">
      <c r="F474"/>
    </row>
    <row r="475" spans="6:6" outlineLevel="1">
      <c r="F475"/>
    </row>
    <row r="476" spans="6:6" outlineLevel="1">
      <c r="F476"/>
    </row>
    <row r="477" spans="6:6" outlineLevel="1">
      <c r="F477"/>
    </row>
    <row r="478" spans="6:6" outlineLevel="1">
      <c r="F478"/>
    </row>
    <row r="479" spans="6:6" outlineLevel="1">
      <c r="F479"/>
    </row>
    <row r="480" spans="6:6"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outlineLevel="1">
      <c r="F489"/>
    </row>
    <row r="490" spans="6:6" outlineLevel="1">
      <c r="F490"/>
    </row>
    <row r="491" spans="6:6" outlineLevel="1">
      <c r="F491"/>
    </row>
    <row r="492" spans="6:6" outlineLevel="1">
      <c r="F492"/>
    </row>
    <row r="493" spans="6:6" outlineLevel="1">
      <c r="F493"/>
    </row>
    <row r="494" spans="6:6" outlineLevel="1">
      <c r="F494"/>
    </row>
    <row r="495" spans="6:6" outlineLevel="1">
      <c r="F495"/>
    </row>
    <row r="496" spans="6:6" outlineLevel="1">
      <c r="F496"/>
    </row>
    <row r="497" spans="6:6" outlineLevel="1">
      <c r="F497"/>
    </row>
    <row r="498" spans="6:6" outlineLevel="1">
      <c r="F498"/>
    </row>
    <row r="499" spans="6:6" outlineLevel="1">
      <c r="F499"/>
    </row>
    <row r="500" spans="6:6" outlineLevel="1">
      <c r="F500"/>
    </row>
    <row r="501" spans="6:6" outlineLevel="1">
      <c r="F501"/>
    </row>
    <row r="502" spans="6:6">
      <c r="F502"/>
    </row>
    <row r="503" spans="6:6" outlineLevel="1">
      <c r="F503"/>
    </row>
    <row r="504" spans="6:6" outlineLevel="1">
      <c r="F504"/>
    </row>
    <row r="505" spans="6:6" outlineLevel="1">
      <c r="F505"/>
    </row>
    <row r="506" spans="6:6" outlineLevel="1">
      <c r="F506"/>
    </row>
    <row r="507" spans="6:6" outlineLevel="1">
      <c r="F507"/>
    </row>
    <row r="508" spans="6:6" outlineLevel="1">
      <c r="F508"/>
    </row>
    <row r="509" spans="6:6" outlineLevel="1">
      <c r="F509"/>
    </row>
    <row r="510" spans="6:6" outlineLevel="1">
      <c r="F510"/>
    </row>
    <row r="511" spans="6:6" outlineLevel="1">
      <c r="F511"/>
    </row>
    <row r="512" spans="6:6" outlineLevel="1">
      <c r="F512"/>
    </row>
    <row r="513" spans="6:6" outlineLevel="1">
      <c r="F513"/>
    </row>
    <row r="514" spans="6:6" outlineLevel="1">
      <c r="F514"/>
    </row>
    <row r="515" spans="6:6" outlineLevel="1">
      <c r="F515"/>
    </row>
    <row r="516" spans="6:6" outlineLevel="1">
      <c r="F516"/>
    </row>
    <row r="517" spans="6:6" outlineLevel="1">
      <c r="F517"/>
    </row>
    <row r="518" spans="6:6" outlineLevel="1">
      <c r="F518"/>
    </row>
    <row r="519" spans="6:6" outlineLevel="1">
      <c r="F519"/>
    </row>
    <row r="520" spans="6:6" outlineLevel="1">
      <c r="F520"/>
    </row>
    <row r="521" spans="6:6" outlineLevel="1">
      <c r="F521"/>
    </row>
    <row r="522" spans="6:6">
      <c r="F522"/>
    </row>
    <row r="523" spans="6:6" outlineLevel="1">
      <c r="F523"/>
    </row>
    <row r="524" spans="6:6" outlineLevel="1">
      <c r="F524"/>
    </row>
    <row r="525" spans="6:6" outlineLevel="1">
      <c r="F525"/>
    </row>
    <row r="526" spans="6:6" outlineLevel="1">
      <c r="F526"/>
    </row>
    <row r="527" spans="6:6" outlineLevel="1">
      <c r="F527"/>
    </row>
    <row r="528" spans="6:6" outlineLevel="1">
      <c r="F528"/>
    </row>
    <row r="529" spans="6:6" outlineLevel="1">
      <c r="F529"/>
    </row>
    <row r="530" spans="6:6">
      <c r="F530"/>
    </row>
    <row r="531" spans="6:6" outlineLevel="1">
      <c r="F531"/>
    </row>
    <row r="532" spans="6:6" outlineLevel="1">
      <c r="F532"/>
    </row>
    <row r="533" spans="6:6" outlineLevel="1">
      <c r="F533"/>
    </row>
    <row r="534" spans="6:6" outlineLevel="1">
      <c r="F534"/>
    </row>
    <row r="535" spans="6:6" outlineLevel="1">
      <c r="F535"/>
    </row>
    <row r="536" spans="6:6" outlineLevel="1">
      <c r="F536"/>
    </row>
    <row r="537" spans="6:6" outlineLevel="1">
      <c r="F537"/>
    </row>
    <row r="538" spans="6:6">
      <c r="F538"/>
    </row>
    <row r="539" spans="6:6" outlineLevel="1">
      <c r="F539"/>
    </row>
    <row r="540" spans="6:6" outlineLevel="1">
      <c r="F540"/>
    </row>
    <row r="541" spans="6:6" outlineLevel="1">
      <c r="F541"/>
    </row>
    <row r="542" spans="6:6" outlineLevel="1">
      <c r="F542"/>
    </row>
    <row r="543" spans="6:6" outlineLevel="1">
      <c r="F543"/>
    </row>
    <row r="544" spans="6:6" outlineLevel="1">
      <c r="F544"/>
    </row>
    <row r="545" spans="6:6" outlineLevel="1">
      <c r="F545"/>
    </row>
    <row r="546" spans="6:6" outlineLevel="1">
      <c r="F546"/>
    </row>
    <row r="547" spans="6:6">
      <c r="F547"/>
    </row>
    <row r="548" spans="6:6" outlineLevel="1">
      <c r="F548"/>
    </row>
    <row r="549" spans="6:6" outlineLevel="1">
      <c r="F549"/>
    </row>
    <row r="550" spans="6:6" outlineLevel="1">
      <c r="F550"/>
    </row>
    <row r="551" spans="6:6" outlineLevel="1">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c r="F568"/>
    </row>
    <row r="569" spans="6:6" outlineLevel="1">
      <c r="F569"/>
    </row>
    <row r="570" spans="6:6" outlineLevel="1">
      <c r="F570"/>
    </row>
    <row r="571" spans="6:6" outlineLevel="1">
      <c r="F571"/>
    </row>
    <row r="572" spans="6:6" outlineLevel="1">
      <c r="F572"/>
    </row>
    <row r="573" spans="6:6" outlineLevel="1">
      <c r="F573"/>
    </row>
    <row r="574" spans="6:6" outlineLevel="1">
      <c r="F574"/>
    </row>
    <row r="575" spans="6:6">
      <c r="F575"/>
    </row>
    <row r="576" spans="6:6" outlineLevel="1">
      <c r="F576"/>
    </row>
    <row r="577" spans="6:6" outlineLevel="1">
      <c r="F577"/>
    </row>
    <row r="578" spans="6:6">
      <c r="F578"/>
    </row>
    <row r="579" spans="6:6" outlineLevel="1">
      <c r="F579"/>
    </row>
    <row r="580" spans="6:6" outlineLevel="1">
      <c r="F580"/>
    </row>
    <row r="581" spans="6:6" outlineLevel="1">
      <c r="F581"/>
    </row>
    <row r="582" spans="6:6" outlineLevel="1">
      <c r="F582"/>
    </row>
    <row r="583" spans="6:6" outlineLevel="1">
      <c r="F583"/>
    </row>
    <row r="584" spans="6:6" outlineLevel="1">
      <c r="F584"/>
    </row>
    <row r="585" spans="6:6">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outlineLevel="1">
      <c r="F685"/>
    </row>
    <row r="686" spans="6:6" outlineLevel="1">
      <c r="F686"/>
    </row>
    <row r="687" spans="6:6" outlineLevel="1">
      <c r="F687"/>
    </row>
    <row r="688" spans="6:6" outlineLevel="1">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c r="F755"/>
    </row>
    <row r="756" spans="6:6" outlineLevel="1">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c r="F778"/>
    </row>
    <row r="779" spans="6:6" outlineLevel="1">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c r="F1075"/>
    </row>
    <row r="1076" spans="6:6" outlineLevel="1">
      <c r="F1076"/>
    </row>
    <row r="1077" spans="6:6">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c r="F1086"/>
    </row>
    <row r="1087" spans="6:6" outlineLevel="1">
      <c r="F1087"/>
    </row>
    <row r="1088" spans="6:6" outlineLevel="1">
      <c r="F1088"/>
    </row>
    <row r="1089" spans="6:6" outlineLevel="1">
      <c r="F1089"/>
    </row>
    <row r="1090" spans="6:6" outlineLevel="1">
      <c r="F1090"/>
    </row>
    <row r="1091" spans="6:6">
      <c r="F1091"/>
    </row>
    <row r="1092" spans="6:6" outlineLevel="1">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c r="F1145"/>
    </row>
    <row r="1146" spans="6:6" outlineLevel="1">
      <c r="F1146"/>
    </row>
    <row r="1147" spans="6:6">
      <c r="F1147"/>
    </row>
    <row r="1148" spans="6:6" outlineLevel="1">
      <c r="F1148"/>
    </row>
    <row r="1149" spans="6:6" outlineLevel="1">
      <c r="F1149"/>
    </row>
    <row r="1150" spans="6:6" outlineLevel="1">
      <c r="F1150"/>
    </row>
    <row r="1151" spans="6:6" outlineLevel="1">
      <c r="F1151"/>
    </row>
    <row r="1152" spans="6:6" outlineLevel="1">
      <c r="F1152"/>
    </row>
    <row r="1153" spans="6:6" outlineLevel="1">
      <c r="F1153"/>
    </row>
    <row r="1154" spans="6:6">
      <c r="F1154"/>
    </row>
    <row r="1155" spans="6:6" outlineLevel="1">
      <c r="F1155"/>
    </row>
    <row r="1156" spans="6:6" outlineLevel="1">
      <c r="F1156"/>
    </row>
    <row r="1157" spans="6:6">
      <c r="F1157"/>
    </row>
    <row r="1158" spans="6:6" outlineLevel="1">
      <c r="F1158"/>
    </row>
    <row r="1159" spans="6:6" outlineLevel="1">
      <c r="F1159"/>
    </row>
    <row r="1160" spans="6:6" outlineLevel="1">
      <c r="F1160"/>
    </row>
    <row r="1161" spans="6:6" outlineLevel="1">
      <c r="F1161"/>
    </row>
    <row r="1162" spans="6:6">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c r="F1169"/>
    </row>
    <row r="1170" spans="6:6" outlineLevel="1">
      <c r="F1170"/>
    </row>
    <row r="1171" spans="6:6" outlineLevel="1">
      <c r="F1171"/>
    </row>
    <row r="1172" spans="6:6" outlineLevel="1">
      <c r="F1172"/>
    </row>
    <row r="1173" spans="6:6" outlineLevel="1">
      <c r="F1173"/>
    </row>
    <row r="1174" spans="6:6" outlineLevel="1">
      <c r="F1174"/>
    </row>
    <row r="1175" spans="6:6" outlineLevel="1">
      <c r="F1175"/>
    </row>
    <row r="1176" spans="6:6" outlineLevel="1">
      <c r="F1176"/>
    </row>
    <row r="1177" spans="6:6" outlineLevel="1">
      <c r="F1177"/>
    </row>
    <row r="1178" spans="6:6">
      <c r="F1178"/>
    </row>
    <row r="1179" spans="6:6" outlineLevel="1">
      <c r="F1179"/>
    </row>
    <row r="1180" spans="6:6" outlineLevel="1">
      <c r="F1180"/>
    </row>
    <row r="1181" spans="6:6" outlineLevel="1">
      <c r="F1181"/>
    </row>
    <row r="1182" spans="6:6" outlineLevel="1">
      <c r="F1182"/>
    </row>
    <row r="1183" spans="6:6">
      <c r="F1183"/>
    </row>
    <row r="1184" spans="6:6" outlineLevel="1">
      <c r="F1184"/>
    </row>
    <row r="1185" spans="6:6">
      <c r="F1185"/>
    </row>
    <row r="1186" spans="6:6" outlineLevel="1">
      <c r="F1186"/>
    </row>
    <row r="1187" spans="6:6">
      <c r="F1187"/>
    </row>
    <row r="1188" spans="6:6" outlineLevel="1">
      <c r="F1188"/>
    </row>
    <row r="1189" spans="6:6">
      <c r="F1189"/>
    </row>
    <row r="1190" spans="6:6" outlineLevel="1">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c r="F1364"/>
    </row>
    <row r="1365" spans="6:6" outlineLevel="1">
      <c r="F1365"/>
    </row>
    <row r="1366" spans="6:6" outlineLevel="1">
      <c r="F1366"/>
    </row>
    <row r="1367" spans="6:6" outlineLevel="1">
      <c r="F1367"/>
    </row>
    <row r="1368" spans="6:6" outlineLevel="1">
      <c r="F1368"/>
    </row>
    <row r="1369" spans="6:6">
      <c r="F1369"/>
    </row>
    <row r="1370" spans="6:6" outlineLevel="1">
      <c r="F1370"/>
    </row>
    <row r="1371" spans="6:6" outlineLevel="1">
      <c r="F1371"/>
    </row>
    <row r="1372" spans="6:6" outlineLevel="1">
      <c r="F1372"/>
    </row>
    <row r="1373" spans="6:6" outlineLevel="1">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c r="F1767"/>
    </row>
    <row r="1768" spans="6:6" outlineLevel="1">
      <c r="F1768"/>
    </row>
    <row r="1769" spans="6:6" outlineLevel="1">
      <c r="F1769"/>
    </row>
    <row r="1770" spans="6:6" outlineLevel="1">
      <c r="F1770"/>
    </row>
    <row r="1771" spans="6:6" outlineLevel="1">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c r="F1791"/>
    </row>
    <row r="1792" spans="6:6">
      <c r="F1792"/>
    </row>
    <row r="1793" spans="6:6">
      <c r="F1793"/>
    </row>
    <row r="1794" spans="6:6">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sheetData>
  <autoFilter ref="A11:R209" xr:uid="{00000000-0009-0000-0000-00001E000000}"/>
  <dataValidations disablePrompts="1" count="1">
    <dataValidation type="textLength" errorStyle="information" allowBlank="1" showInputMessage="1" showErrorMessage="1" error="XLBVal:8=_x000d__x000a_XLBRowCount:3=200_x000d__x000a_XLBColCount:3=22_x000d__x000a_Style:2=2_x000d__x000a_" sqref="A10" xr:uid="{00000000-0002-0000-1E00-000000000000}">
      <formula1>0</formula1>
      <formula2>300</formula2>
    </dataValidation>
  </dataValidation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683"/>
  <sheetViews>
    <sheetView topLeftCell="F241" workbookViewId="0">
      <selection activeCell="J258" sqref="J258"/>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3.81640625" bestFit="1" customWidth="1"/>
    <col min="5" max="5" width="37.54296875" bestFit="1" customWidth="1"/>
    <col min="6" max="6" width="11.1796875" style="820" bestFit="1" customWidth="1"/>
    <col min="7" max="7" width="19.26953125" bestFit="1" customWidth="1"/>
    <col min="8" max="8" width="20" bestFit="1" customWidth="1"/>
    <col min="9" max="9" width="17.26953125" bestFit="1" customWidth="1"/>
    <col min="10" max="10" width="21.453125"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269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3464</v>
      </c>
      <c r="D3" s="824"/>
    </row>
    <row r="4" spans="1:22" ht="15" thickBot="1">
      <c r="A4" s="821"/>
      <c r="B4" s="822" t="s">
        <v>621</v>
      </c>
      <c r="C4" s="823" t="s">
        <v>3464</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s">
        <v>3465</v>
      </c>
      <c r="B10" s="829"/>
      <c r="C10" s="829"/>
      <c r="D10" s="829"/>
      <c r="E10" s="830"/>
      <c r="F10" s="831"/>
      <c r="G10" s="832"/>
      <c r="H10" s="829"/>
      <c r="I10" s="829"/>
      <c r="J10" s="829"/>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834" t="s">
        <v>3466</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29"/>
      <c r="B12" s="829" t="s">
        <v>3464</v>
      </c>
      <c r="C12" s="839">
        <v>43230</v>
      </c>
      <c r="D12" s="829" t="s">
        <v>3467</v>
      </c>
      <c r="E12" s="830" t="s">
        <v>589</v>
      </c>
      <c r="F12" s="831">
        <v>71977</v>
      </c>
      <c r="G12" s="832">
        <v>-727107.83</v>
      </c>
      <c r="H12" s="829">
        <v>-1000000</v>
      </c>
      <c r="I12" s="829" t="s">
        <v>322</v>
      </c>
      <c r="J12" s="1259">
        <f>H12</f>
        <v>-1000000</v>
      </c>
      <c r="K12" s="840" t="s">
        <v>644</v>
      </c>
      <c r="L12" s="841" t="s">
        <v>645</v>
      </c>
      <c r="M12" s="841" t="s">
        <v>352</v>
      </c>
      <c r="N12" s="841"/>
      <c r="O12" s="841" t="s">
        <v>646</v>
      </c>
      <c r="P12" s="841"/>
      <c r="Q12" s="841" t="s">
        <v>323</v>
      </c>
      <c r="R12" s="841"/>
      <c r="S12" s="829" t="s">
        <v>646</v>
      </c>
      <c r="T12" s="829"/>
      <c r="U12" s="829" t="s">
        <v>323</v>
      </c>
      <c r="V12" s="829"/>
    </row>
    <row r="13" spans="1:22" outlineLevel="1">
      <c r="A13" s="829"/>
      <c r="B13" s="829" t="s">
        <v>3464</v>
      </c>
      <c r="C13" s="839">
        <v>43230</v>
      </c>
      <c r="D13" s="829" t="s">
        <v>3467</v>
      </c>
      <c r="E13" s="830" t="s">
        <v>589</v>
      </c>
      <c r="F13" s="831">
        <v>71977</v>
      </c>
      <c r="G13" s="832">
        <v>-218132.35</v>
      </c>
      <c r="H13" s="829">
        <v>-300000</v>
      </c>
      <c r="I13" s="829" t="s">
        <v>322</v>
      </c>
      <c r="J13" s="1259">
        <f>H13</f>
        <v>-300000</v>
      </c>
      <c r="K13" s="840" t="s">
        <v>644</v>
      </c>
      <c r="L13" s="841" t="s">
        <v>645</v>
      </c>
      <c r="M13" s="841" t="s">
        <v>352</v>
      </c>
      <c r="N13" s="841"/>
      <c r="O13" s="841" t="s">
        <v>646</v>
      </c>
      <c r="P13" s="841"/>
      <c r="Q13" s="841" t="s">
        <v>323</v>
      </c>
      <c r="R13" s="841"/>
      <c r="S13" s="829" t="s">
        <v>646</v>
      </c>
      <c r="T13" s="829"/>
      <c r="U13" s="829" t="s">
        <v>323</v>
      </c>
      <c r="V13" s="829"/>
    </row>
    <row r="14" spans="1:22">
      <c r="A14" s="842" t="s">
        <v>647</v>
      </c>
      <c r="B14" s="842"/>
      <c r="C14" s="842"/>
      <c r="D14" s="842"/>
      <c r="E14" s="843"/>
      <c r="F14" s="844"/>
      <c r="G14" s="845">
        <f>SUM(G12:G13)</f>
        <v>-945240.17999999993</v>
      </c>
      <c r="H14" s="846">
        <f>SUM(H12:H13)</f>
        <v>-1300000</v>
      </c>
      <c r="I14" s="842"/>
      <c r="J14" s="1260">
        <f>SUM(J12:J13)</f>
        <v>-1300000</v>
      </c>
      <c r="K14" s="842"/>
      <c r="L14" s="842"/>
      <c r="M14" s="842"/>
      <c r="N14" s="842"/>
      <c r="O14" s="842"/>
      <c r="P14" s="842"/>
      <c r="Q14" s="842"/>
      <c r="R14" s="842"/>
      <c r="S14" s="829"/>
      <c r="T14" s="829"/>
      <c r="U14" s="829"/>
      <c r="V14" s="829"/>
    </row>
    <row r="15" spans="1:22" outlineLevel="1">
      <c r="A15" s="847" t="s">
        <v>72</v>
      </c>
      <c r="B15" s="829" t="s">
        <v>3464</v>
      </c>
      <c r="C15" s="839">
        <v>43251</v>
      </c>
      <c r="D15" s="829" t="s">
        <v>3468</v>
      </c>
      <c r="E15" s="830" t="s">
        <v>3469</v>
      </c>
      <c r="F15" s="831">
        <v>71697</v>
      </c>
      <c r="G15" s="832">
        <v>380.27</v>
      </c>
      <c r="H15" s="829">
        <v>539.51</v>
      </c>
      <c r="I15" s="829" t="s">
        <v>322</v>
      </c>
      <c r="J15" s="1259">
        <f>H15</f>
        <v>539.51</v>
      </c>
      <c r="K15" s="840" t="s">
        <v>1297</v>
      </c>
      <c r="L15" s="841" t="s">
        <v>661</v>
      </c>
      <c r="M15" s="841" t="s">
        <v>352</v>
      </c>
      <c r="N15" s="841"/>
      <c r="O15" s="841" t="s">
        <v>381</v>
      </c>
      <c r="P15" s="841" t="s">
        <v>5</v>
      </c>
      <c r="Q15" s="841" t="s">
        <v>323</v>
      </c>
      <c r="R15" s="841" t="s">
        <v>652</v>
      </c>
      <c r="S15" s="829" t="s">
        <v>381</v>
      </c>
      <c r="T15" s="829" t="s">
        <v>5</v>
      </c>
      <c r="U15" s="829" t="s">
        <v>323</v>
      </c>
      <c r="V15" s="829" t="s">
        <v>652</v>
      </c>
    </row>
    <row r="16" spans="1:22">
      <c r="A16" s="842" t="s">
        <v>647</v>
      </c>
      <c r="B16" s="842"/>
      <c r="C16" s="842"/>
      <c r="D16" s="842"/>
      <c r="E16" s="843"/>
      <c r="F16" s="844"/>
      <c r="G16" s="845">
        <f>SUM(G15:G15)</f>
        <v>380.27</v>
      </c>
      <c r="H16" s="846">
        <f>SUM(H15:H15)</f>
        <v>539.51</v>
      </c>
      <c r="I16" s="842"/>
      <c r="J16" s="1260">
        <f>SUM(J15:J15)</f>
        <v>539.51</v>
      </c>
      <c r="K16" s="842"/>
      <c r="L16" s="842"/>
      <c r="M16" s="842"/>
      <c r="N16" s="842"/>
      <c r="O16" s="842"/>
      <c r="P16" s="842"/>
      <c r="Q16" s="842"/>
      <c r="R16" s="842"/>
      <c r="S16" s="829"/>
      <c r="T16" s="829"/>
      <c r="U16" s="829"/>
      <c r="V16" s="829"/>
    </row>
    <row r="17" spans="1:22" outlineLevel="1">
      <c r="A17" s="847" t="s">
        <v>83</v>
      </c>
      <c r="B17" s="829" t="s">
        <v>3464</v>
      </c>
      <c r="C17" s="839">
        <v>43251</v>
      </c>
      <c r="D17" s="829" t="s">
        <v>3470</v>
      </c>
      <c r="E17" s="830" t="s">
        <v>3471</v>
      </c>
      <c r="F17" s="831">
        <v>71982</v>
      </c>
      <c r="G17" s="832">
        <v>177.34</v>
      </c>
      <c r="H17" s="829">
        <v>177.34</v>
      </c>
      <c r="I17" s="829" t="s">
        <v>60</v>
      </c>
      <c r="J17" s="1259">
        <v>243.9</v>
      </c>
      <c r="K17" s="840" t="s">
        <v>650</v>
      </c>
      <c r="L17" s="841" t="s">
        <v>645</v>
      </c>
      <c r="M17" s="841" t="s">
        <v>352</v>
      </c>
      <c r="N17" s="841" t="s">
        <v>2952</v>
      </c>
      <c r="O17" s="841"/>
      <c r="P17" s="841" t="s">
        <v>5</v>
      </c>
      <c r="Q17" s="841" t="s">
        <v>323</v>
      </c>
      <c r="R17" s="841" t="s">
        <v>652</v>
      </c>
      <c r="S17" s="829"/>
      <c r="T17" s="829" t="s">
        <v>5</v>
      </c>
      <c r="U17" s="829" t="s">
        <v>323</v>
      </c>
      <c r="V17" s="829" t="s">
        <v>652</v>
      </c>
    </row>
    <row r="18" spans="1:22" outlineLevel="1">
      <c r="A18" s="847" t="s">
        <v>83</v>
      </c>
      <c r="B18" s="829" t="s">
        <v>3464</v>
      </c>
      <c r="C18" s="839">
        <v>43251</v>
      </c>
      <c r="D18" s="829" t="s">
        <v>3470</v>
      </c>
      <c r="E18" s="830" t="s">
        <v>1391</v>
      </c>
      <c r="F18" s="831">
        <v>71983</v>
      </c>
      <c r="G18" s="832">
        <v>8.8699999999999992</v>
      </c>
      <c r="H18" s="829">
        <v>8.8699999999999992</v>
      </c>
      <c r="I18" s="829" t="s">
        <v>60</v>
      </c>
      <c r="J18" s="1259">
        <v>12.2</v>
      </c>
      <c r="K18" s="840" t="s">
        <v>650</v>
      </c>
      <c r="L18" s="841" t="s">
        <v>645</v>
      </c>
      <c r="M18" s="841" t="s">
        <v>352</v>
      </c>
      <c r="N18" s="841" t="s">
        <v>2952</v>
      </c>
      <c r="O18" s="841"/>
      <c r="P18" s="841" t="s">
        <v>655</v>
      </c>
      <c r="Q18" s="841" t="s">
        <v>323</v>
      </c>
      <c r="R18" s="840" t="s">
        <v>83</v>
      </c>
      <c r="S18" s="829"/>
      <c r="T18" s="829" t="s">
        <v>655</v>
      </c>
      <c r="U18" s="829" t="s">
        <v>323</v>
      </c>
      <c r="V18" s="847" t="s">
        <v>83</v>
      </c>
    </row>
    <row r="19" spans="1:22" outlineLevel="1">
      <c r="A19" s="847" t="s">
        <v>83</v>
      </c>
      <c r="B19" s="829" t="s">
        <v>3464</v>
      </c>
      <c r="C19" s="839">
        <v>43251</v>
      </c>
      <c r="D19" s="829" t="s">
        <v>3470</v>
      </c>
      <c r="E19" s="830" t="s">
        <v>1389</v>
      </c>
      <c r="F19" s="831">
        <v>71984</v>
      </c>
      <c r="G19" s="832">
        <v>2.66</v>
      </c>
      <c r="H19" s="829">
        <v>2.66</v>
      </c>
      <c r="I19" s="829" t="s">
        <v>60</v>
      </c>
      <c r="J19" s="1259">
        <v>3.66</v>
      </c>
      <c r="K19" s="840" t="s">
        <v>650</v>
      </c>
      <c r="L19" s="841" t="s">
        <v>645</v>
      </c>
      <c r="M19" s="841" t="s">
        <v>352</v>
      </c>
      <c r="N19" s="841" t="s">
        <v>2952</v>
      </c>
      <c r="O19" s="841"/>
      <c r="P19" s="841" t="s">
        <v>4</v>
      </c>
      <c r="Q19" s="841" t="s">
        <v>323</v>
      </c>
      <c r="R19" s="840" t="s">
        <v>652</v>
      </c>
      <c r="S19" s="829"/>
      <c r="T19" s="829" t="s">
        <v>4</v>
      </c>
      <c r="U19" s="829" t="s">
        <v>323</v>
      </c>
      <c r="V19" s="847" t="s">
        <v>652</v>
      </c>
    </row>
    <row r="20" spans="1:22" outlineLevel="1">
      <c r="A20" s="847" t="s">
        <v>83</v>
      </c>
      <c r="B20" s="829" t="s">
        <v>3464</v>
      </c>
      <c r="C20" s="839">
        <v>43251</v>
      </c>
      <c r="D20" s="829" t="s">
        <v>3470</v>
      </c>
      <c r="E20" s="830" t="s">
        <v>3471</v>
      </c>
      <c r="F20" s="831">
        <v>71982</v>
      </c>
      <c r="G20" s="832">
        <v>17.73</v>
      </c>
      <c r="H20" s="829">
        <v>17.73</v>
      </c>
      <c r="I20" s="829" t="s">
        <v>60</v>
      </c>
      <c r="J20" s="1259">
        <v>24.38</v>
      </c>
      <c r="K20" s="840" t="s">
        <v>656</v>
      </c>
      <c r="L20" s="841" t="s">
        <v>645</v>
      </c>
      <c r="M20" s="841" t="s">
        <v>352</v>
      </c>
      <c r="N20" s="841" t="s">
        <v>2952</v>
      </c>
      <c r="O20" s="841"/>
      <c r="P20" s="841" t="s">
        <v>5</v>
      </c>
      <c r="Q20" s="841" t="s">
        <v>323</v>
      </c>
      <c r="R20" s="840" t="s">
        <v>652</v>
      </c>
      <c r="S20" s="829"/>
      <c r="T20" s="829" t="s">
        <v>5</v>
      </c>
      <c r="U20" s="829" t="s">
        <v>323</v>
      </c>
      <c r="V20" s="847" t="s">
        <v>652</v>
      </c>
    </row>
    <row r="21" spans="1:22">
      <c r="A21" s="842" t="s">
        <v>647</v>
      </c>
      <c r="B21" s="842"/>
      <c r="C21" s="842"/>
      <c r="D21" s="842"/>
      <c r="E21" s="843"/>
      <c r="F21" s="844"/>
      <c r="G21" s="845">
        <f>SUM(G17:G20)</f>
        <v>206.6</v>
      </c>
      <c r="H21" s="846">
        <f>SUM(H17:H20)</f>
        <v>206.6</v>
      </c>
      <c r="I21" s="842"/>
      <c r="J21" s="1260">
        <f>SUM(J17:J20)</f>
        <v>284.14000000000004</v>
      </c>
      <c r="K21" s="842"/>
      <c r="L21" s="842"/>
      <c r="M21" s="842"/>
      <c r="N21" s="842"/>
      <c r="O21" s="842"/>
      <c r="P21" s="842"/>
      <c r="Q21" s="842"/>
      <c r="R21" s="842"/>
      <c r="S21" s="829"/>
      <c r="T21" s="829"/>
      <c r="U21" s="829"/>
      <c r="V21" s="829"/>
    </row>
    <row r="22" spans="1:22" outlineLevel="1">
      <c r="A22" s="847" t="s">
        <v>86</v>
      </c>
      <c r="B22" s="829" t="s">
        <v>3464</v>
      </c>
      <c r="C22" s="839">
        <v>43251</v>
      </c>
      <c r="D22" s="829" t="s">
        <v>3468</v>
      </c>
      <c r="E22" s="830" t="s">
        <v>3469</v>
      </c>
      <c r="F22" s="831">
        <v>71697</v>
      </c>
      <c r="G22" s="832">
        <v>3695.7</v>
      </c>
      <c r="H22" s="829">
        <v>5243.37</v>
      </c>
      <c r="I22" s="829" t="s">
        <v>322</v>
      </c>
      <c r="J22" s="1259">
        <f>H22</f>
        <v>5243.37</v>
      </c>
      <c r="K22" s="840" t="s">
        <v>1297</v>
      </c>
      <c r="L22" s="841" t="s">
        <v>661</v>
      </c>
      <c r="M22" s="841" t="s">
        <v>352</v>
      </c>
      <c r="N22" s="841"/>
      <c r="O22" s="841" t="s">
        <v>381</v>
      </c>
      <c r="P22" s="841" t="s">
        <v>5</v>
      </c>
      <c r="Q22" s="841" t="s">
        <v>323</v>
      </c>
      <c r="R22" s="840" t="s">
        <v>652</v>
      </c>
      <c r="S22" s="829" t="s">
        <v>381</v>
      </c>
      <c r="T22" s="829" t="s">
        <v>5</v>
      </c>
      <c r="U22" s="829" t="s">
        <v>323</v>
      </c>
      <c r="V22" s="847" t="s">
        <v>652</v>
      </c>
    </row>
    <row r="23" spans="1:22">
      <c r="A23" s="842" t="s">
        <v>647</v>
      </c>
      <c r="B23" s="842"/>
      <c r="C23" s="842"/>
      <c r="D23" s="842"/>
      <c r="E23" s="843"/>
      <c r="F23" s="844"/>
      <c r="G23" s="845">
        <f>SUM(G22:G22)</f>
        <v>3695.7</v>
      </c>
      <c r="H23" s="846">
        <f>SUM(H22:H22)</f>
        <v>5243.37</v>
      </c>
      <c r="I23" s="842"/>
      <c r="J23" s="1260">
        <f>SUM(J22:J22)</f>
        <v>5243.37</v>
      </c>
      <c r="K23" s="842"/>
      <c r="L23" s="842"/>
      <c r="M23" s="842"/>
      <c r="N23" s="842"/>
      <c r="O23" s="842"/>
      <c r="P23" s="842"/>
      <c r="Q23" s="842"/>
      <c r="R23" s="842"/>
      <c r="S23" s="829"/>
      <c r="T23" s="829"/>
      <c r="U23" s="829"/>
      <c r="V23" s="829"/>
    </row>
    <row r="24" spans="1:22" outlineLevel="1">
      <c r="A24" s="847" t="s">
        <v>93</v>
      </c>
      <c r="B24" s="829" t="s">
        <v>3464</v>
      </c>
      <c r="C24" s="839">
        <v>43251</v>
      </c>
      <c r="D24" s="829" t="s">
        <v>3468</v>
      </c>
      <c r="E24" s="830" t="s">
        <v>3469</v>
      </c>
      <c r="F24" s="831">
        <v>71697</v>
      </c>
      <c r="G24" s="832">
        <v>4228.99</v>
      </c>
      <c r="H24" s="829">
        <v>6000</v>
      </c>
      <c r="I24" s="829" t="s">
        <v>322</v>
      </c>
      <c r="J24" s="1259">
        <f>H24</f>
        <v>6000</v>
      </c>
      <c r="K24" s="840" t="s">
        <v>1297</v>
      </c>
      <c r="L24" s="841" t="s">
        <v>661</v>
      </c>
      <c r="M24" s="841" t="s">
        <v>352</v>
      </c>
      <c r="N24" s="841"/>
      <c r="O24" s="841" t="s">
        <v>381</v>
      </c>
      <c r="P24" s="841" t="s">
        <v>5</v>
      </c>
      <c r="Q24" s="841" t="s">
        <v>323</v>
      </c>
      <c r="R24" s="840" t="s">
        <v>652</v>
      </c>
      <c r="S24" s="829" t="s">
        <v>381</v>
      </c>
      <c r="T24" s="829" t="s">
        <v>5</v>
      </c>
      <c r="U24" s="829" t="s">
        <v>323</v>
      </c>
      <c r="V24" s="847" t="s">
        <v>652</v>
      </c>
    </row>
    <row r="25" spans="1:22">
      <c r="A25" s="842" t="s">
        <v>647</v>
      </c>
      <c r="B25" s="842"/>
      <c r="C25" s="842"/>
      <c r="D25" s="842"/>
      <c r="E25" s="843"/>
      <c r="F25" s="844"/>
      <c r="G25" s="845">
        <f>SUM(G24:G24)</f>
        <v>4228.99</v>
      </c>
      <c r="H25" s="846">
        <f>SUM(H24:H24)</f>
        <v>6000</v>
      </c>
      <c r="I25" s="842"/>
      <c r="J25" s="1260">
        <f>SUM(J24:J24)</f>
        <v>6000</v>
      </c>
      <c r="K25" s="842"/>
      <c r="L25" s="842"/>
      <c r="M25" s="842"/>
      <c r="N25" s="842"/>
      <c r="O25" s="842"/>
      <c r="P25" s="842"/>
      <c r="Q25" s="842"/>
      <c r="R25" s="842"/>
      <c r="S25" s="829"/>
      <c r="T25" s="829"/>
      <c r="U25" s="829"/>
      <c r="V25" s="829"/>
    </row>
    <row r="26" spans="1:22" outlineLevel="1">
      <c r="A26" s="847" t="s">
        <v>102</v>
      </c>
      <c r="B26" s="829" t="s">
        <v>3464</v>
      </c>
      <c r="C26" s="839">
        <v>43245</v>
      </c>
      <c r="D26" s="829" t="s">
        <v>3472</v>
      </c>
      <c r="E26" s="830" t="s">
        <v>3473</v>
      </c>
      <c r="F26" s="831">
        <v>71961</v>
      </c>
      <c r="G26" s="832">
        <v>79.98</v>
      </c>
      <c r="H26" s="829">
        <v>110</v>
      </c>
      <c r="I26" s="829" t="s">
        <v>322</v>
      </c>
      <c r="J26" s="1259">
        <f>H26</f>
        <v>110</v>
      </c>
      <c r="K26" s="840" t="s">
        <v>670</v>
      </c>
      <c r="L26" s="841" t="s">
        <v>661</v>
      </c>
      <c r="M26" s="841" t="s">
        <v>352</v>
      </c>
      <c r="N26" s="841" t="s">
        <v>674</v>
      </c>
      <c r="O26" s="841"/>
      <c r="P26" s="841" t="s">
        <v>5</v>
      </c>
      <c r="Q26" s="841" t="s">
        <v>323</v>
      </c>
      <c r="R26" s="840" t="s">
        <v>652</v>
      </c>
      <c r="S26" s="829"/>
      <c r="T26" s="829" t="s">
        <v>5</v>
      </c>
      <c r="U26" s="829" t="s">
        <v>323</v>
      </c>
      <c r="V26" s="847" t="s">
        <v>652</v>
      </c>
    </row>
    <row r="27" spans="1:22" outlineLevel="1">
      <c r="A27" s="847" t="s">
        <v>102</v>
      </c>
      <c r="B27" s="829" t="s">
        <v>3464</v>
      </c>
      <c r="C27" s="839">
        <v>43249</v>
      </c>
      <c r="D27" s="829" t="s">
        <v>3474</v>
      </c>
      <c r="E27" s="830" t="s">
        <v>3475</v>
      </c>
      <c r="F27" s="831">
        <v>71961</v>
      </c>
      <c r="G27" s="832">
        <v>52.35</v>
      </c>
      <c r="H27" s="829">
        <v>72</v>
      </c>
      <c r="I27" s="829" t="s">
        <v>322</v>
      </c>
      <c r="J27" s="1259">
        <f>H27</f>
        <v>72</v>
      </c>
      <c r="K27" s="840" t="s">
        <v>670</v>
      </c>
      <c r="L27" s="841" t="s">
        <v>661</v>
      </c>
      <c r="M27" s="841" t="s">
        <v>352</v>
      </c>
      <c r="N27" s="841" t="s">
        <v>674</v>
      </c>
      <c r="O27" s="841"/>
      <c r="P27" s="841" t="s">
        <v>5</v>
      </c>
      <c r="Q27" s="841" t="s">
        <v>323</v>
      </c>
      <c r="R27" s="840" t="s">
        <v>652</v>
      </c>
      <c r="S27" s="829"/>
      <c r="T27" s="829" t="s">
        <v>5</v>
      </c>
      <c r="U27" s="829" t="s">
        <v>323</v>
      </c>
      <c r="V27" s="847" t="s">
        <v>652</v>
      </c>
    </row>
    <row r="28" spans="1:22" outlineLevel="1">
      <c r="A28" s="847" t="s">
        <v>102</v>
      </c>
      <c r="B28" s="829" t="s">
        <v>3464</v>
      </c>
      <c r="C28" s="839">
        <v>43242</v>
      </c>
      <c r="D28" s="829" t="s">
        <v>3476</v>
      </c>
      <c r="E28" s="830" t="s">
        <v>3477</v>
      </c>
      <c r="F28" s="831">
        <v>71961</v>
      </c>
      <c r="G28" s="832">
        <v>334.47</v>
      </c>
      <c r="H28" s="829">
        <v>460</v>
      </c>
      <c r="I28" s="829" t="s">
        <v>322</v>
      </c>
      <c r="J28" s="1259">
        <f>H28</f>
        <v>460</v>
      </c>
      <c r="K28" s="840" t="s">
        <v>667</v>
      </c>
      <c r="L28" s="841" t="s">
        <v>661</v>
      </c>
      <c r="M28" s="841" t="s">
        <v>352</v>
      </c>
      <c r="N28" s="841" t="s">
        <v>758</v>
      </c>
      <c r="O28" s="841"/>
      <c r="P28" s="841" t="s">
        <v>5</v>
      </c>
      <c r="Q28" s="841" t="s">
        <v>323</v>
      </c>
      <c r="R28" s="840" t="s">
        <v>652</v>
      </c>
      <c r="S28" s="829"/>
      <c r="T28" s="829" t="s">
        <v>5</v>
      </c>
      <c r="U28" s="829" t="s">
        <v>323</v>
      </c>
      <c r="V28" s="847" t="s">
        <v>652</v>
      </c>
    </row>
    <row r="29" spans="1:22" outlineLevel="1">
      <c r="A29" s="847" t="s">
        <v>102</v>
      </c>
      <c r="B29" s="829" t="s">
        <v>3464</v>
      </c>
      <c r="C29" s="839">
        <v>43245</v>
      </c>
      <c r="D29" s="829" t="s">
        <v>3472</v>
      </c>
      <c r="E29" s="830" t="s">
        <v>3478</v>
      </c>
      <c r="F29" s="831">
        <v>71961</v>
      </c>
      <c r="G29" s="832">
        <v>21.81</v>
      </c>
      <c r="H29" s="829">
        <v>30</v>
      </c>
      <c r="I29" s="829" t="s">
        <v>322</v>
      </c>
      <c r="J29" s="1259">
        <f>H29</f>
        <v>30</v>
      </c>
      <c r="K29" s="840" t="s">
        <v>667</v>
      </c>
      <c r="L29" s="841" t="s">
        <v>661</v>
      </c>
      <c r="M29" s="841" t="s">
        <v>352</v>
      </c>
      <c r="N29" s="841" t="s">
        <v>674</v>
      </c>
      <c r="O29" s="841"/>
      <c r="P29" s="841" t="s">
        <v>5</v>
      </c>
      <c r="Q29" s="841" t="s">
        <v>323</v>
      </c>
      <c r="R29" s="840" t="s">
        <v>652</v>
      </c>
      <c r="S29" s="829"/>
      <c r="T29" s="829" t="s">
        <v>5</v>
      </c>
      <c r="U29" s="829" t="s">
        <v>323</v>
      </c>
      <c r="V29" s="847" t="s">
        <v>652</v>
      </c>
    </row>
    <row r="30" spans="1:22">
      <c r="A30" s="842" t="s">
        <v>647</v>
      </c>
      <c r="B30" s="842"/>
      <c r="C30" s="842"/>
      <c r="D30" s="842"/>
      <c r="E30" s="843"/>
      <c r="F30" s="844"/>
      <c r="G30" s="845">
        <f>SUM(G26:G29)</f>
        <v>488.61000000000007</v>
      </c>
      <c r="H30" s="846">
        <f>SUM(H26:H29)</f>
        <v>672</v>
      </c>
      <c r="I30" s="842"/>
      <c r="J30" s="1260">
        <f>SUM(J26:J29)</f>
        <v>672</v>
      </c>
      <c r="K30" s="842"/>
      <c r="L30" s="842"/>
      <c r="M30" s="842"/>
      <c r="N30" s="842"/>
      <c r="O30" s="842"/>
      <c r="P30" s="842"/>
      <c r="Q30" s="842"/>
      <c r="R30" s="842"/>
      <c r="S30" s="829"/>
      <c r="T30" s="829"/>
      <c r="U30" s="829"/>
      <c r="V30" s="829"/>
    </row>
    <row r="31" spans="1:22" outlineLevel="1">
      <c r="A31" s="847" t="s">
        <v>106</v>
      </c>
      <c r="B31" s="829" t="s">
        <v>3464</v>
      </c>
      <c r="C31" s="839">
        <v>43244</v>
      </c>
      <c r="D31" s="829" t="s">
        <v>3479</v>
      </c>
      <c r="E31" s="830" t="s">
        <v>3480</v>
      </c>
      <c r="F31" s="831">
        <v>71961</v>
      </c>
      <c r="G31" s="832">
        <v>471.65</v>
      </c>
      <c r="H31" s="829">
        <v>648.66999999999996</v>
      </c>
      <c r="I31" s="829" t="s">
        <v>322</v>
      </c>
      <c r="J31" s="1259">
        <f>H31</f>
        <v>648.66999999999996</v>
      </c>
      <c r="K31" s="840" t="s">
        <v>650</v>
      </c>
      <c r="L31" s="841" t="s">
        <v>661</v>
      </c>
      <c r="M31" s="841" t="s">
        <v>352</v>
      </c>
      <c r="N31" s="841" t="s">
        <v>1003</v>
      </c>
      <c r="O31" s="841"/>
      <c r="P31" s="841" t="s">
        <v>5</v>
      </c>
      <c r="Q31" s="841" t="s">
        <v>323</v>
      </c>
      <c r="R31" s="840" t="s">
        <v>652</v>
      </c>
      <c r="S31" s="829"/>
      <c r="T31" s="829" t="s">
        <v>5</v>
      </c>
      <c r="U31" s="829" t="s">
        <v>323</v>
      </c>
      <c r="V31" s="847" t="s">
        <v>652</v>
      </c>
    </row>
    <row r="32" spans="1:22" outlineLevel="1">
      <c r="A32" s="847" t="s">
        <v>106</v>
      </c>
      <c r="B32" s="829" t="s">
        <v>3464</v>
      </c>
      <c r="C32" s="839">
        <v>43248</v>
      </c>
      <c r="D32" s="829" t="s">
        <v>3481</v>
      </c>
      <c r="E32" s="830" t="s">
        <v>3482</v>
      </c>
      <c r="F32" s="831">
        <v>71961</v>
      </c>
      <c r="G32" s="832">
        <v>28.88</v>
      </c>
      <c r="H32" s="829">
        <v>39.72</v>
      </c>
      <c r="I32" s="829" t="s">
        <v>322</v>
      </c>
      <c r="J32" s="1259">
        <f>H32</f>
        <v>39.72</v>
      </c>
      <c r="K32" s="840" t="s">
        <v>656</v>
      </c>
      <c r="L32" s="841" t="s">
        <v>661</v>
      </c>
      <c r="M32" s="841" t="s">
        <v>352</v>
      </c>
      <c r="N32" s="841" t="s">
        <v>1003</v>
      </c>
      <c r="O32" s="841"/>
      <c r="P32" s="841" t="s">
        <v>5</v>
      </c>
      <c r="Q32" s="841" t="s">
        <v>323</v>
      </c>
      <c r="R32" s="840" t="s">
        <v>652</v>
      </c>
      <c r="S32" s="829"/>
      <c r="T32" s="829" t="s">
        <v>5</v>
      </c>
      <c r="U32" s="829" t="s">
        <v>323</v>
      </c>
      <c r="V32" s="847" t="s">
        <v>652</v>
      </c>
    </row>
    <row r="33" spans="1:22" outlineLevel="1">
      <c r="A33" s="847" t="s">
        <v>106</v>
      </c>
      <c r="B33" s="829" t="s">
        <v>3464</v>
      </c>
      <c r="C33" s="839">
        <v>43248</v>
      </c>
      <c r="D33" s="829" t="s">
        <v>3483</v>
      </c>
      <c r="E33" s="830" t="s">
        <v>2984</v>
      </c>
      <c r="F33" s="831">
        <v>71961</v>
      </c>
      <c r="G33" s="832">
        <v>10.19</v>
      </c>
      <c r="H33" s="829">
        <v>14.02</v>
      </c>
      <c r="I33" s="829" t="s">
        <v>322</v>
      </c>
      <c r="J33" s="1259">
        <f>H33</f>
        <v>14.02</v>
      </c>
      <c r="K33" s="840" t="s">
        <v>694</v>
      </c>
      <c r="L33" s="841" t="s">
        <v>661</v>
      </c>
      <c r="M33" s="841" t="s">
        <v>352</v>
      </c>
      <c r="N33" s="841" t="s">
        <v>1003</v>
      </c>
      <c r="O33" s="841"/>
      <c r="P33" s="841" t="s">
        <v>5</v>
      </c>
      <c r="Q33" s="841" t="s">
        <v>323</v>
      </c>
      <c r="R33" s="840" t="s">
        <v>652</v>
      </c>
      <c r="S33" s="829"/>
      <c r="T33" s="829" t="s">
        <v>5</v>
      </c>
      <c r="U33" s="829" t="s">
        <v>323</v>
      </c>
      <c r="V33" s="847" t="s">
        <v>652</v>
      </c>
    </row>
    <row r="34" spans="1:22" outlineLevel="1">
      <c r="A34" s="847" t="s">
        <v>106</v>
      </c>
      <c r="B34" s="829" t="s">
        <v>3464</v>
      </c>
      <c r="C34" s="839">
        <v>43245</v>
      </c>
      <c r="D34" s="829" t="s">
        <v>3474</v>
      </c>
      <c r="E34" s="830" t="s">
        <v>3371</v>
      </c>
      <c r="F34" s="831">
        <v>71961</v>
      </c>
      <c r="G34" s="832">
        <v>0.68</v>
      </c>
      <c r="H34" s="829">
        <v>0.93</v>
      </c>
      <c r="I34" s="829" t="s">
        <v>322</v>
      </c>
      <c r="J34" s="1259">
        <f>H34</f>
        <v>0.93</v>
      </c>
      <c r="K34" s="840" t="s">
        <v>694</v>
      </c>
      <c r="L34" s="841" t="s">
        <v>661</v>
      </c>
      <c r="M34" s="841" t="s">
        <v>352</v>
      </c>
      <c r="N34" s="841" t="s">
        <v>1003</v>
      </c>
      <c r="O34" s="841"/>
      <c r="P34" s="841" t="s">
        <v>5</v>
      </c>
      <c r="Q34" s="841" t="s">
        <v>323</v>
      </c>
      <c r="R34" s="840" t="s">
        <v>652</v>
      </c>
      <c r="S34" s="829"/>
      <c r="T34" s="829" t="s">
        <v>5</v>
      </c>
      <c r="U34" s="829" t="s">
        <v>323</v>
      </c>
      <c r="V34" s="847" t="s">
        <v>652</v>
      </c>
    </row>
    <row r="35" spans="1:22">
      <c r="A35" s="842" t="s">
        <v>647</v>
      </c>
      <c r="B35" s="842"/>
      <c r="C35" s="842"/>
      <c r="D35" s="842"/>
      <c r="E35" s="843"/>
      <c r="F35" s="844"/>
      <c r="G35" s="845">
        <f>SUM(G31:G34)</f>
        <v>511.4</v>
      </c>
      <c r="H35" s="846">
        <f>SUM(H31:H34)</f>
        <v>703.33999999999992</v>
      </c>
      <c r="I35" s="842"/>
      <c r="J35" s="1260">
        <f>SUM(J31:J34)</f>
        <v>703.33999999999992</v>
      </c>
      <c r="K35" s="842"/>
      <c r="L35" s="842"/>
      <c r="M35" s="842"/>
      <c r="N35" s="842"/>
      <c r="O35" s="842"/>
      <c r="P35" s="842"/>
      <c r="Q35" s="842"/>
      <c r="R35" s="842"/>
      <c r="S35" s="829"/>
      <c r="T35" s="829"/>
      <c r="U35" s="829"/>
      <c r="V35" s="829"/>
    </row>
    <row r="36" spans="1:22" outlineLevel="1">
      <c r="A36" s="847" t="s">
        <v>107</v>
      </c>
      <c r="B36" s="829" t="s">
        <v>3464</v>
      </c>
      <c r="C36" s="839">
        <v>43244</v>
      </c>
      <c r="D36" s="829" t="s">
        <v>3479</v>
      </c>
      <c r="E36" s="830" t="s">
        <v>3484</v>
      </c>
      <c r="F36" s="831">
        <v>71961</v>
      </c>
      <c r="G36" s="832">
        <v>1668.2</v>
      </c>
      <c r="H36" s="829">
        <v>2294.29</v>
      </c>
      <c r="I36" s="829" t="s">
        <v>322</v>
      </c>
      <c r="J36" s="1259">
        <f t="shared" ref="J36:J42" si="0">H36</f>
        <v>2294.29</v>
      </c>
      <c r="K36" s="840" t="s">
        <v>650</v>
      </c>
      <c r="L36" s="841" t="s">
        <v>661</v>
      </c>
      <c r="M36" s="841" t="s">
        <v>352</v>
      </c>
      <c r="N36" s="841" t="s">
        <v>1891</v>
      </c>
      <c r="O36" s="841"/>
      <c r="P36" s="841" t="s">
        <v>5</v>
      </c>
      <c r="Q36" s="841" t="s">
        <v>323</v>
      </c>
      <c r="R36" s="840" t="s">
        <v>652</v>
      </c>
      <c r="S36" s="829"/>
      <c r="T36" s="829" t="s">
        <v>5</v>
      </c>
      <c r="U36" s="829" t="s">
        <v>323</v>
      </c>
      <c r="V36" s="847" t="s">
        <v>652</v>
      </c>
    </row>
    <row r="37" spans="1:22" outlineLevel="1">
      <c r="A37" s="847" t="s">
        <v>107</v>
      </c>
      <c r="B37" s="829" t="s">
        <v>3464</v>
      </c>
      <c r="C37" s="839">
        <v>43248</v>
      </c>
      <c r="D37" s="829" t="s">
        <v>3481</v>
      </c>
      <c r="E37" s="830" t="s">
        <v>1892</v>
      </c>
      <c r="F37" s="831">
        <v>71961</v>
      </c>
      <c r="G37" s="832">
        <v>108.45</v>
      </c>
      <c r="H37" s="829">
        <v>149.15</v>
      </c>
      <c r="I37" s="829" t="s">
        <v>322</v>
      </c>
      <c r="J37" s="1259">
        <f t="shared" si="0"/>
        <v>149.15</v>
      </c>
      <c r="K37" s="840" t="s">
        <v>656</v>
      </c>
      <c r="L37" s="841" t="s">
        <v>661</v>
      </c>
      <c r="M37" s="841" t="s">
        <v>352</v>
      </c>
      <c r="N37" s="841" t="s">
        <v>1891</v>
      </c>
      <c r="O37" s="841"/>
      <c r="P37" s="841" t="s">
        <v>5</v>
      </c>
      <c r="Q37" s="841" t="s">
        <v>323</v>
      </c>
      <c r="R37" s="840" t="s">
        <v>652</v>
      </c>
      <c r="S37" s="829"/>
      <c r="T37" s="829" t="s">
        <v>5</v>
      </c>
      <c r="U37" s="829" t="s">
        <v>323</v>
      </c>
      <c r="V37" s="847" t="s">
        <v>652</v>
      </c>
    </row>
    <row r="38" spans="1:22" outlineLevel="1">
      <c r="A38" s="847" t="s">
        <v>107</v>
      </c>
      <c r="B38" s="829" t="s">
        <v>3464</v>
      </c>
      <c r="C38" s="839">
        <v>43238</v>
      </c>
      <c r="D38" s="829" t="s">
        <v>3485</v>
      </c>
      <c r="E38" s="830" t="s">
        <v>3486</v>
      </c>
      <c r="F38" s="831">
        <v>71961</v>
      </c>
      <c r="G38" s="832">
        <v>13.63</v>
      </c>
      <c r="H38" s="829">
        <v>18.75</v>
      </c>
      <c r="I38" s="829" t="s">
        <v>322</v>
      </c>
      <c r="J38" s="1259">
        <f t="shared" si="0"/>
        <v>18.75</v>
      </c>
      <c r="K38" s="840" t="s">
        <v>691</v>
      </c>
      <c r="L38" s="841" t="s">
        <v>661</v>
      </c>
      <c r="M38" s="841" t="s">
        <v>352</v>
      </c>
      <c r="N38" s="841" t="s">
        <v>1891</v>
      </c>
      <c r="O38" s="841"/>
      <c r="P38" s="841" t="s">
        <v>5</v>
      </c>
      <c r="Q38" s="841" t="s">
        <v>323</v>
      </c>
      <c r="R38" s="840" t="s">
        <v>652</v>
      </c>
      <c r="S38" s="829"/>
      <c r="T38" s="829" t="s">
        <v>5</v>
      </c>
      <c r="U38" s="829" t="s">
        <v>323</v>
      </c>
      <c r="V38" s="847" t="s">
        <v>652</v>
      </c>
    </row>
    <row r="39" spans="1:22" outlineLevel="1">
      <c r="A39" s="847" t="s">
        <v>107</v>
      </c>
      <c r="B39" s="829" t="s">
        <v>3464</v>
      </c>
      <c r="C39" s="839">
        <v>43238</v>
      </c>
      <c r="D39" s="829" t="s">
        <v>3485</v>
      </c>
      <c r="E39" s="830" t="s">
        <v>3487</v>
      </c>
      <c r="F39" s="831">
        <v>71961</v>
      </c>
      <c r="G39" s="832">
        <v>38.99</v>
      </c>
      <c r="H39" s="829">
        <v>53.63</v>
      </c>
      <c r="I39" s="829" t="s">
        <v>322</v>
      </c>
      <c r="J39" s="1259">
        <f t="shared" si="0"/>
        <v>53.63</v>
      </c>
      <c r="K39" s="840" t="s">
        <v>691</v>
      </c>
      <c r="L39" s="841" t="s">
        <v>661</v>
      </c>
      <c r="M39" s="841" t="s">
        <v>352</v>
      </c>
      <c r="N39" s="841" t="s">
        <v>1891</v>
      </c>
      <c r="O39" s="841"/>
      <c r="P39" s="841" t="s">
        <v>5</v>
      </c>
      <c r="Q39" s="841" t="s">
        <v>323</v>
      </c>
      <c r="R39" s="840" t="s">
        <v>652</v>
      </c>
      <c r="S39" s="829"/>
      <c r="T39" s="829" t="s">
        <v>5</v>
      </c>
      <c r="U39" s="829" t="s">
        <v>323</v>
      </c>
      <c r="V39" s="847" t="s">
        <v>652</v>
      </c>
    </row>
    <row r="40" spans="1:22" outlineLevel="1">
      <c r="A40" s="847" t="s">
        <v>107</v>
      </c>
      <c r="B40" s="829" t="s">
        <v>3464</v>
      </c>
      <c r="C40" s="839">
        <v>43249</v>
      </c>
      <c r="D40" s="829" t="s">
        <v>3474</v>
      </c>
      <c r="E40" s="830" t="s">
        <v>3488</v>
      </c>
      <c r="F40" s="831">
        <v>71961</v>
      </c>
      <c r="G40" s="832">
        <v>54.53</v>
      </c>
      <c r="H40" s="829">
        <v>75</v>
      </c>
      <c r="I40" s="829" t="s">
        <v>322</v>
      </c>
      <c r="J40" s="1259">
        <f t="shared" si="0"/>
        <v>75</v>
      </c>
      <c r="K40" s="840" t="s">
        <v>691</v>
      </c>
      <c r="L40" s="841" t="s">
        <v>661</v>
      </c>
      <c r="M40" s="841" t="s">
        <v>352</v>
      </c>
      <c r="N40" s="841" t="s">
        <v>1891</v>
      </c>
      <c r="O40" s="841"/>
      <c r="P40" s="841" t="s">
        <v>5</v>
      </c>
      <c r="Q40" s="841" t="s">
        <v>323</v>
      </c>
      <c r="R40" s="840" t="s">
        <v>652</v>
      </c>
      <c r="S40" s="829"/>
      <c r="T40" s="829" t="s">
        <v>5</v>
      </c>
      <c r="U40" s="829" t="s">
        <v>323</v>
      </c>
      <c r="V40" s="847" t="s">
        <v>652</v>
      </c>
    </row>
    <row r="41" spans="1:22" outlineLevel="1">
      <c r="A41" s="847" t="s">
        <v>107</v>
      </c>
      <c r="B41" s="829" t="s">
        <v>3464</v>
      </c>
      <c r="C41" s="839">
        <v>43245</v>
      </c>
      <c r="D41" s="829" t="s">
        <v>3474</v>
      </c>
      <c r="E41" s="830" t="s">
        <v>1894</v>
      </c>
      <c r="F41" s="831">
        <v>71961</v>
      </c>
      <c r="G41" s="832">
        <v>2.5499999999999998</v>
      </c>
      <c r="H41" s="829">
        <v>3.51</v>
      </c>
      <c r="I41" s="829" t="s">
        <v>322</v>
      </c>
      <c r="J41" s="1259">
        <f t="shared" si="0"/>
        <v>3.51</v>
      </c>
      <c r="K41" s="840" t="s">
        <v>694</v>
      </c>
      <c r="L41" s="841" t="s">
        <v>661</v>
      </c>
      <c r="M41" s="841" t="s">
        <v>352</v>
      </c>
      <c r="N41" s="841" t="s">
        <v>1891</v>
      </c>
      <c r="O41" s="841"/>
      <c r="P41" s="841" t="s">
        <v>5</v>
      </c>
      <c r="Q41" s="841" t="s">
        <v>323</v>
      </c>
      <c r="R41" s="840" t="s">
        <v>652</v>
      </c>
      <c r="S41" s="829"/>
      <c r="T41" s="829" t="s">
        <v>5</v>
      </c>
      <c r="U41" s="829" t="s">
        <v>323</v>
      </c>
      <c r="V41" s="847" t="s">
        <v>652</v>
      </c>
    </row>
    <row r="42" spans="1:22" outlineLevel="1">
      <c r="A42" s="847" t="s">
        <v>107</v>
      </c>
      <c r="B42" s="829" t="s">
        <v>3464</v>
      </c>
      <c r="C42" s="839">
        <v>43248</v>
      </c>
      <c r="D42" s="829" t="s">
        <v>3483</v>
      </c>
      <c r="E42" s="830" t="s">
        <v>1893</v>
      </c>
      <c r="F42" s="831">
        <v>71961</v>
      </c>
      <c r="G42" s="832">
        <v>38.270000000000003</v>
      </c>
      <c r="H42" s="829">
        <v>52.64</v>
      </c>
      <c r="I42" s="829" t="s">
        <v>322</v>
      </c>
      <c r="J42" s="1259">
        <f t="shared" si="0"/>
        <v>52.64</v>
      </c>
      <c r="K42" s="840" t="s">
        <v>694</v>
      </c>
      <c r="L42" s="841" t="s">
        <v>661</v>
      </c>
      <c r="M42" s="841" t="s">
        <v>352</v>
      </c>
      <c r="N42" s="841" t="s">
        <v>1891</v>
      </c>
      <c r="O42" s="841"/>
      <c r="P42" s="841" t="s">
        <v>5</v>
      </c>
      <c r="Q42" s="841" t="s">
        <v>323</v>
      </c>
      <c r="R42" s="840" t="s">
        <v>652</v>
      </c>
      <c r="S42" s="829"/>
      <c r="T42" s="829" t="s">
        <v>5</v>
      </c>
      <c r="U42" s="829" t="s">
        <v>323</v>
      </c>
      <c r="V42" s="847" t="s">
        <v>652</v>
      </c>
    </row>
    <row r="43" spans="1:22">
      <c r="A43" s="842" t="s">
        <v>647</v>
      </c>
      <c r="B43" s="842"/>
      <c r="C43" s="842"/>
      <c r="D43" s="842"/>
      <c r="E43" s="843"/>
      <c r="F43" s="844"/>
      <c r="G43" s="845">
        <f>SUM(G36:G42)</f>
        <v>1924.6200000000001</v>
      </c>
      <c r="H43" s="846">
        <f>SUM(H36:H42)</f>
        <v>2646.9700000000003</v>
      </c>
      <c r="I43" s="842"/>
      <c r="J43" s="1260">
        <f>SUM(J36:J42)</f>
        <v>2646.9700000000003</v>
      </c>
      <c r="K43" s="842"/>
      <c r="L43" s="842"/>
      <c r="M43" s="842"/>
      <c r="N43" s="842"/>
      <c r="O43" s="842"/>
      <c r="P43" s="842"/>
      <c r="Q43" s="842"/>
      <c r="R43" s="842"/>
      <c r="S43" s="829"/>
      <c r="T43" s="829"/>
      <c r="U43" s="829"/>
      <c r="V43" s="829"/>
    </row>
    <row r="44" spans="1:22" outlineLevel="1">
      <c r="A44" s="847" t="s">
        <v>108</v>
      </c>
      <c r="B44" s="829" t="s">
        <v>3464</v>
      </c>
      <c r="C44" s="839">
        <v>43244</v>
      </c>
      <c r="D44" s="829" t="s">
        <v>3479</v>
      </c>
      <c r="E44" s="830" t="s">
        <v>3489</v>
      </c>
      <c r="F44" s="831">
        <v>71961</v>
      </c>
      <c r="G44" s="832">
        <v>1710.95</v>
      </c>
      <c r="H44" s="829">
        <v>2353.09</v>
      </c>
      <c r="I44" s="829" t="s">
        <v>322</v>
      </c>
      <c r="J44" s="1259">
        <f>H44</f>
        <v>2353.09</v>
      </c>
      <c r="K44" s="840" t="s">
        <v>650</v>
      </c>
      <c r="L44" s="841" t="s">
        <v>661</v>
      </c>
      <c r="M44" s="841" t="s">
        <v>352</v>
      </c>
      <c r="N44" s="841" t="s">
        <v>674</v>
      </c>
      <c r="O44" s="841"/>
      <c r="P44" s="841" t="s">
        <v>5</v>
      </c>
      <c r="Q44" s="841" t="s">
        <v>323</v>
      </c>
      <c r="R44" s="840" t="s">
        <v>652</v>
      </c>
      <c r="S44" s="829"/>
      <c r="T44" s="829" t="s">
        <v>5</v>
      </c>
      <c r="U44" s="829" t="s">
        <v>323</v>
      </c>
      <c r="V44" s="847" t="s">
        <v>652</v>
      </c>
    </row>
    <row r="45" spans="1:22" outlineLevel="1">
      <c r="A45" s="847" t="s">
        <v>108</v>
      </c>
      <c r="B45" s="829" t="s">
        <v>3464</v>
      </c>
      <c r="C45" s="839">
        <v>43248</v>
      </c>
      <c r="D45" s="829" t="s">
        <v>3481</v>
      </c>
      <c r="E45" s="830" t="s">
        <v>3490</v>
      </c>
      <c r="F45" s="831">
        <v>71961</v>
      </c>
      <c r="G45" s="832">
        <v>109.35</v>
      </c>
      <c r="H45" s="829">
        <v>150.38999999999999</v>
      </c>
      <c r="I45" s="829" t="s">
        <v>322</v>
      </c>
      <c r="J45" s="1259">
        <f>H45</f>
        <v>150.38999999999999</v>
      </c>
      <c r="K45" s="840" t="s">
        <v>656</v>
      </c>
      <c r="L45" s="841" t="s">
        <v>661</v>
      </c>
      <c r="M45" s="841" t="s">
        <v>352</v>
      </c>
      <c r="N45" s="841" t="s">
        <v>674</v>
      </c>
      <c r="O45" s="841"/>
      <c r="P45" s="841" t="s">
        <v>5</v>
      </c>
      <c r="Q45" s="841" t="s">
        <v>323</v>
      </c>
      <c r="R45" s="840" t="s">
        <v>652</v>
      </c>
      <c r="S45" s="829"/>
      <c r="T45" s="829" t="s">
        <v>5</v>
      </c>
      <c r="U45" s="829" t="s">
        <v>323</v>
      </c>
      <c r="V45" s="847" t="s">
        <v>652</v>
      </c>
    </row>
    <row r="46" spans="1:22" outlineLevel="1">
      <c r="A46" s="847" t="s">
        <v>108</v>
      </c>
      <c r="B46" s="829" t="s">
        <v>3464</v>
      </c>
      <c r="C46" s="839">
        <v>43248</v>
      </c>
      <c r="D46" s="829" t="s">
        <v>3483</v>
      </c>
      <c r="E46" s="830" t="s">
        <v>3491</v>
      </c>
      <c r="F46" s="831">
        <v>71961</v>
      </c>
      <c r="G46" s="832">
        <v>38.590000000000003</v>
      </c>
      <c r="H46" s="829">
        <v>53.08</v>
      </c>
      <c r="I46" s="829" t="s">
        <v>322</v>
      </c>
      <c r="J46" s="1259">
        <f>H46</f>
        <v>53.08</v>
      </c>
      <c r="K46" s="840" t="s">
        <v>694</v>
      </c>
      <c r="L46" s="841" t="s">
        <v>661</v>
      </c>
      <c r="M46" s="841" t="s">
        <v>352</v>
      </c>
      <c r="N46" s="841" t="s">
        <v>674</v>
      </c>
      <c r="O46" s="841"/>
      <c r="P46" s="841" t="s">
        <v>5</v>
      </c>
      <c r="Q46" s="841" t="s">
        <v>323</v>
      </c>
      <c r="R46" s="840" t="s">
        <v>652</v>
      </c>
      <c r="S46" s="829"/>
      <c r="T46" s="829" t="s">
        <v>5</v>
      </c>
      <c r="U46" s="829" t="s">
        <v>323</v>
      </c>
      <c r="V46" s="847" t="s">
        <v>652</v>
      </c>
    </row>
    <row r="47" spans="1:22" outlineLevel="1">
      <c r="A47" s="847" t="s">
        <v>108</v>
      </c>
      <c r="B47" s="829" t="s">
        <v>3464</v>
      </c>
      <c r="C47" s="839">
        <v>43245</v>
      </c>
      <c r="D47" s="829" t="s">
        <v>3474</v>
      </c>
      <c r="E47" s="830" t="s">
        <v>3492</v>
      </c>
      <c r="F47" s="831">
        <v>71961</v>
      </c>
      <c r="G47" s="832">
        <v>2.57</v>
      </c>
      <c r="H47" s="829">
        <v>3.54</v>
      </c>
      <c r="I47" s="829" t="s">
        <v>322</v>
      </c>
      <c r="J47" s="1259">
        <f>H47</f>
        <v>3.54</v>
      </c>
      <c r="K47" s="840" t="s">
        <v>694</v>
      </c>
      <c r="L47" s="841" t="s">
        <v>661</v>
      </c>
      <c r="M47" s="841" t="s">
        <v>352</v>
      </c>
      <c r="N47" s="841" t="s">
        <v>674</v>
      </c>
      <c r="O47" s="841"/>
      <c r="P47" s="841" t="s">
        <v>5</v>
      </c>
      <c r="Q47" s="841" t="s">
        <v>323</v>
      </c>
      <c r="R47" s="840" t="s">
        <v>652</v>
      </c>
      <c r="S47" s="829"/>
      <c r="T47" s="829" t="s">
        <v>5</v>
      </c>
      <c r="U47" s="829" t="s">
        <v>323</v>
      </c>
      <c r="V47" s="847" t="s">
        <v>652</v>
      </c>
    </row>
    <row r="48" spans="1:22">
      <c r="A48" s="842" t="s">
        <v>647</v>
      </c>
      <c r="B48" s="842"/>
      <c r="C48" s="842"/>
      <c r="D48" s="842"/>
      <c r="E48" s="843"/>
      <c r="F48" s="844"/>
      <c r="G48" s="845">
        <f>SUM(G44:G47)</f>
        <v>1861.4599999999998</v>
      </c>
      <c r="H48" s="846">
        <f>SUM(H44:H47)</f>
        <v>2560.1</v>
      </c>
      <c r="I48" s="842"/>
      <c r="J48" s="1260">
        <f>SUM(J44:J47)</f>
        <v>2560.1</v>
      </c>
      <c r="K48" s="842"/>
      <c r="L48" s="842"/>
      <c r="M48" s="842"/>
      <c r="N48" s="842"/>
      <c r="O48" s="842"/>
      <c r="P48" s="842"/>
      <c r="Q48" s="842"/>
      <c r="R48" s="842"/>
      <c r="S48" s="829"/>
      <c r="T48" s="829"/>
      <c r="U48" s="829"/>
      <c r="V48" s="829"/>
    </row>
    <row r="49" spans="1:22" outlineLevel="1">
      <c r="A49" s="847" t="s">
        <v>109</v>
      </c>
      <c r="B49" s="829" t="s">
        <v>3464</v>
      </c>
      <c r="C49" s="839">
        <v>43244</v>
      </c>
      <c r="D49" s="829" t="s">
        <v>3479</v>
      </c>
      <c r="E49" s="830" t="s">
        <v>713</v>
      </c>
      <c r="F49" s="831">
        <v>71961</v>
      </c>
      <c r="G49" s="832">
        <v>1242.58</v>
      </c>
      <c r="H49" s="829">
        <v>1708.94</v>
      </c>
      <c r="I49" s="829" t="s">
        <v>322</v>
      </c>
      <c r="J49" s="1259">
        <f>H49</f>
        <v>1708.94</v>
      </c>
      <c r="K49" s="840" t="s">
        <v>650</v>
      </c>
      <c r="L49" s="841" t="s">
        <v>661</v>
      </c>
      <c r="M49" s="841" t="s">
        <v>352</v>
      </c>
      <c r="N49" s="841" t="s">
        <v>1021</v>
      </c>
      <c r="O49" s="841"/>
      <c r="P49" s="841" t="s">
        <v>5</v>
      </c>
      <c r="Q49" s="841" t="s">
        <v>323</v>
      </c>
      <c r="R49" s="840" t="s">
        <v>652</v>
      </c>
      <c r="S49" s="829"/>
      <c r="T49" s="829" t="s">
        <v>5</v>
      </c>
      <c r="U49" s="829" t="s">
        <v>323</v>
      </c>
      <c r="V49" s="847" t="s">
        <v>652</v>
      </c>
    </row>
    <row r="50" spans="1:22" outlineLevel="1">
      <c r="A50" s="847" t="s">
        <v>109</v>
      </c>
      <c r="B50" s="829" t="s">
        <v>3464</v>
      </c>
      <c r="C50" s="839">
        <v>43248</v>
      </c>
      <c r="D50" s="829" t="s">
        <v>3481</v>
      </c>
      <c r="E50" s="830" t="s">
        <v>716</v>
      </c>
      <c r="F50" s="831">
        <v>71961</v>
      </c>
      <c r="G50" s="832">
        <v>81.64</v>
      </c>
      <c r="H50" s="829">
        <v>112.28</v>
      </c>
      <c r="I50" s="829" t="s">
        <v>322</v>
      </c>
      <c r="J50" s="1259">
        <f>H50</f>
        <v>112.28</v>
      </c>
      <c r="K50" s="840" t="s">
        <v>656</v>
      </c>
      <c r="L50" s="841" t="s">
        <v>661</v>
      </c>
      <c r="M50" s="841" t="s">
        <v>352</v>
      </c>
      <c r="N50" s="841" t="s">
        <v>662</v>
      </c>
      <c r="O50" s="841"/>
      <c r="P50" s="841" t="s">
        <v>5</v>
      </c>
      <c r="Q50" s="841" t="s">
        <v>323</v>
      </c>
      <c r="R50" s="840" t="s">
        <v>652</v>
      </c>
      <c r="S50" s="829"/>
      <c r="T50" s="829" t="s">
        <v>5</v>
      </c>
      <c r="U50" s="829" t="s">
        <v>323</v>
      </c>
      <c r="V50" s="847" t="s">
        <v>652</v>
      </c>
    </row>
    <row r="51" spans="1:22" outlineLevel="1">
      <c r="A51" s="847" t="s">
        <v>109</v>
      </c>
      <c r="B51" s="829" t="s">
        <v>3464</v>
      </c>
      <c r="C51" s="839">
        <v>43245</v>
      </c>
      <c r="D51" s="829" t="s">
        <v>3474</v>
      </c>
      <c r="E51" s="830" t="s">
        <v>722</v>
      </c>
      <c r="F51" s="831">
        <v>71961</v>
      </c>
      <c r="G51" s="832">
        <v>1.92</v>
      </c>
      <c r="H51" s="829">
        <v>2.64</v>
      </c>
      <c r="I51" s="829" t="s">
        <v>322</v>
      </c>
      <c r="J51" s="1259">
        <f>H51</f>
        <v>2.64</v>
      </c>
      <c r="K51" s="840" t="s">
        <v>694</v>
      </c>
      <c r="L51" s="841" t="s">
        <v>661</v>
      </c>
      <c r="M51" s="841" t="s">
        <v>352</v>
      </c>
      <c r="N51" s="841" t="s">
        <v>662</v>
      </c>
      <c r="O51" s="841"/>
      <c r="P51" s="841" t="s">
        <v>5</v>
      </c>
      <c r="Q51" s="841" t="s">
        <v>323</v>
      </c>
      <c r="R51" s="840" t="s">
        <v>652</v>
      </c>
      <c r="S51" s="829"/>
      <c r="T51" s="829" t="s">
        <v>5</v>
      </c>
      <c r="U51" s="829" t="s">
        <v>323</v>
      </c>
      <c r="V51" s="847" t="s">
        <v>652</v>
      </c>
    </row>
    <row r="52" spans="1:22" outlineLevel="1">
      <c r="A52" s="847" t="s">
        <v>109</v>
      </c>
      <c r="B52" s="829" t="s">
        <v>3464</v>
      </c>
      <c r="C52" s="839">
        <v>43248</v>
      </c>
      <c r="D52" s="829" t="s">
        <v>3483</v>
      </c>
      <c r="E52" s="830" t="s">
        <v>719</v>
      </c>
      <c r="F52" s="831">
        <v>71961</v>
      </c>
      <c r="G52" s="832">
        <v>28.82</v>
      </c>
      <c r="H52" s="829">
        <v>39.630000000000003</v>
      </c>
      <c r="I52" s="829" t="s">
        <v>322</v>
      </c>
      <c r="J52" s="1259">
        <f>H52</f>
        <v>39.630000000000003</v>
      </c>
      <c r="K52" s="840" t="s">
        <v>694</v>
      </c>
      <c r="L52" s="841" t="s">
        <v>661</v>
      </c>
      <c r="M52" s="841" t="s">
        <v>352</v>
      </c>
      <c r="N52" s="841" t="s">
        <v>1021</v>
      </c>
      <c r="O52" s="841"/>
      <c r="P52" s="841" t="s">
        <v>5</v>
      </c>
      <c r="Q52" s="841" t="s">
        <v>323</v>
      </c>
      <c r="R52" s="840" t="s">
        <v>652</v>
      </c>
      <c r="S52" s="829"/>
      <c r="T52" s="829" t="s">
        <v>5</v>
      </c>
      <c r="U52" s="829" t="s">
        <v>323</v>
      </c>
      <c r="V52" s="847" t="s">
        <v>652</v>
      </c>
    </row>
    <row r="53" spans="1:22">
      <c r="A53" s="842" t="s">
        <v>647</v>
      </c>
      <c r="B53" s="842"/>
      <c r="C53" s="842"/>
      <c r="D53" s="842"/>
      <c r="E53" s="843"/>
      <c r="F53" s="844"/>
      <c r="G53" s="845">
        <f>SUM(G49:G52)</f>
        <v>1354.96</v>
      </c>
      <c r="H53" s="846">
        <f>SUM(H49:H52)</f>
        <v>1863.4900000000002</v>
      </c>
      <c r="I53" s="842"/>
      <c r="J53" s="1260">
        <f>SUM(J49:J52)</f>
        <v>1863.4900000000002</v>
      </c>
      <c r="K53" s="842"/>
      <c r="L53" s="842"/>
      <c r="M53" s="842"/>
      <c r="N53" s="842"/>
      <c r="O53" s="842"/>
      <c r="P53" s="842"/>
      <c r="Q53" s="842"/>
      <c r="R53" s="842"/>
      <c r="S53" s="829"/>
      <c r="T53" s="829"/>
      <c r="U53" s="829"/>
      <c r="V53" s="829"/>
    </row>
    <row r="54" spans="1:22" outlineLevel="1">
      <c r="A54" s="847" t="s">
        <v>110</v>
      </c>
      <c r="B54" s="829" t="s">
        <v>3464</v>
      </c>
      <c r="C54" s="839">
        <v>43244</v>
      </c>
      <c r="D54" s="829" t="s">
        <v>3479</v>
      </c>
      <c r="E54" s="830" t="s">
        <v>713</v>
      </c>
      <c r="F54" s="831">
        <v>71961</v>
      </c>
      <c r="G54" s="832">
        <v>1242.58</v>
      </c>
      <c r="H54" s="829">
        <v>1708.94</v>
      </c>
      <c r="I54" s="829" t="s">
        <v>322</v>
      </c>
      <c r="J54" s="1259">
        <f>H54</f>
        <v>1708.94</v>
      </c>
      <c r="K54" s="840" t="s">
        <v>650</v>
      </c>
      <c r="L54" s="841" t="s">
        <v>661</v>
      </c>
      <c r="M54" s="841" t="s">
        <v>352</v>
      </c>
      <c r="N54" s="841" t="s">
        <v>1021</v>
      </c>
      <c r="O54" s="841"/>
      <c r="P54" s="841" t="s">
        <v>5</v>
      </c>
      <c r="Q54" s="841" t="s">
        <v>323</v>
      </c>
      <c r="R54" s="840" t="s">
        <v>652</v>
      </c>
      <c r="S54" s="829"/>
      <c r="T54" s="829" t="s">
        <v>5</v>
      </c>
      <c r="U54" s="829" t="s">
        <v>323</v>
      </c>
      <c r="V54" s="847" t="s">
        <v>652</v>
      </c>
    </row>
    <row r="55" spans="1:22" outlineLevel="1">
      <c r="A55" s="847" t="s">
        <v>110</v>
      </c>
      <c r="B55" s="829" t="s">
        <v>3464</v>
      </c>
      <c r="C55" s="839">
        <v>43248</v>
      </c>
      <c r="D55" s="829" t="s">
        <v>3481</v>
      </c>
      <c r="E55" s="830" t="s">
        <v>716</v>
      </c>
      <c r="F55" s="831">
        <v>71961</v>
      </c>
      <c r="G55" s="832">
        <v>81.64</v>
      </c>
      <c r="H55" s="829">
        <v>112.28</v>
      </c>
      <c r="I55" s="829" t="s">
        <v>322</v>
      </c>
      <c r="J55" s="1259">
        <f>H55</f>
        <v>112.28</v>
      </c>
      <c r="K55" s="840" t="s">
        <v>656</v>
      </c>
      <c r="L55" s="841" t="s">
        <v>661</v>
      </c>
      <c r="M55" s="841" t="s">
        <v>352</v>
      </c>
      <c r="N55" s="841" t="s">
        <v>662</v>
      </c>
      <c r="O55" s="841"/>
      <c r="P55" s="841" t="s">
        <v>5</v>
      </c>
      <c r="Q55" s="841" t="s">
        <v>323</v>
      </c>
      <c r="R55" s="840" t="s">
        <v>652</v>
      </c>
      <c r="S55" s="829"/>
      <c r="T55" s="829" t="s">
        <v>5</v>
      </c>
      <c r="U55" s="829" t="s">
        <v>323</v>
      </c>
      <c r="V55" s="847" t="s">
        <v>652</v>
      </c>
    </row>
    <row r="56" spans="1:22" outlineLevel="1">
      <c r="A56" s="847" t="s">
        <v>110</v>
      </c>
      <c r="B56" s="829" t="s">
        <v>3464</v>
      </c>
      <c r="C56" s="839">
        <v>43248</v>
      </c>
      <c r="D56" s="829" t="s">
        <v>3483</v>
      </c>
      <c r="E56" s="830" t="s">
        <v>719</v>
      </c>
      <c r="F56" s="831">
        <v>71961</v>
      </c>
      <c r="G56" s="832">
        <v>28.82</v>
      </c>
      <c r="H56" s="829">
        <v>39.630000000000003</v>
      </c>
      <c r="I56" s="829" t="s">
        <v>322</v>
      </c>
      <c r="J56" s="1259">
        <f>H56</f>
        <v>39.630000000000003</v>
      </c>
      <c r="K56" s="840" t="s">
        <v>694</v>
      </c>
      <c r="L56" s="841" t="s">
        <v>661</v>
      </c>
      <c r="M56" s="841" t="s">
        <v>352</v>
      </c>
      <c r="N56" s="841" t="s">
        <v>1021</v>
      </c>
      <c r="O56" s="841"/>
      <c r="P56" s="841" t="s">
        <v>5</v>
      </c>
      <c r="Q56" s="841" t="s">
        <v>323</v>
      </c>
      <c r="R56" s="840" t="s">
        <v>652</v>
      </c>
      <c r="S56" s="829"/>
      <c r="T56" s="829" t="s">
        <v>5</v>
      </c>
      <c r="U56" s="829" t="s">
        <v>323</v>
      </c>
      <c r="V56" s="847" t="s">
        <v>652</v>
      </c>
    </row>
    <row r="57" spans="1:22" outlineLevel="1">
      <c r="A57" s="847" t="s">
        <v>110</v>
      </c>
      <c r="B57" s="829" t="s">
        <v>3464</v>
      </c>
      <c r="C57" s="839">
        <v>43245</v>
      </c>
      <c r="D57" s="829" t="s">
        <v>3474</v>
      </c>
      <c r="E57" s="830" t="s">
        <v>722</v>
      </c>
      <c r="F57" s="831">
        <v>71961</v>
      </c>
      <c r="G57" s="832">
        <v>1.92</v>
      </c>
      <c r="H57" s="829">
        <v>2.64</v>
      </c>
      <c r="I57" s="829" t="s">
        <v>322</v>
      </c>
      <c r="J57" s="1259">
        <f>H57</f>
        <v>2.64</v>
      </c>
      <c r="K57" s="840" t="s">
        <v>694</v>
      </c>
      <c r="L57" s="841" t="s">
        <v>661</v>
      </c>
      <c r="M57" s="841" t="s">
        <v>352</v>
      </c>
      <c r="N57" s="841" t="s">
        <v>662</v>
      </c>
      <c r="O57" s="841"/>
      <c r="P57" s="841" t="s">
        <v>5</v>
      </c>
      <c r="Q57" s="841" t="s">
        <v>323</v>
      </c>
      <c r="R57" s="840" t="s">
        <v>652</v>
      </c>
      <c r="S57" s="829"/>
      <c r="T57" s="829" t="s">
        <v>5</v>
      </c>
      <c r="U57" s="829" t="s">
        <v>323</v>
      </c>
      <c r="V57" s="847" t="s">
        <v>652</v>
      </c>
    </row>
    <row r="58" spans="1:22">
      <c r="A58" s="842" t="s">
        <v>647</v>
      </c>
      <c r="B58" s="842"/>
      <c r="C58" s="842"/>
      <c r="D58" s="842"/>
      <c r="E58" s="843"/>
      <c r="F58" s="844"/>
      <c r="G58" s="845">
        <f>SUM(G54:G57)</f>
        <v>1354.96</v>
      </c>
      <c r="H58" s="846">
        <f>SUM(H54:H57)</f>
        <v>1863.4900000000002</v>
      </c>
      <c r="I58" s="842"/>
      <c r="J58" s="1260">
        <f>SUM(J54:J57)</f>
        <v>1863.4900000000002</v>
      </c>
      <c r="K58" s="842"/>
      <c r="L58" s="842"/>
      <c r="M58" s="842"/>
      <c r="N58" s="842"/>
      <c r="O58" s="842"/>
      <c r="P58" s="842"/>
      <c r="Q58" s="842"/>
      <c r="R58" s="842"/>
      <c r="S58" s="829"/>
      <c r="T58" s="829"/>
      <c r="U58" s="829"/>
      <c r="V58" s="829"/>
    </row>
    <row r="59" spans="1:22" outlineLevel="1">
      <c r="A59" s="847" t="s">
        <v>111</v>
      </c>
      <c r="B59" s="829" t="s">
        <v>3464</v>
      </c>
      <c r="C59" s="839">
        <v>43244</v>
      </c>
      <c r="D59" s="829" t="s">
        <v>3479</v>
      </c>
      <c r="E59" s="830" t="s">
        <v>724</v>
      </c>
      <c r="F59" s="831">
        <v>71961</v>
      </c>
      <c r="G59" s="832">
        <v>149.72999999999999</v>
      </c>
      <c r="H59" s="829">
        <v>205.92</v>
      </c>
      <c r="I59" s="829" t="s">
        <v>322</v>
      </c>
      <c r="J59" s="1259">
        <f>H59</f>
        <v>205.92</v>
      </c>
      <c r="K59" s="840" t="s">
        <v>650</v>
      </c>
      <c r="L59" s="841" t="s">
        <v>661</v>
      </c>
      <c r="M59" s="841" t="s">
        <v>352</v>
      </c>
      <c r="N59" s="841" t="s">
        <v>725</v>
      </c>
      <c r="O59" s="841"/>
      <c r="P59" s="841" t="s">
        <v>5</v>
      </c>
      <c r="Q59" s="841" t="s">
        <v>323</v>
      </c>
      <c r="R59" s="840" t="s">
        <v>652</v>
      </c>
      <c r="S59" s="829"/>
      <c r="T59" s="829" t="s">
        <v>5</v>
      </c>
      <c r="U59" s="829" t="s">
        <v>323</v>
      </c>
      <c r="V59" s="847" t="s">
        <v>652</v>
      </c>
    </row>
    <row r="60" spans="1:22" outlineLevel="1">
      <c r="A60" s="847" t="s">
        <v>111</v>
      </c>
      <c r="B60" s="829" t="s">
        <v>3464</v>
      </c>
      <c r="C60" s="839">
        <v>43248</v>
      </c>
      <c r="D60" s="829" t="s">
        <v>3481</v>
      </c>
      <c r="E60" s="830" t="s">
        <v>727</v>
      </c>
      <c r="F60" s="831">
        <v>71961</v>
      </c>
      <c r="G60" s="832">
        <v>9.58</v>
      </c>
      <c r="H60" s="829">
        <v>13.17</v>
      </c>
      <c r="I60" s="829" t="s">
        <v>322</v>
      </c>
      <c r="J60" s="1259">
        <f>H60</f>
        <v>13.17</v>
      </c>
      <c r="K60" s="840" t="s">
        <v>656</v>
      </c>
      <c r="L60" s="841" t="s">
        <v>661</v>
      </c>
      <c r="M60" s="841" t="s">
        <v>352</v>
      </c>
      <c r="N60" s="841" t="s">
        <v>725</v>
      </c>
      <c r="O60" s="841"/>
      <c r="P60" s="841" t="s">
        <v>5</v>
      </c>
      <c r="Q60" s="841" t="s">
        <v>323</v>
      </c>
      <c r="R60" s="840" t="s">
        <v>652</v>
      </c>
      <c r="S60" s="829"/>
      <c r="T60" s="829" t="s">
        <v>5</v>
      </c>
      <c r="U60" s="829" t="s">
        <v>323</v>
      </c>
      <c r="V60" s="847" t="s">
        <v>652</v>
      </c>
    </row>
    <row r="61" spans="1:22" outlineLevel="1">
      <c r="A61" s="847" t="s">
        <v>111</v>
      </c>
      <c r="B61" s="829" t="s">
        <v>3464</v>
      </c>
      <c r="C61" s="839">
        <v>43248</v>
      </c>
      <c r="D61" s="829" t="s">
        <v>3483</v>
      </c>
      <c r="E61" s="830" t="s">
        <v>731</v>
      </c>
      <c r="F61" s="831">
        <v>71961</v>
      </c>
      <c r="G61" s="832">
        <v>3.38</v>
      </c>
      <c r="H61" s="829">
        <v>4.6500000000000004</v>
      </c>
      <c r="I61" s="829" t="s">
        <v>322</v>
      </c>
      <c r="J61" s="1259">
        <f>H61</f>
        <v>4.6500000000000004</v>
      </c>
      <c r="K61" s="840" t="s">
        <v>694</v>
      </c>
      <c r="L61" s="841" t="s">
        <v>661</v>
      </c>
      <c r="M61" s="841" t="s">
        <v>352</v>
      </c>
      <c r="N61" s="841" t="s">
        <v>725</v>
      </c>
      <c r="O61" s="841"/>
      <c r="P61" s="841" t="s">
        <v>5</v>
      </c>
      <c r="Q61" s="841" t="s">
        <v>323</v>
      </c>
      <c r="R61" s="840" t="s">
        <v>652</v>
      </c>
      <c r="S61" s="829"/>
      <c r="T61" s="829" t="s">
        <v>5</v>
      </c>
      <c r="U61" s="829" t="s">
        <v>323</v>
      </c>
      <c r="V61" s="847" t="s">
        <v>652</v>
      </c>
    </row>
    <row r="62" spans="1:22" outlineLevel="1">
      <c r="A62" s="847" t="s">
        <v>111</v>
      </c>
      <c r="B62" s="829" t="s">
        <v>3464</v>
      </c>
      <c r="C62" s="839">
        <v>43245</v>
      </c>
      <c r="D62" s="829" t="s">
        <v>3474</v>
      </c>
      <c r="E62" s="830" t="s">
        <v>736</v>
      </c>
      <c r="F62" s="831">
        <v>71961</v>
      </c>
      <c r="G62" s="832">
        <v>0.23</v>
      </c>
      <c r="H62" s="829">
        <v>0.31</v>
      </c>
      <c r="I62" s="829" t="s">
        <v>322</v>
      </c>
      <c r="J62" s="1259">
        <f>H62</f>
        <v>0.31</v>
      </c>
      <c r="K62" s="840" t="s">
        <v>694</v>
      </c>
      <c r="L62" s="841" t="s">
        <v>661</v>
      </c>
      <c r="M62" s="841" t="s">
        <v>352</v>
      </c>
      <c r="N62" s="841" t="s">
        <v>725</v>
      </c>
      <c r="O62" s="841"/>
      <c r="P62" s="841" t="s">
        <v>5</v>
      </c>
      <c r="Q62" s="841" t="s">
        <v>323</v>
      </c>
      <c r="R62" s="840" t="s">
        <v>652</v>
      </c>
      <c r="S62" s="829"/>
      <c r="T62" s="829" t="s">
        <v>5</v>
      </c>
      <c r="U62" s="829" t="s">
        <v>323</v>
      </c>
      <c r="V62" s="847" t="s">
        <v>652</v>
      </c>
    </row>
    <row r="63" spans="1:22">
      <c r="A63" s="842" t="s">
        <v>647</v>
      </c>
      <c r="B63" s="842"/>
      <c r="C63" s="842"/>
      <c r="D63" s="842"/>
      <c r="E63" s="843"/>
      <c r="F63" s="844"/>
      <c r="G63" s="845">
        <f>SUM(G59:G62)</f>
        <v>162.91999999999999</v>
      </c>
      <c r="H63" s="846">
        <f>SUM(H59:H62)</f>
        <v>224.04999999999998</v>
      </c>
      <c r="I63" s="842"/>
      <c r="J63" s="1260">
        <f>SUM(J59:J62)</f>
        <v>224.04999999999998</v>
      </c>
      <c r="K63" s="842"/>
      <c r="L63" s="842"/>
      <c r="M63" s="842"/>
      <c r="N63" s="842"/>
      <c r="O63" s="842"/>
      <c r="P63" s="842"/>
      <c r="Q63" s="842"/>
      <c r="R63" s="842"/>
      <c r="S63" s="829"/>
      <c r="T63" s="829"/>
      <c r="U63" s="829"/>
      <c r="V63" s="829"/>
    </row>
    <row r="64" spans="1:22" outlineLevel="1">
      <c r="A64" s="847" t="s">
        <v>113</v>
      </c>
      <c r="B64" s="829" t="s">
        <v>3464</v>
      </c>
      <c r="C64" s="839">
        <v>43244</v>
      </c>
      <c r="D64" s="829" t="s">
        <v>3479</v>
      </c>
      <c r="E64" s="830" t="s">
        <v>3493</v>
      </c>
      <c r="F64" s="831">
        <v>71961</v>
      </c>
      <c r="G64" s="832">
        <v>189.53</v>
      </c>
      <c r="H64" s="829">
        <v>260.66000000000003</v>
      </c>
      <c r="I64" s="829" t="s">
        <v>322</v>
      </c>
      <c r="J64" s="1259">
        <f>H64</f>
        <v>260.66000000000003</v>
      </c>
      <c r="K64" s="840" t="s">
        <v>650</v>
      </c>
      <c r="L64" s="841" t="s">
        <v>661</v>
      </c>
      <c r="M64" s="841" t="s">
        <v>352</v>
      </c>
      <c r="N64" s="841" t="s">
        <v>746</v>
      </c>
      <c r="O64" s="841"/>
      <c r="P64" s="841" t="s">
        <v>5</v>
      </c>
      <c r="Q64" s="841" t="s">
        <v>323</v>
      </c>
      <c r="R64" s="840" t="s">
        <v>652</v>
      </c>
      <c r="S64" s="829"/>
      <c r="T64" s="829" t="s">
        <v>5</v>
      </c>
      <c r="U64" s="829" t="s">
        <v>323</v>
      </c>
      <c r="V64" s="847" t="s">
        <v>652</v>
      </c>
    </row>
    <row r="65" spans="1:22" outlineLevel="1">
      <c r="A65" s="847" t="s">
        <v>113</v>
      </c>
      <c r="B65" s="829" t="s">
        <v>3464</v>
      </c>
      <c r="C65" s="839">
        <v>43248</v>
      </c>
      <c r="D65" s="829" t="s">
        <v>3481</v>
      </c>
      <c r="E65" s="830" t="s">
        <v>747</v>
      </c>
      <c r="F65" s="831">
        <v>71961</v>
      </c>
      <c r="G65" s="832">
        <v>11.92</v>
      </c>
      <c r="H65" s="829">
        <v>16.399999999999999</v>
      </c>
      <c r="I65" s="829" t="s">
        <v>322</v>
      </c>
      <c r="J65" s="1259">
        <f>H65</f>
        <v>16.399999999999999</v>
      </c>
      <c r="K65" s="840" t="s">
        <v>656</v>
      </c>
      <c r="L65" s="841" t="s">
        <v>661</v>
      </c>
      <c r="M65" s="841" t="s">
        <v>352</v>
      </c>
      <c r="N65" s="841" t="s">
        <v>746</v>
      </c>
      <c r="O65" s="841"/>
      <c r="P65" s="841" t="s">
        <v>5</v>
      </c>
      <c r="Q65" s="841" t="s">
        <v>323</v>
      </c>
      <c r="R65" s="840" t="s">
        <v>652</v>
      </c>
      <c r="S65" s="829"/>
      <c r="T65" s="829" t="s">
        <v>5</v>
      </c>
      <c r="U65" s="829" t="s">
        <v>323</v>
      </c>
      <c r="V65" s="847" t="s">
        <v>652</v>
      </c>
    </row>
    <row r="66" spans="1:22" outlineLevel="1">
      <c r="A66" s="847" t="s">
        <v>113</v>
      </c>
      <c r="B66" s="829" t="s">
        <v>3464</v>
      </c>
      <c r="C66" s="839">
        <v>43248</v>
      </c>
      <c r="D66" s="829" t="s">
        <v>3483</v>
      </c>
      <c r="E66" s="830" t="s">
        <v>748</v>
      </c>
      <c r="F66" s="831">
        <v>71961</v>
      </c>
      <c r="G66" s="832">
        <v>4.21</v>
      </c>
      <c r="H66" s="829">
        <v>5.79</v>
      </c>
      <c r="I66" s="829" t="s">
        <v>322</v>
      </c>
      <c r="J66" s="1259">
        <f>H66</f>
        <v>5.79</v>
      </c>
      <c r="K66" s="840" t="s">
        <v>694</v>
      </c>
      <c r="L66" s="841" t="s">
        <v>661</v>
      </c>
      <c r="M66" s="841" t="s">
        <v>352</v>
      </c>
      <c r="N66" s="841" t="s">
        <v>746</v>
      </c>
      <c r="O66" s="841"/>
      <c r="P66" s="841" t="s">
        <v>5</v>
      </c>
      <c r="Q66" s="841" t="s">
        <v>323</v>
      </c>
      <c r="R66" s="840" t="s">
        <v>652</v>
      </c>
      <c r="S66" s="829"/>
      <c r="T66" s="829" t="s">
        <v>5</v>
      </c>
      <c r="U66" s="829" t="s">
        <v>323</v>
      </c>
      <c r="V66" s="847" t="s">
        <v>652</v>
      </c>
    </row>
    <row r="67" spans="1:22" outlineLevel="1">
      <c r="A67" s="847" t="s">
        <v>113</v>
      </c>
      <c r="B67" s="829" t="s">
        <v>3464</v>
      </c>
      <c r="C67" s="839">
        <v>43245</v>
      </c>
      <c r="D67" s="829" t="s">
        <v>3474</v>
      </c>
      <c r="E67" s="830" t="s">
        <v>3494</v>
      </c>
      <c r="F67" s="831">
        <v>71961</v>
      </c>
      <c r="G67" s="832">
        <v>0.28000000000000003</v>
      </c>
      <c r="H67" s="829">
        <v>0.39</v>
      </c>
      <c r="I67" s="829" t="s">
        <v>322</v>
      </c>
      <c r="J67" s="1259">
        <f>H67</f>
        <v>0.39</v>
      </c>
      <c r="K67" s="840" t="s">
        <v>694</v>
      </c>
      <c r="L67" s="841" t="s">
        <v>661</v>
      </c>
      <c r="M67" s="841" t="s">
        <v>352</v>
      </c>
      <c r="N67" s="841" t="s">
        <v>746</v>
      </c>
      <c r="O67" s="841"/>
      <c r="P67" s="841" t="s">
        <v>5</v>
      </c>
      <c r="Q67" s="841" t="s">
        <v>323</v>
      </c>
      <c r="R67" s="840" t="s">
        <v>652</v>
      </c>
      <c r="S67" s="829"/>
      <c r="T67" s="829" t="s">
        <v>5</v>
      </c>
      <c r="U67" s="829" t="s">
        <v>323</v>
      </c>
      <c r="V67" s="847" t="s">
        <v>652</v>
      </c>
    </row>
    <row r="68" spans="1:22">
      <c r="A68" s="842" t="s">
        <v>647</v>
      </c>
      <c r="B68" s="842"/>
      <c r="C68" s="842"/>
      <c r="D68" s="842"/>
      <c r="E68" s="843"/>
      <c r="F68" s="844"/>
      <c r="G68" s="845">
        <f>SUM(G64:G67)</f>
        <v>205.94</v>
      </c>
      <c r="H68" s="846">
        <f>SUM(H64:H67)</f>
        <v>283.24</v>
      </c>
      <c r="I68" s="842"/>
      <c r="J68" s="1260">
        <f>SUM(J64:J67)</f>
        <v>283.24</v>
      </c>
      <c r="K68" s="842"/>
      <c r="L68" s="842"/>
      <c r="M68" s="842"/>
      <c r="N68" s="842"/>
      <c r="O68" s="842"/>
      <c r="P68" s="842"/>
      <c r="Q68" s="842"/>
      <c r="R68" s="842"/>
      <c r="S68" s="829"/>
      <c r="T68" s="829"/>
      <c r="U68" s="829"/>
      <c r="V68" s="829"/>
    </row>
    <row r="69" spans="1:22" outlineLevel="1">
      <c r="A69" s="847" t="s">
        <v>114</v>
      </c>
      <c r="B69" s="829" t="s">
        <v>3464</v>
      </c>
      <c r="C69" s="839">
        <v>43244</v>
      </c>
      <c r="D69" s="829" t="s">
        <v>3479</v>
      </c>
      <c r="E69" s="830" t="s">
        <v>3495</v>
      </c>
      <c r="F69" s="831">
        <v>71961</v>
      </c>
      <c r="G69" s="832">
        <v>94.26</v>
      </c>
      <c r="H69" s="829">
        <v>129.63999999999999</v>
      </c>
      <c r="I69" s="829" t="s">
        <v>322</v>
      </c>
      <c r="J69" s="1259">
        <f>H69</f>
        <v>129.63999999999999</v>
      </c>
      <c r="K69" s="840" t="s">
        <v>650</v>
      </c>
      <c r="L69" s="841" t="s">
        <v>661</v>
      </c>
      <c r="M69" s="841" t="s">
        <v>352</v>
      </c>
      <c r="N69" s="841" t="s">
        <v>799</v>
      </c>
      <c r="O69" s="841"/>
      <c r="P69" s="841" t="s">
        <v>5</v>
      </c>
      <c r="Q69" s="841" t="s">
        <v>323</v>
      </c>
      <c r="R69" s="840" t="s">
        <v>652</v>
      </c>
      <c r="S69" s="829"/>
      <c r="T69" s="829" t="s">
        <v>5</v>
      </c>
      <c r="U69" s="829" t="s">
        <v>323</v>
      </c>
      <c r="V69" s="847" t="s">
        <v>652</v>
      </c>
    </row>
    <row r="70" spans="1:22" outlineLevel="1">
      <c r="A70" s="847" t="s">
        <v>114</v>
      </c>
      <c r="B70" s="829" t="s">
        <v>3464</v>
      </c>
      <c r="C70" s="839">
        <v>43248</v>
      </c>
      <c r="D70" s="829" t="s">
        <v>3481</v>
      </c>
      <c r="E70" s="830" t="s">
        <v>800</v>
      </c>
      <c r="F70" s="831">
        <v>71961</v>
      </c>
      <c r="G70" s="832">
        <v>5.96</v>
      </c>
      <c r="H70" s="829">
        <v>8.1999999999999993</v>
      </c>
      <c r="I70" s="829" t="s">
        <v>322</v>
      </c>
      <c r="J70" s="1259">
        <f>H70</f>
        <v>8.1999999999999993</v>
      </c>
      <c r="K70" s="840" t="s">
        <v>656</v>
      </c>
      <c r="L70" s="841" t="s">
        <v>661</v>
      </c>
      <c r="M70" s="841" t="s">
        <v>352</v>
      </c>
      <c r="N70" s="841" t="s">
        <v>799</v>
      </c>
      <c r="O70" s="841"/>
      <c r="P70" s="841" t="s">
        <v>5</v>
      </c>
      <c r="Q70" s="841" t="s">
        <v>323</v>
      </c>
      <c r="R70" s="840" t="s">
        <v>652</v>
      </c>
      <c r="S70" s="829"/>
      <c r="T70" s="829" t="s">
        <v>5</v>
      </c>
      <c r="U70" s="829" t="s">
        <v>323</v>
      </c>
      <c r="V70" s="847" t="s">
        <v>652</v>
      </c>
    </row>
    <row r="71" spans="1:22" outlineLevel="1">
      <c r="A71" s="847" t="s">
        <v>114</v>
      </c>
      <c r="B71" s="829" t="s">
        <v>3464</v>
      </c>
      <c r="C71" s="839">
        <v>43245</v>
      </c>
      <c r="D71" s="829" t="s">
        <v>3474</v>
      </c>
      <c r="E71" s="830" t="s">
        <v>3496</v>
      </c>
      <c r="F71" s="831">
        <v>71961</v>
      </c>
      <c r="G71" s="832">
        <v>0.14000000000000001</v>
      </c>
      <c r="H71" s="829">
        <v>0.19</v>
      </c>
      <c r="I71" s="829" t="s">
        <v>322</v>
      </c>
      <c r="J71" s="1259">
        <f>H71</f>
        <v>0.19</v>
      </c>
      <c r="K71" s="840" t="s">
        <v>694</v>
      </c>
      <c r="L71" s="841" t="s">
        <v>661</v>
      </c>
      <c r="M71" s="841" t="s">
        <v>352</v>
      </c>
      <c r="N71" s="841" t="s">
        <v>799</v>
      </c>
      <c r="O71" s="841"/>
      <c r="P71" s="841" t="s">
        <v>5</v>
      </c>
      <c r="Q71" s="841" t="s">
        <v>323</v>
      </c>
      <c r="R71" s="840" t="s">
        <v>652</v>
      </c>
      <c r="S71" s="829"/>
      <c r="T71" s="829" t="s">
        <v>5</v>
      </c>
      <c r="U71" s="829" t="s">
        <v>323</v>
      </c>
      <c r="V71" s="847" t="s">
        <v>652</v>
      </c>
    </row>
    <row r="72" spans="1:22" outlineLevel="1">
      <c r="A72" s="847" t="s">
        <v>114</v>
      </c>
      <c r="B72" s="829" t="s">
        <v>3464</v>
      </c>
      <c r="C72" s="839">
        <v>43248</v>
      </c>
      <c r="D72" s="829" t="s">
        <v>3483</v>
      </c>
      <c r="E72" s="830" t="s">
        <v>801</v>
      </c>
      <c r="F72" s="831">
        <v>71961</v>
      </c>
      <c r="G72" s="832">
        <v>2.1</v>
      </c>
      <c r="H72" s="829">
        <v>2.89</v>
      </c>
      <c r="I72" s="829" t="s">
        <v>322</v>
      </c>
      <c r="J72" s="1259">
        <f>H72</f>
        <v>2.89</v>
      </c>
      <c r="K72" s="840" t="s">
        <v>694</v>
      </c>
      <c r="L72" s="841" t="s">
        <v>661</v>
      </c>
      <c r="M72" s="841" t="s">
        <v>352</v>
      </c>
      <c r="N72" s="841" t="s">
        <v>799</v>
      </c>
      <c r="O72" s="841"/>
      <c r="P72" s="841" t="s">
        <v>5</v>
      </c>
      <c r="Q72" s="841" t="s">
        <v>323</v>
      </c>
      <c r="R72" s="840" t="s">
        <v>652</v>
      </c>
      <c r="S72" s="829"/>
      <c r="T72" s="829" t="s">
        <v>5</v>
      </c>
      <c r="U72" s="829" t="s">
        <v>323</v>
      </c>
      <c r="V72" s="847" t="s">
        <v>652</v>
      </c>
    </row>
    <row r="73" spans="1:22">
      <c r="A73" s="842" t="s">
        <v>647</v>
      </c>
      <c r="B73" s="842"/>
      <c r="C73" s="842"/>
      <c r="D73" s="842"/>
      <c r="E73" s="843"/>
      <c r="F73" s="844"/>
      <c r="G73" s="845">
        <f>SUM(G69:G72)</f>
        <v>102.46</v>
      </c>
      <c r="H73" s="846">
        <f>SUM(H69:H72)</f>
        <v>140.91999999999996</v>
      </c>
      <c r="I73" s="842"/>
      <c r="J73" s="1260">
        <f>SUM(J69:J72)</f>
        <v>140.91999999999996</v>
      </c>
      <c r="K73" s="842"/>
      <c r="L73" s="842"/>
      <c r="M73" s="842"/>
      <c r="N73" s="842"/>
      <c r="O73" s="842"/>
      <c r="P73" s="842"/>
      <c r="Q73" s="842"/>
      <c r="R73" s="842"/>
      <c r="S73" s="829"/>
      <c r="T73" s="829"/>
      <c r="U73" s="829"/>
      <c r="V73" s="829"/>
    </row>
    <row r="74" spans="1:22" outlineLevel="1">
      <c r="A74" s="847" t="s">
        <v>115</v>
      </c>
      <c r="B74" s="829" t="s">
        <v>3464</v>
      </c>
      <c r="C74" s="839">
        <v>43244</v>
      </c>
      <c r="D74" s="829" t="s">
        <v>3479</v>
      </c>
      <c r="E74" s="830" t="s">
        <v>3497</v>
      </c>
      <c r="F74" s="831">
        <v>71961</v>
      </c>
      <c r="G74" s="832">
        <v>462.59</v>
      </c>
      <c r="H74" s="829">
        <v>636.21</v>
      </c>
      <c r="I74" s="829" t="s">
        <v>322</v>
      </c>
      <c r="J74" s="1259">
        <f t="shared" ref="J74:J81" si="1">H74</f>
        <v>636.21</v>
      </c>
      <c r="K74" s="840" t="s">
        <v>650</v>
      </c>
      <c r="L74" s="841" t="s">
        <v>661</v>
      </c>
      <c r="M74" s="841" t="s">
        <v>352</v>
      </c>
      <c r="N74" s="841" t="s">
        <v>760</v>
      </c>
      <c r="O74" s="841"/>
      <c r="P74" s="841" t="s">
        <v>5</v>
      </c>
      <c r="Q74" s="841" t="s">
        <v>323</v>
      </c>
      <c r="R74" s="840" t="s">
        <v>652</v>
      </c>
      <c r="S74" s="829"/>
      <c r="T74" s="829" t="s">
        <v>5</v>
      </c>
      <c r="U74" s="829" t="s">
        <v>323</v>
      </c>
      <c r="V74" s="847" t="s">
        <v>652</v>
      </c>
    </row>
    <row r="75" spans="1:22" outlineLevel="1">
      <c r="A75" s="847" t="s">
        <v>115</v>
      </c>
      <c r="B75" s="829" t="s">
        <v>3464</v>
      </c>
      <c r="C75" s="839">
        <v>43244</v>
      </c>
      <c r="D75" s="829" t="s">
        <v>3479</v>
      </c>
      <c r="E75" s="830" t="s">
        <v>3498</v>
      </c>
      <c r="F75" s="831">
        <v>71961</v>
      </c>
      <c r="G75" s="832">
        <v>431.76</v>
      </c>
      <c r="H75" s="829">
        <v>593.79999999999995</v>
      </c>
      <c r="I75" s="829" t="s">
        <v>322</v>
      </c>
      <c r="J75" s="1259">
        <f t="shared" si="1"/>
        <v>593.79999999999995</v>
      </c>
      <c r="K75" s="840" t="s">
        <v>650</v>
      </c>
      <c r="L75" s="841" t="s">
        <v>661</v>
      </c>
      <c r="M75" s="841" t="s">
        <v>352</v>
      </c>
      <c r="N75" s="841" t="s">
        <v>758</v>
      </c>
      <c r="O75" s="841"/>
      <c r="P75" s="841" t="s">
        <v>5</v>
      </c>
      <c r="Q75" s="841" t="s">
        <v>323</v>
      </c>
      <c r="R75" s="840" t="s">
        <v>652</v>
      </c>
      <c r="S75" s="829"/>
      <c r="T75" s="829" t="s">
        <v>5</v>
      </c>
      <c r="U75" s="829" t="s">
        <v>323</v>
      </c>
      <c r="V75" s="847" t="s">
        <v>652</v>
      </c>
    </row>
    <row r="76" spans="1:22" outlineLevel="1">
      <c r="A76" s="847" t="s">
        <v>115</v>
      </c>
      <c r="B76" s="829" t="s">
        <v>3464</v>
      </c>
      <c r="C76" s="839">
        <v>43248</v>
      </c>
      <c r="D76" s="829" t="s">
        <v>3481</v>
      </c>
      <c r="E76" s="830" t="s">
        <v>3378</v>
      </c>
      <c r="F76" s="831">
        <v>71961</v>
      </c>
      <c r="G76" s="832">
        <v>25.35</v>
      </c>
      <c r="H76" s="829">
        <v>34.86</v>
      </c>
      <c r="I76" s="829" t="s">
        <v>322</v>
      </c>
      <c r="J76" s="1259">
        <f t="shared" si="1"/>
        <v>34.86</v>
      </c>
      <c r="K76" s="840" t="s">
        <v>656</v>
      </c>
      <c r="L76" s="841" t="s">
        <v>661</v>
      </c>
      <c r="M76" s="841" t="s">
        <v>352</v>
      </c>
      <c r="N76" s="841" t="s">
        <v>758</v>
      </c>
      <c r="O76" s="841"/>
      <c r="P76" s="841" t="s">
        <v>5</v>
      </c>
      <c r="Q76" s="841" t="s">
        <v>323</v>
      </c>
      <c r="R76" s="840" t="s">
        <v>652</v>
      </c>
      <c r="S76" s="829"/>
      <c r="T76" s="829" t="s">
        <v>5</v>
      </c>
      <c r="U76" s="829" t="s">
        <v>323</v>
      </c>
      <c r="V76" s="847" t="s">
        <v>652</v>
      </c>
    </row>
    <row r="77" spans="1:22" outlineLevel="1">
      <c r="A77" s="847" t="s">
        <v>115</v>
      </c>
      <c r="B77" s="829" t="s">
        <v>3464</v>
      </c>
      <c r="C77" s="839">
        <v>43248</v>
      </c>
      <c r="D77" s="829" t="s">
        <v>3481</v>
      </c>
      <c r="E77" s="830" t="s">
        <v>761</v>
      </c>
      <c r="F77" s="831">
        <v>71961</v>
      </c>
      <c r="G77" s="832">
        <v>27.16</v>
      </c>
      <c r="H77" s="829">
        <v>37.35</v>
      </c>
      <c r="I77" s="829" t="s">
        <v>322</v>
      </c>
      <c r="J77" s="1259">
        <f t="shared" si="1"/>
        <v>37.35</v>
      </c>
      <c r="K77" s="840" t="s">
        <v>656</v>
      </c>
      <c r="L77" s="841" t="s">
        <v>661</v>
      </c>
      <c r="M77" s="841" t="s">
        <v>352</v>
      </c>
      <c r="N77" s="841" t="s">
        <v>760</v>
      </c>
      <c r="O77" s="841"/>
      <c r="P77" s="841" t="s">
        <v>5</v>
      </c>
      <c r="Q77" s="841" t="s">
        <v>323</v>
      </c>
      <c r="R77" s="840" t="s">
        <v>652</v>
      </c>
      <c r="S77" s="829"/>
      <c r="T77" s="829" t="s">
        <v>5</v>
      </c>
      <c r="U77" s="829" t="s">
        <v>323</v>
      </c>
      <c r="V77" s="847" t="s">
        <v>652</v>
      </c>
    </row>
    <row r="78" spans="1:22" outlineLevel="1">
      <c r="A78" s="847" t="s">
        <v>115</v>
      </c>
      <c r="B78" s="829" t="s">
        <v>3464</v>
      </c>
      <c r="C78" s="839">
        <v>43248</v>
      </c>
      <c r="D78" s="829" t="s">
        <v>3483</v>
      </c>
      <c r="E78" s="830" t="s">
        <v>1669</v>
      </c>
      <c r="F78" s="831">
        <v>71961</v>
      </c>
      <c r="G78" s="832">
        <v>8.94</v>
      </c>
      <c r="H78" s="829">
        <v>12.3</v>
      </c>
      <c r="I78" s="829" t="s">
        <v>322</v>
      </c>
      <c r="J78" s="1259">
        <f t="shared" si="1"/>
        <v>12.3</v>
      </c>
      <c r="K78" s="840" t="s">
        <v>694</v>
      </c>
      <c r="L78" s="841" t="s">
        <v>661</v>
      </c>
      <c r="M78" s="841" t="s">
        <v>352</v>
      </c>
      <c r="N78" s="841" t="s">
        <v>758</v>
      </c>
      <c r="O78" s="841"/>
      <c r="P78" s="841" t="s">
        <v>5</v>
      </c>
      <c r="Q78" s="841" t="s">
        <v>323</v>
      </c>
      <c r="R78" s="840" t="s">
        <v>652</v>
      </c>
      <c r="S78" s="829"/>
      <c r="T78" s="829" t="s">
        <v>5</v>
      </c>
      <c r="U78" s="829" t="s">
        <v>323</v>
      </c>
      <c r="V78" s="847" t="s">
        <v>652</v>
      </c>
    </row>
    <row r="79" spans="1:22" outlineLevel="1">
      <c r="A79" s="847" t="s">
        <v>115</v>
      </c>
      <c r="B79" s="829" t="s">
        <v>3464</v>
      </c>
      <c r="C79" s="839">
        <v>43245</v>
      </c>
      <c r="D79" s="829" t="s">
        <v>3474</v>
      </c>
      <c r="E79" s="830" t="s">
        <v>3499</v>
      </c>
      <c r="F79" s="831">
        <v>71961</v>
      </c>
      <c r="G79" s="832">
        <v>0.64</v>
      </c>
      <c r="H79" s="829">
        <v>0.88</v>
      </c>
      <c r="I79" s="829" t="s">
        <v>322</v>
      </c>
      <c r="J79" s="1259">
        <f t="shared" si="1"/>
        <v>0.88</v>
      </c>
      <c r="K79" s="840" t="s">
        <v>694</v>
      </c>
      <c r="L79" s="841" t="s">
        <v>661</v>
      </c>
      <c r="M79" s="841" t="s">
        <v>352</v>
      </c>
      <c r="N79" s="841" t="s">
        <v>760</v>
      </c>
      <c r="O79" s="841"/>
      <c r="P79" s="841" t="s">
        <v>5</v>
      </c>
      <c r="Q79" s="841" t="s">
        <v>323</v>
      </c>
      <c r="R79" s="840" t="s">
        <v>652</v>
      </c>
      <c r="S79" s="829"/>
      <c r="T79" s="829" t="s">
        <v>5</v>
      </c>
      <c r="U79" s="829" t="s">
        <v>323</v>
      </c>
      <c r="V79" s="847" t="s">
        <v>652</v>
      </c>
    </row>
    <row r="80" spans="1:22" outlineLevel="1">
      <c r="A80" s="847" t="s">
        <v>115</v>
      </c>
      <c r="B80" s="829" t="s">
        <v>3464</v>
      </c>
      <c r="C80" s="839">
        <v>43248</v>
      </c>
      <c r="D80" s="829" t="s">
        <v>3483</v>
      </c>
      <c r="E80" s="830" t="s">
        <v>763</v>
      </c>
      <c r="F80" s="831">
        <v>71961</v>
      </c>
      <c r="G80" s="832">
        <v>9.58</v>
      </c>
      <c r="H80" s="829">
        <v>13.18</v>
      </c>
      <c r="I80" s="829" t="s">
        <v>322</v>
      </c>
      <c r="J80" s="1259">
        <f t="shared" si="1"/>
        <v>13.18</v>
      </c>
      <c r="K80" s="840" t="s">
        <v>694</v>
      </c>
      <c r="L80" s="841" t="s">
        <v>661</v>
      </c>
      <c r="M80" s="841" t="s">
        <v>352</v>
      </c>
      <c r="N80" s="841" t="s">
        <v>760</v>
      </c>
      <c r="O80" s="841"/>
      <c r="P80" s="841" t="s">
        <v>5</v>
      </c>
      <c r="Q80" s="841" t="s">
        <v>323</v>
      </c>
      <c r="R80" s="840" t="s">
        <v>652</v>
      </c>
      <c r="S80" s="829"/>
      <c r="T80" s="829" t="s">
        <v>5</v>
      </c>
      <c r="U80" s="829" t="s">
        <v>323</v>
      </c>
      <c r="V80" s="847" t="s">
        <v>652</v>
      </c>
    </row>
    <row r="81" spans="1:22" outlineLevel="1">
      <c r="A81" s="847" t="s">
        <v>115</v>
      </c>
      <c r="B81" s="829" t="s">
        <v>3464</v>
      </c>
      <c r="C81" s="839">
        <v>43245</v>
      </c>
      <c r="D81" s="829" t="s">
        <v>3474</v>
      </c>
      <c r="E81" s="830" t="s">
        <v>3381</v>
      </c>
      <c r="F81" s="831">
        <v>71961</v>
      </c>
      <c r="G81" s="832">
        <v>0.6</v>
      </c>
      <c r="H81" s="829">
        <v>0.82</v>
      </c>
      <c r="I81" s="829" t="s">
        <v>322</v>
      </c>
      <c r="J81" s="1259">
        <f t="shared" si="1"/>
        <v>0.82</v>
      </c>
      <c r="K81" s="840" t="s">
        <v>694</v>
      </c>
      <c r="L81" s="841" t="s">
        <v>661</v>
      </c>
      <c r="M81" s="841" t="s">
        <v>352</v>
      </c>
      <c r="N81" s="841" t="s">
        <v>758</v>
      </c>
      <c r="O81" s="841"/>
      <c r="P81" s="841" t="s">
        <v>5</v>
      </c>
      <c r="Q81" s="841" t="s">
        <v>323</v>
      </c>
      <c r="R81" s="840" t="s">
        <v>652</v>
      </c>
      <c r="S81" s="829"/>
      <c r="T81" s="829" t="s">
        <v>5</v>
      </c>
      <c r="U81" s="829" t="s">
        <v>323</v>
      </c>
      <c r="V81" s="847" t="s">
        <v>652</v>
      </c>
    </row>
    <row r="82" spans="1:22">
      <c r="A82" s="842" t="s">
        <v>647</v>
      </c>
      <c r="B82" s="842"/>
      <c r="C82" s="842"/>
      <c r="D82" s="842"/>
      <c r="E82" s="843"/>
      <c r="F82" s="844"/>
      <c r="G82" s="845">
        <f>SUM(G74:G81)</f>
        <v>966.62</v>
      </c>
      <c r="H82" s="846">
        <f>SUM(H74:H81)</f>
        <v>1329.3999999999999</v>
      </c>
      <c r="I82" s="842"/>
      <c r="J82" s="1260">
        <f>SUM(J74:J81)</f>
        <v>1329.3999999999999</v>
      </c>
      <c r="K82" s="842"/>
      <c r="L82" s="842"/>
      <c r="M82" s="842"/>
      <c r="N82" s="842"/>
      <c r="O82" s="842"/>
      <c r="P82" s="842"/>
      <c r="Q82" s="842"/>
      <c r="R82" s="842"/>
      <c r="S82" s="829"/>
      <c r="T82" s="829"/>
      <c r="U82" s="829"/>
      <c r="V82" s="829"/>
    </row>
    <row r="83" spans="1:22" outlineLevel="1">
      <c r="A83" s="847" t="s">
        <v>274</v>
      </c>
      <c r="B83" s="829" t="s">
        <v>3464</v>
      </c>
      <c r="C83" s="839">
        <v>43244</v>
      </c>
      <c r="D83" s="829" t="s">
        <v>3479</v>
      </c>
      <c r="E83" s="830" t="s">
        <v>3500</v>
      </c>
      <c r="F83" s="831">
        <v>71961</v>
      </c>
      <c r="G83" s="832">
        <v>84.85</v>
      </c>
      <c r="H83" s="829">
        <v>116.69</v>
      </c>
      <c r="I83" s="829" t="s">
        <v>322</v>
      </c>
      <c r="J83" s="1259">
        <f>H83</f>
        <v>116.69</v>
      </c>
      <c r="K83" s="840" t="s">
        <v>650</v>
      </c>
      <c r="L83" s="841" t="s">
        <v>661</v>
      </c>
      <c r="M83" s="841" t="s">
        <v>352</v>
      </c>
      <c r="N83" s="841" t="s">
        <v>775</v>
      </c>
      <c r="O83" s="841"/>
      <c r="P83" s="841" t="s">
        <v>5</v>
      </c>
      <c r="Q83" s="841" t="s">
        <v>323</v>
      </c>
      <c r="R83" s="840" t="s">
        <v>652</v>
      </c>
      <c r="S83" s="829"/>
      <c r="T83" s="829" t="s">
        <v>5</v>
      </c>
      <c r="U83" s="829" t="s">
        <v>323</v>
      </c>
      <c r="V83" s="847" t="s">
        <v>652</v>
      </c>
    </row>
    <row r="84" spans="1:22" outlineLevel="1">
      <c r="A84" s="847" t="s">
        <v>274</v>
      </c>
      <c r="B84" s="829" t="s">
        <v>3464</v>
      </c>
      <c r="C84" s="839">
        <v>43248</v>
      </c>
      <c r="D84" s="829" t="s">
        <v>3481</v>
      </c>
      <c r="E84" s="830" t="s">
        <v>3501</v>
      </c>
      <c r="F84" s="831">
        <v>71961</v>
      </c>
      <c r="G84" s="832">
        <v>4.8099999999999996</v>
      </c>
      <c r="H84" s="829">
        <v>6.61</v>
      </c>
      <c r="I84" s="829" t="s">
        <v>322</v>
      </c>
      <c r="J84" s="1259">
        <f>H84</f>
        <v>6.61</v>
      </c>
      <c r="K84" s="840" t="s">
        <v>656</v>
      </c>
      <c r="L84" s="841" t="s">
        <v>661</v>
      </c>
      <c r="M84" s="841" t="s">
        <v>352</v>
      </c>
      <c r="N84" s="841" t="s">
        <v>775</v>
      </c>
      <c r="O84" s="841"/>
      <c r="P84" s="841" t="s">
        <v>5</v>
      </c>
      <c r="Q84" s="841" t="s">
        <v>323</v>
      </c>
      <c r="R84" s="840" t="s">
        <v>652</v>
      </c>
      <c r="S84" s="829"/>
      <c r="T84" s="829" t="s">
        <v>5</v>
      </c>
      <c r="U84" s="829" t="s">
        <v>323</v>
      </c>
      <c r="V84" s="847" t="s">
        <v>652</v>
      </c>
    </row>
    <row r="85" spans="1:22" outlineLevel="1">
      <c r="A85" s="847" t="s">
        <v>274</v>
      </c>
      <c r="B85" s="829" t="s">
        <v>3464</v>
      </c>
      <c r="C85" s="839">
        <v>43245</v>
      </c>
      <c r="D85" s="829" t="s">
        <v>3474</v>
      </c>
      <c r="E85" s="830" t="s">
        <v>3502</v>
      </c>
      <c r="F85" s="831">
        <v>71961</v>
      </c>
      <c r="G85" s="832">
        <v>0.12</v>
      </c>
      <c r="H85" s="829">
        <v>0.16</v>
      </c>
      <c r="I85" s="829" t="s">
        <v>322</v>
      </c>
      <c r="J85" s="1259">
        <f>H85</f>
        <v>0.16</v>
      </c>
      <c r="K85" s="840" t="s">
        <v>694</v>
      </c>
      <c r="L85" s="841" t="s">
        <v>661</v>
      </c>
      <c r="M85" s="841" t="s">
        <v>352</v>
      </c>
      <c r="N85" s="841" t="s">
        <v>775</v>
      </c>
      <c r="O85" s="841"/>
      <c r="P85" s="841" t="s">
        <v>5</v>
      </c>
      <c r="Q85" s="841" t="s">
        <v>323</v>
      </c>
      <c r="R85" s="840" t="s">
        <v>652</v>
      </c>
      <c r="S85" s="829"/>
      <c r="T85" s="829" t="s">
        <v>5</v>
      </c>
      <c r="U85" s="829" t="s">
        <v>323</v>
      </c>
      <c r="V85" s="847" t="s">
        <v>652</v>
      </c>
    </row>
    <row r="86" spans="1:22" outlineLevel="1">
      <c r="A86" s="847" t="s">
        <v>274</v>
      </c>
      <c r="B86" s="829" t="s">
        <v>3464</v>
      </c>
      <c r="C86" s="839">
        <v>43248</v>
      </c>
      <c r="D86" s="829" t="s">
        <v>3483</v>
      </c>
      <c r="E86" s="830" t="s">
        <v>1673</v>
      </c>
      <c r="F86" s="831">
        <v>71961</v>
      </c>
      <c r="G86" s="832">
        <v>1.69</v>
      </c>
      <c r="H86" s="829">
        <v>2.33</v>
      </c>
      <c r="I86" s="829" t="s">
        <v>322</v>
      </c>
      <c r="J86" s="1259">
        <f>H86</f>
        <v>2.33</v>
      </c>
      <c r="K86" s="840" t="s">
        <v>694</v>
      </c>
      <c r="L86" s="841" t="s">
        <v>661</v>
      </c>
      <c r="M86" s="841" t="s">
        <v>352</v>
      </c>
      <c r="N86" s="841" t="s">
        <v>775</v>
      </c>
      <c r="O86" s="841"/>
      <c r="P86" s="841" t="s">
        <v>5</v>
      </c>
      <c r="Q86" s="841" t="s">
        <v>323</v>
      </c>
      <c r="R86" s="840" t="s">
        <v>652</v>
      </c>
      <c r="S86" s="829"/>
      <c r="T86" s="829" t="s">
        <v>5</v>
      </c>
      <c r="U86" s="829" t="s">
        <v>323</v>
      </c>
      <c r="V86" s="847" t="s">
        <v>652</v>
      </c>
    </row>
    <row r="87" spans="1:22">
      <c r="A87" s="842" t="s">
        <v>647</v>
      </c>
      <c r="B87" s="842"/>
      <c r="C87" s="842"/>
      <c r="D87" s="842"/>
      <c r="E87" s="843"/>
      <c r="F87" s="844"/>
      <c r="G87" s="845">
        <f>SUM(G83:G86)</f>
        <v>91.47</v>
      </c>
      <c r="H87" s="846">
        <f>SUM(H83:H86)</f>
        <v>125.78999999999999</v>
      </c>
      <c r="I87" s="842"/>
      <c r="J87" s="1260">
        <f>SUM(J83:J86)</f>
        <v>125.78999999999999</v>
      </c>
      <c r="K87" s="842"/>
      <c r="L87" s="842"/>
      <c r="M87" s="842"/>
      <c r="N87" s="842"/>
      <c r="O87" s="842"/>
      <c r="P87" s="842"/>
      <c r="Q87" s="842"/>
      <c r="R87" s="842"/>
      <c r="S87" s="829"/>
      <c r="T87" s="829"/>
      <c r="U87" s="829"/>
      <c r="V87" s="829"/>
    </row>
    <row r="88" spans="1:22" outlineLevel="1">
      <c r="A88" s="847" t="s">
        <v>275</v>
      </c>
      <c r="B88" s="829" t="s">
        <v>3464</v>
      </c>
      <c r="C88" s="839">
        <v>43244</v>
      </c>
      <c r="D88" s="829" t="s">
        <v>3479</v>
      </c>
      <c r="E88" s="830" t="s">
        <v>3503</v>
      </c>
      <c r="F88" s="831">
        <v>71961</v>
      </c>
      <c r="G88" s="832">
        <v>100.44</v>
      </c>
      <c r="H88" s="829">
        <v>138.13999999999999</v>
      </c>
      <c r="I88" s="829" t="s">
        <v>322</v>
      </c>
      <c r="J88" s="1259">
        <f>H88</f>
        <v>138.13999999999999</v>
      </c>
      <c r="K88" s="840" t="s">
        <v>650</v>
      </c>
      <c r="L88" s="841" t="s">
        <v>661</v>
      </c>
      <c r="M88" s="841" t="s">
        <v>352</v>
      </c>
      <c r="N88" s="841" t="s">
        <v>783</v>
      </c>
      <c r="O88" s="841"/>
      <c r="P88" s="841" t="s">
        <v>5</v>
      </c>
      <c r="Q88" s="841" t="s">
        <v>323</v>
      </c>
      <c r="R88" s="840" t="s">
        <v>652</v>
      </c>
      <c r="S88" s="829"/>
      <c r="T88" s="829" t="s">
        <v>5</v>
      </c>
      <c r="U88" s="829" t="s">
        <v>323</v>
      </c>
      <c r="V88" s="847" t="s">
        <v>652</v>
      </c>
    </row>
    <row r="89" spans="1:22" outlineLevel="1">
      <c r="A89" s="847" t="s">
        <v>275</v>
      </c>
      <c r="B89" s="829" t="s">
        <v>3464</v>
      </c>
      <c r="C89" s="839">
        <v>43248</v>
      </c>
      <c r="D89" s="829" t="s">
        <v>3481</v>
      </c>
      <c r="E89" s="830" t="s">
        <v>784</v>
      </c>
      <c r="F89" s="831">
        <v>71961</v>
      </c>
      <c r="G89" s="832">
        <v>6.59</v>
      </c>
      <c r="H89" s="829">
        <v>9.07</v>
      </c>
      <c r="I89" s="829" t="s">
        <v>322</v>
      </c>
      <c r="J89" s="1259">
        <f>H89</f>
        <v>9.07</v>
      </c>
      <c r="K89" s="840" t="s">
        <v>656</v>
      </c>
      <c r="L89" s="841" t="s">
        <v>661</v>
      </c>
      <c r="M89" s="841" t="s">
        <v>352</v>
      </c>
      <c r="N89" s="841" t="s">
        <v>783</v>
      </c>
      <c r="O89" s="841"/>
      <c r="P89" s="841" t="s">
        <v>5</v>
      </c>
      <c r="Q89" s="841" t="s">
        <v>323</v>
      </c>
      <c r="R89" s="840" t="s">
        <v>652</v>
      </c>
      <c r="S89" s="829"/>
      <c r="T89" s="829" t="s">
        <v>5</v>
      </c>
      <c r="U89" s="829" t="s">
        <v>323</v>
      </c>
      <c r="V89" s="847" t="s">
        <v>652</v>
      </c>
    </row>
    <row r="90" spans="1:22" outlineLevel="1">
      <c r="A90" s="847" t="s">
        <v>275</v>
      </c>
      <c r="B90" s="829" t="s">
        <v>3464</v>
      </c>
      <c r="C90" s="839">
        <v>43248</v>
      </c>
      <c r="D90" s="829" t="s">
        <v>3483</v>
      </c>
      <c r="E90" s="830" t="s">
        <v>785</v>
      </c>
      <c r="F90" s="831">
        <v>71961</v>
      </c>
      <c r="G90" s="832">
        <v>2.33</v>
      </c>
      <c r="H90" s="829">
        <v>3.2</v>
      </c>
      <c r="I90" s="829" t="s">
        <v>322</v>
      </c>
      <c r="J90" s="1259">
        <f>H90</f>
        <v>3.2</v>
      </c>
      <c r="K90" s="840" t="s">
        <v>694</v>
      </c>
      <c r="L90" s="841" t="s">
        <v>661</v>
      </c>
      <c r="M90" s="841" t="s">
        <v>352</v>
      </c>
      <c r="N90" s="841" t="s">
        <v>783</v>
      </c>
      <c r="O90" s="841"/>
      <c r="P90" s="841" t="s">
        <v>5</v>
      </c>
      <c r="Q90" s="841" t="s">
        <v>323</v>
      </c>
      <c r="R90" s="840" t="s">
        <v>652</v>
      </c>
      <c r="S90" s="829"/>
      <c r="T90" s="829" t="s">
        <v>5</v>
      </c>
      <c r="U90" s="829" t="s">
        <v>323</v>
      </c>
      <c r="V90" s="847" t="s">
        <v>652</v>
      </c>
    </row>
    <row r="91" spans="1:22" outlineLevel="1">
      <c r="A91" s="847" t="s">
        <v>275</v>
      </c>
      <c r="B91" s="829" t="s">
        <v>3464</v>
      </c>
      <c r="C91" s="839">
        <v>43245</v>
      </c>
      <c r="D91" s="829" t="s">
        <v>3474</v>
      </c>
      <c r="E91" s="830" t="s">
        <v>789</v>
      </c>
      <c r="F91" s="831">
        <v>71961</v>
      </c>
      <c r="G91" s="832">
        <v>0.32</v>
      </c>
      <c r="H91" s="829">
        <v>0.44</v>
      </c>
      <c r="I91" s="829" t="s">
        <v>322</v>
      </c>
      <c r="J91" s="1259">
        <f>H91</f>
        <v>0.44</v>
      </c>
      <c r="K91" s="840" t="s">
        <v>694</v>
      </c>
      <c r="L91" s="841" t="s">
        <v>661</v>
      </c>
      <c r="M91" s="841" t="s">
        <v>352</v>
      </c>
      <c r="N91" s="841" t="s">
        <v>783</v>
      </c>
      <c r="O91" s="841"/>
      <c r="P91" s="841" t="s">
        <v>5</v>
      </c>
      <c r="Q91" s="841" t="s">
        <v>323</v>
      </c>
      <c r="R91" s="840" t="s">
        <v>652</v>
      </c>
      <c r="S91" s="829"/>
      <c r="T91" s="829" t="s">
        <v>5</v>
      </c>
      <c r="U91" s="829" t="s">
        <v>323</v>
      </c>
      <c r="V91" s="847" t="s">
        <v>652</v>
      </c>
    </row>
    <row r="92" spans="1:22">
      <c r="A92" s="842" t="s">
        <v>647</v>
      </c>
      <c r="B92" s="842"/>
      <c r="C92" s="842"/>
      <c r="D92" s="842"/>
      <c r="E92" s="843"/>
      <c r="F92" s="844"/>
      <c r="G92" s="845">
        <f>SUM(G88:G91)</f>
        <v>109.67999999999999</v>
      </c>
      <c r="H92" s="846">
        <f>SUM(H88:H91)</f>
        <v>150.84999999999997</v>
      </c>
      <c r="I92" s="842"/>
      <c r="J92" s="1260">
        <f>SUM(J88:J91)</f>
        <v>150.84999999999997</v>
      </c>
      <c r="K92" s="842"/>
      <c r="L92" s="842"/>
      <c r="M92" s="842"/>
      <c r="N92" s="842"/>
      <c r="O92" s="842"/>
      <c r="P92" s="842"/>
      <c r="Q92" s="842"/>
      <c r="R92" s="842"/>
      <c r="S92" s="829"/>
      <c r="T92" s="829"/>
      <c r="U92" s="829"/>
      <c r="V92" s="829"/>
    </row>
    <row r="93" spans="1:22" outlineLevel="1">
      <c r="A93" s="847" t="s">
        <v>276</v>
      </c>
      <c r="B93" s="829" t="s">
        <v>3464</v>
      </c>
      <c r="C93" s="839">
        <v>43244</v>
      </c>
      <c r="D93" s="829" t="s">
        <v>3479</v>
      </c>
      <c r="E93" s="830" t="s">
        <v>3504</v>
      </c>
      <c r="F93" s="831">
        <v>71961</v>
      </c>
      <c r="G93" s="832">
        <v>355.28</v>
      </c>
      <c r="H93" s="829">
        <v>488.62</v>
      </c>
      <c r="I93" s="829" t="s">
        <v>322</v>
      </c>
      <c r="J93" s="1259">
        <f>H93</f>
        <v>488.62</v>
      </c>
      <c r="K93" s="840" t="s">
        <v>650</v>
      </c>
      <c r="L93" s="841" t="s">
        <v>661</v>
      </c>
      <c r="M93" s="841" t="s">
        <v>352</v>
      </c>
      <c r="N93" s="841" t="s">
        <v>791</v>
      </c>
      <c r="O93" s="841"/>
      <c r="P93" s="841" t="s">
        <v>5</v>
      </c>
      <c r="Q93" s="841" t="s">
        <v>323</v>
      </c>
      <c r="R93" s="840" t="s">
        <v>652</v>
      </c>
      <c r="S93" s="829"/>
      <c r="T93" s="829" t="s">
        <v>5</v>
      </c>
      <c r="U93" s="829" t="s">
        <v>323</v>
      </c>
      <c r="V93" s="847" t="s">
        <v>652</v>
      </c>
    </row>
    <row r="94" spans="1:22" outlineLevel="1">
      <c r="A94" s="847" t="s">
        <v>276</v>
      </c>
      <c r="B94" s="829" t="s">
        <v>3464</v>
      </c>
      <c r="C94" s="839">
        <v>43248</v>
      </c>
      <c r="D94" s="829" t="s">
        <v>3481</v>
      </c>
      <c r="E94" s="830" t="s">
        <v>792</v>
      </c>
      <c r="F94" s="831">
        <v>71961</v>
      </c>
      <c r="G94" s="832">
        <v>19.440000000000001</v>
      </c>
      <c r="H94" s="829">
        <v>26.74</v>
      </c>
      <c r="I94" s="829" t="s">
        <v>322</v>
      </c>
      <c r="J94" s="1259">
        <f>H94</f>
        <v>26.74</v>
      </c>
      <c r="K94" s="840" t="s">
        <v>656</v>
      </c>
      <c r="L94" s="841" t="s">
        <v>661</v>
      </c>
      <c r="M94" s="841" t="s">
        <v>352</v>
      </c>
      <c r="N94" s="841" t="s">
        <v>791</v>
      </c>
      <c r="O94" s="841"/>
      <c r="P94" s="841" t="s">
        <v>5</v>
      </c>
      <c r="Q94" s="841" t="s">
        <v>323</v>
      </c>
      <c r="R94" s="840" t="s">
        <v>652</v>
      </c>
      <c r="S94" s="829"/>
      <c r="T94" s="829" t="s">
        <v>5</v>
      </c>
      <c r="U94" s="829" t="s">
        <v>323</v>
      </c>
      <c r="V94" s="847" t="s">
        <v>652</v>
      </c>
    </row>
    <row r="95" spans="1:22" outlineLevel="1">
      <c r="A95" s="847" t="s">
        <v>276</v>
      </c>
      <c r="B95" s="829" t="s">
        <v>3464</v>
      </c>
      <c r="C95" s="839">
        <v>43245</v>
      </c>
      <c r="D95" s="829" t="s">
        <v>3474</v>
      </c>
      <c r="E95" s="830" t="s">
        <v>3505</v>
      </c>
      <c r="F95" s="831">
        <v>71961</v>
      </c>
      <c r="G95" s="832">
        <v>0.46</v>
      </c>
      <c r="H95" s="829">
        <v>0.63</v>
      </c>
      <c r="I95" s="829" t="s">
        <v>322</v>
      </c>
      <c r="J95" s="1259">
        <f>H95</f>
        <v>0.63</v>
      </c>
      <c r="K95" s="840" t="s">
        <v>694</v>
      </c>
      <c r="L95" s="841" t="s">
        <v>661</v>
      </c>
      <c r="M95" s="841" t="s">
        <v>352</v>
      </c>
      <c r="N95" s="841" t="s">
        <v>791</v>
      </c>
      <c r="O95" s="841"/>
      <c r="P95" s="841" t="s">
        <v>5</v>
      </c>
      <c r="Q95" s="841" t="s">
        <v>323</v>
      </c>
      <c r="R95" s="840" t="s">
        <v>652</v>
      </c>
      <c r="S95" s="829"/>
      <c r="T95" s="829" t="s">
        <v>5</v>
      </c>
      <c r="U95" s="829" t="s">
        <v>323</v>
      </c>
      <c r="V95" s="847" t="s">
        <v>652</v>
      </c>
    </row>
    <row r="96" spans="1:22" outlineLevel="1">
      <c r="A96" s="847" t="s">
        <v>276</v>
      </c>
      <c r="B96" s="829" t="s">
        <v>3464</v>
      </c>
      <c r="C96" s="839">
        <v>43248</v>
      </c>
      <c r="D96" s="829" t="s">
        <v>3483</v>
      </c>
      <c r="E96" s="830" t="s">
        <v>794</v>
      </c>
      <c r="F96" s="831">
        <v>71961</v>
      </c>
      <c r="G96" s="832">
        <v>6.86</v>
      </c>
      <c r="H96" s="829">
        <v>9.44</v>
      </c>
      <c r="I96" s="829" t="s">
        <v>322</v>
      </c>
      <c r="J96" s="1259">
        <f>H96</f>
        <v>9.44</v>
      </c>
      <c r="K96" s="840" t="s">
        <v>694</v>
      </c>
      <c r="L96" s="841" t="s">
        <v>661</v>
      </c>
      <c r="M96" s="841" t="s">
        <v>352</v>
      </c>
      <c r="N96" s="841" t="s">
        <v>791</v>
      </c>
      <c r="O96" s="841"/>
      <c r="P96" s="841" t="s">
        <v>5</v>
      </c>
      <c r="Q96" s="841" t="s">
        <v>323</v>
      </c>
      <c r="R96" s="840" t="s">
        <v>652</v>
      </c>
      <c r="S96" s="829"/>
      <c r="T96" s="829" t="s">
        <v>5</v>
      </c>
      <c r="U96" s="829" t="s">
        <v>323</v>
      </c>
      <c r="V96" s="847" t="s">
        <v>652</v>
      </c>
    </row>
    <row r="97" spans="1:22">
      <c r="A97" s="842" t="s">
        <v>647</v>
      </c>
      <c r="B97" s="842"/>
      <c r="C97" s="842"/>
      <c r="D97" s="842"/>
      <c r="E97" s="843"/>
      <c r="F97" s="844"/>
      <c r="G97" s="845">
        <f>SUM(G93:G96)</f>
        <v>382.03999999999996</v>
      </c>
      <c r="H97" s="846">
        <f>SUM(H93:H96)</f>
        <v>525.43000000000006</v>
      </c>
      <c r="I97" s="842"/>
      <c r="J97" s="1260">
        <f>SUM(J93:J96)</f>
        <v>525.43000000000006</v>
      </c>
      <c r="K97" s="842"/>
      <c r="L97" s="842"/>
      <c r="M97" s="842"/>
      <c r="N97" s="842"/>
      <c r="O97" s="842"/>
      <c r="P97" s="842"/>
      <c r="Q97" s="842"/>
      <c r="R97" s="842"/>
      <c r="S97" s="829"/>
      <c r="T97" s="829"/>
      <c r="U97" s="829"/>
      <c r="V97" s="829"/>
    </row>
    <row r="98" spans="1:22" outlineLevel="1">
      <c r="A98" s="847" t="s">
        <v>277</v>
      </c>
      <c r="B98" s="829" t="s">
        <v>3464</v>
      </c>
      <c r="C98" s="839">
        <v>43251</v>
      </c>
      <c r="D98" s="829" t="s">
        <v>3470</v>
      </c>
      <c r="E98" s="830" t="s">
        <v>3506</v>
      </c>
      <c r="F98" s="831">
        <v>71982</v>
      </c>
      <c r="G98" s="832">
        <v>444.19</v>
      </c>
      <c r="H98" s="829">
        <v>444.19</v>
      </c>
      <c r="I98" s="829" t="s">
        <v>60</v>
      </c>
      <c r="J98" s="1259">
        <v>610.9</v>
      </c>
      <c r="K98" s="840" t="s">
        <v>650</v>
      </c>
      <c r="L98" s="841" t="s">
        <v>645</v>
      </c>
      <c r="M98" s="841" t="s">
        <v>352</v>
      </c>
      <c r="N98" s="841" t="s">
        <v>1390</v>
      </c>
      <c r="O98" s="841"/>
      <c r="P98" s="841" t="s">
        <v>5</v>
      </c>
      <c r="Q98" s="841" t="s">
        <v>323</v>
      </c>
      <c r="R98" s="840" t="s">
        <v>652</v>
      </c>
      <c r="S98" s="829"/>
      <c r="T98" s="829" t="s">
        <v>5</v>
      </c>
      <c r="U98" s="829" t="s">
        <v>323</v>
      </c>
      <c r="V98" s="847" t="s">
        <v>652</v>
      </c>
    </row>
    <row r="99" spans="1:22" outlineLevel="1">
      <c r="A99" s="847" t="s">
        <v>277</v>
      </c>
      <c r="B99" s="829" t="s">
        <v>3464</v>
      </c>
      <c r="C99" s="839">
        <v>43251</v>
      </c>
      <c r="D99" s="829" t="s">
        <v>3470</v>
      </c>
      <c r="E99" s="830" t="s">
        <v>1391</v>
      </c>
      <c r="F99" s="831">
        <v>71983</v>
      </c>
      <c r="G99" s="832">
        <v>22.21</v>
      </c>
      <c r="H99" s="829">
        <v>22.21</v>
      </c>
      <c r="I99" s="829" t="s">
        <v>60</v>
      </c>
      <c r="J99" s="1259">
        <v>30.55</v>
      </c>
      <c r="K99" s="840" t="s">
        <v>650</v>
      </c>
      <c r="L99" s="841" t="s">
        <v>645</v>
      </c>
      <c r="M99" s="841" t="s">
        <v>352</v>
      </c>
      <c r="N99" s="841" t="s">
        <v>1390</v>
      </c>
      <c r="O99" s="841"/>
      <c r="P99" s="841" t="s">
        <v>655</v>
      </c>
      <c r="Q99" s="841" t="s">
        <v>323</v>
      </c>
      <c r="R99" s="840" t="s">
        <v>277</v>
      </c>
      <c r="S99" s="829"/>
      <c r="T99" s="829" t="s">
        <v>655</v>
      </c>
      <c r="U99" s="829" t="s">
        <v>323</v>
      </c>
      <c r="V99" s="847" t="s">
        <v>277</v>
      </c>
    </row>
    <row r="100" spans="1:22" outlineLevel="1">
      <c r="A100" s="847" t="s">
        <v>277</v>
      </c>
      <c r="B100" s="829" t="s">
        <v>3464</v>
      </c>
      <c r="C100" s="839">
        <v>43251</v>
      </c>
      <c r="D100" s="829" t="s">
        <v>3470</v>
      </c>
      <c r="E100" s="830" t="s">
        <v>1389</v>
      </c>
      <c r="F100" s="831">
        <v>71984</v>
      </c>
      <c r="G100" s="832">
        <v>6.66</v>
      </c>
      <c r="H100" s="829">
        <v>6.66</v>
      </c>
      <c r="I100" s="829" t="s">
        <v>60</v>
      </c>
      <c r="J100" s="1259">
        <v>9.16</v>
      </c>
      <c r="K100" s="840" t="s">
        <v>650</v>
      </c>
      <c r="L100" s="841" t="s">
        <v>645</v>
      </c>
      <c r="M100" s="841" t="s">
        <v>352</v>
      </c>
      <c r="N100" s="841" t="s">
        <v>1390</v>
      </c>
      <c r="O100" s="841"/>
      <c r="P100" s="841" t="s">
        <v>4</v>
      </c>
      <c r="Q100" s="841" t="s">
        <v>323</v>
      </c>
      <c r="R100" s="840" t="s">
        <v>652</v>
      </c>
      <c r="S100" s="829"/>
      <c r="T100" s="829" t="s">
        <v>4</v>
      </c>
      <c r="U100" s="829" t="s">
        <v>323</v>
      </c>
      <c r="V100" s="847" t="s">
        <v>652</v>
      </c>
    </row>
    <row r="101" spans="1:22" outlineLevel="1">
      <c r="A101" s="847" t="s">
        <v>277</v>
      </c>
      <c r="B101" s="829" t="s">
        <v>3464</v>
      </c>
      <c r="C101" s="839">
        <v>43251</v>
      </c>
      <c r="D101" s="829" t="s">
        <v>3470</v>
      </c>
      <c r="E101" s="830" t="s">
        <v>3506</v>
      </c>
      <c r="F101" s="831">
        <v>71982</v>
      </c>
      <c r="G101" s="832">
        <v>44.42</v>
      </c>
      <c r="H101" s="829">
        <v>44.42</v>
      </c>
      <c r="I101" s="829" t="s">
        <v>60</v>
      </c>
      <c r="J101" s="1259">
        <v>61.09</v>
      </c>
      <c r="K101" s="840" t="s">
        <v>656</v>
      </c>
      <c r="L101" s="841" t="s">
        <v>645</v>
      </c>
      <c r="M101" s="841" t="s">
        <v>352</v>
      </c>
      <c r="N101" s="841" t="s">
        <v>1390</v>
      </c>
      <c r="O101" s="841"/>
      <c r="P101" s="841" t="s">
        <v>5</v>
      </c>
      <c r="Q101" s="841" t="s">
        <v>323</v>
      </c>
      <c r="R101" s="840" t="s">
        <v>652</v>
      </c>
      <c r="S101" s="829"/>
      <c r="T101" s="829" t="s">
        <v>5</v>
      </c>
      <c r="U101" s="829" t="s">
        <v>323</v>
      </c>
      <c r="V101" s="847" t="s">
        <v>652</v>
      </c>
    </row>
    <row r="102" spans="1:22" outlineLevel="1">
      <c r="A102" s="847" t="s">
        <v>277</v>
      </c>
      <c r="B102" s="829" t="s">
        <v>3464</v>
      </c>
      <c r="C102" s="839">
        <v>43244</v>
      </c>
      <c r="D102" s="829" t="s">
        <v>3507</v>
      </c>
      <c r="E102" s="830" t="s">
        <v>1393</v>
      </c>
      <c r="F102" s="831">
        <v>71948</v>
      </c>
      <c r="G102" s="832">
        <v>10.25</v>
      </c>
      <c r="H102" s="829">
        <v>10.25</v>
      </c>
      <c r="I102" s="829" t="s">
        <v>60</v>
      </c>
      <c r="J102" s="1259">
        <v>14.1</v>
      </c>
      <c r="K102" s="840" t="s">
        <v>818</v>
      </c>
      <c r="L102" s="841" t="s">
        <v>645</v>
      </c>
      <c r="M102" s="841" t="s">
        <v>352</v>
      </c>
      <c r="N102" s="841"/>
      <c r="O102" s="841"/>
      <c r="P102" s="841" t="s">
        <v>5</v>
      </c>
      <c r="Q102" s="841" t="s">
        <v>323</v>
      </c>
      <c r="R102" s="840" t="s">
        <v>652</v>
      </c>
      <c r="S102" s="829"/>
      <c r="T102" s="829" t="s">
        <v>5</v>
      </c>
      <c r="U102" s="829" t="s">
        <v>323</v>
      </c>
      <c r="V102" s="847" t="s">
        <v>652</v>
      </c>
    </row>
    <row r="103" spans="1:22">
      <c r="A103" s="842" t="s">
        <v>647</v>
      </c>
      <c r="B103" s="842"/>
      <c r="C103" s="842"/>
      <c r="D103" s="842"/>
      <c r="E103" s="843"/>
      <c r="F103" s="844"/>
      <c r="G103" s="845">
        <f>SUM(G98:G102)</f>
        <v>527.73</v>
      </c>
      <c r="H103" s="846">
        <f>SUM(H98:H102)</f>
        <v>527.73</v>
      </c>
      <c r="I103" s="842"/>
      <c r="J103" s="1260">
        <f>SUM(J98:J102)</f>
        <v>725.8</v>
      </c>
      <c r="K103" s="842"/>
      <c r="L103" s="842"/>
      <c r="M103" s="842"/>
      <c r="N103" s="842"/>
      <c r="O103" s="842"/>
      <c r="P103" s="842"/>
      <c r="Q103" s="842"/>
      <c r="R103" s="842"/>
      <c r="S103" s="829"/>
      <c r="T103" s="829"/>
      <c r="U103" s="829"/>
      <c r="V103" s="829"/>
    </row>
    <row r="104" spans="1:22" outlineLevel="1">
      <c r="A104" s="847" t="s">
        <v>278</v>
      </c>
      <c r="B104" s="829" t="s">
        <v>3464</v>
      </c>
      <c r="C104" s="839">
        <v>43244</v>
      </c>
      <c r="D104" s="829" t="s">
        <v>3507</v>
      </c>
      <c r="E104" s="830" t="s">
        <v>2999</v>
      </c>
      <c r="F104" s="831">
        <v>71948</v>
      </c>
      <c r="G104" s="832">
        <v>5.5</v>
      </c>
      <c r="H104" s="829">
        <v>5.5</v>
      </c>
      <c r="I104" s="829" t="s">
        <v>60</v>
      </c>
      <c r="J104" s="1259">
        <v>7.56</v>
      </c>
      <c r="K104" s="840" t="s">
        <v>818</v>
      </c>
      <c r="L104" s="841" t="s">
        <v>645</v>
      </c>
      <c r="M104" s="841" t="s">
        <v>352</v>
      </c>
      <c r="N104" s="841"/>
      <c r="O104" s="841"/>
      <c r="P104" s="841" t="s">
        <v>5</v>
      </c>
      <c r="Q104" s="841" t="s">
        <v>323</v>
      </c>
      <c r="R104" s="840" t="s">
        <v>652</v>
      </c>
      <c r="S104" s="829"/>
      <c r="T104" s="829" t="s">
        <v>5</v>
      </c>
      <c r="U104" s="829" t="s">
        <v>323</v>
      </c>
      <c r="V104" s="847" t="s">
        <v>652</v>
      </c>
    </row>
    <row r="105" spans="1:22">
      <c r="A105" s="842" t="s">
        <v>647</v>
      </c>
      <c r="B105" s="842"/>
      <c r="C105" s="842"/>
      <c r="D105" s="842"/>
      <c r="E105" s="843"/>
      <c r="F105" s="844"/>
      <c r="G105" s="845">
        <f>SUM(G104:G104)</f>
        <v>5.5</v>
      </c>
      <c r="H105" s="846">
        <f>SUM(H104:H104)</f>
        <v>5.5</v>
      </c>
      <c r="I105" s="842"/>
      <c r="J105" s="1260">
        <f>SUM(J104:J104)</f>
        <v>7.56</v>
      </c>
      <c r="K105" s="842"/>
      <c r="L105" s="842"/>
      <c r="M105" s="842"/>
      <c r="N105" s="842"/>
      <c r="O105" s="842"/>
      <c r="P105" s="842"/>
      <c r="Q105" s="842"/>
      <c r="R105" s="842"/>
      <c r="S105" s="829"/>
      <c r="T105" s="829"/>
      <c r="U105" s="829"/>
      <c r="V105" s="829"/>
    </row>
    <row r="106" spans="1:22" outlineLevel="1">
      <c r="A106" s="847" t="s">
        <v>279</v>
      </c>
      <c r="B106" s="829" t="s">
        <v>3464</v>
      </c>
      <c r="C106" s="839">
        <v>43251</v>
      </c>
      <c r="D106" s="829" t="s">
        <v>3470</v>
      </c>
      <c r="E106" s="830" t="s">
        <v>1389</v>
      </c>
      <c r="F106" s="831">
        <v>71984</v>
      </c>
      <c r="G106" s="832">
        <v>5.47</v>
      </c>
      <c r="H106" s="829">
        <v>5.47</v>
      </c>
      <c r="I106" s="829" t="s">
        <v>60</v>
      </c>
      <c r="J106" s="1259">
        <v>7.52</v>
      </c>
      <c r="K106" s="840" t="s">
        <v>650</v>
      </c>
      <c r="L106" s="841" t="s">
        <v>645</v>
      </c>
      <c r="M106" s="841" t="s">
        <v>352</v>
      </c>
      <c r="N106" s="841" t="s">
        <v>815</v>
      </c>
      <c r="O106" s="841"/>
      <c r="P106" s="841" t="s">
        <v>4</v>
      </c>
      <c r="Q106" s="841" t="s">
        <v>323</v>
      </c>
      <c r="R106" s="840" t="s">
        <v>652</v>
      </c>
      <c r="S106" s="829"/>
      <c r="T106" s="829" t="s">
        <v>4</v>
      </c>
      <c r="U106" s="829" t="s">
        <v>323</v>
      </c>
      <c r="V106" s="847" t="s">
        <v>652</v>
      </c>
    </row>
    <row r="107" spans="1:22" outlineLevel="1">
      <c r="A107" s="847" t="s">
        <v>279</v>
      </c>
      <c r="B107" s="829" t="s">
        <v>3464</v>
      </c>
      <c r="C107" s="839">
        <v>43251</v>
      </c>
      <c r="D107" s="829" t="s">
        <v>3470</v>
      </c>
      <c r="E107" s="830" t="s">
        <v>1391</v>
      </c>
      <c r="F107" s="831">
        <v>71983</v>
      </c>
      <c r="G107" s="832">
        <v>18.239999999999998</v>
      </c>
      <c r="H107" s="829">
        <v>18.239999999999998</v>
      </c>
      <c r="I107" s="829" t="s">
        <v>60</v>
      </c>
      <c r="J107" s="1259">
        <v>25.09</v>
      </c>
      <c r="K107" s="840" t="s">
        <v>650</v>
      </c>
      <c r="L107" s="841" t="s">
        <v>645</v>
      </c>
      <c r="M107" s="841" t="s">
        <v>352</v>
      </c>
      <c r="N107" s="841" t="s">
        <v>815</v>
      </c>
      <c r="O107" s="841"/>
      <c r="P107" s="841" t="s">
        <v>655</v>
      </c>
      <c r="Q107" s="841" t="s">
        <v>323</v>
      </c>
      <c r="R107" s="840" t="s">
        <v>279</v>
      </c>
      <c r="S107" s="829"/>
      <c r="T107" s="829" t="s">
        <v>655</v>
      </c>
      <c r="U107" s="829" t="s">
        <v>323</v>
      </c>
      <c r="V107" s="847" t="s">
        <v>279</v>
      </c>
    </row>
    <row r="108" spans="1:22" outlineLevel="1">
      <c r="A108" s="847" t="s">
        <v>279</v>
      </c>
      <c r="B108" s="829" t="s">
        <v>3464</v>
      </c>
      <c r="C108" s="839">
        <v>43251</v>
      </c>
      <c r="D108" s="829" t="s">
        <v>3470</v>
      </c>
      <c r="E108" s="830" t="s">
        <v>816</v>
      </c>
      <c r="F108" s="831">
        <v>71982</v>
      </c>
      <c r="G108" s="832">
        <v>364.87</v>
      </c>
      <c r="H108" s="829">
        <v>364.87</v>
      </c>
      <c r="I108" s="829" t="s">
        <v>60</v>
      </c>
      <c r="J108" s="1259">
        <v>501.81</v>
      </c>
      <c r="K108" s="840" t="s">
        <v>650</v>
      </c>
      <c r="L108" s="841" t="s">
        <v>645</v>
      </c>
      <c r="M108" s="841" t="s">
        <v>352</v>
      </c>
      <c r="N108" s="841" t="s">
        <v>815</v>
      </c>
      <c r="O108" s="841"/>
      <c r="P108" s="841" t="s">
        <v>5</v>
      </c>
      <c r="Q108" s="841" t="s">
        <v>323</v>
      </c>
      <c r="R108" s="840" t="s">
        <v>652</v>
      </c>
      <c r="S108" s="829"/>
      <c r="T108" s="829" t="s">
        <v>5</v>
      </c>
      <c r="U108" s="829" t="s">
        <v>323</v>
      </c>
      <c r="V108" s="847" t="s">
        <v>652</v>
      </c>
    </row>
    <row r="109" spans="1:22" outlineLevel="1">
      <c r="A109" s="847" t="s">
        <v>279</v>
      </c>
      <c r="B109" s="829" t="s">
        <v>3464</v>
      </c>
      <c r="C109" s="839">
        <v>43251</v>
      </c>
      <c r="D109" s="829" t="s">
        <v>3470</v>
      </c>
      <c r="E109" s="830" t="s">
        <v>816</v>
      </c>
      <c r="F109" s="831">
        <v>71982</v>
      </c>
      <c r="G109" s="832">
        <v>36.49</v>
      </c>
      <c r="H109" s="829">
        <v>36.49</v>
      </c>
      <c r="I109" s="829" t="s">
        <v>60</v>
      </c>
      <c r="J109" s="1259">
        <v>50.19</v>
      </c>
      <c r="K109" s="840" t="s">
        <v>656</v>
      </c>
      <c r="L109" s="841" t="s">
        <v>645</v>
      </c>
      <c r="M109" s="841" t="s">
        <v>352</v>
      </c>
      <c r="N109" s="841" t="s">
        <v>815</v>
      </c>
      <c r="O109" s="841"/>
      <c r="P109" s="841" t="s">
        <v>5</v>
      </c>
      <c r="Q109" s="841" t="s">
        <v>323</v>
      </c>
      <c r="R109" s="840" t="s">
        <v>652</v>
      </c>
      <c r="S109" s="829"/>
      <c r="T109" s="829" t="s">
        <v>5</v>
      </c>
      <c r="U109" s="829" t="s">
        <v>323</v>
      </c>
      <c r="V109" s="847" t="s">
        <v>652</v>
      </c>
    </row>
    <row r="110" spans="1:22" outlineLevel="1">
      <c r="A110" s="847" t="s">
        <v>279</v>
      </c>
      <c r="B110" s="829" t="s">
        <v>3464</v>
      </c>
      <c r="C110" s="839">
        <v>43228</v>
      </c>
      <c r="D110" s="829" t="s">
        <v>3508</v>
      </c>
      <c r="E110" s="830" t="s">
        <v>3509</v>
      </c>
      <c r="F110" s="831">
        <v>71966</v>
      </c>
      <c r="G110" s="832">
        <v>72.709999999999994</v>
      </c>
      <c r="H110" s="829">
        <v>100</v>
      </c>
      <c r="I110" s="829" t="s">
        <v>322</v>
      </c>
      <c r="J110" s="1259">
        <f>H110</f>
        <v>100</v>
      </c>
      <c r="K110" s="840" t="s">
        <v>850</v>
      </c>
      <c r="L110" s="841" t="s">
        <v>665</v>
      </c>
      <c r="M110" s="841" t="s">
        <v>352</v>
      </c>
      <c r="N110" s="841" t="s">
        <v>815</v>
      </c>
      <c r="O110" s="841"/>
      <c r="P110" s="841" t="s">
        <v>5</v>
      </c>
      <c r="Q110" s="841" t="s">
        <v>323</v>
      </c>
      <c r="R110" s="840" t="s">
        <v>652</v>
      </c>
      <c r="S110" s="829"/>
      <c r="T110" s="829" t="s">
        <v>5</v>
      </c>
      <c r="U110" s="829" t="s">
        <v>323</v>
      </c>
      <c r="V110" s="847" t="s">
        <v>652</v>
      </c>
    </row>
    <row r="111" spans="1:22" outlineLevel="1">
      <c r="A111" s="847" t="s">
        <v>279</v>
      </c>
      <c r="B111" s="829" t="s">
        <v>3464</v>
      </c>
      <c r="C111" s="839">
        <v>43223</v>
      </c>
      <c r="D111" s="829" t="s">
        <v>3510</v>
      </c>
      <c r="E111" s="830" t="s">
        <v>3511</v>
      </c>
      <c r="F111" s="831">
        <v>71966</v>
      </c>
      <c r="G111" s="832">
        <v>16</v>
      </c>
      <c r="H111" s="829">
        <v>22</v>
      </c>
      <c r="I111" s="829" t="s">
        <v>322</v>
      </c>
      <c r="J111" s="1259">
        <f>H111</f>
        <v>22</v>
      </c>
      <c r="K111" s="840" t="s">
        <v>660</v>
      </c>
      <c r="L111" s="841" t="s">
        <v>665</v>
      </c>
      <c r="M111" s="841" t="s">
        <v>352</v>
      </c>
      <c r="N111" s="841" t="s">
        <v>815</v>
      </c>
      <c r="O111" s="841"/>
      <c r="P111" s="841" t="s">
        <v>5</v>
      </c>
      <c r="Q111" s="841" t="s">
        <v>323</v>
      </c>
      <c r="R111" s="840" t="s">
        <v>652</v>
      </c>
      <c r="S111" s="829"/>
      <c r="T111" s="829" t="s">
        <v>5</v>
      </c>
      <c r="U111" s="829" t="s">
        <v>323</v>
      </c>
      <c r="V111" s="847" t="s">
        <v>652</v>
      </c>
    </row>
    <row r="112" spans="1:22" outlineLevel="1">
      <c r="A112" s="847" t="s">
        <v>279</v>
      </c>
      <c r="B112" s="829" t="s">
        <v>3464</v>
      </c>
      <c r="C112" s="839">
        <v>43228</v>
      </c>
      <c r="D112" s="829" t="s">
        <v>3512</v>
      </c>
      <c r="E112" s="830" t="s">
        <v>3513</v>
      </c>
      <c r="F112" s="831">
        <v>71966</v>
      </c>
      <c r="G112" s="832">
        <v>2.95</v>
      </c>
      <c r="H112" s="829">
        <v>4.0599999999999996</v>
      </c>
      <c r="I112" s="829" t="s">
        <v>322</v>
      </c>
      <c r="J112" s="1259">
        <f>H112</f>
        <v>4.0599999999999996</v>
      </c>
      <c r="K112" s="840" t="s">
        <v>660</v>
      </c>
      <c r="L112" s="841" t="s">
        <v>665</v>
      </c>
      <c r="M112" s="841" t="s">
        <v>352</v>
      </c>
      <c r="N112" s="841" t="s">
        <v>815</v>
      </c>
      <c r="O112" s="841"/>
      <c r="P112" s="841" t="s">
        <v>5</v>
      </c>
      <c r="Q112" s="841" t="s">
        <v>323</v>
      </c>
      <c r="R112" s="840" t="s">
        <v>652</v>
      </c>
      <c r="S112" s="829"/>
      <c r="T112" s="829" t="s">
        <v>5</v>
      </c>
      <c r="U112" s="829" t="s">
        <v>323</v>
      </c>
      <c r="V112" s="847" t="s">
        <v>652</v>
      </c>
    </row>
    <row r="113" spans="1:22">
      <c r="A113" s="842" t="s">
        <v>647</v>
      </c>
      <c r="B113" s="842"/>
      <c r="C113" s="842"/>
      <c r="D113" s="842"/>
      <c r="E113" s="843"/>
      <c r="F113" s="844"/>
      <c r="G113" s="845">
        <f>SUM(G106:G112)</f>
        <v>516.73</v>
      </c>
      <c r="H113" s="846">
        <f>SUM(H106:H112)</f>
        <v>551.12999999999988</v>
      </c>
      <c r="I113" s="842"/>
      <c r="J113" s="1260">
        <f>SUM(J106:J112)</f>
        <v>710.66999999999985</v>
      </c>
      <c r="K113" s="842"/>
      <c r="L113" s="842"/>
      <c r="M113" s="842"/>
      <c r="N113" s="842"/>
      <c r="O113" s="842"/>
      <c r="P113" s="842"/>
      <c r="Q113" s="842"/>
      <c r="R113" s="842"/>
      <c r="S113" s="829"/>
      <c r="T113" s="829"/>
      <c r="U113" s="829"/>
      <c r="V113" s="829"/>
    </row>
    <row r="114" spans="1:22" outlineLevel="1">
      <c r="A114" s="847" t="s">
        <v>280</v>
      </c>
      <c r="B114" s="829" t="s">
        <v>3464</v>
      </c>
      <c r="C114" s="839">
        <v>43227</v>
      </c>
      <c r="D114" s="829" t="s">
        <v>3514</v>
      </c>
      <c r="E114" s="830" t="s">
        <v>3515</v>
      </c>
      <c r="F114" s="831">
        <v>71961</v>
      </c>
      <c r="G114" s="832">
        <v>21.81</v>
      </c>
      <c r="H114" s="829">
        <v>30</v>
      </c>
      <c r="I114" s="829" t="s">
        <v>322</v>
      </c>
      <c r="J114" s="1259">
        <f>H114</f>
        <v>30</v>
      </c>
      <c r="K114" s="840" t="s">
        <v>875</v>
      </c>
      <c r="L114" s="841" t="s">
        <v>661</v>
      </c>
      <c r="M114" s="841" t="s">
        <v>352</v>
      </c>
      <c r="N114" s="841"/>
      <c r="O114" s="841"/>
      <c r="P114" s="841" t="s">
        <v>5</v>
      </c>
      <c r="Q114" s="841" t="s">
        <v>323</v>
      </c>
      <c r="R114" s="840" t="s">
        <v>652</v>
      </c>
      <c r="S114" s="829"/>
      <c r="T114" s="829" t="s">
        <v>5</v>
      </c>
      <c r="U114" s="829" t="s">
        <v>323</v>
      </c>
      <c r="V114" s="847" t="s">
        <v>652</v>
      </c>
    </row>
    <row r="115" spans="1:22">
      <c r="A115" s="842" t="s">
        <v>647</v>
      </c>
      <c r="B115" s="842"/>
      <c r="C115" s="842"/>
      <c r="D115" s="842"/>
      <c r="E115" s="843"/>
      <c r="F115" s="844"/>
      <c r="G115" s="845">
        <f>SUM(G114:G114)</f>
        <v>21.81</v>
      </c>
      <c r="H115" s="846">
        <f>SUM(H114:H114)</f>
        <v>30</v>
      </c>
      <c r="I115" s="842"/>
      <c r="J115" s="1260">
        <f>SUM(J114:J114)</f>
        <v>30</v>
      </c>
      <c r="K115" s="842"/>
      <c r="L115" s="842"/>
      <c r="M115" s="842"/>
      <c r="N115" s="842"/>
      <c r="O115" s="842"/>
      <c r="P115" s="842"/>
      <c r="Q115" s="842"/>
      <c r="R115" s="842"/>
      <c r="S115" s="829"/>
      <c r="T115" s="829"/>
      <c r="U115" s="829"/>
      <c r="V115" s="829"/>
    </row>
    <row r="116" spans="1:22" outlineLevel="1">
      <c r="A116" s="847" t="s">
        <v>281</v>
      </c>
      <c r="B116" s="829" t="s">
        <v>3464</v>
      </c>
      <c r="C116" s="839">
        <v>43243</v>
      </c>
      <c r="D116" s="829" t="s">
        <v>3516</v>
      </c>
      <c r="E116" s="830" t="s">
        <v>3517</v>
      </c>
      <c r="F116" s="831">
        <v>71961</v>
      </c>
      <c r="G116" s="832">
        <v>36.36</v>
      </c>
      <c r="H116" s="829">
        <v>50</v>
      </c>
      <c r="I116" s="829" t="s">
        <v>322</v>
      </c>
      <c r="J116" s="1259">
        <f t="shared" ref="J116:J128" si="2">H116</f>
        <v>50</v>
      </c>
      <c r="K116" s="840" t="s">
        <v>660</v>
      </c>
      <c r="L116" s="841" t="s">
        <v>661</v>
      </c>
      <c r="M116" s="841" t="s">
        <v>352</v>
      </c>
      <c r="N116" s="841" t="s">
        <v>815</v>
      </c>
      <c r="O116" s="841"/>
      <c r="P116" s="841" t="s">
        <v>5</v>
      </c>
      <c r="Q116" s="841" t="s">
        <v>323</v>
      </c>
      <c r="R116" s="840" t="s">
        <v>652</v>
      </c>
      <c r="S116" s="829"/>
      <c r="T116" s="829" t="s">
        <v>5</v>
      </c>
      <c r="U116" s="829" t="s">
        <v>323</v>
      </c>
      <c r="V116" s="847" t="s">
        <v>652</v>
      </c>
    </row>
    <row r="117" spans="1:22" outlineLevel="1">
      <c r="A117" s="847" t="s">
        <v>281</v>
      </c>
      <c r="B117" s="829" t="s">
        <v>3464</v>
      </c>
      <c r="C117" s="839">
        <v>43248</v>
      </c>
      <c r="D117" s="829" t="s">
        <v>3474</v>
      </c>
      <c r="E117" s="830" t="s">
        <v>3518</v>
      </c>
      <c r="F117" s="831">
        <v>71961</v>
      </c>
      <c r="G117" s="832">
        <v>3.64</v>
      </c>
      <c r="H117" s="829">
        <v>5</v>
      </c>
      <c r="I117" s="829" t="s">
        <v>322</v>
      </c>
      <c r="J117" s="1259">
        <f t="shared" si="2"/>
        <v>5</v>
      </c>
      <c r="K117" s="840" t="s">
        <v>660</v>
      </c>
      <c r="L117" s="841" t="s">
        <v>661</v>
      </c>
      <c r="M117" s="841" t="s">
        <v>352</v>
      </c>
      <c r="N117" s="841" t="s">
        <v>760</v>
      </c>
      <c r="O117" s="841"/>
      <c r="P117" s="841" t="s">
        <v>5</v>
      </c>
      <c r="Q117" s="841" t="s">
        <v>323</v>
      </c>
      <c r="R117" s="840" t="s">
        <v>652</v>
      </c>
      <c r="S117" s="829"/>
      <c r="T117" s="829" t="s">
        <v>5</v>
      </c>
      <c r="U117" s="829" t="s">
        <v>323</v>
      </c>
      <c r="V117" s="847" t="s">
        <v>652</v>
      </c>
    </row>
    <row r="118" spans="1:22" outlineLevel="1">
      <c r="A118" s="847" t="s">
        <v>281</v>
      </c>
      <c r="B118" s="829" t="s">
        <v>3464</v>
      </c>
      <c r="C118" s="839">
        <v>43249</v>
      </c>
      <c r="D118" s="829" t="s">
        <v>3474</v>
      </c>
      <c r="E118" s="830" t="s">
        <v>3253</v>
      </c>
      <c r="F118" s="831">
        <v>71961</v>
      </c>
      <c r="G118" s="832">
        <v>1.45</v>
      </c>
      <c r="H118" s="829">
        <v>2</v>
      </c>
      <c r="I118" s="829" t="s">
        <v>322</v>
      </c>
      <c r="J118" s="1259">
        <f t="shared" si="2"/>
        <v>2</v>
      </c>
      <c r="K118" s="840" t="s">
        <v>660</v>
      </c>
      <c r="L118" s="841" t="s">
        <v>661</v>
      </c>
      <c r="M118" s="841" t="s">
        <v>352</v>
      </c>
      <c r="N118" s="841" t="s">
        <v>2952</v>
      </c>
      <c r="O118" s="841"/>
      <c r="P118" s="841" t="s">
        <v>5</v>
      </c>
      <c r="Q118" s="841" t="s">
        <v>323</v>
      </c>
      <c r="R118" s="840" t="s">
        <v>652</v>
      </c>
      <c r="S118" s="829"/>
      <c r="T118" s="829" t="s">
        <v>5</v>
      </c>
      <c r="U118" s="829" t="s">
        <v>323</v>
      </c>
      <c r="V118" s="847" t="s">
        <v>652</v>
      </c>
    </row>
    <row r="119" spans="1:22" outlineLevel="1">
      <c r="A119" s="847" t="s">
        <v>281</v>
      </c>
      <c r="B119" s="829" t="s">
        <v>3464</v>
      </c>
      <c r="C119" s="839">
        <v>43251</v>
      </c>
      <c r="D119" s="829" t="s">
        <v>3519</v>
      </c>
      <c r="E119" s="830" t="s">
        <v>3520</v>
      </c>
      <c r="F119" s="831">
        <v>71964</v>
      </c>
      <c r="G119" s="832">
        <v>101.8</v>
      </c>
      <c r="H119" s="829">
        <v>140</v>
      </c>
      <c r="I119" s="829" t="s">
        <v>322</v>
      </c>
      <c r="J119" s="1259">
        <f t="shared" si="2"/>
        <v>140</v>
      </c>
      <c r="K119" s="840" t="s">
        <v>660</v>
      </c>
      <c r="L119" s="841" t="s">
        <v>917</v>
      </c>
      <c r="M119" s="841" t="s">
        <v>352</v>
      </c>
      <c r="N119" s="841" t="s">
        <v>681</v>
      </c>
      <c r="O119" s="841"/>
      <c r="P119" s="841" t="s">
        <v>5</v>
      </c>
      <c r="Q119" s="841" t="s">
        <v>323</v>
      </c>
      <c r="R119" s="840" t="s">
        <v>652</v>
      </c>
      <c r="S119" s="829"/>
      <c r="T119" s="829" t="s">
        <v>5</v>
      </c>
      <c r="U119" s="829" t="s">
        <v>323</v>
      </c>
      <c r="V119" s="847" t="s">
        <v>652</v>
      </c>
    </row>
    <row r="120" spans="1:22" outlineLevel="1">
      <c r="A120" s="847" t="s">
        <v>281</v>
      </c>
      <c r="B120" s="829" t="s">
        <v>3464</v>
      </c>
      <c r="C120" s="839">
        <v>43228</v>
      </c>
      <c r="D120" s="829" t="s">
        <v>3512</v>
      </c>
      <c r="E120" s="830" t="s">
        <v>3521</v>
      </c>
      <c r="F120" s="831">
        <v>71966</v>
      </c>
      <c r="G120" s="832">
        <v>8.73</v>
      </c>
      <c r="H120" s="829">
        <v>12</v>
      </c>
      <c r="I120" s="829" t="s">
        <v>322</v>
      </c>
      <c r="J120" s="1259">
        <f t="shared" si="2"/>
        <v>12</v>
      </c>
      <c r="K120" s="840" t="s">
        <v>660</v>
      </c>
      <c r="L120" s="841" t="s">
        <v>665</v>
      </c>
      <c r="M120" s="841" t="s">
        <v>352</v>
      </c>
      <c r="N120" s="841" t="s">
        <v>725</v>
      </c>
      <c r="O120" s="841"/>
      <c r="P120" s="841" t="s">
        <v>5</v>
      </c>
      <c r="Q120" s="841" t="s">
        <v>323</v>
      </c>
      <c r="R120" s="840" t="s">
        <v>652</v>
      </c>
      <c r="S120" s="829"/>
      <c r="T120" s="829" t="s">
        <v>5</v>
      </c>
      <c r="U120" s="829" t="s">
        <v>323</v>
      </c>
      <c r="V120" s="847" t="s">
        <v>652</v>
      </c>
    </row>
    <row r="121" spans="1:22" outlineLevel="1">
      <c r="A121" s="847" t="s">
        <v>281</v>
      </c>
      <c r="B121" s="829" t="s">
        <v>3464</v>
      </c>
      <c r="C121" s="839">
        <v>43222</v>
      </c>
      <c r="D121" s="829" t="s">
        <v>3522</v>
      </c>
      <c r="E121" s="830" t="s">
        <v>3523</v>
      </c>
      <c r="F121" s="831">
        <v>71966</v>
      </c>
      <c r="G121" s="832">
        <v>93.07</v>
      </c>
      <c r="H121" s="829">
        <v>128</v>
      </c>
      <c r="I121" s="829" t="s">
        <v>322</v>
      </c>
      <c r="J121" s="1259">
        <f t="shared" si="2"/>
        <v>128</v>
      </c>
      <c r="K121" s="840" t="s">
        <v>670</v>
      </c>
      <c r="L121" s="841" t="s">
        <v>665</v>
      </c>
      <c r="M121" s="841" t="s">
        <v>352</v>
      </c>
      <c r="N121" s="841" t="s">
        <v>725</v>
      </c>
      <c r="O121" s="841"/>
      <c r="P121" s="841" t="s">
        <v>5</v>
      </c>
      <c r="Q121" s="841" t="s">
        <v>323</v>
      </c>
      <c r="R121" s="840" t="s">
        <v>652</v>
      </c>
      <c r="S121" s="829"/>
      <c r="T121" s="829" t="s">
        <v>5</v>
      </c>
      <c r="U121" s="829" t="s">
        <v>323</v>
      </c>
      <c r="V121" s="847" t="s">
        <v>652</v>
      </c>
    </row>
    <row r="122" spans="1:22" outlineLevel="1">
      <c r="A122" s="847" t="s">
        <v>281</v>
      </c>
      <c r="B122" s="829" t="s">
        <v>3464</v>
      </c>
      <c r="C122" s="839">
        <v>43241</v>
      </c>
      <c r="D122" s="829" t="s">
        <v>3524</v>
      </c>
      <c r="E122" s="830" t="s">
        <v>3525</v>
      </c>
      <c r="F122" s="831">
        <v>71966</v>
      </c>
      <c r="G122" s="832">
        <v>104.7</v>
      </c>
      <c r="H122" s="829">
        <v>144</v>
      </c>
      <c r="I122" s="829" t="s">
        <v>322</v>
      </c>
      <c r="J122" s="1259">
        <f t="shared" si="2"/>
        <v>144</v>
      </c>
      <c r="K122" s="840" t="s">
        <v>670</v>
      </c>
      <c r="L122" s="841" t="s">
        <v>665</v>
      </c>
      <c r="M122" s="841" t="s">
        <v>352</v>
      </c>
      <c r="N122" s="841" t="s">
        <v>725</v>
      </c>
      <c r="O122" s="841"/>
      <c r="P122" s="841" t="s">
        <v>5</v>
      </c>
      <c r="Q122" s="841" t="s">
        <v>323</v>
      </c>
      <c r="R122" s="840" t="s">
        <v>652</v>
      </c>
      <c r="S122" s="829"/>
      <c r="T122" s="829" t="s">
        <v>5</v>
      </c>
      <c r="U122" s="829" t="s">
        <v>323</v>
      </c>
      <c r="V122" s="847" t="s">
        <v>652</v>
      </c>
    </row>
    <row r="123" spans="1:22" outlineLevel="1">
      <c r="A123" s="847" t="s">
        <v>281</v>
      </c>
      <c r="B123" s="829" t="s">
        <v>3464</v>
      </c>
      <c r="C123" s="839">
        <v>43245</v>
      </c>
      <c r="D123" s="829" t="s">
        <v>3472</v>
      </c>
      <c r="E123" s="830" t="s">
        <v>3526</v>
      </c>
      <c r="F123" s="831">
        <v>71961</v>
      </c>
      <c r="G123" s="832">
        <v>79.98</v>
      </c>
      <c r="H123" s="829">
        <v>110</v>
      </c>
      <c r="I123" s="829" t="s">
        <v>322</v>
      </c>
      <c r="J123" s="1259">
        <f t="shared" si="2"/>
        <v>110</v>
      </c>
      <c r="K123" s="840" t="s">
        <v>670</v>
      </c>
      <c r="L123" s="841" t="s">
        <v>661</v>
      </c>
      <c r="M123" s="841" t="s">
        <v>352</v>
      </c>
      <c r="N123" s="841" t="s">
        <v>674</v>
      </c>
      <c r="O123" s="841"/>
      <c r="P123" s="841" t="s">
        <v>5</v>
      </c>
      <c r="Q123" s="841" t="s">
        <v>323</v>
      </c>
      <c r="R123" s="840" t="s">
        <v>652</v>
      </c>
      <c r="S123" s="829"/>
      <c r="T123" s="829" t="s">
        <v>5</v>
      </c>
      <c r="U123" s="829" t="s">
        <v>323</v>
      </c>
      <c r="V123" s="847" t="s">
        <v>652</v>
      </c>
    </row>
    <row r="124" spans="1:22" outlineLevel="1">
      <c r="A124" s="847" t="s">
        <v>281</v>
      </c>
      <c r="B124" s="829" t="s">
        <v>3464</v>
      </c>
      <c r="C124" s="839">
        <v>43249</v>
      </c>
      <c r="D124" s="829" t="s">
        <v>3474</v>
      </c>
      <c r="E124" s="830" t="s">
        <v>3527</v>
      </c>
      <c r="F124" s="831">
        <v>71961</v>
      </c>
      <c r="G124" s="832">
        <v>52.35</v>
      </c>
      <c r="H124" s="829">
        <v>72</v>
      </c>
      <c r="I124" s="829" t="s">
        <v>322</v>
      </c>
      <c r="J124" s="1259">
        <f t="shared" si="2"/>
        <v>72</v>
      </c>
      <c r="K124" s="840" t="s">
        <v>670</v>
      </c>
      <c r="L124" s="841" t="s">
        <v>661</v>
      </c>
      <c r="M124" s="841" t="s">
        <v>352</v>
      </c>
      <c r="N124" s="841" t="s">
        <v>758</v>
      </c>
      <c r="O124" s="841"/>
      <c r="P124" s="841" t="s">
        <v>5</v>
      </c>
      <c r="Q124" s="841" t="s">
        <v>323</v>
      </c>
      <c r="R124" s="840" t="s">
        <v>652</v>
      </c>
      <c r="S124" s="829"/>
      <c r="T124" s="829" t="s">
        <v>5</v>
      </c>
      <c r="U124" s="829" t="s">
        <v>323</v>
      </c>
      <c r="V124" s="847" t="s">
        <v>652</v>
      </c>
    </row>
    <row r="125" spans="1:22" outlineLevel="1">
      <c r="A125" s="847" t="s">
        <v>281</v>
      </c>
      <c r="B125" s="829" t="s">
        <v>3464</v>
      </c>
      <c r="C125" s="839">
        <v>43250</v>
      </c>
      <c r="D125" s="829" t="s">
        <v>3528</v>
      </c>
      <c r="E125" s="830" t="s">
        <v>3529</v>
      </c>
      <c r="F125" s="831">
        <v>71961</v>
      </c>
      <c r="G125" s="832">
        <v>39.99</v>
      </c>
      <c r="H125" s="829">
        <v>55</v>
      </c>
      <c r="I125" s="829" t="s">
        <v>322</v>
      </c>
      <c r="J125" s="1259">
        <f t="shared" si="2"/>
        <v>55</v>
      </c>
      <c r="K125" s="840" t="s">
        <v>670</v>
      </c>
      <c r="L125" s="841" t="s">
        <v>661</v>
      </c>
      <c r="M125" s="841" t="s">
        <v>352</v>
      </c>
      <c r="N125" s="841" t="s">
        <v>815</v>
      </c>
      <c r="O125" s="841"/>
      <c r="P125" s="841" t="s">
        <v>5</v>
      </c>
      <c r="Q125" s="841" t="s">
        <v>323</v>
      </c>
      <c r="R125" s="840" t="s">
        <v>652</v>
      </c>
      <c r="S125" s="829"/>
      <c r="T125" s="829" t="s">
        <v>5</v>
      </c>
      <c r="U125" s="829" t="s">
        <v>323</v>
      </c>
      <c r="V125" s="847" t="s">
        <v>652</v>
      </c>
    </row>
    <row r="126" spans="1:22" outlineLevel="1">
      <c r="A126" s="847" t="s">
        <v>281</v>
      </c>
      <c r="B126" s="829" t="s">
        <v>3464</v>
      </c>
      <c r="C126" s="839">
        <v>43242</v>
      </c>
      <c r="D126" s="829" t="s">
        <v>3476</v>
      </c>
      <c r="E126" s="830" t="s">
        <v>3530</v>
      </c>
      <c r="F126" s="831">
        <v>71961</v>
      </c>
      <c r="G126" s="832">
        <v>334.47</v>
      </c>
      <c r="H126" s="829">
        <v>460</v>
      </c>
      <c r="I126" s="829" t="s">
        <v>322</v>
      </c>
      <c r="J126" s="1259">
        <f t="shared" si="2"/>
        <v>460</v>
      </c>
      <c r="K126" s="840" t="s">
        <v>667</v>
      </c>
      <c r="L126" s="841" t="s">
        <v>661</v>
      </c>
      <c r="M126" s="841" t="s">
        <v>352</v>
      </c>
      <c r="N126" s="841" t="s">
        <v>758</v>
      </c>
      <c r="O126" s="841"/>
      <c r="P126" s="841" t="s">
        <v>5</v>
      </c>
      <c r="Q126" s="841" t="s">
        <v>323</v>
      </c>
      <c r="R126" s="840" t="s">
        <v>652</v>
      </c>
      <c r="S126" s="829"/>
      <c r="T126" s="829" t="s">
        <v>5</v>
      </c>
      <c r="U126" s="829" t="s">
        <v>323</v>
      </c>
      <c r="V126" s="847" t="s">
        <v>652</v>
      </c>
    </row>
    <row r="127" spans="1:22" outlineLevel="1">
      <c r="A127" s="847" t="s">
        <v>281</v>
      </c>
      <c r="B127" s="829" t="s">
        <v>3464</v>
      </c>
      <c r="C127" s="839">
        <v>43245</v>
      </c>
      <c r="D127" s="829" t="s">
        <v>3472</v>
      </c>
      <c r="E127" s="830" t="s">
        <v>3531</v>
      </c>
      <c r="F127" s="831">
        <v>71961</v>
      </c>
      <c r="G127" s="832">
        <v>21.81</v>
      </c>
      <c r="H127" s="829">
        <v>30</v>
      </c>
      <c r="I127" s="829" t="s">
        <v>322</v>
      </c>
      <c r="J127" s="1259">
        <f t="shared" si="2"/>
        <v>30</v>
      </c>
      <c r="K127" s="840" t="s">
        <v>667</v>
      </c>
      <c r="L127" s="841" t="s">
        <v>661</v>
      </c>
      <c r="M127" s="841" t="s">
        <v>352</v>
      </c>
      <c r="N127" s="841" t="s">
        <v>674</v>
      </c>
      <c r="O127" s="841"/>
      <c r="P127" s="841" t="s">
        <v>5</v>
      </c>
      <c r="Q127" s="841" t="s">
        <v>323</v>
      </c>
      <c r="R127" s="840" t="s">
        <v>652</v>
      </c>
      <c r="S127" s="829"/>
      <c r="T127" s="829" t="s">
        <v>5</v>
      </c>
      <c r="U127" s="829" t="s">
        <v>323</v>
      </c>
      <c r="V127" s="847" t="s">
        <v>652</v>
      </c>
    </row>
    <row r="128" spans="1:22" outlineLevel="1">
      <c r="A128" s="847" t="s">
        <v>281</v>
      </c>
      <c r="B128" s="829" t="s">
        <v>3464</v>
      </c>
      <c r="C128" s="839">
        <v>43234</v>
      </c>
      <c r="D128" s="829" t="s">
        <v>3532</v>
      </c>
      <c r="E128" s="830" t="s">
        <v>3533</v>
      </c>
      <c r="F128" s="831">
        <v>71966</v>
      </c>
      <c r="G128" s="832">
        <v>8</v>
      </c>
      <c r="H128" s="829">
        <v>11</v>
      </c>
      <c r="I128" s="829" t="s">
        <v>322</v>
      </c>
      <c r="J128" s="1259">
        <f t="shared" si="2"/>
        <v>11</v>
      </c>
      <c r="K128" s="840" t="s">
        <v>667</v>
      </c>
      <c r="L128" s="841" t="s">
        <v>665</v>
      </c>
      <c r="M128" s="841" t="s">
        <v>352</v>
      </c>
      <c r="N128" s="841" t="s">
        <v>815</v>
      </c>
      <c r="O128" s="841"/>
      <c r="P128" s="841" t="s">
        <v>5</v>
      </c>
      <c r="Q128" s="841" t="s">
        <v>323</v>
      </c>
      <c r="R128" s="840" t="s">
        <v>652</v>
      </c>
      <c r="S128" s="829"/>
      <c r="T128" s="829" t="s">
        <v>5</v>
      </c>
      <c r="U128" s="829" t="s">
        <v>323</v>
      </c>
      <c r="V128" s="847" t="s">
        <v>652</v>
      </c>
    </row>
    <row r="129" spans="1:22">
      <c r="A129" s="842" t="s">
        <v>647</v>
      </c>
      <c r="B129" s="842"/>
      <c r="C129" s="842"/>
      <c r="D129" s="842"/>
      <c r="E129" s="843"/>
      <c r="F129" s="844"/>
      <c r="G129" s="845">
        <f>SUM(G116:G128)</f>
        <v>886.35</v>
      </c>
      <c r="H129" s="846">
        <f>SUM(H116:H128)</f>
        <v>1219</v>
      </c>
      <c r="I129" s="842"/>
      <c r="J129" s="1260">
        <f>SUM(J116:J128)</f>
        <v>1219</v>
      </c>
      <c r="K129" s="842"/>
      <c r="L129" s="842"/>
      <c r="M129" s="842"/>
      <c r="N129" s="842"/>
      <c r="O129" s="842"/>
      <c r="P129" s="842"/>
      <c r="Q129" s="842"/>
      <c r="R129" s="842"/>
      <c r="S129" s="829"/>
      <c r="T129" s="829"/>
      <c r="U129" s="829"/>
      <c r="V129" s="829"/>
    </row>
    <row r="130" spans="1:22" outlineLevel="1">
      <c r="A130" s="847" t="s">
        <v>283</v>
      </c>
      <c r="B130" s="829" t="s">
        <v>3464</v>
      </c>
      <c r="C130" s="839">
        <v>43251</v>
      </c>
      <c r="D130" s="829" t="s">
        <v>3468</v>
      </c>
      <c r="E130" s="830" t="s">
        <v>3469</v>
      </c>
      <c r="F130" s="831">
        <v>71697</v>
      </c>
      <c r="G130" s="832">
        <v>21045.49</v>
      </c>
      <c r="H130" s="829">
        <v>29858.86</v>
      </c>
      <c r="I130" s="829" t="s">
        <v>322</v>
      </c>
      <c r="J130" s="1259">
        <f>H130</f>
        <v>29858.86</v>
      </c>
      <c r="K130" s="840" t="s">
        <v>1417</v>
      </c>
      <c r="L130" s="841" t="s">
        <v>661</v>
      </c>
      <c r="M130" s="841" t="s">
        <v>352</v>
      </c>
      <c r="N130" s="841"/>
      <c r="O130" s="841" t="s">
        <v>381</v>
      </c>
      <c r="P130" s="841" t="s">
        <v>5</v>
      </c>
      <c r="Q130" s="841" t="s">
        <v>323</v>
      </c>
      <c r="R130" s="840" t="s">
        <v>652</v>
      </c>
      <c r="S130" s="829" t="s">
        <v>381</v>
      </c>
      <c r="T130" s="829" t="s">
        <v>5</v>
      </c>
      <c r="U130" s="829" t="s">
        <v>323</v>
      </c>
      <c r="V130" s="847" t="s">
        <v>652</v>
      </c>
    </row>
    <row r="131" spans="1:22">
      <c r="A131" s="842" t="s">
        <v>647</v>
      </c>
      <c r="B131" s="842"/>
      <c r="C131" s="842"/>
      <c r="D131" s="842"/>
      <c r="E131" s="843"/>
      <c r="F131" s="844"/>
      <c r="G131" s="845">
        <f>SUM(G130:G130)</f>
        <v>21045.49</v>
      </c>
      <c r="H131" s="846">
        <f>SUM(H130:H130)</f>
        <v>29858.86</v>
      </c>
      <c r="I131" s="842"/>
      <c r="J131" s="1260">
        <f>SUM(J130:J130)</f>
        <v>29858.86</v>
      </c>
      <c r="K131" s="842"/>
      <c r="L131" s="842"/>
      <c r="M131" s="842"/>
      <c r="N131" s="842"/>
      <c r="O131" s="842"/>
      <c r="P131" s="842"/>
      <c r="Q131" s="842"/>
      <c r="R131" s="842"/>
      <c r="S131" s="829"/>
      <c r="T131" s="829"/>
      <c r="U131" s="829"/>
      <c r="V131" s="829"/>
    </row>
    <row r="132" spans="1:22" outlineLevel="1">
      <c r="A132" s="847" t="s">
        <v>285</v>
      </c>
      <c r="B132" s="829" t="s">
        <v>3464</v>
      </c>
      <c r="C132" s="839">
        <v>43171</v>
      </c>
      <c r="D132" s="829" t="s">
        <v>3534</v>
      </c>
      <c r="E132" s="830" t="s">
        <v>1092</v>
      </c>
      <c r="F132" s="831">
        <v>71875</v>
      </c>
      <c r="G132" s="832">
        <v>21.09</v>
      </c>
      <c r="H132" s="829">
        <v>29.08</v>
      </c>
      <c r="I132" s="829" t="s">
        <v>322</v>
      </c>
      <c r="J132" s="1259">
        <f t="shared" ref="J132:J166" si="3">H132</f>
        <v>29.08</v>
      </c>
      <c r="K132" s="840" t="s">
        <v>818</v>
      </c>
      <c r="L132" s="841" t="s">
        <v>645</v>
      </c>
      <c r="M132" s="841" t="s">
        <v>352</v>
      </c>
      <c r="N132" s="841"/>
      <c r="O132" s="841"/>
      <c r="P132" s="841" t="s">
        <v>5</v>
      </c>
      <c r="Q132" s="841" t="s">
        <v>323</v>
      </c>
      <c r="R132" s="840" t="s">
        <v>652</v>
      </c>
      <c r="S132" s="829"/>
      <c r="T132" s="829" t="s">
        <v>5</v>
      </c>
      <c r="U132" s="829" t="s">
        <v>323</v>
      </c>
      <c r="V132" s="847" t="s">
        <v>652</v>
      </c>
    </row>
    <row r="133" spans="1:22" outlineLevel="1">
      <c r="A133" s="847" t="s">
        <v>285</v>
      </c>
      <c r="B133" s="829" t="s">
        <v>3464</v>
      </c>
      <c r="C133" s="839">
        <v>43230</v>
      </c>
      <c r="D133" s="829" t="s">
        <v>3507</v>
      </c>
      <c r="E133" s="830" t="s">
        <v>1092</v>
      </c>
      <c r="F133" s="831">
        <v>71948</v>
      </c>
      <c r="G133" s="832">
        <v>20.58</v>
      </c>
      <c r="H133" s="829">
        <v>28.31</v>
      </c>
      <c r="I133" s="829" t="s">
        <v>322</v>
      </c>
      <c r="J133" s="1259">
        <f t="shared" si="3"/>
        <v>28.31</v>
      </c>
      <c r="K133" s="840" t="s">
        <v>818</v>
      </c>
      <c r="L133" s="841" t="s">
        <v>645</v>
      </c>
      <c r="M133" s="841" t="s">
        <v>352</v>
      </c>
      <c r="N133" s="841"/>
      <c r="O133" s="841"/>
      <c r="P133" s="841" t="s">
        <v>5</v>
      </c>
      <c r="Q133" s="841" t="s">
        <v>323</v>
      </c>
      <c r="R133" s="840" t="s">
        <v>652</v>
      </c>
      <c r="S133" s="829"/>
      <c r="T133" s="829" t="s">
        <v>5</v>
      </c>
      <c r="U133" s="829" t="s">
        <v>323</v>
      </c>
      <c r="V133" s="847" t="s">
        <v>652</v>
      </c>
    </row>
    <row r="134" spans="1:22" outlineLevel="1">
      <c r="A134" s="847" t="s">
        <v>285</v>
      </c>
      <c r="B134" s="829" t="s">
        <v>3464</v>
      </c>
      <c r="C134" s="839">
        <v>43230</v>
      </c>
      <c r="D134" s="829" t="s">
        <v>3467</v>
      </c>
      <c r="E134" s="830" t="s">
        <v>589</v>
      </c>
      <c r="F134" s="831">
        <v>71977</v>
      </c>
      <c r="G134" s="832">
        <v>7.08</v>
      </c>
      <c r="H134" s="829">
        <v>9.74</v>
      </c>
      <c r="I134" s="829" t="s">
        <v>322</v>
      </c>
      <c r="J134" s="1259">
        <f t="shared" si="3"/>
        <v>9.74</v>
      </c>
      <c r="K134" s="840" t="s">
        <v>818</v>
      </c>
      <c r="L134" s="841" t="s">
        <v>645</v>
      </c>
      <c r="M134" s="841" t="s">
        <v>352</v>
      </c>
      <c r="N134" s="841"/>
      <c r="O134" s="841"/>
      <c r="P134" s="841" t="s">
        <v>5</v>
      </c>
      <c r="Q134" s="841" t="s">
        <v>323</v>
      </c>
      <c r="R134" s="840" t="s">
        <v>652</v>
      </c>
      <c r="S134" s="829"/>
      <c r="T134" s="829" t="s">
        <v>5</v>
      </c>
      <c r="U134" s="829" t="s">
        <v>323</v>
      </c>
      <c r="V134" s="847" t="s">
        <v>652</v>
      </c>
    </row>
    <row r="135" spans="1:22" outlineLevel="1">
      <c r="A135" s="847" t="s">
        <v>285</v>
      </c>
      <c r="B135" s="829" t="s">
        <v>3464</v>
      </c>
      <c r="C135" s="839">
        <v>43230</v>
      </c>
      <c r="D135" s="829" t="s">
        <v>3467</v>
      </c>
      <c r="E135" s="830" t="s">
        <v>589</v>
      </c>
      <c r="F135" s="831">
        <v>71977</v>
      </c>
      <c r="G135" s="832">
        <v>7.07</v>
      </c>
      <c r="H135" s="829">
        <v>9.73</v>
      </c>
      <c r="I135" s="829" t="s">
        <v>322</v>
      </c>
      <c r="J135" s="1259">
        <f t="shared" si="3"/>
        <v>9.73</v>
      </c>
      <c r="K135" s="840" t="s">
        <v>818</v>
      </c>
      <c r="L135" s="841" t="s">
        <v>645</v>
      </c>
      <c r="M135" s="841" t="s">
        <v>352</v>
      </c>
      <c r="N135" s="841"/>
      <c r="O135" s="841"/>
      <c r="P135" s="841" t="s">
        <v>5</v>
      </c>
      <c r="Q135" s="841" t="s">
        <v>323</v>
      </c>
      <c r="R135" s="840" t="s">
        <v>652</v>
      </c>
      <c r="S135" s="829"/>
      <c r="T135" s="829" t="s">
        <v>5</v>
      </c>
      <c r="U135" s="829" t="s">
        <v>323</v>
      </c>
      <c r="V135" s="847" t="s">
        <v>652</v>
      </c>
    </row>
    <row r="136" spans="1:22" outlineLevel="1">
      <c r="A136" s="847" t="s">
        <v>285</v>
      </c>
      <c r="B136" s="829" t="s">
        <v>3464</v>
      </c>
      <c r="C136" s="839">
        <v>43251</v>
      </c>
      <c r="D136" s="829" t="s">
        <v>3535</v>
      </c>
      <c r="E136" s="830" t="s">
        <v>1087</v>
      </c>
      <c r="F136" s="831">
        <v>71961</v>
      </c>
      <c r="G136" s="832">
        <v>6.18</v>
      </c>
      <c r="H136" s="829">
        <v>8.5</v>
      </c>
      <c r="I136" s="829" t="s">
        <v>322</v>
      </c>
      <c r="J136" s="1259">
        <f t="shared" si="3"/>
        <v>8.5</v>
      </c>
      <c r="K136" s="840" t="s">
        <v>818</v>
      </c>
      <c r="L136" s="841" t="s">
        <v>661</v>
      </c>
      <c r="M136" s="841" t="s">
        <v>352</v>
      </c>
      <c r="N136" s="841"/>
      <c r="O136" s="841"/>
      <c r="P136" s="841" t="s">
        <v>5</v>
      </c>
      <c r="Q136" s="841" t="s">
        <v>323</v>
      </c>
      <c r="R136" s="840" t="s">
        <v>652</v>
      </c>
      <c r="S136" s="829"/>
      <c r="T136" s="829" t="s">
        <v>5</v>
      </c>
      <c r="U136" s="829" t="s">
        <v>323</v>
      </c>
      <c r="V136" s="847" t="s">
        <v>652</v>
      </c>
    </row>
    <row r="137" spans="1:22" outlineLevel="1">
      <c r="A137" s="847" t="s">
        <v>285</v>
      </c>
      <c r="B137" s="829" t="s">
        <v>3464</v>
      </c>
      <c r="C137" s="839">
        <v>43251</v>
      </c>
      <c r="D137" s="829" t="s">
        <v>3535</v>
      </c>
      <c r="E137" s="830" t="s">
        <v>1087</v>
      </c>
      <c r="F137" s="831">
        <v>71961</v>
      </c>
      <c r="G137" s="832">
        <v>6.18</v>
      </c>
      <c r="H137" s="829">
        <v>8.5</v>
      </c>
      <c r="I137" s="829" t="s">
        <v>322</v>
      </c>
      <c r="J137" s="1259">
        <f t="shared" si="3"/>
        <v>8.5</v>
      </c>
      <c r="K137" s="840" t="s">
        <v>818</v>
      </c>
      <c r="L137" s="841" t="s">
        <v>661</v>
      </c>
      <c r="M137" s="841" t="s">
        <v>352</v>
      </c>
      <c r="N137" s="841"/>
      <c r="O137" s="841"/>
      <c r="P137" s="841" t="s">
        <v>5</v>
      </c>
      <c r="Q137" s="841" t="s">
        <v>323</v>
      </c>
      <c r="R137" s="840" t="s">
        <v>652</v>
      </c>
      <c r="S137" s="829"/>
      <c r="T137" s="829" t="s">
        <v>5</v>
      </c>
      <c r="U137" s="829" t="s">
        <v>323</v>
      </c>
      <c r="V137" s="847" t="s">
        <v>652</v>
      </c>
    </row>
    <row r="138" spans="1:22" outlineLevel="1">
      <c r="A138" s="847" t="s">
        <v>285</v>
      </c>
      <c r="B138" s="829" t="s">
        <v>3464</v>
      </c>
      <c r="C138" s="839">
        <v>43251</v>
      </c>
      <c r="D138" s="829" t="s">
        <v>3535</v>
      </c>
      <c r="E138" s="830" t="s">
        <v>2327</v>
      </c>
      <c r="F138" s="831">
        <v>71961</v>
      </c>
      <c r="G138" s="832">
        <v>62.58</v>
      </c>
      <c r="H138" s="829">
        <v>86.07</v>
      </c>
      <c r="I138" s="829" t="s">
        <v>322</v>
      </c>
      <c r="J138" s="1259">
        <f t="shared" si="3"/>
        <v>86.07</v>
      </c>
      <c r="K138" s="840" t="s">
        <v>818</v>
      </c>
      <c r="L138" s="841" t="s">
        <v>661</v>
      </c>
      <c r="M138" s="841" t="s">
        <v>352</v>
      </c>
      <c r="N138" s="841"/>
      <c r="O138" s="841"/>
      <c r="P138" s="841" t="s">
        <v>5</v>
      </c>
      <c r="Q138" s="841" t="s">
        <v>323</v>
      </c>
      <c r="R138" s="840" t="s">
        <v>652</v>
      </c>
      <c r="S138" s="829"/>
      <c r="T138" s="829" t="s">
        <v>5</v>
      </c>
      <c r="U138" s="829" t="s">
        <v>323</v>
      </c>
      <c r="V138" s="847" t="s">
        <v>652</v>
      </c>
    </row>
    <row r="139" spans="1:22" outlineLevel="1">
      <c r="A139" s="847" t="s">
        <v>285</v>
      </c>
      <c r="B139" s="829" t="s">
        <v>3464</v>
      </c>
      <c r="C139" s="839">
        <v>43251</v>
      </c>
      <c r="D139" s="829" t="s">
        <v>3536</v>
      </c>
      <c r="E139" s="830" t="s">
        <v>1087</v>
      </c>
      <c r="F139" s="831">
        <v>71961</v>
      </c>
      <c r="G139" s="832">
        <v>7.76</v>
      </c>
      <c r="H139" s="829">
        <v>10.67</v>
      </c>
      <c r="I139" s="829" t="s">
        <v>322</v>
      </c>
      <c r="J139" s="1259">
        <f t="shared" si="3"/>
        <v>10.67</v>
      </c>
      <c r="K139" s="840" t="s">
        <v>818</v>
      </c>
      <c r="L139" s="841" t="s">
        <v>661</v>
      </c>
      <c r="M139" s="841" t="s">
        <v>352</v>
      </c>
      <c r="N139" s="841"/>
      <c r="O139" s="841"/>
      <c r="P139" s="841" t="s">
        <v>5</v>
      </c>
      <c r="Q139" s="841" t="s">
        <v>323</v>
      </c>
      <c r="R139" s="840" t="s">
        <v>652</v>
      </c>
      <c r="S139" s="829"/>
      <c r="T139" s="829" t="s">
        <v>5</v>
      </c>
      <c r="U139" s="829" t="s">
        <v>323</v>
      </c>
      <c r="V139" s="847" t="s">
        <v>652</v>
      </c>
    </row>
    <row r="140" spans="1:22" outlineLevel="1">
      <c r="A140" s="847" t="s">
        <v>285</v>
      </c>
      <c r="B140" s="829" t="s">
        <v>3464</v>
      </c>
      <c r="C140" s="839">
        <v>43251</v>
      </c>
      <c r="D140" s="829" t="s">
        <v>3536</v>
      </c>
      <c r="E140" s="830" t="s">
        <v>1087</v>
      </c>
      <c r="F140" s="831">
        <v>71961</v>
      </c>
      <c r="G140" s="832">
        <v>19.57</v>
      </c>
      <c r="H140" s="829">
        <v>26.91</v>
      </c>
      <c r="I140" s="829" t="s">
        <v>322</v>
      </c>
      <c r="J140" s="1259">
        <f t="shared" si="3"/>
        <v>26.91</v>
      </c>
      <c r="K140" s="840" t="s">
        <v>818</v>
      </c>
      <c r="L140" s="841" t="s">
        <v>661</v>
      </c>
      <c r="M140" s="841" t="s">
        <v>352</v>
      </c>
      <c r="N140" s="841"/>
      <c r="O140" s="841"/>
      <c r="P140" s="841" t="s">
        <v>5</v>
      </c>
      <c r="Q140" s="841" t="s">
        <v>323</v>
      </c>
      <c r="R140" s="840" t="s">
        <v>652</v>
      </c>
      <c r="S140" s="829"/>
      <c r="T140" s="829" t="s">
        <v>5</v>
      </c>
      <c r="U140" s="829" t="s">
        <v>323</v>
      </c>
      <c r="V140" s="847" t="s">
        <v>652</v>
      </c>
    </row>
    <row r="141" spans="1:22" outlineLevel="1">
      <c r="A141" s="847" t="s">
        <v>285</v>
      </c>
      <c r="B141" s="829" t="s">
        <v>3464</v>
      </c>
      <c r="C141" s="839">
        <v>43251</v>
      </c>
      <c r="D141" s="829" t="s">
        <v>3536</v>
      </c>
      <c r="E141" s="830" t="s">
        <v>1087</v>
      </c>
      <c r="F141" s="831">
        <v>71961</v>
      </c>
      <c r="G141" s="832">
        <v>118.04</v>
      </c>
      <c r="H141" s="829">
        <v>162.34</v>
      </c>
      <c r="I141" s="829" t="s">
        <v>322</v>
      </c>
      <c r="J141" s="1259">
        <f t="shared" si="3"/>
        <v>162.34</v>
      </c>
      <c r="K141" s="840" t="s">
        <v>818</v>
      </c>
      <c r="L141" s="841" t="s">
        <v>661</v>
      </c>
      <c r="M141" s="841" t="s">
        <v>352</v>
      </c>
      <c r="N141" s="841"/>
      <c r="O141" s="841"/>
      <c r="P141" s="841" t="s">
        <v>5</v>
      </c>
      <c r="Q141" s="841" t="s">
        <v>323</v>
      </c>
      <c r="R141" s="840" t="s">
        <v>652</v>
      </c>
      <c r="S141" s="829"/>
      <c r="T141" s="829" t="s">
        <v>5</v>
      </c>
      <c r="U141" s="829" t="s">
        <v>323</v>
      </c>
      <c r="V141" s="847" t="s">
        <v>652</v>
      </c>
    </row>
    <row r="142" spans="1:22" outlineLevel="1">
      <c r="A142" s="847" t="s">
        <v>285</v>
      </c>
      <c r="B142" s="829" t="s">
        <v>3464</v>
      </c>
      <c r="C142" s="839">
        <v>43251</v>
      </c>
      <c r="D142" s="829" t="s">
        <v>3536</v>
      </c>
      <c r="E142" s="830" t="s">
        <v>1087</v>
      </c>
      <c r="F142" s="831">
        <v>71961</v>
      </c>
      <c r="G142" s="832">
        <v>11.47</v>
      </c>
      <c r="H142" s="829">
        <v>15.78</v>
      </c>
      <c r="I142" s="829" t="s">
        <v>322</v>
      </c>
      <c r="J142" s="1259">
        <f t="shared" si="3"/>
        <v>15.78</v>
      </c>
      <c r="K142" s="840" t="s">
        <v>818</v>
      </c>
      <c r="L142" s="841" t="s">
        <v>661</v>
      </c>
      <c r="M142" s="841" t="s">
        <v>352</v>
      </c>
      <c r="N142" s="841"/>
      <c r="O142" s="841"/>
      <c r="P142" s="841" t="s">
        <v>5</v>
      </c>
      <c r="Q142" s="841" t="s">
        <v>323</v>
      </c>
      <c r="R142" s="840" t="s">
        <v>652</v>
      </c>
      <c r="S142" s="829"/>
      <c r="T142" s="829" t="s">
        <v>5</v>
      </c>
      <c r="U142" s="829" t="s">
        <v>323</v>
      </c>
      <c r="V142" s="847" t="s">
        <v>652</v>
      </c>
    </row>
    <row r="143" spans="1:22" outlineLevel="1">
      <c r="A143" s="847" t="s">
        <v>285</v>
      </c>
      <c r="B143" s="829" t="s">
        <v>3464</v>
      </c>
      <c r="C143" s="839">
        <v>43251</v>
      </c>
      <c r="D143" s="829" t="s">
        <v>3536</v>
      </c>
      <c r="E143" s="830" t="s">
        <v>1087</v>
      </c>
      <c r="F143" s="831">
        <v>71961</v>
      </c>
      <c r="G143" s="832">
        <v>1.92</v>
      </c>
      <c r="H143" s="829">
        <v>2.64</v>
      </c>
      <c r="I143" s="829" t="s">
        <v>322</v>
      </c>
      <c r="J143" s="1259">
        <f t="shared" si="3"/>
        <v>2.64</v>
      </c>
      <c r="K143" s="840" t="s">
        <v>818</v>
      </c>
      <c r="L143" s="841" t="s">
        <v>661</v>
      </c>
      <c r="M143" s="841" t="s">
        <v>352</v>
      </c>
      <c r="N143" s="841"/>
      <c r="O143" s="841"/>
      <c r="P143" s="841" t="s">
        <v>5</v>
      </c>
      <c r="Q143" s="841" t="s">
        <v>323</v>
      </c>
      <c r="R143" s="840" t="s">
        <v>652</v>
      </c>
      <c r="S143" s="829"/>
      <c r="T143" s="829" t="s">
        <v>5</v>
      </c>
      <c r="U143" s="829" t="s">
        <v>323</v>
      </c>
      <c r="V143" s="847" t="s">
        <v>652</v>
      </c>
    </row>
    <row r="144" spans="1:22" outlineLevel="1">
      <c r="A144" s="847" t="s">
        <v>285</v>
      </c>
      <c r="B144" s="829" t="s">
        <v>3464</v>
      </c>
      <c r="C144" s="839">
        <v>43251</v>
      </c>
      <c r="D144" s="829" t="s">
        <v>3536</v>
      </c>
      <c r="E144" s="830" t="s">
        <v>1087</v>
      </c>
      <c r="F144" s="831">
        <v>71961</v>
      </c>
      <c r="G144" s="832">
        <v>33.74</v>
      </c>
      <c r="H144" s="829">
        <v>46.4</v>
      </c>
      <c r="I144" s="829" t="s">
        <v>322</v>
      </c>
      <c r="J144" s="1259">
        <f t="shared" si="3"/>
        <v>46.4</v>
      </c>
      <c r="K144" s="840" t="s">
        <v>818</v>
      </c>
      <c r="L144" s="841" t="s">
        <v>661</v>
      </c>
      <c r="M144" s="841" t="s">
        <v>352</v>
      </c>
      <c r="N144" s="841"/>
      <c r="O144" s="841"/>
      <c r="P144" s="841" t="s">
        <v>5</v>
      </c>
      <c r="Q144" s="841" t="s">
        <v>323</v>
      </c>
      <c r="R144" s="840" t="s">
        <v>652</v>
      </c>
      <c r="S144" s="829"/>
      <c r="T144" s="829" t="s">
        <v>5</v>
      </c>
      <c r="U144" s="829" t="s">
        <v>323</v>
      </c>
      <c r="V144" s="847" t="s">
        <v>652</v>
      </c>
    </row>
    <row r="145" spans="1:22" outlineLevel="1">
      <c r="A145" s="847" t="s">
        <v>285</v>
      </c>
      <c r="B145" s="829" t="s">
        <v>3464</v>
      </c>
      <c r="C145" s="839">
        <v>43251</v>
      </c>
      <c r="D145" s="829" t="s">
        <v>3536</v>
      </c>
      <c r="E145" s="830" t="s">
        <v>1087</v>
      </c>
      <c r="F145" s="831">
        <v>71961</v>
      </c>
      <c r="G145" s="832">
        <v>1.02</v>
      </c>
      <c r="H145" s="829">
        <v>1.4</v>
      </c>
      <c r="I145" s="829" t="s">
        <v>322</v>
      </c>
      <c r="J145" s="1259">
        <f t="shared" si="3"/>
        <v>1.4</v>
      </c>
      <c r="K145" s="840" t="s">
        <v>818</v>
      </c>
      <c r="L145" s="841" t="s">
        <v>661</v>
      </c>
      <c r="M145" s="841" t="s">
        <v>352</v>
      </c>
      <c r="N145" s="841"/>
      <c r="O145" s="841"/>
      <c r="P145" s="841" t="s">
        <v>5</v>
      </c>
      <c r="Q145" s="841" t="s">
        <v>323</v>
      </c>
      <c r="R145" s="840" t="s">
        <v>652</v>
      </c>
      <c r="S145" s="829"/>
      <c r="T145" s="829" t="s">
        <v>5</v>
      </c>
      <c r="U145" s="829" t="s">
        <v>323</v>
      </c>
      <c r="V145" s="847" t="s">
        <v>652</v>
      </c>
    </row>
    <row r="146" spans="1:22" outlineLevel="1">
      <c r="A146" s="847" t="s">
        <v>285</v>
      </c>
      <c r="B146" s="829" t="s">
        <v>3464</v>
      </c>
      <c r="C146" s="839">
        <v>43251</v>
      </c>
      <c r="D146" s="829" t="s">
        <v>3536</v>
      </c>
      <c r="E146" s="830" t="s">
        <v>1087</v>
      </c>
      <c r="F146" s="831">
        <v>71961</v>
      </c>
      <c r="G146" s="832">
        <v>1.02</v>
      </c>
      <c r="H146" s="829">
        <v>1.4</v>
      </c>
      <c r="I146" s="829" t="s">
        <v>322</v>
      </c>
      <c r="J146" s="1259">
        <f t="shared" si="3"/>
        <v>1.4</v>
      </c>
      <c r="K146" s="840" t="s">
        <v>818</v>
      </c>
      <c r="L146" s="841" t="s">
        <v>661</v>
      </c>
      <c r="M146" s="841" t="s">
        <v>352</v>
      </c>
      <c r="N146" s="841"/>
      <c r="O146" s="841"/>
      <c r="P146" s="841" t="s">
        <v>5</v>
      </c>
      <c r="Q146" s="841" t="s">
        <v>323</v>
      </c>
      <c r="R146" s="840" t="s">
        <v>652</v>
      </c>
      <c r="S146" s="829"/>
      <c r="T146" s="829" t="s">
        <v>5</v>
      </c>
      <c r="U146" s="829" t="s">
        <v>323</v>
      </c>
      <c r="V146" s="847" t="s">
        <v>652</v>
      </c>
    </row>
    <row r="147" spans="1:22" outlineLevel="1">
      <c r="A147" s="847" t="s">
        <v>285</v>
      </c>
      <c r="B147" s="829" t="s">
        <v>3464</v>
      </c>
      <c r="C147" s="839">
        <v>43251</v>
      </c>
      <c r="D147" s="829" t="s">
        <v>3536</v>
      </c>
      <c r="E147" s="830" t="s">
        <v>1087</v>
      </c>
      <c r="F147" s="831">
        <v>71961</v>
      </c>
      <c r="G147" s="832">
        <v>6.17</v>
      </c>
      <c r="H147" s="829">
        <v>8.48</v>
      </c>
      <c r="I147" s="829" t="s">
        <v>322</v>
      </c>
      <c r="J147" s="1259">
        <f t="shared" si="3"/>
        <v>8.48</v>
      </c>
      <c r="K147" s="840" t="s">
        <v>818</v>
      </c>
      <c r="L147" s="841" t="s">
        <v>661</v>
      </c>
      <c r="M147" s="841" t="s">
        <v>352</v>
      </c>
      <c r="N147" s="841"/>
      <c r="O147" s="841"/>
      <c r="P147" s="841" t="s">
        <v>5</v>
      </c>
      <c r="Q147" s="841" t="s">
        <v>323</v>
      </c>
      <c r="R147" s="840" t="s">
        <v>652</v>
      </c>
      <c r="S147" s="829"/>
      <c r="T147" s="829" t="s">
        <v>5</v>
      </c>
      <c r="U147" s="829" t="s">
        <v>323</v>
      </c>
      <c r="V147" s="847" t="s">
        <v>652</v>
      </c>
    </row>
    <row r="148" spans="1:22" outlineLevel="1">
      <c r="A148" s="847" t="s">
        <v>285</v>
      </c>
      <c r="B148" s="829" t="s">
        <v>3464</v>
      </c>
      <c r="C148" s="839">
        <v>43251</v>
      </c>
      <c r="D148" s="829" t="s">
        <v>3536</v>
      </c>
      <c r="E148" s="830" t="s">
        <v>1087</v>
      </c>
      <c r="F148" s="831">
        <v>71961</v>
      </c>
      <c r="G148" s="832">
        <v>6.75</v>
      </c>
      <c r="H148" s="829">
        <v>9.2799999999999994</v>
      </c>
      <c r="I148" s="829" t="s">
        <v>322</v>
      </c>
      <c r="J148" s="1259">
        <f t="shared" si="3"/>
        <v>9.2799999999999994</v>
      </c>
      <c r="K148" s="840" t="s">
        <v>818</v>
      </c>
      <c r="L148" s="841" t="s">
        <v>661</v>
      </c>
      <c r="M148" s="841" t="s">
        <v>352</v>
      </c>
      <c r="N148" s="841"/>
      <c r="O148" s="841"/>
      <c r="P148" s="841" t="s">
        <v>5</v>
      </c>
      <c r="Q148" s="841" t="s">
        <v>323</v>
      </c>
      <c r="R148" s="840" t="s">
        <v>652</v>
      </c>
      <c r="S148" s="829"/>
      <c r="T148" s="829" t="s">
        <v>5</v>
      </c>
      <c r="U148" s="829" t="s">
        <v>323</v>
      </c>
      <c r="V148" s="847" t="s">
        <v>652</v>
      </c>
    </row>
    <row r="149" spans="1:22" outlineLevel="1">
      <c r="A149" s="847" t="s">
        <v>285</v>
      </c>
      <c r="B149" s="829" t="s">
        <v>3464</v>
      </c>
      <c r="C149" s="839">
        <v>43251</v>
      </c>
      <c r="D149" s="829" t="s">
        <v>3536</v>
      </c>
      <c r="E149" s="830" t="s">
        <v>2327</v>
      </c>
      <c r="F149" s="831">
        <v>71961</v>
      </c>
      <c r="G149" s="832">
        <v>79.75</v>
      </c>
      <c r="H149" s="829">
        <v>109.68</v>
      </c>
      <c r="I149" s="829" t="s">
        <v>322</v>
      </c>
      <c r="J149" s="1259">
        <f t="shared" si="3"/>
        <v>109.68</v>
      </c>
      <c r="K149" s="840" t="s">
        <v>818</v>
      </c>
      <c r="L149" s="841" t="s">
        <v>661</v>
      </c>
      <c r="M149" s="841" t="s">
        <v>352</v>
      </c>
      <c r="N149" s="841"/>
      <c r="O149" s="841"/>
      <c r="P149" s="841" t="s">
        <v>5</v>
      </c>
      <c r="Q149" s="841" t="s">
        <v>323</v>
      </c>
      <c r="R149" s="840" t="s">
        <v>652</v>
      </c>
      <c r="S149" s="829"/>
      <c r="T149" s="829" t="s">
        <v>5</v>
      </c>
      <c r="U149" s="829" t="s">
        <v>323</v>
      </c>
      <c r="V149" s="847" t="s">
        <v>652</v>
      </c>
    </row>
    <row r="150" spans="1:22" outlineLevel="1">
      <c r="A150" s="847" t="s">
        <v>285</v>
      </c>
      <c r="B150" s="829" t="s">
        <v>3464</v>
      </c>
      <c r="C150" s="839">
        <v>43251</v>
      </c>
      <c r="D150" s="829" t="s">
        <v>3536</v>
      </c>
      <c r="E150" s="830" t="s">
        <v>1087</v>
      </c>
      <c r="F150" s="831">
        <v>71961</v>
      </c>
      <c r="G150" s="832">
        <v>6.75</v>
      </c>
      <c r="H150" s="829">
        <v>9.2799999999999994</v>
      </c>
      <c r="I150" s="829" t="s">
        <v>322</v>
      </c>
      <c r="J150" s="1259">
        <f t="shared" si="3"/>
        <v>9.2799999999999994</v>
      </c>
      <c r="K150" s="840" t="s">
        <v>818</v>
      </c>
      <c r="L150" s="841" t="s">
        <v>661</v>
      </c>
      <c r="M150" s="841" t="s">
        <v>352</v>
      </c>
      <c r="N150" s="841"/>
      <c r="O150" s="841"/>
      <c r="P150" s="841" t="s">
        <v>5</v>
      </c>
      <c r="Q150" s="841" t="s">
        <v>323</v>
      </c>
      <c r="R150" s="840" t="s">
        <v>652</v>
      </c>
      <c r="S150" s="829"/>
      <c r="T150" s="829" t="s">
        <v>5</v>
      </c>
      <c r="U150" s="829" t="s">
        <v>323</v>
      </c>
      <c r="V150" s="847" t="s">
        <v>652</v>
      </c>
    </row>
    <row r="151" spans="1:22" outlineLevel="1">
      <c r="A151" s="847" t="s">
        <v>285</v>
      </c>
      <c r="B151" s="829" t="s">
        <v>3464</v>
      </c>
      <c r="C151" s="839">
        <v>43251</v>
      </c>
      <c r="D151" s="829" t="s">
        <v>3536</v>
      </c>
      <c r="E151" s="830" t="s">
        <v>1087</v>
      </c>
      <c r="F151" s="831">
        <v>71961</v>
      </c>
      <c r="G151" s="832">
        <v>2.11</v>
      </c>
      <c r="H151" s="829">
        <v>2.9</v>
      </c>
      <c r="I151" s="829" t="s">
        <v>322</v>
      </c>
      <c r="J151" s="1259">
        <f t="shared" si="3"/>
        <v>2.9</v>
      </c>
      <c r="K151" s="840" t="s">
        <v>818</v>
      </c>
      <c r="L151" s="841" t="s">
        <v>661</v>
      </c>
      <c r="M151" s="841" t="s">
        <v>352</v>
      </c>
      <c r="N151" s="841"/>
      <c r="O151" s="841"/>
      <c r="P151" s="841" t="s">
        <v>5</v>
      </c>
      <c r="Q151" s="841" t="s">
        <v>323</v>
      </c>
      <c r="R151" s="840" t="s">
        <v>652</v>
      </c>
      <c r="S151" s="829"/>
      <c r="T151" s="829" t="s">
        <v>5</v>
      </c>
      <c r="U151" s="829" t="s">
        <v>323</v>
      </c>
      <c r="V151" s="847" t="s">
        <v>652</v>
      </c>
    </row>
    <row r="152" spans="1:22" outlineLevel="1">
      <c r="A152" s="847" t="s">
        <v>285</v>
      </c>
      <c r="B152" s="829" t="s">
        <v>3464</v>
      </c>
      <c r="C152" s="839">
        <v>43251</v>
      </c>
      <c r="D152" s="829" t="s">
        <v>3536</v>
      </c>
      <c r="E152" s="830" t="s">
        <v>3537</v>
      </c>
      <c r="F152" s="831">
        <v>71961</v>
      </c>
      <c r="G152" s="832">
        <v>577.87</v>
      </c>
      <c r="H152" s="829">
        <v>794.75</v>
      </c>
      <c r="I152" s="829" t="s">
        <v>322</v>
      </c>
      <c r="J152" s="1259">
        <f t="shared" si="3"/>
        <v>794.75</v>
      </c>
      <c r="K152" s="840" t="s">
        <v>818</v>
      </c>
      <c r="L152" s="841" t="s">
        <v>661</v>
      </c>
      <c r="M152" s="841" t="s">
        <v>352</v>
      </c>
      <c r="N152" s="841"/>
      <c r="O152" s="841"/>
      <c r="P152" s="841" t="s">
        <v>5</v>
      </c>
      <c r="Q152" s="841" t="s">
        <v>323</v>
      </c>
      <c r="R152" s="840" t="s">
        <v>652</v>
      </c>
      <c r="S152" s="829"/>
      <c r="T152" s="829" t="s">
        <v>5</v>
      </c>
      <c r="U152" s="829" t="s">
        <v>323</v>
      </c>
      <c r="V152" s="847" t="s">
        <v>652</v>
      </c>
    </row>
    <row r="153" spans="1:22" outlineLevel="1">
      <c r="A153" s="847" t="s">
        <v>285</v>
      </c>
      <c r="B153" s="829" t="s">
        <v>3464</v>
      </c>
      <c r="C153" s="839">
        <v>43251</v>
      </c>
      <c r="D153" s="829" t="s">
        <v>3536</v>
      </c>
      <c r="E153" s="830" t="s">
        <v>1087</v>
      </c>
      <c r="F153" s="831">
        <v>71961</v>
      </c>
      <c r="G153" s="832">
        <v>1.69</v>
      </c>
      <c r="H153" s="829">
        <v>2.3199999999999998</v>
      </c>
      <c r="I153" s="829" t="s">
        <v>322</v>
      </c>
      <c r="J153" s="1259">
        <f t="shared" si="3"/>
        <v>2.3199999999999998</v>
      </c>
      <c r="K153" s="840" t="s">
        <v>818</v>
      </c>
      <c r="L153" s="841" t="s">
        <v>661</v>
      </c>
      <c r="M153" s="841" t="s">
        <v>352</v>
      </c>
      <c r="N153" s="841"/>
      <c r="O153" s="841"/>
      <c r="P153" s="841" t="s">
        <v>5</v>
      </c>
      <c r="Q153" s="841" t="s">
        <v>323</v>
      </c>
      <c r="R153" s="840" t="s">
        <v>652</v>
      </c>
      <c r="S153" s="829"/>
      <c r="T153" s="829" t="s">
        <v>5</v>
      </c>
      <c r="U153" s="829" t="s">
        <v>323</v>
      </c>
      <c r="V153" s="847" t="s">
        <v>652</v>
      </c>
    </row>
    <row r="154" spans="1:22" outlineLevel="1">
      <c r="A154" s="847" t="s">
        <v>285</v>
      </c>
      <c r="B154" s="829" t="s">
        <v>3464</v>
      </c>
      <c r="C154" s="839">
        <v>43251</v>
      </c>
      <c r="D154" s="829" t="s">
        <v>3536</v>
      </c>
      <c r="E154" s="830" t="s">
        <v>1087</v>
      </c>
      <c r="F154" s="831">
        <v>71961</v>
      </c>
      <c r="G154" s="832">
        <v>4.7699999999999996</v>
      </c>
      <c r="H154" s="829">
        <v>6.56</v>
      </c>
      <c r="I154" s="829" t="s">
        <v>322</v>
      </c>
      <c r="J154" s="1259">
        <f t="shared" si="3"/>
        <v>6.56</v>
      </c>
      <c r="K154" s="840" t="s">
        <v>818</v>
      </c>
      <c r="L154" s="841" t="s">
        <v>661</v>
      </c>
      <c r="M154" s="841" t="s">
        <v>352</v>
      </c>
      <c r="N154" s="841"/>
      <c r="O154" s="841"/>
      <c r="P154" s="841" t="s">
        <v>5</v>
      </c>
      <c r="Q154" s="841" t="s">
        <v>323</v>
      </c>
      <c r="R154" s="840" t="s">
        <v>652</v>
      </c>
      <c r="S154" s="829"/>
      <c r="T154" s="829" t="s">
        <v>5</v>
      </c>
      <c r="U154" s="829" t="s">
        <v>323</v>
      </c>
      <c r="V154" s="847" t="s">
        <v>652</v>
      </c>
    </row>
    <row r="155" spans="1:22" outlineLevel="1">
      <c r="A155" s="847" t="s">
        <v>285</v>
      </c>
      <c r="B155" s="829" t="s">
        <v>3464</v>
      </c>
      <c r="C155" s="839">
        <v>43251</v>
      </c>
      <c r="D155" s="829" t="s">
        <v>3536</v>
      </c>
      <c r="E155" s="830" t="s">
        <v>1087</v>
      </c>
      <c r="F155" s="831">
        <v>71961</v>
      </c>
      <c r="G155" s="832">
        <v>6.07</v>
      </c>
      <c r="H155" s="829">
        <v>8.35</v>
      </c>
      <c r="I155" s="829" t="s">
        <v>322</v>
      </c>
      <c r="J155" s="1259">
        <f t="shared" si="3"/>
        <v>8.35</v>
      </c>
      <c r="K155" s="840" t="s">
        <v>818</v>
      </c>
      <c r="L155" s="841" t="s">
        <v>661</v>
      </c>
      <c r="M155" s="841" t="s">
        <v>352</v>
      </c>
      <c r="N155" s="841"/>
      <c r="O155" s="841"/>
      <c r="P155" s="841" t="s">
        <v>5</v>
      </c>
      <c r="Q155" s="841" t="s">
        <v>323</v>
      </c>
      <c r="R155" s="840" t="s">
        <v>652</v>
      </c>
      <c r="S155" s="829"/>
      <c r="T155" s="829" t="s">
        <v>5</v>
      </c>
      <c r="U155" s="829" t="s">
        <v>323</v>
      </c>
      <c r="V155" s="847" t="s">
        <v>652</v>
      </c>
    </row>
    <row r="156" spans="1:22" outlineLevel="1">
      <c r="A156" s="847" t="s">
        <v>285</v>
      </c>
      <c r="B156" s="829" t="s">
        <v>3464</v>
      </c>
      <c r="C156" s="839">
        <v>43251</v>
      </c>
      <c r="D156" s="829" t="s">
        <v>3536</v>
      </c>
      <c r="E156" s="830" t="s">
        <v>1087</v>
      </c>
      <c r="F156" s="831">
        <v>71961</v>
      </c>
      <c r="G156" s="832">
        <v>10.58</v>
      </c>
      <c r="H156" s="829">
        <v>14.55</v>
      </c>
      <c r="I156" s="829" t="s">
        <v>322</v>
      </c>
      <c r="J156" s="1259">
        <f t="shared" si="3"/>
        <v>14.55</v>
      </c>
      <c r="K156" s="840" t="s">
        <v>818</v>
      </c>
      <c r="L156" s="841" t="s">
        <v>661</v>
      </c>
      <c r="M156" s="841" t="s">
        <v>352</v>
      </c>
      <c r="N156" s="841"/>
      <c r="O156" s="841"/>
      <c r="P156" s="841" t="s">
        <v>5</v>
      </c>
      <c r="Q156" s="841" t="s">
        <v>323</v>
      </c>
      <c r="R156" s="840" t="s">
        <v>652</v>
      </c>
      <c r="S156" s="829"/>
      <c r="T156" s="829" t="s">
        <v>5</v>
      </c>
      <c r="U156" s="829" t="s">
        <v>323</v>
      </c>
      <c r="V156" s="847" t="s">
        <v>652</v>
      </c>
    </row>
    <row r="157" spans="1:22" outlineLevel="1">
      <c r="A157" s="847" t="s">
        <v>285</v>
      </c>
      <c r="B157" s="829" t="s">
        <v>3464</v>
      </c>
      <c r="C157" s="839">
        <v>43251</v>
      </c>
      <c r="D157" s="829" t="s">
        <v>3536</v>
      </c>
      <c r="E157" s="830" t="s">
        <v>2852</v>
      </c>
      <c r="F157" s="831">
        <v>71961</v>
      </c>
      <c r="G157" s="832">
        <v>18.68</v>
      </c>
      <c r="H157" s="829">
        <v>25.69</v>
      </c>
      <c r="I157" s="829" t="s">
        <v>322</v>
      </c>
      <c r="J157" s="1259">
        <f t="shared" si="3"/>
        <v>25.69</v>
      </c>
      <c r="K157" s="840" t="s">
        <v>818</v>
      </c>
      <c r="L157" s="841" t="s">
        <v>661</v>
      </c>
      <c r="M157" s="841" t="s">
        <v>352</v>
      </c>
      <c r="N157" s="841"/>
      <c r="O157" s="841"/>
      <c r="P157" s="841" t="s">
        <v>5</v>
      </c>
      <c r="Q157" s="841" t="s">
        <v>323</v>
      </c>
      <c r="R157" s="840" t="s">
        <v>652</v>
      </c>
      <c r="S157" s="829"/>
      <c r="T157" s="829" t="s">
        <v>5</v>
      </c>
      <c r="U157" s="829" t="s">
        <v>323</v>
      </c>
      <c r="V157" s="847" t="s">
        <v>652</v>
      </c>
    </row>
    <row r="158" spans="1:22" outlineLevel="1">
      <c r="A158" s="847" t="s">
        <v>285</v>
      </c>
      <c r="B158" s="829" t="s">
        <v>3464</v>
      </c>
      <c r="C158" s="839">
        <v>43251</v>
      </c>
      <c r="D158" s="829" t="s">
        <v>3536</v>
      </c>
      <c r="E158" s="830" t="s">
        <v>2854</v>
      </c>
      <c r="F158" s="831">
        <v>71961</v>
      </c>
      <c r="G158" s="832">
        <v>18.68</v>
      </c>
      <c r="H158" s="829">
        <v>25.69</v>
      </c>
      <c r="I158" s="829" t="s">
        <v>322</v>
      </c>
      <c r="J158" s="1259">
        <f t="shared" si="3"/>
        <v>25.69</v>
      </c>
      <c r="K158" s="840" t="s">
        <v>818</v>
      </c>
      <c r="L158" s="841" t="s">
        <v>661</v>
      </c>
      <c r="M158" s="841" t="s">
        <v>352</v>
      </c>
      <c r="N158" s="841"/>
      <c r="O158" s="841"/>
      <c r="P158" s="841" t="s">
        <v>5</v>
      </c>
      <c r="Q158" s="841" t="s">
        <v>323</v>
      </c>
      <c r="R158" s="840" t="s">
        <v>652</v>
      </c>
      <c r="S158" s="829"/>
      <c r="T158" s="829" t="s">
        <v>5</v>
      </c>
      <c r="U158" s="829" t="s">
        <v>323</v>
      </c>
      <c r="V158" s="847" t="s">
        <v>652</v>
      </c>
    </row>
    <row r="159" spans="1:22" outlineLevel="1">
      <c r="A159" s="847" t="s">
        <v>285</v>
      </c>
      <c r="B159" s="829" t="s">
        <v>3464</v>
      </c>
      <c r="C159" s="839">
        <v>43251</v>
      </c>
      <c r="D159" s="829" t="s">
        <v>3536</v>
      </c>
      <c r="E159" s="830" t="s">
        <v>2855</v>
      </c>
      <c r="F159" s="831">
        <v>71961</v>
      </c>
      <c r="G159" s="832">
        <v>18.68</v>
      </c>
      <c r="H159" s="829">
        <v>25.69</v>
      </c>
      <c r="I159" s="829" t="s">
        <v>322</v>
      </c>
      <c r="J159" s="1259">
        <f t="shared" si="3"/>
        <v>25.69</v>
      </c>
      <c r="K159" s="840" t="s">
        <v>818</v>
      </c>
      <c r="L159" s="841" t="s">
        <v>661</v>
      </c>
      <c r="M159" s="841" t="s">
        <v>352</v>
      </c>
      <c r="N159" s="841"/>
      <c r="O159" s="841"/>
      <c r="P159" s="841" t="s">
        <v>5</v>
      </c>
      <c r="Q159" s="841" t="s">
        <v>323</v>
      </c>
      <c r="R159" s="840" t="s">
        <v>652</v>
      </c>
      <c r="S159" s="829"/>
      <c r="T159" s="829" t="s">
        <v>5</v>
      </c>
      <c r="U159" s="829" t="s">
        <v>323</v>
      </c>
      <c r="V159" s="847" t="s">
        <v>652</v>
      </c>
    </row>
    <row r="160" spans="1:22" outlineLevel="1">
      <c r="A160" s="847" t="s">
        <v>285</v>
      </c>
      <c r="B160" s="829" t="s">
        <v>3464</v>
      </c>
      <c r="C160" s="839">
        <v>43251</v>
      </c>
      <c r="D160" s="829" t="s">
        <v>3536</v>
      </c>
      <c r="E160" s="830" t="s">
        <v>1087</v>
      </c>
      <c r="F160" s="831">
        <v>71961</v>
      </c>
      <c r="G160" s="832">
        <v>4.6399999999999997</v>
      </c>
      <c r="H160" s="829">
        <v>6.38</v>
      </c>
      <c r="I160" s="829" t="s">
        <v>322</v>
      </c>
      <c r="J160" s="1259">
        <f t="shared" si="3"/>
        <v>6.38</v>
      </c>
      <c r="K160" s="840" t="s">
        <v>818</v>
      </c>
      <c r="L160" s="841" t="s">
        <v>661</v>
      </c>
      <c r="M160" s="841" t="s">
        <v>352</v>
      </c>
      <c r="N160" s="841"/>
      <c r="O160" s="841"/>
      <c r="P160" s="841" t="s">
        <v>5</v>
      </c>
      <c r="Q160" s="841" t="s">
        <v>323</v>
      </c>
      <c r="R160" s="840" t="s">
        <v>652</v>
      </c>
      <c r="S160" s="829"/>
      <c r="T160" s="829" t="s">
        <v>5</v>
      </c>
      <c r="U160" s="829" t="s">
        <v>323</v>
      </c>
      <c r="V160" s="847" t="s">
        <v>652</v>
      </c>
    </row>
    <row r="161" spans="1:22" outlineLevel="1">
      <c r="A161" s="847" t="s">
        <v>285</v>
      </c>
      <c r="B161" s="829" t="s">
        <v>3464</v>
      </c>
      <c r="C161" s="839">
        <v>43251</v>
      </c>
      <c r="D161" s="829" t="s">
        <v>3536</v>
      </c>
      <c r="E161" s="830" t="s">
        <v>3271</v>
      </c>
      <c r="F161" s="831">
        <v>71961</v>
      </c>
      <c r="G161" s="832">
        <v>17.14</v>
      </c>
      <c r="H161" s="829">
        <v>23.57</v>
      </c>
      <c r="I161" s="829" t="s">
        <v>322</v>
      </c>
      <c r="J161" s="1259">
        <f t="shared" si="3"/>
        <v>23.57</v>
      </c>
      <c r="K161" s="840" t="s">
        <v>818</v>
      </c>
      <c r="L161" s="841" t="s">
        <v>661</v>
      </c>
      <c r="M161" s="841" t="s">
        <v>352</v>
      </c>
      <c r="N161" s="841"/>
      <c r="O161" s="841"/>
      <c r="P161" s="841" t="s">
        <v>5</v>
      </c>
      <c r="Q161" s="841" t="s">
        <v>323</v>
      </c>
      <c r="R161" s="840" t="s">
        <v>652</v>
      </c>
      <c r="S161" s="829"/>
      <c r="T161" s="829" t="s">
        <v>5</v>
      </c>
      <c r="U161" s="829" t="s">
        <v>323</v>
      </c>
      <c r="V161" s="847" t="s">
        <v>652</v>
      </c>
    </row>
    <row r="162" spans="1:22" outlineLevel="1">
      <c r="A162" s="847" t="s">
        <v>285</v>
      </c>
      <c r="B162" s="829" t="s">
        <v>3464</v>
      </c>
      <c r="C162" s="839">
        <v>43251</v>
      </c>
      <c r="D162" s="829" t="s">
        <v>3536</v>
      </c>
      <c r="E162" s="830" t="s">
        <v>3538</v>
      </c>
      <c r="F162" s="831">
        <v>71961</v>
      </c>
      <c r="G162" s="832">
        <v>11.25</v>
      </c>
      <c r="H162" s="829">
        <v>15.47</v>
      </c>
      <c r="I162" s="829" t="s">
        <v>322</v>
      </c>
      <c r="J162" s="1259">
        <f t="shared" si="3"/>
        <v>15.47</v>
      </c>
      <c r="K162" s="840" t="s">
        <v>818</v>
      </c>
      <c r="L162" s="841" t="s">
        <v>661</v>
      </c>
      <c r="M162" s="841" t="s">
        <v>352</v>
      </c>
      <c r="N162" s="841"/>
      <c r="O162" s="841"/>
      <c r="P162" s="841" t="s">
        <v>5</v>
      </c>
      <c r="Q162" s="841" t="s">
        <v>323</v>
      </c>
      <c r="R162" s="840" t="s">
        <v>652</v>
      </c>
      <c r="S162" s="829"/>
      <c r="T162" s="829" t="s">
        <v>5</v>
      </c>
      <c r="U162" s="829" t="s">
        <v>323</v>
      </c>
      <c r="V162" s="847" t="s">
        <v>652</v>
      </c>
    </row>
    <row r="163" spans="1:22" outlineLevel="1">
      <c r="A163" s="847" t="s">
        <v>285</v>
      </c>
      <c r="B163" s="829" t="s">
        <v>3464</v>
      </c>
      <c r="C163" s="839">
        <v>43251</v>
      </c>
      <c r="D163" s="829" t="s">
        <v>3536</v>
      </c>
      <c r="E163" s="830" t="s">
        <v>3271</v>
      </c>
      <c r="F163" s="831">
        <v>71961</v>
      </c>
      <c r="G163" s="832">
        <v>4.78</v>
      </c>
      <c r="H163" s="829">
        <v>6.58</v>
      </c>
      <c r="I163" s="829" t="s">
        <v>322</v>
      </c>
      <c r="J163" s="1259">
        <f t="shared" si="3"/>
        <v>6.58</v>
      </c>
      <c r="K163" s="840" t="s">
        <v>818</v>
      </c>
      <c r="L163" s="841" t="s">
        <v>661</v>
      </c>
      <c r="M163" s="841" t="s">
        <v>352</v>
      </c>
      <c r="N163" s="841"/>
      <c r="O163" s="841"/>
      <c r="P163" s="841" t="s">
        <v>5</v>
      </c>
      <c r="Q163" s="841" t="s">
        <v>323</v>
      </c>
      <c r="R163" s="840" t="s">
        <v>652</v>
      </c>
      <c r="S163" s="829"/>
      <c r="T163" s="829" t="s">
        <v>5</v>
      </c>
      <c r="U163" s="829" t="s">
        <v>323</v>
      </c>
      <c r="V163" s="847" t="s">
        <v>652</v>
      </c>
    </row>
    <row r="164" spans="1:22" outlineLevel="1">
      <c r="A164" s="847" t="s">
        <v>285</v>
      </c>
      <c r="B164" s="829" t="s">
        <v>3464</v>
      </c>
      <c r="C164" s="839">
        <v>43251</v>
      </c>
      <c r="D164" s="829" t="s">
        <v>3536</v>
      </c>
      <c r="E164" s="830" t="s">
        <v>3271</v>
      </c>
      <c r="F164" s="831">
        <v>71961</v>
      </c>
      <c r="G164" s="832">
        <v>11.75</v>
      </c>
      <c r="H164" s="829">
        <v>16.16</v>
      </c>
      <c r="I164" s="829" t="s">
        <v>322</v>
      </c>
      <c r="J164" s="1259">
        <f t="shared" si="3"/>
        <v>16.16</v>
      </c>
      <c r="K164" s="840" t="s">
        <v>818</v>
      </c>
      <c r="L164" s="841" t="s">
        <v>661</v>
      </c>
      <c r="M164" s="841" t="s">
        <v>352</v>
      </c>
      <c r="N164" s="841"/>
      <c r="O164" s="841"/>
      <c r="P164" s="841" t="s">
        <v>5</v>
      </c>
      <c r="Q164" s="841" t="s">
        <v>323</v>
      </c>
      <c r="R164" s="840" t="s">
        <v>652</v>
      </c>
      <c r="S164" s="829"/>
      <c r="T164" s="829" t="s">
        <v>5</v>
      </c>
      <c r="U164" s="829" t="s">
        <v>323</v>
      </c>
      <c r="V164" s="847" t="s">
        <v>652</v>
      </c>
    </row>
    <row r="165" spans="1:22" outlineLevel="1">
      <c r="A165" s="847" t="s">
        <v>285</v>
      </c>
      <c r="B165" s="829" t="s">
        <v>3464</v>
      </c>
      <c r="C165" s="839">
        <v>43251</v>
      </c>
      <c r="D165" s="829" t="s">
        <v>3539</v>
      </c>
      <c r="E165" s="830" t="s">
        <v>824</v>
      </c>
      <c r="F165" s="831">
        <v>71966</v>
      </c>
      <c r="G165" s="832">
        <v>3.64</v>
      </c>
      <c r="H165" s="829">
        <v>5</v>
      </c>
      <c r="I165" s="829" t="s">
        <v>322</v>
      </c>
      <c r="J165" s="1259">
        <f t="shared" si="3"/>
        <v>5</v>
      </c>
      <c r="K165" s="840" t="s">
        <v>818</v>
      </c>
      <c r="L165" s="841" t="s">
        <v>665</v>
      </c>
      <c r="M165" s="841" t="s">
        <v>352</v>
      </c>
      <c r="N165" s="841"/>
      <c r="O165" s="841"/>
      <c r="P165" s="841" t="s">
        <v>5</v>
      </c>
      <c r="Q165" s="841" t="s">
        <v>323</v>
      </c>
      <c r="R165" s="840" t="s">
        <v>652</v>
      </c>
      <c r="S165" s="829"/>
      <c r="T165" s="829" t="s">
        <v>5</v>
      </c>
      <c r="U165" s="829" t="s">
        <v>323</v>
      </c>
      <c r="V165" s="847" t="s">
        <v>652</v>
      </c>
    </row>
    <row r="166" spans="1:22" outlineLevel="1">
      <c r="A166" s="847" t="s">
        <v>285</v>
      </c>
      <c r="B166" s="829" t="s">
        <v>3464</v>
      </c>
      <c r="C166" s="839">
        <v>43251</v>
      </c>
      <c r="D166" s="829" t="s">
        <v>3539</v>
      </c>
      <c r="E166" s="830" t="s">
        <v>825</v>
      </c>
      <c r="F166" s="831">
        <v>71966</v>
      </c>
      <c r="G166" s="832">
        <v>0.57999999999999996</v>
      </c>
      <c r="H166" s="829">
        <v>0.8</v>
      </c>
      <c r="I166" s="829" t="s">
        <v>322</v>
      </c>
      <c r="J166" s="1259">
        <f t="shared" si="3"/>
        <v>0.8</v>
      </c>
      <c r="K166" s="840" t="s">
        <v>818</v>
      </c>
      <c r="L166" s="841" t="s">
        <v>665</v>
      </c>
      <c r="M166" s="841" t="s">
        <v>352</v>
      </c>
      <c r="N166" s="841"/>
      <c r="O166" s="841"/>
      <c r="P166" s="841" t="s">
        <v>5</v>
      </c>
      <c r="Q166" s="841" t="s">
        <v>323</v>
      </c>
      <c r="R166" s="840" t="s">
        <v>652</v>
      </c>
      <c r="S166" s="829"/>
      <c r="T166" s="829" t="s">
        <v>5</v>
      </c>
      <c r="U166" s="829" t="s">
        <v>323</v>
      </c>
      <c r="V166" s="847" t="s">
        <v>652</v>
      </c>
    </row>
    <row r="167" spans="1:22">
      <c r="A167" s="842" t="s">
        <v>647</v>
      </c>
      <c r="B167" s="842"/>
      <c r="C167" s="842"/>
      <c r="D167" s="842"/>
      <c r="E167" s="843"/>
      <c r="F167" s="844"/>
      <c r="G167" s="845">
        <f>SUM(G132:G166)</f>
        <v>1137.6300000000006</v>
      </c>
      <c r="H167" s="846">
        <f>SUM(H132:H166)</f>
        <v>1564.6499999999996</v>
      </c>
      <c r="I167" s="842"/>
      <c r="J167" s="1260">
        <f>SUM(J132:J166)</f>
        <v>1564.6499999999996</v>
      </c>
      <c r="K167" s="842"/>
      <c r="L167" s="842"/>
      <c r="M167" s="842"/>
      <c r="N167" s="842"/>
      <c r="O167" s="842"/>
      <c r="P167" s="842"/>
      <c r="Q167" s="842"/>
      <c r="R167" s="842"/>
      <c r="S167" s="829"/>
      <c r="T167" s="829"/>
      <c r="U167" s="829"/>
      <c r="V167" s="829"/>
    </row>
    <row r="168" spans="1:22" outlineLevel="1">
      <c r="A168" s="847" t="s">
        <v>286</v>
      </c>
      <c r="B168" s="829" t="s">
        <v>3464</v>
      </c>
      <c r="C168" s="839">
        <v>43235</v>
      </c>
      <c r="D168" s="829" t="s">
        <v>3540</v>
      </c>
      <c r="E168" s="830" t="s">
        <v>3541</v>
      </c>
      <c r="F168" s="831">
        <v>71966</v>
      </c>
      <c r="G168" s="832">
        <v>5.39</v>
      </c>
      <c r="H168" s="829">
        <v>7.41</v>
      </c>
      <c r="I168" s="829" t="s">
        <v>322</v>
      </c>
      <c r="J168" s="1259">
        <f>H168</f>
        <v>7.41</v>
      </c>
      <c r="K168" s="840" t="s">
        <v>865</v>
      </c>
      <c r="L168" s="841" t="s">
        <v>665</v>
      </c>
      <c r="M168" s="841" t="s">
        <v>352</v>
      </c>
      <c r="N168" s="841" t="s">
        <v>815</v>
      </c>
      <c r="O168" s="841"/>
      <c r="P168" s="841" t="s">
        <v>5</v>
      </c>
      <c r="Q168" s="841" t="s">
        <v>323</v>
      </c>
      <c r="R168" s="840" t="s">
        <v>652</v>
      </c>
      <c r="S168" s="829"/>
      <c r="T168" s="829" t="s">
        <v>5</v>
      </c>
      <c r="U168" s="829" t="s">
        <v>323</v>
      </c>
      <c r="V168" s="847" t="s">
        <v>652</v>
      </c>
    </row>
    <row r="169" spans="1:22" outlineLevel="1">
      <c r="A169" s="847" t="s">
        <v>286</v>
      </c>
      <c r="B169" s="829" t="s">
        <v>3464</v>
      </c>
      <c r="C169" s="839">
        <v>43238</v>
      </c>
      <c r="D169" s="829" t="s">
        <v>3542</v>
      </c>
      <c r="E169" s="830" t="s">
        <v>3543</v>
      </c>
      <c r="F169" s="831">
        <v>71961</v>
      </c>
      <c r="G169" s="832">
        <v>186.54</v>
      </c>
      <c r="H169" s="829">
        <v>256.55</v>
      </c>
      <c r="I169" s="829" t="s">
        <v>322</v>
      </c>
      <c r="J169" s="1259">
        <f>H169</f>
        <v>256.55</v>
      </c>
      <c r="K169" s="840" t="s">
        <v>752</v>
      </c>
      <c r="L169" s="841" t="s">
        <v>661</v>
      </c>
      <c r="M169" s="841" t="s">
        <v>352</v>
      </c>
      <c r="N169" s="841"/>
      <c r="O169" s="841"/>
      <c r="P169" s="841" t="s">
        <v>5</v>
      </c>
      <c r="Q169" s="841" t="s">
        <v>323</v>
      </c>
      <c r="R169" s="840" t="s">
        <v>652</v>
      </c>
      <c r="S169" s="829"/>
      <c r="T169" s="829" t="s">
        <v>5</v>
      </c>
      <c r="U169" s="829" t="s">
        <v>323</v>
      </c>
      <c r="V169" s="847" t="s">
        <v>652</v>
      </c>
    </row>
    <row r="170" spans="1:22" outlineLevel="1">
      <c r="A170" s="847" t="s">
        <v>286</v>
      </c>
      <c r="B170" s="829" t="s">
        <v>3464</v>
      </c>
      <c r="C170" s="839">
        <v>43245</v>
      </c>
      <c r="D170" s="829" t="s">
        <v>3472</v>
      </c>
      <c r="E170" s="830" t="s">
        <v>3544</v>
      </c>
      <c r="F170" s="831">
        <v>71961</v>
      </c>
      <c r="G170" s="832">
        <v>22.69</v>
      </c>
      <c r="H170" s="829">
        <v>31.2</v>
      </c>
      <c r="I170" s="829" t="s">
        <v>322</v>
      </c>
      <c r="J170" s="1259">
        <f>H170</f>
        <v>31.2</v>
      </c>
      <c r="K170" s="840" t="s">
        <v>752</v>
      </c>
      <c r="L170" s="841" t="s">
        <v>661</v>
      </c>
      <c r="M170" s="841" t="s">
        <v>352</v>
      </c>
      <c r="N170" s="841"/>
      <c r="O170" s="841"/>
      <c r="P170" s="841" t="s">
        <v>5</v>
      </c>
      <c r="Q170" s="841" t="s">
        <v>323</v>
      </c>
      <c r="R170" s="840" t="s">
        <v>652</v>
      </c>
      <c r="S170" s="829"/>
      <c r="T170" s="829" t="s">
        <v>5</v>
      </c>
      <c r="U170" s="829" t="s">
        <v>323</v>
      </c>
      <c r="V170" s="847" t="s">
        <v>652</v>
      </c>
    </row>
    <row r="171" spans="1:22">
      <c r="A171" s="842" t="s">
        <v>647</v>
      </c>
      <c r="B171" s="842"/>
      <c r="C171" s="842"/>
      <c r="D171" s="842"/>
      <c r="E171" s="843"/>
      <c r="F171" s="844"/>
      <c r="G171" s="845">
        <f>SUM(G168:G170)</f>
        <v>214.61999999999998</v>
      </c>
      <c r="H171" s="846">
        <f>SUM(H168:H170)</f>
        <v>295.16000000000003</v>
      </c>
      <c r="I171" s="842"/>
      <c r="J171" s="1260">
        <f>SUM(J168:J170)</f>
        <v>295.16000000000003</v>
      </c>
      <c r="K171" s="842"/>
      <c r="L171" s="842"/>
      <c r="M171" s="842"/>
      <c r="N171" s="842"/>
      <c r="O171" s="842"/>
      <c r="P171" s="842"/>
      <c r="Q171" s="842"/>
      <c r="R171" s="842"/>
      <c r="S171" s="829"/>
      <c r="T171" s="829"/>
      <c r="U171" s="829"/>
      <c r="V171" s="829"/>
    </row>
    <row r="172" spans="1:22" outlineLevel="1">
      <c r="A172" s="847" t="s">
        <v>287</v>
      </c>
      <c r="B172" s="829" t="s">
        <v>3464</v>
      </c>
      <c r="C172" s="839">
        <v>43245</v>
      </c>
      <c r="D172" s="829" t="s">
        <v>3472</v>
      </c>
      <c r="E172" s="830" t="s">
        <v>3545</v>
      </c>
      <c r="F172" s="831">
        <v>71961</v>
      </c>
      <c r="G172" s="832">
        <v>5.82</v>
      </c>
      <c r="H172" s="829">
        <v>8</v>
      </c>
      <c r="I172" s="829" t="s">
        <v>322</v>
      </c>
      <c r="J172" s="1259">
        <f>H172</f>
        <v>8</v>
      </c>
      <c r="K172" s="840" t="s">
        <v>660</v>
      </c>
      <c r="L172" s="841" t="s">
        <v>661</v>
      </c>
      <c r="M172" s="841" t="s">
        <v>352</v>
      </c>
      <c r="N172" s="841" t="s">
        <v>674</v>
      </c>
      <c r="O172" s="841"/>
      <c r="P172" s="841" t="s">
        <v>5</v>
      </c>
      <c r="Q172" s="841" t="s">
        <v>323</v>
      </c>
      <c r="R172" s="840" t="s">
        <v>652</v>
      </c>
      <c r="S172" s="829"/>
      <c r="T172" s="829" t="s">
        <v>5</v>
      </c>
      <c r="U172" s="829" t="s">
        <v>323</v>
      </c>
      <c r="V172" s="847" t="s">
        <v>652</v>
      </c>
    </row>
    <row r="173" spans="1:22" outlineLevel="1">
      <c r="A173" s="847" t="s">
        <v>287</v>
      </c>
      <c r="B173" s="829" t="s">
        <v>3464</v>
      </c>
      <c r="C173" s="839">
        <v>43245</v>
      </c>
      <c r="D173" s="829" t="s">
        <v>3472</v>
      </c>
      <c r="E173" s="830" t="s">
        <v>3546</v>
      </c>
      <c r="F173" s="831">
        <v>71961</v>
      </c>
      <c r="G173" s="832">
        <v>55.99</v>
      </c>
      <c r="H173" s="829">
        <v>77</v>
      </c>
      <c r="I173" s="829" t="s">
        <v>322</v>
      </c>
      <c r="J173" s="1259">
        <f>H173</f>
        <v>77</v>
      </c>
      <c r="K173" s="840" t="s">
        <v>1465</v>
      </c>
      <c r="L173" s="841" t="s">
        <v>661</v>
      </c>
      <c r="M173" s="841" t="s">
        <v>352</v>
      </c>
      <c r="N173" s="841"/>
      <c r="O173" s="841"/>
      <c r="P173" s="841" t="s">
        <v>5</v>
      </c>
      <c r="Q173" s="841" t="s">
        <v>323</v>
      </c>
      <c r="R173" s="840" t="s">
        <v>652</v>
      </c>
      <c r="S173" s="829"/>
      <c r="T173" s="829" t="s">
        <v>5</v>
      </c>
      <c r="U173" s="829" t="s">
        <v>323</v>
      </c>
      <c r="V173" s="847" t="s">
        <v>652</v>
      </c>
    </row>
    <row r="174" spans="1:22" outlineLevel="1">
      <c r="A174" s="847" t="s">
        <v>287</v>
      </c>
      <c r="B174" s="829" t="s">
        <v>3464</v>
      </c>
      <c r="C174" s="839">
        <v>43241</v>
      </c>
      <c r="D174" s="829" t="s">
        <v>3516</v>
      </c>
      <c r="E174" s="830" t="s">
        <v>3547</v>
      </c>
      <c r="F174" s="831">
        <v>71961</v>
      </c>
      <c r="G174" s="832">
        <v>7.27</v>
      </c>
      <c r="H174" s="829">
        <v>10</v>
      </c>
      <c r="I174" s="829" t="s">
        <v>322</v>
      </c>
      <c r="J174" s="1259">
        <f>H174</f>
        <v>10</v>
      </c>
      <c r="K174" s="840" t="s">
        <v>835</v>
      </c>
      <c r="L174" s="841" t="s">
        <v>661</v>
      </c>
      <c r="M174" s="841" t="s">
        <v>352</v>
      </c>
      <c r="N174" s="841"/>
      <c r="O174" s="841"/>
      <c r="P174" s="841" t="s">
        <v>5</v>
      </c>
      <c r="Q174" s="841" t="s">
        <v>323</v>
      </c>
      <c r="R174" s="840" t="s">
        <v>652</v>
      </c>
      <c r="S174" s="829"/>
      <c r="T174" s="829" t="s">
        <v>5</v>
      </c>
      <c r="U174" s="829" t="s">
        <v>323</v>
      </c>
      <c r="V174" s="847" t="s">
        <v>652</v>
      </c>
    </row>
    <row r="175" spans="1:22">
      <c r="A175" s="842" t="s">
        <v>647</v>
      </c>
      <c r="B175" s="842"/>
      <c r="C175" s="842"/>
      <c r="D175" s="842"/>
      <c r="E175" s="843"/>
      <c r="F175" s="844"/>
      <c r="G175" s="845">
        <f>SUM(G172:G174)</f>
        <v>69.08</v>
      </c>
      <c r="H175" s="846">
        <f>SUM(H172:H174)</f>
        <v>95</v>
      </c>
      <c r="I175" s="842"/>
      <c r="J175" s="1260">
        <f>SUM(J172:J174)</f>
        <v>95</v>
      </c>
      <c r="K175" s="842"/>
      <c r="L175" s="842"/>
      <c r="M175" s="842"/>
      <c r="N175" s="842"/>
      <c r="O175" s="842"/>
      <c r="P175" s="842"/>
      <c r="Q175" s="842"/>
      <c r="R175" s="842"/>
      <c r="S175" s="829"/>
      <c r="T175" s="829"/>
      <c r="U175" s="829"/>
      <c r="V175" s="829"/>
    </row>
    <row r="176" spans="1:22" outlineLevel="1">
      <c r="A176" s="847" t="s">
        <v>289</v>
      </c>
      <c r="B176" s="829" t="s">
        <v>3464</v>
      </c>
      <c r="C176" s="839">
        <v>43249</v>
      </c>
      <c r="D176" s="829" t="s">
        <v>3474</v>
      </c>
      <c r="E176" s="830" t="s">
        <v>3548</v>
      </c>
      <c r="F176" s="831">
        <v>71961</v>
      </c>
      <c r="G176" s="832">
        <v>53.37</v>
      </c>
      <c r="H176" s="829">
        <v>73.400000000000006</v>
      </c>
      <c r="I176" s="829" t="s">
        <v>322</v>
      </c>
      <c r="J176" s="1259">
        <f t="shared" ref="J176:J194" si="4">H176</f>
        <v>73.400000000000006</v>
      </c>
      <c r="K176" s="840" t="s">
        <v>691</v>
      </c>
      <c r="L176" s="841" t="s">
        <v>661</v>
      </c>
      <c r="M176" s="841" t="s">
        <v>352</v>
      </c>
      <c r="N176" s="841" t="s">
        <v>674</v>
      </c>
      <c r="O176" s="841"/>
      <c r="P176" s="841" t="s">
        <v>5</v>
      </c>
      <c r="Q176" s="841" t="s">
        <v>323</v>
      </c>
      <c r="R176" s="840" t="s">
        <v>652</v>
      </c>
      <c r="S176" s="829"/>
      <c r="T176" s="829" t="s">
        <v>5</v>
      </c>
      <c r="U176" s="829" t="s">
        <v>323</v>
      </c>
      <c r="V176" s="847" t="s">
        <v>652</v>
      </c>
    </row>
    <row r="177" spans="1:22" outlineLevel="1">
      <c r="A177" s="847" t="s">
        <v>289</v>
      </c>
      <c r="B177" s="829" t="s">
        <v>3464</v>
      </c>
      <c r="C177" s="839">
        <v>43238</v>
      </c>
      <c r="D177" s="829" t="s">
        <v>3485</v>
      </c>
      <c r="E177" s="830" t="s">
        <v>3549</v>
      </c>
      <c r="F177" s="831">
        <v>71961</v>
      </c>
      <c r="G177" s="832">
        <v>5.45</v>
      </c>
      <c r="H177" s="829">
        <v>7.5</v>
      </c>
      <c r="I177" s="829" t="s">
        <v>322</v>
      </c>
      <c r="J177" s="1259">
        <f t="shared" si="4"/>
        <v>7.5</v>
      </c>
      <c r="K177" s="840" t="s">
        <v>691</v>
      </c>
      <c r="L177" s="841" t="s">
        <v>661</v>
      </c>
      <c r="M177" s="841" t="s">
        <v>352</v>
      </c>
      <c r="N177" s="841" t="s">
        <v>760</v>
      </c>
      <c r="O177" s="841"/>
      <c r="P177" s="841" t="s">
        <v>5</v>
      </c>
      <c r="Q177" s="841" t="s">
        <v>323</v>
      </c>
      <c r="R177" s="840" t="s">
        <v>652</v>
      </c>
      <c r="S177" s="829"/>
      <c r="T177" s="829" t="s">
        <v>5</v>
      </c>
      <c r="U177" s="829" t="s">
        <v>323</v>
      </c>
      <c r="V177" s="847" t="s">
        <v>652</v>
      </c>
    </row>
    <row r="178" spans="1:22" outlineLevel="1">
      <c r="A178" s="847" t="s">
        <v>289</v>
      </c>
      <c r="B178" s="829" t="s">
        <v>3464</v>
      </c>
      <c r="C178" s="839">
        <v>43238</v>
      </c>
      <c r="D178" s="829" t="s">
        <v>3485</v>
      </c>
      <c r="E178" s="830" t="s">
        <v>3550</v>
      </c>
      <c r="F178" s="831">
        <v>71961</v>
      </c>
      <c r="G178" s="832">
        <v>26.1</v>
      </c>
      <c r="H178" s="829">
        <v>35.9</v>
      </c>
      <c r="I178" s="829" t="s">
        <v>322</v>
      </c>
      <c r="J178" s="1259">
        <f t="shared" si="4"/>
        <v>35.9</v>
      </c>
      <c r="K178" s="840" t="s">
        <v>691</v>
      </c>
      <c r="L178" s="841" t="s">
        <v>661</v>
      </c>
      <c r="M178" s="841" t="s">
        <v>352</v>
      </c>
      <c r="N178" s="841" t="s">
        <v>725</v>
      </c>
      <c r="O178" s="841"/>
      <c r="P178" s="841" t="s">
        <v>5</v>
      </c>
      <c r="Q178" s="841" t="s">
        <v>323</v>
      </c>
      <c r="R178" s="840" t="s">
        <v>652</v>
      </c>
      <c r="S178" s="829"/>
      <c r="T178" s="829" t="s">
        <v>5</v>
      </c>
      <c r="U178" s="829" t="s">
        <v>323</v>
      </c>
      <c r="V178" s="847" t="s">
        <v>652</v>
      </c>
    </row>
    <row r="179" spans="1:22" outlineLevel="1">
      <c r="A179" s="847" t="s">
        <v>289</v>
      </c>
      <c r="B179" s="829" t="s">
        <v>3464</v>
      </c>
      <c r="C179" s="839">
        <v>43238</v>
      </c>
      <c r="D179" s="829" t="s">
        <v>3485</v>
      </c>
      <c r="E179" s="830" t="s">
        <v>3551</v>
      </c>
      <c r="F179" s="831">
        <v>71961</v>
      </c>
      <c r="G179" s="832">
        <v>5.2</v>
      </c>
      <c r="H179" s="829">
        <v>7.15</v>
      </c>
      <c r="I179" s="829" t="s">
        <v>322</v>
      </c>
      <c r="J179" s="1259">
        <f t="shared" si="4"/>
        <v>7.15</v>
      </c>
      <c r="K179" s="840" t="s">
        <v>691</v>
      </c>
      <c r="L179" s="841" t="s">
        <v>661</v>
      </c>
      <c r="M179" s="841" t="s">
        <v>352</v>
      </c>
      <c r="N179" s="841" t="s">
        <v>799</v>
      </c>
      <c r="O179" s="841"/>
      <c r="P179" s="841" t="s">
        <v>5</v>
      </c>
      <c r="Q179" s="841" t="s">
        <v>323</v>
      </c>
      <c r="R179" s="840" t="s">
        <v>652</v>
      </c>
      <c r="S179" s="829"/>
      <c r="T179" s="829" t="s">
        <v>5</v>
      </c>
      <c r="U179" s="829" t="s">
        <v>323</v>
      </c>
      <c r="V179" s="847" t="s">
        <v>652</v>
      </c>
    </row>
    <row r="180" spans="1:22" outlineLevel="1">
      <c r="A180" s="847" t="s">
        <v>289</v>
      </c>
      <c r="B180" s="829" t="s">
        <v>3464</v>
      </c>
      <c r="C180" s="839">
        <v>43238</v>
      </c>
      <c r="D180" s="829" t="s">
        <v>3485</v>
      </c>
      <c r="E180" s="830" t="s">
        <v>3552</v>
      </c>
      <c r="F180" s="831">
        <v>71961</v>
      </c>
      <c r="G180" s="832">
        <v>24.18</v>
      </c>
      <c r="H180" s="829">
        <v>33.25</v>
      </c>
      <c r="I180" s="829" t="s">
        <v>322</v>
      </c>
      <c r="J180" s="1259">
        <f t="shared" si="4"/>
        <v>33.25</v>
      </c>
      <c r="K180" s="840" t="s">
        <v>691</v>
      </c>
      <c r="L180" s="841" t="s">
        <v>661</v>
      </c>
      <c r="M180" s="841" t="s">
        <v>352</v>
      </c>
      <c r="N180" s="841" t="s">
        <v>1003</v>
      </c>
      <c r="O180" s="841"/>
      <c r="P180" s="841" t="s">
        <v>5</v>
      </c>
      <c r="Q180" s="841" t="s">
        <v>323</v>
      </c>
      <c r="R180" s="840" t="s">
        <v>652</v>
      </c>
      <c r="S180" s="829"/>
      <c r="T180" s="829" t="s">
        <v>5</v>
      </c>
      <c r="U180" s="829" t="s">
        <v>323</v>
      </c>
      <c r="V180" s="847" t="s">
        <v>652</v>
      </c>
    </row>
    <row r="181" spans="1:22" outlineLevel="1">
      <c r="A181" s="847" t="s">
        <v>289</v>
      </c>
      <c r="B181" s="829" t="s">
        <v>3464</v>
      </c>
      <c r="C181" s="839">
        <v>43238</v>
      </c>
      <c r="D181" s="829" t="s">
        <v>3485</v>
      </c>
      <c r="E181" s="830" t="s">
        <v>3553</v>
      </c>
      <c r="F181" s="831">
        <v>71961</v>
      </c>
      <c r="G181" s="832">
        <v>10.52</v>
      </c>
      <c r="H181" s="829">
        <v>14.47</v>
      </c>
      <c r="I181" s="829" t="s">
        <v>322</v>
      </c>
      <c r="J181" s="1259">
        <f t="shared" si="4"/>
        <v>14.47</v>
      </c>
      <c r="K181" s="840" t="s">
        <v>691</v>
      </c>
      <c r="L181" s="841" t="s">
        <v>661</v>
      </c>
      <c r="M181" s="841" t="s">
        <v>352</v>
      </c>
      <c r="N181" s="841" t="s">
        <v>746</v>
      </c>
      <c r="O181" s="841"/>
      <c r="P181" s="841" t="s">
        <v>5</v>
      </c>
      <c r="Q181" s="841" t="s">
        <v>323</v>
      </c>
      <c r="R181" s="840" t="s">
        <v>652</v>
      </c>
      <c r="S181" s="829"/>
      <c r="T181" s="829" t="s">
        <v>5</v>
      </c>
      <c r="U181" s="829" t="s">
        <v>323</v>
      </c>
      <c r="V181" s="847" t="s">
        <v>652</v>
      </c>
    </row>
    <row r="182" spans="1:22" outlineLevel="1">
      <c r="A182" s="847" t="s">
        <v>289</v>
      </c>
      <c r="B182" s="829" t="s">
        <v>3464</v>
      </c>
      <c r="C182" s="839">
        <v>43238</v>
      </c>
      <c r="D182" s="829" t="s">
        <v>3485</v>
      </c>
      <c r="E182" s="830" t="s">
        <v>3554</v>
      </c>
      <c r="F182" s="831">
        <v>71961</v>
      </c>
      <c r="G182" s="832">
        <v>48.35</v>
      </c>
      <c r="H182" s="829">
        <v>66.5</v>
      </c>
      <c r="I182" s="829" t="s">
        <v>322</v>
      </c>
      <c r="J182" s="1259">
        <f t="shared" si="4"/>
        <v>66.5</v>
      </c>
      <c r="K182" s="840" t="s">
        <v>691</v>
      </c>
      <c r="L182" s="841" t="s">
        <v>661</v>
      </c>
      <c r="M182" s="841" t="s">
        <v>352</v>
      </c>
      <c r="N182" s="841" t="s">
        <v>674</v>
      </c>
      <c r="O182" s="841"/>
      <c r="P182" s="841" t="s">
        <v>5</v>
      </c>
      <c r="Q182" s="841" t="s">
        <v>323</v>
      </c>
      <c r="R182" s="840" t="s">
        <v>652</v>
      </c>
      <c r="S182" s="829"/>
      <c r="T182" s="829" t="s">
        <v>5</v>
      </c>
      <c r="U182" s="829" t="s">
        <v>323</v>
      </c>
      <c r="V182" s="847" t="s">
        <v>652</v>
      </c>
    </row>
    <row r="183" spans="1:22" outlineLevel="1">
      <c r="A183" s="847" t="s">
        <v>289</v>
      </c>
      <c r="B183" s="829" t="s">
        <v>3464</v>
      </c>
      <c r="C183" s="839">
        <v>43238</v>
      </c>
      <c r="D183" s="829" t="s">
        <v>3485</v>
      </c>
      <c r="E183" s="830" t="s">
        <v>3555</v>
      </c>
      <c r="F183" s="831">
        <v>71961</v>
      </c>
      <c r="G183" s="832">
        <v>59.26</v>
      </c>
      <c r="H183" s="829">
        <v>81.5</v>
      </c>
      <c r="I183" s="829" t="s">
        <v>322</v>
      </c>
      <c r="J183" s="1259">
        <f t="shared" si="4"/>
        <v>81.5</v>
      </c>
      <c r="K183" s="840" t="s">
        <v>691</v>
      </c>
      <c r="L183" s="841" t="s">
        <v>661</v>
      </c>
      <c r="M183" s="841" t="s">
        <v>352</v>
      </c>
      <c r="N183" s="841" t="s">
        <v>662</v>
      </c>
      <c r="O183" s="841"/>
      <c r="P183" s="841" t="s">
        <v>5</v>
      </c>
      <c r="Q183" s="841" t="s">
        <v>323</v>
      </c>
      <c r="R183" s="840" t="s">
        <v>652</v>
      </c>
      <c r="S183" s="829"/>
      <c r="T183" s="829" t="s">
        <v>5</v>
      </c>
      <c r="U183" s="829" t="s">
        <v>323</v>
      </c>
      <c r="V183" s="847" t="s">
        <v>652</v>
      </c>
    </row>
    <row r="184" spans="1:22" outlineLevel="1">
      <c r="A184" s="847" t="s">
        <v>289</v>
      </c>
      <c r="B184" s="829" t="s">
        <v>3464</v>
      </c>
      <c r="C184" s="839">
        <v>43238</v>
      </c>
      <c r="D184" s="829" t="s">
        <v>3485</v>
      </c>
      <c r="E184" s="830" t="s">
        <v>3556</v>
      </c>
      <c r="F184" s="831">
        <v>71961</v>
      </c>
      <c r="G184" s="832">
        <v>59.26</v>
      </c>
      <c r="H184" s="829">
        <v>81.5</v>
      </c>
      <c r="I184" s="829" t="s">
        <v>322</v>
      </c>
      <c r="J184" s="1259">
        <f t="shared" si="4"/>
        <v>81.5</v>
      </c>
      <c r="K184" s="840" t="s">
        <v>691</v>
      </c>
      <c r="L184" s="841" t="s">
        <v>661</v>
      </c>
      <c r="M184" s="841" t="s">
        <v>352</v>
      </c>
      <c r="N184" s="841" t="s">
        <v>791</v>
      </c>
      <c r="O184" s="841"/>
      <c r="P184" s="841" t="s">
        <v>5</v>
      </c>
      <c r="Q184" s="841" t="s">
        <v>323</v>
      </c>
      <c r="R184" s="840" t="s">
        <v>652</v>
      </c>
      <c r="S184" s="829"/>
      <c r="T184" s="829" t="s">
        <v>5</v>
      </c>
      <c r="U184" s="829" t="s">
        <v>323</v>
      </c>
      <c r="V184" s="847" t="s">
        <v>652</v>
      </c>
    </row>
    <row r="185" spans="1:22" outlineLevel="1">
      <c r="A185" s="847" t="s">
        <v>289</v>
      </c>
      <c r="B185" s="829" t="s">
        <v>3464</v>
      </c>
      <c r="C185" s="839">
        <v>43238</v>
      </c>
      <c r="D185" s="829" t="s">
        <v>3485</v>
      </c>
      <c r="E185" s="830" t="s">
        <v>3557</v>
      </c>
      <c r="F185" s="831">
        <v>71961</v>
      </c>
      <c r="G185" s="832">
        <v>1.78</v>
      </c>
      <c r="H185" s="829">
        <v>2.4500000000000002</v>
      </c>
      <c r="I185" s="829" t="s">
        <v>322</v>
      </c>
      <c r="J185" s="1259">
        <f t="shared" si="4"/>
        <v>2.4500000000000002</v>
      </c>
      <c r="K185" s="840" t="s">
        <v>691</v>
      </c>
      <c r="L185" s="841" t="s">
        <v>661</v>
      </c>
      <c r="M185" s="841" t="s">
        <v>352</v>
      </c>
      <c r="N185" s="841" t="s">
        <v>783</v>
      </c>
      <c r="O185" s="841"/>
      <c r="P185" s="841" t="s">
        <v>5</v>
      </c>
      <c r="Q185" s="841" t="s">
        <v>323</v>
      </c>
      <c r="R185" s="840" t="s">
        <v>652</v>
      </c>
      <c r="S185" s="829"/>
      <c r="T185" s="829" t="s">
        <v>5</v>
      </c>
      <c r="U185" s="829" t="s">
        <v>323</v>
      </c>
      <c r="V185" s="847" t="s">
        <v>652</v>
      </c>
    </row>
    <row r="186" spans="1:22" outlineLevel="1">
      <c r="A186" s="847" t="s">
        <v>289</v>
      </c>
      <c r="B186" s="829" t="s">
        <v>3464</v>
      </c>
      <c r="C186" s="839">
        <v>43238</v>
      </c>
      <c r="D186" s="829" t="s">
        <v>3485</v>
      </c>
      <c r="E186" s="830" t="s">
        <v>3558</v>
      </c>
      <c r="F186" s="831">
        <v>71961</v>
      </c>
      <c r="G186" s="832">
        <v>44.03</v>
      </c>
      <c r="H186" s="829">
        <v>60.55</v>
      </c>
      <c r="I186" s="829" t="s">
        <v>322</v>
      </c>
      <c r="J186" s="1259">
        <f t="shared" si="4"/>
        <v>60.55</v>
      </c>
      <c r="K186" s="840" t="s">
        <v>691</v>
      </c>
      <c r="L186" s="841" t="s">
        <v>661</v>
      </c>
      <c r="M186" s="841" t="s">
        <v>352</v>
      </c>
      <c r="N186" s="841" t="s">
        <v>758</v>
      </c>
      <c r="O186" s="841"/>
      <c r="P186" s="841" t="s">
        <v>5</v>
      </c>
      <c r="Q186" s="841" t="s">
        <v>323</v>
      </c>
      <c r="R186" s="840" t="s">
        <v>652</v>
      </c>
      <c r="S186" s="829"/>
      <c r="T186" s="829" t="s">
        <v>5</v>
      </c>
      <c r="U186" s="829" t="s">
        <v>323</v>
      </c>
      <c r="V186" s="847" t="s">
        <v>652</v>
      </c>
    </row>
    <row r="187" spans="1:22" outlineLevel="1">
      <c r="A187" s="847" t="s">
        <v>289</v>
      </c>
      <c r="B187" s="829" t="s">
        <v>3464</v>
      </c>
      <c r="C187" s="839">
        <v>43238</v>
      </c>
      <c r="D187" s="829" t="s">
        <v>3485</v>
      </c>
      <c r="E187" s="830" t="s">
        <v>3559</v>
      </c>
      <c r="F187" s="831">
        <v>71961</v>
      </c>
      <c r="G187" s="832">
        <v>11.85</v>
      </c>
      <c r="H187" s="829">
        <v>16.3</v>
      </c>
      <c r="I187" s="829" t="s">
        <v>322</v>
      </c>
      <c r="J187" s="1259">
        <f t="shared" si="4"/>
        <v>16.3</v>
      </c>
      <c r="K187" s="840" t="s">
        <v>691</v>
      </c>
      <c r="L187" s="841" t="s">
        <v>661</v>
      </c>
      <c r="M187" s="841" t="s">
        <v>352</v>
      </c>
      <c r="N187" s="841" t="s">
        <v>775</v>
      </c>
      <c r="O187" s="841"/>
      <c r="P187" s="841" t="s">
        <v>5</v>
      </c>
      <c r="Q187" s="841" t="s">
        <v>323</v>
      </c>
      <c r="R187" s="840" t="s">
        <v>652</v>
      </c>
      <c r="S187" s="829"/>
      <c r="T187" s="829" t="s">
        <v>5</v>
      </c>
      <c r="U187" s="829" t="s">
        <v>323</v>
      </c>
      <c r="V187" s="847" t="s">
        <v>652</v>
      </c>
    </row>
    <row r="188" spans="1:22" outlineLevel="1">
      <c r="A188" s="847" t="s">
        <v>289</v>
      </c>
      <c r="B188" s="829" t="s">
        <v>3464</v>
      </c>
      <c r="C188" s="839">
        <v>43238</v>
      </c>
      <c r="D188" s="829" t="s">
        <v>3485</v>
      </c>
      <c r="E188" s="830" t="s">
        <v>3560</v>
      </c>
      <c r="F188" s="831">
        <v>71961</v>
      </c>
      <c r="G188" s="832">
        <v>1.35</v>
      </c>
      <c r="H188" s="829">
        <v>1.85</v>
      </c>
      <c r="I188" s="829" t="s">
        <v>322</v>
      </c>
      <c r="J188" s="1259">
        <f t="shared" si="4"/>
        <v>1.85</v>
      </c>
      <c r="K188" s="840" t="s">
        <v>691</v>
      </c>
      <c r="L188" s="841" t="s">
        <v>661</v>
      </c>
      <c r="M188" s="841" t="s">
        <v>352</v>
      </c>
      <c r="N188" s="841" t="s">
        <v>799</v>
      </c>
      <c r="O188" s="841"/>
      <c r="P188" s="841" t="s">
        <v>5</v>
      </c>
      <c r="Q188" s="841" t="s">
        <v>323</v>
      </c>
      <c r="R188" s="840" t="s">
        <v>652</v>
      </c>
      <c r="S188" s="829"/>
      <c r="T188" s="829" t="s">
        <v>5</v>
      </c>
      <c r="U188" s="829" t="s">
        <v>323</v>
      </c>
      <c r="V188" s="847" t="s">
        <v>652</v>
      </c>
    </row>
    <row r="189" spans="1:22" outlineLevel="1">
      <c r="A189" s="847" t="s">
        <v>289</v>
      </c>
      <c r="B189" s="829" t="s">
        <v>3464</v>
      </c>
      <c r="C189" s="839">
        <v>43238</v>
      </c>
      <c r="D189" s="829" t="s">
        <v>3485</v>
      </c>
      <c r="E189" s="830" t="s">
        <v>3561</v>
      </c>
      <c r="F189" s="831">
        <v>71961</v>
      </c>
      <c r="G189" s="832">
        <v>6.18</v>
      </c>
      <c r="H189" s="829">
        <v>8.5</v>
      </c>
      <c r="I189" s="829" t="s">
        <v>322</v>
      </c>
      <c r="J189" s="1259">
        <f t="shared" si="4"/>
        <v>8.5</v>
      </c>
      <c r="K189" s="840" t="s">
        <v>691</v>
      </c>
      <c r="L189" s="841" t="s">
        <v>661</v>
      </c>
      <c r="M189" s="841" t="s">
        <v>352</v>
      </c>
      <c r="N189" s="841" t="s">
        <v>1003</v>
      </c>
      <c r="O189" s="841"/>
      <c r="P189" s="841" t="s">
        <v>5</v>
      </c>
      <c r="Q189" s="841" t="s">
        <v>323</v>
      </c>
      <c r="R189" s="840" t="s">
        <v>652</v>
      </c>
      <c r="S189" s="829"/>
      <c r="T189" s="829" t="s">
        <v>5</v>
      </c>
      <c r="U189" s="829" t="s">
        <v>323</v>
      </c>
      <c r="V189" s="847" t="s">
        <v>652</v>
      </c>
    </row>
    <row r="190" spans="1:22" outlineLevel="1">
      <c r="A190" s="847" t="s">
        <v>289</v>
      </c>
      <c r="B190" s="829" t="s">
        <v>3464</v>
      </c>
      <c r="C190" s="839">
        <v>43238</v>
      </c>
      <c r="D190" s="829" t="s">
        <v>3485</v>
      </c>
      <c r="E190" s="830" t="s">
        <v>3562</v>
      </c>
      <c r="F190" s="831">
        <v>71961</v>
      </c>
      <c r="G190" s="832">
        <v>21.01</v>
      </c>
      <c r="H190" s="829">
        <v>28.9</v>
      </c>
      <c r="I190" s="829" t="s">
        <v>322</v>
      </c>
      <c r="J190" s="1259">
        <f t="shared" si="4"/>
        <v>28.9</v>
      </c>
      <c r="K190" s="840" t="s">
        <v>691</v>
      </c>
      <c r="L190" s="841" t="s">
        <v>661</v>
      </c>
      <c r="M190" s="841" t="s">
        <v>352</v>
      </c>
      <c r="N190" s="841" t="s">
        <v>746</v>
      </c>
      <c r="O190" s="841"/>
      <c r="P190" s="841" t="s">
        <v>5</v>
      </c>
      <c r="Q190" s="841" t="s">
        <v>323</v>
      </c>
      <c r="R190" s="840" t="s">
        <v>652</v>
      </c>
      <c r="S190" s="829"/>
      <c r="T190" s="829" t="s">
        <v>5</v>
      </c>
      <c r="U190" s="829" t="s">
        <v>323</v>
      </c>
      <c r="V190" s="847" t="s">
        <v>652</v>
      </c>
    </row>
    <row r="191" spans="1:22" outlineLevel="1">
      <c r="A191" s="847" t="s">
        <v>289</v>
      </c>
      <c r="B191" s="829" t="s">
        <v>3464</v>
      </c>
      <c r="C191" s="839">
        <v>43238</v>
      </c>
      <c r="D191" s="829" t="s">
        <v>3485</v>
      </c>
      <c r="E191" s="830" t="s">
        <v>3563</v>
      </c>
      <c r="F191" s="831">
        <v>71961</v>
      </c>
      <c r="G191" s="832">
        <v>32.72</v>
      </c>
      <c r="H191" s="829">
        <v>45</v>
      </c>
      <c r="I191" s="829" t="s">
        <v>322</v>
      </c>
      <c r="J191" s="1259">
        <f t="shared" si="4"/>
        <v>45</v>
      </c>
      <c r="K191" s="840" t="s">
        <v>691</v>
      </c>
      <c r="L191" s="841" t="s">
        <v>661</v>
      </c>
      <c r="M191" s="841" t="s">
        <v>352</v>
      </c>
      <c r="N191" s="841" t="s">
        <v>674</v>
      </c>
      <c r="O191" s="841"/>
      <c r="P191" s="841" t="s">
        <v>5</v>
      </c>
      <c r="Q191" s="841" t="s">
        <v>323</v>
      </c>
      <c r="R191" s="840" t="s">
        <v>652</v>
      </c>
      <c r="S191" s="829"/>
      <c r="T191" s="829" t="s">
        <v>5</v>
      </c>
      <c r="U191" s="829" t="s">
        <v>323</v>
      </c>
      <c r="V191" s="847" t="s">
        <v>652</v>
      </c>
    </row>
    <row r="192" spans="1:22" outlineLevel="1">
      <c r="A192" s="847" t="s">
        <v>289</v>
      </c>
      <c r="B192" s="829" t="s">
        <v>3464</v>
      </c>
      <c r="C192" s="839">
        <v>43238</v>
      </c>
      <c r="D192" s="829" t="s">
        <v>3485</v>
      </c>
      <c r="E192" s="830" t="s">
        <v>3564</v>
      </c>
      <c r="F192" s="831">
        <v>71961</v>
      </c>
      <c r="G192" s="832">
        <v>41.52</v>
      </c>
      <c r="H192" s="829">
        <v>57.1</v>
      </c>
      <c r="I192" s="829" t="s">
        <v>322</v>
      </c>
      <c r="J192" s="1259">
        <f t="shared" si="4"/>
        <v>57.1</v>
      </c>
      <c r="K192" s="840" t="s">
        <v>691</v>
      </c>
      <c r="L192" s="841" t="s">
        <v>661</v>
      </c>
      <c r="M192" s="841" t="s">
        <v>352</v>
      </c>
      <c r="N192" s="841" t="s">
        <v>662</v>
      </c>
      <c r="O192" s="841"/>
      <c r="P192" s="841" t="s">
        <v>5</v>
      </c>
      <c r="Q192" s="841" t="s">
        <v>323</v>
      </c>
      <c r="R192" s="840" t="s">
        <v>652</v>
      </c>
      <c r="S192" s="829"/>
      <c r="T192" s="829" t="s">
        <v>5</v>
      </c>
      <c r="U192" s="829" t="s">
        <v>323</v>
      </c>
      <c r="V192" s="847" t="s">
        <v>652</v>
      </c>
    </row>
    <row r="193" spans="1:22" outlineLevel="1">
      <c r="A193" s="847" t="s">
        <v>289</v>
      </c>
      <c r="B193" s="829" t="s">
        <v>3464</v>
      </c>
      <c r="C193" s="839">
        <v>43238</v>
      </c>
      <c r="D193" s="829" t="s">
        <v>3485</v>
      </c>
      <c r="E193" s="830" t="s">
        <v>3565</v>
      </c>
      <c r="F193" s="831">
        <v>71961</v>
      </c>
      <c r="G193" s="832">
        <v>38.99</v>
      </c>
      <c r="H193" s="829">
        <v>53.62</v>
      </c>
      <c r="I193" s="829" t="s">
        <v>322</v>
      </c>
      <c r="J193" s="1259">
        <f t="shared" si="4"/>
        <v>53.62</v>
      </c>
      <c r="K193" s="840" t="s">
        <v>691</v>
      </c>
      <c r="L193" s="841" t="s">
        <v>661</v>
      </c>
      <c r="M193" s="841" t="s">
        <v>352</v>
      </c>
      <c r="N193" s="841" t="s">
        <v>760</v>
      </c>
      <c r="O193" s="841"/>
      <c r="P193" s="841" t="s">
        <v>5</v>
      </c>
      <c r="Q193" s="841" t="s">
        <v>323</v>
      </c>
      <c r="R193" s="840" t="s">
        <v>652</v>
      </c>
      <c r="S193" s="829"/>
      <c r="T193" s="829" t="s">
        <v>5</v>
      </c>
      <c r="U193" s="829" t="s">
        <v>323</v>
      </c>
      <c r="V193" s="847" t="s">
        <v>652</v>
      </c>
    </row>
    <row r="194" spans="1:22" outlineLevel="1">
      <c r="A194" s="847" t="s">
        <v>289</v>
      </c>
      <c r="B194" s="829" t="s">
        <v>3464</v>
      </c>
      <c r="C194" s="839">
        <v>43238</v>
      </c>
      <c r="D194" s="829" t="s">
        <v>3485</v>
      </c>
      <c r="E194" s="830" t="s">
        <v>3566</v>
      </c>
      <c r="F194" s="831">
        <v>71961</v>
      </c>
      <c r="G194" s="832">
        <v>4.84</v>
      </c>
      <c r="H194" s="829">
        <v>6.65</v>
      </c>
      <c r="I194" s="829" t="s">
        <v>322</v>
      </c>
      <c r="J194" s="1259">
        <f t="shared" si="4"/>
        <v>6.65</v>
      </c>
      <c r="K194" s="840" t="s">
        <v>691</v>
      </c>
      <c r="L194" s="841" t="s">
        <v>661</v>
      </c>
      <c r="M194" s="841" t="s">
        <v>352</v>
      </c>
      <c r="N194" s="841" t="s">
        <v>725</v>
      </c>
      <c r="O194" s="841"/>
      <c r="P194" s="841" t="s">
        <v>5</v>
      </c>
      <c r="Q194" s="841" t="s">
        <v>323</v>
      </c>
      <c r="R194" s="840" t="s">
        <v>652</v>
      </c>
      <c r="S194" s="829"/>
      <c r="T194" s="829" t="s">
        <v>5</v>
      </c>
      <c r="U194" s="829" t="s">
        <v>323</v>
      </c>
      <c r="V194" s="847" t="s">
        <v>652</v>
      </c>
    </row>
    <row r="195" spans="1:22">
      <c r="A195" s="842" t="s">
        <v>647</v>
      </c>
      <c r="B195" s="842"/>
      <c r="C195" s="842"/>
      <c r="D195" s="842"/>
      <c r="E195" s="843"/>
      <c r="F195" s="844"/>
      <c r="G195" s="845">
        <f>SUM(G176:G194)</f>
        <v>495.96</v>
      </c>
      <c r="H195" s="846">
        <f>SUM(H176:H194)</f>
        <v>682.09</v>
      </c>
      <c r="I195" s="842"/>
      <c r="J195" s="1260">
        <f>SUM(J176:J194)</f>
        <v>682.09</v>
      </c>
      <c r="K195" s="842"/>
      <c r="L195" s="842"/>
      <c r="M195" s="842"/>
      <c r="N195" s="842"/>
      <c r="O195" s="842"/>
      <c r="P195" s="842"/>
      <c r="Q195" s="842"/>
      <c r="R195" s="842"/>
      <c r="S195" s="829"/>
      <c r="T195" s="829"/>
      <c r="U195" s="829"/>
      <c r="V195" s="829"/>
    </row>
    <row r="196" spans="1:22" outlineLevel="1">
      <c r="A196" s="847" t="s">
        <v>292</v>
      </c>
      <c r="B196" s="829" t="s">
        <v>3464</v>
      </c>
      <c r="C196" s="839">
        <v>43222</v>
      </c>
      <c r="D196" s="829" t="s">
        <v>3567</v>
      </c>
      <c r="E196" s="830" t="s">
        <v>3568</v>
      </c>
      <c r="F196" s="831">
        <v>71966</v>
      </c>
      <c r="G196" s="832">
        <v>6.22</v>
      </c>
      <c r="H196" s="829">
        <v>8.5500000000000007</v>
      </c>
      <c r="I196" s="829" t="s">
        <v>322</v>
      </c>
      <c r="J196" s="1259">
        <f>H196</f>
        <v>8.5500000000000007</v>
      </c>
      <c r="K196" s="840" t="s">
        <v>865</v>
      </c>
      <c r="L196" s="841" t="s">
        <v>665</v>
      </c>
      <c r="M196" s="841" t="s">
        <v>352</v>
      </c>
      <c r="N196" s="841" t="s">
        <v>2952</v>
      </c>
      <c r="O196" s="841"/>
      <c r="P196" s="841" t="s">
        <v>5</v>
      </c>
      <c r="Q196" s="841" t="s">
        <v>323</v>
      </c>
      <c r="R196" s="840" t="s">
        <v>652</v>
      </c>
      <c r="S196" s="829"/>
      <c r="T196" s="829" t="s">
        <v>5</v>
      </c>
      <c r="U196" s="829" t="s">
        <v>323</v>
      </c>
      <c r="V196" s="847" t="s">
        <v>652</v>
      </c>
    </row>
    <row r="197" spans="1:22" outlineLevel="1">
      <c r="A197" s="847" t="s">
        <v>292</v>
      </c>
      <c r="B197" s="829" t="s">
        <v>3464</v>
      </c>
      <c r="C197" s="839">
        <v>43222</v>
      </c>
      <c r="D197" s="829" t="s">
        <v>3567</v>
      </c>
      <c r="E197" s="830" t="s">
        <v>3569</v>
      </c>
      <c r="F197" s="831">
        <v>71966</v>
      </c>
      <c r="G197" s="832">
        <v>5.39</v>
      </c>
      <c r="H197" s="829">
        <v>7.41</v>
      </c>
      <c r="I197" s="829" t="s">
        <v>322</v>
      </c>
      <c r="J197" s="1259">
        <f>H197</f>
        <v>7.41</v>
      </c>
      <c r="K197" s="840" t="s">
        <v>865</v>
      </c>
      <c r="L197" s="841" t="s">
        <v>665</v>
      </c>
      <c r="M197" s="841" t="s">
        <v>352</v>
      </c>
      <c r="N197" s="841" t="s">
        <v>815</v>
      </c>
      <c r="O197" s="841"/>
      <c r="P197" s="841" t="s">
        <v>5</v>
      </c>
      <c r="Q197" s="841" t="s">
        <v>323</v>
      </c>
      <c r="R197" s="840" t="s">
        <v>652</v>
      </c>
      <c r="S197" s="829"/>
      <c r="T197" s="829" t="s">
        <v>5</v>
      </c>
      <c r="U197" s="829" t="s">
        <v>323</v>
      </c>
      <c r="V197" s="847" t="s">
        <v>652</v>
      </c>
    </row>
    <row r="198" spans="1:22" outlineLevel="1">
      <c r="A198" s="847" t="s">
        <v>292</v>
      </c>
      <c r="B198" s="829" t="s">
        <v>3464</v>
      </c>
      <c r="C198" s="839">
        <v>43235</v>
      </c>
      <c r="D198" s="829" t="s">
        <v>3570</v>
      </c>
      <c r="E198" s="830" t="s">
        <v>3571</v>
      </c>
      <c r="F198" s="831">
        <v>71961</v>
      </c>
      <c r="G198" s="832">
        <v>394.78</v>
      </c>
      <c r="H198" s="829">
        <v>542.94000000000005</v>
      </c>
      <c r="I198" s="829" t="s">
        <v>322</v>
      </c>
      <c r="J198" s="1259">
        <f>H198</f>
        <v>542.94000000000005</v>
      </c>
      <c r="K198" s="840" t="s">
        <v>865</v>
      </c>
      <c r="L198" s="841" t="s">
        <v>661</v>
      </c>
      <c r="M198" s="841" t="s">
        <v>352</v>
      </c>
      <c r="N198" s="841" t="s">
        <v>1390</v>
      </c>
      <c r="O198" s="841"/>
      <c r="P198" s="841" t="s">
        <v>5</v>
      </c>
      <c r="Q198" s="841" t="s">
        <v>323</v>
      </c>
      <c r="R198" s="840" t="s">
        <v>652</v>
      </c>
      <c r="S198" s="829"/>
      <c r="T198" s="829" t="s">
        <v>5</v>
      </c>
      <c r="U198" s="829" t="s">
        <v>323</v>
      </c>
      <c r="V198" s="847" t="s">
        <v>652</v>
      </c>
    </row>
    <row r="199" spans="1:22" outlineLevel="1">
      <c r="A199" s="847" t="s">
        <v>292</v>
      </c>
      <c r="B199" s="829" t="s">
        <v>3464</v>
      </c>
      <c r="C199" s="839">
        <v>43235</v>
      </c>
      <c r="D199" s="829" t="s">
        <v>3572</v>
      </c>
      <c r="E199" s="830" t="s">
        <v>3573</v>
      </c>
      <c r="F199" s="831">
        <v>71961</v>
      </c>
      <c r="G199" s="832">
        <v>50.04</v>
      </c>
      <c r="H199" s="829">
        <v>68.819999999999993</v>
      </c>
      <c r="I199" s="829" t="s">
        <v>322</v>
      </c>
      <c r="J199" s="1259">
        <f>H199</f>
        <v>68.819999999999993</v>
      </c>
      <c r="K199" s="840" t="s">
        <v>865</v>
      </c>
      <c r="L199" s="841" t="s">
        <v>661</v>
      </c>
      <c r="M199" s="841" t="s">
        <v>352</v>
      </c>
      <c r="N199" s="841" t="s">
        <v>1390</v>
      </c>
      <c r="O199" s="841"/>
      <c r="P199" s="841" t="s">
        <v>5</v>
      </c>
      <c r="Q199" s="841" t="s">
        <v>323</v>
      </c>
      <c r="R199" s="840" t="s">
        <v>652</v>
      </c>
      <c r="S199" s="829"/>
      <c r="T199" s="829" t="s">
        <v>5</v>
      </c>
      <c r="U199" s="829" t="s">
        <v>323</v>
      </c>
      <c r="V199" s="847" t="s">
        <v>652</v>
      </c>
    </row>
    <row r="200" spans="1:22" outlineLevel="1">
      <c r="A200" s="847" t="s">
        <v>292</v>
      </c>
      <c r="B200" s="829" t="s">
        <v>3464</v>
      </c>
      <c r="C200" s="839">
        <v>43250</v>
      </c>
      <c r="D200" s="829" t="s">
        <v>3574</v>
      </c>
      <c r="E200" s="830" t="s">
        <v>3575</v>
      </c>
      <c r="F200" s="831">
        <v>71966</v>
      </c>
      <c r="G200" s="832">
        <v>58.9</v>
      </c>
      <c r="H200" s="829">
        <v>81</v>
      </c>
      <c r="I200" s="829" t="s">
        <v>322</v>
      </c>
      <c r="J200" s="1259">
        <f>H200</f>
        <v>81</v>
      </c>
      <c r="K200" s="840" t="s">
        <v>865</v>
      </c>
      <c r="L200" s="841" t="s">
        <v>665</v>
      </c>
      <c r="M200" s="841" t="s">
        <v>352</v>
      </c>
      <c r="N200" s="841" t="s">
        <v>815</v>
      </c>
      <c r="O200" s="841"/>
      <c r="P200" s="841" t="s">
        <v>5</v>
      </c>
      <c r="Q200" s="841" t="s">
        <v>323</v>
      </c>
      <c r="R200" s="840" t="s">
        <v>652</v>
      </c>
      <c r="S200" s="829"/>
      <c r="T200" s="829" t="s">
        <v>5</v>
      </c>
      <c r="U200" s="829" t="s">
        <v>323</v>
      </c>
      <c r="V200" s="847" t="s">
        <v>652</v>
      </c>
    </row>
    <row r="201" spans="1:22" outlineLevel="1">
      <c r="A201" s="847" t="s">
        <v>292</v>
      </c>
      <c r="B201" s="829" t="s">
        <v>3464</v>
      </c>
      <c r="C201" s="839">
        <v>43251</v>
      </c>
      <c r="D201" s="829" t="s">
        <v>3576</v>
      </c>
      <c r="E201" s="830" t="s">
        <v>2660</v>
      </c>
      <c r="F201" s="831">
        <v>71866</v>
      </c>
      <c r="G201" s="832">
        <v>-156.01</v>
      </c>
      <c r="H201" s="829">
        <v>-156.01</v>
      </c>
      <c r="I201" s="829" t="s">
        <v>60</v>
      </c>
      <c r="J201" s="1259">
        <v>-214.56</v>
      </c>
      <c r="K201" s="840" t="s">
        <v>2661</v>
      </c>
      <c r="L201" s="841" t="s">
        <v>645</v>
      </c>
      <c r="M201" s="841" t="s">
        <v>352</v>
      </c>
      <c r="N201" s="841" t="s">
        <v>1390</v>
      </c>
      <c r="O201" s="841"/>
      <c r="P201" s="841" t="s">
        <v>5</v>
      </c>
      <c r="Q201" s="841" t="s">
        <v>323</v>
      </c>
      <c r="R201" s="840" t="s">
        <v>652</v>
      </c>
      <c r="S201" s="829"/>
      <c r="T201" s="829" t="s">
        <v>5</v>
      </c>
      <c r="U201" s="829" t="s">
        <v>323</v>
      </c>
      <c r="V201" s="847" t="s">
        <v>652</v>
      </c>
    </row>
    <row r="202" spans="1:22">
      <c r="A202" s="842" t="s">
        <v>647</v>
      </c>
      <c r="B202" s="842"/>
      <c r="C202" s="842"/>
      <c r="D202" s="842"/>
      <c r="E202" s="843"/>
      <c r="F202" s="844"/>
      <c r="G202" s="845">
        <f>SUM(G196:G201)</f>
        <v>359.32000000000005</v>
      </c>
      <c r="H202" s="846">
        <f>SUM(H196:H201)</f>
        <v>552.71</v>
      </c>
      <c r="I202" s="842"/>
      <c r="J202" s="1260">
        <f>SUM(J196:J201)</f>
        <v>494.16</v>
      </c>
      <c r="K202" s="842"/>
      <c r="L202" s="842"/>
      <c r="M202" s="842"/>
      <c r="N202" s="842"/>
      <c r="O202" s="842"/>
      <c r="P202" s="842"/>
      <c r="Q202" s="842"/>
      <c r="R202" s="842"/>
      <c r="S202" s="829"/>
      <c r="T202" s="829"/>
      <c r="U202" s="829"/>
      <c r="V202" s="829"/>
    </row>
    <row r="203" spans="1:22" outlineLevel="1">
      <c r="A203" s="847" t="s">
        <v>293</v>
      </c>
      <c r="B203" s="829" t="s">
        <v>3464</v>
      </c>
      <c r="C203" s="839">
        <v>43229</v>
      </c>
      <c r="D203" s="829" t="s">
        <v>3577</v>
      </c>
      <c r="E203" s="830" t="s">
        <v>3578</v>
      </c>
      <c r="F203" s="831">
        <v>71964</v>
      </c>
      <c r="G203" s="832">
        <v>68.19</v>
      </c>
      <c r="H203" s="829">
        <v>147284.4</v>
      </c>
      <c r="I203" s="829" t="s">
        <v>1680</v>
      </c>
      <c r="J203" s="1259">
        <v>93.78</v>
      </c>
      <c r="K203" s="840" t="s">
        <v>680</v>
      </c>
      <c r="L203" s="841" t="s">
        <v>917</v>
      </c>
      <c r="M203" s="841" t="s">
        <v>352</v>
      </c>
      <c r="N203" s="841" t="s">
        <v>2952</v>
      </c>
      <c r="O203" s="841"/>
      <c r="P203" s="841" t="s">
        <v>5</v>
      </c>
      <c r="Q203" s="841" t="s">
        <v>323</v>
      </c>
      <c r="R203" s="840" t="s">
        <v>652</v>
      </c>
      <c r="S203" s="829"/>
      <c r="T203" s="829" t="s">
        <v>5</v>
      </c>
      <c r="U203" s="829" t="s">
        <v>323</v>
      </c>
      <c r="V203" s="847" t="s">
        <v>652</v>
      </c>
    </row>
    <row r="204" spans="1:22" outlineLevel="1">
      <c r="A204" s="847" t="s">
        <v>293</v>
      </c>
      <c r="B204" s="829" t="s">
        <v>3464</v>
      </c>
      <c r="C204" s="839">
        <v>43251</v>
      </c>
      <c r="D204" s="829" t="s">
        <v>3519</v>
      </c>
      <c r="E204" s="830" t="s">
        <v>3579</v>
      </c>
      <c r="F204" s="831">
        <v>71964</v>
      </c>
      <c r="G204" s="832">
        <v>43.63</v>
      </c>
      <c r="H204" s="829">
        <v>60</v>
      </c>
      <c r="I204" s="829" t="s">
        <v>322</v>
      </c>
      <c r="J204" s="1259">
        <f>H204</f>
        <v>60</v>
      </c>
      <c r="K204" s="840" t="s">
        <v>880</v>
      </c>
      <c r="L204" s="841" t="s">
        <v>917</v>
      </c>
      <c r="M204" s="841" t="s">
        <v>352</v>
      </c>
      <c r="N204" s="841"/>
      <c r="O204" s="841"/>
      <c r="P204" s="841" t="s">
        <v>5</v>
      </c>
      <c r="Q204" s="841" t="s">
        <v>323</v>
      </c>
      <c r="R204" s="840" t="s">
        <v>652</v>
      </c>
      <c r="S204" s="829"/>
      <c r="T204" s="829" t="s">
        <v>5</v>
      </c>
      <c r="U204" s="829" t="s">
        <v>323</v>
      </c>
      <c r="V204" s="847" t="s">
        <v>652</v>
      </c>
    </row>
    <row r="205" spans="1:22">
      <c r="A205" s="842" t="s">
        <v>647</v>
      </c>
      <c r="B205" s="842"/>
      <c r="C205" s="842"/>
      <c r="D205" s="842"/>
      <c r="E205" s="843"/>
      <c r="F205" s="844"/>
      <c r="G205" s="845">
        <f>SUM(G203:G204)</f>
        <v>111.82</v>
      </c>
      <c r="H205" s="846">
        <f>SUM(H203:H204)</f>
        <v>147344.4</v>
      </c>
      <c r="I205" s="842"/>
      <c r="J205" s="1260">
        <f>SUM(J203:J204)</f>
        <v>153.78</v>
      </c>
      <c r="K205" s="842"/>
      <c r="L205" s="842"/>
      <c r="M205" s="842"/>
      <c r="N205" s="842"/>
      <c r="O205" s="842"/>
      <c r="P205" s="842"/>
      <c r="Q205" s="842"/>
      <c r="R205" s="842"/>
      <c r="S205" s="829"/>
      <c r="T205" s="829"/>
      <c r="U205" s="829"/>
      <c r="V205" s="829"/>
    </row>
    <row r="206" spans="1:22" outlineLevel="1">
      <c r="A206" s="847" t="s">
        <v>294</v>
      </c>
      <c r="B206" s="829" t="s">
        <v>3464</v>
      </c>
      <c r="C206" s="839">
        <v>43227</v>
      </c>
      <c r="D206" s="829" t="s">
        <v>3514</v>
      </c>
      <c r="E206" s="830" t="s">
        <v>3580</v>
      </c>
      <c r="F206" s="831">
        <v>71961</v>
      </c>
      <c r="G206" s="832">
        <v>5.61</v>
      </c>
      <c r="H206" s="829">
        <v>7.72</v>
      </c>
      <c r="I206" s="829" t="s">
        <v>322</v>
      </c>
      <c r="J206" s="1259">
        <f t="shared" ref="J206:J212" si="5">H206</f>
        <v>7.72</v>
      </c>
      <c r="K206" s="840" t="s">
        <v>880</v>
      </c>
      <c r="L206" s="841" t="s">
        <v>661</v>
      </c>
      <c r="M206" s="841" t="s">
        <v>352</v>
      </c>
      <c r="N206" s="841"/>
      <c r="O206" s="841"/>
      <c r="P206" s="841" t="s">
        <v>5</v>
      </c>
      <c r="Q206" s="841" t="s">
        <v>323</v>
      </c>
      <c r="R206" s="840" t="s">
        <v>652</v>
      </c>
      <c r="S206" s="829"/>
      <c r="T206" s="829" t="s">
        <v>5</v>
      </c>
      <c r="U206" s="829" t="s">
        <v>323</v>
      </c>
      <c r="V206" s="847" t="s">
        <v>652</v>
      </c>
    </row>
    <row r="207" spans="1:22" outlineLevel="1">
      <c r="A207" s="847" t="s">
        <v>294</v>
      </c>
      <c r="B207" s="829" t="s">
        <v>3464</v>
      </c>
      <c r="C207" s="839">
        <v>43227</v>
      </c>
      <c r="D207" s="829" t="s">
        <v>3514</v>
      </c>
      <c r="E207" s="830" t="s">
        <v>2990</v>
      </c>
      <c r="F207" s="831">
        <v>71961</v>
      </c>
      <c r="G207" s="832">
        <v>0.57999999999999996</v>
      </c>
      <c r="H207" s="829">
        <v>0.8</v>
      </c>
      <c r="I207" s="829" t="s">
        <v>322</v>
      </c>
      <c r="J207" s="1259">
        <f t="shared" si="5"/>
        <v>0.8</v>
      </c>
      <c r="K207" s="840" t="s">
        <v>880</v>
      </c>
      <c r="L207" s="841" t="s">
        <v>661</v>
      </c>
      <c r="M207" s="841" t="s">
        <v>352</v>
      </c>
      <c r="N207" s="841"/>
      <c r="O207" s="841"/>
      <c r="P207" s="841" t="s">
        <v>5</v>
      </c>
      <c r="Q207" s="841" t="s">
        <v>323</v>
      </c>
      <c r="R207" s="840" t="s">
        <v>652</v>
      </c>
      <c r="S207" s="829"/>
      <c r="T207" s="829" t="s">
        <v>5</v>
      </c>
      <c r="U207" s="829" t="s">
        <v>323</v>
      </c>
      <c r="V207" s="847" t="s">
        <v>652</v>
      </c>
    </row>
    <row r="208" spans="1:22" outlineLevel="1">
      <c r="A208" s="847" t="s">
        <v>294</v>
      </c>
      <c r="B208" s="829" t="s">
        <v>3464</v>
      </c>
      <c r="C208" s="839">
        <v>43235</v>
      </c>
      <c r="D208" s="829" t="s">
        <v>3581</v>
      </c>
      <c r="E208" s="830" t="s">
        <v>1198</v>
      </c>
      <c r="F208" s="831">
        <v>71961</v>
      </c>
      <c r="G208" s="832">
        <v>10.5</v>
      </c>
      <c r="H208" s="829">
        <v>14.44</v>
      </c>
      <c r="I208" s="829" t="s">
        <v>322</v>
      </c>
      <c r="J208" s="1259">
        <f t="shared" si="5"/>
        <v>14.44</v>
      </c>
      <c r="K208" s="840" t="s">
        <v>880</v>
      </c>
      <c r="L208" s="841" t="s">
        <v>661</v>
      </c>
      <c r="M208" s="841" t="s">
        <v>352</v>
      </c>
      <c r="N208" s="841"/>
      <c r="O208" s="841"/>
      <c r="P208" s="841" t="s">
        <v>5</v>
      </c>
      <c r="Q208" s="841" t="s">
        <v>323</v>
      </c>
      <c r="R208" s="840" t="s">
        <v>652</v>
      </c>
      <c r="S208" s="829"/>
      <c r="T208" s="829" t="s">
        <v>5</v>
      </c>
      <c r="U208" s="829" t="s">
        <v>323</v>
      </c>
      <c r="V208" s="847" t="s">
        <v>652</v>
      </c>
    </row>
    <row r="209" spans="1:22" outlineLevel="1">
      <c r="A209" s="847" t="s">
        <v>294</v>
      </c>
      <c r="B209" s="829" t="s">
        <v>3464</v>
      </c>
      <c r="C209" s="839">
        <v>43249</v>
      </c>
      <c r="D209" s="829" t="s">
        <v>3474</v>
      </c>
      <c r="E209" s="830" t="s">
        <v>2990</v>
      </c>
      <c r="F209" s="831">
        <v>71961</v>
      </c>
      <c r="G209" s="832">
        <v>0.57999999999999996</v>
      </c>
      <c r="H209" s="829">
        <v>0.8</v>
      </c>
      <c r="I209" s="829" t="s">
        <v>322</v>
      </c>
      <c r="J209" s="1259">
        <f t="shared" si="5"/>
        <v>0.8</v>
      </c>
      <c r="K209" s="840" t="s">
        <v>880</v>
      </c>
      <c r="L209" s="841" t="s">
        <v>661</v>
      </c>
      <c r="M209" s="841" t="s">
        <v>352</v>
      </c>
      <c r="N209" s="841"/>
      <c r="O209" s="841"/>
      <c r="P209" s="841" t="s">
        <v>5</v>
      </c>
      <c r="Q209" s="841" t="s">
        <v>323</v>
      </c>
      <c r="R209" s="840" t="s">
        <v>652</v>
      </c>
      <c r="S209" s="829"/>
      <c r="T209" s="829" t="s">
        <v>5</v>
      </c>
      <c r="U209" s="829" t="s">
        <v>323</v>
      </c>
      <c r="V209" s="847" t="s">
        <v>652</v>
      </c>
    </row>
    <row r="210" spans="1:22" outlineLevel="1">
      <c r="A210" s="847" t="s">
        <v>294</v>
      </c>
      <c r="B210" s="829" t="s">
        <v>3464</v>
      </c>
      <c r="C210" s="839">
        <v>43235</v>
      </c>
      <c r="D210" s="829" t="s">
        <v>3516</v>
      </c>
      <c r="E210" s="830" t="s">
        <v>3582</v>
      </c>
      <c r="F210" s="831">
        <v>71961</v>
      </c>
      <c r="G210" s="832">
        <v>0.48</v>
      </c>
      <c r="H210" s="829">
        <v>0.66</v>
      </c>
      <c r="I210" s="829" t="s">
        <v>322</v>
      </c>
      <c r="J210" s="1259">
        <f t="shared" si="5"/>
        <v>0.66</v>
      </c>
      <c r="K210" s="840" t="s">
        <v>886</v>
      </c>
      <c r="L210" s="841" t="s">
        <v>661</v>
      </c>
      <c r="M210" s="841" t="s">
        <v>352</v>
      </c>
      <c r="N210" s="841"/>
      <c r="O210" s="841"/>
      <c r="P210" s="841" t="s">
        <v>5</v>
      </c>
      <c r="Q210" s="841" t="s">
        <v>323</v>
      </c>
      <c r="R210" s="840" t="s">
        <v>652</v>
      </c>
      <c r="S210" s="829"/>
      <c r="T210" s="829" t="s">
        <v>5</v>
      </c>
      <c r="U210" s="829" t="s">
        <v>323</v>
      </c>
      <c r="V210" s="847" t="s">
        <v>652</v>
      </c>
    </row>
    <row r="211" spans="1:22" outlineLevel="1">
      <c r="A211" s="847" t="s">
        <v>294</v>
      </c>
      <c r="B211" s="829" t="s">
        <v>3464</v>
      </c>
      <c r="C211" s="839">
        <v>43249</v>
      </c>
      <c r="D211" s="829" t="s">
        <v>3474</v>
      </c>
      <c r="E211" s="830" t="s">
        <v>3583</v>
      </c>
      <c r="F211" s="831">
        <v>71961</v>
      </c>
      <c r="G211" s="832">
        <v>2.2000000000000002</v>
      </c>
      <c r="H211" s="829">
        <v>3.02</v>
      </c>
      <c r="I211" s="829" t="s">
        <v>322</v>
      </c>
      <c r="J211" s="1259">
        <f t="shared" si="5"/>
        <v>3.02</v>
      </c>
      <c r="K211" s="840" t="s">
        <v>891</v>
      </c>
      <c r="L211" s="841" t="s">
        <v>661</v>
      </c>
      <c r="M211" s="841" t="s">
        <v>352</v>
      </c>
      <c r="N211" s="841"/>
      <c r="O211" s="841"/>
      <c r="P211" s="841" t="s">
        <v>5</v>
      </c>
      <c r="Q211" s="841" t="s">
        <v>323</v>
      </c>
      <c r="R211" s="840" t="s">
        <v>652</v>
      </c>
      <c r="S211" s="829"/>
      <c r="T211" s="829" t="s">
        <v>5</v>
      </c>
      <c r="U211" s="829" t="s">
        <v>323</v>
      </c>
      <c r="V211" s="847" t="s">
        <v>652</v>
      </c>
    </row>
    <row r="212" spans="1:22" outlineLevel="1">
      <c r="A212" s="847" t="s">
        <v>294</v>
      </c>
      <c r="B212" s="829" t="s">
        <v>3464</v>
      </c>
      <c r="C212" s="839">
        <v>43224</v>
      </c>
      <c r="D212" s="829" t="s">
        <v>3514</v>
      </c>
      <c r="E212" s="830" t="s">
        <v>3584</v>
      </c>
      <c r="F212" s="831">
        <v>71961</v>
      </c>
      <c r="G212" s="832">
        <v>11.34</v>
      </c>
      <c r="H212" s="829">
        <v>15.6</v>
      </c>
      <c r="I212" s="829" t="s">
        <v>322</v>
      </c>
      <c r="J212" s="1259">
        <f t="shared" si="5"/>
        <v>15.6</v>
      </c>
      <c r="K212" s="840" t="s">
        <v>1219</v>
      </c>
      <c r="L212" s="841" t="s">
        <v>661</v>
      </c>
      <c r="M212" s="841" t="s">
        <v>352</v>
      </c>
      <c r="N212" s="841"/>
      <c r="O212" s="841"/>
      <c r="P212" s="841" t="s">
        <v>5</v>
      </c>
      <c r="Q212" s="841" t="s">
        <v>323</v>
      </c>
      <c r="R212" s="840" t="s">
        <v>652</v>
      </c>
      <c r="S212" s="829"/>
      <c r="T212" s="829" t="s">
        <v>5</v>
      </c>
      <c r="U212" s="829" t="s">
        <v>323</v>
      </c>
      <c r="V212" s="847" t="s">
        <v>652</v>
      </c>
    </row>
    <row r="213" spans="1:22">
      <c r="A213" s="842" t="s">
        <v>647</v>
      </c>
      <c r="B213" s="842"/>
      <c r="C213" s="842"/>
      <c r="D213" s="842"/>
      <c r="E213" s="843"/>
      <c r="F213" s="844"/>
      <c r="G213" s="845">
        <f>SUM(G206:G212)</f>
        <v>31.29</v>
      </c>
      <c r="H213" s="846">
        <f>SUM(H206:H212)</f>
        <v>43.04</v>
      </c>
      <c r="I213" s="842"/>
      <c r="J213" s="1260">
        <f>SUM(J206:J212)</f>
        <v>43.04</v>
      </c>
      <c r="K213" s="842"/>
      <c r="L213" s="842"/>
      <c r="M213" s="842"/>
      <c r="N213" s="842"/>
      <c r="O213" s="842"/>
      <c r="P213" s="842"/>
      <c r="Q213" s="842"/>
      <c r="R213" s="842"/>
      <c r="S213" s="829"/>
      <c r="T213" s="829"/>
      <c r="U213" s="829"/>
      <c r="V213" s="829"/>
    </row>
    <row r="214" spans="1:22" outlineLevel="1">
      <c r="A214" s="847" t="s">
        <v>330</v>
      </c>
      <c r="B214" s="829" t="s">
        <v>3464</v>
      </c>
      <c r="C214" s="839">
        <v>43235</v>
      </c>
      <c r="D214" s="829" t="s">
        <v>3585</v>
      </c>
      <c r="E214" s="830" t="s">
        <v>3586</v>
      </c>
      <c r="F214" s="831">
        <v>71961</v>
      </c>
      <c r="G214" s="832">
        <v>43.63</v>
      </c>
      <c r="H214" s="829">
        <v>60</v>
      </c>
      <c r="I214" s="829" t="s">
        <v>322</v>
      </c>
      <c r="J214" s="1259">
        <f t="shared" ref="J214:J222" si="6">H214</f>
        <v>60</v>
      </c>
      <c r="K214" s="840" t="s">
        <v>972</v>
      </c>
      <c r="L214" s="841" t="s">
        <v>661</v>
      </c>
      <c r="M214" s="841" t="s">
        <v>352</v>
      </c>
      <c r="N214" s="841"/>
      <c r="O214" s="841"/>
      <c r="P214" s="841" t="s">
        <v>5</v>
      </c>
      <c r="Q214" s="841" t="s">
        <v>323</v>
      </c>
      <c r="R214" s="840" t="s">
        <v>652</v>
      </c>
      <c r="S214" s="829"/>
      <c r="T214" s="829" t="s">
        <v>5</v>
      </c>
      <c r="U214" s="829" t="s">
        <v>323</v>
      </c>
      <c r="V214" s="847" t="s">
        <v>652</v>
      </c>
    </row>
    <row r="215" spans="1:22" outlineLevel="1">
      <c r="A215" s="847" t="s">
        <v>330</v>
      </c>
      <c r="B215" s="829" t="s">
        <v>3464</v>
      </c>
      <c r="C215" s="839">
        <v>43235</v>
      </c>
      <c r="D215" s="829" t="s">
        <v>3585</v>
      </c>
      <c r="E215" s="830" t="s">
        <v>3587</v>
      </c>
      <c r="F215" s="831">
        <v>71961</v>
      </c>
      <c r="G215" s="832">
        <v>21.81</v>
      </c>
      <c r="H215" s="829">
        <v>30</v>
      </c>
      <c r="I215" s="829" t="s">
        <v>322</v>
      </c>
      <c r="J215" s="1259">
        <f t="shared" si="6"/>
        <v>30</v>
      </c>
      <c r="K215" s="840" t="s">
        <v>972</v>
      </c>
      <c r="L215" s="841" t="s">
        <v>661</v>
      </c>
      <c r="M215" s="841" t="s">
        <v>352</v>
      </c>
      <c r="N215" s="841"/>
      <c r="O215" s="841"/>
      <c r="P215" s="841" t="s">
        <v>5</v>
      </c>
      <c r="Q215" s="841" t="s">
        <v>323</v>
      </c>
      <c r="R215" s="840" t="s">
        <v>652</v>
      </c>
      <c r="S215" s="829"/>
      <c r="T215" s="829" t="s">
        <v>5</v>
      </c>
      <c r="U215" s="829" t="s">
        <v>323</v>
      </c>
      <c r="V215" s="847" t="s">
        <v>652</v>
      </c>
    </row>
    <row r="216" spans="1:22" outlineLevel="1">
      <c r="A216" s="847" t="s">
        <v>330</v>
      </c>
      <c r="B216" s="829" t="s">
        <v>3464</v>
      </c>
      <c r="C216" s="839">
        <v>43235</v>
      </c>
      <c r="D216" s="829" t="s">
        <v>3585</v>
      </c>
      <c r="E216" s="830" t="s">
        <v>3588</v>
      </c>
      <c r="F216" s="831">
        <v>71961</v>
      </c>
      <c r="G216" s="832">
        <v>21.81</v>
      </c>
      <c r="H216" s="829">
        <v>30</v>
      </c>
      <c r="I216" s="829" t="s">
        <v>322</v>
      </c>
      <c r="J216" s="1259">
        <f t="shared" si="6"/>
        <v>30</v>
      </c>
      <c r="K216" s="840" t="s">
        <v>972</v>
      </c>
      <c r="L216" s="841" t="s">
        <v>661</v>
      </c>
      <c r="M216" s="841" t="s">
        <v>352</v>
      </c>
      <c r="N216" s="841"/>
      <c r="O216" s="841"/>
      <c r="P216" s="841" t="s">
        <v>5</v>
      </c>
      <c r="Q216" s="841" t="s">
        <v>323</v>
      </c>
      <c r="R216" s="840" t="s">
        <v>652</v>
      </c>
      <c r="S216" s="829"/>
      <c r="T216" s="829" t="s">
        <v>5</v>
      </c>
      <c r="U216" s="829" t="s">
        <v>323</v>
      </c>
      <c r="V216" s="847" t="s">
        <v>652</v>
      </c>
    </row>
    <row r="217" spans="1:22" outlineLevel="1">
      <c r="A217" s="847" t="s">
        <v>330</v>
      </c>
      <c r="B217" s="829" t="s">
        <v>3464</v>
      </c>
      <c r="C217" s="839">
        <v>43235</v>
      </c>
      <c r="D217" s="829" t="s">
        <v>3585</v>
      </c>
      <c r="E217" s="830" t="s">
        <v>3589</v>
      </c>
      <c r="F217" s="831">
        <v>71961</v>
      </c>
      <c r="G217" s="832">
        <v>14.54</v>
      </c>
      <c r="H217" s="829">
        <v>20</v>
      </c>
      <c r="I217" s="829" t="s">
        <v>322</v>
      </c>
      <c r="J217" s="1259">
        <f t="shared" si="6"/>
        <v>20</v>
      </c>
      <c r="K217" s="840" t="s">
        <v>972</v>
      </c>
      <c r="L217" s="841" t="s">
        <v>661</v>
      </c>
      <c r="M217" s="841" t="s">
        <v>352</v>
      </c>
      <c r="N217" s="841"/>
      <c r="O217" s="841"/>
      <c r="P217" s="841" t="s">
        <v>5</v>
      </c>
      <c r="Q217" s="841" t="s">
        <v>323</v>
      </c>
      <c r="R217" s="840" t="s">
        <v>652</v>
      </c>
      <c r="S217" s="829"/>
      <c r="T217" s="829" t="s">
        <v>5</v>
      </c>
      <c r="U217" s="829" t="s">
        <v>323</v>
      </c>
      <c r="V217" s="847" t="s">
        <v>652</v>
      </c>
    </row>
    <row r="218" spans="1:22" outlineLevel="1">
      <c r="A218" s="847" t="s">
        <v>330</v>
      </c>
      <c r="B218" s="829" t="s">
        <v>3464</v>
      </c>
      <c r="C218" s="839">
        <v>43235</v>
      </c>
      <c r="D218" s="829" t="s">
        <v>3585</v>
      </c>
      <c r="E218" s="830" t="s">
        <v>3590</v>
      </c>
      <c r="F218" s="831">
        <v>71961</v>
      </c>
      <c r="G218" s="832">
        <v>14.54</v>
      </c>
      <c r="H218" s="829">
        <v>20</v>
      </c>
      <c r="I218" s="829" t="s">
        <v>322</v>
      </c>
      <c r="J218" s="1259">
        <f t="shared" si="6"/>
        <v>20</v>
      </c>
      <c r="K218" s="840" t="s">
        <v>972</v>
      </c>
      <c r="L218" s="841" t="s">
        <v>661</v>
      </c>
      <c r="M218" s="841" t="s">
        <v>352</v>
      </c>
      <c r="N218" s="841"/>
      <c r="O218" s="841"/>
      <c r="P218" s="841" t="s">
        <v>5</v>
      </c>
      <c r="Q218" s="841" t="s">
        <v>323</v>
      </c>
      <c r="R218" s="840" t="s">
        <v>652</v>
      </c>
      <c r="S218" s="829"/>
      <c r="T218" s="829" t="s">
        <v>5</v>
      </c>
      <c r="U218" s="829" t="s">
        <v>323</v>
      </c>
      <c r="V218" s="847" t="s">
        <v>652</v>
      </c>
    </row>
    <row r="219" spans="1:22" outlineLevel="1">
      <c r="A219" s="847" t="s">
        <v>330</v>
      </c>
      <c r="B219" s="829" t="s">
        <v>3464</v>
      </c>
      <c r="C219" s="839">
        <v>43235</v>
      </c>
      <c r="D219" s="829" t="s">
        <v>3585</v>
      </c>
      <c r="E219" s="830" t="s">
        <v>3591</v>
      </c>
      <c r="F219" s="831">
        <v>71961</v>
      </c>
      <c r="G219" s="832">
        <v>7.27</v>
      </c>
      <c r="H219" s="829">
        <v>10</v>
      </c>
      <c r="I219" s="829" t="s">
        <v>322</v>
      </c>
      <c r="J219" s="1259">
        <f t="shared" si="6"/>
        <v>10</v>
      </c>
      <c r="K219" s="840" t="s">
        <v>972</v>
      </c>
      <c r="L219" s="841" t="s">
        <v>661</v>
      </c>
      <c r="M219" s="841" t="s">
        <v>352</v>
      </c>
      <c r="N219" s="841"/>
      <c r="O219" s="841"/>
      <c r="P219" s="841" t="s">
        <v>5</v>
      </c>
      <c r="Q219" s="841" t="s">
        <v>323</v>
      </c>
      <c r="R219" s="840" t="s">
        <v>652</v>
      </c>
      <c r="S219" s="829"/>
      <c r="T219" s="829" t="s">
        <v>5</v>
      </c>
      <c r="U219" s="829" t="s">
        <v>323</v>
      </c>
      <c r="V219" s="847" t="s">
        <v>652</v>
      </c>
    </row>
    <row r="220" spans="1:22" outlineLevel="1">
      <c r="A220" s="847" t="s">
        <v>330</v>
      </c>
      <c r="B220" s="829" t="s">
        <v>3464</v>
      </c>
      <c r="C220" s="839">
        <v>43235</v>
      </c>
      <c r="D220" s="829" t="s">
        <v>3585</v>
      </c>
      <c r="E220" s="830" t="s">
        <v>3592</v>
      </c>
      <c r="F220" s="831">
        <v>71961</v>
      </c>
      <c r="G220" s="832">
        <v>1.46</v>
      </c>
      <c r="H220" s="829">
        <v>2.0099999999999998</v>
      </c>
      <c r="I220" s="829" t="s">
        <v>322</v>
      </c>
      <c r="J220" s="1259">
        <f t="shared" si="6"/>
        <v>2.0099999999999998</v>
      </c>
      <c r="K220" s="840" t="s">
        <v>972</v>
      </c>
      <c r="L220" s="841" t="s">
        <v>661</v>
      </c>
      <c r="M220" s="841" t="s">
        <v>352</v>
      </c>
      <c r="N220" s="841"/>
      <c r="O220" s="841"/>
      <c r="P220" s="841" t="s">
        <v>5</v>
      </c>
      <c r="Q220" s="841" t="s">
        <v>323</v>
      </c>
      <c r="R220" s="840" t="s">
        <v>652</v>
      </c>
      <c r="S220" s="829"/>
      <c r="T220" s="829" t="s">
        <v>5</v>
      </c>
      <c r="U220" s="829" t="s">
        <v>323</v>
      </c>
      <c r="V220" s="847" t="s">
        <v>652</v>
      </c>
    </row>
    <row r="221" spans="1:22" outlineLevel="1">
      <c r="A221" s="847" t="s">
        <v>330</v>
      </c>
      <c r="B221" s="829" t="s">
        <v>3464</v>
      </c>
      <c r="C221" s="839">
        <v>43235</v>
      </c>
      <c r="D221" s="829" t="s">
        <v>3585</v>
      </c>
      <c r="E221" s="830" t="s">
        <v>3593</v>
      </c>
      <c r="F221" s="831">
        <v>71961</v>
      </c>
      <c r="G221" s="832">
        <v>2.77</v>
      </c>
      <c r="H221" s="829">
        <v>3.81</v>
      </c>
      <c r="I221" s="829" t="s">
        <v>322</v>
      </c>
      <c r="J221" s="1259">
        <f t="shared" si="6"/>
        <v>3.81</v>
      </c>
      <c r="K221" s="840" t="s">
        <v>972</v>
      </c>
      <c r="L221" s="841" t="s">
        <v>661</v>
      </c>
      <c r="M221" s="841" t="s">
        <v>352</v>
      </c>
      <c r="N221" s="841"/>
      <c r="O221" s="841"/>
      <c r="P221" s="841" t="s">
        <v>5</v>
      </c>
      <c r="Q221" s="841" t="s">
        <v>323</v>
      </c>
      <c r="R221" s="840" t="s">
        <v>652</v>
      </c>
      <c r="S221" s="829"/>
      <c r="T221" s="829" t="s">
        <v>5</v>
      </c>
      <c r="U221" s="829" t="s">
        <v>323</v>
      </c>
      <c r="V221" s="847" t="s">
        <v>652</v>
      </c>
    </row>
    <row r="222" spans="1:22" outlineLevel="1">
      <c r="A222" s="847" t="s">
        <v>330</v>
      </c>
      <c r="B222" s="829" t="s">
        <v>3464</v>
      </c>
      <c r="C222" s="839">
        <v>43235</v>
      </c>
      <c r="D222" s="829" t="s">
        <v>3585</v>
      </c>
      <c r="E222" s="830" t="s">
        <v>3594</v>
      </c>
      <c r="F222" s="831">
        <v>71961</v>
      </c>
      <c r="G222" s="832">
        <v>1.05</v>
      </c>
      <c r="H222" s="829">
        <v>1.45</v>
      </c>
      <c r="I222" s="829" t="s">
        <v>322</v>
      </c>
      <c r="J222" s="1259">
        <f t="shared" si="6"/>
        <v>1.45</v>
      </c>
      <c r="K222" s="840" t="s">
        <v>972</v>
      </c>
      <c r="L222" s="841" t="s">
        <v>661</v>
      </c>
      <c r="M222" s="841" t="s">
        <v>352</v>
      </c>
      <c r="N222" s="841"/>
      <c r="O222" s="841"/>
      <c r="P222" s="841" t="s">
        <v>5</v>
      </c>
      <c r="Q222" s="841" t="s">
        <v>323</v>
      </c>
      <c r="R222" s="840" t="s">
        <v>652</v>
      </c>
      <c r="S222" s="829"/>
      <c r="T222" s="829" t="s">
        <v>5</v>
      </c>
      <c r="U222" s="829" t="s">
        <v>323</v>
      </c>
      <c r="V222" s="847" t="s">
        <v>652</v>
      </c>
    </row>
    <row r="223" spans="1:22">
      <c r="A223" s="842" t="s">
        <v>647</v>
      </c>
      <c r="B223" s="842"/>
      <c r="C223" s="842"/>
      <c r="D223" s="842"/>
      <c r="E223" s="843"/>
      <c r="F223" s="844"/>
      <c r="G223" s="845">
        <f>SUM(G214:G222)</f>
        <v>128.87999999999997</v>
      </c>
      <c r="H223" s="846">
        <f>SUM(H214:H222)</f>
        <v>177.26999999999998</v>
      </c>
      <c r="I223" s="842"/>
      <c r="J223" s="1260">
        <f>SUM(J214:J222)</f>
        <v>177.26999999999998</v>
      </c>
      <c r="K223" s="842"/>
      <c r="L223" s="842"/>
      <c r="M223" s="842"/>
      <c r="N223" s="842"/>
      <c r="O223" s="842"/>
      <c r="P223" s="842"/>
      <c r="Q223" s="842"/>
      <c r="R223" s="842"/>
      <c r="S223" s="829"/>
      <c r="T223" s="829"/>
      <c r="U223" s="829"/>
      <c r="V223" s="829"/>
    </row>
    <row r="224" spans="1:22" outlineLevel="1">
      <c r="A224" s="847" t="s">
        <v>297</v>
      </c>
      <c r="B224" s="829" t="s">
        <v>3464</v>
      </c>
      <c r="C224" s="839">
        <v>43241</v>
      </c>
      <c r="D224" s="829" t="s">
        <v>3595</v>
      </c>
      <c r="E224" s="830" t="s">
        <v>3596</v>
      </c>
      <c r="F224" s="831">
        <v>71966</v>
      </c>
      <c r="G224" s="832">
        <v>30.9</v>
      </c>
      <c r="H224" s="829">
        <v>42.5</v>
      </c>
      <c r="I224" s="829" t="s">
        <v>322</v>
      </c>
      <c r="J224" s="1259">
        <f>H224</f>
        <v>42.5</v>
      </c>
      <c r="K224" s="840" t="s">
        <v>865</v>
      </c>
      <c r="L224" s="841" t="s">
        <v>665</v>
      </c>
      <c r="M224" s="841" t="s">
        <v>352</v>
      </c>
      <c r="N224" s="841" t="s">
        <v>2952</v>
      </c>
      <c r="O224" s="841"/>
      <c r="P224" s="841" t="s">
        <v>5</v>
      </c>
      <c r="Q224" s="841" t="s">
        <v>323</v>
      </c>
      <c r="R224" s="840" t="s">
        <v>652</v>
      </c>
      <c r="S224" s="829"/>
      <c r="T224" s="829" t="s">
        <v>5</v>
      </c>
      <c r="U224" s="829" t="s">
        <v>323</v>
      </c>
      <c r="V224" s="847" t="s">
        <v>652</v>
      </c>
    </row>
    <row r="225" spans="1:22" outlineLevel="1">
      <c r="A225" s="847" t="s">
        <v>297</v>
      </c>
      <c r="B225" s="829" t="s">
        <v>3464</v>
      </c>
      <c r="C225" s="839">
        <v>43241</v>
      </c>
      <c r="D225" s="829" t="s">
        <v>3595</v>
      </c>
      <c r="E225" s="830" t="s">
        <v>3597</v>
      </c>
      <c r="F225" s="831">
        <v>71966</v>
      </c>
      <c r="G225" s="832">
        <v>33.369999999999997</v>
      </c>
      <c r="H225" s="829">
        <v>45.9</v>
      </c>
      <c r="I225" s="829" t="s">
        <v>322</v>
      </c>
      <c r="J225" s="1259">
        <f>H225</f>
        <v>45.9</v>
      </c>
      <c r="K225" s="840" t="s">
        <v>865</v>
      </c>
      <c r="L225" s="841" t="s">
        <v>665</v>
      </c>
      <c r="M225" s="841" t="s">
        <v>352</v>
      </c>
      <c r="N225" s="841" t="s">
        <v>815</v>
      </c>
      <c r="O225" s="841"/>
      <c r="P225" s="841" t="s">
        <v>5</v>
      </c>
      <c r="Q225" s="841" t="s">
        <v>323</v>
      </c>
      <c r="R225" s="840" t="s">
        <v>652</v>
      </c>
      <c r="S225" s="829"/>
      <c r="T225" s="829" t="s">
        <v>5</v>
      </c>
      <c r="U225" s="829" t="s">
        <v>323</v>
      </c>
      <c r="V225" s="847" t="s">
        <v>652</v>
      </c>
    </row>
    <row r="226" spans="1:22" outlineLevel="1">
      <c r="A226" s="847" t="s">
        <v>297</v>
      </c>
      <c r="B226" s="829" t="s">
        <v>3464</v>
      </c>
      <c r="C226" s="839">
        <v>43249</v>
      </c>
      <c r="D226" s="829" t="s">
        <v>3598</v>
      </c>
      <c r="E226" s="830" t="s">
        <v>3599</v>
      </c>
      <c r="F226" s="831">
        <v>71961</v>
      </c>
      <c r="G226" s="832">
        <v>67.98</v>
      </c>
      <c r="H226" s="829">
        <v>93.5</v>
      </c>
      <c r="I226" s="829" t="s">
        <v>322</v>
      </c>
      <c r="J226" s="1259">
        <f>H226</f>
        <v>93.5</v>
      </c>
      <c r="K226" s="840" t="s">
        <v>865</v>
      </c>
      <c r="L226" s="841" t="s">
        <v>661</v>
      </c>
      <c r="M226" s="841" t="s">
        <v>352</v>
      </c>
      <c r="N226" s="841" t="s">
        <v>1390</v>
      </c>
      <c r="O226" s="841"/>
      <c r="P226" s="841" t="s">
        <v>5</v>
      </c>
      <c r="Q226" s="841" t="s">
        <v>323</v>
      </c>
      <c r="R226" s="840" t="s">
        <v>652</v>
      </c>
      <c r="S226" s="829"/>
      <c r="T226" s="829" t="s">
        <v>5</v>
      </c>
      <c r="U226" s="829" t="s">
        <v>323</v>
      </c>
      <c r="V226" s="847" t="s">
        <v>652</v>
      </c>
    </row>
    <row r="227" spans="1:22" outlineLevel="1">
      <c r="A227" s="847" t="s">
        <v>297</v>
      </c>
      <c r="B227" s="829" t="s">
        <v>3464</v>
      </c>
      <c r="C227" s="839">
        <v>43181</v>
      </c>
      <c r="D227" s="829" t="s">
        <v>3353</v>
      </c>
      <c r="E227" s="830" t="s">
        <v>3339</v>
      </c>
      <c r="F227" s="831">
        <v>71967</v>
      </c>
      <c r="G227" s="832">
        <v>-24.66</v>
      </c>
      <c r="H227" s="829">
        <v>-34</v>
      </c>
      <c r="I227" s="829" t="s">
        <v>322</v>
      </c>
      <c r="J227" s="1259">
        <f>H227</f>
        <v>-34</v>
      </c>
      <c r="K227" s="840" t="s">
        <v>865</v>
      </c>
      <c r="L227" s="841" t="s">
        <v>661</v>
      </c>
      <c r="M227" s="841" t="s">
        <v>352</v>
      </c>
      <c r="N227" s="841" t="s">
        <v>1390</v>
      </c>
      <c r="O227" s="841"/>
      <c r="P227" s="841" t="s">
        <v>5</v>
      </c>
      <c r="Q227" s="841" t="s">
        <v>323</v>
      </c>
      <c r="R227" s="840" t="s">
        <v>652</v>
      </c>
      <c r="S227" s="829"/>
      <c r="T227" s="829" t="s">
        <v>5</v>
      </c>
      <c r="U227" s="829" t="s">
        <v>323</v>
      </c>
      <c r="V227" s="847" t="s">
        <v>652</v>
      </c>
    </row>
    <row r="228" spans="1:22" outlineLevel="1">
      <c r="A228" s="847" t="s">
        <v>297</v>
      </c>
      <c r="B228" s="829" t="s">
        <v>3464</v>
      </c>
      <c r="C228" s="839">
        <v>43249</v>
      </c>
      <c r="D228" s="829" t="s">
        <v>3598</v>
      </c>
      <c r="E228" s="830" t="s">
        <v>3600</v>
      </c>
      <c r="F228" s="831">
        <v>71961</v>
      </c>
      <c r="G228" s="832">
        <v>30.9</v>
      </c>
      <c r="H228" s="829">
        <v>42.5</v>
      </c>
      <c r="I228" s="829" t="s">
        <v>322</v>
      </c>
      <c r="J228" s="1259">
        <f>H228</f>
        <v>42.5</v>
      </c>
      <c r="K228" s="840" t="s">
        <v>901</v>
      </c>
      <c r="L228" s="841" t="s">
        <v>661</v>
      </c>
      <c r="M228" s="841" t="s">
        <v>352</v>
      </c>
      <c r="N228" s="841"/>
      <c r="O228" s="841"/>
      <c r="P228" s="841" t="s">
        <v>5</v>
      </c>
      <c r="Q228" s="841" t="s">
        <v>323</v>
      </c>
      <c r="R228" s="840" t="s">
        <v>652</v>
      </c>
      <c r="S228" s="829"/>
      <c r="T228" s="829" t="s">
        <v>5</v>
      </c>
      <c r="U228" s="829" t="s">
        <v>323</v>
      </c>
      <c r="V228" s="847" t="s">
        <v>652</v>
      </c>
    </row>
    <row r="229" spans="1:22">
      <c r="A229" s="842" t="s">
        <v>647</v>
      </c>
      <c r="B229" s="842"/>
      <c r="C229" s="842"/>
      <c r="D229" s="842"/>
      <c r="E229" s="843"/>
      <c r="F229" s="844"/>
      <c r="G229" s="845">
        <f>SUM(G224:G228)</f>
        <v>138.49</v>
      </c>
      <c r="H229" s="846">
        <f>SUM(H224:H228)</f>
        <v>190.4</v>
      </c>
      <c r="I229" s="842"/>
      <c r="J229" s="1260">
        <f>SUM(J224:J228)</f>
        <v>190.4</v>
      </c>
      <c r="K229" s="842"/>
      <c r="L229" s="842"/>
      <c r="M229" s="842"/>
      <c r="N229" s="842"/>
      <c r="O229" s="842"/>
      <c r="P229" s="842"/>
      <c r="Q229" s="842"/>
      <c r="R229" s="842"/>
      <c r="S229" s="829"/>
      <c r="T229" s="829"/>
      <c r="U229" s="829"/>
      <c r="V229" s="829"/>
    </row>
    <row r="230" spans="1:22" outlineLevel="1">
      <c r="A230" s="847" t="s">
        <v>331</v>
      </c>
      <c r="B230" s="829" t="s">
        <v>3464</v>
      </c>
      <c r="C230" s="839">
        <v>43235</v>
      </c>
      <c r="D230" s="829" t="s">
        <v>3601</v>
      </c>
      <c r="E230" s="830" t="s">
        <v>3602</v>
      </c>
      <c r="F230" s="831">
        <v>71961</v>
      </c>
      <c r="G230" s="832">
        <v>145.41999999999999</v>
      </c>
      <c r="H230" s="829">
        <v>200</v>
      </c>
      <c r="I230" s="829" t="s">
        <v>322</v>
      </c>
      <c r="J230" s="1259">
        <f>H230</f>
        <v>200</v>
      </c>
      <c r="K230" s="840" t="s">
        <v>756</v>
      </c>
      <c r="L230" s="841" t="s">
        <v>661</v>
      </c>
      <c r="M230" s="841" t="s">
        <v>352</v>
      </c>
      <c r="N230" s="841"/>
      <c r="O230" s="841"/>
      <c r="P230" s="841" t="s">
        <v>5</v>
      </c>
      <c r="Q230" s="841" t="s">
        <v>323</v>
      </c>
      <c r="R230" s="840" t="s">
        <v>652</v>
      </c>
      <c r="S230" s="829"/>
      <c r="T230" s="829" t="s">
        <v>5</v>
      </c>
      <c r="U230" s="829" t="s">
        <v>323</v>
      </c>
      <c r="V230" s="847" t="s">
        <v>652</v>
      </c>
    </row>
    <row r="231" spans="1:22">
      <c r="A231" s="842" t="s">
        <v>647</v>
      </c>
      <c r="B231" s="842"/>
      <c r="C231" s="842"/>
      <c r="D231" s="842"/>
      <c r="E231" s="843"/>
      <c r="F231" s="844"/>
      <c r="G231" s="845">
        <f>SUM(G230:G230)</f>
        <v>145.41999999999999</v>
      </c>
      <c r="H231" s="846">
        <f>SUM(H230:H230)</f>
        <v>200</v>
      </c>
      <c r="I231" s="842"/>
      <c r="J231" s="1260">
        <f>SUM(J230:J230)</f>
        <v>200</v>
      </c>
      <c r="K231" s="842"/>
      <c r="L231" s="842"/>
      <c r="M231" s="842"/>
      <c r="N231" s="842"/>
      <c r="O231" s="842"/>
      <c r="P231" s="842"/>
      <c r="Q231" s="842"/>
      <c r="R231" s="842"/>
      <c r="S231" s="829"/>
      <c r="T231" s="829"/>
      <c r="U231" s="829"/>
      <c r="V231" s="829"/>
    </row>
    <row r="232" spans="1:22" outlineLevel="1">
      <c r="A232" s="847" t="s">
        <v>332</v>
      </c>
      <c r="B232" s="829" t="s">
        <v>3464</v>
      </c>
      <c r="C232" s="839">
        <v>43251</v>
      </c>
      <c r="D232" s="829" t="s">
        <v>3603</v>
      </c>
      <c r="E232" s="830" t="s">
        <v>3604</v>
      </c>
      <c r="F232" s="831">
        <v>72046</v>
      </c>
      <c r="G232" s="832">
        <v>14744.73</v>
      </c>
      <c r="H232" s="829">
        <v>14744.73</v>
      </c>
      <c r="I232" s="829" t="s">
        <v>60</v>
      </c>
      <c r="J232" s="1259">
        <v>20278.599999999999</v>
      </c>
      <c r="K232" s="840" t="s">
        <v>922</v>
      </c>
      <c r="L232" s="841" t="s">
        <v>645</v>
      </c>
      <c r="M232" s="841" t="s">
        <v>352</v>
      </c>
      <c r="N232" s="841"/>
      <c r="O232" s="841"/>
      <c r="P232" s="841" t="s">
        <v>22</v>
      </c>
      <c r="Q232" s="841" t="s">
        <v>323</v>
      </c>
      <c r="R232" s="840" t="s">
        <v>652</v>
      </c>
      <c r="S232" s="829"/>
      <c r="T232" s="829" t="s">
        <v>22</v>
      </c>
      <c r="U232" s="829" t="s">
        <v>323</v>
      </c>
      <c r="V232" s="847" t="s">
        <v>652</v>
      </c>
    </row>
    <row r="233" spans="1:22">
      <c r="A233" s="842" t="s">
        <v>647</v>
      </c>
      <c r="B233" s="842"/>
      <c r="C233" s="842"/>
      <c r="D233" s="842"/>
      <c r="E233" s="843"/>
      <c r="F233" s="844"/>
      <c r="G233" s="845">
        <f>SUM(G232:G232)</f>
        <v>14744.73</v>
      </c>
      <c r="H233" s="846">
        <f>SUM(H232:H232)</f>
        <v>14744.73</v>
      </c>
      <c r="I233" s="842"/>
      <c r="J233" s="1260">
        <f>SUM(J232:J232)</f>
        <v>20278.599999999999</v>
      </c>
      <c r="K233" s="842"/>
      <c r="L233" s="842"/>
      <c r="M233" s="842"/>
      <c r="N233" s="842"/>
      <c r="O233" s="842"/>
      <c r="P233" s="842"/>
      <c r="Q233" s="842"/>
      <c r="R233" s="842"/>
      <c r="S233" s="829"/>
      <c r="T233" s="829"/>
      <c r="U233" s="829"/>
      <c r="V233" s="829"/>
    </row>
    <row r="234" spans="1:22" outlineLevel="1">
      <c r="A234" s="847" t="s">
        <v>2139</v>
      </c>
      <c r="B234" s="829" t="s">
        <v>3464</v>
      </c>
      <c r="C234" s="839">
        <v>43245</v>
      </c>
      <c r="D234" s="829" t="s">
        <v>3472</v>
      </c>
      <c r="E234" s="830" t="s">
        <v>3605</v>
      </c>
      <c r="F234" s="831">
        <v>71961</v>
      </c>
      <c r="G234" s="832">
        <v>1196.0899999999999</v>
      </c>
      <c r="H234" s="829">
        <v>1645</v>
      </c>
      <c r="I234" s="829" t="s">
        <v>322</v>
      </c>
      <c r="J234" s="1259">
        <f>H234</f>
        <v>1645</v>
      </c>
      <c r="K234" s="840" t="s">
        <v>683</v>
      </c>
      <c r="L234" s="841" t="s">
        <v>661</v>
      </c>
      <c r="M234" s="841" t="s">
        <v>352</v>
      </c>
      <c r="N234" s="841"/>
      <c r="O234" s="841"/>
      <c r="P234" s="841" t="s">
        <v>5</v>
      </c>
      <c r="Q234" s="841" t="s">
        <v>323</v>
      </c>
      <c r="R234" s="840" t="s">
        <v>652</v>
      </c>
      <c r="S234" s="829"/>
      <c r="T234" s="829" t="s">
        <v>5</v>
      </c>
      <c r="U234" s="829" t="s">
        <v>323</v>
      </c>
      <c r="V234" s="847" t="s">
        <v>652</v>
      </c>
    </row>
    <row r="235" spans="1:22" outlineLevel="1">
      <c r="A235" s="847" t="s">
        <v>2139</v>
      </c>
      <c r="B235" s="829" t="s">
        <v>3464</v>
      </c>
      <c r="C235" s="839">
        <v>43245</v>
      </c>
      <c r="D235" s="829" t="s">
        <v>3472</v>
      </c>
      <c r="E235" s="830" t="s">
        <v>3606</v>
      </c>
      <c r="F235" s="831">
        <v>71961</v>
      </c>
      <c r="G235" s="832">
        <v>36.36</v>
      </c>
      <c r="H235" s="829">
        <v>50</v>
      </c>
      <c r="I235" s="829" t="s">
        <v>322</v>
      </c>
      <c r="J235" s="1259">
        <f>H235</f>
        <v>50</v>
      </c>
      <c r="K235" s="840" t="s">
        <v>683</v>
      </c>
      <c r="L235" s="841" t="s">
        <v>661</v>
      </c>
      <c r="M235" s="841" t="s">
        <v>352</v>
      </c>
      <c r="N235" s="841"/>
      <c r="O235" s="841"/>
      <c r="P235" s="841" t="s">
        <v>5</v>
      </c>
      <c r="Q235" s="841" t="s">
        <v>323</v>
      </c>
      <c r="R235" s="840" t="s">
        <v>652</v>
      </c>
      <c r="S235" s="829"/>
      <c r="T235" s="829" t="s">
        <v>5</v>
      </c>
      <c r="U235" s="829" t="s">
        <v>323</v>
      </c>
      <c r="V235" s="847" t="s">
        <v>652</v>
      </c>
    </row>
    <row r="236" spans="1:22" outlineLevel="1">
      <c r="A236" s="847" t="s">
        <v>2139</v>
      </c>
      <c r="B236" s="829" t="s">
        <v>3464</v>
      </c>
      <c r="C236" s="839">
        <v>43245</v>
      </c>
      <c r="D236" s="829" t="s">
        <v>3472</v>
      </c>
      <c r="E236" s="830" t="s">
        <v>3607</v>
      </c>
      <c r="F236" s="831">
        <v>71961</v>
      </c>
      <c r="G236" s="832">
        <v>159.96</v>
      </c>
      <c r="H236" s="829">
        <v>220</v>
      </c>
      <c r="I236" s="829" t="s">
        <v>322</v>
      </c>
      <c r="J236" s="1259">
        <f>H236</f>
        <v>220</v>
      </c>
      <c r="K236" s="840" t="s">
        <v>1000</v>
      </c>
      <c r="L236" s="841" t="s">
        <v>661</v>
      </c>
      <c r="M236" s="841" t="s">
        <v>352</v>
      </c>
      <c r="N236" s="841"/>
      <c r="O236" s="841"/>
      <c r="P236" s="841" t="s">
        <v>5</v>
      </c>
      <c r="Q236" s="841" t="s">
        <v>323</v>
      </c>
      <c r="R236" s="840" t="s">
        <v>652</v>
      </c>
      <c r="S236" s="829"/>
      <c r="T236" s="829" t="s">
        <v>5</v>
      </c>
      <c r="U236" s="829" t="s">
        <v>323</v>
      </c>
      <c r="V236" s="847" t="s">
        <v>652</v>
      </c>
    </row>
    <row r="237" spans="1:22">
      <c r="A237" s="842" t="s">
        <v>647</v>
      </c>
      <c r="B237" s="842"/>
      <c r="C237" s="842"/>
      <c r="D237" s="842"/>
      <c r="E237" s="843"/>
      <c r="F237" s="844"/>
      <c r="G237" s="845">
        <f>SUM(G234:G236)</f>
        <v>1392.4099999999999</v>
      </c>
      <c r="H237" s="846">
        <f>SUM(H234:H236)</f>
        <v>1915</v>
      </c>
      <c r="I237" s="842"/>
      <c r="J237" s="1260">
        <f>SUM(J234:J236)</f>
        <v>1915</v>
      </c>
      <c r="K237" s="842"/>
      <c r="L237" s="842"/>
      <c r="M237" s="842"/>
      <c r="N237" s="842"/>
      <c r="O237" s="842"/>
      <c r="P237" s="842"/>
      <c r="Q237" s="842"/>
      <c r="R237" s="842"/>
      <c r="S237" s="829"/>
      <c r="T237" s="829"/>
      <c r="U237" s="829"/>
      <c r="V237" s="829"/>
    </row>
    <row r="238" spans="1:22" outlineLevel="1">
      <c r="A238" s="847" t="s">
        <v>2202</v>
      </c>
      <c r="B238" s="829" t="s">
        <v>3464</v>
      </c>
      <c r="C238" s="839">
        <v>43251</v>
      </c>
      <c r="D238" s="829" t="s">
        <v>3468</v>
      </c>
      <c r="E238" s="830" t="s">
        <v>3469</v>
      </c>
      <c r="F238" s="831">
        <v>71697</v>
      </c>
      <c r="G238" s="832">
        <v>720.34</v>
      </c>
      <c r="H238" s="829">
        <v>1022</v>
      </c>
      <c r="I238" s="829" t="s">
        <v>322</v>
      </c>
      <c r="J238" s="1259">
        <f>H238</f>
        <v>1022</v>
      </c>
      <c r="K238" s="840" t="s">
        <v>1297</v>
      </c>
      <c r="L238" s="841" t="s">
        <v>661</v>
      </c>
      <c r="M238" s="841" t="s">
        <v>352</v>
      </c>
      <c r="N238" s="841"/>
      <c r="O238" s="841" t="s">
        <v>381</v>
      </c>
      <c r="P238" s="841" t="s">
        <v>5</v>
      </c>
      <c r="Q238" s="841" t="s">
        <v>323</v>
      </c>
      <c r="R238" s="840" t="s">
        <v>652</v>
      </c>
      <c r="S238" s="829" t="s">
        <v>381</v>
      </c>
      <c r="T238" s="829" t="s">
        <v>5</v>
      </c>
      <c r="U238" s="829" t="s">
        <v>323</v>
      </c>
      <c r="V238" s="847" t="s">
        <v>652</v>
      </c>
    </row>
    <row r="239" spans="1:22">
      <c r="A239" s="842" t="s">
        <v>647</v>
      </c>
      <c r="B239" s="842"/>
      <c r="C239" s="842"/>
      <c r="D239" s="842"/>
      <c r="E239" s="843"/>
      <c r="F239" s="844"/>
      <c r="G239" s="845">
        <f>SUM(G238:G238)</f>
        <v>720.34</v>
      </c>
      <c r="H239" s="846">
        <f>SUM(H238:H238)</f>
        <v>1022</v>
      </c>
      <c r="I239" s="842"/>
      <c r="J239" s="1260">
        <f>SUM(J238:J238)</f>
        <v>1022</v>
      </c>
      <c r="K239" s="842"/>
      <c r="L239" s="842"/>
      <c r="M239" s="842"/>
      <c r="N239" s="842"/>
      <c r="O239" s="842"/>
      <c r="P239" s="842"/>
      <c r="Q239" s="842"/>
      <c r="R239" s="842"/>
      <c r="S239" s="829"/>
      <c r="T239" s="829"/>
      <c r="U239" s="829"/>
      <c r="V239" s="829"/>
    </row>
    <row r="240" spans="1:22" outlineLevel="1">
      <c r="A240" s="847" t="s">
        <v>3351</v>
      </c>
      <c r="B240" s="829" t="s">
        <v>3464</v>
      </c>
      <c r="C240" s="839">
        <v>43181</v>
      </c>
      <c r="D240" s="829" t="s">
        <v>3353</v>
      </c>
      <c r="E240" s="830" t="s">
        <v>3339</v>
      </c>
      <c r="F240" s="831">
        <v>71967</v>
      </c>
      <c r="G240" s="832">
        <v>24.66</v>
      </c>
      <c r="H240" s="829">
        <v>34</v>
      </c>
      <c r="I240" s="829" t="s">
        <v>322</v>
      </c>
      <c r="J240" s="1259">
        <f>H240</f>
        <v>34</v>
      </c>
      <c r="K240" s="840" t="s">
        <v>865</v>
      </c>
      <c r="L240" s="841" t="s">
        <v>661</v>
      </c>
      <c r="M240" s="841" t="s">
        <v>352</v>
      </c>
      <c r="N240" s="841" t="s">
        <v>1390</v>
      </c>
      <c r="O240" s="841"/>
      <c r="P240" s="841" t="s">
        <v>5</v>
      </c>
      <c r="Q240" s="841" t="s">
        <v>323</v>
      </c>
      <c r="R240" s="840" t="s">
        <v>652</v>
      </c>
      <c r="S240" s="829"/>
      <c r="T240" s="829" t="s">
        <v>5</v>
      </c>
      <c r="U240" s="829" t="s">
        <v>323</v>
      </c>
      <c r="V240" s="847" t="s">
        <v>652</v>
      </c>
    </row>
    <row r="241" spans="1:22">
      <c r="A241" s="842" t="s">
        <v>647</v>
      </c>
      <c r="B241" s="842"/>
      <c r="C241" s="842"/>
      <c r="D241" s="842"/>
      <c r="E241" s="843"/>
      <c r="F241" s="844"/>
      <c r="G241" s="845">
        <f>SUM(G240:G240)</f>
        <v>24.66</v>
      </c>
      <c r="H241" s="846">
        <f>SUM(H240:H240)</f>
        <v>34</v>
      </c>
      <c r="I241" s="842"/>
      <c r="J241" s="1260">
        <f>SUM(J240:J240)</f>
        <v>34</v>
      </c>
      <c r="K241" s="842"/>
      <c r="L241" s="842"/>
      <c r="M241" s="842"/>
      <c r="N241" s="842"/>
      <c r="O241" s="842"/>
      <c r="P241" s="842"/>
      <c r="Q241" s="842"/>
      <c r="R241" s="842"/>
      <c r="S241" s="829"/>
      <c r="T241" s="829"/>
      <c r="U241" s="829"/>
      <c r="V241" s="829"/>
    </row>
    <row r="242" spans="1:22" outlineLevel="1">
      <c r="A242" s="847" t="s">
        <v>1287</v>
      </c>
      <c r="B242" s="829" t="s">
        <v>3464</v>
      </c>
      <c r="C242" s="839">
        <v>43222</v>
      </c>
      <c r="D242" s="829" t="s">
        <v>3608</v>
      </c>
      <c r="E242" s="830" t="s">
        <v>3609</v>
      </c>
      <c r="F242" s="831">
        <v>71961</v>
      </c>
      <c r="G242" s="832">
        <v>18501.990000000002</v>
      </c>
      <c r="H242" s="829">
        <v>25446</v>
      </c>
      <c r="I242" s="829" t="s">
        <v>322</v>
      </c>
      <c r="J242" s="1259">
        <f>H242</f>
        <v>25446</v>
      </c>
      <c r="K242" s="840" t="s">
        <v>1290</v>
      </c>
      <c r="L242" s="841" t="s">
        <v>661</v>
      </c>
      <c r="M242" s="841" t="s">
        <v>352</v>
      </c>
      <c r="N242" s="841"/>
      <c r="O242" s="841" t="s">
        <v>2244</v>
      </c>
      <c r="P242" s="841" t="s">
        <v>5</v>
      </c>
      <c r="Q242" s="841" t="s">
        <v>323</v>
      </c>
      <c r="R242" s="840" t="s">
        <v>652</v>
      </c>
      <c r="S242" s="829" t="s">
        <v>2244</v>
      </c>
      <c r="T242" s="829" t="s">
        <v>5</v>
      </c>
      <c r="U242" s="829" t="s">
        <v>323</v>
      </c>
      <c r="V242" s="847" t="s">
        <v>652</v>
      </c>
    </row>
    <row r="243" spans="1:22" outlineLevel="1">
      <c r="A243" s="847" t="s">
        <v>1287</v>
      </c>
      <c r="B243" s="829" t="s">
        <v>3464</v>
      </c>
      <c r="C243" s="839">
        <v>43231</v>
      </c>
      <c r="D243" s="829" t="s">
        <v>3610</v>
      </c>
      <c r="E243" s="830" t="s">
        <v>3611</v>
      </c>
      <c r="F243" s="831">
        <v>71961</v>
      </c>
      <c r="G243" s="832">
        <v>3312.38</v>
      </c>
      <c r="H243" s="829">
        <v>4555.55</v>
      </c>
      <c r="I243" s="829" t="s">
        <v>322</v>
      </c>
      <c r="J243" s="1259">
        <f>H243</f>
        <v>4555.55</v>
      </c>
      <c r="K243" s="840" t="s">
        <v>1290</v>
      </c>
      <c r="L243" s="841" t="s">
        <v>661</v>
      </c>
      <c r="M243" s="841" t="s">
        <v>352</v>
      </c>
      <c r="N243" s="841"/>
      <c r="O243" s="841" t="s">
        <v>2244</v>
      </c>
      <c r="P243" s="841" t="s">
        <v>5</v>
      </c>
      <c r="Q243" s="841" t="s">
        <v>323</v>
      </c>
      <c r="R243" s="840" t="s">
        <v>652</v>
      </c>
      <c r="S243" s="829" t="s">
        <v>2244</v>
      </c>
      <c r="T243" s="829" t="s">
        <v>5</v>
      </c>
      <c r="U243" s="829" t="s">
        <v>323</v>
      </c>
      <c r="V243" s="847" t="s">
        <v>652</v>
      </c>
    </row>
    <row r="244" spans="1:22" outlineLevel="1">
      <c r="A244" s="847" t="s">
        <v>1287</v>
      </c>
      <c r="B244" s="829" t="s">
        <v>3464</v>
      </c>
      <c r="C244" s="839">
        <v>43235</v>
      </c>
      <c r="D244" s="829" t="s">
        <v>3612</v>
      </c>
      <c r="E244" s="830" t="s">
        <v>3613</v>
      </c>
      <c r="F244" s="831">
        <v>71961</v>
      </c>
      <c r="G244" s="832">
        <v>90574.91</v>
      </c>
      <c r="H244" s="829">
        <v>124568.74</v>
      </c>
      <c r="I244" s="829" t="s">
        <v>322</v>
      </c>
      <c r="J244" s="1259">
        <f>H244</f>
        <v>124568.74</v>
      </c>
      <c r="K244" s="840" t="s">
        <v>1290</v>
      </c>
      <c r="L244" s="841" t="s">
        <v>661</v>
      </c>
      <c r="M244" s="841" t="s">
        <v>352</v>
      </c>
      <c r="N244" s="841"/>
      <c r="O244" s="841" t="s">
        <v>381</v>
      </c>
      <c r="P244" s="841" t="s">
        <v>5</v>
      </c>
      <c r="Q244" s="841" t="s">
        <v>323</v>
      </c>
      <c r="R244" s="840" t="s">
        <v>652</v>
      </c>
      <c r="S244" s="829" t="s">
        <v>381</v>
      </c>
      <c r="T244" s="829" t="s">
        <v>5</v>
      </c>
      <c r="U244" s="829" t="s">
        <v>323</v>
      </c>
      <c r="V244" s="847" t="s">
        <v>652</v>
      </c>
    </row>
    <row r="245" spans="1:22" outlineLevel="1">
      <c r="A245" s="847" t="s">
        <v>1287</v>
      </c>
      <c r="B245" s="829" t="s">
        <v>3464</v>
      </c>
      <c r="C245" s="839">
        <v>43251</v>
      </c>
      <c r="D245" s="829" t="s">
        <v>3468</v>
      </c>
      <c r="E245" s="830" t="s">
        <v>3469</v>
      </c>
      <c r="F245" s="831">
        <v>71697</v>
      </c>
      <c r="G245" s="832">
        <v>-30070.79</v>
      </c>
      <c r="H245" s="829">
        <v>-42663.74</v>
      </c>
      <c r="I245" s="829" t="s">
        <v>322</v>
      </c>
      <c r="J245" s="1259">
        <f>H245</f>
        <v>-42663.74</v>
      </c>
      <c r="K245" s="840" t="s">
        <v>1290</v>
      </c>
      <c r="L245" s="841" t="s">
        <v>661</v>
      </c>
      <c r="M245" s="841" t="s">
        <v>352</v>
      </c>
      <c r="N245" s="841"/>
      <c r="O245" s="841" t="s">
        <v>381</v>
      </c>
      <c r="P245" s="841" t="s">
        <v>5</v>
      </c>
      <c r="Q245" s="841" t="s">
        <v>323</v>
      </c>
      <c r="R245" s="840" t="s">
        <v>652</v>
      </c>
      <c r="S245" s="829" t="s">
        <v>381</v>
      </c>
      <c r="T245" s="829" t="s">
        <v>5</v>
      </c>
      <c r="U245" s="829" t="s">
        <v>323</v>
      </c>
      <c r="V245" s="847" t="s">
        <v>652</v>
      </c>
    </row>
    <row r="246" spans="1:22">
      <c r="A246" s="842" t="s">
        <v>647</v>
      </c>
      <c r="B246" s="842"/>
      <c r="C246" s="842"/>
      <c r="D246" s="842"/>
      <c r="E246" s="843"/>
      <c r="F246" s="844"/>
      <c r="G246" s="845">
        <f>SUM(G242:G245)</f>
        <v>82318.489999999991</v>
      </c>
      <c r="H246" s="846">
        <f>SUM(H242:H245)</f>
        <v>111906.55000000002</v>
      </c>
      <c r="I246" s="842"/>
      <c r="J246" s="1261">
        <f>SUM(J242:J245)</f>
        <v>111906.55000000002</v>
      </c>
      <c r="K246" s="842"/>
      <c r="L246" s="842"/>
      <c r="M246" s="842"/>
      <c r="N246" s="842"/>
      <c r="O246" s="842"/>
      <c r="P246" s="842"/>
      <c r="Q246" s="842"/>
      <c r="R246" s="842"/>
      <c r="S246" s="829"/>
      <c r="T246" s="829"/>
      <c r="U246" s="829"/>
      <c r="V246" s="829"/>
    </row>
    <row r="247" spans="1:22">
      <c r="A247" s="829" t="s">
        <v>0</v>
      </c>
      <c r="B247" s="829"/>
      <c r="C247" s="829"/>
      <c r="D247" s="829"/>
      <c r="E247" s="830"/>
      <c r="F247" s="831"/>
      <c r="G247" s="832"/>
      <c r="H247" s="829"/>
      <c r="I247" s="829"/>
      <c r="J247" s="829"/>
      <c r="K247" s="829"/>
      <c r="L247" s="829"/>
      <c r="M247" s="829"/>
      <c r="N247" s="829"/>
      <c r="O247" s="829"/>
      <c r="P247" s="829"/>
      <c r="Q247" s="829"/>
      <c r="R247" s="829"/>
      <c r="S247" s="829"/>
      <c r="T247" s="829"/>
      <c r="U247" s="829"/>
      <c r="V247" s="829"/>
    </row>
    <row r="248" spans="1:22">
      <c r="A248" s="829"/>
      <c r="B248" s="829"/>
      <c r="C248" s="829"/>
      <c r="D248" s="829"/>
      <c r="E248" s="830"/>
      <c r="F248" s="831"/>
      <c r="G248" s="832">
        <f>+G14+G16+G21+G23+G25+G30+G35+G43+G48+G53+G58+G63+G68+G73+G82+G87+G92+G97+G103+G105+G113+G115+G129+G131+G167+G171+G175+G195+G202+G205+G213+G223+G229+G231+G233+G237+G239+G241+G246</f>
        <v>-802174.73000000021</v>
      </c>
      <c r="H248" s="849">
        <f>+H14+H16+H21+H23+H25+H30+H35+H43+H48+H53+H58+H63+H68+H73+H82+H87+H92+H97+H103+H105+H113+H115+H129+H131+H167+H171+H175+H195+H202+H205+H213+H223+H229+H231+H233+H237+H239+H241+H246</f>
        <v>-961962.23</v>
      </c>
      <c r="I248" s="829"/>
      <c r="J248" s="849">
        <f>+J14+J16+J21+J23+J25+J30+J35+J43+J48+J53+J58+J63+J68+J73+J82+J87+J92+J97+J103+J105+J113+J115+J129+J131+J167+J171+J175+J195+J202+J205+J213+J223+J229+J231+J233+J237+J239+J241+J246</f>
        <v>-1103240.3199999998</v>
      </c>
      <c r="K248" s="829"/>
      <c r="L248" s="829"/>
      <c r="M248" s="829"/>
      <c r="N248" s="829"/>
      <c r="O248" s="829"/>
      <c r="P248" s="829"/>
      <c r="Q248" s="829"/>
      <c r="R248" s="829"/>
      <c r="S248" s="829"/>
      <c r="T248" s="829"/>
      <c r="U248" s="829"/>
      <c r="V248" s="829"/>
    </row>
    <row r="249" spans="1:22" ht="13" thickBot="1">
      <c r="F249"/>
    </row>
    <row r="250" spans="1:22" ht="13.5" thickBot="1">
      <c r="F250"/>
      <c r="H250" s="1246" t="s">
        <v>1601</v>
      </c>
      <c r="I250" s="1247"/>
      <c r="J250" s="1248">
        <f>J248-J14-J246</f>
        <v>84853.13000000015</v>
      </c>
    </row>
    <row r="251" spans="1:22">
      <c r="F251"/>
      <c r="J251" s="852">
        <v>83512.080000000162</v>
      </c>
    </row>
    <row r="252" spans="1:22">
      <c r="F252"/>
      <c r="J252" s="852">
        <f>J250-J251</f>
        <v>1341.0499999999884</v>
      </c>
      <c r="K252" s="1245" t="s">
        <v>3615</v>
      </c>
    </row>
    <row r="253" spans="1:22">
      <c r="F253"/>
      <c r="J253" s="1262">
        <f>J240</f>
        <v>34</v>
      </c>
      <c r="K253" s="1245" t="s">
        <v>3616</v>
      </c>
    </row>
    <row r="254" spans="1:22">
      <c r="F254"/>
      <c r="I254" s="1257"/>
    </row>
    <row r="255" spans="1:22">
      <c r="F255"/>
      <c r="I255" s="1258"/>
    </row>
    <row r="256" spans="1:22">
      <c r="F256"/>
    </row>
    <row r="257" spans="6:6">
      <c r="F257"/>
    </row>
    <row r="258" spans="6:6">
      <c r="F258"/>
    </row>
    <row r="259" spans="6:6">
      <c r="F259"/>
    </row>
    <row r="260" spans="6:6">
      <c r="F260"/>
    </row>
    <row r="261" spans="6:6">
      <c r="F261"/>
    </row>
    <row r="262" spans="6:6">
      <c r="F262"/>
    </row>
    <row r="263" spans="6:6">
      <c r="F263"/>
    </row>
    <row r="264" spans="6:6">
      <c r="F264"/>
    </row>
    <row r="265" spans="6:6">
      <c r="F265"/>
    </row>
    <row r="266" spans="6:6">
      <c r="F266"/>
    </row>
    <row r="267" spans="6:6">
      <c r="F267"/>
    </row>
    <row r="268" spans="6:6">
      <c r="F268"/>
    </row>
    <row r="269" spans="6:6">
      <c r="F269"/>
    </row>
    <row r="270" spans="6:6">
      <c r="F270"/>
    </row>
    <row r="271" spans="6:6">
      <c r="F271"/>
    </row>
    <row r="272" spans="6:6">
      <c r="F272"/>
    </row>
    <row r="273" spans="6:6">
      <c r="F273"/>
    </row>
    <row r="274" spans="6:6">
      <c r="F274"/>
    </row>
    <row r="275" spans="6:6">
      <c r="F275"/>
    </row>
    <row r="276" spans="6:6">
      <c r="F276"/>
    </row>
    <row r="277" spans="6:6">
      <c r="F277"/>
    </row>
    <row r="278" spans="6:6">
      <c r="F278"/>
    </row>
    <row r="279" spans="6:6">
      <c r="F279"/>
    </row>
    <row r="280" spans="6:6">
      <c r="F280"/>
    </row>
    <row r="281" spans="6:6">
      <c r="F281"/>
    </row>
    <row r="282" spans="6:6">
      <c r="F282"/>
    </row>
    <row r="283" spans="6:6">
      <c r="F283"/>
    </row>
    <row r="284" spans="6:6">
      <c r="F284"/>
    </row>
    <row r="285" spans="6:6">
      <c r="F285"/>
    </row>
    <row r="286" spans="6:6">
      <c r="F286"/>
    </row>
    <row r="287" spans="6:6">
      <c r="F287"/>
    </row>
    <row r="288" spans="6:6">
      <c r="F288"/>
    </row>
    <row r="289" spans="6:6">
      <c r="F289"/>
    </row>
    <row r="290" spans="6:6">
      <c r="F290"/>
    </row>
    <row r="291" spans="6:6">
      <c r="F291"/>
    </row>
    <row r="292" spans="6:6">
      <c r="F292"/>
    </row>
    <row r="293" spans="6:6">
      <c r="F293"/>
    </row>
    <row r="294" spans="6:6">
      <c r="F294"/>
    </row>
    <row r="295" spans="6:6">
      <c r="F295"/>
    </row>
    <row r="296" spans="6:6">
      <c r="F296"/>
    </row>
    <row r="297" spans="6:6">
      <c r="F297"/>
    </row>
    <row r="298" spans="6:6">
      <c r="F298"/>
    </row>
    <row r="299" spans="6:6">
      <c r="F299"/>
    </row>
    <row r="300" spans="6:6">
      <c r="F300"/>
    </row>
    <row r="301" spans="6:6">
      <c r="F301"/>
    </row>
    <row r="302" spans="6:6">
      <c r="F302"/>
    </row>
    <row r="303" spans="6:6">
      <c r="F303"/>
    </row>
    <row r="304" spans="6:6">
      <c r="F304"/>
    </row>
    <row r="305" spans="6:6">
      <c r="F305"/>
    </row>
    <row r="306" spans="6:6">
      <c r="F306"/>
    </row>
    <row r="307" spans="6:6">
      <c r="F307"/>
    </row>
    <row r="308" spans="6:6">
      <c r="F308"/>
    </row>
    <row r="309" spans="6:6">
      <c r="F309"/>
    </row>
    <row r="310" spans="6:6">
      <c r="F310"/>
    </row>
    <row r="311" spans="6:6">
      <c r="F311"/>
    </row>
    <row r="312" spans="6:6">
      <c r="F312"/>
    </row>
    <row r="313" spans="6:6">
      <c r="F313"/>
    </row>
    <row r="314" spans="6:6">
      <c r="F314"/>
    </row>
    <row r="315" spans="6:6">
      <c r="F315"/>
    </row>
    <row r="316" spans="6:6">
      <c r="F316"/>
    </row>
    <row r="317" spans="6:6">
      <c r="F317"/>
    </row>
    <row r="318" spans="6:6">
      <c r="F318"/>
    </row>
    <row r="319" spans="6:6">
      <c r="F319"/>
    </row>
    <row r="320" spans="6:6">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c r="F402"/>
    </row>
    <row r="403" spans="6:6">
      <c r="F403"/>
    </row>
    <row r="404" spans="6:6">
      <c r="F404"/>
    </row>
    <row r="405" spans="6:6">
      <c r="F405"/>
    </row>
    <row r="406" spans="6:6">
      <c r="F406"/>
    </row>
    <row r="407" spans="6:6">
      <c r="F407"/>
    </row>
    <row r="408" spans="6:6">
      <c r="F408"/>
    </row>
    <row r="409" spans="6:6">
      <c r="F409"/>
    </row>
    <row r="410" spans="6:6">
      <c r="F410"/>
    </row>
    <row r="411" spans="6:6">
      <c r="F411"/>
    </row>
    <row r="412" spans="6:6">
      <c r="F412"/>
    </row>
    <row r="413" spans="6:6">
      <c r="F413"/>
    </row>
    <row r="414" spans="6:6">
      <c r="F414"/>
    </row>
    <row r="415" spans="6:6">
      <c r="F415"/>
    </row>
    <row r="416" spans="6:6">
      <c r="F416"/>
    </row>
    <row r="417" spans="6:6">
      <c r="F417"/>
    </row>
    <row r="418" spans="6:6">
      <c r="F418"/>
    </row>
    <row r="419" spans="6:6">
      <c r="F419"/>
    </row>
    <row r="420" spans="6:6">
      <c r="F420"/>
    </row>
    <row r="421" spans="6:6">
      <c r="F421"/>
    </row>
    <row r="422" spans="6:6">
      <c r="F422"/>
    </row>
    <row r="423" spans="6:6">
      <c r="F423"/>
    </row>
    <row r="424" spans="6:6">
      <c r="F424"/>
    </row>
    <row r="425" spans="6:6">
      <c r="F425"/>
    </row>
    <row r="426" spans="6:6">
      <c r="F426"/>
    </row>
    <row r="427" spans="6:6">
      <c r="F427"/>
    </row>
    <row r="428" spans="6:6">
      <c r="F428"/>
    </row>
    <row r="429" spans="6:6">
      <c r="F429"/>
    </row>
    <row r="430" spans="6:6">
      <c r="F430"/>
    </row>
    <row r="431" spans="6:6">
      <c r="F431"/>
    </row>
    <row r="432" spans="6:6">
      <c r="F432"/>
    </row>
    <row r="433" spans="6:6">
      <c r="F433"/>
    </row>
    <row r="434" spans="6:6">
      <c r="F434"/>
    </row>
    <row r="435" spans="6:6" outlineLevel="1">
      <c r="F435"/>
    </row>
    <row r="436" spans="6:6" outlineLevel="1">
      <c r="F436"/>
    </row>
    <row r="437" spans="6:6" outlineLevel="1">
      <c r="F437"/>
    </row>
    <row r="438" spans="6:6" outlineLevel="1">
      <c r="F438"/>
    </row>
    <row r="439" spans="6:6" outlineLevel="1">
      <c r="F439"/>
    </row>
    <row r="440" spans="6:6" outlineLevel="1">
      <c r="F440"/>
    </row>
    <row r="441" spans="6:6" outlineLevel="1">
      <c r="F441"/>
    </row>
    <row r="442" spans="6:6" outlineLevel="1">
      <c r="F442"/>
    </row>
    <row r="443" spans="6:6">
      <c r="F443"/>
    </row>
    <row r="444" spans="6:6" outlineLevel="1">
      <c r="F444"/>
    </row>
    <row r="445" spans="6:6" outlineLevel="1">
      <c r="F445"/>
    </row>
    <row r="446" spans="6:6">
      <c r="F446"/>
    </row>
    <row r="447" spans="6:6" outlineLevel="1">
      <c r="F447"/>
    </row>
    <row r="448" spans="6:6">
      <c r="F448"/>
    </row>
    <row r="449" spans="6:6" outlineLevel="1">
      <c r="F449"/>
    </row>
    <row r="450" spans="6:6" outlineLevel="1">
      <c r="F450"/>
    </row>
    <row r="451" spans="6:6" outlineLevel="1">
      <c r="F451"/>
    </row>
    <row r="452" spans="6:6">
      <c r="F452"/>
    </row>
    <row r="453" spans="6:6" outlineLevel="1">
      <c r="F453"/>
    </row>
    <row r="454" spans="6:6" outlineLevel="1">
      <c r="F454"/>
    </row>
    <row r="455" spans="6:6" outlineLevel="1">
      <c r="F455"/>
    </row>
    <row r="456" spans="6:6" outlineLevel="1">
      <c r="F456"/>
    </row>
    <row r="457" spans="6:6" outlineLevel="1">
      <c r="F457"/>
    </row>
    <row r="458" spans="6:6" outlineLevel="1">
      <c r="F458"/>
    </row>
    <row r="459" spans="6:6" outlineLevel="1">
      <c r="F459"/>
    </row>
    <row r="460" spans="6:6" outlineLevel="1">
      <c r="F460"/>
    </row>
    <row r="461" spans="6:6" outlineLevel="1">
      <c r="F461"/>
    </row>
    <row r="462" spans="6:6" outlineLevel="1">
      <c r="F462"/>
    </row>
    <row r="463" spans="6:6" outlineLevel="1">
      <c r="F463"/>
    </row>
    <row r="464" spans="6:6" outlineLevel="1">
      <c r="F464"/>
    </row>
    <row r="465" spans="6:6" outlineLevel="1">
      <c r="F465"/>
    </row>
    <row r="466" spans="6:6" outlineLevel="1">
      <c r="F466"/>
    </row>
    <row r="467" spans="6:6" outlineLevel="1">
      <c r="F467"/>
    </row>
    <row r="468" spans="6:6" outlineLevel="1">
      <c r="F468"/>
    </row>
    <row r="469" spans="6:6" outlineLevel="1">
      <c r="F469"/>
    </row>
    <row r="470" spans="6:6" outlineLevel="1">
      <c r="F470"/>
    </row>
    <row r="471" spans="6:6" outlineLevel="1">
      <c r="F471"/>
    </row>
    <row r="472" spans="6:6" outlineLevel="1">
      <c r="F472"/>
    </row>
    <row r="473" spans="6:6" outlineLevel="1">
      <c r="F473"/>
    </row>
    <row r="474" spans="6:6" outlineLevel="1">
      <c r="F474"/>
    </row>
    <row r="475" spans="6:6" outlineLevel="1">
      <c r="F475"/>
    </row>
    <row r="476" spans="6:6" outlineLevel="1">
      <c r="F476"/>
    </row>
    <row r="477" spans="6:6" outlineLevel="1">
      <c r="F477"/>
    </row>
    <row r="478" spans="6:6" outlineLevel="1">
      <c r="F478"/>
    </row>
    <row r="479" spans="6:6" outlineLevel="1">
      <c r="F479"/>
    </row>
    <row r="480" spans="6:6"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outlineLevel="1">
      <c r="F489"/>
    </row>
    <row r="490" spans="6:6" outlineLevel="1">
      <c r="F490"/>
    </row>
    <row r="491" spans="6:6" outlineLevel="1">
      <c r="F491"/>
    </row>
    <row r="492" spans="6:6" outlineLevel="1">
      <c r="F492"/>
    </row>
    <row r="493" spans="6:6" outlineLevel="1">
      <c r="F493"/>
    </row>
    <row r="494" spans="6:6" outlineLevel="1">
      <c r="F494"/>
    </row>
    <row r="495" spans="6:6" outlineLevel="1">
      <c r="F495"/>
    </row>
    <row r="496" spans="6:6" outlineLevel="1">
      <c r="F496"/>
    </row>
    <row r="497" spans="6:6" outlineLevel="1">
      <c r="F497"/>
    </row>
    <row r="498" spans="6:6" outlineLevel="1">
      <c r="F498"/>
    </row>
    <row r="499" spans="6:6" outlineLevel="1">
      <c r="F499"/>
    </row>
    <row r="500" spans="6:6" outlineLevel="1">
      <c r="F500"/>
    </row>
    <row r="501" spans="6:6" outlineLevel="1">
      <c r="F501"/>
    </row>
    <row r="502" spans="6:6">
      <c r="F502"/>
    </row>
    <row r="503" spans="6:6" outlineLevel="1">
      <c r="F503"/>
    </row>
    <row r="504" spans="6:6" outlineLevel="1">
      <c r="F504"/>
    </row>
    <row r="505" spans="6:6" outlineLevel="1">
      <c r="F505"/>
    </row>
    <row r="506" spans="6:6" outlineLevel="1">
      <c r="F506"/>
    </row>
    <row r="507" spans="6:6" outlineLevel="1">
      <c r="F507"/>
    </row>
    <row r="508" spans="6:6" outlineLevel="1">
      <c r="F508"/>
    </row>
    <row r="509" spans="6:6" outlineLevel="1">
      <c r="F509"/>
    </row>
    <row r="510" spans="6:6" outlineLevel="1">
      <c r="F510"/>
    </row>
    <row r="511" spans="6:6" outlineLevel="1">
      <c r="F511"/>
    </row>
    <row r="512" spans="6:6" outlineLevel="1">
      <c r="F512"/>
    </row>
    <row r="513" spans="6:6" outlineLevel="1">
      <c r="F513"/>
    </row>
    <row r="514" spans="6:6" outlineLevel="1">
      <c r="F514"/>
    </row>
    <row r="515" spans="6:6" outlineLevel="1">
      <c r="F515"/>
    </row>
    <row r="516" spans="6:6" outlineLevel="1">
      <c r="F516"/>
    </row>
    <row r="517" spans="6:6" outlineLevel="1">
      <c r="F517"/>
    </row>
    <row r="518" spans="6:6" outlineLevel="1">
      <c r="F518"/>
    </row>
    <row r="519" spans="6:6" outlineLevel="1">
      <c r="F519"/>
    </row>
    <row r="520" spans="6:6" outlineLevel="1">
      <c r="F520"/>
    </row>
    <row r="521" spans="6:6" outlineLevel="1">
      <c r="F521"/>
    </row>
    <row r="522" spans="6:6">
      <c r="F522"/>
    </row>
    <row r="523" spans="6:6" outlineLevel="1">
      <c r="F523"/>
    </row>
    <row r="524" spans="6:6" outlineLevel="1">
      <c r="F524"/>
    </row>
    <row r="525" spans="6:6" outlineLevel="1">
      <c r="F525"/>
    </row>
    <row r="526" spans="6:6" outlineLevel="1">
      <c r="F526"/>
    </row>
    <row r="527" spans="6:6" outlineLevel="1">
      <c r="F527"/>
    </row>
    <row r="528" spans="6:6" outlineLevel="1">
      <c r="F528"/>
    </row>
    <row r="529" spans="6:6" outlineLevel="1">
      <c r="F529"/>
    </row>
    <row r="530" spans="6:6">
      <c r="F530"/>
    </row>
    <row r="531" spans="6:6" outlineLevel="1">
      <c r="F531"/>
    </row>
    <row r="532" spans="6:6" outlineLevel="1">
      <c r="F532"/>
    </row>
    <row r="533" spans="6:6" outlineLevel="1">
      <c r="F533"/>
    </row>
    <row r="534" spans="6:6" outlineLevel="1">
      <c r="F534"/>
    </row>
    <row r="535" spans="6:6" outlineLevel="1">
      <c r="F535"/>
    </row>
    <row r="536" spans="6:6" outlineLevel="1">
      <c r="F536"/>
    </row>
    <row r="537" spans="6:6" outlineLevel="1">
      <c r="F537"/>
    </row>
    <row r="538" spans="6:6">
      <c r="F538"/>
    </row>
    <row r="539" spans="6:6" outlineLevel="1">
      <c r="F539"/>
    </row>
    <row r="540" spans="6:6" outlineLevel="1">
      <c r="F540"/>
    </row>
    <row r="541" spans="6:6" outlineLevel="1">
      <c r="F541"/>
    </row>
    <row r="542" spans="6:6" outlineLevel="1">
      <c r="F542"/>
    </row>
    <row r="543" spans="6:6" outlineLevel="1">
      <c r="F543"/>
    </row>
    <row r="544" spans="6:6" outlineLevel="1">
      <c r="F544"/>
    </row>
    <row r="545" spans="6:6" outlineLevel="1">
      <c r="F545"/>
    </row>
    <row r="546" spans="6:6" outlineLevel="1">
      <c r="F546"/>
    </row>
    <row r="547" spans="6:6">
      <c r="F547"/>
    </row>
    <row r="548" spans="6:6" outlineLevel="1">
      <c r="F548"/>
    </row>
    <row r="549" spans="6:6" outlineLevel="1">
      <c r="F549"/>
    </row>
    <row r="550" spans="6:6" outlineLevel="1">
      <c r="F550"/>
    </row>
    <row r="551" spans="6:6" outlineLevel="1">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c r="F568"/>
    </row>
    <row r="569" spans="6:6" outlineLevel="1">
      <c r="F569"/>
    </row>
    <row r="570" spans="6:6" outlineLevel="1">
      <c r="F570"/>
    </row>
    <row r="571" spans="6:6" outlineLevel="1">
      <c r="F571"/>
    </row>
    <row r="572" spans="6:6" outlineLevel="1">
      <c r="F572"/>
    </row>
    <row r="573" spans="6:6" outlineLevel="1">
      <c r="F573"/>
    </row>
    <row r="574" spans="6:6" outlineLevel="1">
      <c r="F574"/>
    </row>
    <row r="575" spans="6:6">
      <c r="F575"/>
    </row>
    <row r="576" spans="6:6" outlineLevel="1">
      <c r="F576"/>
    </row>
    <row r="577" spans="6:6" outlineLevel="1">
      <c r="F577"/>
    </row>
    <row r="578" spans="6:6">
      <c r="F578"/>
    </row>
    <row r="579" spans="6:6" outlineLevel="1">
      <c r="F579"/>
    </row>
    <row r="580" spans="6:6" outlineLevel="1">
      <c r="F580"/>
    </row>
    <row r="581" spans="6:6" outlineLevel="1">
      <c r="F581"/>
    </row>
    <row r="582" spans="6:6" outlineLevel="1">
      <c r="F582"/>
    </row>
    <row r="583" spans="6:6" outlineLevel="1">
      <c r="F583"/>
    </row>
    <row r="584" spans="6:6" outlineLevel="1">
      <c r="F584"/>
    </row>
    <row r="585" spans="6:6">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outlineLevel="1">
      <c r="F685"/>
    </row>
    <row r="686" spans="6:6" outlineLevel="1">
      <c r="F686"/>
    </row>
    <row r="687" spans="6:6" outlineLevel="1">
      <c r="F687"/>
    </row>
    <row r="688" spans="6:6" outlineLevel="1">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c r="F755"/>
    </row>
    <row r="756" spans="6:6" outlineLevel="1">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c r="F778"/>
    </row>
    <row r="779" spans="6:6" outlineLevel="1">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c r="F1075"/>
    </row>
    <row r="1076" spans="6:6" outlineLevel="1">
      <c r="F1076"/>
    </row>
    <row r="1077" spans="6:6">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c r="F1086"/>
    </row>
    <row r="1087" spans="6:6" outlineLevel="1">
      <c r="F1087"/>
    </row>
    <row r="1088" spans="6:6" outlineLevel="1">
      <c r="F1088"/>
    </row>
    <row r="1089" spans="6:6" outlineLevel="1">
      <c r="F1089"/>
    </row>
    <row r="1090" spans="6:6" outlineLevel="1">
      <c r="F1090"/>
    </row>
    <row r="1091" spans="6:6">
      <c r="F1091"/>
    </row>
    <row r="1092" spans="6:6" outlineLevel="1">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c r="F1145"/>
    </row>
    <row r="1146" spans="6:6" outlineLevel="1">
      <c r="F1146"/>
    </row>
    <row r="1147" spans="6:6">
      <c r="F1147"/>
    </row>
    <row r="1148" spans="6:6" outlineLevel="1">
      <c r="F1148"/>
    </row>
    <row r="1149" spans="6:6" outlineLevel="1">
      <c r="F1149"/>
    </row>
    <row r="1150" spans="6:6" outlineLevel="1">
      <c r="F1150"/>
    </row>
    <row r="1151" spans="6:6" outlineLevel="1">
      <c r="F1151"/>
    </row>
    <row r="1152" spans="6:6" outlineLevel="1">
      <c r="F1152"/>
    </row>
    <row r="1153" spans="6:6" outlineLevel="1">
      <c r="F1153"/>
    </row>
    <row r="1154" spans="6:6">
      <c r="F1154"/>
    </row>
    <row r="1155" spans="6:6" outlineLevel="1">
      <c r="F1155"/>
    </row>
    <row r="1156" spans="6:6" outlineLevel="1">
      <c r="F1156"/>
    </row>
    <row r="1157" spans="6:6">
      <c r="F1157"/>
    </row>
    <row r="1158" spans="6:6" outlineLevel="1">
      <c r="F1158"/>
    </row>
    <row r="1159" spans="6:6" outlineLevel="1">
      <c r="F1159"/>
    </row>
    <row r="1160" spans="6:6" outlineLevel="1">
      <c r="F1160"/>
    </row>
    <row r="1161" spans="6:6" outlineLevel="1">
      <c r="F1161"/>
    </row>
    <row r="1162" spans="6:6">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c r="F1169"/>
    </row>
    <row r="1170" spans="6:6" outlineLevel="1">
      <c r="F1170"/>
    </row>
    <row r="1171" spans="6:6" outlineLevel="1">
      <c r="F1171"/>
    </row>
    <row r="1172" spans="6:6" outlineLevel="1">
      <c r="F1172"/>
    </row>
    <row r="1173" spans="6:6" outlineLevel="1">
      <c r="F1173"/>
    </row>
    <row r="1174" spans="6:6" outlineLevel="1">
      <c r="F1174"/>
    </row>
    <row r="1175" spans="6:6" outlineLevel="1">
      <c r="F1175"/>
    </row>
    <row r="1176" spans="6:6" outlineLevel="1">
      <c r="F1176"/>
    </row>
    <row r="1177" spans="6:6" outlineLevel="1">
      <c r="F1177"/>
    </row>
    <row r="1178" spans="6:6">
      <c r="F1178"/>
    </row>
    <row r="1179" spans="6:6" outlineLevel="1">
      <c r="F1179"/>
    </row>
    <row r="1180" spans="6:6" outlineLevel="1">
      <c r="F1180"/>
    </row>
    <row r="1181" spans="6:6" outlineLevel="1">
      <c r="F1181"/>
    </row>
    <row r="1182" spans="6:6" outlineLevel="1">
      <c r="F1182"/>
    </row>
    <row r="1183" spans="6:6">
      <c r="F1183"/>
    </row>
    <row r="1184" spans="6:6" outlineLevel="1">
      <c r="F1184"/>
    </row>
    <row r="1185" spans="6:6">
      <c r="F1185"/>
    </row>
    <row r="1186" spans="6:6" outlineLevel="1">
      <c r="F1186"/>
    </row>
    <row r="1187" spans="6:6">
      <c r="F1187"/>
    </row>
    <row r="1188" spans="6:6" outlineLevel="1">
      <c r="F1188"/>
    </row>
    <row r="1189" spans="6:6">
      <c r="F1189"/>
    </row>
    <row r="1190" spans="6:6" outlineLevel="1">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c r="F1364"/>
    </row>
    <row r="1365" spans="6:6" outlineLevel="1">
      <c r="F1365"/>
    </row>
    <row r="1366" spans="6:6" outlineLevel="1">
      <c r="F1366"/>
    </row>
    <row r="1367" spans="6:6" outlineLevel="1">
      <c r="F1367"/>
    </row>
    <row r="1368" spans="6:6" outlineLevel="1">
      <c r="F1368"/>
    </row>
    <row r="1369" spans="6:6">
      <c r="F1369"/>
    </row>
    <row r="1370" spans="6:6" outlineLevel="1">
      <c r="F1370"/>
    </row>
    <row r="1371" spans="6:6" outlineLevel="1">
      <c r="F1371"/>
    </row>
    <row r="1372" spans="6:6" outlineLevel="1">
      <c r="F1372"/>
    </row>
    <row r="1373" spans="6:6" outlineLevel="1">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c r="F1767"/>
    </row>
    <row r="1768" spans="6:6" outlineLevel="1">
      <c r="F1768"/>
    </row>
    <row r="1769" spans="6:6" outlineLevel="1">
      <c r="F1769"/>
    </row>
    <row r="1770" spans="6:6" outlineLevel="1">
      <c r="F1770"/>
    </row>
    <row r="1771" spans="6:6" outlineLevel="1">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c r="F1791"/>
    </row>
    <row r="1792" spans="6:6">
      <c r="F1792"/>
    </row>
    <row r="1793" spans="6:6">
      <c r="F1793"/>
    </row>
    <row r="1794" spans="6:6">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sheetData>
  <dataValidations count="1">
    <dataValidation type="textLength" errorStyle="information" allowBlank="1" showInputMessage="1" showErrorMessage="1" error="XLBVal:8=_x000d__x000a_XLBRowCount:3=239_x000d__x000a_XLBColCount:3=22_x000d__x000a_Style:2=2_x000d__x000a_" sqref="A10" xr:uid="{00000000-0002-0000-1F00-000000000000}">
      <formula1>0</formula1>
      <formula2>300</formula2>
    </dataValidation>
  </dataValidation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5683"/>
  <sheetViews>
    <sheetView topLeftCell="E208" workbookViewId="0">
      <selection activeCell="G226" sqref="G226"/>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29.7265625" bestFit="1" customWidth="1"/>
    <col min="5" max="5" width="39.26953125" bestFit="1" customWidth="1"/>
    <col min="6" max="6" width="11.1796875" style="820" bestFit="1" customWidth="1"/>
    <col min="7" max="7" width="19.26953125" bestFit="1" customWidth="1"/>
    <col min="8" max="8" width="20" bestFit="1" customWidth="1"/>
    <col min="9" max="9" width="14.7265625" bestFit="1" customWidth="1"/>
    <col min="10" max="10" width="21.453125"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269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3617</v>
      </c>
      <c r="D3" s="824"/>
    </row>
    <row r="4" spans="1:22" ht="15" thickBot="1">
      <c r="A4" s="821"/>
      <c r="B4" s="822" t="s">
        <v>621</v>
      </c>
      <c r="C4" s="823" t="s">
        <v>3617</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829"/>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834" t="s">
        <v>3466</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29"/>
      <c r="B12" s="829" t="s">
        <v>3617</v>
      </c>
      <c r="C12" s="839">
        <v>43256</v>
      </c>
      <c r="D12" s="829" t="s">
        <v>3618</v>
      </c>
      <c r="E12" s="830" t="s">
        <v>589</v>
      </c>
      <c r="F12" s="831">
        <v>72303</v>
      </c>
      <c r="G12" s="832">
        <v>-33103.040000000001</v>
      </c>
      <c r="H12" s="829">
        <v>-44000</v>
      </c>
      <c r="I12" s="829" t="s">
        <v>322</v>
      </c>
      <c r="J12" s="1263">
        <f>H12</f>
        <v>-44000</v>
      </c>
      <c r="K12" s="840" t="s">
        <v>644</v>
      </c>
      <c r="L12" s="841" t="s">
        <v>645</v>
      </c>
      <c r="M12" s="841" t="s">
        <v>352</v>
      </c>
      <c r="N12" s="841"/>
      <c r="O12" s="841" t="s">
        <v>646</v>
      </c>
      <c r="P12" s="841"/>
      <c r="Q12" s="841" t="s">
        <v>323</v>
      </c>
      <c r="R12" s="841"/>
      <c r="S12" s="829" t="s">
        <v>646</v>
      </c>
      <c r="T12" s="829"/>
      <c r="U12" s="829" t="s">
        <v>323</v>
      </c>
      <c r="V12" s="829"/>
    </row>
    <row r="13" spans="1:22">
      <c r="A13" s="842" t="s">
        <v>647</v>
      </c>
      <c r="B13" s="842"/>
      <c r="C13" s="842"/>
      <c r="D13" s="842"/>
      <c r="E13" s="843"/>
      <c r="F13" s="844"/>
      <c r="G13" s="845">
        <f>SUM(G12:G12)</f>
        <v>-33103.040000000001</v>
      </c>
      <c r="H13" s="846">
        <f>SUM(H12:H12)</f>
        <v>-44000</v>
      </c>
      <c r="I13" s="842"/>
      <c r="J13" s="1264">
        <f>SUM(J12:J12)</f>
        <v>-44000</v>
      </c>
      <c r="K13" s="842"/>
      <c r="L13" s="842"/>
      <c r="M13" s="842"/>
      <c r="N13" s="842"/>
      <c r="O13" s="842"/>
      <c r="P13" s="842"/>
      <c r="Q13" s="842"/>
      <c r="R13" s="842"/>
      <c r="S13" s="829"/>
      <c r="T13" s="829"/>
      <c r="U13" s="829"/>
      <c r="V13" s="829"/>
    </row>
    <row r="14" spans="1:22" outlineLevel="1">
      <c r="A14" s="847" t="s">
        <v>77</v>
      </c>
      <c r="B14" s="829" t="s">
        <v>3617</v>
      </c>
      <c r="C14" s="839">
        <v>43262</v>
      </c>
      <c r="D14" s="829" t="s">
        <v>3619</v>
      </c>
      <c r="E14" s="830" t="s">
        <v>3620</v>
      </c>
      <c r="F14" s="831">
        <v>72262</v>
      </c>
      <c r="G14" s="832">
        <v>5.64</v>
      </c>
      <c r="H14" s="829">
        <v>7.5</v>
      </c>
      <c r="I14" s="829" t="s">
        <v>322</v>
      </c>
      <c r="J14" s="1263">
        <f>H14</f>
        <v>7.5</v>
      </c>
      <c r="K14" s="840" t="s">
        <v>943</v>
      </c>
      <c r="L14" s="841" t="s">
        <v>917</v>
      </c>
      <c r="M14" s="841" t="s">
        <v>352</v>
      </c>
      <c r="N14" s="841"/>
      <c r="O14" s="841"/>
      <c r="P14" s="841" t="s">
        <v>5</v>
      </c>
      <c r="Q14" s="841" t="s">
        <v>323</v>
      </c>
      <c r="R14" s="841" t="s">
        <v>652</v>
      </c>
      <c r="S14" s="829"/>
      <c r="T14" s="829" t="s">
        <v>5</v>
      </c>
      <c r="U14" s="829" t="s">
        <v>323</v>
      </c>
      <c r="V14" s="829" t="s">
        <v>652</v>
      </c>
    </row>
    <row r="15" spans="1:22">
      <c r="A15" s="842" t="s">
        <v>647</v>
      </c>
      <c r="B15" s="842"/>
      <c r="C15" s="842"/>
      <c r="D15" s="842"/>
      <c r="E15" s="843"/>
      <c r="F15" s="844"/>
      <c r="G15" s="845">
        <f>SUM(G14:G14)</f>
        <v>5.64</v>
      </c>
      <c r="H15" s="846">
        <f>SUM(H14:H14)</f>
        <v>7.5</v>
      </c>
      <c r="I15" s="842"/>
      <c r="J15" s="1264">
        <f>SUM(J14:J14)</f>
        <v>7.5</v>
      </c>
      <c r="K15" s="842"/>
      <c r="L15" s="842"/>
      <c r="M15" s="842"/>
      <c r="N15" s="842"/>
      <c r="O15" s="842"/>
      <c r="P15" s="842"/>
      <c r="Q15" s="842"/>
      <c r="R15" s="842"/>
      <c r="S15" s="829"/>
      <c r="T15" s="829"/>
      <c r="U15" s="829"/>
      <c r="V15" s="829"/>
    </row>
    <row r="16" spans="1:22" outlineLevel="1">
      <c r="A16" s="847" t="s">
        <v>83</v>
      </c>
      <c r="B16" s="829" t="s">
        <v>3617</v>
      </c>
      <c r="C16" s="839">
        <v>43251</v>
      </c>
      <c r="D16" s="847" t="s">
        <v>3621</v>
      </c>
      <c r="E16" s="830" t="s">
        <v>3471</v>
      </c>
      <c r="F16" s="831">
        <v>72121</v>
      </c>
      <c r="G16" s="832">
        <v>177.34</v>
      </c>
      <c r="H16" s="829">
        <v>177.34</v>
      </c>
      <c r="I16" s="829" t="s">
        <v>60</v>
      </c>
      <c r="J16" s="1263">
        <v>243.9</v>
      </c>
      <c r="K16" s="840" t="s">
        <v>650</v>
      </c>
      <c r="L16" s="841" t="s">
        <v>645</v>
      </c>
      <c r="M16" s="841" t="s">
        <v>352</v>
      </c>
      <c r="N16" s="841" t="s">
        <v>2952</v>
      </c>
      <c r="O16" s="841"/>
      <c r="P16" s="841" t="s">
        <v>5</v>
      </c>
      <c r="Q16" s="841" t="s">
        <v>323</v>
      </c>
      <c r="R16" s="841" t="s">
        <v>652</v>
      </c>
      <c r="S16" s="829"/>
      <c r="T16" s="829" t="s">
        <v>5</v>
      </c>
      <c r="U16" s="829" t="s">
        <v>323</v>
      </c>
      <c r="V16" s="829" t="s">
        <v>652</v>
      </c>
    </row>
    <row r="17" spans="1:22" outlineLevel="1">
      <c r="A17" s="847" t="s">
        <v>83</v>
      </c>
      <c r="B17" s="829" t="s">
        <v>3617</v>
      </c>
      <c r="C17" s="839">
        <v>43251</v>
      </c>
      <c r="D17" s="847" t="s">
        <v>3622</v>
      </c>
      <c r="E17" s="830" t="s">
        <v>1391</v>
      </c>
      <c r="F17" s="831">
        <v>72121</v>
      </c>
      <c r="G17" s="832">
        <v>8.8699999999999992</v>
      </c>
      <c r="H17" s="829">
        <v>8.8699999999999992</v>
      </c>
      <c r="I17" s="829" t="s">
        <v>60</v>
      </c>
      <c r="J17" s="1263">
        <v>12.2</v>
      </c>
      <c r="K17" s="840" t="s">
        <v>650</v>
      </c>
      <c r="L17" s="841" t="s">
        <v>645</v>
      </c>
      <c r="M17" s="841" t="s">
        <v>352</v>
      </c>
      <c r="N17" s="841" t="s">
        <v>2952</v>
      </c>
      <c r="O17" s="841"/>
      <c r="P17" s="841" t="s">
        <v>655</v>
      </c>
      <c r="Q17" s="841" t="s">
        <v>323</v>
      </c>
      <c r="R17" s="841" t="s">
        <v>652</v>
      </c>
      <c r="S17" s="829"/>
      <c r="T17" s="829" t="s">
        <v>655</v>
      </c>
      <c r="U17" s="829" t="s">
        <v>323</v>
      </c>
      <c r="V17" s="829" t="s">
        <v>652</v>
      </c>
    </row>
    <row r="18" spans="1:22" outlineLevel="1">
      <c r="A18" s="847" t="s">
        <v>83</v>
      </c>
      <c r="B18" s="829" t="s">
        <v>3617</v>
      </c>
      <c r="C18" s="839">
        <v>43251</v>
      </c>
      <c r="D18" s="847" t="s">
        <v>3623</v>
      </c>
      <c r="E18" s="830" t="s">
        <v>1389</v>
      </c>
      <c r="F18" s="831">
        <v>72121</v>
      </c>
      <c r="G18" s="832">
        <v>2.66</v>
      </c>
      <c r="H18" s="829">
        <v>2.66</v>
      </c>
      <c r="I18" s="829" t="s">
        <v>60</v>
      </c>
      <c r="J18" s="1263">
        <v>3.66</v>
      </c>
      <c r="K18" s="840" t="s">
        <v>650</v>
      </c>
      <c r="L18" s="841" t="s">
        <v>645</v>
      </c>
      <c r="M18" s="841" t="s">
        <v>352</v>
      </c>
      <c r="N18" s="841" t="s">
        <v>2952</v>
      </c>
      <c r="O18" s="841"/>
      <c r="P18" s="841" t="s">
        <v>4</v>
      </c>
      <c r="Q18" s="841" t="s">
        <v>323</v>
      </c>
      <c r="R18" s="841" t="s">
        <v>652</v>
      </c>
      <c r="S18" s="829"/>
      <c r="T18" s="829" t="s">
        <v>4</v>
      </c>
      <c r="U18" s="829" t="s">
        <v>323</v>
      </c>
      <c r="V18" s="829" t="s">
        <v>652</v>
      </c>
    </row>
    <row r="19" spans="1:22" outlineLevel="1">
      <c r="A19" s="847" t="s">
        <v>83</v>
      </c>
      <c r="B19" s="829" t="s">
        <v>3617</v>
      </c>
      <c r="C19" s="839">
        <v>43251</v>
      </c>
      <c r="D19" s="847" t="s">
        <v>3621</v>
      </c>
      <c r="E19" s="830" t="s">
        <v>3471</v>
      </c>
      <c r="F19" s="831">
        <v>72121</v>
      </c>
      <c r="G19" s="832">
        <v>17.73</v>
      </c>
      <c r="H19" s="829">
        <v>17.73</v>
      </c>
      <c r="I19" s="829" t="s">
        <v>60</v>
      </c>
      <c r="J19" s="1263">
        <v>24.38</v>
      </c>
      <c r="K19" s="840" t="s">
        <v>656</v>
      </c>
      <c r="L19" s="841" t="s">
        <v>645</v>
      </c>
      <c r="M19" s="841" t="s">
        <v>352</v>
      </c>
      <c r="N19" s="841" t="s">
        <v>2952</v>
      </c>
      <c r="O19" s="841"/>
      <c r="P19" s="841" t="s">
        <v>5</v>
      </c>
      <c r="Q19" s="841" t="s">
        <v>323</v>
      </c>
      <c r="R19" s="841" t="s">
        <v>652</v>
      </c>
      <c r="S19" s="829"/>
      <c r="T19" s="829" t="s">
        <v>5</v>
      </c>
      <c r="U19" s="829" t="s">
        <v>323</v>
      </c>
      <c r="V19" s="829" t="s">
        <v>652</v>
      </c>
    </row>
    <row r="20" spans="1:22" outlineLevel="1">
      <c r="A20" s="847" t="s">
        <v>83</v>
      </c>
      <c r="B20" s="829" t="s">
        <v>3617</v>
      </c>
      <c r="C20" s="839">
        <v>43273</v>
      </c>
      <c r="D20" s="847" t="s">
        <v>3624</v>
      </c>
      <c r="E20" s="830" t="s">
        <v>3625</v>
      </c>
      <c r="F20" s="831">
        <v>72253</v>
      </c>
      <c r="G20" s="832">
        <v>21.82</v>
      </c>
      <c r="H20" s="829">
        <v>29</v>
      </c>
      <c r="I20" s="829" t="s">
        <v>322</v>
      </c>
      <c r="J20" s="1263">
        <f>H20</f>
        <v>29</v>
      </c>
      <c r="K20" s="840" t="s">
        <v>660</v>
      </c>
      <c r="L20" s="841" t="s">
        <v>665</v>
      </c>
      <c r="M20" s="841" t="s">
        <v>352</v>
      </c>
      <c r="N20" s="841" t="s">
        <v>2952</v>
      </c>
      <c r="O20" s="841"/>
      <c r="P20" s="841" t="s">
        <v>5</v>
      </c>
      <c r="Q20" s="841" t="s">
        <v>323</v>
      </c>
      <c r="R20" s="841" t="s">
        <v>652</v>
      </c>
      <c r="S20" s="829"/>
      <c r="T20" s="829" t="s">
        <v>5</v>
      </c>
      <c r="U20" s="829" t="s">
        <v>323</v>
      </c>
      <c r="V20" s="829" t="s">
        <v>652</v>
      </c>
    </row>
    <row r="21" spans="1:22" outlineLevel="1">
      <c r="A21" s="847" t="s">
        <v>83</v>
      </c>
      <c r="B21" s="829" t="s">
        <v>3617</v>
      </c>
      <c r="C21" s="839">
        <v>43273</v>
      </c>
      <c r="D21" s="847" t="s">
        <v>3624</v>
      </c>
      <c r="E21" s="830" t="s">
        <v>3626</v>
      </c>
      <c r="F21" s="831">
        <v>72253</v>
      </c>
      <c r="G21" s="832">
        <v>54.54</v>
      </c>
      <c r="H21" s="829">
        <v>72.5</v>
      </c>
      <c r="I21" s="829" t="s">
        <v>322</v>
      </c>
      <c r="J21" s="1263">
        <f>H21</f>
        <v>72.5</v>
      </c>
      <c r="K21" s="840" t="s">
        <v>670</v>
      </c>
      <c r="L21" s="841" t="s">
        <v>665</v>
      </c>
      <c r="M21" s="841" t="s">
        <v>352</v>
      </c>
      <c r="N21" s="841" t="s">
        <v>2952</v>
      </c>
      <c r="O21" s="841"/>
      <c r="P21" s="841" t="s">
        <v>5</v>
      </c>
      <c r="Q21" s="841" t="s">
        <v>323</v>
      </c>
      <c r="R21" s="841" t="s">
        <v>652</v>
      </c>
      <c r="S21" s="829"/>
      <c r="T21" s="829" t="s">
        <v>5</v>
      </c>
      <c r="U21" s="829" t="s">
        <v>323</v>
      </c>
      <c r="V21" s="829" t="s">
        <v>652</v>
      </c>
    </row>
    <row r="22" spans="1:22" outlineLevel="1">
      <c r="A22" s="847" t="s">
        <v>83</v>
      </c>
      <c r="B22" s="829" t="s">
        <v>3617</v>
      </c>
      <c r="C22" s="839">
        <v>43273</v>
      </c>
      <c r="D22" s="847" t="s">
        <v>3624</v>
      </c>
      <c r="E22" s="830" t="s">
        <v>3627</v>
      </c>
      <c r="F22" s="831">
        <v>72253</v>
      </c>
      <c r="G22" s="832">
        <v>19.09</v>
      </c>
      <c r="H22" s="829">
        <v>25.38</v>
      </c>
      <c r="I22" s="829" t="s">
        <v>322</v>
      </c>
      <c r="J22" s="1263">
        <f>H22</f>
        <v>25.38</v>
      </c>
      <c r="K22" s="840" t="s">
        <v>667</v>
      </c>
      <c r="L22" s="841" t="s">
        <v>665</v>
      </c>
      <c r="M22" s="841" t="s">
        <v>352</v>
      </c>
      <c r="N22" s="841" t="s">
        <v>2952</v>
      </c>
      <c r="O22" s="841"/>
      <c r="P22" s="841" t="s">
        <v>5</v>
      </c>
      <c r="Q22" s="841" t="s">
        <v>323</v>
      </c>
      <c r="R22" s="841" t="s">
        <v>652</v>
      </c>
      <c r="S22" s="829"/>
      <c r="T22" s="829" t="s">
        <v>5</v>
      </c>
      <c r="U22" s="829" t="s">
        <v>323</v>
      </c>
      <c r="V22" s="829" t="s">
        <v>652</v>
      </c>
    </row>
    <row r="23" spans="1:22">
      <c r="A23" s="842" t="s">
        <v>647</v>
      </c>
      <c r="B23" s="842"/>
      <c r="C23" s="842"/>
      <c r="D23" s="842"/>
      <c r="E23" s="843"/>
      <c r="F23" s="844"/>
      <c r="G23" s="845">
        <f>SUM(G16:G22)</f>
        <v>302.04999999999995</v>
      </c>
      <c r="H23" s="846">
        <f>SUM(H16:H22)</f>
        <v>333.48</v>
      </c>
      <c r="I23" s="842"/>
      <c r="J23" s="1264">
        <f>SUM(J16:J22)</f>
        <v>411.02000000000004</v>
      </c>
      <c r="K23" s="842"/>
      <c r="L23" s="842"/>
      <c r="M23" s="842"/>
      <c r="N23" s="842"/>
      <c r="O23" s="842"/>
      <c r="P23" s="842"/>
      <c r="Q23" s="842"/>
      <c r="R23" s="842"/>
      <c r="S23" s="829"/>
      <c r="T23" s="829"/>
      <c r="U23" s="829"/>
      <c r="V23" s="829"/>
    </row>
    <row r="24" spans="1:22" outlineLevel="1">
      <c r="A24" s="847" t="s">
        <v>99</v>
      </c>
      <c r="B24" s="829" t="s">
        <v>3617</v>
      </c>
      <c r="C24" s="839">
        <v>43270</v>
      </c>
      <c r="D24" s="847" t="s">
        <v>3628</v>
      </c>
      <c r="E24" s="830" t="s">
        <v>3629</v>
      </c>
      <c r="F24" s="831">
        <v>72253</v>
      </c>
      <c r="G24" s="832">
        <v>9.6300000000000008</v>
      </c>
      <c r="H24" s="829">
        <v>12.8</v>
      </c>
      <c r="I24" s="829" t="s">
        <v>322</v>
      </c>
      <c r="J24" s="1263">
        <f>H24</f>
        <v>12.8</v>
      </c>
      <c r="K24" s="840" t="s">
        <v>878</v>
      </c>
      <c r="L24" s="841" t="s">
        <v>665</v>
      </c>
      <c r="M24" s="841" t="s">
        <v>352</v>
      </c>
      <c r="N24" s="841"/>
      <c r="O24" s="841"/>
      <c r="P24" s="841" t="s">
        <v>5</v>
      </c>
      <c r="Q24" s="841" t="s">
        <v>323</v>
      </c>
      <c r="R24" s="841" t="s">
        <v>652</v>
      </c>
      <c r="S24" s="829"/>
      <c r="T24" s="829" t="s">
        <v>5</v>
      </c>
      <c r="U24" s="829" t="s">
        <v>323</v>
      </c>
      <c r="V24" s="829" t="s">
        <v>652</v>
      </c>
    </row>
    <row r="25" spans="1:22">
      <c r="A25" s="842" t="s">
        <v>647</v>
      </c>
      <c r="B25" s="842"/>
      <c r="C25" s="842"/>
      <c r="D25" s="842"/>
      <c r="E25" s="843"/>
      <c r="F25" s="844"/>
      <c r="G25" s="845">
        <f>SUM(G24:G24)</f>
        <v>9.6300000000000008</v>
      </c>
      <c r="H25" s="846">
        <f>SUM(H24:H24)</f>
        <v>12.8</v>
      </c>
      <c r="I25" s="842"/>
      <c r="J25" s="1264">
        <f>SUM(J24:J24)</f>
        <v>12.8</v>
      </c>
      <c r="K25" s="842"/>
      <c r="L25" s="842"/>
      <c r="M25" s="842"/>
      <c r="N25" s="842"/>
      <c r="O25" s="842"/>
      <c r="P25" s="842"/>
      <c r="Q25" s="842"/>
      <c r="R25" s="842"/>
      <c r="S25" s="829"/>
      <c r="T25" s="829"/>
      <c r="U25" s="829"/>
      <c r="V25" s="829"/>
    </row>
    <row r="26" spans="1:22" outlineLevel="1">
      <c r="A26" s="847" t="s">
        <v>102</v>
      </c>
      <c r="B26" s="829" t="s">
        <v>3617</v>
      </c>
      <c r="C26" s="839">
        <v>43257</v>
      </c>
      <c r="D26" s="847" t="s">
        <v>3630</v>
      </c>
      <c r="E26" s="830" t="s">
        <v>3631</v>
      </c>
      <c r="F26" s="831">
        <v>72254</v>
      </c>
      <c r="G26" s="832">
        <v>419.39</v>
      </c>
      <c r="H26" s="829">
        <v>557.44000000000005</v>
      </c>
      <c r="I26" s="829" t="s">
        <v>322</v>
      </c>
      <c r="J26" s="1263">
        <f>H26</f>
        <v>557.44000000000005</v>
      </c>
      <c r="K26" s="840" t="s">
        <v>660</v>
      </c>
      <c r="L26" s="841" t="s">
        <v>661</v>
      </c>
      <c r="M26" s="841" t="s">
        <v>352</v>
      </c>
      <c r="N26" s="841" t="s">
        <v>674</v>
      </c>
      <c r="O26" s="841"/>
      <c r="P26" s="841" t="s">
        <v>5</v>
      </c>
      <c r="Q26" s="841" t="s">
        <v>323</v>
      </c>
      <c r="R26" s="841" t="s">
        <v>652</v>
      </c>
      <c r="S26" s="829"/>
      <c r="T26" s="829" t="s">
        <v>5</v>
      </c>
      <c r="U26" s="829" t="s">
        <v>323</v>
      </c>
      <c r="V26" s="829" t="s">
        <v>652</v>
      </c>
    </row>
    <row r="27" spans="1:22" outlineLevel="1">
      <c r="A27" s="847" t="s">
        <v>102</v>
      </c>
      <c r="B27" s="829" t="s">
        <v>3617</v>
      </c>
      <c r="C27" s="839">
        <v>43262</v>
      </c>
      <c r="D27" s="847" t="s">
        <v>3632</v>
      </c>
      <c r="E27" s="830" t="s">
        <v>3633</v>
      </c>
      <c r="F27" s="831">
        <v>72254</v>
      </c>
      <c r="G27" s="832">
        <v>22.57</v>
      </c>
      <c r="H27" s="829">
        <v>30</v>
      </c>
      <c r="I27" s="829" t="s">
        <v>322</v>
      </c>
      <c r="J27" s="1263">
        <f>H27</f>
        <v>30</v>
      </c>
      <c r="K27" s="840" t="s">
        <v>660</v>
      </c>
      <c r="L27" s="841" t="s">
        <v>661</v>
      </c>
      <c r="M27" s="841" t="s">
        <v>352</v>
      </c>
      <c r="N27" s="841" t="s">
        <v>674</v>
      </c>
      <c r="O27" s="841"/>
      <c r="P27" s="841" t="s">
        <v>5</v>
      </c>
      <c r="Q27" s="841" t="s">
        <v>323</v>
      </c>
      <c r="R27" s="841" t="s">
        <v>652</v>
      </c>
      <c r="S27" s="829"/>
      <c r="T27" s="829" t="s">
        <v>5</v>
      </c>
      <c r="U27" s="829" t="s">
        <v>323</v>
      </c>
      <c r="V27" s="829" t="s">
        <v>652</v>
      </c>
    </row>
    <row r="28" spans="1:22" outlineLevel="1">
      <c r="A28" s="847" t="s">
        <v>102</v>
      </c>
      <c r="B28" s="829" t="s">
        <v>3617</v>
      </c>
      <c r="C28" s="839">
        <v>43270</v>
      </c>
      <c r="D28" s="847" t="s">
        <v>3634</v>
      </c>
      <c r="E28" s="830" t="s">
        <v>3635</v>
      </c>
      <c r="F28" s="831">
        <v>72262</v>
      </c>
      <c r="G28" s="832">
        <v>473.98</v>
      </c>
      <c r="H28" s="829">
        <v>630</v>
      </c>
      <c r="I28" s="829" t="s">
        <v>322</v>
      </c>
      <c r="J28" s="1263">
        <f>H28</f>
        <v>630</v>
      </c>
      <c r="K28" s="840" t="s">
        <v>670</v>
      </c>
      <c r="L28" s="841" t="s">
        <v>917</v>
      </c>
      <c r="M28" s="841" t="s">
        <v>352</v>
      </c>
      <c r="N28" s="841" t="s">
        <v>674</v>
      </c>
      <c r="O28" s="841"/>
      <c r="P28" s="841" t="s">
        <v>5</v>
      </c>
      <c r="Q28" s="841" t="s">
        <v>323</v>
      </c>
      <c r="R28" s="841" t="s">
        <v>652</v>
      </c>
      <c r="S28" s="829"/>
      <c r="T28" s="829" t="s">
        <v>5</v>
      </c>
      <c r="U28" s="829" t="s">
        <v>323</v>
      </c>
      <c r="V28" s="829" t="s">
        <v>652</v>
      </c>
    </row>
    <row r="29" spans="1:22" outlineLevel="1">
      <c r="A29" s="847" t="s">
        <v>102</v>
      </c>
      <c r="B29" s="829" t="s">
        <v>3617</v>
      </c>
      <c r="C29" s="839">
        <v>43270</v>
      </c>
      <c r="D29" s="847" t="s">
        <v>3634</v>
      </c>
      <c r="E29" s="830" t="s">
        <v>3636</v>
      </c>
      <c r="F29" s="831">
        <v>72262</v>
      </c>
      <c r="G29" s="832">
        <v>67.709999999999994</v>
      </c>
      <c r="H29" s="829">
        <v>90</v>
      </c>
      <c r="I29" s="829" t="s">
        <v>322</v>
      </c>
      <c r="J29" s="1263">
        <f>H29</f>
        <v>90</v>
      </c>
      <c r="K29" s="840" t="s">
        <v>670</v>
      </c>
      <c r="L29" s="841" t="s">
        <v>917</v>
      </c>
      <c r="M29" s="841" t="s">
        <v>352</v>
      </c>
      <c r="N29" s="841" t="s">
        <v>1003</v>
      </c>
      <c r="O29" s="841"/>
      <c r="P29" s="841" t="s">
        <v>5</v>
      </c>
      <c r="Q29" s="841" t="s">
        <v>323</v>
      </c>
      <c r="R29" s="841" t="s">
        <v>652</v>
      </c>
      <c r="S29" s="829"/>
      <c r="T29" s="829" t="s">
        <v>5</v>
      </c>
      <c r="U29" s="829" t="s">
        <v>323</v>
      </c>
      <c r="V29" s="829" t="s">
        <v>652</v>
      </c>
    </row>
    <row r="30" spans="1:22" outlineLevel="1">
      <c r="A30" s="847" t="s">
        <v>102</v>
      </c>
      <c r="B30" s="829" t="s">
        <v>3617</v>
      </c>
      <c r="C30" s="839">
        <v>43262</v>
      </c>
      <c r="D30" s="847" t="s">
        <v>3632</v>
      </c>
      <c r="E30" s="830" t="s">
        <v>3637</v>
      </c>
      <c r="F30" s="831">
        <v>72254</v>
      </c>
      <c r="G30" s="832">
        <v>417.55</v>
      </c>
      <c r="H30" s="829">
        <v>555</v>
      </c>
      <c r="I30" s="829" t="s">
        <v>322</v>
      </c>
      <c r="J30" s="1263">
        <f>H30</f>
        <v>555</v>
      </c>
      <c r="K30" s="840" t="s">
        <v>667</v>
      </c>
      <c r="L30" s="841" t="s">
        <v>661</v>
      </c>
      <c r="M30" s="841" t="s">
        <v>352</v>
      </c>
      <c r="N30" s="841" t="s">
        <v>674</v>
      </c>
      <c r="O30" s="841"/>
      <c r="P30" s="841" t="s">
        <v>5</v>
      </c>
      <c r="Q30" s="841" t="s">
        <v>323</v>
      </c>
      <c r="R30" s="841" t="s">
        <v>652</v>
      </c>
      <c r="S30" s="829"/>
      <c r="T30" s="829" t="s">
        <v>5</v>
      </c>
      <c r="U30" s="829" t="s">
        <v>323</v>
      </c>
      <c r="V30" s="829" t="s">
        <v>652</v>
      </c>
    </row>
    <row r="31" spans="1:22">
      <c r="A31" s="842" t="s">
        <v>647</v>
      </c>
      <c r="B31" s="842"/>
      <c r="C31" s="842"/>
      <c r="D31" s="842"/>
      <c r="E31" s="843"/>
      <c r="F31" s="844"/>
      <c r="G31" s="845">
        <f>SUM(G26:G30)</f>
        <v>1401.2</v>
      </c>
      <c r="H31" s="846">
        <f>SUM(H26:H30)</f>
        <v>1862.44</v>
      </c>
      <c r="I31" s="842"/>
      <c r="J31" s="1264">
        <f>SUM(J26:J30)</f>
        <v>1862.44</v>
      </c>
      <c r="K31" s="842"/>
      <c r="L31" s="842"/>
      <c r="M31" s="842"/>
      <c r="N31" s="842"/>
      <c r="O31" s="842"/>
      <c r="P31" s="842"/>
      <c r="Q31" s="842"/>
      <c r="R31" s="842"/>
      <c r="S31" s="829"/>
      <c r="T31" s="829"/>
      <c r="U31" s="829"/>
      <c r="V31" s="829"/>
    </row>
    <row r="32" spans="1:22" outlineLevel="1">
      <c r="A32" s="847" t="s">
        <v>104</v>
      </c>
      <c r="B32" s="829" t="s">
        <v>3617</v>
      </c>
      <c r="C32" s="839">
        <v>43262</v>
      </c>
      <c r="D32" s="847" t="s">
        <v>3619</v>
      </c>
      <c r="E32" s="830" t="s">
        <v>3620</v>
      </c>
      <c r="F32" s="831">
        <v>72262</v>
      </c>
      <c r="G32" s="832">
        <v>13.17</v>
      </c>
      <c r="H32" s="829">
        <v>17.5</v>
      </c>
      <c r="I32" s="829" t="s">
        <v>322</v>
      </c>
      <c r="J32" s="1263">
        <f>H32</f>
        <v>17.5</v>
      </c>
      <c r="K32" s="840" t="s">
        <v>943</v>
      </c>
      <c r="L32" s="841" t="s">
        <v>917</v>
      </c>
      <c r="M32" s="841" t="s">
        <v>352</v>
      </c>
      <c r="N32" s="841"/>
      <c r="O32" s="841"/>
      <c r="P32" s="841" t="s">
        <v>5</v>
      </c>
      <c r="Q32" s="841" t="s">
        <v>323</v>
      </c>
      <c r="R32" s="841" t="s">
        <v>652</v>
      </c>
      <c r="S32" s="829"/>
      <c r="T32" s="829" t="s">
        <v>5</v>
      </c>
      <c r="U32" s="829" t="s">
        <v>323</v>
      </c>
      <c r="V32" s="829" t="s">
        <v>652</v>
      </c>
    </row>
    <row r="33" spans="1:22">
      <c r="A33" s="842" t="s">
        <v>647</v>
      </c>
      <c r="B33" s="842"/>
      <c r="C33" s="842"/>
      <c r="D33" s="842"/>
      <c r="E33" s="843"/>
      <c r="F33" s="844"/>
      <c r="G33" s="845">
        <f>SUM(G32:G32)</f>
        <v>13.17</v>
      </c>
      <c r="H33" s="846">
        <f>SUM(H32:H32)</f>
        <v>17.5</v>
      </c>
      <c r="I33" s="842"/>
      <c r="J33" s="1264">
        <f>SUM(J32:J32)</f>
        <v>17.5</v>
      </c>
      <c r="K33" s="842"/>
      <c r="L33" s="842"/>
      <c r="M33" s="842"/>
      <c r="N33" s="842"/>
      <c r="O33" s="842"/>
      <c r="P33" s="842"/>
      <c r="Q33" s="842"/>
      <c r="R33" s="842"/>
      <c r="S33" s="829"/>
      <c r="T33" s="829"/>
      <c r="U33" s="829"/>
      <c r="V33" s="829"/>
    </row>
    <row r="34" spans="1:22" outlineLevel="1">
      <c r="A34" s="847" t="s">
        <v>106</v>
      </c>
      <c r="B34" s="829" t="s">
        <v>3617</v>
      </c>
      <c r="C34" s="839">
        <v>43277</v>
      </c>
      <c r="D34" s="847" t="s">
        <v>3638</v>
      </c>
      <c r="E34" s="830" t="s">
        <v>3480</v>
      </c>
      <c r="F34" s="831">
        <v>72254</v>
      </c>
      <c r="G34" s="832">
        <v>294.62</v>
      </c>
      <c r="H34" s="829">
        <v>391.6</v>
      </c>
      <c r="I34" s="829" t="s">
        <v>322</v>
      </c>
      <c r="J34" s="1263">
        <f>H34</f>
        <v>391.6</v>
      </c>
      <c r="K34" s="840" t="s">
        <v>650</v>
      </c>
      <c r="L34" s="841" t="s">
        <v>661</v>
      </c>
      <c r="M34" s="841" t="s">
        <v>352</v>
      </c>
      <c r="N34" s="841" t="s">
        <v>1003</v>
      </c>
      <c r="O34" s="841"/>
      <c r="P34" s="841" t="s">
        <v>5</v>
      </c>
      <c r="Q34" s="841" t="s">
        <v>323</v>
      </c>
      <c r="R34" s="841" t="s">
        <v>652</v>
      </c>
      <c r="S34" s="829"/>
      <c r="T34" s="829" t="s">
        <v>5</v>
      </c>
      <c r="U34" s="829" t="s">
        <v>323</v>
      </c>
      <c r="V34" s="829" t="s">
        <v>652</v>
      </c>
    </row>
    <row r="35" spans="1:22" outlineLevel="1">
      <c r="A35" s="847" t="s">
        <v>106</v>
      </c>
      <c r="B35" s="829" t="s">
        <v>3617</v>
      </c>
      <c r="C35" s="839">
        <v>43277</v>
      </c>
      <c r="D35" s="847" t="s">
        <v>3639</v>
      </c>
      <c r="E35" s="830" t="s">
        <v>1005</v>
      </c>
      <c r="F35" s="831">
        <v>72254</v>
      </c>
      <c r="G35" s="832">
        <v>17.93</v>
      </c>
      <c r="H35" s="829">
        <v>23.83</v>
      </c>
      <c r="I35" s="829" t="s">
        <v>322</v>
      </c>
      <c r="J35" s="1263">
        <f>H35</f>
        <v>23.83</v>
      </c>
      <c r="K35" s="840" t="s">
        <v>656</v>
      </c>
      <c r="L35" s="841" t="s">
        <v>661</v>
      </c>
      <c r="M35" s="841" t="s">
        <v>352</v>
      </c>
      <c r="N35" s="841" t="s">
        <v>1003</v>
      </c>
      <c r="O35" s="841"/>
      <c r="P35" s="841" t="s">
        <v>5</v>
      </c>
      <c r="Q35" s="841" t="s">
        <v>323</v>
      </c>
      <c r="R35" s="841" t="s">
        <v>652</v>
      </c>
      <c r="S35" s="829"/>
      <c r="T35" s="829" t="s">
        <v>5</v>
      </c>
      <c r="U35" s="829" t="s">
        <v>323</v>
      </c>
      <c r="V35" s="829" t="s">
        <v>652</v>
      </c>
    </row>
    <row r="36" spans="1:22" outlineLevel="1">
      <c r="A36" s="847" t="s">
        <v>106</v>
      </c>
      <c r="B36" s="829" t="s">
        <v>3617</v>
      </c>
      <c r="C36" s="839">
        <v>43277</v>
      </c>
      <c r="D36" s="847" t="s">
        <v>3640</v>
      </c>
      <c r="E36" s="830" t="s">
        <v>1007</v>
      </c>
      <c r="F36" s="831">
        <v>72254</v>
      </c>
      <c r="G36" s="832">
        <v>6.33</v>
      </c>
      <c r="H36" s="829">
        <v>8.41</v>
      </c>
      <c r="I36" s="829" t="s">
        <v>322</v>
      </c>
      <c r="J36" s="1263">
        <f>H36</f>
        <v>8.41</v>
      </c>
      <c r="K36" s="840" t="s">
        <v>694</v>
      </c>
      <c r="L36" s="841" t="s">
        <v>661</v>
      </c>
      <c r="M36" s="841" t="s">
        <v>352</v>
      </c>
      <c r="N36" s="841" t="s">
        <v>1003</v>
      </c>
      <c r="O36" s="841"/>
      <c r="P36" s="841" t="s">
        <v>5</v>
      </c>
      <c r="Q36" s="841" t="s">
        <v>323</v>
      </c>
      <c r="R36" s="841" t="s">
        <v>652</v>
      </c>
      <c r="S36" s="829"/>
      <c r="T36" s="829" t="s">
        <v>5</v>
      </c>
      <c r="U36" s="829" t="s">
        <v>323</v>
      </c>
      <c r="V36" s="829" t="s">
        <v>652</v>
      </c>
    </row>
    <row r="37" spans="1:22" outlineLevel="1">
      <c r="A37" s="847" t="s">
        <v>106</v>
      </c>
      <c r="B37" s="829" t="s">
        <v>3617</v>
      </c>
      <c r="C37" s="839">
        <v>43277</v>
      </c>
      <c r="D37" s="847" t="s">
        <v>3641</v>
      </c>
      <c r="E37" s="830" t="s">
        <v>3642</v>
      </c>
      <c r="F37" s="831">
        <v>72254</v>
      </c>
      <c r="G37" s="832">
        <v>0.42</v>
      </c>
      <c r="H37" s="829">
        <v>0.56000000000000005</v>
      </c>
      <c r="I37" s="829" t="s">
        <v>322</v>
      </c>
      <c r="J37" s="1263">
        <f>H37</f>
        <v>0.56000000000000005</v>
      </c>
      <c r="K37" s="840" t="s">
        <v>694</v>
      </c>
      <c r="L37" s="841" t="s">
        <v>661</v>
      </c>
      <c r="M37" s="841" t="s">
        <v>352</v>
      </c>
      <c r="N37" s="841" t="s">
        <v>1003</v>
      </c>
      <c r="O37" s="841"/>
      <c r="P37" s="841" t="s">
        <v>5</v>
      </c>
      <c r="Q37" s="841" t="s">
        <v>323</v>
      </c>
      <c r="R37" s="841" t="s">
        <v>652</v>
      </c>
      <c r="S37" s="829"/>
      <c r="T37" s="829" t="s">
        <v>5</v>
      </c>
      <c r="U37" s="829" t="s">
        <v>323</v>
      </c>
      <c r="V37" s="829" t="s">
        <v>652</v>
      </c>
    </row>
    <row r="38" spans="1:22">
      <c r="A38" s="842" t="s">
        <v>647</v>
      </c>
      <c r="B38" s="842"/>
      <c r="C38" s="842"/>
      <c r="D38" s="842"/>
      <c r="E38" s="843"/>
      <c r="F38" s="844"/>
      <c r="G38" s="845">
        <f>SUM(G34:G37)</f>
        <v>319.3</v>
      </c>
      <c r="H38" s="846">
        <f>SUM(H34:H37)</f>
        <v>424.40000000000003</v>
      </c>
      <c r="I38" s="842"/>
      <c r="J38" s="1264">
        <f>SUM(J34:J37)</f>
        <v>424.40000000000003</v>
      </c>
      <c r="K38" s="842"/>
      <c r="L38" s="842"/>
      <c r="M38" s="842"/>
      <c r="N38" s="842"/>
      <c r="O38" s="842"/>
      <c r="P38" s="842"/>
      <c r="Q38" s="842"/>
      <c r="R38" s="842"/>
      <c r="S38" s="829"/>
      <c r="T38" s="829"/>
      <c r="U38" s="829"/>
      <c r="V38" s="829"/>
    </row>
    <row r="39" spans="1:22" outlineLevel="1">
      <c r="A39" s="847" t="s">
        <v>108</v>
      </c>
      <c r="B39" s="829" t="s">
        <v>3617</v>
      </c>
      <c r="C39" s="839">
        <v>43277</v>
      </c>
      <c r="D39" s="847" t="s">
        <v>3638</v>
      </c>
      <c r="E39" s="830" t="s">
        <v>3489</v>
      </c>
      <c r="F39" s="831">
        <v>72254</v>
      </c>
      <c r="G39" s="832">
        <v>1776.35</v>
      </c>
      <c r="H39" s="829">
        <v>2361.09</v>
      </c>
      <c r="I39" s="829" t="s">
        <v>322</v>
      </c>
      <c r="J39" s="1263">
        <f>H39</f>
        <v>2361.09</v>
      </c>
      <c r="K39" s="840" t="s">
        <v>650</v>
      </c>
      <c r="L39" s="841" t="s">
        <v>661</v>
      </c>
      <c r="M39" s="841" t="s">
        <v>352</v>
      </c>
      <c r="N39" s="841" t="s">
        <v>674</v>
      </c>
      <c r="O39" s="841"/>
      <c r="P39" s="841" t="s">
        <v>5</v>
      </c>
      <c r="Q39" s="841" t="s">
        <v>323</v>
      </c>
      <c r="R39" s="841" t="s">
        <v>652</v>
      </c>
      <c r="S39" s="829"/>
      <c r="T39" s="829" t="s">
        <v>5</v>
      </c>
      <c r="U39" s="829" t="s">
        <v>323</v>
      </c>
      <c r="V39" s="829" t="s">
        <v>652</v>
      </c>
    </row>
    <row r="40" spans="1:22" outlineLevel="1">
      <c r="A40" s="847" t="s">
        <v>108</v>
      </c>
      <c r="B40" s="829" t="s">
        <v>3617</v>
      </c>
      <c r="C40" s="839">
        <v>43277</v>
      </c>
      <c r="D40" s="847" t="s">
        <v>3639</v>
      </c>
      <c r="E40" s="830" t="s">
        <v>709</v>
      </c>
      <c r="F40" s="831">
        <v>72254</v>
      </c>
      <c r="G40" s="832">
        <v>113.14</v>
      </c>
      <c r="H40" s="829">
        <v>150.38999999999999</v>
      </c>
      <c r="I40" s="829" t="s">
        <v>322</v>
      </c>
      <c r="J40" s="1263">
        <f>H40</f>
        <v>150.38999999999999</v>
      </c>
      <c r="K40" s="840" t="s">
        <v>656</v>
      </c>
      <c r="L40" s="841" t="s">
        <v>661</v>
      </c>
      <c r="M40" s="841" t="s">
        <v>352</v>
      </c>
      <c r="N40" s="841" t="s">
        <v>674</v>
      </c>
      <c r="O40" s="841"/>
      <c r="P40" s="841" t="s">
        <v>5</v>
      </c>
      <c r="Q40" s="841" t="s">
        <v>323</v>
      </c>
      <c r="R40" s="841" t="s">
        <v>652</v>
      </c>
      <c r="S40" s="829"/>
      <c r="T40" s="829" t="s">
        <v>5</v>
      </c>
      <c r="U40" s="829" t="s">
        <v>323</v>
      </c>
      <c r="V40" s="829" t="s">
        <v>652</v>
      </c>
    </row>
    <row r="41" spans="1:22" outlineLevel="1">
      <c r="A41" s="847" t="s">
        <v>108</v>
      </c>
      <c r="B41" s="829" t="s">
        <v>3617</v>
      </c>
      <c r="C41" s="839">
        <v>43277</v>
      </c>
      <c r="D41" s="847" t="s">
        <v>3640</v>
      </c>
      <c r="E41" s="830" t="s">
        <v>710</v>
      </c>
      <c r="F41" s="831">
        <v>72254</v>
      </c>
      <c r="G41" s="832">
        <v>39.93</v>
      </c>
      <c r="H41" s="829">
        <v>53.08</v>
      </c>
      <c r="I41" s="829" t="s">
        <v>322</v>
      </c>
      <c r="J41" s="1263">
        <f>H41</f>
        <v>53.08</v>
      </c>
      <c r="K41" s="840" t="s">
        <v>694</v>
      </c>
      <c r="L41" s="841" t="s">
        <v>661</v>
      </c>
      <c r="M41" s="841" t="s">
        <v>352</v>
      </c>
      <c r="N41" s="841" t="s">
        <v>674</v>
      </c>
      <c r="O41" s="841"/>
      <c r="P41" s="841" t="s">
        <v>5</v>
      </c>
      <c r="Q41" s="841" t="s">
        <v>323</v>
      </c>
      <c r="R41" s="841" t="s">
        <v>652</v>
      </c>
      <c r="S41" s="829"/>
      <c r="T41" s="829" t="s">
        <v>5</v>
      </c>
      <c r="U41" s="829" t="s">
        <v>323</v>
      </c>
      <c r="V41" s="829" t="s">
        <v>652</v>
      </c>
    </row>
    <row r="42" spans="1:22" outlineLevel="1">
      <c r="A42" s="847" t="s">
        <v>108</v>
      </c>
      <c r="B42" s="829" t="s">
        <v>3617</v>
      </c>
      <c r="C42" s="839">
        <v>43277</v>
      </c>
      <c r="D42" s="847" t="s">
        <v>3641</v>
      </c>
      <c r="E42" s="830" t="s">
        <v>2511</v>
      </c>
      <c r="F42" s="831">
        <v>72254</v>
      </c>
      <c r="G42" s="832">
        <v>2.66</v>
      </c>
      <c r="H42" s="829">
        <v>3.54</v>
      </c>
      <c r="I42" s="829" t="s">
        <v>322</v>
      </c>
      <c r="J42" s="1263">
        <f>H42</f>
        <v>3.54</v>
      </c>
      <c r="K42" s="840" t="s">
        <v>694</v>
      </c>
      <c r="L42" s="841" t="s">
        <v>661</v>
      </c>
      <c r="M42" s="841" t="s">
        <v>352</v>
      </c>
      <c r="N42" s="841" t="s">
        <v>674</v>
      </c>
      <c r="O42" s="841"/>
      <c r="P42" s="841" t="s">
        <v>5</v>
      </c>
      <c r="Q42" s="841" t="s">
        <v>323</v>
      </c>
      <c r="R42" s="841" t="s">
        <v>652</v>
      </c>
      <c r="S42" s="829"/>
      <c r="T42" s="829" t="s">
        <v>5</v>
      </c>
      <c r="U42" s="829" t="s">
        <v>323</v>
      </c>
      <c r="V42" s="829" t="s">
        <v>652</v>
      </c>
    </row>
    <row r="43" spans="1:22">
      <c r="A43" s="842" t="s">
        <v>647</v>
      </c>
      <c r="B43" s="842"/>
      <c r="C43" s="842"/>
      <c r="D43" s="842"/>
      <c r="E43" s="843"/>
      <c r="F43" s="844"/>
      <c r="G43" s="845">
        <f>SUM(G39:G42)</f>
        <v>1932.0800000000002</v>
      </c>
      <c r="H43" s="846">
        <f>SUM(H39:H42)</f>
        <v>2568.1</v>
      </c>
      <c r="I43" s="842"/>
      <c r="J43" s="1264">
        <f>SUM(J39:J42)</f>
        <v>2568.1</v>
      </c>
      <c r="K43" s="842"/>
      <c r="L43" s="842"/>
      <c r="M43" s="842"/>
      <c r="N43" s="842"/>
      <c r="O43" s="842"/>
      <c r="P43" s="842"/>
      <c r="Q43" s="842"/>
      <c r="R43" s="842"/>
      <c r="S43" s="829"/>
      <c r="T43" s="829"/>
      <c r="U43" s="829"/>
      <c r="V43" s="829"/>
    </row>
    <row r="44" spans="1:22" outlineLevel="1">
      <c r="A44" s="847" t="s">
        <v>109</v>
      </c>
      <c r="B44" s="829" t="s">
        <v>3617</v>
      </c>
      <c r="C44" s="839">
        <v>43277</v>
      </c>
      <c r="D44" s="847" t="s">
        <v>3638</v>
      </c>
      <c r="E44" s="830" t="s">
        <v>713</v>
      </c>
      <c r="F44" s="831">
        <v>72254</v>
      </c>
      <c r="G44" s="832">
        <v>1287.21</v>
      </c>
      <c r="H44" s="829">
        <v>1710.94</v>
      </c>
      <c r="I44" s="829" t="s">
        <v>322</v>
      </c>
      <c r="J44" s="1263">
        <f>H44</f>
        <v>1710.94</v>
      </c>
      <c r="K44" s="840" t="s">
        <v>650</v>
      </c>
      <c r="L44" s="841" t="s">
        <v>661</v>
      </c>
      <c r="M44" s="841" t="s">
        <v>352</v>
      </c>
      <c r="N44" s="841" t="s">
        <v>1021</v>
      </c>
      <c r="O44" s="841"/>
      <c r="P44" s="841" t="s">
        <v>5</v>
      </c>
      <c r="Q44" s="841" t="s">
        <v>323</v>
      </c>
      <c r="R44" s="841" t="s">
        <v>652</v>
      </c>
      <c r="S44" s="829"/>
      <c r="T44" s="829" t="s">
        <v>5</v>
      </c>
      <c r="U44" s="829" t="s">
        <v>323</v>
      </c>
      <c r="V44" s="829" t="s">
        <v>652</v>
      </c>
    </row>
    <row r="45" spans="1:22" outlineLevel="1">
      <c r="A45" s="847" t="s">
        <v>109</v>
      </c>
      <c r="B45" s="829" t="s">
        <v>3617</v>
      </c>
      <c r="C45" s="839">
        <v>43277</v>
      </c>
      <c r="D45" s="847" t="s">
        <v>3639</v>
      </c>
      <c r="E45" s="830" t="s">
        <v>716</v>
      </c>
      <c r="F45" s="831">
        <v>72254</v>
      </c>
      <c r="G45" s="832">
        <v>84.47</v>
      </c>
      <c r="H45" s="829">
        <v>112.28</v>
      </c>
      <c r="I45" s="829" t="s">
        <v>322</v>
      </c>
      <c r="J45" s="1263">
        <f>H45</f>
        <v>112.28</v>
      </c>
      <c r="K45" s="840" t="s">
        <v>656</v>
      </c>
      <c r="L45" s="841" t="s">
        <v>661</v>
      </c>
      <c r="M45" s="841" t="s">
        <v>352</v>
      </c>
      <c r="N45" s="841" t="s">
        <v>662</v>
      </c>
      <c r="O45" s="841"/>
      <c r="P45" s="841" t="s">
        <v>5</v>
      </c>
      <c r="Q45" s="841" t="s">
        <v>323</v>
      </c>
      <c r="R45" s="841" t="s">
        <v>652</v>
      </c>
      <c r="S45" s="829"/>
      <c r="T45" s="829" t="s">
        <v>5</v>
      </c>
      <c r="U45" s="829" t="s">
        <v>323</v>
      </c>
      <c r="V45" s="829" t="s">
        <v>652</v>
      </c>
    </row>
    <row r="46" spans="1:22" outlineLevel="1">
      <c r="A46" s="847" t="s">
        <v>109</v>
      </c>
      <c r="B46" s="829" t="s">
        <v>3617</v>
      </c>
      <c r="C46" s="839">
        <v>43277</v>
      </c>
      <c r="D46" s="847" t="s">
        <v>3640</v>
      </c>
      <c r="E46" s="830" t="s">
        <v>719</v>
      </c>
      <c r="F46" s="831">
        <v>72254</v>
      </c>
      <c r="G46" s="832">
        <v>29.82</v>
      </c>
      <c r="H46" s="829">
        <v>39.630000000000003</v>
      </c>
      <c r="I46" s="829" t="s">
        <v>322</v>
      </c>
      <c r="J46" s="1263">
        <f>H46</f>
        <v>39.630000000000003</v>
      </c>
      <c r="K46" s="840" t="s">
        <v>694</v>
      </c>
      <c r="L46" s="841" t="s">
        <v>661</v>
      </c>
      <c r="M46" s="841" t="s">
        <v>352</v>
      </c>
      <c r="N46" s="841" t="s">
        <v>1021</v>
      </c>
      <c r="O46" s="841"/>
      <c r="P46" s="841" t="s">
        <v>5</v>
      </c>
      <c r="Q46" s="841" t="s">
        <v>323</v>
      </c>
      <c r="R46" s="841" t="s">
        <v>652</v>
      </c>
      <c r="S46" s="829"/>
      <c r="T46" s="829" t="s">
        <v>5</v>
      </c>
      <c r="U46" s="829" t="s">
        <v>323</v>
      </c>
      <c r="V46" s="829" t="s">
        <v>652</v>
      </c>
    </row>
    <row r="47" spans="1:22" outlineLevel="1">
      <c r="A47" s="847" t="s">
        <v>109</v>
      </c>
      <c r="B47" s="829" t="s">
        <v>3617</v>
      </c>
      <c r="C47" s="839">
        <v>43277</v>
      </c>
      <c r="D47" s="847" t="s">
        <v>3641</v>
      </c>
      <c r="E47" s="830" t="s">
        <v>722</v>
      </c>
      <c r="F47" s="831">
        <v>72254</v>
      </c>
      <c r="G47" s="832">
        <v>1.99</v>
      </c>
      <c r="H47" s="829">
        <v>2.64</v>
      </c>
      <c r="I47" s="829" t="s">
        <v>322</v>
      </c>
      <c r="J47" s="1263">
        <f>H47</f>
        <v>2.64</v>
      </c>
      <c r="K47" s="840" t="s">
        <v>694</v>
      </c>
      <c r="L47" s="841" t="s">
        <v>661</v>
      </c>
      <c r="M47" s="841" t="s">
        <v>352</v>
      </c>
      <c r="N47" s="841" t="s">
        <v>662</v>
      </c>
      <c r="O47" s="841"/>
      <c r="P47" s="841" t="s">
        <v>5</v>
      </c>
      <c r="Q47" s="841" t="s">
        <v>323</v>
      </c>
      <c r="R47" s="841" t="s">
        <v>652</v>
      </c>
      <c r="S47" s="829"/>
      <c r="T47" s="829" t="s">
        <v>5</v>
      </c>
      <c r="U47" s="829" t="s">
        <v>323</v>
      </c>
      <c r="V47" s="829" t="s">
        <v>652</v>
      </c>
    </row>
    <row r="48" spans="1:22">
      <c r="A48" s="842" t="s">
        <v>647</v>
      </c>
      <c r="B48" s="842"/>
      <c r="C48" s="842"/>
      <c r="D48" s="842"/>
      <c r="E48" s="843"/>
      <c r="F48" s="844"/>
      <c r="G48" s="845">
        <f>SUM(G44:G47)</f>
        <v>1403.49</v>
      </c>
      <c r="H48" s="846">
        <f>SUM(H44:H47)</f>
        <v>1865.4900000000002</v>
      </c>
      <c r="I48" s="842"/>
      <c r="J48" s="1264">
        <f>SUM(J44:J47)</f>
        <v>1865.4900000000002</v>
      </c>
      <c r="K48" s="842"/>
      <c r="L48" s="842"/>
      <c r="M48" s="842"/>
      <c r="N48" s="842"/>
      <c r="O48" s="842"/>
      <c r="P48" s="842"/>
      <c r="Q48" s="842"/>
      <c r="R48" s="842"/>
      <c r="S48" s="829"/>
      <c r="T48" s="829"/>
      <c r="U48" s="829"/>
      <c r="V48" s="829"/>
    </row>
    <row r="49" spans="1:22" outlineLevel="1">
      <c r="A49" s="847" t="s">
        <v>110</v>
      </c>
      <c r="B49" s="829" t="s">
        <v>3617</v>
      </c>
      <c r="C49" s="839">
        <v>43277</v>
      </c>
      <c r="D49" s="847" t="s">
        <v>3638</v>
      </c>
      <c r="E49" s="830" t="s">
        <v>713</v>
      </c>
      <c r="F49" s="831">
        <v>72254</v>
      </c>
      <c r="G49" s="832">
        <v>1287.21</v>
      </c>
      <c r="H49" s="829">
        <v>1710.94</v>
      </c>
      <c r="I49" s="829" t="s">
        <v>322</v>
      </c>
      <c r="J49" s="1263">
        <f>H49</f>
        <v>1710.94</v>
      </c>
      <c r="K49" s="840" t="s">
        <v>650</v>
      </c>
      <c r="L49" s="841" t="s">
        <v>661</v>
      </c>
      <c r="M49" s="841" t="s">
        <v>352</v>
      </c>
      <c r="N49" s="841" t="s">
        <v>1021</v>
      </c>
      <c r="O49" s="841"/>
      <c r="P49" s="841" t="s">
        <v>5</v>
      </c>
      <c r="Q49" s="841" t="s">
        <v>323</v>
      </c>
      <c r="R49" s="841" t="s">
        <v>652</v>
      </c>
      <c r="S49" s="829"/>
      <c r="T49" s="829" t="s">
        <v>5</v>
      </c>
      <c r="U49" s="829" t="s">
        <v>323</v>
      </c>
      <c r="V49" s="829" t="s">
        <v>652</v>
      </c>
    </row>
    <row r="50" spans="1:22" outlineLevel="1">
      <c r="A50" s="847" t="s">
        <v>110</v>
      </c>
      <c r="B50" s="829" t="s">
        <v>3617</v>
      </c>
      <c r="C50" s="839">
        <v>43277</v>
      </c>
      <c r="D50" s="847" t="s">
        <v>3639</v>
      </c>
      <c r="E50" s="830" t="s">
        <v>716</v>
      </c>
      <c r="F50" s="831">
        <v>72254</v>
      </c>
      <c r="G50" s="832">
        <v>84.47</v>
      </c>
      <c r="H50" s="829">
        <v>112.28</v>
      </c>
      <c r="I50" s="829" t="s">
        <v>322</v>
      </c>
      <c r="J50" s="1263">
        <f>H50</f>
        <v>112.28</v>
      </c>
      <c r="K50" s="840" t="s">
        <v>656</v>
      </c>
      <c r="L50" s="841" t="s">
        <v>661</v>
      </c>
      <c r="M50" s="841" t="s">
        <v>352</v>
      </c>
      <c r="N50" s="841" t="s">
        <v>662</v>
      </c>
      <c r="O50" s="841"/>
      <c r="P50" s="841" t="s">
        <v>5</v>
      </c>
      <c r="Q50" s="841" t="s">
        <v>323</v>
      </c>
      <c r="R50" s="841" t="s">
        <v>652</v>
      </c>
      <c r="S50" s="829"/>
      <c r="T50" s="829" t="s">
        <v>5</v>
      </c>
      <c r="U50" s="829" t="s">
        <v>323</v>
      </c>
      <c r="V50" s="829" t="s">
        <v>652</v>
      </c>
    </row>
    <row r="51" spans="1:22" outlineLevel="1">
      <c r="A51" s="847" t="s">
        <v>110</v>
      </c>
      <c r="B51" s="829" t="s">
        <v>3617</v>
      </c>
      <c r="C51" s="839">
        <v>43277</v>
      </c>
      <c r="D51" s="847" t="s">
        <v>3640</v>
      </c>
      <c r="E51" s="830" t="s">
        <v>719</v>
      </c>
      <c r="F51" s="831">
        <v>72254</v>
      </c>
      <c r="G51" s="832">
        <v>29.82</v>
      </c>
      <c r="H51" s="829">
        <v>39.630000000000003</v>
      </c>
      <c r="I51" s="829" t="s">
        <v>322</v>
      </c>
      <c r="J51" s="1263">
        <f>H51</f>
        <v>39.630000000000003</v>
      </c>
      <c r="K51" s="840" t="s">
        <v>694</v>
      </c>
      <c r="L51" s="841" t="s">
        <v>661</v>
      </c>
      <c r="M51" s="841" t="s">
        <v>352</v>
      </c>
      <c r="N51" s="841" t="s">
        <v>1021</v>
      </c>
      <c r="O51" s="841"/>
      <c r="P51" s="841" t="s">
        <v>5</v>
      </c>
      <c r="Q51" s="841" t="s">
        <v>323</v>
      </c>
      <c r="R51" s="841" t="s">
        <v>652</v>
      </c>
      <c r="S51" s="829"/>
      <c r="T51" s="829" t="s">
        <v>5</v>
      </c>
      <c r="U51" s="829" t="s">
        <v>323</v>
      </c>
      <c r="V51" s="829" t="s">
        <v>652</v>
      </c>
    </row>
    <row r="52" spans="1:22" outlineLevel="1">
      <c r="A52" s="847" t="s">
        <v>110</v>
      </c>
      <c r="B52" s="829" t="s">
        <v>3617</v>
      </c>
      <c r="C52" s="839">
        <v>43277</v>
      </c>
      <c r="D52" s="847" t="s">
        <v>3641</v>
      </c>
      <c r="E52" s="830" t="s">
        <v>722</v>
      </c>
      <c r="F52" s="831">
        <v>72254</v>
      </c>
      <c r="G52" s="832">
        <v>1.99</v>
      </c>
      <c r="H52" s="829">
        <v>2.64</v>
      </c>
      <c r="I52" s="829" t="s">
        <v>322</v>
      </c>
      <c r="J52" s="1263">
        <f>H52</f>
        <v>2.64</v>
      </c>
      <c r="K52" s="840" t="s">
        <v>694</v>
      </c>
      <c r="L52" s="841" t="s">
        <v>661</v>
      </c>
      <c r="M52" s="841" t="s">
        <v>352</v>
      </c>
      <c r="N52" s="841" t="s">
        <v>662</v>
      </c>
      <c r="O52" s="841"/>
      <c r="P52" s="841" t="s">
        <v>5</v>
      </c>
      <c r="Q52" s="841" t="s">
        <v>323</v>
      </c>
      <c r="R52" s="841" t="s">
        <v>652</v>
      </c>
      <c r="S52" s="829"/>
      <c r="T52" s="829" t="s">
        <v>5</v>
      </c>
      <c r="U52" s="829" t="s">
        <v>323</v>
      </c>
      <c r="V52" s="829" t="s">
        <v>652</v>
      </c>
    </row>
    <row r="53" spans="1:22">
      <c r="A53" s="842" t="s">
        <v>647</v>
      </c>
      <c r="B53" s="842"/>
      <c r="C53" s="842"/>
      <c r="D53" s="842"/>
      <c r="E53" s="843"/>
      <c r="F53" s="844"/>
      <c r="G53" s="845">
        <f>SUM(G49:G52)</f>
        <v>1403.49</v>
      </c>
      <c r="H53" s="846">
        <f>SUM(H49:H52)</f>
        <v>1865.4900000000002</v>
      </c>
      <c r="I53" s="842"/>
      <c r="J53" s="1264">
        <f>SUM(J49:J52)</f>
        <v>1865.4900000000002</v>
      </c>
      <c r="K53" s="842"/>
      <c r="L53" s="842"/>
      <c r="M53" s="842"/>
      <c r="N53" s="842"/>
      <c r="O53" s="842"/>
      <c r="P53" s="842"/>
      <c r="Q53" s="842"/>
      <c r="R53" s="842"/>
      <c r="S53" s="829"/>
      <c r="T53" s="829"/>
      <c r="U53" s="829"/>
      <c r="V53" s="829"/>
    </row>
    <row r="54" spans="1:22" outlineLevel="1">
      <c r="A54" s="847" t="s">
        <v>112</v>
      </c>
      <c r="B54" s="829" t="s">
        <v>3617</v>
      </c>
      <c r="C54" s="839">
        <v>43277</v>
      </c>
      <c r="D54" s="847" t="s">
        <v>3638</v>
      </c>
      <c r="E54" s="830" t="s">
        <v>724</v>
      </c>
      <c r="F54" s="831">
        <v>72254</v>
      </c>
      <c r="G54" s="832">
        <v>466.56</v>
      </c>
      <c r="H54" s="829">
        <v>620.15</v>
      </c>
      <c r="I54" s="829" t="s">
        <v>322</v>
      </c>
      <c r="J54" s="1263">
        <f>H54</f>
        <v>620.15</v>
      </c>
      <c r="K54" s="840" t="s">
        <v>650</v>
      </c>
      <c r="L54" s="841" t="s">
        <v>661</v>
      </c>
      <c r="M54" s="841" t="s">
        <v>352</v>
      </c>
      <c r="N54" s="841" t="s">
        <v>725</v>
      </c>
      <c r="O54" s="841"/>
      <c r="P54" s="841" t="s">
        <v>5</v>
      </c>
      <c r="Q54" s="841" t="s">
        <v>323</v>
      </c>
      <c r="R54" s="841" t="s">
        <v>652</v>
      </c>
      <c r="S54" s="829"/>
      <c r="T54" s="829" t="s">
        <v>5</v>
      </c>
      <c r="U54" s="829" t="s">
        <v>323</v>
      </c>
      <c r="V54" s="829" t="s">
        <v>652</v>
      </c>
    </row>
    <row r="55" spans="1:22" outlineLevel="1">
      <c r="A55" s="847" t="s">
        <v>112</v>
      </c>
      <c r="B55" s="829" t="s">
        <v>3617</v>
      </c>
      <c r="C55" s="839">
        <v>43277</v>
      </c>
      <c r="D55" s="847" t="s">
        <v>3639</v>
      </c>
      <c r="E55" s="830" t="s">
        <v>727</v>
      </c>
      <c r="F55" s="831">
        <v>72254</v>
      </c>
      <c r="G55" s="832">
        <v>29.73</v>
      </c>
      <c r="H55" s="829">
        <v>39.51</v>
      </c>
      <c r="I55" s="829" t="s">
        <v>322</v>
      </c>
      <c r="J55" s="1263">
        <f>H55</f>
        <v>39.51</v>
      </c>
      <c r="K55" s="840" t="s">
        <v>656</v>
      </c>
      <c r="L55" s="841" t="s">
        <v>661</v>
      </c>
      <c r="M55" s="841" t="s">
        <v>352</v>
      </c>
      <c r="N55" s="841" t="s">
        <v>725</v>
      </c>
      <c r="O55" s="841"/>
      <c r="P55" s="841" t="s">
        <v>5</v>
      </c>
      <c r="Q55" s="841" t="s">
        <v>323</v>
      </c>
      <c r="R55" s="841" t="s">
        <v>652</v>
      </c>
      <c r="S55" s="829"/>
      <c r="T55" s="829" t="s">
        <v>5</v>
      </c>
      <c r="U55" s="829" t="s">
        <v>323</v>
      </c>
      <c r="V55" s="829" t="s">
        <v>652</v>
      </c>
    </row>
    <row r="56" spans="1:22" outlineLevel="1">
      <c r="A56" s="847" t="s">
        <v>112</v>
      </c>
      <c r="B56" s="829" t="s">
        <v>3617</v>
      </c>
      <c r="C56" s="839">
        <v>43277</v>
      </c>
      <c r="D56" s="847" t="s">
        <v>3640</v>
      </c>
      <c r="E56" s="830" t="s">
        <v>731</v>
      </c>
      <c r="F56" s="831">
        <v>72254</v>
      </c>
      <c r="G56" s="832">
        <v>10.49</v>
      </c>
      <c r="H56" s="829">
        <v>13.94</v>
      </c>
      <c r="I56" s="829" t="s">
        <v>322</v>
      </c>
      <c r="J56" s="1263">
        <f>H56</f>
        <v>13.94</v>
      </c>
      <c r="K56" s="840" t="s">
        <v>694</v>
      </c>
      <c r="L56" s="841" t="s">
        <v>661</v>
      </c>
      <c r="M56" s="841" t="s">
        <v>352</v>
      </c>
      <c r="N56" s="841" t="s">
        <v>725</v>
      </c>
      <c r="O56" s="841"/>
      <c r="P56" s="841" t="s">
        <v>5</v>
      </c>
      <c r="Q56" s="841" t="s">
        <v>323</v>
      </c>
      <c r="R56" s="841" t="s">
        <v>652</v>
      </c>
      <c r="S56" s="829"/>
      <c r="T56" s="829" t="s">
        <v>5</v>
      </c>
      <c r="U56" s="829" t="s">
        <v>323</v>
      </c>
      <c r="V56" s="829" t="s">
        <v>652</v>
      </c>
    </row>
    <row r="57" spans="1:22" outlineLevel="1">
      <c r="A57" s="847" t="s">
        <v>112</v>
      </c>
      <c r="B57" s="829" t="s">
        <v>3617</v>
      </c>
      <c r="C57" s="839">
        <v>43277</v>
      </c>
      <c r="D57" s="847" t="s">
        <v>3641</v>
      </c>
      <c r="E57" s="830" t="s">
        <v>736</v>
      </c>
      <c r="F57" s="831">
        <v>72254</v>
      </c>
      <c r="G57" s="832">
        <v>0.7</v>
      </c>
      <c r="H57" s="829">
        <v>0.93</v>
      </c>
      <c r="I57" s="829" t="s">
        <v>322</v>
      </c>
      <c r="J57" s="1263">
        <f>H57</f>
        <v>0.93</v>
      </c>
      <c r="K57" s="840" t="s">
        <v>694</v>
      </c>
      <c r="L57" s="841" t="s">
        <v>661</v>
      </c>
      <c r="M57" s="841" t="s">
        <v>352</v>
      </c>
      <c r="N57" s="841" t="s">
        <v>725</v>
      </c>
      <c r="O57" s="841"/>
      <c r="P57" s="841" t="s">
        <v>5</v>
      </c>
      <c r="Q57" s="841" t="s">
        <v>323</v>
      </c>
      <c r="R57" s="841" t="s">
        <v>652</v>
      </c>
      <c r="S57" s="829"/>
      <c r="T57" s="829" t="s">
        <v>5</v>
      </c>
      <c r="U57" s="829" t="s">
        <v>323</v>
      </c>
      <c r="V57" s="829" t="s">
        <v>652</v>
      </c>
    </row>
    <row r="58" spans="1:22">
      <c r="A58" s="842" t="s">
        <v>647</v>
      </c>
      <c r="B58" s="842"/>
      <c r="C58" s="842"/>
      <c r="D58" s="842"/>
      <c r="E58" s="843"/>
      <c r="F58" s="844"/>
      <c r="G58" s="845">
        <f>SUM(G54:G57)</f>
        <v>507.48</v>
      </c>
      <c r="H58" s="846">
        <f>SUM(H54:H57)</f>
        <v>674.53</v>
      </c>
      <c r="I58" s="842"/>
      <c r="J58" s="1264">
        <f>SUM(J54:J57)</f>
        <v>674.53</v>
      </c>
      <c r="K58" s="842"/>
      <c r="L58" s="842"/>
      <c r="M58" s="842"/>
      <c r="N58" s="842"/>
      <c r="O58" s="842"/>
      <c r="P58" s="842"/>
      <c r="Q58" s="842"/>
      <c r="R58" s="842"/>
      <c r="S58" s="829"/>
      <c r="T58" s="829"/>
      <c r="U58" s="829"/>
      <c r="V58" s="829"/>
    </row>
    <row r="59" spans="1:22" outlineLevel="1">
      <c r="A59" s="847" t="s">
        <v>113</v>
      </c>
      <c r="B59" s="829" t="s">
        <v>3617</v>
      </c>
      <c r="C59" s="839">
        <v>43277</v>
      </c>
      <c r="D59" s="847" t="s">
        <v>3638</v>
      </c>
      <c r="E59" s="830" t="s">
        <v>745</v>
      </c>
      <c r="F59" s="831">
        <v>72254</v>
      </c>
      <c r="G59" s="832">
        <v>66.5</v>
      </c>
      <c r="H59" s="829">
        <v>88.39</v>
      </c>
      <c r="I59" s="829" t="s">
        <v>322</v>
      </c>
      <c r="J59" s="1263">
        <f>H59</f>
        <v>88.39</v>
      </c>
      <c r="K59" s="840" t="s">
        <v>650</v>
      </c>
      <c r="L59" s="841" t="s">
        <v>661</v>
      </c>
      <c r="M59" s="841" t="s">
        <v>352</v>
      </c>
      <c r="N59" s="841" t="s">
        <v>746</v>
      </c>
      <c r="O59" s="841"/>
      <c r="P59" s="841" t="s">
        <v>5</v>
      </c>
      <c r="Q59" s="841" t="s">
        <v>323</v>
      </c>
      <c r="R59" s="841" t="s">
        <v>652</v>
      </c>
      <c r="S59" s="829"/>
      <c r="T59" s="829" t="s">
        <v>5</v>
      </c>
      <c r="U59" s="829" t="s">
        <v>323</v>
      </c>
      <c r="V59" s="829" t="s">
        <v>652</v>
      </c>
    </row>
    <row r="60" spans="1:22" outlineLevel="1">
      <c r="A60" s="847" t="s">
        <v>113</v>
      </c>
      <c r="B60" s="829" t="s">
        <v>3617</v>
      </c>
      <c r="C60" s="839">
        <v>43277</v>
      </c>
      <c r="D60" s="847" t="s">
        <v>3639</v>
      </c>
      <c r="E60" s="830" t="s">
        <v>747</v>
      </c>
      <c r="F60" s="831">
        <v>72254</v>
      </c>
      <c r="G60" s="832">
        <v>4.12</v>
      </c>
      <c r="H60" s="829">
        <v>5.47</v>
      </c>
      <c r="I60" s="829" t="s">
        <v>322</v>
      </c>
      <c r="J60" s="1263">
        <f>H60</f>
        <v>5.47</v>
      </c>
      <c r="K60" s="840" t="s">
        <v>656</v>
      </c>
      <c r="L60" s="841" t="s">
        <v>661</v>
      </c>
      <c r="M60" s="841" t="s">
        <v>352</v>
      </c>
      <c r="N60" s="841" t="s">
        <v>746</v>
      </c>
      <c r="O60" s="841"/>
      <c r="P60" s="841" t="s">
        <v>5</v>
      </c>
      <c r="Q60" s="841" t="s">
        <v>323</v>
      </c>
      <c r="R60" s="841" t="s">
        <v>652</v>
      </c>
      <c r="S60" s="829"/>
      <c r="T60" s="829" t="s">
        <v>5</v>
      </c>
      <c r="U60" s="829" t="s">
        <v>323</v>
      </c>
      <c r="V60" s="829" t="s">
        <v>652</v>
      </c>
    </row>
    <row r="61" spans="1:22" outlineLevel="1">
      <c r="A61" s="847" t="s">
        <v>113</v>
      </c>
      <c r="B61" s="829" t="s">
        <v>3617</v>
      </c>
      <c r="C61" s="839">
        <v>43277</v>
      </c>
      <c r="D61" s="847" t="s">
        <v>3640</v>
      </c>
      <c r="E61" s="830" t="s">
        <v>748</v>
      </c>
      <c r="F61" s="831">
        <v>72254</v>
      </c>
      <c r="G61" s="832">
        <v>1.45</v>
      </c>
      <c r="H61" s="829">
        <v>1.93</v>
      </c>
      <c r="I61" s="829" t="s">
        <v>322</v>
      </c>
      <c r="J61" s="1263">
        <f>H61</f>
        <v>1.93</v>
      </c>
      <c r="K61" s="840" t="s">
        <v>694</v>
      </c>
      <c r="L61" s="841" t="s">
        <v>661</v>
      </c>
      <c r="M61" s="841" t="s">
        <v>352</v>
      </c>
      <c r="N61" s="841" t="s">
        <v>746</v>
      </c>
      <c r="O61" s="841"/>
      <c r="P61" s="841" t="s">
        <v>5</v>
      </c>
      <c r="Q61" s="841" t="s">
        <v>323</v>
      </c>
      <c r="R61" s="841" t="s">
        <v>652</v>
      </c>
      <c r="S61" s="829"/>
      <c r="T61" s="829" t="s">
        <v>5</v>
      </c>
      <c r="U61" s="829" t="s">
        <v>323</v>
      </c>
      <c r="V61" s="829" t="s">
        <v>652</v>
      </c>
    </row>
    <row r="62" spans="1:22" outlineLevel="1">
      <c r="A62" s="847" t="s">
        <v>113</v>
      </c>
      <c r="B62" s="829" t="s">
        <v>3617</v>
      </c>
      <c r="C62" s="839">
        <v>43277</v>
      </c>
      <c r="D62" s="847" t="s">
        <v>3641</v>
      </c>
      <c r="E62" s="830" t="s">
        <v>754</v>
      </c>
      <c r="F62" s="831">
        <v>72254</v>
      </c>
      <c r="G62" s="832">
        <v>0.1</v>
      </c>
      <c r="H62" s="829">
        <v>0.13</v>
      </c>
      <c r="I62" s="829" t="s">
        <v>322</v>
      </c>
      <c r="J62" s="1263">
        <f>H62</f>
        <v>0.13</v>
      </c>
      <c r="K62" s="840" t="s">
        <v>694</v>
      </c>
      <c r="L62" s="841" t="s">
        <v>661</v>
      </c>
      <c r="M62" s="841" t="s">
        <v>352</v>
      </c>
      <c r="N62" s="841" t="s">
        <v>746</v>
      </c>
      <c r="O62" s="841"/>
      <c r="P62" s="841" t="s">
        <v>5</v>
      </c>
      <c r="Q62" s="841" t="s">
        <v>323</v>
      </c>
      <c r="R62" s="841" t="s">
        <v>652</v>
      </c>
      <c r="S62" s="829"/>
      <c r="T62" s="829" t="s">
        <v>5</v>
      </c>
      <c r="U62" s="829" t="s">
        <v>323</v>
      </c>
      <c r="V62" s="829" t="s">
        <v>652</v>
      </c>
    </row>
    <row r="63" spans="1:22">
      <c r="A63" s="842" t="s">
        <v>647</v>
      </c>
      <c r="B63" s="842"/>
      <c r="C63" s="842"/>
      <c r="D63" s="842"/>
      <c r="E63" s="843"/>
      <c r="F63" s="844"/>
      <c r="G63" s="845">
        <f>SUM(G59:G62)</f>
        <v>72.17</v>
      </c>
      <c r="H63" s="846">
        <f>SUM(H59:H62)</f>
        <v>95.92</v>
      </c>
      <c r="I63" s="842"/>
      <c r="J63" s="1264">
        <f>SUM(J59:J62)</f>
        <v>95.92</v>
      </c>
      <c r="K63" s="842"/>
      <c r="L63" s="842"/>
      <c r="M63" s="842"/>
      <c r="N63" s="842"/>
      <c r="O63" s="842"/>
      <c r="P63" s="842"/>
      <c r="Q63" s="842"/>
      <c r="R63" s="842"/>
      <c r="S63" s="829"/>
      <c r="T63" s="829"/>
      <c r="U63" s="829"/>
      <c r="V63" s="829"/>
    </row>
    <row r="64" spans="1:22" outlineLevel="1">
      <c r="A64" s="847" t="s">
        <v>114</v>
      </c>
      <c r="B64" s="829" t="s">
        <v>3617</v>
      </c>
      <c r="C64" s="839">
        <v>43277</v>
      </c>
      <c r="D64" s="847" t="s">
        <v>3638</v>
      </c>
      <c r="E64" s="830" t="s">
        <v>798</v>
      </c>
      <c r="F64" s="831">
        <v>72254</v>
      </c>
      <c r="G64" s="832">
        <v>97.53</v>
      </c>
      <c r="H64" s="829">
        <v>129.63999999999999</v>
      </c>
      <c r="I64" s="829" t="s">
        <v>322</v>
      </c>
      <c r="J64" s="1263">
        <f>H64</f>
        <v>129.63999999999999</v>
      </c>
      <c r="K64" s="840" t="s">
        <v>650</v>
      </c>
      <c r="L64" s="841" t="s">
        <v>661</v>
      </c>
      <c r="M64" s="841" t="s">
        <v>352</v>
      </c>
      <c r="N64" s="841" t="s">
        <v>799</v>
      </c>
      <c r="O64" s="841"/>
      <c r="P64" s="841" t="s">
        <v>5</v>
      </c>
      <c r="Q64" s="841" t="s">
        <v>323</v>
      </c>
      <c r="R64" s="841" t="s">
        <v>652</v>
      </c>
      <c r="S64" s="829"/>
      <c r="T64" s="829" t="s">
        <v>5</v>
      </c>
      <c r="U64" s="829" t="s">
        <v>323</v>
      </c>
      <c r="V64" s="829" t="s">
        <v>652</v>
      </c>
    </row>
    <row r="65" spans="1:22" outlineLevel="1">
      <c r="A65" s="847" t="s">
        <v>114</v>
      </c>
      <c r="B65" s="829" t="s">
        <v>3617</v>
      </c>
      <c r="C65" s="839">
        <v>43277</v>
      </c>
      <c r="D65" s="847" t="s">
        <v>3639</v>
      </c>
      <c r="E65" s="830" t="s">
        <v>800</v>
      </c>
      <c r="F65" s="831">
        <v>72254</v>
      </c>
      <c r="G65" s="832">
        <v>6.17</v>
      </c>
      <c r="H65" s="829">
        <v>8.1999999999999993</v>
      </c>
      <c r="I65" s="829" t="s">
        <v>322</v>
      </c>
      <c r="J65" s="1263">
        <f>H65</f>
        <v>8.1999999999999993</v>
      </c>
      <c r="K65" s="840" t="s">
        <v>656</v>
      </c>
      <c r="L65" s="841" t="s">
        <v>661</v>
      </c>
      <c r="M65" s="841" t="s">
        <v>352</v>
      </c>
      <c r="N65" s="841" t="s">
        <v>799</v>
      </c>
      <c r="O65" s="841"/>
      <c r="P65" s="841" t="s">
        <v>5</v>
      </c>
      <c r="Q65" s="841" t="s">
        <v>323</v>
      </c>
      <c r="R65" s="841" t="s">
        <v>652</v>
      </c>
      <c r="S65" s="829"/>
      <c r="T65" s="829" t="s">
        <v>5</v>
      </c>
      <c r="U65" s="829" t="s">
        <v>323</v>
      </c>
      <c r="V65" s="829" t="s">
        <v>652</v>
      </c>
    </row>
    <row r="66" spans="1:22" outlineLevel="1">
      <c r="A66" s="847" t="s">
        <v>114</v>
      </c>
      <c r="B66" s="829" t="s">
        <v>3617</v>
      </c>
      <c r="C66" s="839">
        <v>43277</v>
      </c>
      <c r="D66" s="847" t="s">
        <v>3640</v>
      </c>
      <c r="E66" s="830" t="s">
        <v>801</v>
      </c>
      <c r="F66" s="831">
        <v>72254</v>
      </c>
      <c r="G66" s="832">
        <v>2.17</v>
      </c>
      <c r="H66" s="829">
        <v>2.89</v>
      </c>
      <c r="I66" s="829" t="s">
        <v>322</v>
      </c>
      <c r="J66" s="1263">
        <f>H66</f>
        <v>2.89</v>
      </c>
      <c r="K66" s="840" t="s">
        <v>694</v>
      </c>
      <c r="L66" s="841" t="s">
        <v>661</v>
      </c>
      <c r="M66" s="841" t="s">
        <v>352</v>
      </c>
      <c r="N66" s="841" t="s">
        <v>799</v>
      </c>
      <c r="O66" s="841"/>
      <c r="P66" s="841" t="s">
        <v>5</v>
      </c>
      <c r="Q66" s="841" t="s">
        <v>323</v>
      </c>
      <c r="R66" s="841" t="s">
        <v>652</v>
      </c>
      <c r="S66" s="829"/>
      <c r="T66" s="829" t="s">
        <v>5</v>
      </c>
      <c r="U66" s="829" t="s">
        <v>323</v>
      </c>
      <c r="V66" s="829" t="s">
        <v>652</v>
      </c>
    </row>
    <row r="67" spans="1:22" outlineLevel="1">
      <c r="A67" s="847" t="s">
        <v>114</v>
      </c>
      <c r="B67" s="829" t="s">
        <v>3617</v>
      </c>
      <c r="C67" s="839">
        <v>43277</v>
      </c>
      <c r="D67" s="847" t="s">
        <v>3641</v>
      </c>
      <c r="E67" s="830" t="s">
        <v>804</v>
      </c>
      <c r="F67" s="831">
        <v>72254</v>
      </c>
      <c r="G67" s="832">
        <v>0.14000000000000001</v>
      </c>
      <c r="H67" s="829">
        <v>0.19</v>
      </c>
      <c r="I67" s="829" t="s">
        <v>322</v>
      </c>
      <c r="J67" s="1263">
        <f>H67</f>
        <v>0.19</v>
      </c>
      <c r="K67" s="840" t="s">
        <v>694</v>
      </c>
      <c r="L67" s="841" t="s">
        <v>661</v>
      </c>
      <c r="M67" s="841" t="s">
        <v>352</v>
      </c>
      <c r="N67" s="841" t="s">
        <v>799</v>
      </c>
      <c r="O67" s="841"/>
      <c r="P67" s="841" t="s">
        <v>5</v>
      </c>
      <c r="Q67" s="841" t="s">
        <v>323</v>
      </c>
      <c r="R67" s="841" t="s">
        <v>652</v>
      </c>
      <c r="S67" s="829"/>
      <c r="T67" s="829" t="s">
        <v>5</v>
      </c>
      <c r="U67" s="829" t="s">
        <v>323</v>
      </c>
      <c r="V67" s="829" t="s">
        <v>652</v>
      </c>
    </row>
    <row r="68" spans="1:22">
      <c r="A68" s="842" t="s">
        <v>647</v>
      </c>
      <c r="B68" s="842"/>
      <c r="C68" s="842"/>
      <c r="D68" s="842"/>
      <c r="E68" s="843"/>
      <c r="F68" s="844"/>
      <c r="G68" s="845">
        <f>SUM(G64:G67)</f>
        <v>106.01</v>
      </c>
      <c r="H68" s="846">
        <f>SUM(H64:H67)</f>
        <v>140.91999999999996</v>
      </c>
      <c r="I68" s="842"/>
      <c r="J68" s="1264">
        <f>SUM(J64:J67)</f>
        <v>140.91999999999996</v>
      </c>
      <c r="K68" s="842"/>
      <c r="L68" s="842"/>
      <c r="M68" s="842"/>
      <c r="N68" s="842"/>
      <c r="O68" s="842"/>
      <c r="P68" s="842"/>
      <c r="Q68" s="842"/>
      <c r="R68" s="842"/>
      <c r="S68" s="829"/>
      <c r="T68" s="829"/>
      <c r="U68" s="829"/>
      <c r="V68" s="829"/>
    </row>
    <row r="69" spans="1:22" outlineLevel="1">
      <c r="A69" s="847" t="s">
        <v>115</v>
      </c>
      <c r="B69" s="829" t="s">
        <v>3617</v>
      </c>
      <c r="C69" s="839">
        <v>43277</v>
      </c>
      <c r="D69" s="847" t="s">
        <v>3638</v>
      </c>
      <c r="E69" s="830" t="s">
        <v>3498</v>
      </c>
      <c r="F69" s="831">
        <v>72254</v>
      </c>
      <c r="G69" s="832">
        <v>450.95</v>
      </c>
      <c r="H69" s="829">
        <v>599.4</v>
      </c>
      <c r="I69" s="829" t="s">
        <v>322</v>
      </c>
      <c r="J69" s="1263">
        <f t="shared" ref="J69:J77" si="0">H69</f>
        <v>599.4</v>
      </c>
      <c r="K69" s="840" t="s">
        <v>650</v>
      </c>
      <c r="L69" s="841" t="s">
        <v>661</v>
      </c>
      <c r="M69" s="841" t="s">
        <v>352</v>
      </c>
      <c r="N69" s="841" t="s">
        <v>758</v>
      </c>
      <c r="O69" s="841"/>
      <c r="P69" s="841" t="s">
        <v>5</v>
      </c>
      <c r="Q69" s="841" t="s">
        <v>323</v>
      </c>
      <c r="R69" s="841" t="s">
        <v>652</v>
      </c>
      <c r="S69" s="829"/>
      <c r="T69" s="829" t="s">
        <v>5</v>
      </c>
      <c r="U69" s="829" t="s">
        <v>323</v>
      </c>
      <c r="V69" s="829" t="s">
        <v>652</v>
      </c>
    </row>
    <row r="70" spans="1:22" outlineLevel="1">
      <c r="A70" s="847" t="s">
        <v>115</v>
      </c>
      <c r="B70" s="829" t="s">
        <v>3617</v>
      </c>
      <c r="C70" s="839">
        <v>43277</v>
      </c>
      <c r="D70" s="847" t="s">
        <v>3638</v>
      </c>
      <c r="E70" s="830" t="s">
        <v>759</v>
      </c>
      <c r="F70" s="831">
        <v>72254</v>
      </c>
      <c r="G70" s="832">
        <v>386.53</v>
      </c>
      <c r="H70" s="829">
        <v>513.77</v>
      </c>
      <c r="I70" s="829" t="s">
        <v>322</v>
      </c>
      <c r="J70" s="1263">
        <f t="shared" si="0"/>
        <v>513.77</v>
      </c>
      <c r="K70" s="840" t="s">
        <v>650</v>
      </c>
      <c r="L70" s="841" t="s">
        <v>661</v>
      </c>
      <c r="M70" s="841" t="s">
        <v>352</v>
      </c>
      <c r="N70" s="841" t="s">
        <v>760</v>
      </c>
      <c r="O70" s="841"/>
      <c r="P70" s="841" t="s">
        <v>5</v>
      </c>
      <c r="Q70" s="841" t="s">
        <v>323</v>
      </c>
      <c r="R70" s="841" t="s">
        <v>652</v>
      </c>
      <c r="S70" s="829"/>
      <c r="T70" s="829" t="s">
        <v>5</v>
      </c>
      <c r="U70" s="829" t="s">
        <v>323</v>
      </c>
      <c r="V70" s="829" t="s">
        <v>652</v>
      </c>
    </row>
    <row r="71" spans="1:22" outlineLevel="1">
      <c r="A71" s="847" t="s">
        <v>115</v>
      </c>
      <c r="B71" s="829" t="s">
        <v>3617</v>
      </c>
      <c r="C71" s="839">
        <v>43277</v>
      </c>
      <c r="D71" s="847" t="s">
        <v>3639</v>
      </c>
      <c r="E71" s="830" t="s">
        <v>761</v>
      </c>
      <c r="F71" s="831">
        <v>72254</v>
      </c>
      <c r="G71" s="832">
        <v>22.48</v>
      </c>
      <c r="H71" s="829">
        <v>29.88</v>
      </c>
      <c r="I71" s="829" t="s">
        <v>322</v>
      </c>
      <c r="J71" s="1263">
        <f t="shared" si="0"/>
        <v>29.88</v>
      </c>
      <c r="K71" s="840" t="s">
        <v>656</v>
      </c>
      <c r="L71" s="841" t="s">
        <v>661</v>
      </c>
      <c r="M71" s="841" t="s">
        <v>352</v>
      </c>
      <c r="N71" s="841" t="s">
        <v>760</v>
      </c>
      <c r="O71" s="841"/>
      <c r="P71" s="841" t="s">
        <v>5</v>
      </c>
      <c r="Q71" s="841" t="s">
        <v>323</v>
      </c>
      <c r="R71" s="841" t="s">
        <v>652</v>
      </c>
      <c r="S71" s="829"/>
      <c r="T71" s="829" t="s">
        <v>5</v>
      </c>
      <c r="U71" s="829" t="s">
        <v>323</v>
      </c>
      <c r="V71" s="829" t="s">
        <v>652</v>
      </c>
    </row>
    <row r="72" spans="1:22" outlineLevel="1">
      <c r="A72" s="847" t="s">
        <v>115</v>
      </c>
      <c r="B72" s="829" t="s">
        <v>3617</v>
      </c>
      <c r="C72" s="839">
        <v>43277</v>
      </c>
      <c r="D72" s="847" t="s">
        <v>3639</v>
      </c>
      <c r="E72" s="830" t="s">
        <v>3378</v>
      </c>
      <c r="F72" s="831">
        <v>72254</v>
      </c>
      <c r="G72" s="832">
        <v>26.23</v>
      </c>
      <c r="H72" s="829">
        <v>34.86</v>
      </c>
      <c r="I72" s="829" t="s">
        <v>322</v>
      </c>
      <c r="J72" s="1263">
        <f t="shared" si="0"/>
        <v>34.86</v>
      </c>
      <c r="K72" s="840" t="s">
        <v>656</v>
      </c>
      <c r="L72" s="841" t="s">
        <v>661</v>
      </c>
      <c r="M72" s="841" t="s">
        <v>352</v>
      </c>
      <c r="N72" s="841" t="s">
        <v>758</v>
      </c>
      <c r="O72" s="841"/>
      <c r="P72" s="841" t="s">
        <v>5</v>
      </c>
      <c r="Q72" s="841" t="s">
        <v>323</v>
      </c>
      <c r="R72" s="841" t="s">
        <v>652</v>
      </c>
      <c r="S72" s="829"/>
      <c r="T72" s="829" t="s">
        <v>5</v>
      </c>
      <c r="U72" s="829" t="s">
        <v>323</v>
      </c>
      <c r="V72" s="829" t="s">
        <v>652</v>
      </c>
    </row>
    <row r="73" spans="1:22" outlineLevel="1">
      <c r="A73" s="847" t="s">
        <v>115</v>
      </c>
      <c r="B73" s="829" t="s">
        <v>3617</v>
      </c>
      <c r="C73" s="839">
        <v>43277</v>
      </c>
      <c r="D73" s="847" t="s">
        <v>3641</v>
      </c>
      <c r="E73" s="830" t="s">
        <v>771</v>
      </c>
      <c r="F73" s="831">
        <v>72254</v>
      </c>
      <c r="G73" s="832">
        <v>0.53</v>
      </c>
      <c r="H73" s="829">
        <v>0.7</v>
      </c>
      <c r="I73" s="829" t="s">
        <v>322</v>
      </c>
      <c r="J73" s="1263">
        <f t="shared" si="0"/>
        <v>0.7</v>
      </c>
      <c r="K73" s="840" t="s">
        <v>694</v>
      </c>
      <c r="L73" s="841" t="s">
        <v>661</v>
      </c>
      <c r="M73" s="841" t="s">
        <v>352</v>
      </c>
      <c r="N73" s="841" t="s">
        <v>760</v>
      </c>
      <c r="O73" s="841"/>
      <c r="P73" s="841" t="s">
        <v>5</v>
      </c>
      <c r="Q73" s="841" t="s">
        <v>323</v>
      </c>
      <c r="R73" s="841" t="s">
        <v>652</v>
      </c>
      <c r="S73" s="829"/>
      <c r="T73" s="829" t="s">
        <v>5</v>
      </c>
      <c r="U73" s="829" t="s">
        <v>323</v>
      </c>
      <c r="V73" s="829" t="s">
        <v>652</v>
      </c>
    </row>
    <row r="74" spans="1:22" outlineLevel="1">
      <c r="A74" s="847" t="s">
        <v>115</v>
      </c>
      <c r="B74" s="829" t="s">
        <v>3617</v>
      </c>
      <c r="C74" s="839">
        <v>43277</v>
      </c>
      <c r="D74" s="847" t="s">
        <v>3640</v>
      </c>
      <c r="E74" s="830" t="s">
        <v>1669</v>
      </c>
      <c r="F74" s="831">
        <v>72254</v>
      </c>
      <c r="G74" s="832">
        <v>9.25</v>
      </c>
      <c r="H74" s="829">
        <v>12.3</v>
      </c>
      <c r="I74" s="829" t="s">
        <v>322</v>
      </c>
      <c r="J74" s="1263">
        <f t="shared" si="0"/>
        <v>12.3</v>
      </c>
      <c r="K74" s="840" t="s">
        <v>694</v>
      </c>
      <c r="L74" s="841" t="s">
        <v>661</v>
      </c>
      <c r="M74" s="841" t="s">
        <v>352</v>
      </c>
      <c r="N74" s="841" t="s">
        <v>758</v>
      </c>
      <c r="O74" s="841"/>
      <c r="P74" s="841" t="s">
        <v>5</v>
      </c>
      <c r="Q74" s="841" t="s">
        <v>323</v>
      </c>
      <c r="R74" s="841" t="s">
        <v>652</v>
      </c>
      <c r="S74" s="829"/>
      <c r="T74" s="829" t="s">
        <v>5</v>
      </c>
      <c r="U74" s="829" t="s">
        <v>323</v>
      </c>
      <c r="V74" s="829" t="s">
        <v>652</v>
      </c>
    </row>
    <row r="75" spans="1:22" outlineLevel="1">
      <c r="A75" s="847" t="s">
        <v>115</v>
      </c>
      <c r="B75" s="829" t="s">
        <v>3617</v>
      </c>
      <c r="C75" s="839">
        <v>43277</v>
      </c>
      <c r="D75" s="847" t="s">
        <v>3640</v>
      </c>
      <c r="E75" s="830" t="s">
        <v>763</v>
      </c>
      <c r="F75" s="831">
        <v>72254</v>
      </c>
      <c r="G75" s="832">
        <v>7.94</v>
      </c>
      <c r="H75" s="829">
        <v>10.55</v>
      </c>
      <c r="I75" s="829" t="s">
        <v>322</v>
      </c>
      <c r="J75" s="1263">
        <f t="shared" si="0"/>
        <v>10.55</v>
      </c>
      <c r="K75" s="840" t="s">
        <v>694</v>
      </c>
      <c r="L75" s="841" t="s">
        <v>661</v>
      </c>
      <c r="M75" s="841" t="s">
        <v>352</v>
      </c>
      <c r="N75" s="841" t="s">
        <v>760</v>
      </c>
      <c r="O75" s="841"/>
      <c r="P75" s="841" t="s">
        <v>5</v>
      </c>
      <c r="Q75" s="841" t="s">
        <v>323</v>
      </c>
      <c r="R75" s="841" t="s">
        <v>652</v>
      </c>
      <c r="S75" s="829"/>
      <c r="T75" s="829" t="s">
        <v>5</v>
      </c>
      <c r="U75" s="829" t="s">
        <v>323</v>
      </c>
      <c r="V75" s="829" t="s">
        <v>652</v>
      </c>
    </row>
    <row r="76" spans="1:22" outlineLevel="1">
      <c r="A76" s="847" t="s">
        <v>115</v>
      </c>
      <c r="B76" s="829" t="s">
        <v>3617</v>
      </c>
      <c r="C76" s="839">
        <v>43277</v>
      </c>
      <c r="D76" s="847" t="s">
        <v>3641</v>
      </c>
      <c r="E76" s="830" t="s">
        <v>3381</v>
      </c>
      <c r="F76" s="831">
        <v>72254</v>
      </c>
      <c r="G76" s="832">
        <v>0.62</v>
      </c>
      <c r="H76" s="829">
        <v>0.82</v>
      </c>
      <c r="I76" s="829" t="s">
        <v>322</v>
      </c>
      <c r="J76" s="1263">
        <f t="shared" si="0"/>
        <v>0.82</v>
      </c>
      <c r="K76" s="840" t="s">
        <v>694</v>
      </c>
      <c r="L76" s="841" t="s">
        <v>661</v>
      </c>
      <c r="M76" s="841" t="s">
        <v>352</v>
      </c>
      <c r="N76" s="841" t="s">
        <v>758</v>
      </c>
      <c r="O76" s="841"/>
      <c r="P76" s="841" t="s">
        <v>5</v>
      </c>
      <c r="Q76" s="841" t="s">
        <v>323</v>
      </c>
      <c r="R76" s="841" t="s">
        <v>652</v>
      </c>
      <c r="S76" s="829"/>
      <c r="T76" s="829" t="s">
        <v>5</v>
      </c>
      <c r="U76" s="829" t="s">
        <v>323</v>
      </c>
      <c r="V76" s="829" t="s">
        <v>652</v>
      </c>
    </row>
    <row r="77" spans="1:22" outlineLevel="1">
      <c r="A77" s="847" t="s">
        <v>115</v>
      </c>
      <c r="B77" s="829" t="s">
        <v>3617</v>
      </c>
      <c r="C77" s="839">
        <v>43273</v>
      </c>
      <c r="D77" s="847" t="s">
        <v>3641</v>
      </c>
      <c r="E77" s="830" t="s">
        <v>3643</v>
      </c>
      <c r="F77" s="831">
        <v>72254</v>
      </c>
      <c r="G77" s="832">
        <v>112.85</v>
      </c>
      <c r="H77" s="829">
        <v>150</v>
      </c>
      <c r="I77" s="829" t="s">
        <v>322</v>
      </c>
      <c r="J77" s="1263">
        <f t="shared" si="0"/>
        <v>150</v>
      </c>
      <c r="K77" s="840" t="s">
        <v>756</v>
      </c>
      <c r="L77" s="841" t="s">
        <v>661</v>
      </c>
      <c r="M77" s="841" t="s">
        <v>352</v>
      </c>
      <c r="N77" s="841"/>
      <c r="O77" s="841"/>
      <c r="P77" s="841" t="s">
        <v>5</v>
      </c>
      <c r="Q77" s="841" t="s">
        <v>323</v>
      </c>
      <c r="R77" s="841" t="s">
        <v>652</v>
      </c>
      <c r="S77" s="829"/>
      <c r="T77" s="829" t="s">
        <v>5</v>
      </c>
      <c r="U77" s="829" t="s">
        <v>323</v>
      </c>
      <c r="V77" s="829" t="s">
        <v>652</v>
      </c>
    </row>
    <row r="78" spans="1:22">
      <c r="A78" s="842" t="s">
        <v>647</v>
      </c>
      <c r="B78" s="842"/>
      <c r="C78" s="842"/>
      <c r="D78" s="842"/>
      <c r="E78" s="843"/>
      <c r="F78" s="844"/>
      <c r="G78" s="845">
        <f>SUM(G69:G77)</f>
        <v>1017.3800000000001</v>
      </c>
      <c r="H78" s="846">
        <f>SUM(H69:H77)</f>
        <v>1352.28</v>
      </c>
      <c r="I78" s="842"/>
      <c r="J78" s="1264">
        <f>SUM(J69:J77)</f>
        <v>1352.28</v>
      </c>
      <c r="K78" s="842"/>
      <c r="L78" s="842"/>
      <c r="M78" s="842"/>
      <c r="N78" s="842"/>
      <c r="O78" s="842"/>
      <c r="P78" s="842"/>
      <c r="Q78" s="842"/>
      <c r="R78" s="842"/>
      <c r="S78" s="829"/>
      <c r="T78" s="829"/>
      <c r="U78" s="829"/>
      <c r="V78" s="829"/>
    </row>
    <row r="79" spans="1:22" outlineLevel="1">
      <c r="A79" s="847" t="s">
        <v>274</v>
      </c>
      <c r="B79" s="829" t="s">
        <v>3617</v>
      </c>
      <c r="C79" s="839">
        <v>43277</v>
      </c>
      <c r="D79" s="847" t="s">
        <v>3638</v>
      </c>
      <c r="E79" s="830" t="s">
        <v>774</v>
      </c>
      <c r="F79" s="831">
        <v>72254</v>
      </c>
      <c r="G79" s="832">
        <v>44.5</v>
      </c>
      <c r="H79" s="829">
        <v>59.15</v>
      </c>
      <c r="I79" s="829" t="s">
        <v>322</v>
      </c>
      <c r="J79" s="1263">
        <f>H79</f>
        <v>59.15</v>
      </c>
      <c r="K79" s="840" t="s">
        <v>650</v>
      </c>
      <c r="L79" s="841" t="s">
        <v>661</v>
      </c>
      <c r="M79" s="841" t="s">
        <v>352</v>
      </c>
      <c r="N79" s="841" t="s">
        <v>775</v>
      </c>
      <c r="O79" s="841"/>
      <c r="P79" s="841" t="s">
        <v>5</v>
      </c>
      <c r="Q79" s="841" t="s">
        <v>323</v>
      </c>
      <c r="R79" s="841" t="s">
        <v>652</v>
      </c>
      <c r="S79" s="829"/>
      <c r="T79" s="829" t="s">
        <v>5</v>
      </c>
      <c r="U79" s="829" t="s">
        <v>323</v>
      </c>
      <c r="V79" s="829" t="s">
        <v>652</v>
      </c>
    </row>
    <row r="80" spans="1:22" outlineLevel="1">
      <c r="A80" s="847" t="s">
        <v>274</v>
      </c>
      <c r="B80" s="829" t="s">
        <v>3617</v>
      </c>
      <c r="C80" s="839">
        <v>43277</v>
      </c>
      <c r="D80" s="847" t="s">
        <v>3639</v>
      </c>
      <c r="E80" s="830" t="s">
        <v>776</v>
      </c>
      <c r="F80" s="831">
        <v>72254</v>
      </c>
      <c r="G80" s="832">
        <v>2.48</v>
      </c>
      <c r="H80" s="829">
        <v>3.3</v>
      </c>
      <c r="I80" s="829" t="s">
        <v>322</v>
      </c>
      <c r="J80" s="1263">
        <f>H80</f>
        <v>3.3</v>
      </c>
      <c r="K80" s="840" t="s">
        <v>656</v>
      </c>
      <c r="L80" s="841" t="s">
        <v>661</v>
      </c>
      <c r="M80" s="841" t="s">
        <v>352</v>
      </c>
      <c r="N80" s="841" t="s">
        <v>775</v>
      </c>
      <c r="O80" s="841"/>
      <c r="P80" s="841" t="s">
        <v>5</v>
      </c>
      <c r="Q80" s="841" t="s">
        <v>323</v>
      </c>
      <c r="R80" s="841" t="s">
        <v>652</v>
      </c>
      <c r="S80" s="829"/>
      <c r="T80" s="829" t="s">
        <v>5</v>
      </c>
      <c r="U80" s="829" t="s">
        <v>323</v>
      </c>
      <c r="V80" s="829" t="s">
        <v>652</v>
      </c>
    </row>
    <row r="81" spans="1:22" outlineLevel="1">
      <c r="A81" s="847" t="s">
        <v>274</v>
      </c>
      <c r="B81" s="829" t="s">
        <v>3617</v>
      </c>
      <c r="C81" s="839">
        <v>43277</v>
      </c>
      <c r="D81" s="847" t="s">
        <v>3640</v>
      </c>
      <c r="E81" s="830" t="s">
        <v>778</v>
      </c>
      <c r="F81" s="831">
        <v>72254</v>
      </c>
      <c r="G81" s="832">
        <v>0.88</v>
      </c>
      <c r="H81" s="829">
        <v>1.17</v>
      </c>
      <c r="I81" s="829" t="s">
        <v>322</v>
      </c>
      <c r="J81" s="1263">
        <f>H81</f>
        <v>1.17</v>
      </c>
      <c r="K81" s="840" t="s">
        <v>694</v>
      </c>
      <c r="L81" s="841" t="s">
        <v>661</v>
      </c>
      <c r="M81" s="841" t="s">
        <v>352</v>
      </c>
      <c r="N81" s="841" t="s">
        <v>775</v>
      </c>
      <c r="O81" s="841"/>
      <c r="P81" s="841" t="s">
        <v>5</v>
      </c>
      <c r="Q81" s="841" t="s">
        <v>323</v>
      </c>
      <c r="R81" s="841" t="s">
        <v>652</v>
      </c>
      <c r="S81" s="829"/>
      <c r="T81" s="829" t="s">
        <v>5</v>
      </c>
      <c r="U81" s="829" t="s">
        <v>323</v>
      </c>
      <c r="V81" s="829" t="s">
        <v>652</v>
      </c>
    </row>
    <row r="82" spans="1:22" outlineLevel="1">
      <c r="A82" s="847" t="s">
        <v>274</v>
      </c>
      <c r="B82" s="829" t="s">
        <v>3617</v>
      </c>
      <c r="C82" s="839">
        <v>43277</v>
      </c>
      <c r="D82" s="847" t="s">
        <v>3641</v>
      </c>
      <c r="E82" s="830" t="s">
        <v>3382</v>
      </c>
      <c r="F82" s="831">
        <v>72254</v>
      </c>
      <c r="G82" s="832">
        <v>0.06</v>
      </c>
      <c r="H82" s="829">
        <v>0.08</v>
      </c>
      <c r="I82" s="829" t="s">
        <v>322</v>
      </c>
      <c r="J82" s="1263">
        <f>H82</f>
        <v>0.08</v>
      </c>
      <c r="K82" s="840" t="s">
        <v>694</v>
      </c>
      <c r="L82" s="841" t="s">
        <v>661</v>
      </c>
      <c r="M82" s="841" t="s">
        <v>352</v>
      </c>
      <c r="N82" s="841" t="s">
        <v>775</v>
      </c>
      <c r="O82" s="841"/>
      <c r="P82" s="841" t="s">
        <v>5</v>
      </c>
      <c r="Q82" s="841" t="s">
        <v>323</v>
      </c>
      <c r="R82" s="841" t="s">
        <v>652</v>
      </c>
      <c r="S82" s="829"/>
      <c r="T82" s="829" t="s">
        <v>5</v>
      </c>
      <c r="U82" s="829" t="s">
        <v>323</v>
      </c>
      <c r="V82" s="829" t="s">
        <v>652</v>
      </c>
    </row>
    <row r="83" spans="1:22">
      <c r="A83" s="842" t="s">
        <v>647</v>
      </c>
      <c r="B83" s="842"/>
      <c r="C83" s="842"/>
      <c r="D83" s="842"/>
      <c r="E83" s="843"/>
      <c r="F83" s="844"/>
      <c r="G83" s="845">
        <f>SUM(G79:G82)</f>
        <v>47.92</v>
      </c>
      <c r="H83" s="846">
        <f>SUM(H79:H82)</f>
        <v>63.699999999999996</v>
      </c>
      <c r="I83" s="842"/>
      <c r="J83" s="1264">
        <f>SUM(J79:J82)</f>
        <v>63.699999999999996</v>
      </c>
      <c r="K83" s="842"/>
      <c r="L83" s="842"/>
      <c r="M83" s="842"/>
      <c r="N83" s="842"/>
      <c r="O83" s="842"/>
      <c r="P83" s="842"/>
      <c r="Q83" s="842"/>
      <c r="R83" s="842"/>
      <c r="S83" s="829"/>
      <c r="T83" s="829"/>
      <c r="U83" s="829"/>
      <c r="V83" s="829"/>
    </row>
    <row r="84" spans="1:22" outlineLevel="1">
      <c r="A84" s="847" t="s">
        <v>275</v>
      </c>
      <c r="B84" s="829" t="s">
        <v>3617</v>
      </c>
      <c r="C84" s="839">
        <v>43277</v>
      </c>
      <c r="D84" s="847" t="s">
        <v>3638</v>
      </c>
      <c r="E84" s="830" t="s">
        <v>782</v>
      </c>
      <c r="F84" s="831">
        <v>72254</v>
      </c>
      <c r="G84" s="832">
        <v>34.74</v>
      </c>
      <c r="H84" s="829">
        <v>46.17</v>
      </c>
      <c r="I84" s="829" t="s">
        <v>322</v>
      </c>
      <c r="J84" s="1263">
        <f t="shared" ref="J84:J90" si="1">H84</f>
        <v>46.17</v>
      </c>
      <c r="K84" s="840" t="s">
        <v>650</v>
      </c>
      <c r="L84" s="841" t="s">
        <v>661</v>
      </c>
      <c r="M84" s="841" t="s">
        <v>352</v>
      </c>
      <c r="N84" s="841" t="s">
        <v>783</v>
      </c>
      <c r="O84" s="841"/>
      <c r="P84" s="841" t="s">
        <v>5</v>
      </c>
      <c r="Q84" s="841" t="s">
        <v>323</v>
      </c>
      <c r="R84" s="841" t="s">
        <v>652</v>
      </c>
      <c r="S84" s="829"/>
      <c r="T84" s="829" t="s">
        <v>5</v>
      </c>
      <c r="U84" s="829" t="s">
        <v>323</v>
      </c>
      <c r="V84" s="829" t="s">
        <v>652</v>
      </c>
    </row>
    <row r="85" spans="1:22" outlineLevel="1">
      <c r="A85" s="847" t="s">
        <v>275</v>
      </c>
      <c r="B85" s="829" t="s">
        <v>3617</v>
      </c>
      <c r="C85" s="839">
        <v>43277</v>
      </c>
      <c r="D85" s="847" t="s">
        <v>3639</v>
      </c>
      <c r="E85" s="830" t="s">
        <v>784</v>
      </c>
      <c r="F85" s="831">
        <v>72254</v>
      </c>
      <c r="G85" s="832">
        <v>2.27</v>
      </c>
      <c r="H85" s="829">
        <v>3.02</v>
      </c>
      <c r="I85" s="829" t="s">
        <v>322</v>
      </c>
      <c r="J85" s="1263">
        <f t="shared" si="1"/>
        <v>3.02</v>
      </c>
      <c r="K85" s="840" t="s">
        <v>656</v>
      </c>
      <c r="L85" s="841" t="s">
        <v>661</v>
      </c>
      <c r="M85" s="841" t="s">
        <v>352</v>
      </c>
      <c r="N85" s="841" t="s">
        <v>783</v>
      </c>
      <c r="O85" s="841"/>
      <c r="P85" s="841" t="s">
        <v>5</v>
      </c>
      <c r="Q85" s="841" t="s">
        <v>323</v>
      </c>
      <c r="R85" s="841" t="s">
        <v>652</v>
      </c>
      <c r="S85" s="829"/>
      <c r="T85" s="829" t="s">
        <v>5</v>
      </c>
      <c r="U85" s="829" t="s">
        <v>323</v>
      </c>
      <c r="V85" s="829" t="s">
        <v>652</v>
      </c>
    </row>
    <row r="86" spans="1:22" outlineLevel="1">
      <c r="A86" s="847" t="s">
        <v>275</v>
      </c>
      <c r="B86" s="829" t="s">
        <v>3617</v>
      </c>
      <c r="C86" s="839">
        <v>43271</v>
      </c>
      <c r="D86" s="847" t="s">
        <v>3644</v>
      </c>
      <c r="E86" s="830" t="s">
        <v>3645</v>
      </c>
      <c r="F86" s="831">
        <v>72253</v>
      </c>
      <c r="G86" s="832">
        <v>2.95</v>
      </c>
      <c r="H86" s="829">
        <v>3.92</v>
      </c>
      <c r="I86" s="829" t="s">
        <v>322</v>
      </c>
      <c r="J86" s="1263">
        <f t="shared" si="1"/>
        <v>3.92</v>
      </c>
      <c r="K86" s="840" t="s">
        <v>691</v>
      </c>
      <c r="L86" s="841" t="s">
        <v>665</v>
      </c>
      <c r="M86" s="841" t="s">
        <v>352</v>
      </c>
      <c r="N86" s="841" t="s">
        <v>783</v>
      </c>
      <c r="O86" s="841"/>
      <c r="P86" s="841" t="s">
        <v>5</v>
      </c>
      <c r="Q86" s="841" t="s">
        <v>323</v>
      </c>
      <c r="R86" s="841" t="s">
        <v>652</v>
      </c>
      <c r="S86" s="829"/>
      <c r="T86" s="829" t="s">
        <v>5</v>
      </c>
      <c r="U86" s="829" t="s">
        <v>323</v>
      </c>
      <c r="V86" s="829" t="s">
        <v>652</v>
      </c>
    </row>
    <row r="87" spans="1:22" outlineLevel="1">
      <c r="A87" s="847" t="s">
        <v>275</v>
      </c>
      <c r="B87" s="829" t="s">
        <v>3617</v>
      </c>
      <c r="C87" s="839">
        <v>43271</v>
      </c>
      <c r="D87" s="847" t="s">
        <v>3644</v>
      </c>
      <c r="E87" s="830" t="s">
        <v>3646</v>
      </c>
      <c r="F87" s="831">
        <v>72253</v>
      </c>
      <c r="G87" s="832">
        <v>1.96</v>
      </c>
      <c r="H87" s="829">
        <v>2.6</v>
      </c>
      <c r="I87" s="829" t="s">
        <v>322</v>
      </c>
      <c r="J87" s="1263">
        <f t="shared" si="1"/>
        <v>2.6</v>
      </c>
      <c r="K87" s="840" t="s">
        <v>691</v>
      </c>
      <c r="L87" s="841" t="s">
        <v>665</v>
      </c>
      <c r="M87" s="841" t="s">
        <v>352</v>
      </c>
      <c r="N87" s="841" t="s">
        <v>783</v>
      </c>
      <c r="O87" s="841"/>
      <c r="P87" s="841" t="s">
        <v>5</v>
      </c>
      <c r="Q87" s="841" t="s">
        <v>323</v>
      </c>
      <c r="R87" s="841" t="s">
        <v>652</v>
      </c>
      <c r="S87" s="829"/>
      <c r="T87" s="829" t="s">
        <v>5</v>
      </c>
      <c r="U87" s="829" t="s">
        <v>323</v>
      </c>
      <c r="V87" s="829" t="s">
        <v>652</v>
      </c>
    </row>
    <row r="88" spans="1:22" outlineLevel="1">
      <c r="A88" s="847" t="s">
        <v>275</v>
      </c>
      <c r="B88" s="829" t="s">
        <v>3617</v>
      </c>
      <c r="C88" s="839">
        <v>43271</v>
      </c>
      <c r="D88" s="847" t="s">
        <v>3644</v>
      </c>
      <c r="E88" s="830" t="s">
        <v>3647</v>
      </c>
      <c r="F88" s="831">
        <v>72253</v>
      </c>
      <c r="G88" s="832">
        <v>4.68</v>
      </c>
      <c r="H88" s="829">
        <v>6.22</v>
      </c>
      <c r="I88" s="829" t="s">
        <v>322</v>
      </c>
      <c r="J88" s="1263">
        <f t="shared" si="1"/>
        <v>6.22</v>
      </c>
      <c r="K88" s="840" t="s">
        <v>691</v>
      </c>
      <c r="L88" s="841" t="s">
        <v>665</v>
      </c>
      <c r="M88" s="841" t="s">
        <v>352</v>
      </c>
      <c r="N88" s="841" t="s">
        <v>783</v>
      </c>
      <c r="O88" s="841"/>
      <c r="P88" s="841" t="s">
        <v>5</v>
      </c>
      <c r="Q88" s="841" t="s">
        <v>323</v>
      </c>
      <c r="R88" s="841" t="s">
        <v>652</v>
      </c>
      <c r="S88" s="829"/>
      <c r="T88" s="829" t="s">
        <v>5</v>
      </c>
      <c r="U88" s="829" t="s">
        <v>323</v>
      </c>
      <c r="V88" s="829" t="s">
        <v>652</v>
      </c>
    </row>
    <row r="89" spans="1:22" outlineLevel="1">
      <c r="A89" s="847" t="s">
        <v>275</v>
      </c>
      <c r="B89" s="829" t="s">
        <v>3617</v>
      </c>
      <c r="C89" s="839">
        <v>43277</v>
      </c>
      <c r="D89" s="847" t="s">
        <v>3640</v>
      </c>
      <c r="E89" s="830" t="s">
        <v>785</v>
      </c>
      <c r="F89" s="831">
        <v>72254</v>
      </c>
      <c r="G89" s="832">
        <v>0.81</v>
      </c>
      <c r="H89" s="829">
        <v>1.07</v>
      </c>
      <c r="I89" s="829" t="s">
        <v>322</v>
      </c>
      <c r="J89" s="1263">
        <f t="shared" si="1"/>
        <v>1.07</v>
      </c>
      <c r="K89" s="840" t="s">
        <v>694</v>
      </c>
      <c r="L89" s="841" t="s">
        <v>661</v>
      </c>
      <c r="M89" s="841" t="s">
        <v>352</v>
      </c>
      <c r="N89" s="841" t="s">
        <v>783</v>
      </c>
      <c r="O89" s="841"/>
      <c r="P89" s="841" t="s">
        <v>5</v>
      </c>
      <c r="Q89" s="841" t="s">
        <v>323</v>
      </c>
      <c r="R89" s="841" t="s">
        <v>652</v>
      </c>
      <c r="S89" s="829"/>
      <c r="T89" s="829" t="s">
        <v>5</v>
      </c>
      <c r="U89" s="829" t="s">
        <v>323</v>
      </c>
      <c r="V89" s="829" t="s">
        <v>652</v>
      </c>
    </row>
    <row r="90" spans="1:22" outlineLevel="1">
      <c r="A90" s="847" t="s">
        <v>275</v>
      </c>
      <c r="B90" s="829" t="s">
        <v>3617</v>
      </c>
      <c r="C90" s="839">
        <v>43277</v>
      </c>
      <c r="D90" s="847" t="s">
        <v>3641</v>
      </c>
      <c r="E90" s="830" t="s">
        <v>789</v>
      </c>
      <c r="F90" s="831">
        <v>72254</v>
      </c>
      <c r="G90" s="832">
        <v>0.05</v>
      </c>
      <c r="H90" s="829">
        <v>7.0000000000000007E-2</v>
      </c>
      <c r="I90" s="829" t="s">
        <v>322</v>
      </c>
      <c r="J90" s="1263">
        <f t="shared" si="1"/>
        <v>7.0000000000000007E-2</v>
      </c>
      <c r="K90" s="840" t="s">
        <v>694</v>
      </c>
      <c r="L90" s="841" t="s">
        <v>661</v>
      </c>
      <c r="M90" s="841" t="s">
        <v>352</v>
      </c>
      <c r="N90" s="841" t="s">
        <v>783</v>
      </c>
      <c r="O90" s="841"/>
      <c r="P90" s="841" t="s">
        <v>5</v>
      </c>
      <c r="Q90" s="841" t="s">
        <v>323</v>
      </c>
      <c r="R90" s="841" t="s">
        <v>652</v>
      </c>
      <c r="S90" s="829"/>
      <c r="T90" s="829" t="s">
        <v>5</v>
      </c>
      <c r="U90" s="829" t="s">
        <v>323</v>
      </c>
      <c r="V90" s="829" t="s">
        <v>652</v>
      </c>
    </row>
    <row r="91" spans="1:22">
      <c r="A91" s="842" t="s">
        <v>647</v>
      </c>
      <c r="B91" s="842"/>
      <c r="C91" s="842"/>
      <c r="D91" s="842"/>
      <c r="E91" s="843"/>
      <c r="F91" s="844"/>
      <c r="G91" s="845">
        <f>SUM(G84:G90)</f>
        <v>47.460000000000008</v>
      </c>
      <c r="H91" s="846">
        <f>SUM(H84:H90)</f>
        <v>63.070000000000007</v>
      </c>
      <c r="I91" s="842"/>
      <c r="J91" s="1264">
        <f>SUM(J84:J90)</f>
        <v>63.070000000000007</v>
      </c>
      <c r="K91" s="842"/>
      <c r="L91" s="842"/>
      <c r="M91" s="842"/>
      <c r="N91" s="842"/>
      <c r="O91" s="842"/>
      <c r="P91" s="842"/>
      <c r="Q91" s="842"/>
      <c r="R91" s="842"/>
      <c r="S91" s="829"/>
      <c r="T91" s="829"/>
      <c r="U91" s="829"/>
      <c r="V91" s="829"/>
    </row>
    <row r="92" spans="1:22" outlineLevel="1">
      <c r="A92" s="847" t="s">
        <v>276</v>
      </c>
      <c r="B92" s="829" t="s">
        <v>3617</v>
      </c>
      <c r="C92" s="839">
        <v>43277</v>
      </c>
      <c r="D92" s="847" t="s">
        <v>3638</v>
      </c>
      <c r="E92" s="830" t="s">
        <v>790</v>
      </c>
      <c r="F92" s="831">
        <v>72254</v>
      </c>
      <c r="G92" s="832">
        <v>343.17</v>
      </c>
      <c r="H92" s="829">
        <v>456.13</v>
      </c>
      <c r="I92" s="829" t="s">
        <v>322</v>
      </c>
      <c r="J92" s="1263">
        <f>H92</f>
        <v>456.13</v>
      </c>
      <c r="K92" s="840" t="s">
        <v>650</v>
      </c>
      <c r="L92" s="841" t="s">
        <v>661</v>
      </c>
      <c r="M92" s="841" t="s">
        <v>352</v>
      </c>
      <c r="N92" s="841" t="s">
        <v>791</v>
      </c>
      <c r="O92" s="841"/>
      <c r="P92" s="841" t="s">
        <v>5</v>
      </c>
      <c r="Q92" s="841" t="s">
        <v>323</v>
      </c>
      <c r="R92" s="841" t="s">
        <v>652</v>
      </c>
      <c r="S92" s="829"/>
      <c r="T92" s="829" t="s">
        <v>5</v>
      </c>
      <c r="U92" s="829" t="s">
        <v>323</v>
      </c>
      <c r="V92" s="829" t="s">
        <v>652</v>
      </c>
    </row>
    <row r="93" spans="1:22" outlineLevel="1">
      <c r="A93" s="847" t="s">
        <v>276</v>
      </c>
      <c r="B93" s="829" t="s">
        <v>3617</v>
      </c>
      <c r="C93" s="839">
        <v>43277</v>
      </c>
      <c r="D93" s="847" t="s">
        <v>3639</v>
      </c>
      <c r="E93" s="830" t="s">
        <v>792</v>
      </c>
      <c r="F93" s="831">
        <v>72254</v>
      </c>
      <c r="G93" s="832">
        <v>17.100000000000001</v>
      </c>
      <c r="H93" s="829">
        <v>22.73</v>
      </c>
      <c r="I93" s="829" t="s">
        <v>322</v>
      </c>
      <c r="J93" s="1263">
        <f>H93</f>
        <v>22.73</v>
      </c>
      <c r="K93" s="840" t="s">
        <v>656</v>
      </c>
      <c r="L93" s="841" t="s">
        <v>661</v>
      </c>
      <c r="M93" s="841" t="s">
        <v>352</v>
      </c>
      <c r="N93" s="841" t="s">
        <v>791</v>
      </c>
      <c r="O93" s="841"/>
      <c r="P93" s="841" t="s">
        <v>5</v>
      </c>
      <c r="Q93" s="841" t="s">
        <v>323</v>
      </c>
      <c r="R93" s="841" t="s">
        <v>652</v>
      </c>
      <c r="S93" s="829"/>
      <c r="T93" s="829" t="s">
        <v>5</v>
      </c>
      <c r="U93" s="829" t="s">
        <v>323</v>
      </c>
      <c r="V93" s="829" t="s">
        <v>652</v>
      </c>
    </row>
    <row r="94" spans="1:22" outlineLevel="1">
      <c r="A94" s="847" t="s">
        <v>276</v>
      </c>
      <c r="B94" s="829" t="s">
        <v>3617</v>
      </c>
      <c r="C94" s="839">
        <v>43277</v>
      </c>
      <c r="D94" s="847" t="s">
        <v>3640</v>
      </c>
      <c r="E94" s="830" t="s">
        <v>794</v>
      </c>
      <c r="F94" s="831">
        <v>72254</v>
      </c>
      <c r="G94" s="832">
        <v>6.03</v>
      </c>
      <c r="H94" s="829">
        <v>8.02</v>
      </c>
      <c r="I94" s="829" t="s">
        <v>322</v>
      </c>
      <c r="J94" s="1263">
        <f>H94</f>
        <v>8.02</v>
      </c>
      <c r="K94" s="840" t="s">
        <v>694</v>
      </c>
      <c r="L94" s="841" t="s">
        <v>661</v>
      </c>
      <c r="M94" s="841" t="s">
        <v>352</v>
      </c>
      <c r="N94" s="841" t="s">
        <v>791</v>
      </c>
      <c r="O94" s="841"/>
      <c r="P94" s="841" t="s">
        <v>5</v>
      </c>
      <c r="Q94" s="841" t="s">
        <v>323</v>
      </c>
      <c r="R94" s="841" t="s">
        <v>652</v>
      </c>
      <c r="S94" s="829"/>
      <c r="T94" s="829" t="s">
        <v>5</v>
      </c>
      <c r="U94" s="829" t="s">
        <v>323</v>
      </c>
      <c r="V94" s="829" t="s">
        <v>652</v>
      </c>
    </row>
    <row r="95" spans="1:22" outlineLevel="1">
      <c r="A95" s="847" t="s">
        <v>276</v>
      </c>
      <c r="B95" s="829" t="s">
        <v>3617</v>
      </c>
      <c r="C95" s="839">
        <v>43277</v>
      </c>
      <c r="D95" s="847" t="s">
        <v>3641</v>
      </c>
      <c r="E95" s="830" t="s">
        <v>797</v>
      </c>
      <c r="F95" s="831">
        <v>72254</v>
      </c>
      <c r="G95" s="832">
        <v>0.4</v>
      </c>
      <c r="H95" s="829">
        <v>0.53</v>
      </c>
      <c r="I95" s="829" t="s">
        <v>322</v>
      </c>
      <c r="J95" s="1263">
        <f>H95</f>
        <v>0.53</v>
      </c>
      <c r="K95" s="840" t="s">
        <v>694</v>
      </c>
      <c r="L95" s="841" t="s">
        <v>661</v>
      </c>
      <c r="M95" s="841" t="s">
        <v>352</v>
      </c>
      <c r="N95" s="841" t="s">
        <v>791</v>
      </c>
      <c r="O95" s="841"/>
      <c r="P95" s="841" t="s">
        <v>5</v>
      </c>
      <c r="Q95" s="841" t="s">
        <v>323</v>
      </c>
      <c r="R95" s="841" t="s">
        <v>652</v>
      </c>
      <c r="S95" s="829"/>
      <c r="T95" s="829" t="s">
        <v>5</v>
      </c>
      <c r="U95" s="829" t="s">
        <v>323</v>
      </c>
      <c r="V95" s="829" t="s">
        <v>652</v>
      </c>
    </row>
    <row r="96" spans="1:22">
      <c r="A96" s="842" t="s">
        <v>647</v>
      </c>
      <c r="B96" s="842"/>
      <c r="C96" s="842"/>
      <c r="D96" s="842"/>
      <c r="E96" s="843"/>
      <c r="F96" s="844"/>
      <c r="G96" s="845">
        <f>SUM(G92:G95)</f>
        <v>366.7</v>
      </c>
      <c r="H96" s="846">
        <f>SUM(H92:H95)</f>
        <v>487.40999999999997</v>
      </c>
      <c r="I96" s="842"/>
      <c r="J96" s="1264">
        <f>SUM(J92:J95)</f>
        <v>487.40999999999997</v>
      </c>
      <c r="K96" s="842"/>
      <c r="L96" s="842"/>
      <c r="M96" s="842"/>
      <c r="N96" s="842"/>
      <c r="O96" s="842"/>
      <c r="P96" s="842"/>
      <c r="Q96" s="842"/>
      <c r="R96" s="842"/>
      <c r="S96" s="829"/>
      <c r="T96" s="829"/>
      <c r="U96" s="829"/>
      <c r="V96" s="829"/>
    </row>
    <row r="97" spans="1:22" outlineLevel="1">
      <c r="A97" s="847" t="s">
        <v>277</v>
      </c>
      <c r="B97" s="829" t="s">
        <v>3617</v>
      </c>
      <c r="C97" s="839">
        <v>43281</v>
      </c>
      <c r="D97" s="847" t="s">
        <v>1674</v>
      </c>
      <c r="E97" s="830" t="s">
        <v>3648</v>
      </c>
      <c r="F97" s="831">
        <v>72294</v>
      </c>
      <c r="G97" s="832">
        <v>80.760000000000005</v>
      </c>
      <c r="H97" s="829">
        <v>80.760000000000005</v>
      </c>
      <c r="I97" s="829" t="s">
        <v>60</v>
      </c>
      <c r="J97" s="1263">
        <v>107.34</v>
      </c>
      <c r="K97" s="840" t="s">
        <v>650</v>
      </c>
      <c r="L97" s="841" t="s">
        <v>645</v>
      </c>
      <c r="M97" s="841" t="s">
        <v>352</v>
      </c>
      <c r="N97" s="841" t="s">
        <v>1390</v>
      </c>
      <c r="O97" s="841"/>
      <c r="P97" s="841" t="s">
        <v>5</v>
      </c>
      <c r="Q97" s="841" t="s">
        <v>323</v>
      </c>
      <c r="R97" s="841" t="s">
        <v>652</v>
      </c>
      <c r="S97" s="829"/>
      <c r="T97" s="829" t="s">
        <v>5</v>
      </c>
      <c r="U97" s="829" t="s">
        <v>323</v>
      </c>
      <c r="V97" s="829" t="s">
        <v>652</v>
      </c>
    </row>
    <row r="98" spans="1:22" outlineLevel="1">
      <c r="A98" s="847" t="s">
        <v>277</v>
      </c>
      <c r="B98" s="829" t="s">
        <v>3617</v>
      </c>
      <c r="C98" s="839">
        <v>43281</v>
      </c>
      <c r="D98" s="847" t="s">
        <v>1674</v>
      </c>
      <c r="E98" s="830" t="s">
        <v>1677</v>
      </c>
      <c r="F98" s="831">
        <v>72295</v>
      </c>
      <c r="G98" s="832">
        <v>4.04</v>
      </c>
      <c r="H98" s="829">
        <v>4.04</v>
      </c>
      <c r="I98" s="829" t="s">
        <v>60</v>
      </c>
      <c r="J98" s="1263">
        <v>5.37</v>
      </c>
      <c r="K98" s="840" t="s">
        <v>650</v>
      </c>
      <c r="L98" s="841" t="s">
        <v>645</v>
      </c>
      <c r="M98" s="841" t="s">
        <v>352</v>
      </c>
      <c r="N98" s="841" t="s">
        <v>1390</v>
      </c>
      <c r="O98" s="841"/>
      <c r="P98" s="841" t="s">
        <v>655</v>
      </c>
      <c r="Q98" s="841" t="s">
        <v>323</v>
      </c>
      <c r="R98" s="840" t="s">
        <v>277</v>
      </c>
      <c r="S98" s="829"/>
      <c r="T98" s="829" t="s">
        <v>655</v>
      </c>
      <c r="U98" s="829" t="s">
        <v>323</v>
      </c>
      <c r="V98" s="847" t="s">
        <v>277</v>
      </c>
    </row>
    <row r="99" spans="1:22" outlineLevel="1">
      <c r="A99" s="847" t="s">
        <v>277</v>
      </c>
      <c r="B99" s="829" t="s">
        <v>3617</v>
      </c>
      <c r="C99" s="839">
        <v>43281</v>
      </c>
      <c r="D99" s="847" t="s">
        <v>1674</v>
      </c>
      <c r="E99" s="830" t="s">
        <v>1675</v>
      </c>
      <c r="F99" s="831">
        <v>72296</v>
      </c>
      <c r="G99" s="832">
        <v>1.21</v>
      </c>
      <c r="H99" s="829">
        <v>1.21</v>
      </c>
      <c r="I99" s="829" t="s">
        <v>60</v>
      </c>
      <c r="J99" s="1263">
        <v>1.61</v>
      </c>
      <c r="K99" s="840" t="s">
        <v>650</v>
      </c>
      <c r="L99" s="841" t="s">
        <v>645</v>
      </c>
      <c r="M99" s="841" t="s">
        <v>352</v>
      </c>
      <c r="N99" s="841" t="s">
        <v>1390</v>
      </c>
      <c r="O99" s="841"/>
      <c r="P99" s="841" t="s">
        <v>4</v>
      </c>
      <c r="Q99" s="841" t="s">
        <v>323</v>
      </c>
      <c r="R99" s="840" t="s">
        <v>652</v>
      </c>
      <c r="S99" s="829"/>
      <c r="T99" s="829" t="s">
        <v>4</v>
      </c>
      <c r="U99" s="829" t="s">
        <v>323</v>
      </c>
      <c r="V99" s="847" t="s">
        <v>652</v>
      </c>
    </row>
    <row r="100" spans="1:22" outlineLevel="1">
      <c r="A100" s="847" t="s">
        <v>277</v>
      </c>
      <c r="B100" s="829" t="s">
        <v>3617</v>
      </c>
      <c r="C100" s="839">
        <v>43281</v>
      </c>
      <c r="D100" s="847" t="s">
        <v>1674</v>
      </c>
      <c r="E100" s="830" t="s">
        <v>3648</v>
      </c>
      <c r="F100" s="831">
        <v>72294</v>
      </c>
      <c r="G100" s="832">
        <v>8.08</v>
      </c>
      <c r="H100" s="829">
        <v>8.08</v>
      </c>
      <c r="I100" s="829" t="s">
        <v>60</v>
      </c>
      <c r="J100" s="1263">
        <v>10.74</v>
      </c>
      <c r="K100" s="840" t="s">
        <v>656</v>
      </c>
      <c r="L100" s="841" t="s">
        <v>645</v>
      </c>
      <c r="M100" s="841" t="s">
        <v>352</v>
      </c>
      <c r="N100" s="841" t="s">
        <v>1390</v>
      </c>
      <c r="O100" s="841"/>
      <c r="P100" s="841" t="s">
        <v>5</v>
      </c>
      <c r="Q100" s="841" t="s">
        <v>323</v>
      </c>
      <c r="R100" s="840" t="s">
        <v>652</v>
      </c>
      <c r="S100" s="829"/>
      <c r="T100" s="829" t="s">
        <v>5</v>
      </c>
      <c r="U100" s="829" t="s">
        <v>323</v>
      </c>
      <c r="V100" s="847" t="s">
        <v>652</v>
      </c>
    </row>
    <row r="101" spans="1:22" outlineLevel="1">
      <c r="A101" s="847" t="s">
        <v>277</v>
      </c>
      <c r="B101" s="829" t="s">
        <v>3617</v>
      </c>
      <c r="C101" s="839">
        <v>43279</v>
      </c>
      <c r="D101" s="847" t="s">
        <v>3649</v>
      </c>
      <c r="E101" s="830" t="s">
        <v>1393</v>
      </c>
      <c r="F101" s="831">
        <v>72344</v>
      </c>
      <c r="G101" s="832">
        <v>10.25</v>
      </c>
      <c r="H101" s="829">
        <v>10.25</v>
      </c>
      <c r="I101" s="829" t="s">
        <v>60</v>
      </c>
      <c r="J101" s="1263">
        <v>13.62</v>
      </c>
      <c r="K101" s="840" t="s">
        <v>818</v>
      </c>
      <c r="L101" s="841" t="s">
        <v>645</v>
      </c>
      <c r="M101" s="841" t="s">
        <v>352</v>
      </c>
      <c r="N101" s="841"/>
      <c r="O101" s="841"/>
      <c r="P101" s="841" t="s">
        <v>5</v>
      </c>
      <c r="Q101" s="841" t="s">
        <v>323</v>
      </c>
      <c r="R101" s="840" t="s">
        <v>652</v>
      </c>
      <c r="S101" s="829"/>
      <c r="T101" s="829" t="s">
        <v>5</v>
      </c>
      <c r="U101" s="829" t="s">
        <v>323</v>
      </c>
      <c r="V101" s="847" t="s">
        <v>652</v>
      </c>
    </row>
    <row r="102" spans="1:22">
      <c r="A102" s="842" t="s">
        <v>647</v>
      </c>
      <c r="B102" s="842"/>
      <c r="C102" s="842"/>
      <c r="D102" s="842"/>
      <c r="E102" s="843"/>
      <c r="F102" s="844"/>
      <c r="G102" s="845">
        <f>SUM(G97:G101)</f>
        <v>104.34</v>
      </c>
      <c r="H102" s="846">
        <f>SUM(H97:H101)</f>
        <v>104.34</v>
      </c>
      <c r="I102" s="842"/>
      <c r="J102" s="1264">
        <f>SUM(J97:J101)</f>
        <v>138.68</v>
      </c>
      <c r="K102" s="842"/>
      <c r="L102" s="842"/>
      <c r="M102" s="842"/>
      <c r="N102" s="842"/>
      <c r="O102" s="842"/>
      <c r="P102" s="842"/>
      <c r="Q102" s="842"/>
      <c r="R102" s="842"/>
      <c r="S102" s="829"/>
      <c r="T102" s="829"/>
      <c r="U102" s="829"/>
      <c r="V102" s="829"/>
    </row>
    <row r="103" spans="1:22" outlineLevel="1">
      <c r="A103" s="847" t="s">
        <v>278</v>
      </c>
      <c r="B103" s="829" t="s">
        <v>3617</v>
      </c>
      <c r="C103" s="839">
        <v>43281</v>
      </c>
      <c r="D103" s="847" t="s">
        <v>1674</v>
      </c>
      <c r="E103" s="830" t="s">
        <v>1675</v>
      </c>
      <c r="F103" s="831">
        <v>72296</v>
      </c>
      <c r="G103" s="832">
        <v>7.98</v>
      </c>
      <c r="H103" s="829">
        <v>7.98</v>
      </c>
      <c r="I103" s="829" t="s">
        <v>60</v>
      </c>
      <c r="J103" s="1263">
        <v>10.61</v>
      </c>
      <c r="K103" s="840" t="s">
        <v>650</v>
      </c>
      <c r="L103" s="841" t="s">
        <v>645</v>
      </c>
      <c r="M103" s="841" t="s">
        <v>352</v>
      </c>
      <c r="N103" s="841" t="s">
        <v>2952</v>
      </c>
      <c r="O103" s="841"/>
      <c r="P103" s="841" t="s">
        <v>4</v>
      </c>
      <c r="Q103" s="841" t="s">
        <v>323</v>
      </c>
      <c r="R103" s="840" t="s">
        <v>652</v>
      </c>
      <c r="S103" s="829"/>
      <c r="T103" s="829" t="s">
        <v>4</v>
      </c>
      <c r="U103" s="829" t="s">
        <v>323</v>
      </c>
      <c r="V103" s="847" t="s">
        <v>652</v>
      </c>
    </row>
    <row r="104" spans="1:22" outlineLevel="1">
      <c r="A104" s="847" t="s">
        <v>278</v>
      </c>
      <c r="B104" s="829" t="s">
        <v>3617</v>
      </c>
      <c r="C104" s="839">
        <v>43281</v>
      </c>
      <c r="D104" s="847" t="s">
        <v>1674</v>
      </c>
      <c r="E104" s="830" t="s">
        <v>1677</v>
      </c>
      <c r="F104" s="831">
        <v>72295</v>
      </c>
      <c r="G104" s="832">
        <v>26.6</v>
      </c>
      <c r="H104" s="829">
        <v>26.6</v>
      </c>
      <c r="I104" s="829" t="s">
        <v>60</v>
      </c>
      <c r="J104" s="1263">
        <v>35.36</v>
      </c>
      <c r="K104" s="840" t="s">
        <v>650</v>
      </c>
      <c r="L104" s="841" t="s">
        <v>645</v>
      </c>
      <c r="M104" s="841" t="s">
        <v>352</v>
      </c>
      <c r="N104" s="841" t="s">
        <v>2952</v>
      </c>
      <c r="O104" s="841"/>
      <c r="P104" s="841" t="s">
        <v>655</v>
      </c>
      <c r="Q104" s="841" t="s">
        <v>323</v>
      </c>
      <c r="R104" s="840" t="s">
        <v>278</v>
      </c>
      <c r="S104" s="829"/>
      <c r="T104" s="829" t="s">
        <v>655</v>
      </c>
      <c r="U104" s="829" t="s">
        <v>323</v>
      </c>
      <c r="V104" s="847" t="s">
        <v>278</v>
      </c>
    </row>
    <row r="105" spans="1:22" outlineLevel="1">
      <c r="A105" s="847" t="s">
        <v>278</v>
      </c>
      <c r="B105" s="829" t="s">
        <v>3617</v>
      </c>
      <c r="C105" s="839">
        <v>43281</v>
      </c>
      <c r="D105" s="847" t="s">
        <v>1674</v>
      </c>
      <c r="E105" s="830" t="s">
        <v>2951</v>
      </c>
      <c r="F105" s="831">
        <v>72294</v>
      </c>
      <c r="G105" s="832">
        <v>532.02</v>
      </c>
      <c r="H105" s="829">
        <v>532.02</v>
      </c>
      <c r="I105" s="829" t="s">
        <v>60</v>
      </c>
      <c r="J105" s="1263">
        <v>707.15</v>
      </c>
      <c r="K105" s="840" t="s">
        <v>650</v>
      </c>
      <c r="L105" s="841" t="s">
        <v>645</v>
      </c>
      <c r="M105" s="841" t="s">
        <v>352</v>
      </c>
      <c r="N105" s="841" t="s">
        <v>2952</v>
      </c>
      <c r="O105" s="841"/>
      <c r="P105" s="841" t="s">
        <v>5</v>
      </c>
      <c r="Q105" s="841" t="s">
        <v>323</v>
      </c>
      <c r="R105" s="840" t="s">
        <v>652</v>
      </c>
      <c r="S105" s="829"/>
      <c r="T105" s="829" t="s">
        <v>5</v>
      </c>
      <c r="U105" s="829" t="s">
        <v>323</v>
      </c>
      <c r="V105" s="847" t="s">
        <v>652</v>
      </c>
    </row>
    <row r="106" spans="1:22" outlineLevel="1">
      <c r="A106" s="847" t="s">
        <v>278</v>
      </c>
      <c r="B106" s="829" t="s">
        <v>3617</v>
      </c>
      <c r="C106" s="839">
        <v>43251</v>
      </c>
      <c r="D106" s="847" t="s">
        <v>3623</v>
      </c>
      <c r="E106" s="830" t="s">
        <v>1389</v>
      </c>
      <c r="F106" s="831">
        <v>72121</v>
      </c>
      <c r="G106" s="832">
        <v>-2.66</v>
      </c>
      <c r="H106" s="829">
        <v>-2.66</v>
      </c>
      <c r="I106" s="829" t="s">
        <v>60</v>
      </c>
      <c r="J106" s="1263">
        <v>-3.66</v>
      </c>
      <c r="K106" s="840" t="s">
        <v>650</v>
      </c>
      <c r="L106" s="841" t="s">
        <v>645</v>
      </c>
      <c r="M106" s="841" t="s">
        <v>352</v>
      </c>
      <c r="N106" s="841" t="s">
        <v>2952</v>
      </c>
      <c r="O106" s="841"/>
      <c r="P106" s="841" t="s">
        <v>4</v>
      </c>
      <c r="Q106" s="841" t="s">
        <v>323</v>
      </c>
      <c r="R106" s="840" t="s">
        <v>652</v>
      </c>
      <c r="S106" s="829"/>
      <c r="T106" s="829" t="s">
        <v>4</v>
      </c>
      <c r="U106" s="829" t="s">
        <v>323</v>
      </c>
      <c r="V106" s="847" t="s">
        <v>652</v>
      </c>
    </row>
    <row r="107" spans="1:22" outlineLevel="1">
      <c r="A107" s="847" t="s">
        <v>278</v>
      </c>
      <c r="B107" s="829" t="s">
        <v>3617</v>
      </c>
      <c r="C107" s="839">
        <v>43251</v>
      </c>
      <c r="D107" s="847" t="s">
        <v>3622</v>
      </c>
      <c r="E107" s="830" t="s">
        <v>1391</v>
      </c>
      <c r="F107" s="831">
        <v>72121</v>
      </c>
      <c r="G107" s="832">
        <v>-8.8699999999999992</v>
      </c>
      <c r="H107" s="829">
        <v>-8.8699999999999992</v>
      </c>
      <c r="I107" s="829" t="s">
        <v>60</v>
      </c>
      <c r="J107" s="1263">
        <v>-12.2</v>
      </c>
      <c r="K107" s="840" t="s">
        <v>650</v>
      </c>
      <c r="L107" s="841" t="s">
        <v>645</v>
      </c>
      <c r="M107" s="841" t="s">
        <v>352</v>
      </c>
      <c r="N107" s="841" t="s">
        <v>2952</v>
      </c>
      <c r="O107" s="841"/>
      <c r="P107" s="841" t="s">
        <v>655</v>
      </c>
      <c r="Q107" s="841" t="s">
        <v>323</v>
      </c>
      <c r="R107" s="840" t="s">
        <v>652</v>
      </c>
      <c r="S107" s="829"/>
      <c r="T107" s="829" t="s">
        <v>655</v>
      </c>
      <c r="U107" s="829" t="s">
        <v>323</v>
      </c>
      <c r="V107" s="847" t="s">
        <v>652</v>
      </c>
    </row>
    <row r="108" spans="1:22" outlineLevel="1">
      <c r="A108" s="847" t="s">
        <v>278</v>
      </c>
      <c r="B108" s="829" t="s">
        <v>3617</v>
      </c>
      <c r="C108" s="839">
        <v>43251</v>
      </c>
      <c r="D108" s="847" t="s">
        <v>3621</v>
      </c>
      <c r="E108" s="830" t="s">
        <v>3471</v>
      </c>
      <c r="F108" s="831">
        <v>72121</v>
      </c>
      <c r="G108" s="832">
        <v>-177.34</v>
      </c>
      <c r="H108" s="829">
        <v>-177.34</v>
      </c>
      <c r="I108" s="829" t="s">
        <v>60</v>
      </c>
      <c r="J108" s="1263">
        <v>-243.9</v>
      </c>
      <c r="K108" s="840" t="s">
        <v>650</v>
      </c>
      <c r="L108" s="841" t="s">
        <v>645</v>
      </c>
      <c r="M108" s="841" t="s">
        <v>352</v>
      </c>
      <c r="N108" s="841" t="s">
        <v>2952</v>
      </c>
      <c r="O108" s="841"/>
      <c r="P108" s="841" t="s">
        <v>5</v>
      </c>
      <c r="Q108" s="841" t="s">
        <v>323</v>
      </c>
      <c r="R108" s="840" t="s">
        <v>652</v>
      </c>
      <c r="S108" s="829"/>
      <c r="T108" s="829" t="s">
        <v>5</v>
      </c>
      <c r="U108" s="829" t="s">
        <v>323</v>
      </c>
      <c r="V108" s="847" t="s">
        <v>652</v>
      </c>
    </row>
    <row r="109" spans="1:22" outlineLevel="1">
      <c r="A109" s="847" t="s">
        <v>278</v>
      </c>
      <c r="B109" s="829" t="s">
        <v>3617</v>
      </c>
      <c r="C109" s="839">
        <v>43251</v>
      </c>
      <c r="D109" s="847" t="s">
        <v>3621</v>
      </c>
      <c r="E109" s="830" t="s">
        <v>3471</v>
      </c>
      <c r="F109" s="831">
        <v>72121</v>
      </c>
      <c r="G109" s="832">
        <v>-17.73</v>
      </c>
      <c r="H109" s="829">
        <v>-17.73</v>
      </c>
      <c r="I109" s="829" t="s">
        <v>60</v>
      </c>
      <c r="J109" s="1263">
        <v>-24.38</v>
      </c>
      <c r="K109" s="840" t="s">
        <v>656</v>
      </c>
      <c r="L109" s="841" t="s">
        <v>645</v>
      </c>
      <c r="M109" s="841" t="s">
        <v>352</v>
      </c>
      <c r="N109" s="841" t="s">
        <v>2952</v>
      </c>
      <c r="O109" s="841"/>
      <c r="P109" s="841" t="s">
        <v>5</v>
      </c>
      <c r="Q109" s="841" t="s">
        <v>323</v>
      </c>
      <c r="R109" s="840" t="s">
        <v>652</v>
      </c>
      <c r="S109" s="829"/>
      <c r="T109" s="829" t="s">
        <v>5</v>
      </c>
      <c r="U109" s="829" t="s">
        <v>323</v>
      </c>
      <c r="V109" s="847" t="s">
        <v>652</v>
      </c>
    </row>
    <row r="110" spans="1:22" outlineLevel="1">
      <c r="A110" s="847" t="s">
        <v>278</v>
      </c>
      <c r="B110" s="829" t="s">
        <v>3617</v>
      </c>
      <c r="C110" s="839">
        <v>43281</v>
      </c>
      <c r="D110" s="847" t="s">
        <v>1674</v>
      </c>
      <c r="E110" s="830" t="s">
        <v>2951</v>
      </c>
      <c r="F110" s="831">
        <v>72294</v>
      </c>
      <c r="G110" s="832">
        <v>53.2</v>
      </c>
      <c r="H110" s="829">
        <v>53.2</v>
      </c>
      <c r="I110" s="829" t="s">
        <v>60</v>
      </c>
      <c r="J110" s="1263">
        <v>70.709999999999994</v>
      </c>
      <c r="K110" s="840" t="s">
        <v>656</v>
      </c>
      <c r="L110" s="841" t="s">
        <v>645</v>
      </c>
      <c r="M110" s="841" t="s">
        <v>352</v>
      </c>
      <c r="N110" s="841" t="s">
        <v>2952</v>
      </c>
      <c r="O110" s="841"/>
      <c r="P110" s="841" t="s">
        <v>5</v>
      </c>
      <c r="Q110" s="841" t="s">
        <v>323</v>
      </c>
      <c r="R110" s="840" t="s">
        <v>652</v>
      </c>
      <c r="S110" s="829"/>
      <c r="T110" s="829" t="s">
        <v>5</v>
      </c>
      <c r="U110" s="829" t="s">
        <v>323</v>
      </c>
      <c r="V110" s="847" t="s">
        <v>652</v>
      </c>
    </row>
    <row r="111" spans="1:22" outlineLevel="1">
      <c r="A111" s="847" t="s">
        <v>278</v>
      </c>
      <c r="B111" s="829" t="s">
        <v>3617</v>
      </c>
      <c r="C111" s="839">
        <v>43272</v>
      </c>
      <c r="D111" s="847" t="s">
        <v>3650</v>
      </c>
      <c r="E111" s="830" t="s">
        <v>3651</v>
      </c>
      <c r="F111" s="831">
        <v>72253</v>
      </c>
      <c r="G111" s="832">
        <v>485.26</v>
      </c>
      <c r="H111" s="829">
        <v>645</v>
      </c>
      <c r="I111" s="829" t="s">
        <v>322</v>
      </c>
      <c r="J111" s="1263">
        <f>H111</f>
        <v>645</v>
      </c>
      <c r="K111" s="840" t="s">
        <v>865</v>
      </c>
      <c r="L111" s="841" t="s">
        <v>665</v>
      </c>
      <c r="M111" s="841" t="s">
        <v>352</v>
      </c>
      <c r="N111" s="841" t="s">
        <v>2952</v>
      </c>
      <c r="O111" s="841"/>
      <c r="P111" s="841" t="s">
        <v>5</v>
      </c>
      <c r="Q111" s="841" t="s">
        <v>323</v>
      </c>
      <c r="R111" s="840" t="s">
        <v>652</v>
      </c>
      <c r="S111" s="829"/>
      <c r="T111" s="829" t="s">
        <v>5</v>
      </c>
      <c r="U111" s="829" t="s">
        <v>323</v>
      </c>
      <c r="V111" s="847" t="s">
        <v>652</v>
      </c>
    </row>
    <row r="112" spans="1:22" outlineLevel="1">
      <c r="A112" s="847" t="s">
        <v>278</v>
      </c>
      <c r="B112" s="829" t="s">
        <v>3617</v>
      </c>
      <c r="C112" s="839">
        <v>43279</v>
      </c>
      <c r="D112" s="847" t="s">
        <v>3649</v>
      </c>
      <c r="E112" s="830" t="s">
        <v>2999</v>
      </c>
      <c r="F112" s="831">
        <v>72344</v>
      </c>
      <c r="G112" s="832">
        <v>5.5</v>
      </c>
      <c r="H112" s="829">
        <v>5.5</v>
      </c>
      <c r="I112" s="829" t="s">
        <v>60</v>
      </c>
      <c r="J112" s="1263">
        <v>7.31</v>
      </c>
      <c r="K112" s="840" t="s">
        <v>818</v>
      </c>
      <c r="L112" s="841" t="s">
        <v>645</v>
      </c>
      <c r="M112" s="841" t="s">
        <v>352</v>
      </c>
      <c r="N112" s="841"/>
      <c r="O112" s="841"/>
      <c r="P112" s="841" t="s">
        <v>5</v>
      </c>
      <c r="Q112" s="841" t="s">
        <v>323</v>
      </c>
      <c r="R112" s="840" t="s">
        <v>652</v>
      </c>
      <c r="S112" s="829"/>
      <c r="T112" s="829" t="s">
        <v>5</v>
      </c>
      <c r="U112" s="829" t="s">
        <v>323</v>
      </c>
      <c r="V112" s="847" t="s">
        <v>652</v>
      </c>
    </row>
    <row r="113" spans="1:22">
      <c r="A113" s="842" t="s">
        <v>647</v>
      </c>
      <c r="B113" s="842"/>
      <c r="C113" s="842"/>
      <c r="D113" s="842"/>
      <c r="E113" s="843"/>
      <c r="F113" s="844"/>
      <c r="G113" s="845">
        <f>SUM(G103:G112)</f>
        <v>903.96</v>
      </c>
      <c r="H113" s="846">
        <f>SUM(H103:H112)</f>
        <v>1063.7</v>
      </c>
      <c r="I113" s="842"/>
      <c r="J113" s="1264">
        <f>SUM(J103:J112)</f>
        <v>1192</v>
      </c>
      <c r="K113" s="842"/>
      <c r="L113" s="842"/>
      <c r="M113" s="842"/>
      <c r="N113" s="842"/>
      <c r="O113" s="842"/>
      <c r="P113" s="842"/>
      <c r="Q113" s="842"/>
      <c r="R113" s="842"/>
      <c r="S113" s="829"/>
      <c r="T113" s="829"/>
      <c r="U113" s="829"/>
      <c r="V113" s="829"/>
    </row>
    <row r="114" spans="1:22" outlineLevel="1">
      <c r="A114" s="847" t="s">
        <v>281</v>
      </c>
      <c r="B114" s="829" t="s">
        <v>3617</v>
      </c>
      <c r="C114" s="839">
        <v>43252</v>
      </c>
      <c r="D114" s="847" t="s">
        <v>3652</v>
      </c>
      <c r="E114" s="830" t="s">
        <v>3653</v>
      </c>
      <c r="F114" s="831">
        <v>72254</v>
      </c>
      <c r="G114" s="832">
        <v>3.76</v>
      </c>
      <c r="H114" s="829">
        <v>5</v>
      </c>
      <c r="I114" s="829" t="s">
        <v>322</v>
      </c>
      <c r="J114" s="1263">
        <f t="shared" ref="J114:J132" si="2">H114</f>
        <v>5</v>
      </c>
      <c r="K114" s="840" t="s">
        <v>660</v>
      </c>
      <c r="L114" s="841" t="s">
        <v>661</v>
      </c>
      <c r="M114" s="841" t="s">
        <v>352</v>
      </c>
      <c r="N114" s="841" t="s">
        <v>674</v>
      </c>
      <c r="O114" s="841"/>
      <c r="P114" s="841" t="s">
        <v>5</v>
      </c>
      <c r="Q114" s="841" t="s">
        <v>323</v>
      </c>
      <c r="R114" s="840" t="s">
        <v>652</v>
      </c>
      <c r="S114" s="829"/>
      <c r="T114" s="829" t="s">
        <v>5</v>
      </c>
      <c r="U114" s="829" t="s">
        <v>323</v>
      </c>
      <c r="V114" s="847" t="s">
        <v>652</v>
      </c>
    </row>
    <row r="115" spans="1:22" outlineLevel="1">
      <c r="A115" s="847" t="s">
        <v>281</v>
      </c>
      <c r="B115" s="829" t="s">
        <v>3617</v>
      </c>
      <c r="C115" s="839">
        <v>43257</v>
      </c>
      <c r="D115" s="847" t="s">
        <v>3630</v>
      </c>
      <c r="E115" s="830" t="s">
        <v>3654</v>
      </c>
      <c r="F115" s="831">
        <v>72254</v>
      </c>
      <c r="G115" s="832">
        <v>419.39</v>
      </c>
      <c r="H115" s="829">
        <v>557.44000000000005</v>
      </c>
      <c r="I115" s="829" t="s">
        <v>322</v>
      </c>
      <c r="J115" s="1263">
        <f t="shared" si="2"/>
        <v>557.44000000000005</v>
      </c>
      <c r="K115" s="840" t="s">
        <v>660</v>
      </c>
      <c r="L115" s="841" t="s">
        <v>661</v>
      </c>
      <c r="M115" s="841" t="s">
        <v>352</v>
      </c>
      <c r="N115" s="841" t="s">
        <v>662</v>
      </c>
      <c r="O115" s="841"/>
      <c r="P115" s="841" t="s">
        <v>5</v>
      </c>
      <c r="Q115" s="841" t="s">
        <v>323</v>
      </c>
      <c r="R115" s="840" t="s">
        <v>652</v>
      </c>
      <c r="S115" s="829"/>
      <c r="T115" s="829" t="s">
        <v>5</v>
      </c>
      <c r="U115" s="829" t="s">
        <v>323</v>
      </c>
      <c r="V115" s="847" t="s">
        <v>652</v>
      </c>
    </row>
    <row r="116" spans="1:22" outlineLevel="1">
      <c r="A116" s="847" t="s">
        <v>281</v>
      </c>
      <c r="B116" s="829" t="s">
        <v>3617</v>
      </c>
      <c r="C116" s="839">
        <v>43262</v>
      </c>
      <c r="D116" s="847" t="s">
        <v>3632</v>
      </c>
      <c r="E116" s="830" t="s">
        <v>3655</v>
      </c>
      <c r="F116" s="831">
        <v>72254</v>
      </c>
      <c r="G116" s="832">
        <v>11.29</v>
      </c>
      <c r="H116" s="829">
        <v>15</v>
      </c>
      <c r="I116" s="829" t="s">
        <v>322</v>
      </c>
      <c r="J116" s="1263">
        <f t="shared" si="2"/>
        <v>15</v>
      </c>
      <c r="K116" s="840" t="s">
        <v>660</v>
      </c>
      <c r="L116" s="841" t="s">
        <v>661</v>
      </c>
      <c r="M116" s="841" t="s">
        <v>352</v>
      </c>
      <c r="N116" s="841" t="s">
        <v>674</v>
      </c>
      <c r="O116" s="841"/>
      <c r="P116" s="841" t="s">
        <v>5</v>
      </c>
      <c r="Q116" s="841" t="s">
        <v>323</v>
      </c>
      <c r="R116" s="840" t="s">
        <v>652</v>
      </c>
      <c r="S116" s="829"/>
      <c r="T116" s="829" t="s">
        <v>5</v>
      </c>
      <c r="U116" s="829" t="s">
        <v>323</v>
      </c>
      <c r="V116" s="847" t="s">
        <v>652</v>
      </c>
    </row>
    <row r="117" spans="1:22" outlineLevel="1">
      <c r="A117" s="847" t="s">
        <v>281</v>
      </c>
      <c r="B117" s="829" t="s">
        <v>3617</v>
      </c>
      <c r="C117" s="839">
        <v>43277</v>
      </c>
      <c r="D117" s="847" t="s">
        <v>3641</v>
      </c>
      <c r="E117" s="830" t="s">
        <v>3656</v>
      </c>
      <c r="F117" s="831">
        <v>72254</v>
      </c>
      <c r="G117" s="832">
        <v>3.76</v>
      </c>
      <c r="H117" s="829">
        <v>5</v>
      </c>
      <c r="I117" s="829" t="s">
        <v>322</v>
      </c>
      <c r="J117" s="1263">
        <f t="shared" si="2"/>
        <v>5</v>
      </c>
      <c r="K117" s="840" t="s">
        <v>660</v>
      </c>
      <c r="L117" s="841" t="s">
        <v>661</v>
      </c>
      <c r="M117" s="841" t="s">
        <v>352</v>
      </c>
      <c r="N117" s="841" t="s">
        <v>1390</v>
      </c>
      <c r="O117" s="841"/>
      <c r="P117" s="841" t="s">
        <v>5</v>
      </c>
      <c r="Q117" s="841" t="s">
        <v>323</v>
      </c>
      <c r="R117" s="840" t="s">
        <v>652</v>
      </c>
      <c r="S117" s="829"/>
      <c r="T117" s="829" t="s">
        <v>5</v>
      </c>
      <c r="U117" s="829" t="s">
        <v>323</v>
      </c>
      <c r="V117" s="847" t="s">
        <v>652</v>
      </c>
    </row>
    <row r="118" spans="1:22" outlineLevel="1">
      <c r="A118" s="847" t="s">
        <v>281</v>
      </c>
      <c r="B118" s="829" t="s">
        <v>3617</v>
      </c>
      <c r="C118" s="839">
        <v>43270</v>
      </c>
      <c r="D118" s="847" t="s">
        <v>3657</v>
      </c>
      <c r="E118" s="830" t="s">
        <v>3658</v>
      </c>
      <c r="F118" s="831">
        <v>72253</v>
      </c>
      <c r="G118" s="832">
        <v>22.57</v>
      </c>
      <c r="H118" s="829">
        <v>30</v>
      </c>
      <c r="I118" s="829" t="s">
        <v>322</v>
      </c>
      <c r="J118" s="1263">
        <f t="shared" si="2"/>
        <v>30</v>
      </c>
      <c r="K118" s="840" t="s">
        <v>660</v>
      </c>
      <c r="L118" s="841" t="s">
        <v>665</v>
      </c>
      <c r="M118" s="841" t="s">
        <v>352</v>
      </c>
      <c r="N118" s="841" t="s">
        <v>1390</v>
      </c>
      <c r="O118" s="841"/>
      <c r="P118" s="841" t="s">
        <v>5</v>
      </c>
      <c r="Q118" s="841" t="s">
        <v>323</v>
      </c>
      <c r="R118" s="840" t="s">
        <v>652</v>
      </c>
      <c r="S118" s="829"/>
      <c r="T118" s="829" t="s">
        <v>5</v>
      </c>
      <c r="U118" s="829" t="s">
        <v>323</v>
      </c>
      <c r="V118" s="847" t="s">
        <v>652</v>
      </c>
    </row>
    <row r="119" spans="1:22" outlineLevel="1">
      <c r="A119" s="847" t="s">
        <v>281</v>
      </c>
      <c r="B119" s="829" t="s">
        <v>3617</v>
      </c>
      <c r="C119" s="839">
        <v>43270</v>
      </c>
      <c r="D119" s="847" t="s">
        <v>3657</v>
      </c>
      <c r="E119" s="830" t="s">
        <v>3659</v>
      </c>
      <c r="F119" s="831">
        <v>72253</v>
      </c>
      <c r="G119" s="832">
        <v>9.0299999999999994</v>
      </c>
      <c r="H119" s="829">
        <v>12</v>
      </c>
      <c r="I119" s="829" t="s">
        <v>322</v>
      </c>
      <c r="J119" s="1263">
        <f t="shared" si="2"/>
        <v>12</v>
      </c>
      <c r="K119" s="840" t="s">
        <v>660</v>
      </c>
      <c r="L119" s="841" t="s">
        <v>665</v>
      </c>
      <c r="M119" s="841" t="s">
        <v>352</v>
      </c>
      <c r="N119" s="841" t="s">
        <v>725</v>
      </c>
      <c r="O119" s="841"/>
      <c r="P119" s="841" t="s">
        <v>5</v>
      </c>
      <c r="Q119" s="841" t="s">
        <v>323</v>
      </c>
      <c r="R119" s="840" t="s">
        <v>652</v>
      </c>
      <c r="S119" s="829"/>
      <c r="T119" s="829" t="s">
        <v>5</v>
      </c>
      <c r="U119" s="829" t="s">
        <v>323</v>
      </c>
      <c r="V119" s="847" t="s">
        <v>652</v>
      </c>
    </row>
    <row r="120" spans="1:22" outlineLevel="1">
      <c r="A120" s="847" t="s">
        <v>281</v>
      </c>
      <c r="B120" s="829" t="s">
        <v>3617</v>
      </c>
      <c r="C120" s="839">
        <v>43262</v>
      </c>
      <c r="D120" s="847" t="s">
        <v>3652</v>
      </c>
      <c r="E120" s="830" t="s">
        <v>3660</v>
      </c>
      <c r="F120" s="831">
        <v>72254</v>
      </c>
      <c r="G120" s="832">
        <v>110.59</v>
      </c>
      <c r="H120" s="829">
        <v>147</v>
      </c>
      <c r="I120" s="829" t="s">
        <v>322</v>
      </c>
      <c r="J120" s="1263">
        <f t="shared" si="2"/>
        <v>147</v>
      </c>
      <c r="K120" s="840" t="s">
        <v>660</v>
      </c>
      <c r="L120" s="841" t="s">
        <v>661</v>
      </c>
      <c r="M120" s="841" t="s">
        <v>352</v>
      </c>
      <c r="N120" s="841" t="s">
        <v>662</v>
      </c>
      <c r="O120" s="841"/>
      <c r="P120" s="841" t="s">
        <v>5</v>
      </c>
      <c r="Q120" s="841" t="s">
        <v>323</v>
      </c>
      <c r="R120" s="840" t="s">
        <v>652</v>
      </c>
      <c r="S120" s="829"/>
      <c r="T120" s="829" t="s">
        <v>5</v>
      </c>
      <c r="U120" s="829" t="s">
        <v>323</v>
      </c>
      <c r="V120" s="847" t="s">
        <v>652</v>
      </c>
    </row>
    <row r="121" spans="1:22" outlineLevel="1">
      <c r="A121" s="847" t="s">
        <v>281</v>
      </c>
      <c r="B121" s="829" t="s">
        <v>3617</v>
      </c>
      <c r="C121" s="839">
        <v>43262</v>
      </c>
      <c r="D121" s="847" t="s">
        <v>3661</v>
      </c>
      <c r="E121" s="830" t="s">
        <v>3662</v>
      </c>
      <c r="F121" s="831">
        <v>72254</v>
      </c>
      <c r="G121" s="832">
        <v>45.14</v>
      </c>
      <c r="H121" s="829">
        <v>60</v>
      </c>
      <c r="I121" s="829" t="s">
        <v>322</v>
      </c>
      <c r="J121" s="1263">
        <f t="shared" si="2"/>
        <v>60</v>
      </c>
      <c r="K121" s="840" t="s">
        <v>660</v>
      </c>
      <c r="L121" s="841" t="s">
        <v>661</v>
      </c>
      <c r="M121" s="841" t="s">
        <v>352</v>
      </c>
      <c r="N121" s="841" t="s">
        <v>662</v>
      </c>
      <c r="O121" s="841"/>
      <c r="P121" s="841" t="s">
        <v>5</v>
      </c>
      <c r="Q121" s="841" t="s">
        <v>323</v>
      </c>
      <c r="R121" s="840" t="s">
        <v>652</v>
      </c>
      <c r="S121" s="829"/>
      <c r="T121" s="829" t="s">
        <v>5</v>
      </c>
      <c r="U121" s="829" t="s">
        <v>323</v>
      </c>
      <c r="V121" s="847" t="s">
        <v>652</v>
      </c>
    </row>
    <row r="122" spans="1:22" outlineLevel="1">
      <c r="A122" s="847" t="s">
        <v>281</v>
      </c>
      <c r="B122" s="829" t="s">
        <v>3617</v>
      </c>
      <c r="C122" s="839">
        <v>43270</v>
      </c>
      <c r="D122" s="847" t="s">
        <v>3663</v>
      </c>
      <c r="E122" s="830" t="s">
        <v>3664</v>
      </c>
      <c r="F122" s="831">
        <v>72254</v>
      </c>
      <c r="G122" s="832">
        <v>45.14</v>
      </c>
      <c r="H122" s="829">
        <v>60</v>
      </c>
      <c r="I122" s="829" t="s">
        <v>322</v>
      </c>
      <c r="J122" s="1263">
        <f t="shared" si="2"/>
        <v>60</v>
      </c>
      <c r="K122" s="840" t="s">
        <v>660</v>
      </c>
      <c r="L122" s="841" t="s">
        <v>661</v>
      </c>
      <c r="M122" s="841" t="s">
        <v>352</v>
      </c>
      <c r="N122" s="841" t="s">
        <v>815</v>
      </c>
      <c r="O122" s="841"/>
      <c r="P122" s="841" t="s">
        <v>5</v>
      </c>
      <c r="Q122" s="841" t="s">
        <v>323</v>
      </c>
      <c r="R122" s="840" t="s">
        <v>652</v>
      </c>
      <c r="S122" s="829"/>
      <c r="T122" s="829" t="s">
        <v>5</v>
      </c>
      <c r="U122" s="829" t="s">
        <v>323</v>
      </c>
      <c r="V122" s="847" t="s">
        <v>652</v>
      </c>
    </row>
    <row r="123" spans="1:22" outlineLevel="1">
      <c r="A123" s="847" t="s">
        <v>281</v>
      </c>
      <c r="B123" s="829" t="s">
        <v>3617</v>
      </c>
      <c r="C123" s="839">
        <v>43270</v>
      </c>
      <c r="D123" s="847" t="s">
        <v>3663</v>
      </c>
      <c r="E123" s="830" t="s">
        <v>3665</v>
      </c>
      <c r="F123" s="831">
        <v>72254</v>
      </c>
      <c r="G123" s="832">
        <v>22.57</v>
      </c>
      <c r="H123" s="829">
        <v>30</v>
      </c>
      <c r="I123" s="829" t="s">
        <v>322</v>
      </c>
      <c r="J123" s="1263">
        <f t="shared" si="2"/>
        <v>30</v>
      </c>
      <c r="K123" s="840" t="s">
        <v>660</v>
      </c>
      <c r="L123" s="841" t="s">
        <v>661</v>
      </c>
      <c r="M123" s="841" t="s">
        <v>352</v>
      </c>
      <c r="N123" s="841" t="s">
        <v>725</v>
      </c>
      <c r="O123" s="841"/>
      <c r="P123" s="841" t="s">
        <v>5</v>
      </c>
      <c r="Q123" s="841" t="s">
        <v>323</v>
      </c>
      <c r="R123" s="840" t="s">
        <v>652</v>
      </c>
      <c r="S123" s="829"/>
      <c r="T123" s="829" t="s">
        <v>5</v>
      </c>
      <c r="U123" s="829" t="s">
        <v>323</v>
      </c>
      <c r="V123" s="847" t="s">
        <v>652</v>
      </c>
    </row>
    <row r="124" spans="1:22" outlineLevel="1">
      <c r="A124" s="847" t="s">
        <v>281</v>
      </c>
      <c r="B124" s="829" t="s">
        <v>3617</v>
      </c>
      <c r="C124" s="839">
        <v>43270</v>
      </c>
      <c r="D124" s="847" t="s">
        <v>3666</v>
      </c>
      <c r="E124" s="830" t="s">
        <v>3667</v>
      </c>
      <c r="F124" s="831">
        <v>72253</v>
      </c>
      <c r="G124" s="832">
        <v>120.37</v>
      </c>
      <c r="H124" s="829">
        <v>160</v>
      </c>
      <c r="I124" s="829" t="s">
        <v>322</v>
      </c>
      <c r="J124" s="1263">
        <f t="shared" si="2"/>
        <v>160</v>
      </c>
      <c r="K124" s="840" t="s">
        <v>670</v>
      </c>
      <c r="L124" s="841" t="s">
        <v>665</v>
      </c>
      <c r="M124" s="841" t="s">
        <v>352</v>
      </c>
      <c r="N124" s="841" t="s">
        <v>725</v>
      </c>
      <c r="O124" s="841"/>
      <c r="P124" s="841" t="s">
        <v>5</v>
      </c>
      <c r="Q124" s="841" t="s">
        <v>323</v>
      </c>
      <c r="R124" s="840" t="s">
        <v>652</v>
      </c>
      <c r="S124" s="829"/>
      <c r="T124" s="829" t="s">
        <v>5</v>
      </c>
      <c r="U124" s="829" t="s">
        <v>323</v>
      </c>
      <c r="V124" s="847" t="s">
        <v>652</v>
      </c>
    </row>
    <row r="125" spans="1:22" outlineLevel="1">
      <c r="A125" s="847" t="s">
        <v>281</v>
      </c>
      <c r="B125" s="829" t="s">
        <v>3617</v>
      </c>
      <c r="C125" s="839">
        <v>43270</v>
      </c>
      <c r="D125" s="847" t="s">
        <v>3634</v>
      </c>
      <c r="E125" s="830" t="s">
        <v>3668</v>
      </c>
      <c r="F125" s="831">
        <v>72262</v>
      </c>
      <c r="G125" s="832">
        <v>473.98</v>
      </c>
      <c r="H125" s="829">
        <v>630</v>
      </c>
      <c r="I125" s="829" t="s">
        <v>322</v>
      </c>
      <c r="J125" s="1263">
        <f t="shared" si="2"/>
        <v>630</v>
      </c>
      <c r="K125" s="840" t="s">
        <v>670</v>
      </c>
      <c r="L125" s="841" t="s">
        <v>917</v>
      </c>
      <c r="M125" s="841" t="s">
        <v>352</v>
      </c>
      <c r="N125" s="841" t="s">
        <v>662</v>
      </c>
      <c r="O125" s="841"/>
      <c r="P125" s="841" t="s">
        <v>5</v>
      </c>
      <c r="Q125" s="841" t="s">
        <v>323</v>
      </c>
      <c r="R125" s="840" t="s">
        <v>652</v>
      </c>
      <c r="S125" s="829"/>
      <c r="T125" s="829" t="s">
        <v>5</v>
      </c>
      <c r="U125" s="829" t="s">
        <v>323</v>
      </c>
      <c r="V125" s="847" t="s">
        <v>652</v>
      </c>
    </row>
    <row r="126" spans="1:22" outlineLevel="1">
      <c r="A126" s="847" t="s">
        <v>281</v>
      </c>
      <c r="B126" s="829" t="s">
        <v>3617</v>
      </c>
      <c r="C126" s="839">
        <v>43273</v>
      </c>
      <c r="D126" s="847" t="s">
        <v>3669</v>
      </c>
      <c r="E126" s="830" t="s">
        <v>3670</v>
      </c>
      <c r="F126" s="831">
        <v>72254</v>
      </c>
      <c r="G126" s="832">
        <v>41.38</v>
      </c>
      <c r="H126" s="829">
        <v>55</v>
      </c>
      <c r="I126" s="829" t="s">
        <v>322</v>
      </c>
      <c r="J126" s="1263">
        <f t="shared" si="2"/>
        <v>55</v>
      </c>
      <c r="K126" s="840" t="s">
        <v>670</v>
      </c>
      <c r="L126" s="841" t="s">
        <v>661</v>
      </c>
      <c r="M126" s="841" t="s">
        <v>352</v>
      </c>
      <c r="N126" s="841" t="s">
        <v>2952</v>
      </c>
      <c r="O126" s="841"/>
      <c r="P126" s="841" t="s">
        <v>5</v>
      </c>
      <c r="Q126" s="841" t="s">
        <v>323</v>
      </c>
      <c r="R126" s="840" t="s">
        <v>652</v>
      </c>
      <c r="S126" s="829"/>
      <c r="T126" s="829" t="s">
        <v>5</v>
      </c>
      <c r="U126" s="829" t="s">
        <v>323</v>
      </c>
      <c r="V126" s="847" t="s">
        <v>652</v>
      </c>
    </row>
    <row r="127" spans="1:22" outlineLevel="1">
      <c r="A127" s="847" t="s">
        <v>281</v>
      </c>
      <c r="B127" s="829" t="s">
        <v>3617</v>
      </c>
      <c r="C127" s="839">
        <v>43281</v>
      </c>
      <c r="D127" s="847" t="s">
        <v>3671</v>
      </c>
      <c r="E127" s="830" t="s">
        <v>3672</v>
      </c>
      <c r="F127" s="831">
        <v>72254</v>
      </c>
      <c r="G127" s="832">
        <v>165.52</v>
      </c>
      <c r="H127" s="829">
        <v>220</v>
      </c>
      <c r="I127" s="829" t="s">
        <v>322</v>
      </c>
      <c r="J127" s="1263">
        <f t="shared" si="2"/>
        <v>220</v>
      </c>
      <c r="K127" s="840" t="s">
        <v>670</v>
      </c>
      <c r="L127" s="841" t="s">
        <v>661</v>
      </c>
      <c r="M127" s="841" t="s">
        <v>352</v>
      </c>
      <c r="N127" s="841" t="s">
        <v>2952</v>
      </c>
      <c r="O127" s="841"/>
      <c r="P127" s="841" t="s">
        <v>5</v>
      </c>
      <c r="Q127" s="841" t="s">
        <v>323</v>
      </c>
      <c r="R127" s="840" t="s">
        <v>652</v>
      </c>
      <c r="S127" s="829"/>
      <c r="T127" s="829" t="s">
        <v>5</v>
      </c>
      <c r="U127" s="829" t="s">
        <v>323</v>
      </c>
      <c r="V127" s="847" t="s">
        <v>652</v>
      </c>
    </row>
    <row r="128" spans="1:22" outlineLevel="1">
      <c r="A128" s="847" t="s">
        <v>281</v>
      </c>
      <c r="B128" s="829" t="s">
        <v>3617</v>
      </c>
      <c r="C128" s="839">
        <v>43262</v>
      </c>
      <c r="D128" s="847" t="s">
        <v>3661</v>
      </c>
      <c r="E128" s="830" t="s">
        <v>3673</v>
      </c>
      <c r="F128" s="831">
        <v>72254</v>
      </c>
      <c r="G128" s="832">
        <v>458.18</v>
      </c>
      <c r="H128" s="829">
        <v>609</v>
      </c>
      <c r="I128" s="829" t="s">
        <v>322</v>
      </c>
      <c r="J128" s="1263">
        <f t="shared" si="2"/>
        <v>609</v>
      </c>
      <c r="K128" s="840" t="s">
        <v>667</v>
      </c>
      <c r="L128" s="841" t="s">
        <v>661</v>
      </c>
      <c r="M128" s="841" t="s">
        <v>352</v>
      </c>
      <c r="N128" s="841" t="s">
        <v>662</v>
      </c>
      <c r="O128" s="841"/>
      <c r="P128" s="841" t="s">
        <v>5</v>
      </c>
      <c r="Q128" s="841" t="s">
        <v>323</v>
      </c>
      <c r="R128" s="840" t="s">
        <v>652</v>
      </c>
      <c r="S128" s="829"/>
      <c r="T128" s="829" t="s">
        <v>5</v>
      </c>
      <c r="U128" s="829" t="s">
        <v>323</v>
      </c>
      <c r="V128" s="847" t="s">
        <v>652</v>
      </c>
    </row>
    <row r="129" spans="1:22" outlineLevel="1">
      <c r="A129" s="847" t="s">
        <v>281</v>
      </c>
      <c r="B129" s="829" t="s">
        <v>3617</v>
      </c>
      <c r="C129" s="839">
        <v>43262</v>
      </c>
      <c r="D129" s="847" t="s">
        <v>3661</v>
      </c>
      <c r="E129" s="830" t="s">
        <v>3674</v>
      </c>
      <c r="F129" s="831">
        <v>72254</v>
      </c>
      <c r="G129" s="832">
        <v>417.55</v>
      </c>
      <c r="H129" s="829">
        <v>555</v>
      </c>
      <c r="I129" s="829" t="s">
        <v>322</v>
      </c>
      <c r="J129" s="1263">
        <f t="shared" si="2"/>
        <v>555</v>
      </c>
      <c r="K129" s="840" t="s">
        <v>667</v>
      </c>
      <c r="L129" s="841" t="s">
        <v>661</v>
      </c>
      <c r="M129" s="841" t="s">
        <v>352</v>
      </c>
      <c r="N129" s="841" t="s">
        <v>662</v>
      </c>
      <c r="O129" s="841"/>
      <c r="P129" s="841" t="s">
        <v>5</v>
      </c>
      <c r="Q129" s="841" t="s">
        <v>323</v>
      </c>
      <c r="R129" s="840" t="s">
        <v>652</v>
      </c>
      <c r="S129" s="829"/>
      <c r="T129" s="829" t="s">
        <v>5</v>
      </c>
      <c r="U129" s="829" t="s">
        <v>323</v>
      </c>
      <c r="V129" s="847" t="s">
        <v>652</v>
      </c>
    </row>
    <row r="130" spans="1:22" outlineLevel="1">
      <c r="A130" s="847" t="s">
        <v>281</v>
      </c>
      <c r="B130" s="829" t="s">
        <v>3617</v>
      </c>
      <c r="C130" s="839">
        <v>43262</v>
      </c>
      <c r="D130" s="847" t="s">
        <v>3632</v>
      </c>
      <c r="E130" s="830" t="s">
        <v>3675</v>
      </c>
      <c r="F130" s="831">
        <v>72254</v>
      </c>
      <c r="G130" s="832">
        <v>56.43</v>
      </c>
      <c r="H130" s="829">
        <v>75</v>
      </c>
      <c r="I130" s="829" t="s">
        <v>322</v>
      </c>
      <c r="J130" s="1263">
        <f t="shared" si="2"/>
        <v>75</v>
      </c>
      <c r="K130" s="840" t="s">
        <v>667</v>
      </c>
      <c r="L130" s="841" t="s">
        <v>661</v>
      </c>
      <c r="M130" s="841" t="s">
        <v>352</v>
      </c>
      <c r="N130" s="841" t="s">
        <v>674</v>
      </c>
      <c r="O130" s="841"/>
      <c r="P130" s="841" t="s">
        <v>5</v>
      </c>
      <c r="Q130" s="841" t="s">
        <v>323</v>
      </c>
      <c r="R130" s="840" t="s">
        <v>652</v>
      </c>
      <c r="S130" s="829"/>
      <c r="T130" s="829" t="s">
        <v>5</v>
      </c>
      <c r="U130" s="829" t="s">
        <v>323</v>
      </c>
      <c r="V130" s="847" t="s">
        <v>652</v>
      </c>
    </row>
    <row r="131" spans="1:22" outlineLevel="1">
      <c r="A131" s="847" t="s">
        <v>281</v>
      </c>
      <c r="B131" s="829" t="s">
        <v>3617</v>
      </c>
      <c r="C131" s="839">
        <v>43270</v>
      </c>
      <c r="D131" s="847" t="s">
        <v>3641</v>
      </c>
      <c r="E131" s="830" t="s">
        <v>3676</v>
      </c>
      <c r="F131" s="831">
        <v>72254</v>
      </c>
      <c r="G131" s="832">
        <v>73.73</v>
      </c>
      <c r="H131" s="829">
        <v>98</v>
      </c>
      <c r="I131" s="829" t="s">
        <v>322</v>
      </c>
      <c r="J131" s="1263">
        <f t="shared" si="2"/>
        <v>98</v>
      </c>
      <c r="K131" s="840" t="s">
        <v>667</v>
      </c>
      <c r="L131" s="841" t="s">
        <v>661</v>
      </c>
      <c r="M131" s="841" t="s">
        <v>352</v>
      </c>
      <c r="N131" s="841" t="s">
        <v>2952</v>
      </c>
      <c r="O131" s="841"/>
      <c r="P131" s="841" t="s">
        <v>5</v>
      </c>
      <c r="Q131" s="841" t="s">
        <v>323</v>
      </c>
      <c r="R131" s="840" t="s">
        <v>652</v>
      </c>
      <c r="S131" s="829"/>
      <c r="T131" s="829" t="s">
        <v>5</v>
      </c>
      <c r="U131" s="829" t="s">
        <v>323</v>
      </c>
      <c r="V131" s="847" t="s">
        <v>652</v>
      </c>
    </row>
    <row r="132" spans="1:22" outlineLevel="1">
      <c r="A132" s="847" t="s">
        <v>281</v>
      </c>
      <c r="B132" s="829" t="s">
        <v>3617</v>
      </c>
      <c r="C132" s="839">
        <v>43270</v>
      </c>
      <c r="D132" s="847" t="s">
        <v>3634</v>
      </c>
      <c r="E132" s="830" t="s">
        <v>3677</v>
      </c>
      <c r="F132" s="831">
        <v>72262</v>
      </c>
      <c r="G132" s="832">
        <v>203.13</v>
      </c>
      <c r="H132" s="829">
        <v>270</v>
      </c>
      <c r="I132" s="829" t="s">
        <v>322</v>
      </c>
      <c r="J132" s="1263">
        <f t="shared" si="2"/>
        <v>270</v>
      </c>
      <c r="K132" s="840" t="s">
        <v>996</v>
      </c>
      <c r="L132" s="841" t="s">
        <v>917</v>
      </c>
      <c r="M132" s="841" t="s">
        <v>352</v>
      </c>
      <c r="N132" s="841"/>
      <c r="O132" s="841"/>
      <c r="P132" s="841" t="s">
        <v>5</v>
      </c>
      <c r="Q132" s="841" t="s">
        <v>323</v>
      </c>
      <c r="R132" s="840" t="s">
        <v>652</v>
      </c>
      <c r="S132" s="829"/>
      <c r="T132" s="829" t="s">
        <v>5</v>
      </c>
      <c r="U132" s="829" t="s">
        <v>323</v>
      </c>
      <c r="V132" s="847" t="s">
        <v>652</v>
      </c>
    </row>
    <row r="133" spans="1:22">
      <c r="A133" s="842" t="s">
        <v>647</v>
      </c>
      <c r="B133" s="842"/>
      <c r="C133" s="842"/>
      <c r="D133" s="842"/>
      <c r="E133" s="843"/>
      <c r="F133" s="844"/>
      <c r="G133" s="845">
        <f>SUM(G114:G132)</f>
        <v>2703.51</v>
      </c>
      <c r="H133" s="846">
        <f>SUM(H114:H132)</f>
        <v>3593.44</v>
      </c>
      <c r="I133" s="842"/>
      <c r="J133" s="1264">
        <f>SUM(J114:J132)</f>
        <v>3593.44</v>
      </c>
      <c r="K133" s="842"/>
      <c r="L133" s="842"/>
      <c r="M133" s="842"/>
      <c r="N133" s="842"/>
      <c r="O133" s="842"/>
      <c r="P133" s="842"/>
      <c r="Q133" s="842"/>
      <c r="R133" s="842"/>
      <c r="S133" s="829"/>
      <c r="T133" s="829"/>
      <c r="U133" s="829"/>
      <c r="V133" s="829"/>
    </row>
    <row r="134" spans="1:22" outlineLevel="1">
      <c r="A134" s="847" t="s">
        <v>285</v>
      </c>
      <c r="B134" s="829" t="s">
        <v>3617</v>
      </c>
      <c r="C134" s="839">
        <v>43281</v>
      </c>
      <c r="D134" s="847" t="s">
        <v>3678</v>
      </c>
      <c r="E134" s="830" t="s">
        <v>824</v>
      </c>
      <c r="F134" s="831">
        <v>72253</v>
      </c>
      <c r="G134" s="832">
        <v>3.76</v>
      </c>
      <c r="H134" s="829">
        <v>5</v>
      </c>
      <c r="I134" s="829" t="s">
        <v>322</v>
      </c>
      <c r="J134" s="1263">
        <f t="shared" ref="J134:J156" si="3">H134</f>
        <v>5</v>
      </c>
      <c r="K134" s="840" t="s">
        <v>818</v>
      </c>
      <c r="L134" s="841" t="s">
        <v>665</v>
      </c>
      <c r="M134" s="841" t="s">
        <v>352</v>
      </c>
      <c r="N134" s="841"/>
      <c r="O134" s="841"/>
      <c r="P134" s="841" t="s">
        <v>5</v>
      </c>
      <c r="Q134" s="841" t="s">
        <v>323</v>
      </c>
      <c r="R134" s="840" t="s">
        <v>652</v>
      </c>
      <c r="S134" s="829"/>
      <c r="T134" s="829" t="s">
        <v>5</v>
      </c>
      <c r="U134" s="829" t="s">
        <v>323</v>
      </c>
      <c r="V134" s="847" t="s">
        <v>652</v>
      </c>
    </row>
    <row r="135" spans="1:22" outlineLevel="1">
      <c r="A135" s="847" t="s">
        <v>285</v>
      </c>
      <c r="B135" s="829" t="s">
        <v>3617</v>
      </c>
      <c r="C135" s="839">
        <v>43281</v>
      </c>
      <c r="D135" s="847" t="s">
        <v>3678</v>
      </c>
      <c r="E135" s="830" t="s">
        <v>825</v>
      </c>
      <c r="F135" s="831">
        <v>72253</v>
      </c>
      <c r="G135" s="832">
        <v>0.6</v>
      </c>
      <c r="H135" s="829">
        <v>0.8</v>
      </c>
      <c r="I135" s="829" t="s">
        <v>322</v>
      </c>
      <c r="J135" s="1263">
        <f t="shared" si="3"/>
        <v>0.8</v>
      </c>
      <c r="K135" s="840" t="s">
        <v>818</v>
      </c>
      <c r="L135" s="841" t="s">
        <v>665</v>
      </c>
      <c r="M135" s="841" t="s">
        <v>352</v>
      </c>
      <c r="N135" s="841"/>
      <c r="O135" s="841"/>
      <c r="P135" s="841" t="s">
        <v>5</v>
      </c>
      <c r="Q135" s="841" t="s">
        <v>323</v>
      </c>
      <c r="R135" s="840" t="s">
        <v>652</v>
      </c>
      <c r="S135" s="829"/>
      <c r="T135" s="829" t="s">
        <v>5</v>
      </c>
      <c r="U135" s="829" t="s">
        <v>323</v>
      </c>
      <c r="V135" s="847" t="s">
        <v>652</v>
      </c>
    </row>
    <row r="136" spans="1:22" outlineLevel="1">
      <c r="A136" s="847" t="s">
        <v>285</v>
      </c>
      <c r="B136" s="829" t="s">
        <v>3617</v>
      </c>
      <c r="C136" s="839">
        <v>43281</v>
      </c>
      <c r="D136" s="847" t="s">
        <v>3679</v>
      </c>
      <c r="E136" s="830" t="s">
        <v>2852</v>
      </c>
      <c r="F136" s="831">
        <v>72254</v>
      </c>
      <c r="G136" s="832">
        <v>3.55</v>
      </c>
      <c r="H136" s="829">
        <v>4.72</v>
      </c>
      <c r="I136" s="829" t="s">
        <v>322</v>
      </c>
      <c r="J136" s="1263">
        <f t="shared" si="3"/>
        <v>4.72</v>
      </c>
      <c r="K136" s="840" t="s">
        <v>818</v>
      </c>
      <c r="L136" s="841" t="s">
        <v>661</v>
      </c>
      <c r="M136" s="841" t="s">
        <v>352</v>
      </c>
      <c r="N136" s="841"/>
      <c r="O136" s="841"/>
      <c r="P136" s="841" t="s">
        <v>5</v>
      </c>
      <c r="Q136" s="841" t="s">
        <v>323</v>
      </c>
      <c r="R136" s="840" t="s">
        <v>652</v>
      </c>
      <c r="S136" s="829"/>
      <c r="T136" s="829" t="s">
        <v>5</v>
      </c>
      <c r="U136" s="829" t="s">
        <v>323</v>
      </c>
      <c r="V136" s="847" t="s">
        <v>652</v>
      </c>
    </row>
    <row r="137" spans="1:22" outlineLevel="1">
      <c r="A137" s="847" t="s">
        <v>285</v>
      </c>
      <c r="B137" s="829" t="s">
        <v>3617</v>
      </c>
      <c r="C137" s="839">
        <v>43281</v>
      </c>
      <c r="D137" s="847" t="s">
        <v>3679</v>
      </c>
      <c r="E137" s="830" t="s">
        <v>2854</v>
      </c>
      <c r="F137" s="831">
        <v>72254</v>
      </c>
      <c r="G137" s="832">
        <v>3.55</v>
      </c>
      <c r="H137" s="829">
        <v>4.72</v>
      </c>
      <c r="I137" s="829" t="s">
        <v>322</v>
      </c>
      <c r="J137" s="1263">
        <f t="shared" si="3"/>
        <v>4.72</v>
      </c>
      <c r="K137" s="840" t="s">
        <v>818</v>
      </c>
      <c r="L137" s="841" t="s">
        <v>661</v>
      </c>
      <c r="M137" s="841" t="s">
        <v>352</v>
      </c>
      <c r="N137" s="841"/>
      <c r="O137" s="841"/>
      <c r="P137" s="841" t="s">
        <v>5</v>
      </c>
      <c r="Q137" s="841" t="s">
        <v>323</v>
      </c>
      <c r="R137" s="840" t="s">
        <v>652</v>
      </c>
      <c r="S137" s="829"/>
      <c r="T137" s="829" t="s">
        <v>5</v>
      </c>
      <c r="U137" s="829" t="s">
        <v>323</v>
      </c>
      <c r="V137" s="847" t="s">
        <v>652</v>
      </c>
    </row>
    <row r="138" spans="1:22" outlineLevel="1">
      <c r="A138" s="847" t="s">
        <v>285</v>
      </c>
      <c r="B138" s="829" t="s">
        <v>3617</v>
      </c>
      <c r="C138" s="839">
        <v>43281</v>
      </c>
      <c r="D138" s="847" t="s">
        <v>3679</v>
      </c>
      <c r="E138" s="830" t="s">
        <v>2855</v>
      </c>
      <c r="F138" s="831">
        <v>72254</v>
      </c>
      <c r="G138" s="832">
        <v>3.55</v>
      </c>
      <c r="H138" s="829">
        <v>4.72</v>
      </c>
      <c r="I138" s="829" t="s">
        <v>322</v>
      </c>
      <c r="J138" s="1263">
        <f t="shared" si="3"/>
        <v>4.72</v>
      </c>
      <c r="K138" s="840" t="s">
        <v>818</v>
      </c>
      <c r="L138" s="841" t="s">
        <v>661</v>
      </c>
      <c r="M138" s="841" t="s">
        <v>352</v>
      </c>
      <c r="N138" s="841"/>
      <c r="O138" s="841"/>
      <c r="P138" s="841" t="s">
        <v>5</v>
      </c>
      <c r="Q138" s="841" t="s">
        <v>323</v>
      </c>
      <c r="R138" s="840" t="s">
        <v>652</v>
      </c>
      <c r="S138" s="829"/>
      <c r="T138" s="829" t="s">
        <v>5</v>
      </c>
      <c r="U138" s="829" t="s">
        <v>323</v>
      </c>
      <c r="V138" s="847" t="s">
        <v>652</v>
      </c>
    </row>
    <row r="139" spans="1:22" outlineLevel="1">
      <c r="A139" s="847" t="s">
        <v>285</v>
      </c>
      <c r="B139" s="829" t="s">
        <v>3617</v>
      </c>
      <c r="C139" s="839">
        <v>43281</v>
      </c>
      <c r="D139" s="847" t="s">
        <v>3679</v>
      </c>
      <c r="E139" s="830" t="s">
        <v>3680</v>
      </c>
      <c r="F139" s="831">
        <v>72254</v>
      </c>
      <c r="G139" s="832">
        <v>26.11</v>
      </c>
      <c r="H139" s="829">
        <v>34.71</v>
      </c>
      <c r="I139" s="829" t="s">
        <v>322</v>
      </c>
      <c r="J139" s="1263">
        <f t="shared" si="3"/>
        <v>34.71</v>
      </c>
      <c r="K139" s="840" t="s">
        <v>818</v>
      </c>
      <c r="L139" s="841" t="s">
        <v>661</v>
      </c>
      <c r="M139" s="841" t="s">
        <v>352</v>
      </c>
      <c r="N139" s="841"/>
      <c r="O139" s="841"/>
      <c r="P139" s="841" t="s">
        <v>5</v>
      </c>
      <c r="Q139" s="841" t="s">
        <v>323</v>
      </c>
      <c r="R139" s="840" t="s">
        <v>652</v>
      </c>
      <c r="S139" s="829"/>
      <c r="T139" s="829" t="s">
        <v>5</v>
      </c>
      <c r="U139" s="829" t="s">
        <v>323</v>
      </c>
      <c r="V139" s="847" t="s">
        <v>652</v>
      </c>
    </row>
    <row r="140" spans="1:22" outlineLevel="1">
      <c r="A140" s="847" t="s">
        <v>285</v>
      </c>
      <c r="B140" s="829" t="s">
        <v>3617</v>
      </c>
      <c r="C140" s="839">
        <v>43281</v>
      </c>
      <c r="D140" s="847" t="s">
        <v>3679</v>
      </c>
      <c r="E140" s="830" t="s">
        <v>3680</v>
      </c>
      <c r="F140" s="831">
        <v>72254</v>
      </c>
      <c r="G140" s="832">
        <v>25.07</v>
      </c>
      <c r="H140" s="829">
        <v>33.32</v>
      </c>
      <c r="I140" s="829" t="s">
        <v>322</v>
      </c>
      <c r="J140" s="1263">
        <f t="shared" si="3"/>
        <v>33.32</v>
      </c>
      <c r="K140" s="840" t="s">
        <v>818</v>
      </c>
      <c r="L140" s="841" t="s">
        <v>661</v>
      </c>
      <c r="M140" s="841" t="s">
        <v>352</v>
      </c>
      <c r="N140" s="841"/>
      <c r="O140" s="841"/>
      <c r="P140" s="841" t="s">
        <v>5</v>
      </c>
      <c r="Q140" s="841" t="s">
        <v>323</v>
      </c>
      <c r="R140" s="840" t="s">
        <v>652</v>
      </c>
      <c r="S140" s="829"/>
      <c r="T140" s="829" t="s">
        <v>5</v>
      </c>
      <c r="U140" s="829" t="s">
        <v>323</v>
      </c>
      <c r="V140" s="847" t="s">
        <v>652</v>
      </c>
    </row>
    <row r="141" spans="1:22" outlineLevel="1">
      <c r="A141" s="847" t="s">
        <v>285</v>
      </c>
      <c r="B141" s="829" t="s">
        <v>3617</v>
      </c>
      <c r="C141" s="839">
        <v>43281</v>
      </c>
      <c r="D141" s="847" t="s">
        <v>3679</v>
      </c>
      <c r="E141" s="830" t="s">
        <v>3680</v>
      </c>
      <c r="F141" s="831">
        <v>72254</v>
      </c>
      <c r="G141" s="832">
        <v>22.52</v>
      </c>
      <c r="H141" s="829">
        <v>29.93</v>
      </c>
      <c r="I141" s="829" t="s">
        <v>322</v>
      </c>
      <c r="J141" s="1263">
        <f t="shared" si="3"/>
        <v>29.93</v>
      </c>
      <c r="K141" s="840" t="s">
        <v>818</v>
      </c>
      <c r="L141" s="841" t="s">
        <v>661</v>
      </c>
      <c r="M141" s="841" t="s">
        <v>352</v>
      </c>
      <c r="N141" s="841"/>
      <c r="O141" s="841"/>
      <c r="P141" s="841" t="s">
        <v>5</v>
      </c>
      <c r="Q141" s="841" t="s">
        <v>323</v>
      </c>
      <c r="R141" s="840" t="s">
        <v>652</v>
      </c>
      <c r="S141" s="829"/>
      <c r="T141" s="829" t="s">
        <v>5</v>
      </c>
      <c r="U141" s="829" t="s">
        <v>323</v>
      </c>
      <c r="V141" s="847" t="s">
        <v>652</v>
      </c>
    </row>
    <row r="142" spans="1:22" outlineLevel="1">
      <c r="A142" s="847" t="s">
        <v>285</v>
      </c>
      <c r="B142" s="829" t="s">
        <v>3617</v>
      </c>
      <c r="C142" s="839">
        <v>43281</v>
      </c>
      <c r="D142" s="847" t="s">
        <v>3679</v>
      </c>
      <c r="E142" s="830" t="s">
        <v>3680</v>
      </c>
      <c r="F142" s="831">
        <v>72254</v>
      </c>
      <c r="G142" s="832">
        <v>19.46</v>
      </c>
      <c r="H142" s="829">
        <v>25.87</v>
      </c>
      <c r="I142" s="829" t="s">
        <v>322</v>
      </c>
      <c r="J142" s="1263">
        <f t="shared" si="3"/>
        <v>25.87</v>
      </c>
      <c r="K142" s="840" t="s">
        <v>818</v>
      </c>
      <c r="L142" s="841" t="s">
        <v>661</v>
      </c>
      <c r="M142" s="841" t="s">
        <v>352</v>
      </c>
      <c r="N142" s="841"/>
      <c r="O142" s="841"/>
      <c r="P142" s="841" t="s">
        <v>5</v>
      </c>
      <c r="Q142" s="841" t="s">
        <v>323</v>
      </c>
      <c r="R142" s="840" t="s">
        <v>652</v>
      </c>
      <c r="S142" s="829"/>
      <c r="T142" s="829" t="s">
        <v>5</v>
      </c>
      <c r="U142" s="829" t="s">
        <v>323</v>
      </c>
      <c r="V142" s="847" t="s">
        <v>652</v>
      </c>
    </row>
    <row r="143" spans="1:22" outlineLevel="1">
      <c r="A143" s="847" t="s">
        <v>285</v>
      </c>
      <c r="B143" s="829" t="s">
        <v>3617</v>
      </c>
      <c r="C143" s="839">
        <v>43281</v>
      </c>
      <c r="D143" s="847" t="s">
        <v>3679</v>
      </c>
      <c r="E143" s="830" t="s">
        <v>2327</v>
      </c>
      <c r="F143" s="831">
        <v>72254</v>
      </c>
      <c r="G143" s="832">
        <v>100.99</v>
      </c>
      <c r="H143" s="829">
        <v>134.24</v>
      </c>
      <c r="I143" s="829" t="s">
        <v>322</v>
      </c>
      <c r="J143" s="1263">
        <f t="shared" si="3"/>
        <v>134.24</v>
      </c>
      <c r="K143" s="840" t="s">
        <v>818</v>
      </c>
      <c r="L143" s="841" t="s">
        <v>661</v>
      </c>
      <c r="M143" s="841" t="s">
        <v>352</v>
      </c>
      <c r="N143" s="841"/>
      <c r="O143" s="841"/>
      <c r="P143" s="841" t="s">
        <v>5</v>
      </c>
      <c r="Q143" s="841" t="s">
        <v>323</v>
      </c>
      <c r="R143" s="840" t="s">
        <v>652</v>
      </c>
      <c r="S143" s="829"/>
      <c r="T143" s="829" t="s">
        <v>5</v>
      </c>
      <c r="U143" s="829" t="s">
        <v>323</v>
      </c>
      <c r="V143" s="847" t="s">
        <v>652</v>
      </c>
    </row>
    <row r="144" spans="1:22" outlineLevel="1">
      <c r="A144" s="847" t="s">
        <v>285</v>
      </c>
      <c r="B144" s="829" t="s">
        <v>3617</v>
      </c>
      <c r="C144" s="839">
        <v>43281</v>
      </c>
      <c r="D144" s="847" t="s">
        <v>3679</v>
      </c>
      <c r="E144" s="830" t="s">
        <v>3680</v>
      </c>
      <c r="F144" s="831">
        <v>72254</v>
      </c>
      <c r="G144" s="832">
        <v>3.9</v>
      </c>
      <c r="H144" s="829">
        <v>5.19</v>
      </c>
      <c r="I144" s="829" t="s">
        <v>322</v>
      </c>
      <c r="J144" s="1263">
        <f t="shared" si="3"/>
        <v>5.19</v>
      </c>
      <c r="K144" s="840" t="s">
        <v>818</v>
      </c>
      <c r="L144" s="841" t="s">
        <v>661</v>
      </c>
      <c r="M144" s="841" t="s">
        <v>352</v>
      </c>
      <c r="N144" s="841"/>
      <c r="O144" s="841"/>
      <c r="P144" s="841" t="s">
        <v>5</v>
      </c>
      <c r="Q144" s="841" t="s">
        <v>323</v>
      </c>
      <c r="R144" s="840" t="s">
        <v>652</v>
      </c>
      <c r="S144" s="829"/>
      <c r="T144" s="829" t="s">
        <v>5</v>
      </c>
      <c r="U144" s="829" t="s">
        <v>323</v>
      </c>
      <c r="V144" s="847" t="s">
        <v>652</v>
      </c>
    </row>
    <row r="145" spans="1:22" outlineLevel="1">
      <c r="A145" s="847" t="s">
        <v>285</v>
      </c>
      <c r="B145" s="829" t="s">
        <v>3617</v>
      </c>
      <c r="C145" s="839">
        <v>43281</v>
      </c>
      <c r="D145" s="847" t="s">
        <v>3679</v>
      </c>
      <c r="E145" s="830" t="s">
        <v>3680</v>
      </c>
      <c r="F145" s="831">
        <v>72254</v>
      </c>
      <c r="G145" s="832">
        <v>4.21</v>
      </c>
      <c r="H145" s="829">
        <v>5.59</v>
      </c>
      <c r="I145" s="829" t="s">
        <v>322</v>
      </c>
      <c r="J145" s="1263">
        <f t="shared" si="3"/>
        <v>5.59</v>
      </c>
      <c r="K145" s="840" t="s">
        <v>818</v>
      </c>
      <c r="L145" s="841" t="s">
        <v>661</v>
      </c>
      <c r="M145" s="841" t="s">
        <v>352</v>
      </c>
      <c r="N145" s="841"/>
      <c r="O145" s="841"/>
      <c r="P145" s="841" t="s">
        <v>5</v>
      </c>
      <c r="Q145" s="841" t="s">
        <v>323</v>
      </c>
      <c r="R145" s="840" t="s">
        <v>652</v>
      </c>
      <c r="S145" s="829"/>
      <c r="T145" s="829" t="s">
        <v>5</v>
      </c>
      <c r="U145" s="829" t="s">
        <v>323</v>
      </c>
      <c r="V145" s="847" t="s">
        <v>652</v>
      </c>
    </row>
    <row r="146" spans="1:22" outlineLevel="1">
      <c r="A146" s="847" t="s">
        <v>285</v>
      </c>
      <c r="B146" s="829" t="s">
        <v>3617</v>
      </c>
      <c r="C146" s="839">
        <v>43281</v>
      </c>
      <c r="D146" s="847" t="s">
        <v>3679</v>
      </c>
      <c r="E146" s="830" t="s">
        <v>3680</v>
      </c>
      <c r="F146" s="831">
        <v>72254</v>
      </c>
      <c r="G146" s="832">
        <v>2.62</v>
      </c>
      <c r="H146" s="829">
        <v>3.48</v>
      </c>
      <c r="I146" s="829" t="s">
        <v>322</v>
      </c>
      <c r="J146" s="1263">
        <f t="shared" si="3"/>
        <v>3.48</v>
      </c>
      <c r="K146" s="840" t="s">
        <v>818</v>
      </c>
      <c r="L146" s="841" t="s">
        <v>661</v>
      </c>
      <c r="M146" s="841" t="s">
        <v>352</v>
      </c>
      <c r="N146" s="841"/>
      <c r="O146" s="841"/>
      <c r="P146" s="841" t="s">
        <v>5</v>
      </c>
      <c r="Q146" s="841" t="s">
        <v>323</v>
      </c>
      <c r="R146" s="840" t="s">
        <v>652</v>
      </c>
      <c r="S146" s="829"/>
      <c r="T146" s="829" t="s">
        <v>5</v>
      </c>
      <c r="U146" s="829" t="s">
        <v>323</v>
      </c>
      <c r="V146" s="847" t="s">
        <v>652</v>
      </c>
    </row>
    <row r="147" spans="1:22" outlineLevel="1">
      <c r="A147" s="847" t="s">
        <v>285</v>
      </c>
      <c r="B147" s="829" t="s">
        <v>3617</v>
      </c>
      <c r="C147" s="839">
        <v>43281</v>
      </c>
      <c r="D147" s="847" t="s">
        <v>3679</v>
      </c>
      <c r="E147" s="830" t="s">
        <v>3680</v>
      </c>
      <c r="F147" s="831">
        <v>72254</v>
      </c>
      <c r="G147" s="832">
        <v>5.0199999999999996</v>
      </c>
      <c r="H147" s="829">
        <v>6.67</v>
      </c>
      <c r="I147" s="829" t="s">
        <v>322</v>
      </c>
      <c r="J147" s="1263">
        <f t="shared" si="3"/>
        <v>6.67</v>
      </c>
      <c r="K147" s="840" t="s">
        <v>818</v>
      </c>
      <c r="L147" s="841" t="s">
        <v>661</v>
      </c>
      <c r="M147" s="841" t="s">
        <v>352</v>
      </c>
      <c r="N147" s="841"/>
      <c r="O147" s="841"/>
      <c r="P147" s="841" t="s">
        <v>5</v>
      </c>
      <c r="Q147" s="841" t="s">
        <v>323</v>
      </c>
      <c r="R147" s="840" t="s">
        <v>652</v>
      </c>
      <c r="S147" s="829"/>
      <c r="T147" s="829" t="s">
        <v>5</v>
      </c>
      <c r="U147" s="829" t="s">
        <v>323</v>
      </c>
      <c r="V147" s="847" t="s">
        <v>652</v>
      </c>
    </row>
    <row r="148" spans="1:22" outlineLevel="1">
      <c r="A148" s="847" t="s">
        <v>285</v>
      </c>
      <c r="B148" s="829" t="s">
        <v>3617</v>
      </c>
      <c r="C148" s="839">
        <v>43281</v>
      </c>
      <c r="D148" s="847" t="s">
        <v>3679</v>
      </c>
      <c r="E148" s="830" t="s">
        <v>3680</v>
      </c>
      <c r="F148" s="831">
        <v>72254</v>
      </c>
      <c r="G148" s="832">
        <v>4.9400000000000004</v>
      </c>
      <c r="H148" s="829">
        <v>6.57</v>
      </c>
      <c r="I148" s="829" t="s">
        <v>322</v>
      </c>
      <c r="J148" s="1263">
        <f t="shared" si="3"/>
        <v>6.57</v>
      </c>
      <c r="K148" s="840" t="s">
        <v>818</v>
      </c>
      <c r="L148" s="841" t="s">
        <v>661</v>
      </c>
      <c r="M148" s="841" t="s">
        <v>352</v>
      </c>
      <c r="N148" s="841"/>
      <c r="O148" s="841"/>
      <c r="P148" s="841" t="s">
        <v>5</v>
      </c>
      <c r="Q148" s="841" t="s">
        <v>323</v>
      </c>
      <c r="R148" s="840" t="s">
        <v>652</v>
      </c>
      <c r="S148" s="829"/>
      <c r="T148" s="829" t="s">
        <v>5</v>
      </c>
      <c r="U148" s="829" t="s">
        <v>323</v>
      </c>
      <c r="V148" s="847" t="s">
        <v>652</v>
      </c>
    </row>
    <row r="149" spans="1:22" outlineLevel="1">
      <c r="A149" s="847" t="s">
        <v>285</v>
      </c>
      <c r="B149" s="829" t="s">
        <v>3617</v>
      </c>
      <c r="C149" s="839">
        <v>43281</v>
      </c>
      <c r="D149" s="847" t="s">
        <v>3679</v>
      </c>
      <c r="E149" s="830" t="s">
        <v>3680</v>
      </c>
      <c r="F149" s="831">
        <v>72254</v>
      </c>
      <c r="G149" s="832">
        <v>6.28</v>
      </c>
      <c r="H149" s="829">
        <v>8.35</v>
      </c>
      <c r="I149" s="829" t="s">
        <v>322</v>
      </c>
      <c r="J149" s="1263">
        <f t="shared" si="3"/>
        <v>8.35</v>
      </c>
      <c r="K149" s="840" t="s">
        <v>818</v>
      </c>
      <c r="L149" s="841" t="s">
        <v>661</v>
      </c>
      <c r="M149" s="841" t="s">
        <v>352</v>
      </c>
      <c r="N149" s="841"/>
      <c r="O149" s="841"/>
      <c r="P149" s="841" t="s">
        <v>5</v>
      </c>
      <c r="Q149" s="841" t="s">
        <v>323</v>
      </c>
      <c r="R149" s="840" t="s">
        <v>652</v>
      </c>
      <c r="S149" s="829"/>
      <c r="T149" s="829" t="s">
        <v>5</v>
      </c>
      <c r="U149" s="829" t="s">
        <v>323</v>
      </c>
      <c r="V149" s="847" t="s">
        <v>652</v>
      </c>
    </row>
    <row r="150" spans="1:22" outlineLevel="1">
      <c r="A150" s="847" t="s">
        <v>285</v>
      </c>
      <c r="B150" s="829" t="s">
        <v>3617</v>
      </c>
      <c r="C150" s="839">
        <v>43281</v>
      </c>
      <c r="D150" s="847" t="s">
        <v>3679</v>
      </c>
      <c r="E150" s="830" t="s">
        <v>2852</v>
      </c>
      <c r="F150" s="831">
        <v>72254</v>
      </c>
      <c r="G150" s="832">
        <v>12.9</v>
      </c>
      <c r="H150" s="829">
        <v>17.14</v>
      </c>
      <c r="I150" s="829" t="s">
        <v>322</v>
      </c>
      <c r="J150" s="1263">
        <f t="shared" si="3"/>
        <v>17.14</v>
      </c>
      <c r="K150" s="840" t="s">
        <v>818</v>
      </c>
      <c r="L150" s="841" t="s">
        <v>661</v>
      </c>
      <c r="M150" s="841" t="s">
        <v>352</v>
      </c>
      <c r="N150" s="841"/>
      <c r="O150" s="841"/>
      <c r="P150" s="841" t="s">
        <v>5</v>
      </c>
      <c r="Q150" s="841" t="s">
        <v>323</v>
      </c>
      <c r="R150" s="840" t="s">
        <v>652</v>
      </c>
      <c r="S150" s="829"/>
      <c r="T150" s="829" t="s">
        <v>5</v>
      </c>
      <c r="U150" s="829" t="s">
        <v>323</v>
      </c>
      <c r="V150" s="847" t="s">
        <v>652</v>
      </c>
    </row>
    <row r="151" spans="1:22" outlineLevel="1">
      <c r="A151" s="847" t="s">
        <v>285</v>
      </c>
      <c r="B151" s="829" t="s">
        <v>3617</v>
      </c>
      <c r="C151" s="839">
        <v>43281</v>
      </c>
      <c r="D151" s="847" t="s">
        <v>3679</v>
      </c>
      <c r="E151" s="830" t="s">
        <v>2854</v>
      </c>
      <c r="F151" s="831">
        <v>72254</v>
      </c>
      <c r="G151" s="832">
        <v>12.9</v>
      </c>
      <c r="H151" s="829">
        <v>17.14</v>
      </c>
      <c r="I151" s="829" t="s">
        <v>322</v>
      </c>
      <c r="J151" s="1263">
        <f t="shared" si="3"/>
        <v>17.14</v>
      </c>
      <c r="K151" s="840" t="s">
        <v>818</v>
      </c>
      <c r="L151" s="841" t="s">
        <v>661</v>
      </c>
      <c r="M151" s="841" t="s">
        <v>352</v>
      </c>
      <c r="N151" s="841"/>
      <c r="O151" s="841"/>
      <c r="P151" s="841" t="s">
        <v>5</v>
      </c>
      <c r="Q151" s="841" t="s">
        <v>323</v>
      </c>
      <c r="R151" s="840" t="s">
        <v>652</v>
      </c>
      <c r="S151" s="829"/>
      <c r="T151" s="829" t="s">
        <v>5</v>
      </c>
      <c r="U151" s="829" t="s">
        <v>323</v>
      </c>
      <c r="V151" s="847" t="s">
        <v>652</v>
      </c>
    </row>
    <row r="152" spans="1:22" outlineLevel="1">
      <c r="A152" s="847" t="s">
        <v>285</v>
      </c>
      <c r="B152" s="829" t="s">
        <v>3617</v>
      </c>
      <c r="C152" s="839">
        <v>43281</v>
      </c>
      <c r="D152" s="847" t="s">
        <v>3679</v>
      </c>
      <c r="E152" s="830" t="s">
        <v>2855</v>
      </c>
      <c r="F152" s="831">
        <v>72254</v>
      </c>
      <c r="G152" s="832">
        <v>12.9</v>
      </c>
      <c r="H152" s="829">
        <v>17.14</v>
      </c>
      <c r="I152" s="829" t="s">
        <v>322</v>
      </c>
      <c r="J152" s="1263">
        <f t="shared" si="3"/>
        <v>17.14</v>
      </c>
      <c r="K152" s="840" t="s">
        <v>818</v>
      </c>
      <c r="L152" s="841" t="s">
        <v>661</v>
      </c>
      <c r="M152" s="841" t="s">
        <v>352</v>
      </c>
      <c r="N152" s="841"/>
      <c r="O152" s="841"/>
      <c r="P152" s="841" t="s">
        <v>5</v>
      </c>
      <c r="Q152" s="841" t="s">
        <v>323</v>
      </c>
      <c r="R152" s="840" t="s">
        <v>652</v>
      </c>
      <c r="S152" s="829"/>
      <c r="T152" s="829" t="s">
        <v>5</v>
      </c>
      <c r="U152" s="829" t="s">
        <v>323</v>
      </c>
      <c r="V152" s="847" t="s">
        <v>652</v>
      </c>
    </row>
    <row r="153" spans="1:22" outlineLevel="1">
      <c r="A153" s="847" t="s">
        <v>285</v>
      </c>
      <c r="B153" s="829" t="s">
        <v>3617</v>
      </c>
      <c r="C153" s="839">
        <v>43281</v>
      </c>
      <c r="D153" s="847" t="s">
        <v>3679</v>
      </c>
      <c r="E153" s="830" t="s">
        <v>3680</v>
      </c>
      <c r="F153" s="831">
        <v>72254</v>
      </c>
      <c r="G153" s="832">
        <v>11.65</v>
      </c>
      <c r="H153" s="829">
        <v>15.48</v>
      </c>
      <c r="I153" s="829" t="s">
        <v>322</v>
      </c>
      <c r="J153" s="1263">
        <f t="shared" si="3"/>
        <v>15.48</v>
      </c>
      <c r="K153" s="840" t="s">
        <v>818</v>
      </c>
      <c r="L153" s="841" t="s">
        <v>661</v>
      </c>
      <c r="M153" s="841" t="s">
        <v>352</v>
      </c>
      <c r="N153" s="841"/>
      <c r="O153" s="841"/>
      <c r="P153" s="841" t="s">
        <v>5</v>
      </c>
      <c r="Q153" s="841" t="s">
        <v>323</v>
      </c>
      <c r="R153" s="840" t="s">
        <v>652</v>
      </c>
      <c r="S153" s="829"/>
      <c r="T153" s="829" t="s">
        <v>5</v>
      </c>
      <c r="U153" s="829" t="s">
        <v>323</v>
      </c>
      <c r="V153" s="847" t="s">
        <v>652</v>
      </c>
    </row>
    <row r="154" spans="1:22" outlineLevel="1">
      <c r="A154" s="847" t="s">
        <v>285</v>
      </c>
      <c r="B154" s="829" t="s">
        <v>3617</v>
      </c>
      <c r="C154" s="839">
        <v>43256</v>
      </c>
      <c r="D154" s="847" t="s">
        <v>3618</v>
      </c>
      <c r="E154" s="830" t="s">
        <v>589</v>
      </c>
      <c r="F154" s="831">
        <v>72303</v>
      </c>
      <c r="G154" s="832">
        <v>7.21</v>
      </c>
      <c r="H154" s="829">
        <v>9.59</v>
      </c>
      <c r="I154" s="829" t="s">
        <v>322</v>
      </c>
      <c r="J154" s="1263">
        <f t="shared" si="3"/>
        <v>9.59</v>
      </c>
      <c r="K154" s="840" t="s">
        <v>818</v>
      </c>
      <c r="L154" s="841" t="s">
        <v>645</v>
      </c>
      <c r="M154" s="841" t="s">
        <v>352</v>
      </c>
      <c r="N154" s="841"/>
      <c r="O154" s="841"/>
      <c r="P154" s="841" t="s">
        <v>5</v>
      </c>
      <c r="Q154" s="841" t="s">
        <v>323</v>
      </c>
      <c r="R154" s="840" t="s">
        <v>652</v>
      </c>
      <c r="S154" s="829"/>
      <c r="T154" s="829" t="s">
        <v>5</v>
      </c>
      <c r="U154" s="829" t="s">
        <v>323</v>
      </c>
      <c r="V154" s="847" t="s">
        <v>652</v>
      </c>
    </row>
    <row r="155" spans="1:22" outlineLevel="1">
      <c r="A155" s="847" t="s">
        <v>285</v>
      </c>
      <c r="B155" s="829" t="s">
        <v>3617</v>
      </c>
      <c r="C155" s="839">
        <v>43265</v>
      </c>
      <c r="D155" s="847" t="s">
        <v>3649</v>
      </c>
      <c r="E155" s="830" t="s">
        <v>1092</v>
      </c>
      <c r="F155" s="831">
        <v>72344</v>
      </c>
      <c r="G155" s="832">
        <v>21.04</v>
      </c>
      <c r="H155" s="829">
        <v>27.96</v>
      </c>
      <c r="I155" s="829" t="s">
        <v>322</v>
      </c>
      <c r="J155" s="1263">
        <f t="shared" si="3"/>
        <v>27.96</v>
      </c>
      <c r="K155" s="840" t="s">
        <v>818</v>
      </c>
      <c r="L155" s="841" t="s">
        <v>645</v>
      </c>
      <c r="M155" s="841" t="s">
        <v>352</v>
      </c>
      <c r="N155" s="841"/>
      <c r="O155" s="841"/>
      <c r="P155" s="841" t="s">
        <v>5</v>
      </c>
      <c r="Q155" s="841" t="s">
        <v>323</v>
      </c>
      <c r="R155" s="840" t="s">
        <v>652</v>
      </c>
      <c r="S155" s="829"/>
      <c r="T155" s="829" t="s">
        <v>5</v>
      </c>
      <c r="U155" s="829" t="s">
        <v>323</v>
      </c>
      <c r="V155" s="847" t="s">
        <v>652</v>
      </c>
    </row>
    <row r="156" spans="1:22" outlineLevel="1">
      <c r="A156" s="847" t="s">
        <v>285</v>
      </c>
      <c r="B156" s="829" t="s">
        <v>3617</v>
      </c>
      <c r="C156" s="839">
        <v>43270</v>
      </c>
      <c r="D156" s="847" t="s">
        <v>3681</v>
      </c>
      <c r="E156" s="830" t="s">
        <v>3682</v>
      </c>
      <c r="F156" s="831">
        <v>72262</v>
      </c>
      <c r="G156" s="832">
        <v>34.909999999999997</v>
      </c>
      <c r="H156" s="829">
        <v>46.4</v>
      </c>
      <c r="I156" s="829" t="s">
        <v>322</v>
      </c>
      <c r="J156" s="1263">
        <f t="shared" si="3"/>
        <v>46.4</v>
      </c>
      <c r="K156" s="840" t="s">
        <v>818</v>
      </c>
      <c r="L156" s="841" t="s">
        <v>917</v>
      </c>
      <c r="M156" s="841" t="s">
        <v>352</v>
      </c>
      <c r="N156" s="841"/>
      <c r="O156" s="841"/>
      <c r="P156" s="841" t="s">
        <v>5</v>
      </c>
      <c r="Q156" s="841" t="s">
        <v>323</v>
      </c>
      <c r="R156" s="840" t="s">
        <v>652</v>
      </c>
      <c r="S156" s="829"/>
      <c r="T156" s="829" t="s">
        <v>5</v>
      </c>
      <c r="U156" s="829" t="s">
        <v>323</v>
      </c>
      <c r="V156" s="847" t="s">
        <v>652</v>
      </c>
    </row>
    <row r="157" spans="1:22">
      <c r="A157" s="842" t="s">
        <v>647</v>
      </c>
      <c r="B157" s="842"/>
      <c r="C157" s="842"/>
      <c r="D157" s="842"/>
      <c r="E157" s="843"/>
      <c r="F157" s="844"/>
      <c r="G157" s="845">
        <f>SUM(G134:G156)</f>
        <v>349.64</v>
      </c>
      <c r="H157" s="846">
        <f>SUM(H134:H156)</f>
        <v>464.72999999999996</v>
      </c>
      <c r="I157" s="842"/>
      <c r="J157" s="1264">
        <f>SUM(J134:J156)</f>
        <v>464.72999999999996</v>
      </c>
      <c r="K157" s="842"/>
      <c r="L157" s="842"/>
      <c r="M157" s="842"/>
      <c r="N157" s="842"/>
      <c r="O157" s="842"/>
      <c r="P157" s="842"/>
      <c r="Q157" s="842"/>
      <c r="R157" s="842"/>
      <c r="S157" s="829"/>
      <c r="T157" s="829"/>
      <c r="U157" s="829"/>
      <c r="V157" s="829"/>
    </row>
    <row r="158" spans="1:22" outlineLevel="1">
      <c r="A158" s="847" t="s">
        <v>286</v>
      </c>
      <c r="B158" s="829" t="s">
        <v>3617</v>
      </c>
      <c r="C158" s="839">
        <v>43281</v>
      </c>
      <c r="D158" s="847" t="s">
        <v>3683</v>
      </c>
      <c r="E158" s="830" t="s">
        <v>3684</v>
      </c>
      <c r="F158" s="831">
        <v>72254</v>
      </c>
      <c r="G158" s="832">
        <v>268.25</v>
      </c>
      <c r="H158" s="829">
        <v>356.55</v>
      </c>
      <c r="I158" s="829" t="s">
        <v>322</v>
      </c>
      <c r="J158" s="1263">
        <f>H158</f>
        <v>356.55</v>
      </c>
      <c r="K158" s="840" t="s">
        <v>752</v>
      </c>
      <c r="L158" s="841" t="s">
        <v>661</v>
      </c>
      <c r="M158" s="841" t="s">
        <v>352</v>
      </c>
      <c r="N158" s="841"/>
      <c r="O158" s="841"/>
      <c r="P158" s="841" t="s">
        <v>5</v>
      </c>
      <c r="Q158" s="841" t="s">
        <v>323</v>
      </c>
      <c r="R158" s="840" t="s">
        <v>652</v>
      </c>
      <c r="S158" s="829"/>
      <c r="T158" s="829" t="s">
        <v>5</v>
      </c>
      <c r="U158" s="829" t="s">
        <v>323</v>
      </c>
      <c r="V158" s="847" t="s">
        <v>652</v>
      </c>
    </row>
    <row r="159" spans="1:22">
      <c r="A159" s="842" t="s">
        <v>647</v>
      </c>
      <c r="B159" s="842"/>
      <c r="C159" s="842"/>
      <c r="D159" s="842"/>
      <c r="E159" s="843"/>
      <c r="F159" s="844"/>
      <c r="G159" s="845">
        <f>SUM(G158:G158)</f>
        <v>268.25</v>
      </c>
      <c r="H159" s="846">
        <f>SUM(H158:H158)</f>
        <v>356.55</v>
      </c>
      <c r="I159" s="842"/>
      <c r="J159" s="1264">
        <f>SUM(J158:J158)</f>
        <v>356.55</v>
      </c>
      <c r="K159" s="842"/>
      <c r="L159" s="842"/>
      <c r="M159" s="842"/>
      <c r="N159" s="842"/>
      <c r="O159" s="842"/>
      <c r="P159" s="842"/>
      <c r="Q159" s="842"/>
      <c r="R159" s="842"/>
      <c r="S159" s="829"/>
      <c r="T159" s="829"/>
      <c r="U159" s="829"/>
      <c r="V159" s="829"/>
    </row>
    <row r="160" spans="1:22" outlineLevel="1">
      <c r="A160" s="847" t="s">
        <v>287</v>
      </c>
      <c r="B160" s="829" t="s">
        <v>3617</v>
      </c>
      <c r="C160" s="839">
        <v>43273</v>
      </c>
      <c r="D160" s="847" t="s">
        <v>3685</v>
      </c>
      <c r="E160" s="830" t="s">
        <v>3686</v>
      </c>
      <c r="F160" s="831">
        <v>72254</v>
      </c>
      <c r="G160" s="832">
        <v>395.73</v>
      </c>
      <c r="H160" s="829">
        <v>526</v>
      </c>
      <c r="I160" s="829" t="s">
        <v>322</v>
      </c>
      <c r="J160" s="1263">
        <f>H160</f>
        <v>526</v>
      </c>
      <c r="K160" s="840" t="s">
        <v>835</v>
      </c>
      <c r="L160" s="841" t="s">
        <v>661</v>
      </c>
      <c r="M160" s="841" t="s">
        <v>352</v>
      </c>
      <c r="N160" s="841"/>
      <c r="O160" s="841"/>
      <c r="P160" s="841" t="s">
        <v>5</v>
      </c>
      <c r="Q160" s="841" t="s">
        <v>323</v>
      </c>
      <c r="R160" s="840" t="s">
        <v>652</v>
      </c>
      <c r="S160" s="829"/>
      <c r="T160" s="829" t="s">
        <v>5</v>
      </c>
      <c r="U160" s="829" t="s">
        <v>323</v>
      </c>
      <c r="V160" s="847" t="s">
        <v>652</v>
      </c>
    </row>
    <row r="161" spans="1:22" outlineLevel="1">
      <c r="A161" s="847" t="s">
        <v>287</v>
      </c>
      <c r="B161" s="829" t="s">
        <v>3617</v>
      </c>
      <c r="C161" s="839">
        <v>43273</v>
      </c>
      <c r="D161" s="847" t="s">
        <v>3685</v>
      </c>
      <c r="E161" s="830" t="s">
        <v>3687</v>
      </c>
      <c r="F161" s="831">
        <v>72254</v>
      </c>
      <c r="G161" s="832">
        <v>32.5</v>
      </c>
      <c r="H161" s="829">
        <v>43.2</v>
      </c>
      <c r="I161" s="829" t="s">
        <v>322</v>
      </c>
      <c r="J161" s="1263">
        <f>H161</f>
        <v>43.2</v>
      </c>
      <c r="K161" s="840" t="s">
        <v>835</v>
      </c>
      <c r="L161" s="841" t="s">
        <v>661</v>
      </c>
      <c r="M161" s="841" t="s">
        <v>352</v>
      </c>
      <c r="N161" s="841"/>
      <c r="O161" s="841"/>
      <c r="P161" s="841" t="s">
        <v>5</v>
      </c>
      <c r="Q161" s="841" t="s">
        <v>323</v>
      </c>
      <c r="R161" s="840" t="s">
        <v>652</v>
      </c>
      <c r="S161" s="829"/>
      <c r="T161" s="829" t="s">
        <v>5</v>
      </c>
      <c r="U161" s="829" t="s">
        <v>323</v>
      </c>
      <c r="V161" s="847" t="s">
        <v>652</v>
      </c>
    </row>
    <row r="162" spans="1:22">
      <c r="A162" s="842" t="s">
        <v>647</v>
      </c>
      <c r="B162" s="842"/>
      <c r="C162" s="842"/>
      <c r="D162" s="842"/>
      <c r="E162" s="843"/>
      <c r="F162" s="844"/>
      <c r="G162" s="845">
        <f>SUM(G160:G161)</f>
        <v>428.23</v>
      </c>
      <c r="H162" s="846">
        <f>SUM(H160:H161)</f>
        <v>569.20000000000005</v>
      </c>
      <c r="I162" s="842"/>
      <c r="J162" s="1264">
        <f>SUM(J160:J161)</f>
        <v>569.20000000000005</v>
      </c>
      <c r="K162" s="842"/>
      <c r="L162" s="842"/>
      <c r="M162" s="842"/>
      <c r="N162" s="842"/>
      <c r="O162" s="842"/>
      <c r="P162" s="842"/>
      <c r="Q162" s="842"/>
      <c r="R162" s="842"/>
      <c r="S162" s="829"/>
      <c r="T162" s="829"/>
      <c r="U162" s="829"/>
      <c r="V162" s="829"/>
    </row>
    <row r="163" spans="1:22" outlineLevel="1">
      <c r="A163" s="847" t="s">
        <v>288</v>
      </c>
      <c r="B163" s="829" t="s">
        <v>3617</v>
      </c>
      <c r="C163" s="839">
        <v>43272</v>
      </c>
      <c r="D163" s="847" t="s">
        <v>3688</v>
      </c>
      <c r="E163" s="830" t="s">
        <v>3689</v>
      </c>
      <c r="F163" s="831">
        <v>72254</v>
      </c>
      <c r="G163" s="832">
        <v>135.41999999999999</v>
      </c>
      <c r="H163" s="829">
        <v>180</v>
      </c>
      <c r="I163" s="829" t="s">
        <v>322</v>
      </c>
      <c r="J163" s="1263">
        <f>H163</f>
        <v>180</v>
      </c>
      <c r="K163" s="840" t="s">
        <v>841</v>
      </c>
      <c r="L163" s="841" t="s">
        <v>661</v>
      </c>
      <c r="M163" s="841" t="s">
        <v>352</v>
      </c>
      <c r="N163" s="841"/>
      <c r="O163" s="841"/>
      <c r="P163" s="841" t="s">
        <v>5</v>
      </c>
      <c r="Q163" s="841" t="s">
        <v>323</v>
      </c>
      <c r="R163" s="840" t="s">
        <v>652</v>
      </c>
      <c r="S163" s="829"/>
      <c r="T163" s="829" t="s">
        <v>5</v>
      </c>
      <c r="U163" s="829" t="s">
        <v>323</v>
      </c>
      <c r="V163" s="847" t="s">
        <v>652</v>
      </c>
    </row>
    <row r="164" spans="1:22">
      <c r="A164" s="842" t="s">
        <v>647</v>
      </c>
      <c r="B164" s="842"/>
      <c r="C164" s="842"/>
      <c r="D164" s="842"/>
      <c r="E164" s="843"/>
      <c r="F164" s="844"/>
      <c r="G164" s="845">
        <f>SUM(G163:G163)</f>
        <v>135.41999999999999</v>
      </c>
      <c r="H164" s="846">
        <f>SUM(H163:H163)</f>
        <v>180</v>
      </c>
      <c r="I164" s="842"/>
      <c r="J164" s="1264">
        <f>SUM(J163:J163)</f>
        <v>180</v>
      </c>
      <c r="K164" s="842"/>
      <c r="L164" s="842"/>
      <c r="M164" s="842"/>
      <c r="N164" s="842"/>
      <c r="O164" s="842"/>
      <c r="P164" s="842"/>
      <c r="Q164" s="842"/>
      <c r="R164" s="842"/>
      <c r="S164" s="829"/>
      <c r="T164" s="829"/>
      <c r="U164" s="829"/>
      <c r="V164" s="829"/>
    </row>
    <row r="165" spans="1:22" outlineLevel="1">
      <c r="A165" s="847" t="s">
        <v>289</v>
      </c>
      <c r="B165" s="829" t="s">
        <v>3617</v>
      </c>
      <c r="C165" s="839">
        <v>43271</v>
      </c>
      <c r="D165" s="847" t="s">
        <v>3644</v>
      </c>
      <c r="E165" s="830" t="s">
        <v>3690</v>
      </c>
      <c r="F165" s="831">
        <v>72253</v>
      </c>
      <c r="G165" s="832">
        <v>110.13</v>
      </c>
      <c r="H165" s="829">
        <v>146.38</v>
      </c>
      <c r="I165" s="829" t="s">
        <v>322</v>
      </c>
      <c r="J165" s="1263">
        <f t="shared" ref="J165:J172" si="4">H165</f>
        <v>146.38</v>
      </c>
      <c r="K165" s="840" t="s">
        <v>691</v>
      </c>
      <c r="L165" s="841" t="s">
        <v>665</v>
      </c>
      <c r="M165" s="841" t="s">
        <v>352</v>
      </c>
      <c r="N165" s="841" t="s">
        <v>662</v>
      </c>
      <c r="O165" s="841"/>
      <c r="P165" s="841" t="s">
        <v>5</v>
      </c>
      <c r="Q165" s="841" t="s">
        <v>323</v>
      </c>
      <c r="R165" s="840" t="s">
        <v>652</v>
      </c>
      <c r="S165" s="829"/>
      <c r="T165" s="829" t="s">
        <v>5</v>
      </c>
      <c r="U165" s="829" t="s">
        <v>323</v>
      </c>
      <c r="V165" s="847" t="s">
        <v>652</v>
      </c>
    </row>
    <row r="166" spans="1:22" outlineLevel="1">
      <c r="A166" s="847" t="s">
        <v>289</v>
      </c>
      <c r="B166" s="829" t="s">
        <v>3617</v>
      </c>
      <c r="C166" s="839">
        <v>43270</v>
      </c>
      <c r="D166" s="847" t="s">
        <v>3691</v>
      </c>
      <c r="E166" s="830" t="s">
        <v>3692</v>
      </c>
      <c r="F166" s="831">
        <v>72254</v>
      </c>
      <c r="G166" s="832">
        <v>105.02</v>
      </c>
      <c r="H166" s="829">
        <v>139.59</v>
      </c>
      <c r="I166" s="829" t="s">
        <v>322</v>
      </c>
      <c r="J166" s="1263">
        <f t="shared" si="4"/>
        <v>139.59</v>
      </c>
      <c r="K166" s="840" t="s">
        <v>691</v>
      </c>
      <c r="L166" s="841" t="s">
        <v>661</v>
      </c>
      <c r="M166" s="841" t="s">
        <v>352</v>
      </c>
      <c r="N166" s="841" t="s">
        <v>760</v>
      </c>
      <c r="O166" s="841"/>
      <c r="P166" s="841" t="s">
        <v>5</v>
      </c>
      <c r="Q166" s="841" t="s">
        <v>323</v>
      </c>
      <c r="R166" s="840" t="s">
        <v>652</v>
      </c>
      <c r="S166" s="829"/>
      <c r="T166" s="829" t="s">
        <v>5</v>
      </c>
      <c r="U166" s="829" t="s">
        <v>323</v>
      </c>
      <c r="V166" s="847" t="s">
        <v>652</v>
      </c>
    </row>
    <row r="167" spans="1:22" outlineLevel="1">
      <c r="A167" s="847" t="s">
        <v>289</v>
      </c>
      <c r="B167" s="829" t="s">
        <v>3617</v>
      </c>
      <c r="C167" s="839">
        <v>43270</v>
      </c>
      <c r="D167" s="847" t="s">
        <v>3691</v>
      </c>
      <c r="E167" s="830" t="s">
        <v>3693</v>
      </c>
      <c r="F167" s="831">
        <v>72254</v>
      </c>
      <c r="G167" s="832">
        <v>14.11</v>
      </c>
      <c r="H167" s="829">
        <v>18.75</v>
      </c>
      <c r="I167" s="829" t="s">
        <v>322</v>
      </c>
      <c r="J167" s="1263">
        <f t="shared" si="4"/>
        <v>18.75</v>
      </c>
      <c r="K167" s="840" t="s">
        <v>691</v>
      </c>
      <c r="L167" s="841" t="s">
        <v>661</v>
      </c>
      <c r="M167" s="841" t="s">
        <v>352</v>
      </c>
      <c r="N167" s="841" t="s">
        <v>725</v>
      </c>
      <c r="O167" s="841"/>
      <c r="P167" s="841" t="s">
        <v>5</v>
      </c>
      <c r="Q167" s="841" t="s">
        <v>323</v>
      </c>
      <c r="R167" s="840" t="s">
        <v>652</v>
      </c>
      <c r="S167" s="829"/>
      <c r="T167" s="829" t="s">
        <v>5</v>
      </c>
      <c r="U167" s="829" t="s">
        <v>323</v>
      </c>
      <c r="V167" s="847" t="s">
        <v>652</v>
      </c>
    </row>
    <row r="168" spans="1:22" outlineLevel="1">
      <c r="A168" s="847" t="s">
        <v>289</v>
      </c>
      <c r="B168" s="829" t="s">
        <v>3617</v>
      </c>
      <c r="C168" s="839">
        <v>43270</v>
      </c>
      <c r="D168" s="847" t="s">
        <v>3691</v>
      </c>
      <c r="E168" s="830" t="s">
        <v>3694</v>
      </c>
      <c r="F168" s="831">
        <v>72254</v>
      </c>
      <c r="G168" s="832">
        <v>5.83</v>
      </c>
      <c r="H168" s="829">
        <v>7.75</v>
      </c>
      <c r="I168" s="829" t="s">
        <v>322</v>
      </c>
      <c r="J168" s="1263">
        <f t="shared" si="4"/>
        <v>7.75</v>
      </c>
      <c r="K168" s="840" t="s">
        <v>691</v>
      </c>
      <c r="L168" s="841" t="s">
        <v>661</v>
      </c>
      <c r="M168" s="841" t="s">
        <v>352</v>
      </c>
      <c r="N168" s="841" t="s">
        <v>775</v>
      </c>
      <c r="O168" s="841"/>
      <c r="P168" s="841" t="s">
        <v>5</v>
      </c>
      <c r="Q168" s="841" t="s">
        <v>323</v>
      </c>
      <c r="R168" s="840" t="s">
        <v>652</v>
      </c>
      <c r="S168" s="829"/>
      <c r="T168" s="829" t="s">
        <v>5</v>
      </c>
      <c r="U168" s="829" t="s">
        <v>323</v>
      </c>
      <c r="V168" s="847" t="s">
        <v>652</v>
      </c>
    </row>
    <row r="169" spans="1:22" outlineLevel="1">
      <c r="A169" s="847" t="s">
        <v>289</v>
      </c>
      <c r="B169" s="829" t="s">
        <v>3617</v>
      </c>
      <c r="C169" s="839">
        <v>43270</v>
      </c>
      <c r="D169" s="847" t="s">
        <v>3691</v>
      </c>
      <c r="E169" s="830" t="s">
        <v>3695</v>
      </c>
      <c r="F169" s="831">
        <v>72254</v>
      </c>
      <c r="G169" s="832">
        <v>12.87</v>
      </c>
      <c r="H169" s="829">
        <v>17.100000000000001</v>
      </c>
      <c r="I169" s="829" t="s">
        <v>322</v>
      </c>
      <c r="J169" s="1263">
        <f t="shared" si="4"/>
        <v>17.100000000000001</v>
      </c>
      <c r="K169" s="840" t="s">
        <v>691</v>
      </c>
      <c r="L169" s="841" t="s">
        <v>661</v>
      </c>
      <c r="M169" s="841" t="s">
        <v>352</v>
      </c>
      <c r="N169" s="841" t="s">
        <v>1003</v>
      </c>
      <c r="O169" s="841"/>
      <c r="P169" s="841" t="s">
        <v>5</v>
      </c>
      <c r="Q169" s="841" t="s">
        <v>323</v>
      </c>
      <c r="R169" s="840" t="s">
        <v>652</v>
      </c>
      <c r="S169" s="829"/>
      <c r="T169" s="829" t="s">
        <v>5</v>
      </c>
      <c r="U169" s="829" t="s">
        <v>323</v>
      </c>
      <c r="V169" s="847" t="s">
        <v>652</v>
      </c>
    </row>
    <row r="170" spans="1:22" outlineLevel="1">
      <c r="A170" s="847" t="s">
        <v>289</v>
      </c>
      <c r="B170" s="829" t="s">
        <v>3617</v>
      </c>
      <c r="C170" s="839">
        <v>43270</v>
      </c>
      <c r="D170" s="847" t="s">
        <v>3691</v>
      </c>
      <c r="E170" s="830" t="s">
        <v>3696</v>
      </c>
      <c r="F170" s="831">
        <v>72254</v>
      </c>
      <c r="G170" s="832">
        <v>14.64</v>
      </c>
      <c r="H170" s="829">
        <v>19.46</v>
      </c>
      <c r="I170" s="829" t="s">
        <v>322</v>
      </c>
      <c r="J170" s="1263">
        <f t="shared" si="4"/>
        <v>19.46</v>
      </c>
      <c r="K170" s="840" t="s">
        <v>691</v>
      </c>
      <c r="L170" s="841" t="s">
        <v>661</v>
      </c>
      <c r="M170" s="841" t="s">
        <v>352</v>
      </c>
      <c r="N170" s="841" t="s">
        <v>746</v>
      </c>
      <c r="O170" s="841"/>
      <c r="P170" s="841" t="s">
        <v>5</v>
      </c>
      <c r="Q170" s="841" t="s">
        <v>323</v>
      </c>
      <c r="R170" s="840" t="s">
        <v>652</v>
      </c>
      <c r="S170" s="829"/>
      <c r="T170" s="829" t="s">
        <v>5</v>
      </c>
      <c r="U170" s="829" t="s">
        <v>323</v>
      </c>
      <c r="V170" s="847" t="s">
        <v>652</v>
      </c>
    </row>
    <row r="171" spans="1:22" outlineLevel="1">
      <c r="A171" s="847" t="s">
        <v>289</v>
      </c>
      <c r="B171" s="829" t="s">
        <v>3617</v>
      </c>
      <c r="C171" s="839">
        <v>43270</v>
      </c>
      <c r="D171" s="847" t="s">
        <v>3691</v>
      </c>
      <c r="E171" s="830" t="s">
        <v>3697</v>
      </c>
      <c r="F171" s="831">
        <v>72254</v>
      </c>
      <c r="G171" s="832">
        <v>8.2799999999999994</v>
      </c>
      <c r="H171" s="829">
        <v>11</v>
      </c>
      <c r="I171" s="829" t="s">
        <v>322</v>
      </c>
      <c r="J171" s="1263">
        <f t="shared" si="4"/>
        <v>11</v>
      </c>
      <c r="K171" s="840" t="s">
        <v>691</v>
      </c>
      <c r="L171" s="841" t="s">
        <v>661</v>
      </c>
      <c r="M171" s="841" t="s">
        <v>352</v>
      </c>
      <c r="N171" s="841" t="s">
        <v>791</v>
      </c>
      <c r="O171" s="841"/>
      <c r="P171" s="841" t="s">
        <v>5</v>
      </c>
      <c r="Q171" s="841" t="s">
        <v>323</v>
      </c>
      <c r="R171" s="840" t="s">
        <v>652</v>
      </c>
      <c r="S171" s="829"/>
      <c r="T171" s="829" t="s">
        <v>5</v>
      </c>
      <c r="U171" s="829" t="s">
        <v>323</v>
      </c>
      <c r="V171" s="847" t="s">
        <v>652</v>
      </c>
    </row>
    <row r="172" spans="1:22" outlineLevel="1">
      <c r="A172" s="847" t="s">
        <v>289</v>
      </c>
      <c r="B172" s="829" t="s">
        <v>3617</v>
      </c>
      <c r="C172" s="839">
        <v>43270</v>
      </c>
      <c r="D172" s="847" t="s">
        <v>3691</v>
      </c>
      <c r="E172" s="830" t="s">
        <v>3698</v>
      </c>
      <c r="F172" s="831">
        <v>72254</v>
      </c>
      <c r="G172" s="832">
        <v>47.02</v>
      </c>
      <c r="H172" s="829">
        <v>62.5</v>
      </c>
      <c r="I172" s="829" t="s">
        <v>322</v>
      </c>
      <c r="J172" s="1263">
        <f t="shared" si="4"/>
        <v>62.5</v>
      </c>
      <c r="K172" s="840" t="s">
        <v>691</v>
      </c>
      <c r="L172" s="841" t="s">
        <v>661</v>
      </c>
      <c r="M172" s="841" t="s">
        <v>352</v>
      </c>
      <c r="N172" s="841" t="s">
        <v>662</v>
      </c>
      <c r="O172" s="841"/>
      <c r="P172" s="841" t="s">
        <v>5</v>
      </c>
      <c r="Q172" s="841" t="s">
        <v>323</v>
      </c>
      <c r="R172" s="840" t="s">
        <v>652</v>
      </c>
      <c r="S172" s="829"/>
      <c r="T172" s="829" t="s">
        <v>5</v>
      </c>
      <c r="U172" s="829" t="s">
        <v>323</v>
      </c>
      <c r="V172" s="847" t="s">
        <v>652</v>
      </c>
    </row>
    <row r="173" spans="1:22">
      <c r="A173" s="842" t="s">
        <v>647</v>
      </c>
      <c r="B173" s="842"/>
      <c r="C173" s="842"/>
      <c r="D173" s="842"/>
      <c r="E173" s="843"/>
      <c r="F173" s="844"/>
      <c r="G173" s="845">
        <f>SUM(G165:G172)</f>
        <v>317.89999999999998</v>
      </c>
      <c r="H173" s="846">
        <f>SUM(H165:H172)</f>
        <v>422.53000000000003</v>
      </c>
      <c r="I173" s="842"/>
      <c r="J173" s="1264">
        <f>SUM(J165:J172)</f>
        <v>422.53000000000003</v>
      </c>
      <c r="K173" s="842"/>
      <c r="L173" s="842"/>
      <c r="M173" s="842"/>
      <c r="N173" s="842"/>
      <c r="O173" s="842"/>
      <c r="P173" s="842"/>
      <c r="Q173" s="842"/>
      <c r="R173" s="842"/>
      <c r="S173" s="829"/>
      <c r="T173" s="829"/>
      <c r="U173" s="829"/>
      <c r="V173" s="829"/>
    </row>
    <row r="174" spans="1:22" outlineLevel="1">
      <c r="A174" s="847" t="s">
        <v>290</v>
      </c>
      <c r="B174" s="829" t="s">
        <v>3617</v>
      </c>
      <c r="C174" s="839">
        <v>43270</v>
      </c>
      <c r="D174" s="847" t="s">
        <v>3699</v>
      </c>
      <c r="E174" s="830" t="s">
        <v>3700</v>
      </c>
      <c r="F174" s="831">
        <v>72254</v>
      </c>
      <c r="G174" s="832">
        <v>43.67</v>
      </c>
      <c r="H174" s="829">
        <v>58.04</v>
      </c>
      <c r="I174" s="829" t="s">
        <v>322</v>
      </c>
      <c r="J174" s="1263">
        <f t="shared" ref="J174:J191" si="5">H174</f>
        <v>58.04</v>
      </c>
      <c r="K174" s="840" t="s">
        <v>660</v>
      </c>
      <c r="L174" s="841" t="s">
        <v>661</v>
      </c>
      <c r="M174" s="841" t="s">
        <v>352</v>
      </c>
      <c r="N174" s="841" t="s">
        <v>1497</v>
      </c>
      <c r="O174" s="841"/>
      <c r="P174" s="841" t="s">
        <v>5</v>
      </c>
      <c r="Q174" s="841" t="s">
        <v>323</v>
      </c>
      <c r="R174" s="840" t="s">
        <v>652</v>
      </c>
      <c r="S174" s="829"/>
      <c r="T174" s="829" t="s">
        <v>5</v>
      </c>
      <c r="U174" s="829" t="s">
        <v>323</v>
      </c>
      <c r="V174" s="847" t="s">
        <v>652</v>
      </c>
    </row>
    <row r="175" spans="1:22" outlineLevel="1">
      <c r="A175" s="847" t="s">
        <v>290</v>
      </c>
      <c r="B175" s="829" t="s">
        <v>3617</v>
      </c>
      <c r="C175" s="839">
        <v>43270</v>
      </c>
      <c r="D175" s="847" t="s">
        <v>3699</v>
      </c>
      <c r="E175" s="830" t="s">
        <v>3701</v>
      </c>
      <c r="F175" s="831">
        <v>72254</v>
      </c>
      <c r="G175" s="832">
        <v>18.059999999999999</v>
      </c>
      <c r="H175" s="829">
        <v>24</v>
      </c>
      <c r="I175" s="829" t="s">
        <v>322</v>
      </c>
      <c r="J175" s="1263">
        <f t="shared" si="5"/>
        <v>24</v>
      </c>
      <c r="K175" s="840" t="s">
        <v>660</v>
      </c>
      <c r="L175" s="841" t="s">
        <v>661</v>
      </c>
      <c r="M175" s="841" t="s">
        <v>352</v>
      </c>
      <c r="N175" s="841" t="s">
        <v>1390</v>
      </c>
      <c r="O175" s="841"/>
      <c r="P175" s="841" t="s">
        <v>5</v>
      </c>
      <c r="Q175" s="841" t="s">
        <v>323</v>
      </c>
      <c r="R175" s="840" t="s">
        <v>652</v>
      </c>
      <c r="S175" s="829"/>
      <c r="T175" s="829" t="s">
        <v>5</v>
      </c>
      <c r="U175" s="829" t="s">
        <v>323</v>
      </c>
      <c r="V175" s="847" t="s">
        <v>652</v>
      </c>
    </row>
    <row r="176" spans="1:22" outlineLevel="1">
      <c r="A176" s="847" t="s">
        <v>290</v>
      </c>
      <c r="B176" s="829" t="s">
        <v>3617</v>
      </c>
      <c r="C176" s="839">
        <v>43262</v>
      </c>
      <c r="D176" s="847" t="s">
        <v>3619</v>
      </c>
      <c r="E176" s="830" t="s">
        <v>3702</v>
      </c>
      <c r="F176" s="831">
        <v>72262</v>
      </c>
      <c r="G176" s="832">
        <v>3.39</v>
      </c>
      <c r="H176" s="829">
        <v>4.5</v>
      </c>
      <c r="I176" s="829" t="s">
        <v>322</v>
      </c>
      <c r="J176" s="1263">
        <f t="shared" si="5"/>
        <v>4.5</v>
      </c>
      <c r="K176" s="840" t="s">
        <v>660</v>
      </c>
      <c r="L176" s="841" t="s">
        <v>917</v>
      </c>
      <c r="M176" s="841" t="s">
        <v>352</v>
      </c>
      <c r="N176" s="841" t="s">
        <v>1497</v>
      </c>
      <c r="O176" s="841"/>
      <c r="P176" s="841" t="s">
        <v>5</v>
      </c>
      <c r="Q176" s="841" t="s">
        <v>323</v>
      </c>
      <c r="R176" s="840" t="s">
        <v>652</v>
      </c>
      <c r="S176" s="829"/>
      <c r="T176" s="829" t="s">
        <v>5</v>
      </c>
      <c r="U176" s="829" t="s">
        <v>323</v>
      </c>
      <c r="V176" s="847" t="s">
        <v>652</v>
      </c>
    </row>
    <row r="177" spans="1:22" outlineLevel="1">
      <c r="A177" s="847" t="s">
        <v>290</v>
      </c>
      <c r="B177" s="829" t="s">
        <v>3617</v>
      </c>
      <c r="C177" s="839">
        <v>43264</v>
      </c>
      <c r="D177" s="847" t="s">
        <v>3703</v>
      </c>
      <c r="E177" s="830" t="s">
        <v>3704</v>
      </c>
      <c r="F177" s="831">
        <v>72253</v>
      </c>
      <c r="G177" s="832">
        <v>18.059999999999999</v>
      </c>
      <c r="H177" s="829">
        <v>24</v>
      </c>
      <c r="I177" s="829" t="s">
        <v>322</v>
      </c>
      <c r="J177" s="1263">
        <f t="shared" si="5"/>
        <v>24</v>
      </c>
      <c r="K177" s="840" t="s">
        <v>660</v>
      </c>
      <c r="L177" s="841" t="s">
        <v>665</v>
      </c>
      <c r="M177" s="841" t="s">
        <v>352</v>
      </c>
      <c r="N177" s="841" t="s">
        <v>681</v>
      </c>
      <c r="O177" s="841"/>
      <c r="P177" s="841" t="s">
        <v>5</v>
      </c>
      <c r="Q177" s="841" t="s">
        <v>323</v>
      </c>
      <c r="R177" s="840" t="s">
        <v>652</v>
      </c>
      <c r="S177" s="829"/>
      <c r="T177" s="829" t="s">
        <v>5</v>
      </c>
      <c r="U177" s="829" t="s">
        <v>323</v>
      </c>
      <c r="V177" s="847" t="s">
        <v>652</v>
      </c>
    </row>
    <row r="178" spans="1:22" outlineLevel="1">
      <c r="A178" s="847" t="s">
        <v>290</v>
      </c>
      <c r="B178" s="829" t="s">
        <v>3617</v>
      </c>
      <c r="C178" s="839">
        <v>43257</v>
      </c>
      <c r="D178" s="847" t="s">
        <v>3630</v>
      </c>
      <c r="E178" s="830" t="s">
        <v>3705</v>
      </c>
      <c r="F178" s="831">
        <v>72254</v>
      </c>
      <c r="G178" s="832">
        <v>17.47</v>
      </c>
      <c r="H178" s="829">
        <v>23.22</v>
      </c>
      <c r="I178" s="829" t="s">
        <v>322</v>
      </c>
      <c r="J178" s="1263">
        <f t="shared" si="5"/>
        <v>23.22</v>
      </c>
      <c r="K178" s="840" t="s">
        <v>660</v>
      </c>
      <c r="L178" s="841" t="s">
        <v>661</v>
      </c>
      <c r="M178" s="841" t="s">
        <v>352</v>
      </c>
      <c r="N178" s="841" t="s">
        <v>1497</v>
      </c>
      <c r="O178" s="841"/>
      <c r="P178" s="841" t="s">
        <v>5</v>
      </c>
      <c r="Q178" s="841" t="s">
        <v>323</v>
      </c>
      <c r="R178" s="840" t="s">
        <v>652</v>
      </c>
      <c r="S178" s="829"/>
      <c r="T178" s="829" t="s">
        <v>5</v>
      </c>
      <c r="U178" s="829" t="s">
        <v>323</v>
      </c>
      <c r="V178" s="847" t="s">
        <v>652</v>
      </c>
    </row>
    <row r="179" spans="1:22" outlineLevel="1">
      <c r="A179" s="847" t="s">
        <v>290</v>
      </c>
      <c r="B179" s="829" t="s">
        <v>3617</v>
      </c>
      <c r="C179" s="839">
        <v>43278</v>
      </c>
      <c r="D179" s="847" t="s">
        <v>3706</v>
      </c>
      <c r="E179" s="830" t="s">
        <v>3707</v>
      </c>
      <c r="F179" s="831">
        <v>72254</v>
      </c>
      <c r="G179" s="832">
        <v>21.07</v>
      </c>
      <c r="H179" s="829">
        <v>28</v>
      </c>
      <c r="I179" s="829" t="s">
        <v>322</v>
      </c>
      <c r="J179" s="1263">
        <f t="shared" si="5"/>
        <v>28</v>
      </c>
      <c r="K179" s="840" t="s">
        <v>667</v>
      </c>
      <c r="L179" s="841" t="s">
        <v>661</v>
      </c>
      <c r="M179" s="841" t="s">
        <v>352</v>
      </c>
      <c r="N179" s="841" t="s">
        <v>799</v>
      </c>
      <c r="O179" s="841"/>
      <c r="P179" s="841" t="s">
        <v>5</v>
      </c>
      <c r="Q179" s="841" t="s">
        <v>323</v>
      </c>
      <c r="R179" s="840" t="s">
        <v>652</v>
      </c>
      <c r="S179" s="829"/>
      <c r="T179" s="829" t="s">
        <v>5</v>
      </c>
      <c r="U179" s="829" t="s">
        <v>323</v>
      </c>
      <c r="V179" s="847" t="s">
        <v>652</v>
      </c>
    </row>
    <row r="180" spans="1:22" outlineLevel="1">
      <c r="A180" s="847" t="s">
        <v>290</v>
      </c>
      <c r="B180" s="829" t="s">
        <v>3617</v>
      </c>
      <c r="C180" s="839">
        <v>43278</v>
      </c>
      <c r="D180" s="847" t="s">
        <v>3706</v>
      </c>
      <c r="E180" s="830" t="s">
        <v>3708</v>
      </c>
      <c r="F180" s="831">
        <v>72254</v>
      </c>
      <c r="G180" s="832">
        <v>21.07</v>
      </c>
      <c r="H180" s="829">
        <v>28</v>
      </c>
      <c r="I180" s="829" t="s">
        <v>322</v>
      </c>
      <c r="J180" s="1263">
        <f t="shared" si="5"/>
        <v>28</v>
      </c>
      <c r="K180" s="840" t="s">
        <v>667</v>
      </c>
      <c r="L180" s="841" t="s">
        <v>661</v>
      </c>
      <c r="M180" s="841" t="s">
        <v>352</v>
      </c>
      <c r="N180" s="841" t="s">
        <v>799</v>
      </c>
      <c r="O180" s="841"/>
      <c r="P180" s="841" t="s">
        <v>5</v>
      </c>
      <c r="Q180" s="841" t="s">
        <v>323</v>
      </c>
      <c r="R180" s="840" t="s">
        <v>652</v>
      </c>
      <c r="S180" s="829"/>
      <c r="T180" s="829" t="s">
        <v>5</v>
      </c>
      <c r="U180" s="829" t="s">
        <v>323</v>
      </c>
      <c r="V180" s="847" t="s">
        <v>652</v>
      </c>
    </row>
    <row r="181" spans="1:22" outlineLevel="1">
      <c r="A181" s="847" t="s">
        <v>290</v>
      </c>
      <c r="B181" s="829" t="s">
        <v>3617</v>
      </c>
      <c r="C181" s="839">
        <v>43278</v>
      </c>
      <c r="D181" s="847" t="s">
        <v>3706</v>
      </c>
      <c r="E181" s="830" t="s">
        <v>3709</v>
      </c>
      <c r="F181" s="831">
        <v>72254</v>
      </c>
      <c r="G181" s="832">
        <v>21.07</v>
      </c>
      <c r="H181" s="829">
        <v>28</v>
      </c>
      <c r="I181" s="829" t="s">
        <v>322</v>
      </c>
      <c r="J181" s="1263">
        <f t="shared" si="5"/>
        <v>28</v>
      </c>
      <c r="K181" s="840" t="s">
        <v>667</v>
      </c>
      <c r="L181" s="841" t="s">
        <v>661</v>
      </c>
      <c r="M181" s="841" t="s">
        <v>352</v>
      </c>
      <c r="N181" s="841" t="s">
        <v>799</v>
      </c>
      <c r="O181" s="841"/>
      <c r="P181" s="841" t="s">
        <v>5</v>
      </c>
      <c r="Q181" s="841" t="s">
        <v>323</v>
      </c>
      <c r="R181" s="840" t="s">
        <v>652</v>
      </c>
      <c r="S181" s="829"/>
      <c r="T181" s="829" t="s">
        <v>5</v>
      </c>
      <c r="U181" s="829" t="s">
        <v>323</v>
      </c>
      <c r="V181" s="847" t="s">
        <v>652</v>
      </c>
    </row>
    <row r="182" spans="1:22" outlineLevel="1">
      <c r="A182" s="847" t="s">
        <v>290</v>
      </c>
      <c r="B182" s="829" t="s">
        <v>3617</v>
      </c>
      <c r="C182" s="839">
        <v>43262</v>
      </c>
      <c r="D182" s="847" t="s">
        <v>3619</v>
      </c>
      <c r="E182" s="830" t="s">
        <v>3710</v>
      </c>
      <c r="F182" s="831">
        <v>72262</v>
      </c>
      <c r="G182" s="832">
        <v>5.27</v>
      </c>
      <c r="H182" s="829">
        <v>7</v>
      </c>
      <c r="I182" s="829" t="s">
        <v>322</v>
      </c>
      <c r="J182" s="1263">
        <f t="shared" si="5"/>
        <v>7</v>
      </c>
      <c r="K182" s="840" t="s">
        <v>667</v>
      </c>
      <c r="L182" s="841" t="s">
        <v>917</v>
      </c>
      <c r="M182" s="841" t="s">
        <v>352</v>
      </c>
      <c r="N182" s="841" t="s">
        <v>1497</v>
      </c>
      <c r="O182" s="841"/>
      <c r="P182" s="841" t="s">
        <v>5</v>
      </c>
      <c r="Q182" s="841" t="s">
        <v>323</v>
      </c>
      <c r="R182" s="840" t="s">
        <v>652</v>
      </c>
      <c r="S182" s="829"/>
      <c r="T182" s="829" t="s">
        <v>5</v>
      </c>
      <c r="U182" s="829" t="s">
        <v>323</v>
      </c>
      <c r="V182" s="847" t="s">
        <v>652</v>
      </c>
    </row>
    <row r="183" spans="1:22" outlineLevel="1">
      <c r="A183" s="847" t="s">
        <v>290</v>
      </c>
      <c r="B183" s="829" t="s">
        <v>3617</v>
      </c>
      <c r="C183" s="839">
        <v>43252</v>
      </c>
      <c r="D183" s="847" t="s">
        <v>3652</v>
      </c>
      <c r="E183" s="830" t="s">
        <v>3711</v>
      </c>
      <c r="F183" s="831">
        <v>72254</v>
      </c>
      <c r="G183" s="832">
        <v>5</v>
      </c>
      <c r="H183" s="829">
        <v>6.65</v>
      </c>
      <c r="I183" s="829" t="s">
        <v>322</v>
      </c>
      <c r="J183" s="1263">
        <f t="shared" si="5"/>
        <v>6.65</v>
      </c>
      <c r="K183" s="840" t="s">
        <v>667</v>
      </c>
      <c r="L183" s="841" t="s">
        <v>661</v>
      </c>
      <c r="M183" s="841" t="s">
        <v>352</v>
      </c>
      <c r="N183" s="841" t="s">
        <v>1497</v>
      </c>
      <c r="O183" s="841"/>
      <c r="P183" s="841" t="s">
        <v>5</v>
      </c>
      <c r="Q183" s="841" t="s">
        <v>323</v>
      </c>
      <c r="R183" s="840" t="s">
        <v>652</v>
      </c>
      <c r="S183" s="829"/>
      <c r="T183" s="829" t="s">
        <v>5</v>
      </c>
      <c r="U183" s="829" t="s">
        <v>323</v>
      </c>
      <c r="V183" s="847" t="s">
        <v>652</v>
      </c>
    </row>
    <row r="184" spans="1:22" outlineLevel="1">
      <c r="A184" s="847" t="s">
        <v>290</v>
      </c>
      <c r="B184" s="829" t="s">
        <v>3617</v>
      </c>
      <c r="C184" s="839">
        <v>43257</v>
      </c>
      <c r="D184" s="847" t="s">
        <v>3630</v>
      </c>
      <c r="E184" s="830" t="s">
        <v>3712</v>
      </c>
      <c r="F184" s="831">
        <v>72254</v>
      </c>
      <c r="G184" s="832">
        <v>17.47</v>
      </c>
      <c r="H184" s="829">
        <v>23.22</v>
      </c>
      <c r="I184" s="829" t="s">
        <v>322</v>
      </c>
      <c r="J184" s="1263">
        <f t="shared" si="5"/>
        <v>23.22</v>
      </c>
      <c r="K184" s="840" t="s">
        <v>943</v>
      </c>
      <c r="L184" s="841" t="s">
        <v>661</v>
      </c>
      <c r="M184" s="841" t="s">
        <v>352</v>
      </c>
      <c r="N184" s="841"/>
      <c r="O184" s="841"/>
      <c r="P184" s="841" t="s">
        <v>5</v>
      </c>
      <c r="Q184" s="841" t="s">
        <v>323</v>
      </c>
      <c r="R184" s="840" t="s">
        <v>652</v>
      </c>
      <c r="S184" s="829"/>
      <c r="T184" s="829" t="s">
        <v>5</v>
      </c>
      <c r="U184" s="829" t="s">
        <v>323</v>
      </c>
      <c r="V184" s="847" t="s">
        <v>652</v>
      </c>
    </row>
    <row r="185" spans="1:22" outlineLevel="1">
      <c r="A185" s="847" t="s">
        <v>290</v>
      </c>
      <c r="B185" s="829" t="s">
        <v>3617</v>
      </c>
      <c r="C185" s="839">
        <v>43262</v>
      </c>
      <c r="D185" s="847" t="s">
        <v>3619</v>
      </c>
      <c r="E185" s="830" t="s">
        <v>3713</v>
      </c>
      <c r="F185" s="831">
        <v>72262</v>
      </c>
      <c r="G185" s="832">
        <v>3.08</v>
      </c>
      <c r="H185" s="829">
        <v>4.0999999999999996</v>
      </c>
      <c r="I185" s="829" t="s">
        <v>322</v>
      </c>
      <c r="J185" s="1263">
        <f t="shared" si="5"/>
        <v>4.0999999999999996</v>
      </c>
      <c r="K185" s="840" t="s">
        <v>943</v>
      </c>
      <c r="L185" s="841" t="s">
        <v>917</v>
      </c>
      <c r="M185" s="841" t="s">
        <v>352</v>
      </c>
      <c r="N185" s="841"/>
      <c r="O185" s="841"/>
      <c r="P185" s="841" t="s">
        <v>5</v>
      </c>
      <c r="Q185" s="841" t="s">
        <v>323</v>
      </c>
      <c r="R185" s="840" t="s">
        <v>652</v>
      </c>
      <c r="S185" s="829"/>
      <c r="T185" s="829" t="s">
        <v>5</v>
      </c>
      <c r="U185" s="829" t="s">
        <v>323</v>
      </c>
      <c r="V185" s="847" t="s">
        <v>652</v>
      </c>
    </row>
    <row r="186" spans="1:22" outlineLevel="1">
      <c r="A186" s="847" t="s">
        <v>290</v>
      </c>
      <c r="B186" s="829" t="s">
        <v>3617</v>
      </c>
      <c r="C186" s="839">
        <v>43262</v>
      </c>
      <c r="D186" s="847" t="s">
        <v>3619</v>
      </c>
      <c r="E186" s="830" t="s">
        <v>3620</v>
      </c>
      <c r="F186" s="831">
        <v>72262</v>
      </c>
      <c r="G186" s="832">
        <v>3.76</v>
      </c>
      <c r="H186" s="829">
        <v>5</v>
      </c>
      <c r="I186" s="829" t="s">
        <v>322</v>
      </c>
      <c r="J186" s="1263">
        <f t="shared" si="5"/>
        <v>5</v>
      </c>
      <c r="K186" s="840" t="s">
        <v>943</v>
      </c>
      <c r="L186" s="841" t="s">
        <v>917</v>
      </c>
      <c r="M186" s="841" t="s">
        <v>352</v>
      </c>
      <c r="N186" s="841"/>
      <c r="O186" s="841"/>
      <c r="P186" s="841" t="s">
        <v>5</v>
      </c>
      <c r="Q186" s="841" t="s">
        <v>323</v>
      </c>
      <c r="R186" s="840" t="s">
        <v>652</v>
      </c>
      <c r="S186" s="829"/>
      <c r="T186" s="829" t="s">
        <v>5</v>
      </c>
      <c r="U186" s="829" t="s">
        <v>323</v>
      </c>
      <c r="V186" s="847" t="s">
        <v>652</v>
      </c>
    </row>
    <row r="187" spans="1:22" outlineLevel="1">
      <c r="A187" s="847" t="s">
        <v>290</v>
      </c>
      <c r="B187" s="829" t="s">
        <v>3617</v>
      </c>
      <c r="C187" s="839">
        <v>43270</v>
      </c>
      <c r="D187" s="847" t="s">
        <v>3699</v>
      </c>
      <c r="E187" s="830" t="s">
        <v>3714</v>
      </c>
      <c r="F187" s="831">
        <v>72254</v>
      </c>
      <c r="G187" s="832">
        <v>50.65</v>
      </c>
      <c r="H187" s="829">
        <v>67.319999999999993</v>
      </c>
      <c r="I187" s="829" t="s">
        <v>322</v>
      </c>
      <c r="J187" s="1263">
        <f t="shared" si="5"/>
        <v>67.319999999999993</v>
      </c>
      <c r="K187" s="840" t="s">
        <v>943</v>
      </c>
      <c r="L187" s="841" t="s">
        <v>661</v>
      </c>
      <c r="M187" s="841" t="s">
        <v>352</v>
      </c>
      <c r="N187" s="841"/>
      <c r="O187" s="841"/>
      <c r="P187" s="841" t="s">
        <v>5</v>
      </c>
      <c r="Q187" s="841" t="s">
        <v>323</v>
      </c>
      <c r="R187" s="840" t="s">
        <v>652</v>
      </c>
      <c r="S187" s="829"/>
      <c r="T187" s="829" t="s">
        <v>5</v>
      </c>
      <c r="U187" s="829" t="s">
        <v>323</v>
      </c>
      <c r="V187" s="847" t="s">
        <v>652</v>
      </c>
    </row>
    <row r="188" spans="1:22" outlineLevel="1">
      <c r="A188" s="847" t="s">
        <v>290</v>
      </c>
      <c r="B188" s="829" t="s">
        <v>3617</v>
      </c>
      <c r="C188" s="839">
        <v>43270</v>
      </c>
      <c r="D188" s="847" t="s">
        <v>3715</v>
      </c>
      <c r="E188" s="830" t="s">
        <v>3716</v>
      </c>
      <c r="F188" s="831">
        <v>72254</v>
      </c>
      <c r="G188" s="832">
        <v>112.85</v>
      </c>
      <c r="H188" s="829">
        <v>150</v>
      </c>
      <c r="I188" s="829" t="s">
        <v>322</v>
      </c>
      <c r="J188" s="1263">
        <f t="shared" si="5"/>
        <v>150</v>
      </c>
      <c r="K188" s="840" t="s">
        <v>1324</v>
      </c>
      <c r="L188" s="841" t="s">
        <v>661</v>
      </c>
      <c r="M188" s="841" t="s">
        <v>352</v>
      </c>
      <c r="N188" s="841"/>
      <c r="O188" s="841"/>
      <c r="P188" s="841" t="s">
        <v>5</v>
      </c>
      <c r="Q188" s="841" t="s">
        <v>323</v>
      </c>
      <c r="R188" s="840" t="s">
        <v>652</v>
      </c>
      <c r="S188" s="829"/>
      <c r="T188" s="829" t="s">
        <v>5</v>
      </c>
      <c r="U188" s="829" t="s">
        <v>323</v>
      </c>
      <c r="V188" s="847" t="s">
        <v>652</v>
      </c>
    </row>
    <row r="189" spans="1:22" outlineLevel="1">
      <c r="A189" s="847" t="s">
        <v>290</v>
      </c>
      <c r="B189" s="829" t="s">
        <v>3617</v>
      </c>
      <c r="C189" s="839">
        <v>43264</v>
      </c>
      <c r="D189" s="847" t="s">
        <v>3717</v>
      </c>
      <c r="E189" s="830" t="s">
        <v>3718</v>
      </c>
      <c r="F189" s="831">
        <v>72253</v>
      </c>
      <c r="G189" s="832">
        <v>11.29</v>
      </c>
      <c r="H189" s="829">
        <v>15</v>
      </c>
      <c r="I189" s="829" t="s">
        <v>322</v>
      </c>
      <c r="J189" s="1263">
        <f t="shared" si="5"/>
        <v>15</v>
      </c>
      <c r="K189" s="840" t="s">
        <v>1000</v>
      </c>
      <c r="L189" s="841" t="s">
        <v>665</v>
      </c>
      <c r="M189" s="841" t="s">
        <v>352</v>
      </c>
      <c r="N189" s="841"/>
      <c r="O189" s="841"/>
      <c r="P189" s="841" t="s">
        <v>5</v>
      </c>
      <c r="Q189" s="841" t="s">
        <v>323</v>
      </c>
      <c r="R189" s="840" t="s">
        <v>652</v>
      </c>
      <c r="S189" s="829"/>
      <c r="T189" s="829" t="s">
        <v>5</v>
      </c>
      <c r="U189" s="829" t="s">
        <v>323</v>
      </c>
      <c r="V189" s="847" t="s">
        <v>652</v>
      </c>
    </row>
    <row r="190" spans="1:22" outlineLevel="1">
      <c r="A190" s="847" t="s">
        <v>290</v>
      </c>
      <c r="B190" s="829" t="s">
        <v>3617</v>
      </c>
      <c r="C190" s="839">
        <v>43264</v>
      </c>
      <c r="D190" s="847" t="s">
        <v>3717</v>
      </c>
      <c r="E190" s="830" t="s">
        <v>3719</v>
      </c>
      <c r="F190" s="831">
        <v>72253</v>
      </c>
      <c r="G190" s="832">
        <v>301.91000000000003</v>
      </c>
      <c r="H190" s="829">
        <v>401.3</v>
      </c>
      <c r="I190" s="829" t="s">
        <v>322</v>
      </c>
      <c r="J190" s="1263">
        <f t="shared" si="5"/>
        <v>401.3</v>
      </c>
      <c r="K190" s="840" t="s">
        <v>1308</v>
      </c>
      <c r="L190" s="841" t="s">
        <v>665</v>
      </c>
      <c r="M190" s="841" t="s">
        <v>352</v>
      </c>
      <c r="N190" s="841"/>
      <c r="O190" s="841"/>
      <c r="P190" s="841" t="s">
        <v>5</v>
      </c>
      <c r="Q190" s="841" t="s">
        <v>323</v>
      </c>
      <c r="R190" s="840" t="s">
        <v>652</v>
      </c>
      <c r="S190" s="829"/>
      <c r="T190" s="829" t="s">
        <v>5</v>
      </c>
      <c r="U190" s="829" t="s">
        <v>323</v>
      </c>
      <c r="V190" s="847" t="s">
        <v>652</v>
      </c>
    </row>
    <row r="191" spans="1:22" outlineLevel="1">
      <c r="A191" s="847" t="s">
        <v>290</v>
      </c>
      <c r="B191" s="829" t="s">
        <v>3617</v>
      </c>
      <c r="C191" s="839">
        <v>43263</v>
      </c>
      <c r="D191" s="847" t="s">
        <v>3652</v>
      </c>
      <c r="E191" s="830" t="s">
        <v>3720</v>
      </c>
      <c r="F191" s="831">
        <v>72254</v>
      </c>
      <c r="G191" s="832">
        <v>3.76</v>
      </c>
      <c r="H191" s="829">
        <v>5</v>
      </c>
      <c r="I191" s="829" t="s">
        <v>322</v>
      </c>
      <c r="J191" s="1263">
        <f t="shared" si="5"/>
        <v>5</v>
      </c>
      <c r="K191" s="840" t="s">
        <v>1596</v>
      </c>
      <c r="L191" s="841" t="s">
        <v>661</v>
      </c>
      <c r="M191" s="841" t="s">
        <v>352</v>
      </c>
      <c r="N191" s="841"/>
      <c r="O191" s="841"/>
      <c r="P191" s="841" t="s">
        <v>5</v>
      </c>
      <c r="Q191" s="841" t="s">
        <v>323</v>
      </c>
      <c r="R191" s="840" t="s">
        <v>652</v>
      </c>
      <c r="S191" s="829"/>
      <c r="T191" s="829" t="s">
        <v>5</v>
      </c>
      <c r="U191" s="829" t="s">
        <v>323</v>
      </c>
      <c r="V191" s="847" t="s">
        <v>652</v>
      </c>
    </row>
    <row r="192" spans="1:22">
      <c r="A192" s="842" t="s">
        <v>647</v>
      </c>
      <c r="B192" s="842"/>
      <c r="C192" s="842"/>
      <c r="D192" s="842"/>
      <c r="E192" s="843"/>
      <c r="F192" s="844"/>
      <c r="G192" s="845">
        <f>SUM(G174:G191)</f>
        <v>678.90000000000009</v>
      </c>
      <c r="H192" s="846">
        <f>SUM(H174:H191)</f>
        <v>902.35</v>
      </c>
      <c r="I192" s="842"/>
      <c r="J192" s="1264">
        <f>SUM(J174:J191)</f>
        <v>902.35</v>
      </c>
      <c r="K192" s="842"/>
      <c r="L192" s="842"/>
      <c r="M192" s="842"/>
      <c r="N192" s="842"/>
      <c r="O192" s="842"/>
      <c r="P192" s="842"/>
      <c r="Q192" s="842"/>
      <c r="R192" s="842"/>
      <c r="S192" s="829"/>
      <c r="T192" s="829"/>
      <c r="U192" s="829"/>
      <c r="V192" s="829"/>
    </row>
    <row r="193" spans="1:22" outlineLevel="1">
      <c r="A193" s="847" t="s">
        <v>292</v>
      </c>
      <c r="B193" s="829" t="s">
        <v>3617</v>
      </c>
      <c r="C193" s="839">
        <v>43266</v>
      </c>
      <c r="D193" s="847" t="s">
        <v>3721</v>
      </c>
      <c r="E193" s="830" t="s">
        <v>3722</v>
      </c>
      <c r="F193" s="831">
        <v>72253</v>
      </c>
      <c r="G193" s="832">
        <v>15.23</v>
      </c>
      <c r="H193" s="829">
        <v>20.25</v>
      </c>
      <c r="I193" s="829" t="s">
        <v>322</v>
      </c>
      <c r="J193" s="1263">
        <f>H193</f>
        <v>20.25</v>
      </c>
      <c r="K193" s="840" t="s">
        <v>865</v>
      </c>
      <c r="L193" s="841" t="s">
        <v>665</v>
      </c>
      <c r="M193" s="841" t="s">
        <v>352</v>
      </c>
      <c r="N193" s="841" t="s">
        <v>815</v>
      </c>
      <c r="O193" s="841"/>
      <c r="P193" s="841" t="s">
        <v>5</v>
      </c>
      <c r="Q193" s="841" t="s">
        <v>323</v>
      </c>
      <c r="R193" s="840" t="s">
        <v>652</v>
      </c>
      <c r="S193" s="829"/>
      <c r="T193" s="829" t="s">
        <v>5</v>
      </c>
      <c r="U193" s="829" t="s">
        <v>323</v>
      </c>
      <c r="V193" s="847" t="s">
        <v>652</v>
      </c>
    </row>
    <row r="194" spans="1:22" outlineLevel="1">
      <c r="A194" s="847" t="s">
        <v>292</v>
      </c>
      <c r="B194" s="829" t="s">
        <v>3617</v>
      </c>
      <c r="C194" s="839">
        <v>43277</v>
      </c>
      <c r="D194" s="847" t="s">
        <v>3723</v>
      </c>
      <c r="E194" s="830" t="s">
        <v>3724</v>
      </c>
      <c r="F194" s="831">
        <v>72253</v>
      </c>
      <c r="G194" s="832">
        <v>48.38</v>
      </c>
      <c r="H194" s="829">
        <v>64.3</v>
      </c>
      <c r="I194" s="829" t="s">
        <v>322</v>
      </c>
      <c r="J194" s="1263">
        <f>H194</f>
        <v>64.3</v>
      </c>
      <c r="K194" s="840" t="s">
        <v>865</v>
      </c>
      <c r="L194" s="841" t="s">
        <v>665</v>
      </c>
      <c r="M194" s="841" t="s">
        <v>352</v>
      </c>
      <c r="N194" s="841" t="s">
        <v>3725</v>
      </c>
      <c r="O194" s="841"/>
      <c r="P194" s="841" t="s">
        <v>5</v>
      </c>
      <c r="Q194" s="841" t="s">
        <v>323</v>
      </c>
      <c r="R194" s="840" t="s">
        <v>652</v>
      </c>
      <c r="S194" s="829"/>
      <c r="T194" s="829" t="s">
        <v>5</v>
      </c>
      <c r="U194" s="829" t="s">
        <v>323</v>
      </c>
      <c r="V194" s="847" t="s">
        <v>652</v>
      </c>
    </row>
    <row r="195" spans="1:22" outlineLevel="1">
      <c r="A195" s="847" t="s">
        <v>292</v>
      </c>
      <c r="B195" s="829" t="s">
        <v>3617</v>
      </c>
      <c r="C195" s="839">
        <v>43278</v>
      </c>
      <c r="D195" s="847" t="s">
        <v>3726</v>
      </c>
      <c r="E195" s="830" t="s">
        <v>3727</v>
      </c>
      <c r="F195" s="831">
        <v>72253</v>
      </c>
      <c r="G195" s="832">
        <v>24.45</v>
      </c>
      <c r="H195" s="829">
        <v>32.5</v>
      </c>
      <c r="I195" s="829" t="s">
        <v>322</v>
      </c>
      <c r="J195" s="1263">
        <f>H195</f>
        <v>32.5</v>
      </c>
      <c r="K195" s="840" t="s">
        <v>865</v>
      </c>
      <c r="L195" s="841" t="s">
        <v>665</v>
      </c>
      <c r="M195" s="841" t="s">
        <v>352</v>
      </c>
      <c r="N195" s="841" t="s">
        <v>2639</v>
      </c>
      <c r="O195" s="841"/>
      <c r="P195" s="841" t="s">
        <v>5</v>
      </c>
      <c r="Q195" s="841" t="s">
        <v>323</v>
      </c>
      <c r="R195" s="840" t="s">
        <v>652</v>
      </c>
      <c r="S195" s="829"/>
      <c r="T195" s="829" t="s">
        <v>5</v>
      </c>
      <c r="U195" s="829" t="s">
        <v>323</v>
      </c>
      <c r="V195" s="847" t="s">
        <v>652</v>
      </c>
    </row>
    <row r="196" spans="1:22" outlineLevel="1">
      <c r="A196" s="847" t="s">
        <v>292</v>
      </c>
      <c r="B196" s="829" t="s">
        <v>3617</v>
      </c>
      <c r="C196" s="839">
        <v>43281</v>
      </c>
      <c r="D196" s="847" t="s">
        <v>3728</v>
      </c>
      <c r="E196" s="830" t="s">
        <v>2660</v>
      </c>
      <c r="F196" s="831">
        <v>72292</v>
      </c>
      <c r="G196" s="832">
        <v>-156.01</v>
      </c>
      <c r="H196" s="829">
        <v>-156.01</v>
      </c>
      <c r="I196" s="829" t="s">
        <v>60</v>
      </c>
      <c r="J196" s="1263">
        <v>-207.37</v>
      </c>
      <c r="K196" s="840" t="s">
        <v>2661</v>
      </c>
      <c r="L196" s="841" t="s">
        <v>645</v>
      </c>
      <c r="M196" s="841" t="s">
        <v>352</v>
      </c>
      <c r="N196" s="841" t="s">
        <v>1390</v>
      </c>
      <c r="O196" s="841"/>
      <c r="P196" s="841" t="s">
        <v>5</v>
      </c>
      <c r="Q196" s="841" t="s">
        <v>323</v>
      </c>
      <c r="R196" s="840" t="s">
        <v>652</v>
      </c>
      <c r="S196" s="829"/>
      <c r="T196" s="829" t="s">
        <v>5</v>
      </c>
      <c r="U196" s="829" t="s">
        <v>323</v>
      </c>
      <c r="V196" s="847" t="s">
        <v>652</v>
      </c>
    </row>
    <row r="197" spans="1:22">
      <c r="A197" s="842" t="s">
        <v>647</v>
      </c>
      <c r="B197" s="842"/>
      <c r="C197" s="842"/>
      <c r="D197" s="842"/>
      <c r="E197" s="843"/>
      <c r="F197" s="844"/>
      <c r="G197" s="845">
        <f>SUM(G193:G196)</f>
        <v>-67.949999999999989</v>
      </c>
      <c r="H197" s="846">
        <f>SUM(H193:H196)</f>
        <v>-38.959999999999994</v>
      </c>
      <c r="I197" s="842"/>
      <c r="J197" s="1264">
        <f>SUM(J193:J196)</f>
        <v>-90.320000000000007</v>
      </c>
      <c r="K197" s="842"/>
      <c r="L197" s="842"/>
      <c r="M197" s="842"/>
      <c r="N197" s="842"/>
      <c r="O197" s="842"/>
      <c r="P197" s="842"/>
      <c r="Q197" s="842"/>
      <c r="R197" s="842"/>
      <c r="S197" s="829"/>
      <c r="T197" s="829"/>
      <c r="U197" s="829"/>
      <c r="V197" s="829"/>
    </row>
    <row r="198" spans="1:22" outlineLevel="1">
      <c r="A198" s="847" t="s">
        <v>293</v>
      </c>
      <c r="B198" s="829" t="s">
        <v>3617</v>
      </c>
      <c r="C198" s="839">
        <v>43264</v>
      </c>
      <c r="D198" s="847" t="s">
        <v>3619</v>
      </c>
      <c r="E198" s="830" t="s">
        <v>3729</v>
      </c>
      <c r="F198" s="831">
        <v>72262</v>
      </c>
      <c r="G198" s="832">
        <v>37.619999999999997</v>
      </c>
      <c r="H198" s="829">
        <v>50</v>
      </c>
      <c r="I198" s="829" t="s">
        <v>322</v>
      </c>
      <c r="J198" s="1263">
        <f>H198</f>
        <v>50</v>
      </c>
      <c r="K198" s="840" t="s">
        <v>680</v>
      </c>
      <c r="L198" s="841" t="s">
        <v>917</v>
      </c>
      <c r="M198" s="841" t="s">
        <v>352</v>
      </c>
      <c r="N198" s="841" t="s">
        <v>3016</v>
      </c>
      <c r="O198" s="841"/>
      <c r="P198" s="841" t="s">
        <v>5</v>
      </c>
      <c r="Q198" s="841" t="s">
        <v>323</v>
      </c>
      <c r="R198" s="840" t="s">
        <v>652</v>
      </c>
      <c r="S198" s="829"/>
      <c r="T198" s="829" t="s">
        <v>5</v>
      </c>
      <c r="U198" s="829" t="s">
        <v>323</v>
      </c>
      <c r="V198" s="847" t="s">
        <v>652</v>
      </c>
    </row>
    <row r="199" spans="1:22" outlineLevel="1">
      <c r="A199" s="847" t="s">
        <v>293</v>
      </c>
      <c r="B199" s="829" t="s">
        <v>3617</v>
      </c>
      <c r="C199" s="839">
        <v>43278</v>
      </c>
      <c r="D199" s="847" t="s">
        <v>3730</v>
      </c>
      <c r="E199" s="830" t="s">
        <v>3731</v>
      </c>
      <c r="F199" s="831">
        <v>72262</v>
      </c>
      <c r="G199" s="832">
        <v>26.95</v>
      </c>
      <c r="H199" s="829">
        <v>57150</v>
      </c>
      <c r="I199" s="829" t="s">
        <v>1680</v>
      </c>
      <c r="J199" s="1263">
        <v>35.82</v>
      </c>
      <c r="K199" s="840" t="s">
        <v>680</v>
      </c>
      <c r="L199" s="841" t="s">
        <v>917</v>
      </c>
      <c r="M199" s="841" t="s">
        <v>352</v>
      </c>
      <c r="N199" s="841" t="s">
        <v>3016</v>
      </c>
      <c r="O199" s="841"/>
      <c r="P199" s="841" t="s">
        <v>5</v>
      </c>
      <c r="Q199" s="841" t="s">
        <v>323</v>
      </c>
      <c r="R199" s="840" t="s">
        <v>652</v>
      </c>
      <c r="S199" s="829"/>
      <c r="T199" s="829" t="s">
        <v>5</v>
      </c>
      <c r="U199" s="829" t="s">
        <v>323</v>
      </c>
      <c r="V199" s="847" t="s">
        <v>652</v>
      </c>
    </row>
    <row r="200" spans="1:22">
      <c r="A200" s="842" t="s">
        <v>647</v>
      </c>
      <c r="B200" s="842"/>
      <c r="C200" s="842"/>
      <c r="D200" s="842"/>
      <c r="E200" s="843"/>
      <c r="F200" s="844"/>
      <c r="G200" s="845">
        <f>SUM(G198:G199)</f>
        <v>64.569999999999993</v>
      </c>
      <c r="H200" s="846">
        <f>SUM(H198:H199)</f>
        <v>57200</v>
      </c>
      <c r="I200" s="842"/>
      <c r="J200" s="1264">
        <f>SUM(J198:J199)</f>
        <v>85.82</v>
      </c>
      <c r="K200" s="842"/>
      <c r="L200" s="842"/>
      <c r="M200" s="842"/>
      <c r="N200" s="842"/>
      <c r="O200" s="842"/>
      <c r="P200" s="842"/>
      <c r="Q200" s="842"/>
      <c r="R200" s="842"/>
      <c r="S200" s="829"/>
      <c r="T200" s="829"/>
      <c r="U200" s="829"/>
      <c r="V200" s="829"/>
    </row>
    <row r="201" spans="1:22" outlineLevel="1">
      <c r="A201" s="847" t="s">
        <v>294</v>
      </c>
      <c r="B201" s="829" t="s">
        <v>3617</v>
      </c>
      <c r="C201" s="839">
        <v>43277</v>
      </c>
      <c r="D201" s="847" t="s">
        <v>3732</v>
      </c>
      <c r="E201" s="830" t="s">
        <v>3733</v>
      </c>
      <c r="F201" s="831">
        <v>72254</v>
      </c>
      <c r="G201" s="832">
        <v>2.48</v>
      </c>
      <c r="H201" s="829">
        <v>3.3</v>
      </c>
      <c r="I201" s="829" t="s">
        <v>322</v>
      </c>
      <c r="J201" s="1263">
        <f>H201</f>
        <v>3.3</v>
      </c>
      <c r="K201" s="840" t="s">
        <v>880</v>
      </c>
      <c r="L201" s="841" t="s">
        <v>661</v>
      </c>
      <c r="M201" s="841" t="s">
        <v>352</v>
      </c>
      <c r="N201" s="841"/>
      <c r="O201" s="841"/>
      <c r="P201" s="841" t="s">
        <v>5</v>
      </c>
      <c r="Q201" s="841" t="s">
        <v>323</v>
      </c>
      <c r="R201" s="840" t="s">
        <v>652</v>
      </c>
      <c r="S201" s="829"/>
      <c r="T201" s="829" t="s">
        <v>5</v>
      </c>
      <c r="U201" s="829" t="s">
        <v>323</v>
      </c>
      <c r="V201" s="847" t="s">
        <v>652</v>
      </c>
    </row>
    <row r="202" spans="1:22" outlineLevel="1">
      <c r="A202" s="847" t="s">
        <v>294</v>
      </c>
      <c r="B202" s="829" t="s">
        <v>3617</v>
      </c>
      <c r="C202" s="839">
        <v>43263</v>
      </c>
      <c r="D202" s="847" t="s">
        <v>3652</v>
      </c>
      <c r="E202" s="830" t="s">
        <v>3734</v>
      </c>
      <c r="F202" s="831">
        <v>72254</v>
      </c>
      <c r="G202" s="832">
        <v>1.73</v>
      </c>
      <c r="H202" s="829">
        <v>2.2999999999999998</v>
      </c>
      <c r="I202" s="829" t="s">
        <v>322</v>
      </c>
      <c r="J202" s="1263">
        <f>H202</f>
        <v>2.2999999999999998</v>
      </c>
      <c r="K202" s="840" t="s">
        <v>886</v>
      </c>
      <c r="L202" s="841" t="s">
        <v>661</v>
      </c>
      <c r="M202" s="841" t="s">
        <v>352</v>
      </c>
      <c r="N202" s="841"/>
      <c r="O202" s="841"/>
      <c r="P202" s="841" t="s">
        <v>5</v>
      </c>
      <c r="Q202" s="841" t="s">
        <v>323</v>
      </c>
      <c r="R202" s="840" t="s">
        <v>652</v>
      </c>
      <c r="S202" s="829"/>
      <c r="T202" s="829" t="s">
        <v>5</v>
      </c>
      <c r="U202" s="829" t="s">
        <v>323</v>
      </c>
      <c r="V202" s="847" t="s">
        <v>652</v>
      </c>
    </row>
    <row r="203" spans="1:22" outlineLevel="1">
      <c r="A203" s="847" t="s">
        <v>294</v>
      </c>
      <c r="B203" s="829" t="s">
        <v>3617</v>
      </c>
      <c r="C203" s="839">
        <v>43262</v>
      </c>
      <c r="D203" s="847" t="s">
        <v>3652</v>
      </c>
      <c r="E203" s="830" t="s">
        <v>3735</v>
      </c>
      <c r="F203" s="831">
        <v>72254</v>
      </c>
      <c r="G203" s="832">
        <v>13.54</v>
      </c>
      <c r="H203" s="829">
        <v>18</v>
      </c>
      <c r="I203" s="829" t="s">
        <v>322</v>
      </c>
      <c r="J203" s="1263">
        <f>H203</f>
        <v>18</v>
      </c>
      <c r="K203" s="840" t="s">
        <v>1219</v>
      </c>
      <c r="L203" s="841" t="s">
        <v>661</v>
      </c>
      <c r="M203" s="841" t="s">
        <v>352</v>
      </c>
      <c r="N203" s="841"/>
      <c r="O203" s="841"/>
      <c r="P203" s="841" t="s">
        <v>5</v>
      </c>
      <c r="Q203" s="841" t="s">
        <v>323</v>
      </c>
      <c r="R203" s="840" t="s">
        <v>652</v>
      </c>
      <c r="S203" s="829"/>
      <c r="T203" s="829" t="s">
        <v>5</v>
      </c>
      <c r="U203" s="829" t="s">
        <v>323</v>
      </c>
      <c r="V203" s="847" t="s">
        <v>652</v>
      </c>
    </row>
    <row r="204" spans="1:22" outlineLevel="1">
      <c r="A204" s="847" t="s">
        <v>294</v>
      </c>
      <c r="B204" s="829" t="s">
        <v>3617</v>
      </c>
      <c r="C204" s="839">
        <v>43262</v>
      </c>
      <c r="D204" s="847" t="s">
        <v>3652</v>
      </c>
      <c r="E204" s="830" t="s">
        <v>3736</v>
      </c>
      <c r="F204" s="831">
        <v>72254</v>
      </c>
      <c r="G204" s="832">
        <v>48.15</v>
      </c>
      <c r="H204" s="829">
        <v>64</v>
      </c>
      <c r="I204" s="829" t="s">
        <v>322</v>
      </c>
      <c r="J204" s="1263">
        <f>H204</f>
        <v>64</v>
      </c>
      <c r="K204" s="840" t="s">
        <v>1280</v>
      </c>
      <c r="L204" s="841" t="s">
        <v>661</v>
      </c>
      <c r="M204" s="841" t="s">
        <v>352</v>
      </c>
      <c r="N204" s="841"/>
      <c r="O204" s="841"/>
      <c r="P204" s="841" t="s">
        <v>5</v>
      </c>
      <c r="Q204" s="841" t="s">
        <v>323</v>
      </c>
      <c r="R204" s="840" t="s">
        <v>652</v>
      </c>
      <c r="S204" s="829"/>
      <c r="T204" s="829" t="s">
        <v>5</v>
      </c>
      <c r="U204" s="829" t="s">
        <v>323</v>
      </c>
      <c r="V204" s="847" t="s">
        <v>652</v>
      </c>
    </row>
    <row r="205" spans="1:22" outlineLevel="1">
      <c r="A205" s="847" t="s">
        <v>294</v>
      </c>
      <c r="B205" s="829" t="s">
        <v>3617</v>
      </c>
      <c r="C205" s="839">
        <v>43276</v>
      </c>
      <c r="D205" s="847" t="s">
        <v>3641</v>
      </c>
      <c r="E205" s="830" t="s">
        <v>3737</v>
      </c>
      <c r="F205" s="831">
        <v>72254</v>
      </c>
      <c r="G205" s="832">
        <v>7.64</v>
      </c>
      <c r="H205" s="829">
        <v>10.15</v>
      </c>
      <c r="I205" s="829" t="s">
        <v>322</v>
      </c>
      <c r="J205" s="1263">
        <f>H205</f>
        <v>10.15</v>
      </c>
      <c r="K205" s="840" t="s">
        <v>1215</v>
      </c>
      <c r="L205" s="841" t="s">
        <v>661</v>
      </c>
      <c r="M205" s="841" t="s">
        <v>352</v>
      </c>
      <c r="N205" s="841"/>
      <c r="O205" s="841"/>
      <c r="P205" s="841" t="s">
        <v>5</v>
      </c>
      <c r="Q205" s="841" t="s">
        <v>323</v>
      </c>
      <c r="R205" s="840" t="s">
        <v>652</v>
      </c>
      <c r="S205" s="829"/>
      <c r="T205" s="829" t="s">
        <v>5</v>
      </c>
      <c r="U205" s="829" t="s">
        <v>323</v>
      </c>
      <c r="V205" s="847" t="s">
        <v>652</v>
      </c>
    </row>
    <row r="206" spans="1:22">
      <c r="A206" s="842" t="s">
        <v>647</v>
      </c>
      <c r="B206" s="842"/>
      <c r="C206" s="842"/>
      <c r="D206" s="842"/>
      <c r="E206" s="843"/>
      <c r="F206" s="844"/>
      <c r="G206" s="845">
        <f>SUM(G201:G205)</f>
        <v>73.540000000000006</v>
      </c>
      <c r="H206" s="846">
        <f>SUM(H201:H205)</f>
        <v>97.75</v>
      </c>
      <c r="I206" s="842"/>
      <c r="J206" s="1264">
        <f>SUM(J201:J205)</f>
        <v>97.75</v>
      </c>
      <c r="K206" s="842"/>
      <c r="L206" s="842"/>
      <c r="M206" s="842"/>
      <c r="N206" s="842"/>
      <c r="O206" s="842"/>
      <c r="P206" s="842"/>
      <c r="Q206" s="842"/>
      <c r="R206" s="842"/>
      <c r="S206" s="829"/>
      <c r="T206" s="829"/>
      <c r="U206" s="829"/>
      <c r="V206" s="829"/>
    </row>
    <row r="207" spans="1:22" outlineLevel="1">
      <c r="A207" s="847" t="s">
        <v>330</v>
      </c>
      <c r="B207" s="829" t="s">
        <v>3617</v>
      </c>
      <c r="C207" s="839">
        <v>43272</v>
      </c>
      <c r="D207" s="847" t="s">
        <v>3738</v>
      </c>
      <c r="E207" s="830" t="s">
        <v>3739</v>
      </c>
      <c r="F207" s="831">
        <v>72254</v>
      </c>
      <c r="G207" s="832">
        <v>45.14</v>
      </c>
      <c r="H207" s="829">
        <v>60</v>
      </c>
      <c r="I207" s="829" t="s">
        <v>322</v>
      </c>
      <c r="J207" s="1263">
        <f>H207</f>
        <v>60</v>
      </c>
      <c r="K207" s="840" t="s">
        <v>972</v>
      </c>
      <c r="L207" s="841" t="s">
        <v>661</v>
      </c>
      <c r="M207" s="841" t="s">
        <v>352</v>
      </c>
      <c r="N207" s="841"/>
      <c r="O207" s="841"/>
      <c r="P207" s="841" t="s">
        <v>5</v>
      </c>
      <c r="Q207" s="841" t="s">
        <v>323</v>
      </c>
      <c r="R207" s="840" t="s">
        <v>652</v>
      </c>
      <c r="S207" s="829"/>
      <c r="T207" s="829" t="s">
        <v>5</v>
      </c>
      <c r="U207" s="829" t="s">
        <v>323</v>
      </c>
      <c r="V207" s="847" t="s">
        <v>652</v>
      </c>
    </row>
    <row r="208" spans="1:22" outlineLevel="1">
      <c r="A208" s="847" t="s">
        <v>330</v>
      </c>
      <c r="B208" s="829" t="s">
        <v>3617</v>
      </c>
      <c r="C208" s="839">
        <v>43272</v>
      </c>
      <c r="D208" s="847" t="s">
        <v>3738</v>
      </c>
      <c r="E208" s="830" t="s">
        <v>3740</v>
      </c>
      <c r="F208" s="831">
        <v>72254</v>
      </c>
      <c r="G208" s="832">
        <v>22.57</v>
      </c>
      <c r="H208" s="829">
        <v>30</v>
      </c>
      <c r="I208" s="829" t="s">
        <v>322</v>
      </c>
      <c r="J208" s="1263">
        <f>H208</f>
        <v>30</v>
      </c>
      <c r="K208" s="840" t="s">
        <v>972</v>
      </c>
      <c r="L208" s="841" t="s">
        <v>661</v>
      </c>
      <c r="M208" s="841" t="s">
        <v>352</v>
      </c>
      <c r="N208" s="841"/>
      <c r="O208" s="841"/>
      <c r="P208" s="841" t="s">
        <v>5</v>
      </c>
      <c r="Q208" s="841" t="s">
        <v>323</v>
      </c>
      <c r="R208" s="840" t="s">
        <v>652</v>
      </c>
      <c r="S208" s="829"/>
      <c r="T208" s="829" t="s">
        <v>5</v>
      </c>
      <c r="U208" s="829" t="s">
        <v>323</v>
      </c>
      <c r="V208" s="847" t="s">
        <v>652</v>
      </c>
    </row>
    <row r="209" spans="1:22">
      <c r="A209" s="842" t="s">
        <v>647</v>
      </c>
      <c r="B209" s="842"/>
      <c r="C209" s="842"/>
      <c r="D209" s="842"/>
      <c r="E209" s="843"/>
      <c r="F209" s="844"/>
      <c r="G209" s="845">
        <f>SUM(G207:G208)</f>
        <v>67.710000000000008</v>
      </c>
      <c r="H209" s="846">
        <f>SUM(H207:H208)</f>
        <v>90</v>
      </c>
      <c r="I209" s="842"/>
      <c r="J209" s="1264">
        <f>SUM(J207:J208)</f>
        <v>90</v>
      </c>
      <c r="K209" s="842"/>
      <c r="L209" s="842"/>
      <c r="M209" s="842"/>
      <c r="N209" s="842"/>
      <c r="O209" s="842"/>
      <c r="P209" s="842"/>
      <c r="Q209" s="842"/>
      <c r="R209" s="842"/>
      <c r="S209" s="829"/>
      <c r="T209" s="829"/>
      <c r="U209" s="829"/>
      <c r="V209" s="829"/>
    </row>
    <row r="210" spans="1:22" outlineLevel="1">
      <c r="A210" s="847" t="s">
        <v>331</v>
      </c>
      <c r="B210" s="829" t="s">
        <v>3617</v>
      </c>
      <c r="C210" s="839">
        <v>43269</v>
      </c>
      <c r="D210" s="847" t="s">
        <v>3619</v>
      </c>
      <c r="E210" s="830" t="s">
        <v>3741</v>
      </c>
      <c r="F210" s="831">
        <v>72262</v>
      </c>
      <c r="G210" s="832">
        <v>1.5</v>
      </c>
      <c r="H210" s="829">
        <v>2</v>
      </c>
      <c r="I210" s="829" t="s">
        <v>322</v>
      </c>
      <c r="J210" s="1263">
        <f t="shared" ref="J210:J216" si="6">H210</f>
        <v>2</v>
      </c>
      <c r="K210" s="840" t="s">
        <v>660</v>
      </c>
      <c r="L210" s="841" t="s">
        <v>917</v>
      </c>
      <c r="M210" s="841" t="s">
        <v>352</v>
      </c>
      <c r="N210" s="841" t="s">
        <v>681</v>
      </c>
      <c r="O210" s="841"/>
      <c r="P210" s="841" t="s">
        <v>5</v>
      </c>
      <c r="Q210" s="841" t="s">
        <v>323</v>
      </c>
      <c r="R210" s="840" t="s">
        <v>652</v>
      </c>
      <c r="S210" s="829"/>
      <c r="T210" s="829" t="s">
        <v>5</v>
      </c>
      <c r="U210" s="829" t="s">
        <v>323</v>
      </c>
      <c r="V210" s="847" t="s">
        <v>652</v>
      </c>
    </row>
    <row r="211" spans="1:22" outlineLevel="1">
      <c r="A211" s="847" t="s">
        <v>331</v>
      </c>
      <c r="B211" s="829" t="s">
        <v>3617</v>
      </c>
      <c r="C211" s="839">
        <v>43270</v>
      </c>
      <c r="D211" s="847" t="s">
        <v>3699</v>
      </c>
      <c r="E211" s="830" t="s">
        <v>3742</v>
      </c>
      <c r="F211" s="831">
        <v>72254</v>
      </c>
      <c r="G211" s="832">
        <v>131.03</v>
      </c>
      <c r="H211" s="829">
        <v>174.16</v>
      </c>
      <c r="I211" s="829" t="s">
        <v>322</v>
      </c>
      <c r="J211" s="1263">
        <f t="shared" si="6"/>
        <v>174.16</v>
      </c>
      <c r="K211" s="840" t="s">
        <v>943</v>
      </c>
      <c r="L211" s="841" t="s">
        <v>661</v>
      </c>
      <c r="M211" s="841" t="s">
        <v>352</v>
      </c>
      <c r="N211" s="841"/>
      <c r="O211" s="841"/>
      <c r="P211" s="841" t="s">
        <v>5</v>
      </c>
      <c r="Q211" s="841" t="s">
        <v>323</v>
      </c>
      <c r="R211" s="840" t="s">
        <v>652</v>
      </c>
      <c r="S211" s="829"/>
      <c r="T211" s="829" t="s">
        <v>5</v>
      </c>
      <c r="U211" s="829" t="s">
        <v>323</v>
      </c>
      <c r="V211" s="847" t="s">
        <v>652</v>
      </c>
    </row>
    <row r="212" spans="1:22" outlineLevel="1">
      <c r="A212" s="847" t="s">
        <v>331</v>
      </c>
      <c r="B212" s="829" t="s">
        <v>3617</v>
      </c>
      <c r="C212" s="839">
        <v>43257</v>
      </c>
      <c r="D212" s="847" t="s">
        <v>3630</v>
      </c>
      <c r="E212" s="830" t="s">
        <v>3743</v>
      </c>
      <c r="F212" s="831">
        <v>72254</v>
      </c>
      <c r="G212" s="832">
        <v>131.01</v>
      </c>
      <c r="H212" s="829">
        <v>174.13</v>
      </c>
      <c r="I212" s="829" t="s">
        <v>322</v>
      </c>
      <c r="J212" s="1263">
        <f t="shared" si="6"/>
        <v>174.13</v>
      </c>
      <c r="K212" s="840" t="s">
        <v>943</v>
      </c>
      <c r="L212" s="841" t="s">
        <v>661</v>
      </c>
      <c r="M212" s="841" t="s">
        <v>352</v>
      </c>
      <c r="N212" s="841"/>
      <c r="O212" s="841"/>
      <c r="P212" s="841" t="s">
        <v>5</v>
      </c>
      <c r="Q212" s="841" t="s">
        <v>323</v>
      </c>
      <c r="R212" s="840" t="s">
        <v>652</v>
      </c>
      <c r="S212" s="829"/>
      <c r="T212" s="829" t="s">
        <v>5</v>
      </c>
      <c r="U212" s="829" t="s">
        <v>323</v>
      </c>
      <c r="V212" s="847" t="s">
        <v>652</v>
      </c>
    </row>
    <row r="213" spans="1:22" outlineLevel="1">
      <c r="A213" s="847" t="s">
        <v>331</v>
      </c>
      <c r="B213" s="829" t="s">
        <v>3617</v>
      </c>
      <c r="C213" s="839">
        <v>43262</v>
      </c>
      <c r="D213" s="847" t="s">
        <v>3619</v>
      </c>
      <c r="E213" s="830" t="s">
        <v>3744</v>
      </c>
      <c r="F213" s="831">
        <v>72262</v>
      </c>
      <c r="G213" s="832">
        <v>14.14</v>
      </c>
      <c r="H213" s="829">
        <v>18.8</v>
      </c>
      <c r="I213" s="829" t="s">
        <v>322</v>
      </c>
      <c r="J213" s="1263">
        <f t="shared" si="6"/>
        <v>18.8</v>
      </c>
      <c r="K213" s="840" t="s">
        <v>943</v>
      </c>
      <c r="L213" s="841" t="s">
        <v>917</v>
      </c>
      <c r="M213" s="841" t="s">
        <v>352</v>
      </c>
      <c r="N213" s="841"/>
      <c r="O213" s="841"/>
      <c r="P213" s="841" t="s">
        <v>5</v>
      </c>
      <c r="Q213" s="841" t="s">
        <v>323</v>
      </c>
      <c r="R213" s="840" t="s">
        <v>652</v>
      </c>
      <c r="S213" s="829"/>
      <c r="T213" s="829" t="s">
        <v>5</v>
      </c>
      <c r="U213" s="829" t="s">
        <v>323</v>
      </c>
      <c r="V213" s="847" t="s">
        <v>652</v>
      </c>
    </row>
    <row r="214" spans="1:22" outlineLevel="1">
      <c r="A214" s="847" t="s">
        <v>331</v>
      </c>
      <c r="B214" s="829" t="s">
        <v>3617</v>
      </c>
      <c r="C214" s="839">
        <v>43264</v>
      </c>
      <c r="D214" s="847" t="s">
        <v>3619</v>
      </c>
      <c r="E214" s="830" t="s">
        <v>3745</v>
      </c>
      <c r="F214" s="831">
        <v>72262</v>
      </c>
      <c r="G214" s="832">
        <v>63.2</v>
      </c>
      <c r="H214" s="829">
        <v>84</v>
      </c>
      <c r="I214" s="829" t="s">
        <v>322</v>
      </c>
      <c r="J214" s="1263">
        <f t="shared" si="6"/>
        <v>84</v>
      </c>
      <c r="K214" s="840" t="s">
        <v>1324</v>
      </c>
      <c r="L214" s="841" t="s">
        <v>917</v>
      </c>
      <c r="M214" s="841" t="s">
        <v>352</v>
      </c>
      <c r="N214" s="841"/>
      <c r="O214" s="841"/>
      <c r="P214" s="841" t="s">
        <v>5</v>
      </c>
      <c r="Q214" s="841" t="s">
        <v>323</v>
      </c>
      <c r="R214" s="840" t="s">
        <v>652</v>
      </c>
      <c r="S214" s="829"/>
      <c r="T214" s="829" t="s">
        <v>5</v>
      </c>
      <c r="U214" s="829" t="s">
        <v>323</v>
      </c>
      <c r="V214" s="847" t="s">
        <v>652</v>
      </c>
    </row>
    <row r="215" spans="1:22" outlineLevel="1">
      <c r="A215" s="847" t="s">
        <v>331</v>
      </c>
      <c r="B215" s="829" t="s">
        <v>3617</v>
      </c>
      <c r="C215" s="839">
        <v>43269</v>
      </c>
      <c r="D215" s="847" t="s">
        <v>3619</v>
      </c>
      <c r="E215" s="830" t="s">
        <v>755</v>
      </c>
      <c r="F215" s="831">
        <v>72262</v>
      </c>
      <c r="G215" s="832">
        <v>6.02</v>
      </c>
      <c r="H215" s="829">
        <v>8</v>
      </c>
      <c r="I215" s="829" t="s">
        <v>322</v>
      </c>
      <c r="J215" s="1263">
        <f t="shared" si="6"/>
        <v>8</v>
      </c>
      <c r="K215" s="840" t="s">
        <v>678</v>
      </c>
      <c r="L215" s="841" t="s">
        <v>917</v>
      </c>
      <c r="M215" s="841" t="s">
        <v>352</v>
      </c>
      <c r="N215" s="841"/>
      <c r="O215" s="841"/>
      <c r="P215" s="841" t="s">
        <v>5</v>
      </c>
      <c r="Q215" s="841" t="s">
        <v>323</v>
      </c>
      <c r="R215" s="840" t="s">
        <v>652</v>
      </c>
      <c r="S215" s="829"/>
      <c r="T215" s="829" t="s">
        <v>5</v>
      </c>
      <c r="U215" s="829" t="s">
        <v>323</v>
      </c>
      <c r="V215" s="847" t="s">
        <v>652</v>
      </c>
    </row>
    <row r="216" spans="1:22" outlineLevel="1">
      <c r="A216" s="847" t="s">
        <v>331</v>
      </c>
      <c r="B216" s="829" t="s">
        <v>3617</v>
      </c>
      <c r="C216" s="839">
        <v>43265</v>
      </c>
      <c r="D216" s="847" t="s">
        <v>3746</v>
      </c>
      <c r="E216" s="830" t="s">
        <v>3747</v>
      </c>
      <c r="F216" s="831">
        <v>72254</v>
      </c>
      <c r="G216" s="832">
        <v>225.7</v>
      </c>
      <c r="H216" s="829">
        <v>300</v>
      </c>
      <c r="I216" s="829" t="s">
        <v>322</v>
      </c>
      <c r="J216" s="1263">
        <f t="shared" si="6"/>
        <v>300</v>
      </c>
      <c r="K216" s="840" t="s">
        <v>756</v>
      </c>
      <c r="L216" s="841" t="s">
        <v>661</v>
      </c>
      <c r="M216" s="841" t="s">
        <v>352</v>
      </c>
      <c r="N216" s="841"/>
      <c r="O216" s="841"/>
      <c r="P216" s="841" t="s">
        <v>5</v>
      </c>
      <c r="Q216" s="841" t="s">
        <v>323</v>
      </c>
      <c r="R216" s="840" t="s">
        <v>652</v>
      </c>
      <c r="S216" s="829"/>
      <c r="T216" s="829" t="s">
        <v>5</v>
      </c>
      <c r="U216" s="829" t="s">
        <v>323</v>
      </c>
      <c r="V216" s="847" t="s">
        <v>652</v>
      </c>
    </row>
    <row r="217" spans="1:22">
      <c r="A217" s="842" t="s">
        <v>647</v>
      </c>
      <c r="B217" s="842"/>
      <c r="C217" s="842"/>
      <c r="D217" s="842"/>
      <c r="E217" s="843"/>
      <c r="F217" s="844"/>
      <c r="G217" s="845">
        <f>SUM(G210:G216)</f>
        <v>572.59999999999991</v>
      </c>
      <c r="H217" s="846">
        <f>SUM(H210:H216)</f>
        <v>761.08999999999992</v>
      </c>
      <c r="I217" s="842"/>
      <c r="J217" s="1264">
        <f>SUM(J210:J216)</f>
        <v>761.08999999999992</v>
      </c>
      <c r="K217" s="842"/>
      <c r="L217" s="842"/>
      <c r="M217" s="842"/>
      <c r="N217" s="842"/>
      <c r="O217" s="842"/>
      <c r="P217" s="842"/>
      <c r="Q217" s="842"/>
      <c r="R217" s="842"/>
      <c r="S217" s="829"/>
      <c r="T217" s="829"/>
      <c r="U217" s="829"/>
      <c r="V217" s="829"/>
    </row>
    <row r="218" spans="1:22" outlineLevel="1">
      <c r="A218" s="847" t="s">
        <v>2159</v>
      </c>
      <c r="B218" s="829" t="s">
        <v>3617</v>
      </c>
      <c r="C218" s="839">
        <v>43270</v>
      </c>
      <c r="D218" s="847" t="s">
        <v>3748</v>
      </c>
      <c r="E218" s="830" t="s">
        <v>3749</v>
      </c>
      <c r="F218" s="831">
        <v>72254</v>
      </c>
      <c r="G218" s="832">
        <v>362.63</v>
      </c>
      <c r="H218" s="829">
        <v>482</v>
      </c>
      <c r="I218" s="829" t="s">
        <v>322</v>
      </c>
      <c r="J218" s="1263">
        <f>H218</f>
        <v>482</v>
      </c>
      <c r="K218" s="840" t="s">
        <v>878</v>
      </c>
      <c r="L218" s="841" t="s">
        <v>661</v>
      </c>
      <c r="M218" s="841" t="s">
        <v>352</v>
      </c>
      <c r="N218" s="841"/>
      <c r="O218" s="841"/>
      <c r="P218" s="841" t="s">
        <v>5</v>
      </c>
      <c r="Q218" s="841" t="s">
        <v>323</v>
      </c>
      <c r="R218" s="840" t="s">
        <v>652</v>
      </c>
      <c r="S218" s="829"/>
      <c r="T218" s="829" t="s">
        <v>5</v>
      </c>
      <c r="U218" s="829" t="s">
        <v>323</v>
      </c>
      <c r="V218" s="847" t="s">
        <v>652</v>
      </c>
    </row>
    <row r="219" spans="1:22">
      <c r="A219" s="842" t="s">
        <v>647</v>
      </c>
      <c r="B219" s="842"/>
      <c r="C219" s="842"/>
      <c r="D219" s="842"/>
      <c r="E219" s="843"/>
      <c r="F219" s="844"/>
      <c r="G219" s="845">
        <f>SUM(G218:G218)</f>
        <v>362.63</v>
      </c>
      <c r="H219" s="846">
        <f>SUM(H218:H218)</f>
        <v>482</v>
      </c>
      <c r="I219" s="842"/>
      <c r="J219" s="1264">
        <f>SUM(J218:J218)</f>
        <v>482</v>
      </c>
      <c r="K219" s="842"/>
      <c r="L219" s="842"/>
      <c r="M219" s="842"/>
      <c r="N219" s="842"/>
      <c r="O219" s="842"/>
      <c r="P219" s="842"/>
      <c r="Q219" s="842"/>
      <c r="R219" s="842"/>
      <c r="S219" s="829"/>
      <c r="T219" s="829"/>
      <c r="U219" s="829"/>
      <c r="V219" s="829"/>
    </row>
    <row r="220" spans="1:22" outlineLevel="1">
      <c r="A220" s="847" t="s">
        <v>3750</v>
      </c>
      <c r="B220" s="829" t="s">
        <v>3617</v>
      </c>
      <c r="C220" s="839">
        <v>43262</v>
      </c>
      <c r="D220" s="847" t="s">
        <v>3619</v>
      </c>
      <c r="E220" s="830" t="s">
        <v>3620</v>
      </c>
      <c r="F220" s="831">
        <v>72262</v>
      </c>
      <c r="G220" s="832">
        <v>1.88</v>
      </c>
      <c r="H220" s="829">
        <v>2.5</v>
      </c>
      <c r="I220" s="829" t="s">
        <v>322</v>
      </c>
      <c r="J220" s="1263">
        <f>H220</f>
        <v>2.5</v>
      </c>
      <c r="K220" s="840" t="s">
        <v>943</v>
      </c>
      <c r="L220" s="841" t="s">
        <v>917</v>
      </c>
      <c r="M220" s="841" t="s">
        <v>352</v>
      </c>
      <c r="N220" s="841"/>
      <c r="O220" s="841"/>
      <c r="P220" s="841" t="s">
        <v>5</v>
      </c>
      <c r="Q220" s="841" t="s">
        <v>323</v>
      </c>
      <c r="R220" s="840" t="s">
        <v>652</v>
      </c>
      <c r="S220" s="829"/>
      <c r="T220" s="829" t="s">
        <v>5</v>
      </c>
      <c r="U220" s="829" t="s">
        <v>323</v>
      </c>
      <c r="V220" s="847" t="s">
        <v>652</v>
      </c>
    </row>
    <row r="221" spans="1:22">
      <c r="A221" s="842" t="s">
        <v>647</v>
      </c>
      <c r="B221" s="842"/>
      <c r="C221" s="842"/>
      <c r="D221" s="842"/>
      <c r="E221" s="843"/>
      <c r="F221" s="844"/>
      <c r="G221" s="845">
        <f>SUM(G220:G220)</f>
        <v>1.88</v>
      </c>
      <c r="H221" s="846">
        <f>SUM(H220:H220)</f>
        <v>2.5</v>
      </c>
      <c r="I221" s="842"/>
      <c r="J221" s="1264">
        <f>SUM(J220:J220)</f>
        <v>2.5</v>
      </c>
      <c r="K221" s="842"/>
      <c r="L221" s="842"/>
      <c r="M221" s="842"/>
      <c r="N221" s="842"/>
      <c r="O221" s="842"/>
      <c r="P221" s="842"/>
      <c r="Q221" s="842"/>
      <c r="R221" s="842"/>
      <c r="S221" s="829"/>
      <c r="T221" s="829"/>
      <c r="U221" s="829"/>
      <c r="V221" s="829"/>
    </row>
    <row r="222" spans="1:22">
      <c r="A222" s="829" t="s">
        <v>0</v>
      </c>
      <c r="B222" s="829"/>
      <c r="C222" s="829"/>
      <c r="D222" s="829"/>
      <c r="E222" s="830"/>
      <c r="F222" s="831"/>
      <c r="G222" s="832"/>
      <c r="H222" s="829"/>
      <c r="I222" s="829"/>
      <c r="J222" s="829"/>
      <c r="K222" s="829"/>
      <c r="L222" s="829"/>
      <c r="M222" s="829"/>
      <c r="N222" s="829"/>
      <c r="O222" s="829"/>
      <c r="P222" s="829"/>
      <c r="Q222" s="829"/>
      <c r="R222" s="829"/>
      <c r="S222" s="829"/>
      <c r="T222" s="829"/>
      <c r="U222" s="829"/>
      <c r="V222" s="829"/>
    </row>
    <row r="223" spans="1:22">
      <c r="A223" s="829"/>
      <c r="B223" s="829"/>
      <c r="C223" s="829"/>
      <c r="D223" s="829"/>
      <c r="E223" s="830"/>
      <c r="F223" s="831"/>
      <c r="G223" s="832">
        <f>+G13+G15+G23+G25+G31+G33+G38+G43+G48+G53+G58+G63+G68+G78+G83+G91+G96+G102+G113+G133+G157+G159+G162+G164+G173+G192+G197+G200+G206+G209+G217+G219+G221</f>
        <v>-17182.740000000005</v>
      </c>
      <c r="H223" s="849">
        <f>+H13+H15+H23+H25+H31+H33+H38+H43+H48+H53+H58+H63+H68+H78+H83+H91+H96+H102+H113+H133+H157+H159+H162+H164+H173+H192+H197+H200+H206+H209+H217+H219+H221</f>
        <v>34086.249999999993</v>
      </c>
      <c r="I223" s="829"/>
      <c r="J223" s="849">
        <f>+J13+J15+J23+J25+J31+J33+J38+J43+J48+J53+J58+J63+J68+J78+J83+J91+J96+J102+J113+J133+J157+J159+J162+J164+J173+J192+J197+J200+J206+J209+J217+J219+J221</f>
        <v>-22839.110000000011</v>
      </c>
      <c r="K223" s="829"/>
      <c r="L223" s="829"/>
      <c r="M223" s="829"/>
      <c r="N223" s="829"/>
      <c r="O223" s="829"/>
      <c r="P223" s="829"/>
      <c r="Q223" s="829"/>
      <c r="R223" s="829"/>
      <c r="S223" s="829"/>
      <c r="T223" s="829"/>
      <c r="U223" s="829"/>
      <c r="V223" s="829"/>
    </row>
    <row r="224" spans="1:22" ht="13" thickBot="1">
      <c r="F224"/>
    </row>
    <row r="225" spans="6:11" ht="13.5" thickBot="1">
      <c r="F225"/>
      <c r="H225" s="1246" t="s">
        <v>1601</v>
      </c>
      <c r="I225" s="1247"/>
      <c r="J225" s="1248">
        <f>J223-J13</f>
        <v>21160.889999999989</v>
      </c>
    </row>
    <row r="226" spans="6:11">
      <c r="F226"/>
      <c r="J226" s="852">
        <v>21158.560000000001</v>
      </c>
    </row>
    <row r="227" spans="6:11">
      <c r="F227"/>
      <c r="J227" s="852">
        <f>+J220</f>
        <v>2.5</v>
      </c>
      <c r="K227" s="1245" t="s">
        <v>3751</v>
      </c>
    </row>
    <row r="228" spans="6:11">
      <c r="F228"/>
      <c r="J228" s="1262">
        <f>J225-J226-J227</f>
        <v>-0.17000000001280569</v>
      </c>
      <c r="K228" s="1245" t="s">
        <v>3752</v>
      </c>
    </row>
    <row r="229" spans="6:11">
      <c r="F229"/>
      <c r="I229" s="1257"/>
    </row>
    <row r="230" spans="6:11">
      <c r="F230"/>
    </row>
    <row r="231" spans="6:11">
      <c r="F231"/>
    </row>
    <row r="232" spans="6:11">
      <c r="F232"/>
    </row>
    <row r="233" spans="6:11">
      <c r="F233"/>
    </row>
    <row r="234" spans="6:11">
      <c r="F234"/>
    </row>
    <row r="235" spans="6:11">
      <c r="F235"/>
    </row>
    <row r="236" spans="6:11">
      <c r="F236"/>
    </row>
    <row r="237" spans="6:11">
      <c r="F237"/>
    </row>
    <row r="238" spans="6:11">
      <c r="F238"/>
    </row>
    <row r="239" spans="6:11">
      <c r="F239"/>
    </row>
    <row r="240" spans="6:11">
      <c r="F240"/>
    </row>
    <row r="241" spans="6:6">
      <c r="F241"/>
    </row>
    <row r="242" spans="6:6">
      <c r="F242"/>
    </row>
    <row r="243" spans="6:6">
      <c r="F243"/>
    </row>
    <row r="244" spans="6:6">
      <c r="F244"/>
    </row>
    <row r="245" spans="6:6">
      <c r="F245"/>
    </row>
    <row r="246" spans="6:6">
      <c r="F246"/>
    </row>
    <row r="247" spans="6:6">
      <c r="F247"/>
    </row>
    <row r="248" spans="6:6">
      <c r="F248"/>
    </row>
    <row r="249" spans="6:6">
      <c r="F249"/>
    </row>
    <row r="250" spans="6:6">
      <c r="F250"/>
    </row>
    <row r="251" spans="6:6">
      <c r="F251"/>
    </row>
    <row r="252" spans="6:6">
      <c r="F252"/>
    </row>
    <row r="253" spans="6:6">
      <c r="F253"/>
    </row>
    <row r="254" spans="6:6">
      <c r="F254"/>
    </row>
    <row r="255" spans="6:6">
      <c r="F255"/>
    </row>
    <row r="256" spans="6:6">
      <c r="F256"/>
    </row>
    <row r="257" spans="6:6">
      <c r="F257"/>
    </row>
    <row r="258" spans="6:6">
      <c r="F258"/>
    </row>
    <row r="259" spans="6:6">
      <c r="F259"/>
    </row>
    <row r="260" spans="6:6">
      <c r="F260"/>
    </row>
    <row r="261" spans="6:6">
      <c r="F261"/>
    </row>
    <row r="262" spans="6:6">
      <c r="F262"/>
    </row>
    <row r="263" spans="6:6">
      <c r="F263"/>
    </row>
    <row r="264" spans="6:6">
      <c r="F264"/>
    </row>
    <row r="265" spans="6:6">
      <c r="F265"/>
    </row>
    <row r="266" spans="6:6">
      <c r="F266"/>
    </row>
    <row r="267" spans="6:6">
      <c r="F267"/>
    </row>
    <row r="268" spans="6:6">
      <c r="F268"/>
    </row>
    <row r="269" spans="6:6">
      <c r="F269"/>
    </row>
    <row r="270" spans="6:6">
      <c r="F270"/>
    </row>
    <row r="271" spans="6:6">
      <c r="F271"/>
    </row>
    <row r="272" spans="6:6">
      <c r="F272"/>
    </row>
    <row r="273" spans="6:6">
      <c r="F273"/>
    </row>
    <row r="274" spans="6:6">
      <c r="F274"/>
    </row>
    <row r="275" spans="6:6">
      <c r="F275"/>
    </row>
    <row r="276" spans="6:6">
      <c r="F276"/>
    </row>
    <row r="277" spans="6:6">
      <c r="F277"/>
    </row>
    <row r="278" spans="6:6">
      <c r="F278"/>
    </row>
    <row r="279" spans="6:6">
      <c r="F279"/>
    </row>
    <row r="280" spans="6:6">
      <c r="F280"/>
    </row>
    <row r="281" spans="6:6">
      <c r="F281"/>
    </row>
    <row r="282" spans="6:6">
      <c r="F282"/>
    </row>
    <row r="283" spans="6:6">
      <c r="F283"/>
    </row>
    <row r="284" spans="6:6">
      <c r="F284"/>
    </row>
    <row r="285" spans="6:6">
      <c r="F285"/>
    </row>
    <row r="286" spans="6:6">
      <c r="F286"/>
    </row>
    <row r="287" spans="6:6">
      <c r="F287"/>
    </row>
    <row r="288" spans="6:6">
      <c r="F288"/>
    </row>
    <row r="289" spans="6:6">
      <c r="F289"/>
    </row>
    <row r="290" spans="6:6">
      <c r="F290"/>
    </row>
    <row r="291" spans="6:6">
      <c r="F291"/>
    </row>
    <row r="292" spans="6:6">
      <c r="F292"/>
    </row>
    <row r="293" spans="6:6">
      <c r="F293"/>
    </row>
    <row r="294" spans="6:6">
      <c r="F294"/>
    </row>
    <row r="295" spans="6:6">
      <c r="F295"/>
    </row>
    <row r="296" spans="6:6">
      <c r="F296"/>
    </row>
    <row r="297" spans="6:6">
      <c r="F297"/>
    </row>
    <row r="298" spans="6:6">
      <c r="F298"/>
    </row>
    <row r="299" spans="6:6">
      <c r="F299"/>
    </row>
    <row r="300" spans="6:6">
      <c r="F300"/>
    </row>
    <row r="301" spans="6:6">
      <c r="F301"/>
    </row>
    <row r="302" spans="6:6">
      <c r="F302"/>
    </row>
    <row r="303" spans="6:6">
      <c r="F303"/>
    </row>
    <row r="304" spans="6:6">
      <c r="F304"/>
    </row>
    <row r="305" spans="6:6">
      <c r="F305"/>
    </row>
    <row r="306" spans="6:6">
      <c r="F306"/>
    </row>
    <row r="307" spans="6:6">
      <c r="F307"/>
    </row>
    <row r="308" spans="6:6">
      <c r="F308"/>
    </row>
    <row r="309" spans="6:6">
      <c r="F309"/>
    </row>
    <row r="310" spans="6:6">
      <c r="F310"/>
    </row>
    <row r="311" spans="6:6">
      <c r="F311"/>
    </row>
    <row r="312" spans="6:6">
      <c r="F312"/>
    </row>
    <row r="313" spans="6:6">
      <c r="F313"/>
    </row>
    <row r="314" spans="6:6">
      <c r="F314"/>
    </row>
    <row r="315" spans="6:6">
      <c r="F315"/>
    </row>
    <row r="316" spans="6:6">
      <c r="F316"/>
    </row>
    <row r="317" spans="6:6" outlineLevel="1">
      <c r="F317"/>
    </row>
    <row r="318" spans="6:6" outlineLevel="1">
      <c r="F318"/>
    </row>
    <row r="319" spans="6:6" outlineLevel="1">
      <c r="F319"/>
    </row>
    <row r="320" spans="6:6" outlineLevel="1">
      <c r="F320"/>
    </row>
    <row r="321" spans="6:6" outlineLevel="1">
      <c r="F321"/>
    </row>
    <row r="322" spans="6:6" outlineLevel="1">
      <c r="F322"/>
    </row>
    <row r="323" spans="6:6" outlineLevel="1">
      <c r="F323"/>
    </row>
    <row r="324" spans="6:6" outlineLevel="1">
      <c r="F324"/>
    </row>
    <row r="325" spans="6:6" outlineLevel="1">
      <c r="F325"/>
    </row>
    <row r="326" spans="6:6" outlineLevel="1">
      <c r="F326"/>
    </row>
    <row r="327" spans="6:6" outlineLevel="1">
      <c r="F327"/>
    </row>
    <row r="328" spans="6:6" outlineLevel="1">
      <c r="F328"/>
    </row>
    <row r="329" spans="6:6" outlineLevel="1">
      <c r="F329"/>
    </row>
    <row r="330" spans="6:6" outlineLevel="1">
      <c r="F330"/>
    </row>
    <row r="331" spans="6:6" outlineLevel="1">
      <c r="F331"/>
    </row>
    <row r="332" spans="6:6" outlineLevel="1">
      <c r="F332"/>
    </row>
    <row r="333" spans="6:6">
      <c r="F333"/>
    </row>
    <row r="334" spans="6:6" outlineLevel="1">
      <c r="F334"/>
    </row>
    <row r="335" spans="6:6" outlineLevel="1">
      <c r="F335"/>
    </row>
    <row r="336" spans="6:6" outlineLevel="1">
      <c r="F336"/>
    </row>
    <row r="337" spans="6:6" outlineLevel="1">
      <c r="F337"/>
    </row>
    <row r="338" spans="6:6" outlineLevel="1">
      <c r="F338"/>
    </row>
    <row r="339" spans="6:6" outlineLevel="1">
      <c r="F339"/>
    </row>
    <row r="340" spans="6:6" outlineLevel="1">
      <c r="F340"/>
    </row>
    <row r="341" spans="6:6" outlineLevel="1">
      <c r="F341"/>
    </row>
    <row r="342" spans="6:6" outlineLevel="1">
      <c r="F342"/>
    </row>
    <row r="343" spans="6:6" outlineLevel="1">
      <c r="F343"/>
    </row>
    <row r="344" spans="6:6" outlineLevel="1">
      <c r="F344"/>
    </row>
    <row r="345" spans="6:6" outlineLevel="1">
      <c r="F345"/>
    </row>
    <row r="346" spans="6:6" outlineLevel="1">
      <c r="F346"/>
    </row>
    <row r="347" spans="6:6" outlineLevel="1">
      <c r="F347"/>
    </row>
    <row r="348" spans="6:6" outlineLevel="1">
      <c r="F348"/>
    </row>
    <row r="349" spans="6:6" outlineLevel="1">
      <c r="F349"/>
    </row>
    <row r="350" spans="6:6" outlineLevel="1">
      <c r="F350"/>
    </row>
    <row r="351" spans="6:6" outlineLevel="1">
      <c r="F351"/>
    </row>
    <row r="352" spans="6:6">
      <c r="F352"/>
    </row>
    <row r="353" spans="6:6" outlineLevel="1">
      <c r="F353"/>
    </row>
    <row r="354" spans="6:6" outlineLevel="1">
      <c r="F354"/>
    </row>
    <row r="355" spans="6:6" outlineLevel="1">
      <c r="F355"/>
    </row>
    <row r="356" spans="6:6" outlineLevel="1">
      <c r="F356"/>
    </row>
    <row r="357" spans="6:6" outlineLevel="1">
      <c r="F357"/>
    </row>
    <row r="358" spans="6:6" outlineLevel="1">
      <c r="F358"/>
    </row>
    <row r="359" spans="6:6" outlineLevel="1">
      <c r="F359"/>
    </row>
    <row r="360" spans="6:6" outlineLevel="1">
      <c r="F360"/>
    </row>
    <row r="361" spans="6:6" outlineLevel="1">
      <c r="F361"/>
    </row>
    <row r="362" spans="6:6" outlineLevel="1">
      <c r="F362"/>
    </row>
    <row r="363" spans="6:6">
      <c r="F363"/>
    </row>
    <row r="364" spans="6:6" outlineLevel="1">
      <c r="F364"/>
    </row>
    <row r="365" spans="6:6" outlineLevel="1">
      <c r="F365"/>
    </row>
    <row r="366" spans="6:6" outlineLevel="1">
      <c r="F366"/>
    </row>
    <row r="367" spans="6:6" outlineLevel="1">
      <c r="F367"/>
    </row>
    <row r="368" spans="6:6">
      <c r="F368"/>
    </row>
    <row r="369" spans="6:6" outlineLevel="1">
      <c r="F369"/>
    </row>
    <row r="370" spans="6:6" outlineLevel="1">
      <c r="F370"/>
    </row>
    <row r="371" spans="6:6" outlineLevel="1">
      <c r="F371"/>
    </row>
    <row r="372" spans="6:6" outlineLevel="1">
      <c r="F372"/>
    </row>
    <row r="373" spans="6:6" outlineLevel="1">
      <c r="F373"/>
    </row>
    <row r="374" spans="6:6" outlineLevel="1">
      <c r="F374"/>
    </row>
    <row r="375" spans="6:6" outlineLevel="1">
      <c r="F375"/>
    </row>
    <row r="376" spans="6:6" outlineLevel="1">
      <c r="F376"/>
    </row>
    <row r="377" spans="6:6" outlineLevel="1">
      <c r="F377"/>
    </row>
    <row r="378" spans="6:6" outlineLevel="1">
      <c r="F378"/>
    </row>
    <row r="379" spans="6:6" outlineLevel="1">
      <c r="F379"/>
    </row>
    <row r="380" spans="6:6" outlineLevel="1">
      <c r="F380"/>
    </row>
    <row r="381" spans="6:6">
      <c r="F381"/>
    </row>
    <row r="382" spans="6:6" outlineLevel="1">
      <c r="F382"/>
    </row>
    <row r="383" spans="6:6" outlineLevel="1">
      <c r="F383"/>
    </row>
    <row r="384" spans="6:6" outlineLevel="1">
      <c r="F384"/>
    </row>
    <row r="385" spans="6:6" outlineLevel="1">
      <c r="F385"/>
    </row>
    <row r="386" spans="6:6" outlineLevel="1">
      <c r="F386"/>
    </row>
    <row r="387" spans="6:6" outlineLevel="1">
      <c r="F387"/>
    </row>
    <row r="388" spans="6:6" outlineLevel="1">
      <c r="F388"/>
    </row>
    <row r="389" spans="6:6" outlineLevel="1">
      <c r="F389"/>
    </row>
    <row r="390" spans="6:6" outlineLevel="1">
      <c r="F390"/>
    </row>
    <row r="391" spans="6:6" outlineLevel="1">
      <c r="F391"/>
    </row>
    <row r="392" spans="6:6" outlineLevel="1">
      <c r="F392"/>
    </row>
    <row r="393" spans="6:6">
      <c r="F393"/>
    </row>
    <row r="394" spans="6:6" outlineLevel="1">
      <c r="F394"/>
    </row>
    <row r="395" spans="6:6" outlineLevel="1">
      <c r="F395"/>
    </row>
    <row r="396" spans="6:6" outlineLevel="1">
      <c r="F396"/>
    </row>
    <row r="397" spans="6:6" outlineLevel="1">
      <c r="F397"/>
    </row>
    <row r="398" spans="6:6" outlineLevel="1">
      <c r="F398"/>
    </row>
    <row r="399" spans="6:6">
      <c r="F399"/>
    </row>
    <row r="400" spans="6:6" outlineLevel="1">
      <c r="F400"/>
    </row>
    <row r="401" spans="6:6" outlineLevel="1">
      <c r="F401"/>
    </row>
    <row r="402" spans="6:6" outlineLevel="1">
      <c r="F402"/>
    </row>
    <row r="403" spans="6:6" outlineLevel="1">
      <c r="F403"/>
    </row>
    <row r="404" spans="6:6" outlineLevel="1">
      <c r="F404"/>
    </row>
    <row r="405" spans="6:6" outlineLevel="1">
      <c r="F405"/>
    </row>
    <row r="406" spans="6:6" outlineLevel="1">
      <c r="F406"/>
    </row>
    <row r="407" spans="6:6" outlineLevel="1">
      <c r="F407"/>
    </row>
    <row r="408" spans="6:6">
      <c r="F408"/>
    </row>
    <row r="409" spans="6:6" outlineLevel="1">
      <c r="F409"/>
    </row>
    <row r="410" spans="6:6">
      <c r="F410"/>
    </row>
    <row r="411" spans="6:6" outlineLevel="1">
      <c r="F411"/>
    </row>
    <row r="412" spans="6:6" outlineLevel="1">
      <c r="F412"/>
    </row>
    <row r="413" spans="6:6" outlineLevel="1">
      <c r="F413"/>
    </row>
    <row r="414" spans="6:6">
      <c r="F414"/>
    </row>
    <row r="415" spans="6:6" outlineLevel="1">
      <c r="F415"/>
    </row>
    <row r="416" spans="6:6">
      <c r="F416"/>
    </row>
    <row r="417" spans="6:6" outlineLevel="1">
      <c r="F417"/>
    </row>
    <row r="418" spans="6:6">
      <c r="F418"/>
    </row>
    <row r="419" spans="6:6" outlineLevel="1">
      <c r="F419"/>
    </row>
    <row r="420" spans="6:6">
      <c r="F420"/>
    </row>
    <row r="421" spans="6:6" outlineLevel="1">
      <c r="F421"/>
    </row>
    <row r="422" spans="6:6">
      <c r="F422"/>
    </row>
    <row r="423" spans="6:6" outlineLevel="1">
      <c r="F423"/>
    </row>
    <row r="424" spans="6:6" outlineLevel="1">
      <c r="F424"/>
    </row>
    <row r="425" spans="6:6" outlineLevel="1">
      <c r="F425"/>
    </row>
    <row r="426" spans="6:6" outlineLevel="1">
      <c r="F426"/>
    </row>
    <row r="427" spans="6:6">
      <c r="F427"/>
    </row>
    <row r="428" spans="6:6">
      <c r="F428"/>
    </row>
    <row r="429" spans="6:6">
      <c r="F429"/>
    </row>
    <row r="430" spans="6:6">
      <c r="F430"/>
    </row>
    <row r="431" spans="6:6">
      <c r="F431"/>
    </row>
    <row r="432" spans="6:6">
      <c r="F432"/>
    </row>
    <row r="433" spans="6:6">
      <c r="F433"/>
    </row>
    <row r="434" spans="6:6">
      <c r="F434"/>
    </row>
    <row r="435" spans="6:6">
      <c r="F435"/>
    </row>
    <row r="436" spans="6:6">
      <c r="F436"/>
    </row>
    <row r="437" spans="6:6">
      <c r="F437"/>
    </row>
    <row r="438" spans="6:6">
      <c r="F438"/>
    </row>
    <row r="439" spans="6:6">
      <c r="F439"/>
    </row>
    <row r="440" spans="6:6">
      <c r="F440"/>
    </row>
    <row r="441" spans="6:6">
      <c r="F441"/>
    </row>
    <row r="442" spans="6:6">
      <c r="F442"/>
    </row>
    <row r="443" spans="6:6">
      <c r="F443"/>
    </row>
    <row r="444" spans="6:6">
      <c r="F444"/>
    </row>
    <row r="445" spans="6:6">
      <c r="F445"/>
    </row>
    <row r="446" spans="6:6">
      <c r="F446"/>
    </row>
    <row r="447" spans="6:6">
      <c r="F447"/>
    </row>
    <row r="448" spans="6:6">
      <c r="F448"/>
    </row>
    <row r="449" spans="6:6">
      <c r="F449"/>
    </row>
    <row r="450" spans="6:6">
      <c r="F450"/>
    </row>
    <row r="451" spans="6:6">
      <c r="F451"/>
    </row>
    <row r="452" spans="6:6">
      <c r="F452"/>
    </row>
    <row r="453" spans="6:6">
      <c r="F453"/>
    </row>
    <row r="454" spans="6:6">
      <c r="F454"/>
    </row>
    <row r="455" spans="6:6">
      <c r="F455"/>
    </row>
    <row r="456" spans="6:6">
      <c r="F456"/>
    </row>
    <row r="457" spans="6:6">
      <c r="F457"/>
    </row>
    <row r="458" spans="6:6">
      <c r="F458"/>
    </row>
    <row r="459" spans="6:6">
      <c r="F459"/>
    </row>
    <row r="460" spans="6:6">
      <c r="F460"/>
    </row>
    <row r="461" spans="6:6">
      <c r="F461"/>
    </row>
    <row r="462" spans="6:6">
      <c r="F462"/>
    </row>
    <row r="463" spans="6:6">
      <c r="F463"/>
    </row>
    <row r="464" spans="6:6">
      <c r="F464"/>
    </row>
    <row r="465" spans="6:6">
      <c r="F465"/>
    </row>
    <row r="466" spans="6:6">
      <c r="F466"/>
    </row>
    <row r="467" spans="6:6">
      <c r="F467"/>
    </row>
    <row r="468" spans="6:6">
      <c r="F468"/>
    </row>
    <row r="469" spans="6:6">
      <c r="F469"/>
    </row>
    <row r="470" spans="6:6">
      <c r="F470"/>
    </row>
    <row r="471" spans="6:6">
      <c r="F471"/>
    </row>
    <row r="472" spans="6:6">
      <c r="F472"/>
    </row>
    <row r="473" spans="6:6">
      <c r="F473"/>
    </row>
    <row r="474" spans="6:6">
      <c r="F474"/>
    </row>
    <row r="475" spans="6:6">
      <c r="F475"/>
    </row>
    <row r="476" spans="6:6">
      <c r="F476"/>
    </row>
    <row r="477" spans="6:6">
      <c r="F477"/>
    </row>
    <row r="478" spans="6:6">
      <c r="F478"/>
    </row>
    <row r="479" spans="6:6">
      <c r="F479"/>
    </row>
    <row r="480" spans="6:6">
      <c r="F480"/>
    </row>
    <row r="481" spans="6:6">
      <c r="F481"/>
    </row>
    <row r="482" spans="6:6">
      <c r="F482"/>
    </row>
    <row r="483" spans="6:6">
      <c r="F483"/>
    </row>
    <row r="484" spans="6:6">
      <c r="F484"/>
    </row>
    <row r="485" spans="6:6">
      <c r="F485"/>
    </row>
    <row r="486" spans="6:6">
      <c r="F486"/>
    </row>
    <row r="487" spans="6:6">
      <c r="F487"/>
    </row>
    <row r="488" spans="6:6">
      <c r="F488"/>
    </row>
    <row r="489" spans="6:6">
      <c r="F489"/>
    </row>
    <row r="490" spans="6:6">
      <c r="F490"/>
    </row>
    <row r="491" spans="6:6">
      <c r="F491"/>
    </row>
    <row r="492" spans="6:6">
      <c r="F492"/>
    </row>
    <row r="493" spans="6:6">
      <c r="F493"/>
    </row>
    <row r="494" spans="6:6">
      <c r="F494"/>
    </row>
    <row r="495" spans="6:6">
      <c r="F495"/>
    </row>
    <row r="496" spans="6:6">
      <c r="F496"/>
    </row>
    <row r="497" spans="6:6">
      <c r="F497"/>
    </row>
    <row r="498" spans="6:6">
      <c r="F498"/>
    </row>
    <row r="499" spans="6:6">
      <c r="F499"/>
    </row>
    <row r="500" spans="6:6">
      <c r="F500"/>
    </row>
    <row r="501" spans="6:6">
      <c r="F501"/>
    </row>
    <row r="502" spans="6:6">
      <c r="F502"/>
    </row>
    <row r="503" spans="6:6">
      <c r="F503"/>
    </row>
    <row r="504" spans="6:6">
      <c r="F504"/>
    </row>
    <row r="505" spans="6:6">
      <c r="F505"/>
    </row>
    <row r="506" spans="6:6">
      <c r="F506"/>
    </row>
    <row r="507" spans="6:6">
      <c r="F507"/>
    </row>
    <row r="508" spans="6:6">
      <c r="F508"/>
    </row>
    <row r="509" spans="6:6">
      <c r="F509"/>
    </row>
    <row r="510" spans="6:6">
      <c r="F510"/>
    </row>
    <row r="511" spans="6:6">
      <c r="F511"/>
    </row>
    <row r="512" spans="6:6">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c r="F522"/>
    </row>
    <row r="523" spans="6:6">
      <c r="F523"/>
    </row>
    <row r="524" spans="6:6">
      <c r="F524"/>
    </row>
    <row r="525" spans="6:6">
      <c r="F525"/>
    </row>
    <row r="526" spans="6:6">
      <c r="F526"/>
    </row>
    <row r="527" spans="6:6" outlineLevel="1">
      <c r="F527"/>
    </row>
    <row r="528" spans="6:6" outlineLevel="1">
      <c r="F528"/>
    </row>
    <row r="529" spans="6:6" outlineLevel="1">
      <c r="F529"/>
    </row>
    <row r="530" spans="6:6">
      <c r="F530"/>
    </row>
    <row r="531" spans="6:6" outlineLevel="1">
      <c r="F531"/>
    </row>
    <row r="532" spans="6:6" outlineLevel="1">
      <c r="F532"/>
    </row>
    <row r="533" spans="6:6" outlineLevel="1">
      <c r="F533"/>
    </row>
    <row r="534" spans="6:6" outlineLevel="1">
      <c r="F534"/>
    </row>
    <row r="535" spans="6:6" outlineLevel="1">
      <c r="F535"/>
    </row>
    <row r="536" spans="6:6" outlineLevel="1">
      <c r="F536"/>
    </row>
    <row r="537" spans="6:6" outlineLevel="1">
      <c r="F537"/>
    </row>
    <row r="538" spans="6:6">
      <c r="F538"/>
    </row>
    <row r="539" spans="6:6" outlineLevel="1">
      <c r="F539"/>
    </row>
    <row r="540" spans="6:6" outlineLevel="1">
      <c r="F540"/>
    </row>
    <row r="541" spans="6:6" outlineLevel="1">
      <c r="F541"/>
    </row>
    <row r="542" spans="6:6" outlineLevel="1">
      <c r="F542"/>
    </row>
    <row r="543" spans="6:6" outlineLevel="1">
      <c r="F543"/>
    </row>
    <row r="544" spans="6:6" outlineLevel="1">
      <c r="F544"/>
    </row>
    <row r="545" spans="6:6" outlineLevel="1">
      <c r="F545"/>
    </row>
    <row r="546" spans="6:6" outlineLevel="1">
      <c r="F546"/>
    </row>
    <row r="547" spans="6:6">
      <c r="F547"/>
    </row>
    <row r="548" spans="6:6" outlineLevel="1">
      <c r="F548"/>
    </row>
    <row r="549" spans="6:6" outlineLevel="1">
      <c r="F549"/>
    </row>
    <row r="550" spans="6:6" outlineLevel="1">
      <c r="F550"/>
    </row>
    <row r="551" spans="6:6" outlineLevel="1">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c r="F568"/>
    </row>
    <row r="569" spans="6:6" outlineLevel="1">
      <c r="F569"/>
    </row>
    <row r="570" spans="6:6" outlineLevel="1">
      <c r="F570"/>
    </row>
    <row r="571" spans="6:6" outlineLevel="1">
      <c r="F571"/>
    </row>
    <row r="572" spans="6:6" outlineLevel="1">
      <c r="F572"/>
    </row>
    <row r="573" spans="6:6" outlineLevel="1">
      <c r="F573"/>
    </row>
    <row r="574" spans="6:6" outlineLevel="1">
      <c r="F574"/>
    </row>
    <row r="575" spans="6:6">
      <c r="F575"/>
    </row>
    <row r="576" spans="6:6" outlineLevel="1">
      <c r="F576"/>
    </row>
    <row r="577" spans="6:6" outlineLevel="1">
      <c r="F577"/>
    </row>
    <row r="578" spans="6:6">
      <c r="F578"/>
    </row>
    <row r="579" spans="6:6" outlineLevel="1">
      <c r="F579"/>
    </row>
    <row r="580" spans="6:6" outlineLevel="1">
      <c r="F580"/>
    </row>
    <row r="581" spans="6:6" outlineLevel="1">
      <c r="F581"/>
    </row>
    <row r="582" spans="6:6" outlineLevel="1">
      <c r="F582"/>
    </row>
    <row r="583" spans="6:6" outlineLevel="1">
      <c r="F583"/>
    </row>
    <row r="584" spans="6:6" outlineLevel="1">
      <c r="F584"/>
    </row>
    <row r="585" spans="6:6">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outlineLevel="1">
      <c r="F685"/>
    </row>
    <row r="686" spans="6:6" outlineLevel="1">
      <c r="F686"/>
    </row>
    <row r="687" spans="6:6" outlineLevel="1">
      <c r="F687"/>
    </row>
    <row r="688" spans="6:6" outlineLevel="1">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c r="F755"/>
    </row>
    <row r="756" spans="6:6" outlineLevel="1">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c r="F778"/>
    </row>
    <row r="779" spans="6:6" outlineLevel="1">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c r="F1075"/>
    </row>
    <row r="1076" spans="6:6" outlineLevel="1">
      <c r="F1076"/>
    </row>
    <row r="1077" spans="6:6">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c r="F1086"/>
    </row>
    <row r="1087" spans="6:6" outlineLevel="1">
      <c r="F1087"/>
    </row>
    <row r="1088" spans="6:6" outlineLevel="1">
      <c r="F1088"/>
    </row>
    <row r="1089" spans="6:6" outlineLevel="1">
      <c r="F1089"/>
    </row>
    <row r="1090" spans="6:6" outlineLevel="1">
      <c r="F1090"/>
    </row>
    <row r="1091" spans="6:6">
      <c r="F1091"/>
    </row>
    <row r="1092" spans="6:6" outlineLevel="1">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c r="F1145"/>
    </row>
    <row r="1146" spans="6:6" outlineLevel="1">
      <c r="F1146"/>
    </row>
    <row r="1147" spans="6:6">
      <c r="F1147"/>
    </row>
    <row r="1148" spans="6:6" outlineLevel="1">
      <c r="F1148"/>
    </row>
    <row r="1149" spans="6:6" outlineLevel="1">
      <c r="F1149"/>
    </row>
    <row r="1150" spans="6:6" outlineLevel="1">
      <c r="F1150"/>
    </row>
    <row r="1151" spans="6:6" outlineLevel="1">
      <c r="F1151"/>
    </row>
    <row r="1152" spans="6:6" outlineLevel="1">
      <c r="F1152"/>
    </row>
    <row r="1153" spans="6:6" outlineLevel="1">
      <c r="F1153"/>
    </row>
    <row r="1154" spans="6:6">
      <c r="F1154"/>
    </row>
    <row r="1155" spans="6:6" outlineLevel="1">
      <c r="F1155"/>
    </row>
    <row r="1156" spans="6:6" outlineLevel="1">
      <c r="F1156"/>
    </row>
    <row r="1157" spans="6:6">
      <c r="F1157"/>
    </row>
    <row r="1158" spans="6:6" outlineLevel="1">
      <c r="F1158"/>
    </row>
    <row r="1159" spans="6:6" outlineLevel="1">
      <c r="F1159"/>
    </row>
    <row r="1160" spans="6:6" outlineLevel="1">
      <c r="F1160"/>
    </row>
    <row r="1161" spans="6:6" outlineLevel="1">
      <c r="F1161"/>
    </row>
    <row r="1162" spans="6:6">
      <c r="F1162"/>
    </row>
    <row r="1163" spans="6:6" outlineLevel="1">
      <c r="F1163"/>
    </row>
    <row r="1164" spans="6:6" outlineLevel="1">
      <c r="F1164"/>
    </row>
    <row r="1165" spans="6:6" outlineLevel="1">
      <c r="F1165"/>
    </row>
    <row r="1166" spans="6:6">
      <c r="F1166"/>
    </row>
    <row r="1167" spans="6:6" outlineLevel="1">
      <c r="F1167"/>
    </row>
    <row r="1168" spans="6:6" outlineLevel="1">
      <c r="F1168"/>
    </row>
    <row r="1169" spans="6:6">
      <c r="F1169"/>
    </row>
    <row r="1170" spans="6:6" outlineLevel="1">
      <c r="F1170"/>
    </row>
    <row r="1171" spans="6:6" outlineLevel="1">
      <c r="F1171"/>
    </row>
    <row r="1172" spans="6:6" outlineLevel="1">
      <c r="F1172"/>
    </row>
    <row r="1173" spans="6:6" outlineLevel="1">
      <c r="F1173"/>
    </row>
    <row r="1174" spans="6:6" outlineLevel="1">
      <c r="F1174"/>
    </row>
    <row r="1175" spans="6:6" outlineLevel="1">
      <c r="F1175"/>
    </row>
    <row r="1176" spans="6:6" outlineLevel="1">
      <c r="F1176"/>
    </row>
    <row r="1177" spans="6:6" outlineLevel="1">
      <c r="F1177"/>
    </row>
    <row r="1178" spans="6:6">
      <c r="F1178"/>
    </row>
    <row r="1179" spans="6:6" outlineLevel="1">
      <c r="F1179"/>
    </row>
    <row r="1180" spans="6:6" outlineLevel="1">
      <c r="F1180"/>
    </row>
    <row r="1181" spans="6:6" outlineLevel="1">
      <c r="F1181"/>
    </row>
    <row r="1182" spans="6:6" outlineLevel="1">
      <c r="F1182"/>
    </row>
    <row r="1183" spans="6:6">
      <c r="F1183"/>
    </row>
    <row r="1184" spans="6:6" outlineLevel="1">
      <c r="F1184"/>
    </row>
    <row r="1185" spans="6:6">
      <c r="F1185"/>
    </row>
    <row r="1186" spans="6:6" outlineLevel="1">
      <c r="F1186"/>
    </row>
    <row r="1187" spans="6:6">
      <c r="F1187"/>
    </row>
    <row r="1188" spans="6:6" outlineLevel="1">
      <c r="F1188"/>
    </row>
    <row r="1189" spans="6:6">
      <c r="F1189"/>
    </row>
    <row r="1190" spans="6:6" outlineLevel="1">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c r="F1364"/>
    </row>
    <row r="1365" spans="6:6" outlineLevel="1">
      <c r="F1365"/>
    </row>
    <row r="1366" spans="6:6" outlineLevel="1">
      <c r="F1366"/>
    </row>
    <row r="1367" spans="6:6" outlineLevel="1">
      <c r="F1367"/>
    </row>
    <row r="1368" spans="6:6" outlineLevel="1">
      <c r="F1368"/>
    </row>
    <row r="1369" spans="6:6">
      <c r="F1369"/>
    </row>
    <row r="1370" spans="6:6" outlineLevel="1">
      <c r="F1370"/>
    </row>
    <row r="1371" spans="6:6" outlineLevel="1">
      <c r="F1371"/>
    </row>
    <row r="1372" spans="6:6" outlineLevel="1">
      <c r="F1372"/>
    </row>
    <row r="1373" spans="6:6" outlineLevel="1">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c r="F1767"/>
    </row>
    <row r="1768" spans="6:6" outlineLevel="1">
      <c r="F1768"/>
    </row>
    <row r="1769" spans="6:6" outlineLevel="1">
      <c r="F1769"/>
    </row>
    <row r="1770" spans="6:6" outlineLevel="1">
      <c r="F1770"/>
    </row>
    <row r="1771" spans="6:6" outlineLevel="1">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c r="F1791"/>
    </row>
    <row r="1792" spans="6:6">
      <c r="F1792"/>
    </row>
    <row r="1793" spans="6:6">
      <c r="F1793"/>
    </row>
    <row r="1794" spans="6:6">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sheetData>
  <autoFilter ref="A11:V223" xr:uid="{00000000-0009-0000-0000-000020000000}"/>
  <dataValidations count="1">
    <dataValidation type="textLength" errorStyle="information" allowBlank="1" showInputMessage="1" showErrorMessage="1" error="XLBVal:8=_x000d__x000a_XLBRowCount:3=214_x000d__x000a_XLBColCount:3=22_x000d__x000a_Style:2=2_x000d__x000a_" sqref="A10" xr:uid="{00000000-0002-0000-2000-000000000000}">
      <formula1>0</formula1>
      <formula2>300</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5689"/>
  <sheetViews>
    <sheetView topLeftCell="D452" workbookViewId="0">
      <selection activeCell="I472" sqref="I472"/>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3.81640625" bestFit="1" customWidth="1"/>
    <col min="5" max="5" width="37.54296875" bestFit="1" customWidth="1"/>
    <col min="6" max="6" width="11.1796875" style="820" bestFit="1" customWidth="1"/>
    <col min="7" max="7" width="19.26953125" bestFit="1" customWidth="1"/>
    <col min="8" max="8" width="20" bestFit="1" customWidth="1"/>
    <col min="9" max="9" width="14.7265625" bestFit="1" customWidth="1"/>
    <col min="10" max="10" width="21.453125"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269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3464</v>
      </c>
      <c r="D3" s="824"/>
    </row>
    <row r="4" spans="1:22" ht="15" thickBot="1">
      <c r="A4" s="821"/>
      <c r="B4" s="822" t="s">
        <v>621</v>
      </c>
      <c r="C4" s="823" t="s">
        <v>3617</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s">
        <v>3465</v>
      </c>
      <c r="B10" s="829"/>
      <c r="C10" s="829"/>
      <c r="D10" s="829"/>
      <c r="E10" s="830"/>
      <c r="F10" s="831"/>
      <c r="G10" s="832"/>
      <c r="H10" s="829"/>
      <c r="I10" s="829"/>
      <c r="J10" s="829"/>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834" t="s">
        <v>3466</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29"/>
      <c r="B12" s="829" t="s">
        <v>3464</v>
      </c>
      <c r="C12" s="839">
        <v>43230</v>
      </c>
      <c r="D12" s="829" t="s">
        <v>3467</v>
      </c>
      <c r="E12" s="830" t="s">
        <v>589</v>
      </c>
      <c r="F12" s="831">
        <v>71977</v>
      </c>
      <c r="G12" s="832">
        <v>-727107.83</v>
      </c>
      <c r="H12" s="829">
        <v>-1000000</v>
      </c>
      <c r="I12" s="829" t="s">
        <v>322</v>
      </c>
      <c r="J12" s="1265">
        <f>H12</f>
        <v>-1000000</v>
      </c>
      <c r="K12" s="840" t="s">
        <v>644</v>
      </c>
      <c r="L12" s="841" t="s">
        <v>645</v>
      </c>
      <c r="M12" s="841" t="s">
        <v>352</v>
      </c>
      <c r="N12" s="841"/>
      <c r="O12" s="841" t="s">
        <v>646</v>
      </c>
      <c r="P12" s="841"/>
      <c r="Q12" s="841" t="s">
        <v>323</v>
      </c>
      <c r="R12" s="841"/>
      <c r="S12" s="829" t="s">
        <v>646</v>
      </c>
      <c r="T12" s="829"/>
      <c r="U12" s="829" t="s">
        <v>323</v>
      </c>
      <c r="V12" s="829"/>
    </row>
    <row r="13" spans="1:22" outlineLevel="1">
      <c r="A13" s="829"/>
      <c r="B13" s="829" t="s">
        <v>3464</v>
      </c>
      <c r="C13" s="839">
        <v>43230</v>
      </c>
      <c r="D13" s="829" t="s">
        <v>3467</v>
      </c>
      <c r="E13" s="830" t="s">
        <v>589</v>
      </c>
      <c r="F13" s="831">
        <v>71977</v>
      </c>
      <c r="G13" s="832">
        <v>-218132.35</v>
      </c>
      <c r="H13" s="829">
        <v>-300000</v>
      </c>
      <c r="I13" s="829" t="s">
        <v>322</v>
      </c>
      <c r="J13" s="1265">
        <f>H13</f>
        <v>-300000</v>
      </c>
      <c r="K13" s="840" t="s">
        <v>644</v>
      </c>
      <c r="L13" s="841" t="s">
        <v>645</v>
      </c>
      <c r="M13" s="841" t="s">
        <v>352</v>
      </c>
      <c r="N13" s="841"/>
      <c r="O13" s="841" t="s">
        <v>646</v>
      </c>
      <c r="P13" s="841"/>
      <c r="Q13" s="841" t="s">
        <v>323</v>
      </c>
      <c r="R13" s="841"/>
      <c r="S13" s="829" t="s">
        <v>646</v>
      </c>
      <c r="T13" s="829"/>
      <c r="U13" s="829" t="s">
        <v>323</v>
      </c>
      <c r="V13" s="829"/>
    </row>
    <row r="14" spans="1:22">
      <c r="A14" s="842" t="s">
        <v>647</v>
      </c>
      <c r="B14" s="842"/>
      <c r="C14" s="842"/>
      <c r="D14" s="842"/>
      <c r="E14" s="843"/>
      <c r="F14" s="844"/>
      <c r="G14" s="845">
        <f>SUM(G12:G13)</f>
        <v>-945240.17999999993</v>
      </c>
      <c r="H14" s="846">
        <f>SUM(H12:H13)</f>
        <v>-1300000</v>
      </c>
      <c r="I14" s="842"/>
      <c r="J14" s="1266">
        <f>SUM(J12:J13)</f>
        <v>-1300000</v>
      </c>
      <c r="K14" s="842"/>
      <c r="L14" s="842"/>
      <c r="M14" s="842"/>
      <c r="N14" s="842"/>
      <c r="O14" s="842"/>
      <c r="P14" s="842"/>
      <c r="Q14" s="842"/>
      <c r="R14" s="842"/>
      <c r="S14" s="829"/>
      <c r="T14" s="829"/>
      <c r="U14" s="829"/>
      <c r="V14" s="829"/>
    </row>
    <row r="15" spans="1:22" outlineLevel="1">
      <c r="A15" s="847" t="s">
        <v>72</v>
      </c>
      <c r="B15" s="829" t="s">
        <v>3464</v>
      </c>
      <c r="C15" s="839">
        <v>43251</v>
      </c>
      <c r="D15" s="829" t="s">
        <v>3468</v>
      </c>
      <c r="E15" s="830" t="s">
        <v>3469</v>
      </c>
      <c r="F15" s="831">
        <v>71697</v>
      </c>
      <c r="G15" s="832">
        <v>380.27</v>
      </c>
      <c r="H15" s="829">
        <v>539.51</v>
      </c>
      <c r="I15" s="829" t="s">
        <v>322</v>
      </c>
      <c r="J15" s="1265">
        <f>H15</f>
        <v>539.51</v>
      </c>
      <c r="K15" s="840" t="s">
        <v>1297</v>
      </c>
      <c r="L15" s="841" t="s">
        <v>661</v>
      </c>
      <c r="M15" s="841" t="s">
        <v>352</v>
      </c>
      <c r="N15" s="841"/>
      <c r="O15" s="841" t="s">
        <v>381</v>
      </c>
      <c r="P15" s="841" t="s">
        <v>5</v>
      </c>
      <c r="Q15" s="841" t="s">
        <v>323</v>
      </c>
      <c r="R15" s="841" t="s">
        <v>652</v>
      </c>
      <c r="S15" s="829" t="s">
        <v>381</v>
      </c>
      <c r="T15" s="829" t="s">
        <v>5</v>
      </c>
      <c r="U15" s="829" t="s">
        <v>323</v>
      </c>
      <c r="V15" s="829" t="s">
        <v>652</v>
      </c>
    </row>
    <row r="16" spans="1:22">
      <c r="A16" s="842" t="s">
        <v>647</v>
      </c>
      <c r="B16" s="842"/>
      <c r="C16" s="842"/>
      <c r="D16" s="842"/>
      <c r="E16" s="843"/>
      <c r="F16" s="844"/>
      <c r="G16" s="845">
        <f>SUM(G15:G15)</f>
        <v>380.27</v>
      </c>
      <c r="H16" s="846">
        <f>SUM(H15:H15)</f>
        <v>539.51</v>
      </c>
      <c r="I16" s="842"/>
      <c r="J16" s="1266">
        <f>SUM(J15:J15)</f>
        <v>539.51</v>
      </c>
      <c r="K16" s="842"/>
      <c r="L16" s="842"/>
      <c r="M16" s="842"/>
      <c r="N16" s="842"/>
      <c r="O16" s="842"/>
      <c r="P16" s="842"/>
      <c r="Q16" s="842"/>
      <c r="R16" s="842"/>
      <c r="S16" s="829"/>
      <c r="T16" s="829"/>
      <c r="U16" s="829"/>
      <c r="V16" s="829"/>
    </row>
    <row r="17" spans="1:22" outlineLevel="1">
      <c r="A17" s="847" t="s">
        <v>83</v>
      </c>
      <c r="B17" s="829" t="s">
        <v>3464</v>
      </c>
      <c r="C17" s="839">
        <v>43251</v>
      </c>
      <c r="D17" s="829" t="s">
        <v>3470</v>
      </c>
      <c r="E17" s="830" t="s">
        <v>3471</v>
      </c>
      <c r="F17" s="831">
        <v>71982</v>
      </c>
      <c r="G17" s="832">
        <v>177.34</v>
      </c>
      <c r="H17" s="829">
        <v>177.34</v>
      </c>
      <c r="I17" s="829" t="s">
        <v>60</v>
      </c>
      <c r="J17" s="1265">
        <v>243.9</v>
      </c>
      <c r="K17" s="840" t="s">
        <v>650</v>
      </c>
      <c r="L17" s="841" t="s">
        <v>645</v>
      </c>
      <c r="M17" s="841" t="s">
        <v>352</v>
      </c>
      <c r="N17" s="841" t="s">
        <v>2952</v>
      </c>
      <c r="O17" s="841"/>
      <c r="P17" s="841" t="s">
        <v>5</v>
      </c>
      <c r="Q17" s="841" t="s">
        <v>323</v>
      </c>
      <c r="R17" s="841" t="s">
        <v>652</v>
      </c>
      <c r="S17" s="829"/>
      <c r="T17" s="829" t="s">
        <v>5</v>
      </c>
      <c r="U17" s="829" t="s">
        <v>323</v>
      </c>
      <c r="V17" s="829" t="s">
        <v>652</v>
      </c>
    </row>
    <row r="18" spans="1:22" outlineLevel="1">
      <c r="A18" s="847" t="s">
        <v>83</v>
      </c>
      <c r="B18" s="829" t="s">
        <v>3464</v>
      </c>
      <c r="C18" s="839">
        <v>43251</v>
      </c>
      <c r="D18" s="829" t="s">
        <v>3470</v>
      </c>
      <c r="E18" s="830" t="s">
        <v>1391</v>
      </c>
      <c r="F18" s="831">
        <v>71983</v>
      </c>
      <c r="G18" s="832">
        <v>8.8699999999999992</v>
      </c>
      <c r="H18" s="829">
        <v>8.8699999999999992</v>
      </c>
      <c r="I18" s="829" t="s">
        <v>60</v>
      </c>
      <c r="J18" s="1265">
        <v>12.2</v>
      </c>
      <c r="K18" s="840" t="s">
        <v>650</v>
      </c>
      <c r="L18" s="841" t="s">
        <v>645</v>
      </c>
      <c r="M18" s="841" t="s">
        <v>352</v>
      </c>
      <c r="N18" s="841" t="s">
        <v>2952</v>
      </c>
      <c r="O18" s="841"/>
      <c r="P18" s="841" t="s">
        <v>655</v>
      </c>
      <c r="Q18" s="841" t="s">
        <v>323</v>
      </c>
      <c r="R18" s="840" t="s">
        <v>83</v>
      </c>
      <c r="S18" s="829"/>
      <c r="T18" s="829" t="s">
        <v>655</v>
      </c>
      <c r="U18" s="829" t="s">
        <v>323</v>
      </c>
      <c r="V18" s="847" t="s">
        <v>83</v>
      </c>
    </row>
    <row r="19" spans="1:22" outlineLevel="1">
      <c r="A19" s="847" t="s">
        <v>83</v>
      </c>
      <c r="B19" s="829" t="s">
        <v>3464</v>
      </c>
      <c r="C19" s="839">
        <v>43251</v>
      </c>
      <c r="D19" s="829" t="s">
        <v>3470</v>
      </c>
      <c r="E19" s="830" t="s">
        <v>1389</v>
      </c>
      <c r="F19" s="831">
        <v>71984</v>
      </c>
      <c r="G19" s="832">
        <v>2.66</v>
      </c>
      <c r="H19" s="829">
        <v>2.66</v>
      </c>
      <c r="I19" s="829" t="s">
        <v>60</v>
      </c>
      <c r="J19" s="1265">
        <v>3.66</v>
      </c>
      <c r="K19" s="840" t="s">
        <v>650</v>
      </c>
      <c r="L19" s="841" t="s">
        <v>645</v>
      </c>
      <c r="M19" s="841" t="s">
        <v>352</v>
      </c>
      <c r="N19" s="841" t="s">
        <v>2952</v>
      </c>
      <c r="O19" s="841"/>
      <c r="P19" s="841" t="s">
        <v>4</v>
      </c>
      <c r="Q19" s="841" t="s">
        <v>323</v>
      </c>
      <c r="R19" s="840" t="s">
        <v>652</v>
      </c>
      <c r="S19" s="829"/>
      <c r="T19" s="829" t="s">
        <v>4</v>
      </c>
      <c r="U19" s="829" t="s">
        <v>323</v>
      </c>
      <c r="V19" s="847" t="s">
        <v>652</v>
      </c>
    </row>
    <row r="20" spans="1:22" outlineLevel="1">
      <c r="A20" s="847" t="s">
        <v>83</v>
      </c>
      <c r="B20" s="829" t="s">
        <v>3464</v>
      </c>
      <c r="C20" s="839">
        <v>43251</v>
      </c>
      <c r="D20" s="829" t="s">
        <v>3470</v>
      </c>
      <c r="E20" s="830" t="s">
        <v>3471</v>
      </c>
      <c r="F20" s="831">
        <v>71982</v>
      </c>
      <c r="G20" s="832">
        <v>17.73</v>
      </c>
      <c r="H20" s="829">
        <v>17.73</v>
      </c>
      <c r="I20" s="829" t="s">
        <v>60</v>
      </c>
      <c r="J20" s="1265">
        <v>24.38</v>
      </c>
      <c r="K20" s="840" t="s">
        <v>656</v>
      </c>
      <c r="L20" s="841" t="s">
        <v>645</v>
      </c>
      <c r="M20" s="841" t="s">
        <v>352</v>
      </c>
      <c r="N20" s="841" t="s">
        <v>2952</v>
      </c>
      <c r="O20" s="841"/>
      <c r="P20" s="841" t="s">
        <v>5</v>
      </c>
      <c r="Q20" s="841" t="s">
        <v>323</v>
      </c>
      <c r="R20" s="840" t="s">
        <v>652</v>
      </c>
      <c r="S20" s="829"/>
      <c r="T20" s="829" t="s">
        <v>5</v>
      </c>
      <c r="U20" s="829" t="s">
        <v>323</v>
      </c>
      <c r="V20" s="847" t="s">
        <v>652</v>
      </c>
    </row>
    <row r="21" spans="1:22">
      <c r="A21" s="842" t="s">
        <v>647</v>
      </c>
      <c r="B21" s="842"/>
      <c r="C21" s="842"/>
      <c r="D21" s="842"/>
      <c r="E21" s="843"/>
      <c r="F21" s="844"/>
      <c r="G21" s="845">
        <f>SUM(G17:G20)</f>
        <v>206.6</v>
      </c>
      <c r="H21" s="846">
        <f>SUM(H17:H20)</f>
        <v>206.6</v>
      </c>
      <c r="I21" s="842"/>
      <c r="J21" s="1266">
        <f>SUM(J17:J20)</f>
        <v>284.14000000000004</v>
      </c>
      <c r="K21" s="842"/>
      <c r="L21" s="842"/>
      <c r="M21" s="842"/>
      <c r="N21" s="842"/>
      <c r="O21" s="842"/>
      <c r="P21" s="842"/>
      <c r="Q21" s="842"/>
      <c r="R21" s="842"/>
      <c r="S21" s="829"/>
      <c r="T21" s="829"/>
      <c r="U21" s="829"/>
      <c r="V21" s="829"/>
    </row>
    <row r="22" spans="1:22" outlineLevel="1">
      <c r="A22" s="847" t="s">
        <v>86</v>
      </c>
      <c r="B22" s="829" t="s">
        <v>3464</v>
      </c>
      <c r="C22" s="839">
        <v>43251</v>
      </c>
      <c r="D22" s="829" t="s">
        <v>3468</v>
      </c>
      <c r="E22" s="830" t="s">
        <v>3469</v>
      </c>
      <c r="F22" s="831">
        <v>71697</v>
      </c>
      <c r="G22" s="832">
        <v>3695.7</v>
      </c>
      <c r="H22" s="829">
        <v>5243.37</v>
      </c>
      <c r="I22" s="829" t="s">
        <v>322</v>
      </c>
      <c r="J22" s="1265">
        <f>H22</f>
        <v>5243.37</v>
      </c>
      <c r="K22" s="840" t="s">
        <v>1297</v>
      </c>
      <c r="L22" s="841" t="s">
        <v>661</v>
      </c>
      <c r="M22" s="841" t="s">
        <v>352</v>
      </c>
      <c r="N22" s="841"/>
      <c r="O22" s="841" t="s">
        <v>381</v>
      </c>
      <c r="P22" s="841" t="s">
        <v>5</v>
      </c>
      <c r="Q22" s="841" t="s">
        <v>323</v>
      </c>
      <c r="R22" s="840" t="s">
        <v>652</v>
      </c>
      <c r="S22" s="829" t="s">
        <v>381</v>
      </c>
      <c r="T22" s="829" t="s">
        <v>5</v>
      </c>
      <c r="U22" s="829" t="s">
        <v>323</v>
      </c>
      <c r="V22" s="847" t="s">
        <v>652</v>
      </c>
    </row>
    <row r="23" spans="1:22">
      <c r="A23" s="842" t="s">
        <v>647</v>
      </c>
      <c r="B23" s="842"/>
      <c r="C23" s="842"/>
      <c r="D23" s="842"/>
      <c r="E23" s="843"/>
      <c r="F23" s="844"/>
      <c r="G23" s="845">
        <f>SUM(G22:G22)</f>
        <v>3695.7</v>
      </c>
      <c r="H23" s="846">
        <f>SUM(H22:H22)</f>
        <v>5243.37</v>
      </c>
      <c r="I23" s="842"/>
      <c r="J23" s="1266">
        <f>SUM(J22:J22)</f>
        <v>5243.37</v>
      </c>
      <c r="K23" s="842"/>
      <c r="L23" s="842"/>
      <c r="M23" s="842"/>
      <c r="N23" s="842"/>
      <c r="O23" s="842"/>
      <c r="P23" s="842"/>
      <c r="Q23" s="842"/>
      <c r="R23" s="842"/>
      <c r="S23" s="829"/>
      <c r="T23" s="829"/>
      <c r="U23" s="829"/>
      <c r="V23" s="829"/>
    </row>
    <row r="24" spans="1:22" outlineLevel="1">
      <c r="A24" s="847" t="s">
        <v>93</v>
      </c>
      <c r="B24" s="829" t="s">
        <v>3464</v>
      </c>
      <c r="C24" s="839">
        <v>43251</v>
      </c>
      <c r="D24" s="829" t="s">
        <v>3468</v>
      </c>
      <c r="E24" s="830" t="s">
        <v>3469</v>
      </c>
      <c r="F24" s="831">
        <v>71697</v>
      </c>
      <c r="G24" s="832">
        <v>4228.99</v>
      </c>
      <c r="H24" s="829">
        <v>6000</v>
      </c>
      <c r="I24" s="829" t="s">
        <v>322</v>
      </c>
      <c r="J24" s="1265">
        <f>H24</f>
        <v>6000</v>
      </c>
      <c r="K24" s="840" t="s">
        <v>1297</v>
      </c>
      <c r="L24" s="841" t="s">
        <v>661</v>
      </c>
      <c r="M24" s="841" t="s">
        <v>352</v>
      </c>
      <c r="N24" s="841"/>
      <c r="O24" s="841" t="s">
        <v>381</v>
      </c>
      <c r="P24" s="841" t="s">
        <v>5</v>
      </c>
      <c r="Q24" s="841" t="s">
        <v>323</v>
      </c>
      <c r="R24" s="840" t="s">
        <v>652</v>
      </c>
      <c r="S24" s="829" t="s">
        <v>381</v>
      </c>
      <c r="T24" s="829" t="s">
        <v>5</v>
      </c>
      <c r="U24" s="829" t="s">
        <v>323</v>
      </c>
      <c r="V24" s="847" t="s">
        <v>652</v>
      </c>
    </row>
    <row r="25" spans="1:22">
      <c r="A25" s="842" t="s">
        <v>647</v>
      </c>
      <c r="B25" s="842"/>
      <c r="C25" s="842"/>
      <c r="D25" s="842"/>
      <c r="E25" s="843"/>
      <c r="F25" s="844"/>
      <c r="G25" s="845">
        <f>SUM(G24:G24)</f>
        <v>4228.99</v>
      </c>
      <c r="H25" s="846">
        <f>SUM(H24:H24)</f>
        <v>6000</v>
      </c>
      <c r="I25" s="842"/>
      <c r="J25" s="1266">
        <f>SUM(J24:J24)</f>
        <v>6000</v>
      </c>
      <c r="K25" s="842"/>
      <c r="L25" s="842"/>
      <c r="M25" s="842"/>
      <c r="N25" s="842"/>
      <c r="O25" s="842"/>
      <c r="P25" s="842"/>
      <c r="Q25" s="842"/>
      <c r="R25" s="842"/>
      <c r="S25" s="829"/>
      <c r="T25" s="829"/>
      <c r="U25" s="829"/>
      <c r="V25" s="829"/>
    </row>
    <row r="26" spans="1:22" outlineLevel="1">
      <c r="A26" s="847" t="s">
        <v>102</v>
      </c>
      <c r="B26" s="829" t="s">
        <v>3464</v>
      </c>
      <c r="C26" s="839">
        <v>43245</v>
      </c>
      <c r="D26" s="829" t="s">
        <v>3472</v>
      </c>
      <c r="E26" s="830" t="s">
        <v>3473</v>
      </c>
      <c r="F26" s="831">
        <v>71961</v>
      </c>
      <c r="G26" s="832">
        <v>79.98</v>
      </c>
      <c r="H26" s="829">
        <v>110</v>
      </c>
      <c r="I26" s="829" t="s">
        <v>322</v>
      </c>
      <c r="J26" s="1265">
        <f>H26</f>
        <v>110</v>
      </c>
      <c r="K26" s="840" t="s">
        <v>670</v>
      </c>
      <c r="L26" s="841" t="s">
        <v>661</v>
      </c>
      <c r="M26" s="841" t="s">
        <v>352</v>
      </c>
      <c r="N26" s="841" t="s">
        <v>674</v>
      </c>
      <c r="O26" s="841"/>
      <c r="P26" s="841" t="s">
        <v>5</v>
      </c>
      <c r="Q26" s="841" t="s">
        <v>323</v>
      </c>
      <c r="R26" s="840" t="s">
        <v>652</v>
      </c>
      <c r="S26" s="829"/>
      <c r="T26" s="829" t="s">
        <v>5</v>
      </c>
      <c r="U26" s="829" t="s">
        <v>323</v>
      </c>
      <c r="V26" s="847" t="s">
        <v>652</v>
      </c>
    </row>
    <row r="27" spans="1:22" outlineLevel="1">
      <c r="A27" s="847" t="s">
        <v>102</v>
      </c>
      <c r="B27" s="829" t="s">
        <v>3464</v>
      </c>
      <c r="C27" s="839">
        <v>43249</v>
      </c>
      <c r="D27" s="829" t="s">
        <v>3474</v>
      </c>
      <c r="E27" s="830" t="s">
        <v>3475</v>
      </c>
      <c r="F27" s="831">
        <v>71961</v>
      </c>
      <c r="G27" s="832">
        <v>52.35</v>
      </c>
      <c r="H27" s="829">
        <v>72</v>
      </c>
      <c r="I27" s="829" t="s">
        <v>322</v>
      </c>
      <c r="J27" s="1265">
        <f>H27</f>
        <v>72</v>
      </c>
      <c r="K27" s="840" t="s">
        <v>670</v>
      </c>
      <c r="L27" s="841" t="s">
        <v>661</v>
      </c>
      <c r="M27" s="841" t="s">
        <v>352</v>
      </c>
      <c r="N27" s="841" t="s">
        <v>674</v>
      </c>
      <c r="O27" s="841"/>
      <c r="P27" s="841" t="s">
        <v>5</v>
      </c>
      <c r="Q27" s="841" t="s">
        <v>323</v>
      </c>
      <c r="R27" s="840" t="s">
        <v>652</v>
      </c>
      <c r="S27" s="829"/>
      <c r="T27" s="829" t="s">
        <v>5</v>
      </c>
      <c r="U27" s="829" t="s">
        <v>323</v>
      </c>
      <c r="V27" s="847" t="s">
        <v>652</v>
      </c>
    </row>
    <row r="28" spans="1:22" outlineLevel="1">
      <c r="A28" s="847" t="s">
        <v>102</v>
      </c>
      <c r="B28" s="829" t="s">
        <v>3464</v>
      </c>
      <c r="C28" s="839">
        <v>43242</v>
      </c>
      <c r="D28" s="829" t="s">
        <v>3476</v>
      </c>
      <c r="E28" s="830" t="s">
        <v>3477</v>
      </c>
      <c r="F28" s="831">
        <v>71961</v>
      </c>
      <c r="G28" s="832">
        <v>334.47</v>
      </c>
      <c r="H28" s="829">
        <v>460</v>
      </c>
      <c r="I28" s="829" t="s">
        <v>322</v>
      </c>
      <c r="J28" s="1265">
        <f>H28</f>
        <v>460</v>
      </c>
      <c r="K28" s="840" t="s">
        <v>667</v>
      </c>
      <c r="L28" s="841" t="s">
        <v>661</v>
      </c>
      <c r="M28" s="841" t="s">
        <v>352</v>
      </c>
      <c r="N28" s="841" t="s">
        <v>758</v>
      </c>
      <c r="O28" s="841"/>
      <c r="P28" s="841" t="s">
        <v>5</v>
      </c>
      <c r="Q28" s="841" t="s">
        <v>323</v>
      </c>
      <c r="R28" s="840" t="s">
        <v>652</v>
      </c>
      <c r="S28" s="829"/>
      <c r="T28" s="829" t="s">
        <v>5</v>
      </c>
      <c r="U28" s="829" t="s">
        <v>323</v>
      </c>
      <c r="V28" s="847" t="s">
        <v>652</v>
      </c>
    </row>
    <row r="29" spans="1:22" outlineLevel="1">
      <c r="A29" s="847" t="s">
        <v>102</v>
      </c>
      <c r="B29" s="829" t="s">
        <v>3464</v>
      </c>
      <c r="C29" s="839">
        <v>43245</v>
      </c>
      <c r="D29" s="829" t="s">
        <v>3472</v>
      </c>
      <c r="E29" s="830" t="s">
        <v>3478</v>
      </c>
      <c r="F29" s="831">
        <v>71961</v>
      </c>
      <c r="G29" s="832">
        <v>21.81</v>
      </c>
      <c r="H29" s="829">
        <v>30</v>
      </c>
      <c r="I29" s="829" t="s">
        <v>322</v>
      </c>
      <c r="J29" s="1265">
        <f>H29</f>
        <v>30</v>
      </c>
      <c r="K29" s="840" t="s">
        <v>667</v>
      </c>
      <c r="L29" s="841" t="s">
        <v>661</v>
      </c>
      <c r="M29" s="841" t="s">
        <v>352</v>
      </c>
      <c r="N29" s="841" t="s">
        <v>674</v>
      </c>
      <c r="O29" s="841"/>
      <c r="P29" s="841" t="s">
        <v>5</v>
      </c>
      <c r="Q29" s="841" t="s">
        <v>323</v>
      </c>
      <c r="R29" s="840" t="s">
        <v>652</v>
      </c>
      <c r="S29" s="829"/>
      <c r="T29" s="829" t="s">
        <v>5</v>
      </c>
      <c r="U29" s="829" t="s">
        <v>323</v>
      </c>
      <c r="V29" s="847" t="s">
        <v>652</v>
      </c>
    </row>
    <row r="30" spans="1:22">
      <c r="A30" s="842" t="s">
        <v>647</v>
      </c>
      <c r="B30" s="842"/>
      <c r="C30" s="842"/>
      <c r="D30" s="842"/>
      <c r="E30" s="843"/>
      <c r="F30" s="844"/>
      <c r="G30" s="845">
        <f>SUM(G26:G29)</f>
        <v>488.61000000000007</v>
      </c>
      <c r="H30" s="846">
        <f>SUM(H26:H29)</f>
        <v>672</v>
      </c>
      <c r="I30" s="842"/>
      <c r="J30" s="1266">
        <f>SUM(J26:J29)</f>
        <v>672</v>
      </c>
      <c r="K30" s="842"/>
      <c r="L30" s="842"/>
      <c r="M30" s="842"/>
      <c r="N30" s="842"/>
      <c r="O30" s="842"/>
      <c r="P30" s="842"/>
      <c r="Q30" s="842"/>
      <c r="R30" s="842"/>
      <c r="S30" s="829"/>
      <c r="T30" s="829"/>
      <c r="U30" s="829"/>
      <c r="V30" s="829"/>
    </row>
    <row r="31" spans="1:22" outlineLevel="1">
      <c r="A31" s="847" t="s">
        <v>106</v>
      </c>
      <c r="B31" s="829" t="s">
        <v>3464</v>
      </c>
      <c r="C31" s="839">
        <v>43244</v>
      </c>
      <c r="D31" s="829" t="s">
        <v>3479</v>
      </c>
      <c r="E31" s="830" t="s">
        <v>3480</v>
      </c>
      <c r="F31" s="831">
        <v>71961</v>
      </c>
      <c r="G31" s="832">
        <v>471.65</v>
      </c>
      <c r="H31" s="829">
        <v>648.66999999999996</v>
      </c>
      <c r="I31" s="829" t="s">
        <v>322</v>
      </c>
      <c r="J31" s="1265">
        <f>H31</f>
        <v>648.66999999999996</v>
      </c>
      <c r="K31" s="840" t="s">
        <v>650</v>
      </c>
      <c r="L31" s="841" t="s">
        <v>661</v>
      </c>
      <c r="M31" s="841" t="s">
        <v>352</v>
      </c>
      <c r="N31" s="841" t="s">
        <v>1003</v>
      </c>
      <c r="O31" s="841"/>
      <c r="P31" s="841" t="s">
        <v>5</v>
      </c>
      <c r="Q31" s="841" t="s">
        <v>323</v>
      </c>
      <c r="R31" s="840" t="s">
        <v>652</v>
      </c>
      <c r="S31" s="829"/>
      <c r="T31" s="829" t="s">
        <v>5</v>
      </c>
      <c r="U31" s="829" t="s">
        <v>323</v>
      </c>
      <c r="V31" s="847" t="s">
        <v>652</v>
      </c>
    </row>
    <row r="32" spans="1:22" outlineLevel="1">
      <c r="A32" s="847" t="s">
        <v>106</v>
      </c>
      <c r="B32" s="829" t="s">
        <v>3464</v>
      </c>
      <c r="C32" s="839">
        <v>43248</v>
      </c>
      <c r="D32" s="829" t="s">
        <v>3481</v>
      </c>
      <c r="E32" s="830" t="s">
        <v>3482</v>
      </c>
      <c r="F32" s="831">
        <v>71961</v>
      </c>
      <c r="G32" s="832">
        <v>28.88</v>
      </c>
      <c r="H32" s="829">
        <v>39.72</v>
      </c>
      <c r="I32" s="829" t="s">
        <v>322</v>
      </c>
      <c r="J32" s="1265">
        <f>H32</f>
        <v>39.72</v>
      </c>
      <c r="K32" s="840" t="s">
        <v>656</v>
      </c>
      <c r="L32" s="841" t="s">
        <v>661</v>
      </c>
      <c r="M32" s="841" t="s">
        <v>352</v>
      </c>
      <c r="N32" s="841" t="s">
        <v>1003</v>
      </c>
      <c r="O32" s="841"/>
      <c r="P32" s="841" t="s">
        <v>5</v>
      </c>
      <c r="Q32" s="841" t="s">
        <v>323</v>
      </c>
      <c r="R32" s="840" t="s">
        <v>652</v>
      </c>
      <c r="S32" s="829"/>
      <c r="T32" s="829" t="s">
        <v>5</v>
      </c>
      <c r="U32" s="829" t="s">
        <v>323</v>
      </c>
      <c r="V32" s="847" t="s">
        <v>652</v>
      </c>
    </row>
    <row r="33" spans="1:22" outlineLevel="1">
      <c r="A33" s="847" t="s">
        <v>106</v>
      </c>
      <c r="B33" s="829" t="s">
        <v>3464</v>
      </c>
      <c r="C33" s="839">
        <v>43248</v>
      </c>
      <c r="D33" s="829" t="s">
        <v>3483</v>
      </c>
      <c r="E33" s="830" t="s">
        <v>2984</v>
      </c>
      <c r="F33" s="831">
        <v>71961</v>
      </c>
      <c r="G33" s="832">
        <v>10.19</v>
      </c>
      <c r="H33" s="829">
        <v>14.02</v>
      </c>
      <c r="I33" s="829" t="s">
        <v>322</v>
      </c>
      <c r="J33" s="1265">
        <f>H33</f>
        <v>14.02</v>
      </c>
      <c r="K33" s="840" t="s">
        <v>694</v>
      </c>
      <c r="L33" s="841" t="s">
        <v>661</v>
      </c>
      <c r="M33" s="841" t="s">
        <v>352</v>
      </c>
      <c r="N33" s="841" t="s">
        <v>1003</v>
      </c>
      <c r="O33" s="841"/>
      <c r="P33" s="841" t="s">
        <v>5</v>
      </c>
      <c r="Q33" s="841" t="s">
        <v>323</v>
      </c>
      <c r="R33" s="840" t="s">
        <v>652</v>
      </c>
      <c r="S33" s="829"/>
      <c r="T33" s="829" t="s">
        <v>5</v>
      </c>
      <c r="U33" s="829" t="s">
        <v>323</v>
      </c>
      <c r="V33" s="847" t="s">
        <v>652</v>
      </c>
    </row>
    <row r="34" spans="1:22" outlineLevel="1">
      <c r="A34" s="847" t="s">
        <v>106</v>
      </c>
      <c r="B34" s="829" t="s">
        <v>3464</v>
      </c>
      <c r="C34" s="839">
        <v>43245</v>
      </c>
      <c r="D34" s="829" t="s">
        <v>3474</v>
      </c>
      <c r="E34" s="830" t="s">
        <v>3371</v>
      </c>
      <c r="F34" s="831">
        <v>71961</v>
      </c>
      <c r="G34" s="832">
        <v>0.68</v>
      </c>
      <c r="H34" s="829">
        <v>0.93</v>
      </c>
      <c r="I34" s="829" t="s">
        <v>322</v>
      </c>
      <c r="J34" s="1265">
        <f>H34</f>
        <v>0.93</v>
      </c>
      <c r="K34" s="840" t="s">
        <v>694</v>
      </c>
      <c r="L34" s="841" t="s">
        <v>661</v>
      </c>
      <c r="M34" s="841" t="s">
        <v>352</v>
      </c>
      <c r="N34" s="841" t="s">
        <v>1003</v>
      </c>
      <c r="O34" s="841"/>
      <c r="P34" s="841" t="s">
        <v>5</v>
      </c>
      <c r="Q34" s="841" t="s">
        <v>323</v>
      </c>
      <c r="R34" s="840" t="s">
        <v>652</v>
      </c>
      <c r="S34" s="829"/>
      <c r="T34" s="829" t="s">
        <v>5</v>
      </c>
      <c r="U34" s="829" t="s">
        <v>323</v>
      </c>
      <c r="V34" s="847" t="s">
        <v>652</v>
      </c>
    </row>
    <row r="35" spans="1:22">
      <c r="A35" s="842" t="s">
        <v>647</v>
      </c>
      <c r="B35" s="842"/>
      <c r="C35" s="842"/>
      <c r="D35" s="842"/>
      <c r="E35" s="843"/>
      <c r="F35" s="844"/>
      <c r="G35" s="845">
        <f>SUM(G31:G34)</f>
        <v>511.4</v>
      </c>
      <c r="H35" s="846">
        <f>SUM(H31:H34)</f>
        <v>703.33999999999992</v>
      </c>
      <c r="I35" s="842"/>
      <c r="J35" s="1266">
        <f>SUM(J31:J34)</f>
        <v>703.33999999999992</v>
      </c>
      <c r="K35" s="842"/>
      <c r="L35" s="842"/>
      <c r="M35" s="842"/>
      <c r="N35" s="842"/>
      <c r="O35" s="842"/>
      <c r="P35" s="842"/>
      <c r="Q35" s="842"/>
      <c r="R35" s="842"/>
      <c r="S35" s="829"/>
      <c r="T35" s="829"/>
      <c r="U35" s="829"/>
      <c r="V35" s="829"/>
    </row>
    <row r="36" spans="1:22" outlineLevel="1">
      <c r="A36" s="847" t="s">
        <v>107</v>
      </c>
      <c r="B36" s="829" t="s">
        <v>3464</v>
      </c>
      <c r="C36" s="839">
        <v>43244</v>
      </c>
      <c r="D36" s="829" t="s">
        <v>3479</v>
      </c>
      <c r="E36" s="830" t="s">
        <v>3484</v>
      </c>
      <c r="F36" s="831">
        <v>71961</v>
      </c>
      <c r="G36" s="832">
        <v>1668.2</v>
      </c>
      <c r="H36" s="829">
        <v>2294.29</v>
      </c>
      <c r="I36" s="829" t="s">
        <v>322</v>
      </c>
      <c r="J36" s="1265">
        <f t="shared" ref="J36:J42" si="0">H36</f>
        <v>2294.29</v>
      </c>
      <c r="K36" s="840" t="s">
        <v>650</v>
      </c>
      <c r="L36" s="841" t="s">
        <v>661</v>
      </c>
      <c r="M36" s="841" t="s">
        <v>352</v>
      </c>
      <c r="N36" s="841" t="s">
        <v>1891</v>
      </c>
      <c r="O36" s="841"/>
      <c r="P36" s="841" t="s">
        <v>5</v>
      </c>
      <c r="Q36" s="841" t="s">
        <v>323</v>
      </c>
      <c r="R36" s="840" t="s">
        <v>652</v>
      </c>
      <c r="S36" s="829"/>
      <c r="T36" s="829" t="s">
        <v>5</v>
      </c>
      <c r="U36" s="829" t="s">
        <v>323</v>
      </c>
      <c r="V36" s="847" t="s">
        <v>652</v>
      </c>
    </row>
    <row r="37" spans="1:22" outlineLevel="1">
      <c r="A37" s="847" t="s">
        <v>107</v>
      </c>
      <c r="B37" s="829" t="s">
        <v>3464</v>
      </c>
      <c r="C37" s="839">
        <v>43248</v>
      </c>
      <c r="D37" s="829" t="s">
        <v>3481</v>
      </c>
      <c r="E37" s="830" t="s">
        <v>1892</v>
      </c>
      <c r="F37" s="831">
        <v>71961</v>
      </c>
      <c r="G37" s="832">
        <v>108.45</v>
      </c>
      <c r="H37" s="829">
        <v>149.15</v>
      </c>
      <c r="I37" s="829" t="s">
        <v>322</v>
      </c>
      <c r="J37" s="1265">
        <f t="shared" si="0"/>
        <v>149.15</v>
      </c>
      <c r="K37" s="840" t="s">
        <v>656</v>
      </c>
      <c r="L37" s="841" t="s">
        <v>661</v>
      </c>
      <c r="M37" s="841" t="s">
        <v>352</v>
      </c>
      <c r="N37" s="841" t="s">
        <v>1891</v>
      </c>
      <c r="O37" s="841"/>
      <c r="P37" s="841" t="s">
        <v>5</v>
      </c>
      <c r="Q37" s="841" t="s">
        <v>323</v>
      </c>
      <c r="R37" s="840" t="s">
        <v>652</v>
      </c>
      <c r="S37" s="829"/>
      <c r="T37" s="829" t="s">
        <v>5</v>
      </c>
      <c r="U37" s="829" t="s">
        <v>323</v>
      </c>
      <c r="V37" s="847" t="s">
        <v>652</v>
      </c>
    </row>
    <row r="38" spans="1:22" outlineLevel="1">
      <c r="A38" s="847" t="s">
        <v>107</v>
      </c>
      <c r="B38" s="829" t="s">
        <v>3464</v>
      </c>
      <c r="C38" s="839">
        <v>43238</v>
      </c>
      <c r="D38" s="829" t="s">
        <v>3485</v>
      </c>
      <c r="E38" s="830" t="s">
        <v>3486</v>
      </c>
      <c r="F38" s="831">
        <v>71961</v>
      </c>
      <c r="G38" s="832">
        <v>13.63</v>
      </c>
      <c r="H38" s="829">
        <v>18.75</v>
      </c>
      <c r="I38" s="829" t="s">
        <v>322</v>
      </c>
      <c r="J38" s="1265">
        <f t="shared" si="0"/>
        <v>18.75</v>
      </c>
      <c r="K38" s="840" t="s">
        <v>691</v>
      </c>
      <c r="L38" s="841" t="s">
        <v>661</v>
      </c>
      <c r="M38" s="841" t="s">
        <v>352</v>
      </c>
      <c r="N38" s="841" t="s">
        <v>1891</v>
      </c>
      <c r="O38" s="841"/>
      <c r="P38" s="841" t="s">
        <v>5</v>
      </c>
      <c r="Q38" s="841" t="s">
        <v>323</v>
      </c>
      <c r="R38" s="840" t="s">
        <v>652</v>
      </c>
      <c r="S38" s="829"/>
      <c r="T38" s="829" t="s">
        <v>5</v>
      </c>
      <c r="U38" s="829" t="s">
        <v>323</v>
      </c>
      <c r="V38" s="847" t="s">
        <v>652</v>
      </c>
    </row>
    <row r="39" spans="1:22" outlineLevel="1">
      <c r="A39" s="847" t="s">
        <v>107</v>
      </c>
      <c r="B39" s="829" t="s">
        <v>3464</v>
      </c>
      <c r="C39" s="839">
        <v>43238</v>
      </c>
      <c r="D39" s="829" t="s">
        <v>3485</v>
      </c>
      <c r="E39" s="830" t="s">
        <v>3487</v>
      </c>
      <c r="F39" s="831">
        <v>71961</v>
      </c>
      <c r="G39" s="832">
        <v>38.99</v>
      </c>
      <c r="H39" s="829">
        <v>53.63</v>
      </c>
      <c r="I39" s="829" t="s">
        <v>322</v>
      </c>
      <c r="J39" s="1265">
        <f t="shared" si="0"/>
        <v>53.63</v>
      </c>
      <c r="K39" s="840" t="s">
        <v>691</v>
      </c>
      <c r="L39" s="841" t="s">
        <v>661</v>
      </c>
      <c r="M39" s="841" t="s">
        <v>352</v>
      </c>
      <c r="N39" s="841" t="s">
        <v>1891</v>
      </c>
      <c r="O39" s="841"/>
      <c r="P39" s="841" t="s">
        <v>5</v>
      </c>
      <c r="Q39" s="841" t="s">
        <v>323</v>
      </c>
      <c r="R39" s="840" t="s">
        <v>652</v>
      </c>
      <c r="S39" s="829"/>
      <c r="T39" s="829" t="s">
        <v>5</v>
      </c>
      <c r="U39" s="829" t="s">
        <v>323</v>
      </c>
      <c r="V39" s="847" t="s">
        <v>652</v>
      </c>
    </row>
    <row r="40" spans="1:22" outlineLevel="1">
      <c r="A40" s="847" t="s">
        <v>107</v>
      </c>
      <c r="B40" s="829" t="s">
        <v>3464</v>
      </c>
      <c r="C40" s="839">
        <v>43249</v>
      </c>
      <c r="D40" s="829" t="s">
        <v>3474</v>
      </c>
      <c r="E40" s="830" t="s">
        <v>3488</v>
      </c>
      <c r="F40" s="831">
        <v>71961</v>
      </c>
      <c r="G40" s="832">
        <v>54.53</v>
      </c>
      <c r="H40" s="829">
        <v>75</v>
      </c>
      <c r="I40" s="829" t="s">
        <v>322</v>
      </c>
      <c r="J40" s="1265">
        <f t="shared" si="0"/>
        <v>75</v>
      </c>
      <c r="K40" s="840" t="s">
        <v>691</v>
      </c>
      <c r="L40" s="841" t="s">
        <v>661</v>
      </c>
      <c r="M40" s="841" t="s">
        <v>352</v>
      </c>
      <c r="N40" s="841" t="s">
        <v>1891</v>
      </c>
      <c r="O40" s="841"/>
      <c r="P40" s="841" t="s">
        <v>5</v>
      </c>
      <c r="Q40" s="841" t="s">
        <v>323</v>
      </c>
      <c r="R40" s="840" t="s">
        <v>652</v>
      </c>
      <c r="S40" s="829"/>
      <c r="T40" s="829" t="s">
        <v>5</v>
      </c>
      <c r="U40" s="829" t="s">
        <v>323</v>
      </c>
      <c r="V40" s="847" t="s">
        <v>652</v>
      </c>
    </row>
    <row r="41" spans="1:22" outlineLevel="1">
      <c r="A41" s="847" t="s">
        <v>107</v>
      </c>
      <c r="B41" s="829" t="s">
        <v>3464</v>
      </c>
      <c r="C41" s="839">
        <v>43245</v>
      </c>
      <c r="D41" s="829" t="s">
        <v>3474</v>
      </c>
      <c r="E41" s="830" t="s">
        <v>1894</v>
      </c>
      <c r="F41" s="831">
        <v>71961</v>
      </c>
      <c r="G41" s="832">
        <v>2.5499999999999998</v>
      </c>
      <c r="H41" s="829">
        <v>3.51</v>
      </c>
      <c r="I41" s="829" t="s">
        <v>322</v>
      </c>
      <c r="J41" s="1265">
        <f t="shared" si="0"/>
        <v>3.51</v>
      </c>
      <c r="K41" s="840" t="s">
        <v>694</v>
      </c>
      <c r="L41" s="841" t="s">
        <v>661</v>
      </c>
      <c r="M41" s="841" t="s">
        <v>352</v>
      </c>
      <c r="N41" s="841" t="s">
        <v>1891</v>
      </c>
      <c r="O41" s="841"/>
      <c r="P41" s="841" t="s">
        <v>5</v>
      </c>
      <c r="Q41" s="841" t="s">
        <v>323</v>
      </c>
      <c r="R41" s="840" t="s">
        <v>652</v>
      </c>
      <c r="S41" s="829"/>
      <c r="T41" s="829" t="s">
        <v>5</v>
      </c>
      <c r="U41" s="829" t="s">
        <v>323</v>
      </c>
      <c r="V41" s="847" t="s">
        <v>652</v>
      </c>
    </row>
    <row r="42" spans="1:22" outlineLevel="1">
      <c r="A42" s="847" t="s">
        <v>107</v>
      </c>
      <c r="B42" s="829" t="s">
        <v>3464</v>
      </c>
      <c r="C42" s="839">
        <v>43248</v>
      </c>
      <c r="D42" s="829" t="s">
        <v>3483</v>
      </c>
      <c r="E42" s="830" t="s">
        <v>1893</v>
      </c>
      <c r="F42" s="831">
        <v>71961</v>
      </c>
      <c r="G42" s="832">
        <v>38.270000000000003</v>
      </c>
      <c r="H42" s="829">
        <v>52.64</v>
      </c>
      <c r="I42" s="829" t="s">
        <v>322</v>
      </c>
      <c r="J42" s="1265">
        <f t="shared" si="0"/>
        <v>52.64</v>
      </c>
      <c r="K42" s="840" t="s">
        <v>694</v>
      </c>
      <c r="L42" s="841" t="s">
        <v>661</v>
      </c>
      <c r="M42" s="841" t="s">
        <v>352</v>
      </c>
      <c r="N42" s="841" t="s">
        <v>1891</v>
      </c>
      <c r="O42" s="841"/>
      <c r="P42" s="841" t="s">
        <v>5</v>
      </c>
      <c r="Q42" s="841" t="s">
        <v>323</v>
      </c>
      <c r="R42" s="840" t="s">
        <v>652</v>
      </c>
      <c r="S42" s="829"/>
      <c r="T42" s="829" t="s">
        <v>5</v>
      </c>
      <c r="U42" s="829" t="s">
        <v>323</v>
      </c>
      <c r="V42" s="847" t="s">
        <v>652</v>
      </c>
    </row>
    <row r="43" spans="1:22">
      <c r="A43" s="842" t="s">
        <v>647</v>
      </c>
      <c r="B43" s="842"/>
      <c r="C43" s="842"/>
      <c r="D43" s="842"/>
      <c r="E43" s="843"/>
      <c r="F43" s="844"/>
      <c r="G43" s="845">
        <f>SUM(G36:G42)</f>
        <v>1924.6200000000001</v>
      </c>
      <c r="H43" s="846">
        <f>SUM(H36:H42)</f>
        <v>2646.9700000000003</v>
      </c>
      <c r="I43" s="842"/>
      <c r="J43" s="1266">
        <f>SUM(J36:J42)</f>
        <v>2646.9700000000003</v>
      </c>
      <c r="K43" s="842"/>
      <c r="L43" s="842"/>
      <c r="M43" s="842"/>
      <c r="N43" s="842"/>
      <c r="O43" s="842"/>
      <c r="P43" s="842"/>
      <c r="Q43" s="842"/>
      <c r="R43" s="842"/>
      <c r="S43" s="829"/>
      <c r="T43" s="829"/>
      <c r="U43" s="829"/>
      <c r="V43" s="829"/>
    </row>
    <row r="44" spans="1:22" outlineLevel="1">
      <c r="A44" s="847" t="s">
        <v>108</v>
      </c>
      <c r="B44" s="829" t="s">
        <v>3464</v>
      </c>
      <c r="C44" s="839">
        <v>43244</v>
      </c>
      <c r="D44" s="829" t="s">
        <v>3479</v>
      </c>
      <c r="E44" s="830" t="s">
        <v>3489</v>
      </c>
      <c r="F44" s="831">
        <v>71961</v>
      </c>
      <c r="G44" s="832">
        <v>1710.95</v>
      </c>
      <c r="H44" s="829">
        <v>2353.09</v>
      </c>
      <c r="I44" s="829" t="s">
        <v>322</v>
      </c>
      <c r="J44" s="1265">
        <f>H44</f>
        <v>2353.09</v>
      </c>
      <c r="K44" s="840" t="s">
        <v>650</v>
      </c>
      <c r="L44" s="841" t="s">
        <v>661</v>
      </c>
      <c r="M44" s="841" t="s">
        <v>352</v>
      </c>
      <c r="N44" s="841" t="s">
        <v>674</v>
      </c>
      <c r="O44" s="841"/>
      <c r="P44" s="841" t="s">
        <v>5</v>
      </c>
      <c r="Q44" s="841" t="s">
        <v>323</v>
      </c>
      <c r="R44" s="840" t="s">
        <v>652</v>
      </c>
      <c r="S44" s="829"/>
      <c r="T44" s="829" t="s">
        <v>5</v>
      </c>
      <c r="U44" s="829" t="s">
        <v>323</v>
      </c>
      <c r="V44" s="847" t="s">
        <v>652</v>
      </c>
    </row>
    <row r="45" spans="1:22" outlineLevel="1">
      <c r="A45" s="847" t="s">
        <v>108</v>
      </c>
      <c r="B45" s="829" t="s">
        <v>3464</v>
      </c>
      <c r="C45" s="839">
        <v>43248</v>
      </c>
      <c r="D45" s="829" t="s">
        <v>3481</v>
      </c>
      <c r="E45" s="830" t="s">
        <v>3490</v>
      </c>
      <c r="F45" s="831">
        <v>71961</v>
      </c>
      <c r="G45" s="832">
        <v>109.35</v>
      </c>
      <c r="H45" s="829">
        <v>150.38999999999999</v>
      </c>
      <c r="I45" s="829" t="s">
        <v>322</v>
      </c>
      <c r="J45" s="1265">
        <f>H45</f>
        <v>150.38999999999999</v>
      </c>
      <c r="K45" s="840" t="s">
        <v>656</v>
      </c>
      <c r="L45" s="841" t="s">
        <v>661</v>
      </c>
      <c r="M45" s="841" t="s">
        <v>352</v>
      </c>
      <c r="N45" s="841" t="s">
        <v>674</v>
      </c>
      <c r="O45" s="841"/>
      <c r="P45" s="841" t="s">
        <v>5</v>
      </c>
      <c r="Q45" s="841" t="s">
        <v>323</v>
      </c>
      <c r="R45" s="840" t="s">
        <v>652</v>
      </c>
      <c r="S45" s="829"/>
      <c r="T45" s="829" t="s">
        <v>5</v>
      </c>
      <c r="U45" s="829" t="s">
        <v>323</v>
      </c>
      <c r="V45" s="847" t="s">
        <v>652</v>
      </c>
    </row>
    <row r="46" spans="1:22" outlineLevel="1">
      <c r="A46" s="847" t="s">
        <v>108</v>
      </c>
      <c r="B46" s="829" t="s">
        <v>3464</v>
      </c>
      <c r="C46" s="839">
        <v>43248</v>
      </c>
      <c r="D46" s="829" t="s">
        <v>3483</v>
      </c>
      <c r="E46" s="830" t="s">
        <v>3491</v>
      </c>
      <c r="F46" s="831">
        <v>71961</v>
      </c>
      <c r="G46" s="832">
        <v>38.590000000000003</v>
      </c>
      <c r="H46" s="829">
        <v>53.08</v>
      </c>
      <c r="I46" s="829" t="s">
        <v>322</v>
      </c>
      <c r="J46" s="1265">
        <f>H46</f>
        <v>53.08</v>
      </c>
      <c r="K46" s="840" t="s">
        <v>694</v>
      </c>
      <c r="L46" s="841" t="s">
        <v>661</v>
      </c>
      <c r="M46" s="841" t="s">
        <v>352</v>
      </c>
      <c r="N46" s="841" t="s">
        <v>674</v>
      </c>
      <c r="O46" s="841"/>
      <c r="P46" s="841" t="s">
        <v>5</v>
      </c>
      <c r="Q46" s="841" t="s">
        <v>323</v>
      </c>
      <c r="R46" s="840" t="s">
        <v>652</v>
      </c>
      <c r="S46" s="829"/>
      <c r="T46" s="829" t="s">
        <v>5</v>
      </c>
      <c r="U46" s="829" t="s">
        <v>323</v>
      </c>
      <c r="V46" s="847" t="s">
        <v>652</v>
      </c>
    </row>
    <row r="47" spans="1:22" outlineLevel="1">
      <c r="A47" s="847" t="s">
        <v>108</v>
      </c>
      <c r="B47" s="829" t="s">
        <v>3464</v>
      </c>
      <c r="C47" s="839">
        <v>43245</v>
      </c>
      <c r="D47" s="829" t="s">
        <v>3474</v>
      </c>
      <c r="E47" s="830" t="s">
        <v>3492</v>
      </c>
      <c r="F47" s="831">
        <v>71961</v>
      </c>
      <c r="G47" s="832">
        <v>2.57</v>
      </c>
      <c r="H47" s="829">
        <v>3.54</v>
      </c>
      <c r="I47" s="829" t="s">
        <v>322</v>
      </c>
      <c r="J47" s="1265">
        <f>H47</f>
        <v>3.54</v>
      </c>
      <c r="K47" s="840" t="s">
        <v>694</v>
      </c>
      <c r="L47" s="841" t="s">
        <v>661</v>
      </c>
      <c r="M47" s="841" t="s">
        <v>352</v>
      </c>
      <c r="N47" s="841" t="s">
        <v>674</v>
      </c>
      <c r="O47" s="841"/>
      <c r="P47" s="841" t="s">
        <v>5</v>
      </c>
      <c r="Q47" s="841" t="s">
        <v>323</v>
      </c>
      <c r="R47" s="840" t="s">
        <v>652</v>
      </c>
      <c r="S47" s="829"/>
      <c r="T47" s="829" t="s">
        <v>5</v>
      </c>
      <c r="U47" s="829" t="s">
        <v>323</v>
      </c>
      <c r="V47" s="847" t="s">
        <v>652</v>
      </c>
    </row>
    <row r="48" spans="1:22">
      <c r="A48" s="842" t="s">
        <v>647</v>
      </c>
      <c r="B48" s="842"/>
      <c r="C48" s="842"/>
      <c r="D48" s="842"/>
      <c r="E48" s="843"/>
      <c r="F48" s="844"/>
      <c r="G48" s="845">
        <f>SUM(G44:G47)</f>
        <v>1861.4599999999998</v>
      </c>
      <c r="H48" s="846">
        <f>SUM(H44:H47)</f>
        <v>2560.1</v>
      </c>
      <c r="I48" s="842"/>
      <c r="J48" s="1266">
        <f>SUM(J44:J47)</f>
        <v>2560.1</v>
      </c>
      <c r="K48" s="842"/>
      <c r="L48" s="842"/>
      <c r="M48" s="842"/>
      <c r="N48" s="842"/>
      <c r="O48" s="842"/>
      <c r="P48" s="842"/>
      <c r="Q48" s="842"/>
      <c r="R48" s="842"/>
      <c r="S48" s="829"/>
      <c r="T48" s="829"/>
      <c r="U48" s="829"/>
      <c r="V48" s="829"/>
    </row>
    <row r="49" spans="1:22" outlineLevel="1">
      <c r="A49" s="847" t="s">
        <v>109</v>
      </c>
      <c r="B49" s="829" t="s">
        <v>3464</v>
      </c>
      <c r="C49" s="839">
        <v>43244</v>
      </c>
      <c r="D49" s="829" t="s">
        <v>3479</v>
      </c>
      <c r="E49" s="830" t="s">
        <v>713</v>
      </c>
      <c r="F49" s="831">
        <v>71961</v>
      </c>
      <c r="G49" s="832">
        <v>1242.58</v>
      </c>
      <c r="H49" s="829">
        <v>1708.94</v>
      </c>
      <c r="I49" s="829" t="s">
        <v>322</v>
      </c>
      <c r="J49" s="1265">
        <f>H49</f>
        <v>1708.94</v>
      </c>
      <c r="K49" s="840" t="s">
        <v>650</v>
      </c>
      <c r="L49" s="841" t="s">
        <v>661</v>
      </c>
      <c r="M49" s="841" t="s">
        <v>352</v>
      </c>
      <c r="N49" s="841" t="s">
        <v>1021</v>
      </c>
      <c r="O49" s="841"/>
      <c r="P49" s="841" t="s">
        <v>5</v>
      </c>
      <c r="Q49" s="841" t="s">
        <v>323</v>
      </c>
      <c r="R49" s="840" t="s">
        <v>652</v>
      </c>
      <c r="S49" s="829"/>
      <c r="T49" s="829" t="s">
        <v>5</v>
      </c>
      <c r="U49" s="829" t="s">
        <v>323</v>
      </c>
      <c r="V49" s="847" t="s">
        <v>652</v>
      </c>
    </row>
    <row r="50" spans="1:22" outlineLevel="1">
      <c r="A50" s="847" t="s">
        <v>109</v>
      </c>
      <c r="B50" s="829" t="s">
        <v>3464</v>
      </c>
      <c r="C50" s="839">
        <v>43248</v>
      </c>
      <c r="D50" s="829" t="s">
        <v>3481</v>
      </c>
      <c r="E50" s="830" t="s">
        <v>716</v>
      </c>
      <c r="F50" s="831">
        <v>71961</v>
      </c>
      <c r="G50" s="832">
        <v>81.64</v>
      </c>
      <c r="H50" s="829">
        <v>112.28</v>
      </c>
      <c r="I50" s="829" t="s">
        <v>322</v>
      </c>
      <c r="J50" s="1265">
        <f>H50</f>
        <v>112.28</v>
      </c>
      <c r="K50" s="840" t="s">
        <v>656</v>
      </c>
      <c r="L50" s="841" t="s">
        <v>661</v>
      </c>
      <c r="M50" s="841" t="s">
        <v>352</v>
      </c>
      <c r="N50" s="841" t="s">
        <v>662</v>
      </c>
      <c r="O50" s="841"/>
      <c r="P50" s="841" t="s">
        <v>5</v>
      </c>
      <c r="Q50" s="841" t="s">
        <v>323</v>
      </c>
      <c r="R50" s="840" t="s">
        <v>652</v>
      </c>
      <c r="S50" s="829"/>
      <c r="T50" s="829" t="s">
        <v>5</v>
      </c>
      <c r="U50" s="829" t="s">
        <v>323</v>
      </c>
      <c r="V50" s="847" t="s">
        <v>652</v>
      </c>
    </row>
    <row r="51" spans="1:22" outlineLevel="1">
      <c r="A51" s="847" t="s">
        <v>109</v>
      </c>
      <c r="B51" s="829" t="s">
        <v>3464</v>
      </c>
      <c r="C51" s="839">
        <v>43245</v>
      </c>
      <c r="D51" s="829" t="s">
        <v>3474</v>
      </c>
      <c r="E51" s="830" t="s">
        <v>722</v>
      </c>
      <c r="F51" s="831">
        <v>71961</v>
      </c>
      <c r="G51" s="832">
        <v>1.92</v>
      </c>
      <c r="H51" s="829">
        <v>2.64</v>
      </c>
      <c r="I51" s="829" t="s">
        <v>322</v>
      </c>
      <c r="J51" s="1265">
        <f>H51</f>
        <v>2.64</v>
      </c>
      <c r="K51" s="840" t="s">
        <v>694</v>
      </c>
      <c r="L51" s="841" t="s">
        <v>661</v>
      </c>
      <c r="M51" s="841" t="s">
        <v>352</v>
      </c>
      <c r="N51" s="841" t="s">
        <v>662</v>
      </c>
      <c r="O51" s="841"/>
      <c r="P51" s="841" t="s">
        <v>5</v>
      </c>
      <c r="Q51" s="841" t="s">
        <v>323</v>
      </c>
      <c r="R51" s="840" t="s">
        <v>652</v>
      </c>
      <c r="S51" s="829"/>
      <c r="T51" s="829" t="s">
        <v>5</v>
      </c>
      <c r="U51" s="829" t="s">
        <v>323</v>
      </c>
      <c r="V51" s="847" t="s">
        <v>652</v>
      </c>
    </row>
    <row r="52" spans="1:22" outlineLevel="1">
      <c r="A52" s="847" t="s">
        <v>109</v>
      </c>
      <c r="B52" s="829" t="s">
        <v>3464</v>
      </c>
      <c r="C52" s="839">
        <v>43248</v>
      </c>
      <c r="D52" s="829" t="s">
        <v>3483</v>
      </c>
      <c r="E52" s="830" t="s">
        <v>719</v>
      </c>
      <c r="F52" s="831">
        <v>71961</v>
      </c>
      <c r="G52" s="832">
        <v>28.82</v>
      </c>
      <c r="H52" s="829">
        <v>39.630000000000003</v>
      </c>
      <c r="I52" s="829" t="s">
        <v>322</v>
      </c>
      <c r="J52" s="1265">
        <f>H52</f>
        <v>39.630000000000003</v>
      </c>
      <c r="K52" s="840" t="s">
        <v>694</v>
      </c>
      <c r="L52" s="841" t="s">
        <v>661</v>
      </c>
      <c r="M52" s="841" t="s">
        <v>352</v>
      </c>
      <c r="N52" s="841" t="s">
        <v>1021</v>
      </c>
      <c r="O52" s="841"/>
      <c r="P52" s="841" t="s">
        <v>5</v>
      </c>
      <c r="Q52" s="841" t="s">
        <v>323</v>
      </c>
      <c r="R52" s="840" t="s">
        <v>652</v>
      </c>
      <c r="S52" s="829"/>
      <c r="T52" s="829" t="s">
        <v>5</v>
      </c>
      <c r="U52" s="829" t="s">
        <v>323</v>
      </c>
      <c r="V52" s="847" t="s">
        <v>652</v>
      </c>
    </row>
    <row r="53" spans="1:22">
      <c r="A53" s="842" t="s">
        <v>647</v>
      </c>
      <c r="B53" s="842"/>
      <c r="C53" s="842"/>
      <c r="D53" s="842"/>
      <c r="E53" s="843"/>
      <c r="F53" s="844"/>
      <c r="G53" s="845">
        <f>SUM(G49:G52)</f>
        <v>1354.96</v>
      </c>
      <c r="H53" s="846">
        <f>SUM(H49:H52)</f>
        <v>1863.4900000000002</v>
      </c>
      <c r="I53" s="842"/>
      <c r="J53" s="1266">
        <f>SUM(J49:J52)</f>
        <v>1863.4900000000002</v>
      </c>
      <c r="K53" s="842"/>
      <c r="L53" s="842"/>
      <c r="M53" s="842"/>
      <c r="N53" s="842"/>
      <c r="O53" s="842"/>
      <c r="P53" s="842"/>
      <c r="Q53" s="842"/>
      <c r="R53" s="842"/>
      <c r="S53" s="829"/>
      <c r="T53" s="829"/>
      <c r="U53" s="829"/>
      <c r="V53" s="829"/>
    </row>
    <row r="54" spans="1:22" outlineLevel="1">
      <c r="A54" s="847" t="s">
        <v>110</v>
      </c>
      <c r="B54" s="829" t="s">
        <v>3464</v>
      </c>
      <c r="C54" s="839">
        <v>43244</v>
      </c>
      <c r="D54" s="829" t="s">
        <v>3479</v>
      </c>
      <c r="E54" s="830" t="s">
        <v>713</v>
      </c>
      <c r="F54" s="831">
        <v>71961</v>
      </c>
      <c r="G54" s="832">
        <v>1242.58</v>
      </c>
      <c r="H54" s="829">
        <v>1708.94</v>
      </c>
      <c r="I54" s="829" t="s">
        <v>322</v>
      </c>
      <c r="J54" s="1265">
        <f>H54</f>
        <v>1708.94</v>
      </c>
      <c r="K54" s="840" t="s">
        <v>650</v>
      </c>
      <c r="L54" s="841" t="s">
        <v>661</v>
      </c>
      <c r="M54" s="841" t="s">
        <v>352</v>
      </c>
      <c r="N54" s="841" t="s">
        <v>1021</v>
      </c>
      <c r="O54" s="841"/>
      <c r="P54" s="841" t="s">
        <v>5</v>
      </c>
      <c r="Q54" s="841" t="s">
        <v>323</v>
      </c>
      <c r="R54" s="840" t="s">
        <v>652</v>
      </c>
      <c r="S54" s="829"/>
      <c r="T54" s="829" t="s">
        <v>5</v>
      </c>
      <c r="U54" s="829" t="s">
        <v>323</v>
      </c>
      <c r="V54" s="847" t="s">
        <v>652</v>
      </c>
    </row>
    <row r="55" spans="1:22" outlineLevel="1">
      <c r="A55" s="847" t="s">
        <v>110</v>
      </c>
      <c r="B55" s="829" t="s">
        <v>3464</v>
      </c>
      <c r="C55" s="839">
        <v>43248</v>
      </c>
      <c r="D55" s="829" t="s">
        <v>3481</v>
      </c>
      <c r="E55" s="830" t="s">
        <v>716</v>
      </c>
      <c r="F55" s="831">
        <v>71961</v>
      </c>
      <c r="G55" s="832">
        <v>81.64</v>
      </c>
      <c r="H55" s="829">
        <v>112.28</v>
      </c>
      <c r="I55" s="829" t="s">
        <v>322</v>
      </c>
      <c r="J55" s="1265">
        <f>H55</f>
        <v>112.28</v>
      </c>
      <c r="K55" s="840" t="s">
        <v>656</v>
      </c>
      <c r="L55" s="841" t="s">
        <v>661</v>
      </c>
      <c r="M55" s="841" t="s">
        <v>352</v>
      </c>
      <c r="N55" s="841" t="s">
        <v>662</v>
      </c>
      <c r="O55" s="841"/>
      <c r="P55" s="841" t="s">
        <v>5</v>
      </c>
      <c r="Q55" s="841" t="s">
        <v>323</v>
      </c>
      <c r="R55" s="840" t="s">
        <v>652</v>
      </c>
      <c r="S55" s="829"/>
      <c r="T55" s="829" t="s">
        <v>5</v>
      </c>
      <c r="U55" s="829" t="s">
        <v>323</v>
      </c>
      <c r="V55" s="847" t="s">
        <v>652</v>
      </c>
    </row>
    <row r="56" spans="1:22" outlineLevel="1">
      <c r="A56" s="847" t="s">
        <v>110</v>
      </c>
      <c r="B56" s="829" t="s">
        <v>3464</v>
      </c>
      <c r="C56" s="839">
        <v>43248</v>
      </c>
      <c r="D56" s="829" t="s">
        <v>3483</v>
      </c>
      <c r="E56" s="830" t="s">
        <v>719</v>
      </c>
      <c r="F56" s="831">
        <v>71961</v>
      </c>
      <c r="G56" s="832">
        <v>28.82</v>
      </c>
      <c r="H56" s="829">
        <v>39.630000000000003</v>
      </c>
      <c r="I56" s="829" t="s">
        <v>322</v>
      </c>
      <c r="J56" s="1265">
        <f>H56</f>
        <v>39.630000000000003</v>
      </c>
      <c r="K56" s="840" t="s">
        <v>694</v>
      </c>
      <c r="L56" s="841" t="s">
        <v>661</v>
      </c>
      <c r="M56" s="841" t="s">
        <v>352</v>
      </c>
      <c r="N56" s="841" t="s">
        <v>1021</v>
      </c>
      <c r="O56" s="841"/>
      <c r="P56" s="841" t="s">
        <v>5</v>
      </c>
      <c r="Q56" s="841" t="s">
        <v>323</v>
      </c>
      <c r="R56" s="840" t="s">
        <v>652</v>
      </c>
      <c r="S56" s="829"/>
      <c r="T56" s="829" t="s">
        <v>5</v>
      </c>
      <c r="U56" s="829" t="s">
        <v>323</v>
      </c>
      <c r="V56" s="847" t="s">
        <v>652</v>
      </c>
    </row>
    <row r="57" spans="1:22" outlineLevel="1">
      <c r="A57" s="847" t="s">
        <v>110</v>
      </c>
      <c r="B57" s="829" t="s">
        <v>3464</v>
      </c>
      <c r="C57" s="839">
        <v>43245</v>
      </c>
      <c r="D57" s="829" t="s">
        <v>3474</v>
      </c>
      <c r="E57" s="830" t="s">
        <v>722</v>
      </c>
      <c r="F57" s="831">
        <v>71961</v>
      </c>
      <c r="G57" s="832">
        <v>1.92</v>
      </c>
      <c r="H57" s="829">
        <v>2.64</v>
      </c>
      <c r="I57" s="829" t="s">
        <v>322</v>
      </c>
      <c r="J57" s="1265">
        <f>H57</f>
        <v>2.64</v>
      </c>
      <c r="K57" s="840" t="s">
        <v>694</v>
      </c>
      <c r="L57" s="841" t="s">
        <v>661</v>
      </c>
      <c r="M57" s="841" t="s">
        <v>352</v>
      </c>
      <c r="N57" s="841" t="s">
        <v>662</v>
      </c>
      <c r="O57" s="841"/>
      <c r="P57" s="841" t="s">
        <v>5</v>
      </c>
      <c r="Q57" s="841" t="s">
        <v>323</v>
      </c>
      <c r="R57" s="840" t="s">
        <v>652</v>
      </c>
      <c r="S57" s="829"/>
      <c r="T57" s="829" t="s">
        <v>5</v>
      </c>
      <c r="U57" s="829" t="s">
        <v>323</v>
      </c>
      <c r="V57" s="847" t="s">
        <v>652</v>
      </c>
    </row>
    <row r="58" spans="1:22">
      <c r="A58" s="842" t="s">
        <v>647</v>
      </c>
      <c r="B58" s="842"/>
      <c r="C58" s="842"/>
      <c r="D58" s="842"/>
      <c r="E58" s="843"/>
      <c r="F58" s="844"/>
      <c r="G58" s="845">
        <f>SUM(G54:G57)</f>
        <v>1354.96</v>
      </c>
      <c r="H58" s="846">
        <f>SUM(H54:H57)</f>
        <v>1863.4900000000002</v>
      </c>
      <c r="I58" s="842"/>
      <c r="J58" s="1266">
        <f>SUM(J54:J57)</f>
        <v>1863.4900000000002</v>
      </c>
      <c r="K58" s="842"/>
      <c r="L58" s="842"/>
      <c r="M58" s="842"/>
      <c r="N58" s="842"/>
      <c r="O58" s="842"/>
      <c r="P58" s="842"/>
      <c r="Q58" s="842"/>
      <c r="R58" s="842"/>
      <c r="S58" s="829"/>
      <c r="T58" s="829"/>
      <c r="U58" s="829"/>
      <c r="V58" s="829"/>
    </row>
    <row r="59" spans="1:22" outlineLevel="1">
      <c r="A59" s="847" t="s">
        <v>111</v>
      </c>
      <c r="B59" s="829" t="s">
        <v>3464</v>
      </c>
      <c r="C59" s="839">
        <v>43244</v>
      </c>
      <c r="D59" s="829" t="s">
        <v>3479</v>
      </c>
      <c r="E59" s="830" t="s">
        <v>724</v>
      </c>
      <c r="F59" s="831">
        <v>71961</v>
      </c>
      <c r="G59" s="832">
        <v>149.72999999999999</v>
      </c>
      <c r="H59" s="829">
        <v>205.92</v>
      </c>
      <c r="I59" s="829" t="s">
        <v>322</v>
      </c>
      <c r="J59" s="1265">
        <f>H59</f>
        <v>205.92</v>
      </c>
      <c r="K59" s="840" t="s">
        <v>650</v>
      </c>
      <c r="L59" s="841" t="s">
        <v>661</v>
      </c>
      <c r="M59" s="841" t="s">
        <v>352</v>
      </c>
      <c r="N59" s="841" t="s">
        <v>725</v>
      </c>
      <c r="O59" s="841"/>
      <c r="P59" s="841" t="s">
        <v>5</v>
      </c>
      <c r="Q59" s="841" t="s">
        <v>323</v>
      </c>
      <c r="R59" s="840" t="s">
        <v>652</v>
      </c>
      <c r="S59" s="829"/>
      <c r="T59" s="829" t="s">
        <v>5</v>
      </c>
      <c r="U59" s="829" t="s">
        <v>323</v>
      </c>
      <c r="V59" s="847" t="s">
        <v>652</v>
      </c>
    </row>
    <row r="60" spans="1:22" outlineLevel="1">
      <c r="A60" s="847" t="s">
        <v>111</v>
      </c>
      <c r="B60" s="829" t="s">
        <v>3464</v>
      </c>
      <c r="C60" s="839">
        <v>43248</v>
      </c>
      <c r="D60" s="829" t="s">
        <v>3481</v>
      </c>
      <c r="E60" s="830" t="s">
        <v>727</v>
      </c>
      <c r="F60" s="831">
        <v>71961</v>
      </c>
      <c r="G60" s="832">
        <v>9.58</v>
      </c>
      <c r="H60" s="829">
        <v>13.17</v>
      </c>
      <c r="I60" s="829" t="s">
        <v>322</v>
      </c>
      <c r="J60" s="1265">
        <f>H60</f>
        <v>13.17</v>
      </c>
      <c r="K60" s="840" t="s">
        <v>656</v>
      </c>
      <c r="L60" s="841" t="s">
        <v>661</v>
      </c>
      <c r="M60" s="841" t="s">
        <v>352</v>
      </c>
      <c r="N60" s="841" t="s">
        <v>725</v>
      </c>
      <c r="O60" s="841"/>
      <c r="P60" s="841" t="s">
        <v>5</v>
      </c>
      <c r="Q60" s="841" t="s">
        <v>323</v>
      </c>
      <c r="R60" s="840" t="s">
        <v>652</v>
      </c>
      <c r="S60" s="829"/>
      <c r="T60" s="829" t="s">
        <v>5</v>
      </c>
      <c r="U60" s="829" t="s">
        <v>323</v>
      </c>
      <c r="V60" s="847" t="s">
        <v>652</v>
      </c>
    </row>
    <row r="61" spans="1:22" outlineLevel="1">
      <c r="A61" s="847" t="s">
        <v>111</v>
      </c>
      <c r="B61" s="829" t="s">
        <v>3464</v>
      </c>
      <c r="C61" s="839">
        <v>43248</v>
      </c>
      <c r="D61" s="829" t="s">
        <v>3483</v>
      </c>
      <c r="E61" s="830" t="s">
        <v>731</v>
      </c>
      <c r="F61" s="831">
        <v>71961</v>
      </c>
      <c r="G61" s="832">
        <v>3.38</v>
      </c>
      <c r="H61" s="829">
        <v>4.6500000000000004</v>
      </c>
      <c r="I61" s="829" t="s">
        <v>322</v>
      </c>
      <c r="J61" s="1265">
        <f>H61</f>
        <v>4.6500000000000004</v>
      </c>
      <c r="K61" s="840" t="s">
        <v>694</v>
      </c>
      <c r="L61" s="841" t="s">
        <v>661</v>
      </c>
      <c r="M61" s="841" t="s">
        <v>352</v>
      </c>
      <c r="N61" s="841" t="s">
        <v>725</v>
      </c>
      <c r="O61" s="841"/>
      <c r="P61" s="841" t="s">
        <v>5</v>
      </c>
      <c r="Q61" s="841" t="s">
        <v>323</v>
      </c>
      <c r="R61" s="840" t="s">
        <v>652</v>
      </c>
      <c r="S61" s="829"/>
      <c r="T61" s="829" t="s">
        <v>5</v>
      </c>
      <c r="U61" s="829" t="s">
        <v>323</v>
      </c>
      <c r="V61" s="847" t="s">
        <v>652</v>
      </c>
    </row>
    <row r="62" spans="1:22" outlineLevel="1">
      <c r="A62" s="847" t="s">
        <v>111</v>
      </c>
      <c r="B62" s="829" t="s">
        <v>3464</v>
      </c>
      <c r="C62" s="839">
        <v>43245</v>
      </c>
      <c r="D62" s="829" t="s">
        <v>3474</v>
      </c>
      <c r="E62" s="830" t="s">
        <v>736</v>
      </c>
      <c r="F62" s="831">
        <v>71961</v>
      </c>
      <c r="G62" s="832">
        <v>0.23</v>
      </c>
      <c r="H62" s="829">
        <v>0.31</v>
      </c>
      <c r="I62" s="829" t="s">
        <v>322</v>
      </c>
      <c r="J62" s="1265">
        <f>H62</f>
        <v>0.31</v>
      </c>
      <c r="K62" s="840" t="s">
        <v>694</v>
      </c>
      <c r="L62" s="841" t="s">
        <v>661</v>
      </c>
      <c r="M62" s="841" t="s">
        <v>352</v>
      </c>
      <c r="N62" s="841" t="s">
        <v>725</v>
      </c>
      <c r="O62" s="841"/>
      <c r="P62" s="841" t="s">
        <v>5</v>
      </c>
      <c r="Q62" s="841" t="s">
        <v>323</v>
      </c>
      <c r="R62" s="840" t="s">
        <v>652</v>
      </c>
      <c r="S62" s="829"/>
      <c r="T62" s="829" t="s">
        <v>5</v>
      </c>
      <c r="U62" s="829" t="s">
        <v>323</v>
      </c>
      <c r="V62" s="847" t="s">
        <v>652</v>
      </c>
    </row>
    <row r="63" spans="1:22">
      <c r="A63" s="842" t="s">
        <v>647</v>
      </c>
      <c r="B63" s="842"/>
      <c r="C63" s="842"/>
      <c r="D63" s="842"/>
      <c r="E63" s="843"/>
      <c r="F63" s="844"/>
      <c r="G63" s="845">
        <f>SUM(G59:G62)</f>
        <v>162.91999999999999</v>
      </c>
      <c r="H63" s="846">
        <f>SUM(H59:H62)</f>
        <v>224.04999999999998</v>
      </c>
      <c r="I63" s="842"/>
      <c r="J63" s="1266">
        <f>SUM(J59:J62)</f>
        <v>224.04999999999998</v>
      </c>
      <c r="K63" s="842"/>
      <c r="L63" s="842"/>
      <c r="M63" s="842"/>
      <c r="N63" s="842"/>
      <c r="O63" s="842"/>
      <c r="P63" s="842"/>
      <c r="Q63" s="842"/>
      <c r="R63" s="842"/>
      <c r="S63" s="829"/>
      <c r="T63" s="829"/>
      <c r="U63" s="829"/>
      <c r="V63" s="829"/>
    </row>
    <row r="64" spans="1:22" outlineLevel="1">
      <c r="A64" s="847" t="s">
        <v>113</v>
      </c>
      <c r="B64" s="829" t="s">
        <v>3464</v>
      </c>
      <c r="C64" s="839">
        <v>43244</v>
      </c>
      <c r="D64" s="829" t="s">
        <v>3479</v>
      </c>
      <c r="E64" s="830" t="s">
        <v>3493</v>
      </c>
      <c r="F64" s="831">
        <v>71961</v>
      </c>
      <c r="G64" s="832">
        <v>189.53</v>
      </c>
      <c r="H64" s="829">
        <v>260.66000000000003</v>
      </c>
      <c r="I64" s="829" t="s">
        <v>322</v>
      </c>
      <c r="J64" s="1265">
        <f>H64</f>
        <v>260.66000000000003</v>
      </c>
      <c r="K64" s="840" t="s">
        <v>650</v>
      </c>
      <c r="L64" s="841" t="s">
        <v>661</v>
      </c>
      <c r="M64" s="841" t="s">
        <v>352</v>
      </c>
      <c r="N64" s="841" t="s">
        <v>746</v>
      </c>
      <c r="O64" s="841"/>
      <c r="P64" s="841" t="s">
        <v>5</v>
      </c>
      <c r="Q64" s="841" t="s">
        <v>323</v>
      </c>
      <c r="R64" s="840" t="s">
        <v>652</v>
      </c>
      <c r="S64" s="829"/>
      <c r="T64" s="829" t="s">
        <v>5</v>
      </c>
      <c r="U64" s="829" t="s">
        <v>323</v>
      </c>
      <c r="V64" s="847" t="s">
        <v>652</v>
      </c>
    </row>
    <row r="65" spans="1:22" outlineLevel="1">
      <c r="A65" s="847" t="s">
        <v>113</v>
      </c>
      <c r="B65" s="829" t="s">
        <v>3464</v>
      </c>
      <c r="C65" s="839">
        <v>43248</v>
      </c>
      <c r="D65" s="829" t="s">
        <v>3481</v>
      </c>
      <c r="E65" s="830" t="s">
        <v>747</v>
      </c>
      <c r="F65" s="831">
        <v>71961</v>
      </c>
      <c r="G65" s="832">
        <v>11.92</v>
      </c>
      <c r="H65" s="829">
        <v>16.399999999999999</v>
      </c>
      <c r="I65" s="829" t="s">
        <v>322</v>
      </c>
      <c r="J65" s="1265">
        <f>H65</f>
        <v>16.399999999999999</v>
      </c>
      <c r="K65" s="840" t="s">
        <v>656</v>
      </c>
      <c r="L65" s="841" t="s">
        <v>661</v>
      </c>
      <c r="M65" s="841" t="s">
        <v>352</v>
      </c>
      <c r="N65" s="841" t="s">
        <v>746</v>
      </c>
      <c r="O65" s="841"/>
      <c r="P65" s="841" t="s">
        <v>5</v>
      </c>
      <c r="Q65" s="841" t="s">
        <v>323</v>
      </c>
      <c r="R65" s="840" t="s">
        <v>652</v>
      </c>
      <c r="S65" s="829"/>
      <c r="T65" s="829" t="s">
        <v>5</v>
      </c>
      <c r="U65" s="829" t="s">
        <v>323</v>
      </c>
      <c r="V65" s="847" t="s">
        <v>652</v>
      </c>
    </row>
    <row r="66" spans="1:22" outlineLevel="1">
      <c r="A66" s="847" t="s">
        <v>113</v>
      </c>
      <c r="B66" s="829" t="s">
        <v>3464</v>
      </c>
      <c r="C66" s="839">
        <v>43248</v>
      </c>
      <c r="D66" s="829" t="s">
        <v>3483</v>
      </c>
      <c r="E66" s="830" t="s">
        <v>748</v>
      </c>
      <c r="F66" s="831">
        <v>71961</v>
      </c>
      <c r="G66" s="832">
        <v>4.21</v>
      </c>
      <c r="H66" s="829">
        <v>5.79</v>
      </c>
      <c r="I66" s="829" t="s">
        <v>322</v>
      </c>
      <c r="J66" s="1265">
        <f>H66</f>
        <v>5.79</v>
      </c>
      <c r="K66" s="840" t="s">
        <v>694</v>
      </c>
      <c r="L66" s="841" t="s">
        <v>661</v>
      </c>
      <c r="M66" s="841" t="s">
        <v>352</v>
      </c>
      <c r="N66" s="841" t="s">
        <v>746</v>
      </c>
      <c r="O66" s="841"/>
      <c r="P66" s="841" t="s">
        <v>5</v>
      </c>
      <c r="Q66" s="841" t="s">
        <v>323</v>
      </c>
      <c r="R66" s="840" t="s">
        <v>652</v>
      </c>
      <c r="S66" s="829"/>
      <c r="T66" s="829" t="s">
        <v>5</v>
      </c>
      <c r="U66" s="829" t="s">
        <v>323</v>
      </c>
      <c r="V66" s="847" t="s">
        <v>652</v>
      </c>
    </row>
    <row r="67" spans="1:22" outlineLevel="1">
      <c r="A67" s="847" t="s">
        <v>113</v>
      </c>
      <c r="B67" s="829" t="s">
        <v>3464</v>
      </c>
      <c r="C67" s="839">
        <v>43245</v>
      </c>
      <c r="D67" s="829" t="s">
        <v>3474</v>
      </c>
      <c r="E67" s="830" t="s">
        <v>3494</v>
      </c>
      <c r="F67" s="831">
        <v>71961</v>
      </c>
      <c r="G67" s="832">
        <v>0.28000000000000003</v>
      </c>
      <c r="H67" s="829">
        <v>0.39</v>
      </c>
      <c r="I67" s="829" t="s">
        <v>322</v>
      </c>
      <c r="J67" s="1265">
        <f>H67</f>
        <v>0.39</v>
      </c>
      <c r="K67" s="840" t="s">
        <v>694</v>
      </c>
      <c r="L67" s="841" t="s">
        <v>661</v>
      </c>
      <c r="M67" s="841" t="s">
        <v>352</v>
      </c>
      <c r="N67" s="841" t="s">
        <v>746</v>
      </c>
      <c r="O67" s="841"/>
      <c r="P67" s="841" t="s">
        <v>5</v>
      </c>
      <c r="Q67" s="841" t="s">
        <v>323</v>
      </c>
      <c r="R67" s="840" t="s">
        <v>652</v>
      </c>
      <c r="S67" s="829"/>
      <c r="T67" s="829" t="s">
        <v>5</v>
      </c>
      <c r="U67" s="829" t="s">
        <v>323</v>
      </c>
      <c r="V67" s="847" t="s">
        <v>652</v>
      </c>
    </row>
    <row r="68" spans="1:22">
      <c r="A68" s="842" t="s">
        <v>647</v>
      </c>
      <c r="B68" s="842"/>
      <c r="C68" s="842"/>
      <c r="D68" s="842"/>
      <c r="E68" s="843"/>
      <c r="F68" s="844"/>
      <c r="G68" s="845">
        <f>SUM(G64:G67)</f>
        <v>205.94</v>
      </c>
      <c r="H68" s="846">
        <f>SUM(H64:H67)</f>
        <v>283.24</v>
      </c>
      <c r="I68" s="842"/>
      <c r="J68" s="1266">
        <f>SUM(J64:J67)</f>
        <v>283.24</v>
      </c>
      <c r="K68" s="842"/>
      <c r="L68" s="842"/>
      <c r="M68" s="842"/>
      <c r="N68" s="842"/>
      <c r="O68" s="842"/>
      <c r="P68" s="842"/>
      <c r="Q68" s="842"/>
      <c r="R68" s="842"/>
      <c r="S68" s="829"/>
      <c r="T68" s="829"/>
      <c r="U68" s="829"/>
      <c r="V68" s="829"/>
    </row>
    <row r="69" spans="1:22" outlineLevel="1">
      <c r="A69" s="847" t="s">
        <v>114</v>
      </c>
      <c r="B69" s="829" t="s">
        <v>3464</v>
      </c>
      <c r="C69" s="839">
        <v>43244</v>
      </c>
      <c r="D69" s="829" t="s">
        <v>3479</v>
      </c>
      <c r="E69" s="830" t="s">
        <v>3495</v>
      </c>
      <c r="F69" s="831">
        <v>71961</v>
      </c>
      <c r="G69" s="832">
        <v>94.26</v>
      </c>
      <c r="H69" s="829">
        <v>129.63999999999999</v>
      </c>
      <c r="I69" s="829" t="s">
        <v>322</v>
      </c>
      <c r="J69" s="1265">
        <f>H69</f>
        <v>129.63999999999999</v>
      </c>
      <c r="K69" s="840" t="s">
        <v>650</v>
      </c>
      <c r="L69" s="841" t="s">
        <v>661</v>
      </c>
      <c r="M69" s="841" t="s">
        <v>352</v>
      </c>
      <c r="N69" s="841" t="s">
        <v>799</v>
      </c>
      <c r="O69" s="841"/>
      <c r="P69" s="841" t="s">
        <v>5</v>
      </c>
      <c r="Q69" s="841" t="s">
        <v>323</v>
      </c>
      <c r="R69" s="840" t="s">
        <v>652</v>
      </c>
      <c r="S69" s="829"/>
      <c r="T69" s="829" t="s">
        <v>5</v>
      </c>
      <c r="U69" s="829" t="s">
        <v>323</v>
      </c>
      <c r="V69" s="847" t="s">
        <v>652</v>
      </c>
    </row>
    <row r="70" spans="1:22" outlineLevel="1">
      <c r="A70" s="847" t="s">
        <v>114</v>
      </c>
      <c r="B70" s="829" t="s">
        <v>3464</v>
      </c>
      <c r="C70" s="839">
        <v>43248</v>
      </c>
      <c r="D70" s="829" t="s">
        <v>3481</v>
      </c>
      <c r="E70" s="830" t="s">
        <v>800</v>
      </c>
      <c r="F70" s="831">
        <v>71961</v>
      </c>
      <c r="G70" s="832">
        <v>5.96</v>
      </c>
      <c r="H70" s="829">
        <v>8.1999999999999993</v>
      </c>
      <c r="I70" s="829" t="s">
        <v>322</v>
      </c>
      <c r="J70" s="1265">
        <f>H70</f>
        <v>8.1999999999999993</v>
      </c>
      <c r="K70" s="840" t="s">
        <v>656</v>
      </c>
      <c r="L70" s="841" t="s">
        <v>661</v>
      </c>
      <c r="M70" s="841" t="s">
        <v>352</v>
      </c>
      <c r="N70" s="841" t="s">
        <v>799</v>
      </c>
      <c r="O70" s="841"/>
      <c r="P70" s="841" t="s">
        <v>5</v>
      </c>
      <c r="Q70" s="841" t="s">
        <v>323</v>
      </c>
      <c r="R70" s="840" t="s">
        <v>652</v>
      </c>
      <c r="S70" s="829"/>
      <c r="T70" s="829" t="s">
        <v>5</v>
      </c>
      <c r="U70" s="829" t="s">
        <v>323</v>
      </c>
      <c r="V70" s="847" t="s">
        <v>652</v>
      </c>
    </row>
    <row r="71" spans="1:22" outlineLevel="1">
      <c r="A71" s="847" t="s">
        <v>114</v>
      </c>
      <c r="B71" s="829" t="s">
        <v>3464</v>
      </c>
      <c r="C71" s="839">
        <v>43245</v>
      </c>
      <c r="D71" s="829" t="s">
        <v>3474</v>
      </c>
      <c r="E71" s="830" t="s">
        <v>3496</v>
      </c>
      <c r="F71" s="831">
        <v>71961</v>
      </c>
      <c r="G71" s="832">
        <v>0.14000000000000001</v>
      </c>
      <c r="H71" s="829">
        <v>0.19</v>
      </c>
      <c r="I71" s="829" t="s">
        <v>322</v>
      </c>
      <c r="J71" s="1265">
        <f>H71</f>
        <v>0.19</v>
      </c>
      <c r="K71" s="840" t="s">
        <v>694</v>
      </c>
      <c r="L71" s="841" t="s">
        <v>661</v>
      </c>
      <c r="M71" s="841" t="s">
        <v>352</v>
      </c>
      <c r="N71" s="841" t="s">
        <v>799</v>
      </c>
      <c r="O71" s="841"/>
      <c r="P71" s="841" t="s">
        <v>5</v>
      </c>
      <c r="Q71" s="841" t="s">
        <v>323</v>
      </c>
      <c r="R71" s="840" t="s">
        <v>652</v>
      </c>
      <c r="S71" s="829"/>
      <c r="T71" s="829" t="s">
        <v>5</v>
      </c>
      <c r="U71" s="829" t="s">
        <v>323</v>
      </c>
      <c r="V71" s="847" t="s">
        <v>652</v>
      </c>
    </row>
    <row r="72" spans="1:22" outlineLevel="1">
      <c r="A72" s="847" t="s">
        <v>114</v>
      </c>
      <c r="B72" s="829" t="s">
        <v>3464</v>
      </c>
      <c r="C72" s="839">
        <v>43248</v>
      </c>
      <c r="D72" s="829" t="s">
        <v>3483</v>
      </c>
      <c r="E72" s="830" t="s">
        <v>801</v>
      </c>
      <c r="F72" s="831">
        <v>71961</v>
      </c>
      <c r="G72" s="832">
        <v>2.1</v>
      </c>
      <c r="H72" s="829">
        <v>2.89</v>
      </c>
      <c r="I72" s="829" t="s">
        <v>322</v>
      </c>
      <c r="J72" s="1265">
        <f>H72</f>
        <v>2.89</v>
      </c>
      <c r="K72" s="840" t="s">
        <v>694</v>
      </c>
      <c r="L72" s="841" t="s">
        <v>661</v>
      </c>
      <c r="M72" s="841" t="s">
        <v>352</v>
      </c>
      <c r="N72" s="841" t="s">
        <v>799</v>
      </c>
      <c r="O72" s="841"/>
      <c r="P72" s="841" t="s">
        <v>5</v>
      </c>
      <c r="Q72" s="841" t="s">
        <v>323</v>
      </c>
      <c r="R72" s="840" t="s">
        <v>652</v>
      </c>
      <c r="S72" s="829"/>
      <c r="T72" s="829" t="s">
        <v>5</v>
      </c>
      <c r="U72" s="829" t="s">
        <v>323</v>
      </c>
      <c r="V72" s="847" t="s">
        <v>652</v>
      </c>
    </row>
    <row r="73" spans="1:22">
      <c r="A73" s="842" t="s">
        <v>647</v>
      </c>
      <c r="B73" s="842"/>
      <c r="C73" s="842"/>
      <c r="D73" s="842"/>
      <c r="E73" s="843"/>
      <c r="F73" s="844"/>
      <c r="G73" s="845">
        <f>SUM(G69:G72)</f>
        <v>102.46</v>
      </c>
      <c r="H73" s="846">
        <f>SUM(H69:H72)</f>
        <v>140.91999999999996</v>
      </c>
      <c r="I73" s="842"/>
      <c r="J73" s="1266">
        <f>SUM(J69:J72)</f>
        <v>140.91999999999996</v>
      </c>
      <c r="K73" s="842"/>
      <c r="L73" s="842"/>
      <c r="M73" s="842"/>
      <c r="N73" s="842"/>
      <c r="O73" s="842"/>
      <c r="P73" s="842"/>
      <c r="Q73" s="842"/>
      <c r="R73" s="842"/>
      <c r="S73" s="829"/>
      <c r="T73" s="829"/>
      <c r="U73" s="829"/>
      <c r="V73" s="829"/>
    </row>
    <row r="74" spans="1:22" outlineLevel="1">
      <c r="A74" s="847" t="s">
        <v>115</v>
      </c>
      <c r="B74" s="829" t="s">
        <v>3464</v>
      </c>
      <c r="C74" s="839">
        <v>43244</v>
      </c>
      <c r="D74" s="829" t="s">
        <v>3479</v>
      </c>
      <c r="E74" s="830" t="s">
        <v>3497</v>
      </c>
      <c r="F74" s="831">
        <v>71961</v>
      </c>
      <c r="G74" s="832">
        <v>462.59</v>
      </c>
      <c r="H74" s="829">
        <v>636.21</v>
      </c>
      <c r="I74" s="829" t="s">
        <v>322</v>
      </c>
      <c r="J74" s="1265">
        <f t="shared" ref="J74:J81" si="1">H74</f>
        <v>636.21</v>
      </c>
      <c r="K74" s="840" t="s">
        <v>650</v>
      </c>
      <c r="L74" s="841" t="s">
        <v>661</v>
      </c>
      <c r="M74" s="841" t="s">
        <v>352</v>
      </c>
      <c r="N74" s="841" t="s">
        <v>760</v>
      </c>
      <c r="O74" s="841"/>
      <c r="P74" s="841" t="s">
        <v>5</v>
      </c>
      <c r="Q74" s="841" t="s">
        <v>323</v>
      </c>
      <c r="R74" s="840" t="s">
        <v>652</v>
      </c>
      <c r="S74" s="829"/>
      <c r="T74" s="829" t="s">
        <v>5</v>
      </c>
      <c r="U74" s="829" t="s">
        <v>323</v>
      </c>
      <c r="V74" s="847" t="s">
        <v>652</v>
      </c>
    </row>
    <row r="75" spans="1:22" outlineLevel="1">
      <c r="A75" s="847" t="s">
        <v>115</v>
      </c>
      <c r="B75" s="829" t="s">
        <v>3464</v>
      </c>
      <c r="C75" s="839">
        <v>43244</v>
      </c>
      <c r="D75" s="829" t="s">
        <v>3479</v>
      </c>
      <c r="E75" s="830" t="s">
        <v>3498</v>
      </c>
      <c r="F75" s="831">
        <v>71961</v>
      </c>
      <c r="G75" s="832">
        <v>431.76</v>
      </c>
      <c r="H75" s="829">
        <v>593.79999999999995</v>
      </c>
      <c r="I75" s="829" t="s">
        <v>322</v>
      </c>
      <c r="J75" s="1265">
        <f t="shared" si="1"/>
        <v>593.79999999999995</v>
      </c>
      <c r="K75" s="840" t="s">
        <v>650</v>
      </c>
      <c r="L75" s="841" t="s">
        <v>661</v>
      </c>
      <c r="M75" s="841" t="s">
        <v>352</v>
      </c>
      <c r="N75" s="841" t="s">
        <v>758</v>
      </c>
      <c r="O75" s="841"/>
      <c r="P75" s="841" t="s">
        <v>5</v>
      </c>
      <c r="Q75" s="841" t="s">
        <v>323</v>
      </c>
      <c r="R75" s="840" t="s">
        <v>652</v>
      </c>
      <c r="S75" s="829"/>
      <c r="T75" s="829" t="s">
        <v>5</v>
      </c>
      <c r="U75" s="829" t="s">
        <v>323</v>
      </c>
      <c r="V75" s="847" t="s">
        <v>652</v>
      </c>
    </row>
    <row r="76" spans="1:22" outlineLevel="1">
      <c r="A76" s="847" t="s">
        <v>115</v>
      </c>
      <c r="B76" s="829" t="s">
        <v>3464</v>
      </c>
      <c r="C76" s="839">
        <v>43248</v>
      </c>
      <c r="D76" s="829" t="s">
        <v>3481</v>
      </c>
      <c r="E76" s="830" t="s">
        <v>3378</v>
      </c>
      <c r="F76" s="831">
        <v>71961</v>
      </c>
      <c r="G76" s="832">
        <v>25.35</v>
      </c>
      <c r="H76" s="829">
        <v>34.86</v>
      </c>
      <c r="I76" s="829" t="s">
        <v>322</v>
      </c>
      <c r="J76" s="1265">
        <f t="shared" si="1"/>
        <v>34.86</v>
      </c>
      <c r="K76" s="840" t="s">
        <v>656</v>
      </c>
      <c r="L76" s="841" t="s">
        <v>661</v>
      </c>
      <c r="M76" s="841" t="s">
        <v>352</v>
      </c>
      <c r="N76" s="841" t="s">
        <v>758</v>
      </c>
      <c r="O76" s="841"/>
      <c r="P76" s="841" t="s">
        <v>5</v>
      </c>
      <c r="Q76" s="841" t="s">
        <v>323</v>
      </c>
      <c r="R76" s="840" t="s">
        <v>652</v>
      </c>
      <c r="S76" s="829"/>
      <c r="T76" s="829" t="s">
        <v>5</v>
      </c>
      <c r="U76" s="829" t="s">
        <v>323</v>
      </c>
      <c r="V76" s="847" t="s">
        <v>652</v>
      </c>
    </row>
    <row r="77" spans="1:22" outlineLevel="1">
      <c r="A77" s="847" t="s">
        <v>115</v>
      </c>
      <c r="B77" s="829" t="s">
        <v>3464</v>
      </c>
      <c r="C77" s="839">
        <v>43248</v>
      </c>
      <c r="D77" s="829" t="s">
        <v>3481</v>
      </c>
      <c r="E77" s="830" t="s">
        <v>761</v>
      </c>
      <c r="F77" s="831">
        <v>71961</v>
      </c>
      <c r="G77" s="832">
        <v>27.16</v>
      </c>
      <c r="H77" s="829">
        <v>37.35</v>
      </c>
      <c r="I77" s="829" t="s">
        <v>322</v>
      </c>
      <c r="J77" s="1265">
        <f t="shared" si="1"/>
        <v>37.35</v>
      </c>
      <c r="K77" s="840" t="s">
        <v>656</v>
      </c>
      <c r="L77" s="841" t="s">
        <v>661</v>
      </c>
      <c r="M77" s="841" t="s">
        <v>352</v>
      </c>
      <c r="N77" s="841" t="s">
        <v>760</v>
      </c>
      <c r="O77" s="841"/>
      <c r="P77" s="841" t="s">
        <v>5</v>
      </c>
      <c r="Q77" s="841" t="s">
        <v>323</v>
      </c>
      <c r="R77" s="840" t="s">
        <v>652</v>
      </c>
      <c r="S77" s="829"/>
      <c r="T77" s="829" t="s">
        <v>5</v>
      </c>
      <c r="U77" s="829" t="s">
        <v>323</v>
      </c>
      <c r="V77" s="847" t="s">
        <v>652</v>
      </c>
    </row>
    <row r="78" spans="1:22" outlineLevel="1">
      <c r="A78" s="847" t="s">
        <v>115</v>
      </c>
      <c r="B78" s="829" t="s">
        <v>3464</v>
      </c>
      <c r="C78" s="839">
        <v>43248</v>
      </c>
      <c r="D78" s="829" t="s">
        <v>3483</v>
      </c>
      <c r="E78" s="830" t="s">
        <v>1669</v>
      </c>
      <c r="F78" s="831">
        <v>71961</v>
      </c>
      <c r="G78" s="832">
        <v>8.94</v>
      </c>
      <c r="H78" s="829">
        <v>12.3</v>
      </c>
      <c r="I78" s="829" t="s">
        <v>322</v>
      </c>
      <c r="J78" s="1265">
        <f t="shared" si="1"/>
        <v>12.3</v>
      </c>
      <c r="K78" s="840" t="s">
        <v>694</v>
      </c>
      <c r="L78" s="841" t="s">
        <v>661</v>
      </c>
      <c r="M78" s="841" t="s">
        <v>352</v>
      </c>
      <c r="N78" s="841" t="s">
        <v>758</v>
      </c>
      <c r="O78" s="841"/>
      <c r="P78" s="841" t="s">
        <v>5</v>
      </c>
      <c r="Q78" s="841" t="s">
        <v>323</v>
      </c>
      <c r="R78" s="840" t="s">
        <v>652</v>
      </c>
      <c r="S78" s="829"/>
      <c r="T78" s="829" t="s">
        <v>5</v>
      </c>
      <c r="U78" s="829" t="s">
        <v>323</v>
      </c>
      <c r="V78" s="847" t="s">
        <v>652</v>
      </c>
    </row>
    <row r="79" spans="1:22" outlineLevel="1">
      <c r="A79" s="847" t="s">
        <v>115</v>
      </c>
      <c r="B79" s="829" t="s">
        <v>3464</v>
      </c>
      <c r="C79" s="839">
        <v>43245</v>
      </c>
      <c r="D79" s="829" t="s">
        <v>3474</v>
      </c>
      <c r="E79" s="830" t="s">
        <v>3499</v>
      </c>
      <c r="F79" s="831">
        <v>71961</v>
      </c>
      <c r="G79" s="832">
        <v>0.64</v>
      </c>
      <c r="H79" s="829">
        <v>0.88</v>
      </c>
      <c r="I79" s="829" t="s">
        <v>322</v>
      </c>
      <c r="J79" s="1265">
        <f t="shared" si="1"/>
        <v>0.88</v>
      </c>
      <c r="K79" s="840" t="s">
        <v>694</v>
      </c>
      <c r="L79" s="841" t="s">
        <v>661</v>
      </c>
      <c r="M79" s="841" t="s">
        <v>352</v>
      </c>
      <c r="N79" s="841" t="s">
        <v>760</v>
      </c>
      <c r="O79" s="841"/>
      <c r="P79" s="841" t="s">
        <v>5</v>
      </c>
      <c r="Q79" s="841" t="s">
        <v>323</v>
      </c>
      <c r="R79" s="840" t="s">
        <v>652</v>
      </c>
      <c r="S79" s="829"/>
      <c r="T79" s="829" t="s">
        <v>5</v>
      </c>
      <c r="U79" s="829" t="s">
        <v>323</v>
      </c>
      <c r="V79" s="847" t="s">
        <v>652</v>
      </c>
    </row>
    <row r="80" spans="1:22" outlineLevel="1">
      <c r="A80" s="847" t="s">
        <v>115</v>
      </c>
      <c r="B80" s="829" t="s">
        <v>3464</v>
      </c>
      <c r="C80" s="839">
        <v>43248</v>
      </c>
      <c r="D80" s="829" t="s">
        <v>3483</v>
      </c>
      <c r="E80" s="830" t="s">
        <v>763</v>
      </c>
      <c r="F80" s="831">
        <v>71961</v>
      </c>
      <c r="G80" s="832">
        <v>9.58</v>
      </c>
      <c r="H80" s="829">
        <v>13.18</v>
      </c>
      <c r="I80" s="829" t="s">
        <v>322</v>
      </c>
      <c r="J80" s="1265">
        <f t="shared" si="1"/>
        <v>13.18</v>
      </c>
      <c r="K80" s="840" t="s">
        <v>694</v>
      </c>
      <c r="L80" s="841" t="s">
        <v>661</v>
      </c>
      <c r="M80" s="841" t="s">
        <v>352</v>
      </c>
      <c r="N80" s="841" t="s">
        <v>760</v>
      </c>
      <c r="O80" s="841"/>
      <c r="P80" s="841" t="s">
        <v>5</v>
      </c>
      <c r="Q80" s="841" t="s">
        <v>323</v>
      </c>
      <c r="R80" s="840" t="s">
        <v>652</v>
      </c>
      <c r="S80" s="829"/>
      <c r="T80" s="829" t="s">
        <v>5</v>
      </c>
      <c r="U80" s="829" t="s">
        <v>323</v>
      </c>
      <c r="V80" s="847" t="s">
        <v>652</v>
      </c>
    </row>
    <row r="81" spans="1:22" outlineLevel="1">
      <c r="A81" s="847" t="s">
        <v>115</v>
      </c>
      <c r="B81" s="829" t="s">
        <v>3464</v>
      </c>
      <c r="C81" s="839">
        <v>43245</v>
      </c>
      <c r="D81" s="829" t="s">
        <v>3474</v>
      </c>
      <c r="E81" s="830" t="s">
        <v>3381</v>
      </c>
      <c r="F81" s="831">
        <v>71961</v>
      </c>
      <c r="G81" s="832">
        <v>0.6</v>
      </c>
      <c r="H81" s="829">
        <v>0.82</v>
      </c>
      <c r="I81" s="829" t="s">
        <v>322</v>
      </c>
      <c r="J81" s="1265">
        <f t="shared" si="1"/>
        <v>0.82</v>
      </c>
      <c r="K81" s="840" t="s">
        <v>694</v>
      </c>
      <c r="L81" s="841" t="s">
        <v>661</v>
      </c>
      <c r="M81" s="841" t="s">
        <v>352</v>
      </c>
      <c r="N81" s="841" t="s">
        <v>758</v>
      </c>
      <c r="O81" s="841"/>
      <c r="P81" s="841" t="s">
        <v>5</v>
      </c>
      <c r="Q81" s="841" t="s">
        <v>323</v>
      </c>
      <c r="R81" s="840" t="s">
        <v>652</v>
      </c>
      <c r="S81" s="829"/>
      <c r="T81" s="829" t="s">
        <v>5</v>
      </c>
      <c r="U81" s="829" t="s">
        <v>323</v>
      </c>
      <c r="V81" s="847" t="s">
        <v>652</v>
      </c>
    </row>
    <row r="82" spans="1:22">
      <c r="A82" s="842" t="s">
        <v>647</v>
      </c>
      <c r="B82" s="842"/>
      <c r="C82" s="842"/>
      <c r="D82" s="842"/>
      <c r="E82" s="843"/>
      <c r="F82" s="844"/>
      <c r="G82" s="845">
        <f>SUM(G74:G81)</f>
        <v>966.62</v>
      </c>
      <c r="H82" s="846">
        <f>SUM(H74:H81)</f>
        <v>1329.3999999999999</v>
      </c>
      <c r="I82" s="842"/>
      <c r="J82" s="1266">
        <f>SUM(J74:J81)</f>
        <v>1329.3999999999999</v>
      </c>
      <c r="K82" s="842"/>
      <c r="L82" s="842"/>
      <c r="M82" s="842"/>
      <c r="N82" s="842"/>
      <c r="O82" s="842"/>
      <c r="P82" s="842"/>
      <c r="Q82" s="842"/>
      <c r="R82" s="842"/>
      <c r="S82" s="829"/>
      <c r="T82" s="829"/>
      <c r="U82" s="829"/>
      <c r="V82" s="829"/>
    </row>
    <row r="83" spans="1:22" outlineLevel="1">
      <c r="A83" s="847" t="s">
        <v>274</v>
      </c>
      <c r="B83" s="829" t="s">
        <v>3464</v>
      </c>
      <c r="C83" s="839">
        <v>43244</v>
      </c>
      <c r="D83" s="829" t="s">
        <v>3479</v>
      </c>
      <c r="E83" s="830" t="s">
        <v>3500</v>
      </c>
      <c r="F83" s="831">
        <v>71961</v>
      </c>
      <c r="G83" s="832">
        <v>84.85</v>
      </c>
      <c r="H83" s="829">
        <v>116.69</v>
      </c>
      <c r="I83" s="829" t="s">
        <v>322</v>
      </c>
      <c r="J83" s="1265">
        <f>H83</f>
        <v>116.69</v>
      </c>
      <c r="K83" s="840" t="s">
        <v>650</v>
      </c>
      <c r="L83" s="841" t="s">
        <v>661</v>
      </c>
      <c r="M83" s="841" t="s">
        <v>352</v>
      </c>
      <c r="N83" s="841" t="s">
        <v>775</v>
      </c>
      <c r="O83" s="841"/>
      <c r="P83" s="841" t="s">
        <v>5</v>
      </c>
      <c r="Q83" s="841" t="s">
        <v>323</v>
      </c>
      <c r="R83" s="840" t="s">
        <v>652</v>
      </c>
      <c r="S83" s="829"/>
      <c r="T83" s="829" t="s">
        <v>5</v>
      </c>
      <c r="U83" s="829" t="s">
        <v>323</v>
      </c>
      <c r="V83" s="847" t="s">
        <v>652</v>
      </c>
    </row>
    <row r="84" spans="1:22" outlineLevel="1">
      <c r="A84" s="847" t="s">
        <v>274</v>
      </c>
      <c r="B84" s="829" t="s">
        <v>3464</v>
      </c>
      <c r="C84" s="839">
        <v>43248</v>
      </c>
      <c r="D84" s="829" t="s">
        <v>3481</v>
      </c>
      <c r="E84" s="830" t="s">
        <v>3501</v>
      </c>
      <c r="F84" s="831">
        <v>71961</v>
      </c>
      <c r="G84" s="832">
        <v>4.8099999999999996</v>
      </c>
      <c r="H84" s="829">
        <v>6.61</v>
      </c>
      <c r="I84" s="829" t="s">
        <v>322</v>
      </c>
      <c r="J84" s="1265">
        <f>H84</f>
        <v>6.61</v>
      </c>
      <c r="K84" s="840" t="s">
        <v>656</v>
      </c>
      <c r="L84" s="841" t="s">
        <v>661</v>
      </c>
      <c r="M84" s="841" t="s">
        <v>352</v>
      </c>
      <c r="N84" s="841" t="s">
        <v>775</v>
      </c>
      <c r="O84" s="841"/>
      <c r="P84" s="841" t="s">
        <v>5</v>
      </c>
      <c r="Q84" s="841" t="s">
        <v>323</v>
      </c>
      <c r="R84" s="840" t="s">
        <v>652</v>
      </c>
      <c r="S84" s="829"/>
      <c r="T84" s="829" t="s">
        <v>5</v>
      </c>
      <c r="U84" s="829" t="s">
        <v>323</v>
      </c>
      <c r="V84" s="847" t="s">
        <v>652</v>
      </c>
    </row>
    <row r="85" spans="1:22" outlineLevel="1">
      <c r="A85" s="847" t="s">
        <v>274</v>
      </c>
      <c r="B85" s="829" t="s">
        <v>3464</v>
      </c>
      <c r="C85" s="839">
        <v>43245</v>
      </c>
      <c r="D85" s="829" t="s">
        <v>3474</v>
      </c>
      <c r="E85" s="830" t="s">
        <v>3502</v>
      </c>
      <c r="F85" s="831">
        <v>71961</v>
      </c>
      <c r="G85" s="832">
        <v>0.12</v>
      </c>
      <c r="H85" s="829">
        <v>0.16</v>
      </c>
      <c r="I85" s="829" t="s">
        <v>322</v>
      </c>
      <c r="J85" s="1265">
        <f>H85</f>
        <v>0.16</v>
      </c>
      <c r="K85" s="840" t="s">
        <v>694</v>
      </c>
      <c r="L85" s="841" t="s">
        <v>661</v>
      </c>
      <c r="M85" s="841" t="s">
        <v>352</v>
      </c>
      <c r="N85" s="841" t="s">
        <v>775</v>
      </c>
      <c r="O85" s="841"/>
      <c r="P85" s="841" t="s">
        <v>5</v>
      </c>
      <c r="Q85" s="841" t="s">
        <v>323</v>
      </c>
      <c r="R85" s="840" t="s">
        <v>652</v>
      </c>
      <c r="S85" s="829"/>
      <c r="T85" s="829" t="s">
        <v>5</v>
      </c>
      <c r="U85" s="829" t="s">
        <v>323</v>
      </c>
      <c r="V85" s="847" t="s">
        <v>652</v>
      </c>
    </row>
    <row r="86" spans="1:22" outlineLevel="1">
      <c r="A86" s="847" t="s">
        <v>274</v>
      </c>
      <c r="B86" s="829" t="s">
        <v>3464</v>
      </c>
      <c r="C86" s="839">
        <v>43248</v>
      </c>
      <c r="D86" s="829" t="s">
        <v>3483</v>
      </c>
      <c r="E86" s="830" t="s">
        <v>1673</v>
      </c>
      <c r="F86" s="831">
        <v>71961</v>
      </c>
      <c r="G86" s="832">
        <v>1.69</v>
      </c>
      <c r="H86" s="829">
        <v>2.33</v>
      </c>
      <c r="I86" s="829" t="s">
        <v>322</v>
      </c>
      <c r="J86" s="1265">
        <f>H86</f>
        <v>2.33</v>
      </c>
      <c r="K86" s="840" t="s">
        <v>694</v>
      </c>
      <c r="L86" s="841" t="s">
        <v>661</v>
      </c>
      <c r="M86" s="841" t="s">
        <v>352</v>
      </c>
      <c r="N86" s="841" t="s">
        <v>775</v>
      </c>
      <c r="O86" s="841"/>
      <c r="P86" s="841" t="s">
        <v>5</v>
      </c>
      <c r="Q86" s="841" t="s">
        <v>323</v>
      </c>
      <c r="R86" s="840" t="s">
        <v>652</v>
      </c>
      <c r="S86" s="829"/>
      <c r="T86" s="829" t="s">
        <v>5</v>
      </c>
      <c r="U86" s="829" t="s">
        <v>323</v>
      </c>
      <c r="V86" s="847" t="s">
        <v>652</v>
      </c>
    </row>
    <row r="87" spans="1:22">
      <c r="A87" s="842" t="s">
        <v>647</v>
      </c>
      <c r="B87" s="842"/>
      <c r="C87" s="842"/>
      <c r="D87" s="842"/>
      <c r="E87" s="843"/>
      <c r="F87" s="844"/>
      <c r="G87" s="845">
        <f>SUM(G83:G86)</f>
        <v>91.47</v>
      </c>
      <c r="H87" s="846">
        <f>SUM(H83:H86)</f>
        <v>125.78999999999999</v>
      </c>
      <c r="I87" s="842"/>
      <c r="J87" s="1266">
        <f>SUM(J83:J86)</f>
        <v>125.78999999999999</v>
      </c>
      <c r="K87" s="842"/>
      <c r="L87" s="842"/>
      <c r="M87" s="842"/>
      <c r="N87" s="842"/>
      <c r="O87" s="842"/>
      <c r="P87" s="842"/>
      <c r="Q87" s="842"/>
      <c r="R87" s="842"/>
      <c r="S87" s="829"/>
      <c r="T87" s="829"/>
      <c r="U87" s="829"/>
      <c r="V87" s="829"/>
    </row>
    <row r="88" spans="1:22" outlineLevel="1">
      <c r="A88" s="847" t="s">
        <v>275</v>
      </c>
      <c r="B88" s="829" t="s">
        <v>3464</v>
      </c>
      <c r="C88" s="839">
        <v>43244</v>
      </c>
      <c r="D88" s="829" t="s">
        <v>3479</v>
      </c>
      <c r="E88" s="830" t="s">
        <v>3503</v>
      </c>
      <c r="F88" s="831">
        <v>71961</v>
      </c>
      <c r="G88" s="832">
        <v>100.44</v>
      </c>
      <c r="H88" s="829">
        <v>138.13999999999999</v>
      </c>
      <c r="I88" s="829" t="s">
        <v>322</v>
      </c>
      <c r="J88" s="1265">
        <f>H88</f>
        <v>138.13999999999999</v>
      </c>
      <c r="K88" s="840" t="s">
        <v>650</v>
      </c>
      <c r="L88" s="841" t="s">
        <v>661</v>
      </c>
      <c r="M88" s="841" t="s">
        <v>352</v>
      </c>
      <c r="N88" s="841" t="s">
        <v>783</v>
      </c>
      <c r="O88" s="841"/>
      <c r="P88" s="841" t="s">
        <v>5</v>
      </c>
      <c r="Q88" s="841" t="s">
        <v>323</v>
      </c>
      <c r="R88" s="840" t="s">
        <v>652</v>
      </c>
      <c r="S88" s="829"/>
      <c r="T88" s="829" t="s">
        <v>5</v>
      </c>
      <c r="U88" s="829" t="s">
        <v>323</v>
      </c>
      <c r="V88" s="847" t="s">
        <v>652</v>
      </c>
    </row>
    <row r="89" spans="1:22" outlineLevel="1">
      <c r="A89" s="847" t="s">
        <v>275</v>
      </c>
      <c r="B89" s="829" t="s">
        <v>3464</v>
      </c>
      <c r="C89" s="839">
        <v>43248</v>
      </c>
      <c r="D89" s="829" t="s">
        <v>3481</v>
      </c>
      <c r="E89" s="830" t="s">
        <v>784</v>
      </c>
      <c r="F89" s="831">
        <v>71961</v>
      </c>
      <c r="G89" s="832">
        <v>6.59</v>
      </c>
      <c r="H89" s="829">
        <v>9.07</v>
      </c>
      <c r="I89" s="829" t="s">
        <v>322</v>
      </c>
      <c r="J89" s="1265">
        <f>H89</f>
        <v>9.07</v>
      </c>
      <c r="K89" s="840" t="s">
        <v>656</v>
      </c>
      <c r="L89" s="841" t="s">
        <v>661</v>
      </c>
      <c r="M89" s="841" t="s">
        <v>352</v>
      </c>
      <c r="N89" s="841" t="s">
        <v>783</v>
      </c>
      <c r="O89" s="841"/>
      <c r="P89" s="841" t="s">
        <v>5</v>
      </c>
      <c r="Q89" s="841" t="s">
        <v>323</v>
      </c>
      <c r="R89" s="840" t="s">
        <v>652</v>
      </c>
      <c r="S89" s="829"/>
      <c r="T89" s="829" t="s">
        <v>5</v>
      </c>
      <c r="U89" s="829" t="s">
        <v>323</v>
      </c>
      <c r="V89" s="847" t="s">
        <v>652</v>
      </c>
    </row>
    <row r="90" spans="1:22" outlineLevel="1">
      <c r="A90" s="847" t="s">
        <v>275</v>
      </c>
      <c r="B90" s="829" t="s">
        <v>3464</v>
      </c>
      <c r="C90" s="839">
        <v>43248</v>
      </c>
      <c r="D90" s="829" t="s">
        <v>3483</v>
      </c>
      <c r="E90" s="830" t="s">
        <v>785</v>
      </c>
      <c r="F90" s="831">
        <v>71961</v>
      </c>
      <c r="G90" s="832">
        <v>2.33</v>
      </c>
      <c r="H90" s="829">
        <v>3.2</v>
      </c>
      <c r="I90" s="829" t="s">
        <v>322</v>
      </c>
      <c r="J90" s="1265">
        <f>H90</f>
        <v>3.2</v>
      </c>
      <c r="K90" s="840" t="s">
        <v>694</v>
      </c>
      <c r="L90" s="841" t="s">
        <v>661</v>
      </c>
      <c r="M90" s="841" t="s">
        <v>352</v>
      </c>
      <c r="N90" s="841" t="s">
        <v>783</v>
      </c>
      <c r="O90" s="841"/>
      <c r="P90" s="841" t="s">
        <v>5</v>
      </c>
      <c r="Q90" s="841" t="s">
        <v>323</v>
      </c>
      <c r="R90" s="840" t="s">
        <v>652</v>
      </c>
      <c r="S90" s="829"/>
      <c r="T90" s="829" t="s">
        <v>5</v>
      </c>
      <c r="U90" s="829" t="s">
        <v>323</v>
      </c>
      <c r="V90" s="847" t="s">
        <v>652</v>
      </c>
    </row>
    <row r="91" spans="1:22" outlineLevel="1">
      <c r="A91" s="847" t="s">
        <v>275</v>
      </c>
      <c r="B91" s="829" t="s">
        <v>3464</v>
      </c>
      <c r="C91" s="839">
        <v>43245</v>
      </c>
      <c r="D91" s="829" t="s">
        <v>3474</v>
      </c>
      <c r="E91" s="830" t="s">
        <v>789</v>
      </c>
      <c r="F91" s="831">
        <v>71961</v>
      </c>
      <c r="G91" s="832">
        <v>0.32</v>
      </c>
      <c r="H91" s="829">
        <v>0.44</v>
      </c>
      <c r="I91" s="829" t="s">
        <v>322</v>
      </c>
      <c r="J91" s="1265">
        <f>H91</f>
        <v>0.44</v>
      </c>
      <c r="K91" s="840" t="s">
        <v>694</v>
      </c>
      <c r="L91" s="841" t="s">
        <v>661</v>
      </c>
      <c r="M91" s="841" t="s">
        <v>352</v>
      </c>
      <c r="N91" s="841" t="s">
        <v>783</v>
      </c>
      <c r="O91" s="841"/>
      <c r="P91" s="841" t="s">
        <v>5</v>
      </c>
      <c r="Q91" s="841" t="s">
        <v>323</v>
      </c>
      <c r="R91" s="840" t="s">
        <v>652</v>
      </c>
      <c r="S91" s="829"/>
      <c r="T91" s="829" t="s">
        <v>5</v>
      </c>
      <c r="U91" s="829" t="s">
        <v>323</v>
      </c>
      <c r="V91" s="847" t="s">
        <v>652</v>
      </c>
    </row>
    <row r="92" spans="1:22">
      <c r="A92" s="842" t="s">
        <v>647</v>
      </c>
      <c r="B92" s="842"/>
      <c r="C92" s="842"/>
      <c r="D92" s="842"/>
      <c r="E92" s="843"/>
      <c r="F92" s="844"/>
      <c r="G92" s="845">
        <f>SUM(G88:G91)</f>
        <v>109.67999999999999</v>
      </c>
      <c r="H92" s="846">
        <f>SUM(H88:H91)</f>
        <v>150.84999999999997</v>
      </c>
      <c r="I92" s="842"/>
      <c r="J92" s="1266">
        <f>SUM(J88:J91)</f>
        <v>150.84999999999997</v>
      </c>
      <c r="K92" s="842"/>
      <c r="L92" s="842"/>
      <c r="M92" s="842"/>
      <c r="N92" s="842"/>
      <c r="O92" s="842"/>
      <c r="P92" s="842"/>
      <c r="Q92" s="842"/>
      <c r="R92" s="842"/>
      <c r="S92" s="829"/>
      <c r="T92" s="829"/>
      <c r="U92" s="829"/>
      <c r="V92" s="829"/>
    </row>
    <row r="93" spans="1:22" outlineLevel="1">
      <c r="A93" s="847" t="s">
        <v>276</v>
      </c>
      <c r="B93" s="829" t="s">
        <v>3464</v>
      </c>
      <c r="C93" s="839">
        <v>43244</v>
      </c>
      <c r="D93" s="829" t="s">
        <v>3479</v>
      </c>
      <c r="E93" s="830" t="s">
        <v>3504</v>
      </c>
      <c r="F93" s="831">
        <v>71961</v>
      </c>
      <c r="G93" s="832">
        <v>355.28</v>
      </c>
      <c r="H93" s="829">
        <v>488.62</v>
      </c>
      <c r="I93" s="829" t="s">
        <v>322</v>
      </c>
      <c r="J93" s="1265">
        <f>H93</f>
        <v>488.62</v>
      </c>
      <c r="K93" s="840" t="s">
        <v>650</v>
      </c>
      <c r="L93" s="841" t="s">
        <v>661</v>
      </c>
      <c r="M93" s="841" t="s">
        <v>352</v>
      </c>
      <c r="N93" s="841" t="s">
        <v>791</v>
      </c>
      <c r="O93" s="841"/>
      <c r="P93" s="841" t="s">
        <v>5</v>
      </c>
      <c r="Q93" s="841" t="s">
        <v>323</v>
      </c>
      <c r="R93" s="840" t="s">
        <v>652</v>
      </c>
      <c r="S93" s="829"/>
      <c r="T93" s="829" t="s">
        <v>5</v>
      </c>
      <c r="U93" s="829" t="s">
        <v>323</v>
      </c>
      <c r="V93" s="847" t="s">
        <v>652</v>
      </c>
    </row>
    <row r="94" spans="1:22" outlineLevel="1">
      <c r="A94" s="847" t="s">
        <v>276</v>
      </c>
      <c r="B94" s="829" t="s">
        <v>3464</v>
      </c>
      <c r="C94" s="839">
        <v>43248</v>
      </c>
      <c r="D94" s="829" t="s">
        <v>3481</v>
      </c>
      <c r="E94" s="830" t="s">
        <v>792</v>
      </c>
      <c r="F94" s="831">
        <v>71961</v>
      </c>
      <c r="G94" s="832">
        <v>19.440000000000001</v>
      </c>
      <c r="H94" s="829">
        <v>26.74</v>
      </c>
      <c r="I94" s="829" t="s">
        <v>322</v>
      </c>
      <c r="J94" s="1265">
        <f>H94</f>
        <v>26.74</v>
      </c>
      <c r="K94" s="840" t="s">
        <v>656</v>
      </c>
      <c r="L94" s="841" t="s">
        <v>661</v>
      </c>
      <c r="M94" s="841" t="s">
        <v>352</v>
      </c>
      <c r="N94" s="841" t="s">
        <v>791</v>
      </c>
      <c r="O94" s="841"/>
      <c r="P94" s="841" t="s">
        <v>5</v>
      </c>
      <c r="Q94" s="841" t="s">
        <v>323</v>
      </c>
      <c r="R94" s="840" t="s">
        <v>652</v>
      </c>
      <c r="S94" s="829"/>
      <c r="T94" s="829" t="s">
        <v>5</v>
      </c>
      <c r="U94" s="829" t="s">
        <v>323</v>
      </c>
      <c r="V94" s="847" t="s">
        <v>652</v>
      </c>
    </row>
    <row r="95" spans="1:22" outlineLevel="1">
      <c r="A95" s="847" t="s">
        <v>276</v>
      </c>
      <c r="B95" s="829" t="s">
        <v>3464</v>
      </c>
      <c r="C95" s="839">
        <v>43245</v>
      </c>
      <c r="D95" s="829" t="s">
        <v>3474</v>
      </c>
      <c r="E95" s="830" t="s">
        <v>3505</v>
      </c>
      <c r="F95" s="831">
        <v>71961</v>
      </c>
      <c r="G95" s="832">
        <v>0.46</v>
      </c>
      <c r="H95" s="829">
        <v>0.63</v>
      </c>
      <c r="I95" s="829" t="s">
        <v>322</v>
      </c>
      <c r="J95" s="1265">
        <f>H95</f>
        <v>0.63</v>
      </c>
      <c r="K95" s="840" t="s">
        <v>694</v>
      </c>
      <c r="L95" s="841" t="s">
        <v>661</v>
      </c>
      <c r="M95" s="841" t="s">
        <v>352</v>
      </c>
      <c r="N95" s="841" t="s">
        <v>791</v>
      </c>
      <c r="O95" s="841"/>
      <c r="P95" s="841" t="s">
        <v>5</v>
      </c>
      <c r="Q95" s="841" t="s">
        <v>323</v>
      </c>
      <c r="R95" s="840" t="s">
        <v>652</v>
      </c>
      <c r="S95" s="829"/>
      <c r="T95" s="829" t="s">
        <v>5</v>
      </c>
      <c r="U95" s="829" t="s">
        <v>323</v>
      </c>
      <c r="V95" s="847" t="s">
        <v>652</v>
      </c>
    </row>
    <row r="96" spans="1:22" outlineLevel="1">
      <c r="A96" s="847" t="s">
        <v>276</v>
      </c>
      <c r="B96" s="829" t="s">
        <v>3464</v>
      </c>
      <c r="C96" s="839">
        <v>43248</v>
      </c>
      <c r="D96" s="829" t="s">
        <v>3483</v>
      </c>
      <c r="E96" s="830" t="s">
        <v>794</v>
      </c>
      <c r="F96" s="831">
        <v>71961</v>
      </c>
      <c r="G96" s="832">
        <v>6.86</v>
      </c>
      <c r="H96" s="829">
        <v>9.44</v>
      </c>
      <c r="I96" s="829" t="s">
        <v>322</v>
      </c>
      <c r="J96" s="1265">
        <f>H96</f>
        <v>9.44</v>
      </c>
      <c r="K96" s="840" t="s">
        <v>694</v>
      </c>
      <c r="L96" s="841" t="s">
        <v>661</v>
      </c>
      <c r="M96" s="841" t="s">
        <v>352</v>
      </c>
      <c r="N96" s="841" t="s">
        <v>791</v>
      </c>
      <c r="O96" s="841"/>
      <c r="P96" s="841" t="s">
        <v>5</v>
      </c>
      <c r="Q96" s="841" t="s">
        <v>323</v>
      </c>
      <c r="R96" s="840" t="s">
        <v>652</v>
      </c>
      <c r="S96" s="829"/>
      <c r="T96" s="829" t="s">
        <v>5</v>
      </c>
      <c r="U96" s="829" t="s">
        <v>323</v>
      </c>
      <c r="V96" s="847" t="s">
        <v>652</v>
      </c>
    </row>
    <row r="97" spans="1:22">
      <c r="A97" s="842" t="s">
        <v>647</v>
      </c>
      <c r="B97" s="842"/>
      <c r="C97" s="842"/>
      <c r="D97" s="842"/>
      <c r="E97" s="843"/>
      <c r="F97" s="844"/>
      <c r="G97" s="845">
        <f>SUM(G93:G96)</f>
        <v>382.03999999999996</v>
      </c>
      <c r="H97" s="846">
        <f>SUM(H93:H96)</f>
        <v>525.43000000000006</v>
      </c>
      <c r="I97" s="842"/>
      <c r="J97" s="1266">
        <f>SUM(J93:J96)</f>
        <v>525.43000000000006</v>
      </c>
      <c r="K97" s="842"/>
      <c r="L97" s="842"/>
      <c r="M97" s="842"/>
      <c r="N97" s="842"/>
      <c r="O97" s="842"/>
      <c r="P97" s="842"/>
      <c r="Q97" s="842"/>
      <c r="R97" s="842"/>
      <c r="S97" s="829"/>
      <c r="T97" s="829"/>
      <c r="U97" s="829"/>
      <c r="V97" s="829"/>
    </row>
    <row r="98" spans="1:22" outlineLevel="1">
      <c r="A98" s="847" t="s">
        <v>277</v>
      </c>
      <c r="B98" s="829" t="s">
        <v>3464</v>
      </c>
      <c r="C98" s="839">
        <v>43251</v>
      </c>
      <c r="D98" s="829" t="s">
        <v>3470</v>
      </c>
      <c r="E98" s="830" t="s">
        <v>3506</v>
      </c>
      <c r="F98" s="831">
        <v>71982</v>
      </c>
      <c r="G98" s="832">
        <v>444.19</v>
      </c>
      <c r="H98" s="829">
        <v>444.19</v>
      </c>
      <c r="I98" s="829" t="s">
        <v>60</v>
      </c>
      <c r="J98" s="1265">
        <v>610.9</v>
      </c>
      <c r="K98" s="840" t="s">
        <v>650</v>
      </c>
      <c r="L98" s="841" t="s">
        <v>645</v>
      </c>
      <c r="M98" s="841" t="s">
        <v>352</v>
      </c>
      <c r="N98" s="841" t="s">
        <v>1390</v>
      </c>
      <c r="O98" s="841"/>
      <c r="P98" s="841" t="s">
        <v>5</v>
      </c>
      <c r="Q98" s="841" t="s">
        <v>323</v>
      </c>
      <c r="R98" s="840" t="s">
        <v>652</v>
      </c>
      <c r="S98" s="829"/>
      <c r="T98" s="829" t="s">
        <v>5</v>
      </c>
      <c r="U98" s="829" t="s">
        <v>323</v>
      </c>
      <c r="V98" s="847" t="s">
        <v>652</v>
      </c>
    </row>
    <row r="99" spans="1:22" outlineLevel="1">
      <c r="A99" s="847" t="s">
        <v>277</v>
      </c>
      <c r="B99" s="829" t="s">
        <v>3464</v>
      </c>
      <c r="C99" s="839">
        <v>43251</v>
      </c>
      <c r="D99" s="829" t="s">
        <v>3470</v>
      </c>
      <c r="E99" s="830" t="s">
        <v>1391</v>
      </c>
      <c r="F99" s="831">
        <v>71983</v>
      </c>
      <c r="G99" s="832">
        <v>22.21</v>
      </c>
      <c r="H99" s="829">
        <v>22.21</v>
      </c>
      <c r="I99" s="829" t="s">
        <v>60</v>
      </c>
      <c r="J99" s="1265">
        <v>30.55</v>
      </c>
      <c r="K99" s="840" t="s">
        <v>650</v>
      </c>
      <c r="L99" s="841" t="s">
        <v>645</v>
      </c>
      <c r="M99" s="841" t="s">
        <v>352</v>
      </c>
      <c r="N99" s="841" t="s">
        <v>1390</v>
      </c>
      <c r="O99" s="841"/>
      <c r="P99" s="841" t="s">
        <v>655</v>
      </c>
      <c r="Q99" s="841" t="s">
        <v>323</v>
      </c>
      <c r="R99" s="840" t="s">
        <v>277</v>
      </c>
      <c r="S99" s="829"/>
      <c r="T99" s="829" t="s">
        <v>655</v>
      </c>
      <c r="U99" s="829" t="s">
        <v>323</v>
      </c>
      <c r="V99" s="847" t="s">
        <v>277</v>
      </c>
    </row>
    <row r="100" spans="1:22" outlineLevel="1">
      <c r="A100" s="847" t="s">
        <v>277</v>
      </c>
      <c r="B100" s="829" t="s">
        <v>3464</v>
      </c>
      <c r="C100" s="839">
        <v>43251</v>
      </c>
      <c r="D100" s="829" t="s">
        <v>3470</v>
      </c>
      <c r="E100" s="830" t="s">
        <v>1389</v>
      </c>
      <c r="F100" s="831">
        <v>71984</v>
      </c>
      <c r="G100" s="832">
        <v>6.66</v>
      </c>
      <c r="H100" s="829">
        <v>6.66</v>
      </c>
      <c r="I100" s="829" t="s">
        <v>60</v>
      </c>
      <c r="J100" s="1265">
        <v>9.16</v>
      </c>
      <c r="K100" s="840" t="s">
        <v>650</v>
      </c>
      <c r="L100" s="841" t="s">
        <v>645</v>
      </c>
      <c r="M100" s="841" t="s">
        <v>352</v>
      </c>
      <c r="N100" s="841" t="s">
        <v>1390</v>
      </c>
      <c r="O100" s="841"/>
      <c r="P100" s="841" t="s">
        <v>4</v>
      </c>
      <c r="Q100" s="841" t="s">
        <v>323</v>
      </c>
      <c r="R100" s="840" t="s">
        <v>652</v>
      </c>
      <c r="S100" s="829"/>
      <c r="T100" s="829" t="s">
        <v>4</v>
      </c>
      <c r="U100" s="829" t="s">
        <v>323</v>
      </c>
      <c r="V100" s="847" t="s">
        <v>652</v>
      </c>
    </row>
    <row r="101" spans="1:22" outlineLevel="1">
      <c r="A101" s="847" t="s">
        <v>277</v>
      </c>
      <c r="B101" s="829" t="s">
        <v>3464</v>
      </c>
      <c r="C101" s="839">
        <v>43251</v>
      </c>
      <c r="D101" s="829" t="s">
        <v>3470</v>
      </c>
      <c r="E101" s="830" t="s">
        <v>3506</v>
      </c>
      <c r="F101" s="831">
        <v>71982</v>
      </c>
      <c r="G101" s="832">
        <v>44.42</v>
      </c>
      <c r="H101" s="829">
        <v>44.42</v>
      </c>
      <c r="I101" s="829" t="s">
        <v>60</v>
      </c>
      <c r="J101" s="1265">
        <v>61.09</v>
      </c>
      <c r="K101" s="840" t="s">
        <v>656</v>
      </c>
      <c r="L101" s="841" t="s">
        <v>645</v>
      </c>
      <c r="M101" s="841" t="s">
        <v>352</v>
      </c>
      <c r="N101" s="841" t="s">
        <v>1390</v>
      </c>
      <c r="O101" s="841"/>
      <c r="P101" s="841" t="s">
        <v>5</v>
      </c>
      <c r="Q101" s="841" t="s">
        <v>323</v>
      </c>
      <c r="R101" s="840" t="s">
        <v>652</v>
      </c>
      <c r="S101" s="829"/>
      <c r="T101" s="829" t="s">
        <v>5</v>
      </c>
      <c r="U101" s="829" t="s">
        <v>323</v>
      </c>
      <c r="V101" s="847" t="s">
        <v>652</v>
      </c>
    </row>
    <row r="102" spans="1:22" outlineLevel="1">
      <c r="A102" s="847" t="s">
        <v>277</v>
      </c>
      <c r="B102" s="829" t="s">
        <v>3464</v>
      </c>
      <c r="C102" s="839">
        <v>43244</v>
      </c>
      <c r="D102" s="829" t="s">
        <v>3507</v>
      </c>
      <c r="E102" s="830" t="s">
        <v>1393</v>
      </c>
      <c r="F102" s="831">
        <v>71948</v>
      </c>
      <c r="G102" s="832">
        <v>10.25</v>
      </c>
      <c r="H102" s="829">
        <v>10.25</v>
      </c>
      <c r="I102" s="829" t="s">
        <v>60</v>
      </c>
      <c r="J102" s="1265">
        <v>14.1</v>
      </c>
      <c r="K102" s="840" t="s">
        <v>818</v>
      </c>
      <c r="L102" s="841" t="s">
        <v>645</v>
      </c>
      <c r="M102" s="841" t="s">
        <v>352</v>
      </c>
      <c r="N102" s="841"/>
      <c r="O102" s="841"/>
      <c r="P102" s="841" t="s">
        <v>5</v>
      </c>
      <c r="Q102" s="841" t="s">
        <v>323</v>
      </c>
      <c r="R102" s="840" t="s">
        <v>652</v>
      </c>
      <c r="S102" s="829"/>
      <c r="T102" s="829" t="s">
        <v>5</v>
      </c>
      <c r="U102" s="829" t="s">
        <v>323</v>
      </c>
      <c r="V102" s="847" t="s">
        <v>652</v>
      </c>
    </row>
    <row r="103" spans="1:22">
      <c r="A103" s="842" t="s">
        <v>647</v>
      </c>
      <c r="B103" s="842"/>
      <c r="C103" s="842"/>
      <c r="D103" s="842"/>
      <c r="E103" s="843"/>
      <c r="F103" s="844"/>
      <c r="G103" s="845">
        <f>SUM(G98:G102)</f>
        <v>527.73</v>
      </c>
      <c r="H103" s="846">
        <f>SUM(H98:H102)</f>
        <v>527.73</v>
      </c>
      <c r="I103" s="842"/>
      <c r="J103" s="1266">
        <f>SUM(J98:J102)</f>
        <v>725.8</v>
      </c>
      <c r="K103" s="842"/>
      <c r="L103" s="842"/>
      <c r="M103" s="842"/>
      <c r="N103" s="842"/>
      <c r="O103" s="842"/>
      <c r="P103" s="842"/>
      <c r="Q103" s="842"/>
      <c r="R103" s="842"/>
      <c r="S103" s="829"/>
      <c r="T103" s="829"/>
      <c r="U103" s="829"/>
      <c r="V103" s="829"/>
    </row>
    <row r="104" spans="1:22" outlineLevel="1">
      <c r="A104" s="847" t="s">
        <v>278</v>
      </c>
      <c r="B104" s="829" t="s">
        <v>3464</v>
      </c>
      <c r="C104" s="839">
        <v>43244</v>
      </c>
      <c r="D104" s="829" t="s">
        <v>3507</v>
      </c>
      <c r="E104" s="830" t="s">
        <v>2999</v>
      </c>
      <c r="F104" s="831">
        <v>71948</v>
      </c>
      <c r="G104" s="832">
        <v>5.5</v>
      </c>
      <c r="H104" s="829">
        <v>5.5</v>
      </c>
      <c r="I104" s="829" t="s">
        <v>60</v>
      </c>
      <c r="J104" s="1265">
        <v>7.56</v>
      </c>
      <c r="K104" s="840" t="s">
        <v>818</v>
      </c>
      <c r="L104" s="841" t="s">
        <v>645</v>
      </c>
      <c r="M104" s="841" t="s">
        <v>352</v>
      </c>
      <c r="N104" s="841"/>
      <c r="O104" s="841"/>
      <c r="P104" s="841" t="s">
        <v>5</v>
      </c>
      <c r="Q104" s="841" t="s">
        <v>323</v>
      </c>
      <c r="R104" s="840" t="s">
        <v>652</v>
      </c>
      <c r="S104" s="829"/>
      <c r="T104" s="829" t="s">
        <v>5</v>
      </c>
      <c r="U104" s="829" t="s">
        <v>323</v>
      </c>
      <c r="V104" s="847" t="s">
        <v>652</v>
      </c>
    </row>
    <row r="105" spans="1:22">
      <c r="A105" s="842" t="s">
        <v>647</v>
      </c>
      <c r="B105" s="842"/>
      <c r="C105" s="842"/>
      <c r="D105" s="842"/>
      <c r="E105" s="843"/>
      <c r="F105" s="844"/>
      <c r="G105" s="845">
        <f>SUM(G104:G104)</f>
        <v>5.5</v>
      </c>
      <c r="H105" s="846">
        <f>SUM(H104:H104)</f>
        <v>5.5</v>
      </c>
      <c r="I105" s="842"/>
      <c r="J105" s="1266">
        <f>SUM(J104:J104)</f>
        <v>7.56</v>
      </c>
      <c r="K105" s="842"/>
      <c r="L105" s="842"/>
      <c r="M105" s="842"/>
      <c r="N105" s="842"/>
      <c r="O105" s="842"/>
      <c r="P105" s="842"/>
      <c r="Q105" s="842"/>
      <c r="R105" s="842"/>
      <c r="S105" s="829"/>
      <c r="T105" s="829"/>
      <c r="U105" s="829"/>
      <c r="V105" s="829"/>
    </row>
    <row r="106" spans="1:22" outlineLevel="1">
      <c r="A106" s="847" t="s">
        <v>279</v>
      </c>
      <c r="B106" s="829" t="s">
        <v>3464</v>
      </c>
      <c r="C106" s="839">
        <v>43251</v>
      </c>
      <c r="D106" s="829" t="s">
        <v>3470</v>
      </c>
      <c r="E106" s="830" t="s">
        <v>1389</v>
      </c>
      <c r="F106" s="831">
        <v>71984</v>
      </c>
      <c r="G106" s="832">
        <v>5.47</v>
      </c>
      <c r="H106" s="829">
        <v>5.47</v>
      </c>
      <c r="I106" s="829" t="s">
        <v>60</v>
      </c>
      <c r="J106" s="1265">
        <v>7.52</v>
      </c>
      <c r="K106" s="840" t="s">
        <v>650</v>
      </c>
      <c r="L106" s="841" t="s">
        <v>645</v>
      </c>
      <c r="M106" s="841" t="s">
        <v>352</v>
      </c>
      <c r="N106" s="841" t="s">
        <v>815</v>
      </c>
      <c r="O106" s="841"/>
      <c r="P106" s="841" t="s">
        <v>4</v>
      </c>
      <c r="Q106" s="841" t="s">
        <v>323</v>
      </c>
      <c r="R106" s="840" t="s">
        <v>652</v>
      </c>
      <c r="S106" s="829"/>
      <c r="T106" s="829" t="s">
        <v>4</v>
      </c>
      <c r="U106" s="829" t="s">
        <v>323</v>
      </c>
      <c r="V106" s="847" t="s">
        <v>652</v>
      </c>
    </row>
    <row r="107" spans="1:22" outlineLevel="1">
      <c r="A107" s="847" t="s">
        <v>279</v>
      </c>
      <c r="B107" s="829" t="s">
        <v>3464</v>
      </c>
      <c r="C107" s="839">
        <v>43251</v>
      </c>
      <c r="D107" s="829" t="s">
        <v>3470</v>
      </c>
      <c r="E107" s="830" t="s">
        <v>1391</v>
      </c>
      <c r="F107" s="831">
        <v>71983</v>
      </c>
      <c r="G107" s="832">
        <v>18.239999999999998</v>
      </c>
      <c r="H107" s="829">
        <v>18.239999999999998</v>
      </c>
      <c r="I107" s="829" t="s">
        <v>60</v>
      </c>
      <c r="J107" s="1265">
        <v>25.09</v>
      </c>
      <c r="K107" s="840" t="s">
        <v>650</v>
      </c>
      <c r="L107" s="841" t="s">
        <v>645</v>
      </c>
      <c r="M107" s="841" t="s">
        <v>352</v>
      </c>
      <c r="N107" s="841" t="s">
        <v>815</v>
      </c>
      <c r="O107" s="841"/>
      <c r="P107" s="841" t="s">
        <v>655</v>
      </c>
      <c r="Q107" s="841" t="s">
        <v>323</v>
      </c>
      <c r="R107" s="840" t="s">
        <v>279</v>
      </c>
      <c r="S107" s="829"/>
      <c r="T107" s="829" t="s">
        <v>655</v>
      </c>
      <c r="U107" s="829" t="s">
        <v>323</v>
      </c>
      <c r="V107" s="847" t="s">
        <v>279</v>
      </c>
    </row>
    <row r="108" spans="1:22" outlineLevel="1">
      <c r="A108" s="847" t="s">
        <v>279</v>
      </c>
      <c r="B108" s="829" t="s">
        <v>3464</v>
      </c>
      <c r="C108" s="839">
        <v>43251</v>
      </c>
      <c r="D108" s="829" t="s">
        <v>3470</v>
      </c>
      <c r="E108" s="830" t="s">
        <v>816</v>
      </c>
      <c r="F108" s="831">
        <v>71982</v>
      </c>
      <c r="G108" s="832">
        <v>364.87</v>
      </c>
      <c r="H108" s="829">
        <v>364.87</v>
      </c>
      <c r="I108" s="829" t="s">
        <v>60</v>
      </c>
      <c r="J108" s="1265">
        <v>501.81</v>
      </c>
      <c r="K108" s="840" t="s">
        <v>650</v>
      </c>
      <c r="L108" s="841" t="s">
        <v>645</v>
      </c>
      <c r="M108" s="841" t="s">
        <v>352</v>
      </c>
      <c r="N108" s="841" t="s">
        <v>815</v>
      </c>
      <c r="O108" s="841"/>
      <c r="P108" s="841" t="s">
        <v>5</v>
      </c>
      <c r="Q108" s="841" t="s">
        <v>323</v>
      </c>
      <c r="R108" s="840" t="s">
        <v>652</v>
      </c>
      <c r="S108" s="829"/>
      <c r="T108" s="829" t="s">
        <v>5</v>
      </c>
      <c r="U108" s="829" t="s">
        <v>323</v>
      </c>
      <c r="V108" s="847" t="s">
        <v>652</v>
      </c>
    </row>
    <row r="109" spans="1:22" outlineLevel="1">
      <c r="A109" s="847" t="s">
        <v>279</v>
      </c>
      <c r="B109" s="829" t="s">
        <v>3464</v>
      </c>
      <c r="C109" s="839">
        <v>43251</v>
      </c>
      <c r="D109" s="829" t="s">
        <v>3470</v>
      </c>
      <c r="E109" s="830" t="s">
        <v>816</v>
      </c>
      <c r="F109" s="831">
        <v>71982</v>
      </c>
      <c r="G109" s="832">
        <v>36.49</v>
      </c>
      <c r="H109" s="829">
        <v>36.49</v>
      </c>
      <c r="I109" s="829" t="s">
        <v>60</v>
      </c>
      <c r="J109" s="1265">
        <v>50.19</v>
      </c>
      <c r="K109" s="840" t="s">
        <v>656</v>
      </c>
      <c r="L109" s="841" t="s">
        <v>645</v>
      </c>
      <c r="M109" s="841" t="s">
        <v>352</v>
      </c>
      <c r="N109" s="841" t="s">
        <v>815</v>
      </c>
      <c r="O109" s="841"/>
      <c r="P109" s="841" t="s">
        <v>5</v>
      </c>
      <c r="Q109" s="841" t="s">
        <v>323</v>
      </c>
      <c r="R109" s="840" t="s">
        <v>652</v>
      </c>
      <c r="S109" s="829"/>
      <c r="T109" s="829" t="s">
        <v>5</v>
      </c>
      <c r="U109" s="829" t="s">
        <v>323</v>
      </c>
      <c r="V109" s="847" t="s">
        <v>652</v>
      </c>
    </row>
    <row r="110" spans="1:22" outlineLevel="1">
      <c r="A110" s="847" t="s">
        <v>279</v>
      </c>
      <c r="B110" s="829" t="s">
        <v>3464</v>
      </c>
      <c r="C110" s="839">
        <v>43228</v>
      </c>
      <c r="D110" s="829" t="s">
        <v>3508</v>
      </c>
      <c r="E110" s="830" t="s">
        <v>3509</v>
      </c>
      <c r="F110" s="831">
        <v>71966</v>
      </c>
      <c r="G110" s="832">
        <v>72.709999999999994</v>
      </c>
      <c r="H110" s="829">
        <v>100</v>
      </c>
      <c r="I110" s="829" t="s">
        <v>322</v>
      </c>
      <c r="J110" s="1265">
        <f>H110</f>
        <v>100</v>
      </c>
      <c r="K110" s="840" t="s">
        <v>850</v>
      </c>
      <c r="L110" s="841" t="s">
        <v>665</v>
      </c>
      <c r="M110" s="841" t="s">
        <v>352</v>
      </c>
      <c r="N110" s="841" t="s">
        <v>815</v>
      </c>
      <c r="O110" s="841"/>
      <c r="P110" s="841" t="s">
        <v>5</v>
      </c>
      <c r="Q110" s="841" t="s">
        <v>323</v>
      </c>
      <c r="R110" s="840" t="s">
        <v>652</v>
      </c>
      <c r="S110" s="829"/>
      <c r="T110" s="829" t="s">
        <v>5</v>
      </c>
      <c r="U110" s="829" t="s">
        <v>323</v>
      </c>
      <c r="V110" s="847" t="s">
        <v>652</v>
      </c>
    </row>
    <row r="111" spans="1:22" outlineLevel="1">
      <c r="A111" s="847" t="s">
        <v>279</v>
      </c>
      <c r="B111" s="829" t="s">
        <v>3464</v>
      </c>
      <c r="C111" s="839">
        <v>43223</v>
      </c>
      <c r="D111" s="829" t="s">
        <v>3510</v>
      </c>
      <c r="E111" s="830" t="s">
        <v>3511</v>
      </c>
      <c r="F111" s="831">
        <v>71966</v>
      </c>
      <c r="G111" s="832">
        <v>16</v>
      </c>
      <c r="H111" s="829">
        <v>22</v>
      </c>
      <c r="I111" s="829" t="s">
        <v>322</v>
      </c>
      <c r="J111" s="1265">
        <f>H111</f>
        <v>22</v>
      </c>
      <c r="K111" s="840" t="s">
        <v>660</v>
      </c>
      <c r="L111" s="841" t="s">
        <v>665</v>
      </c>
      <c r="M111" s="841" t="s">
        <v>352</v>
      </c>
      <c r="N111" s="841" t="s">
        <v>815</v>
      </c>
      <c r="O111" s="841"/>
      <c r="P111" s="841" t="s">
        <v>5</v>
      </c>
      <c r="Q111" s="841" t="s">
        <v>323</v>
      </c>
      <c r="R111" s="840" t="s">
        <v>652</v>
      </c>
      <c r="S111" s="829"/>
      <c r="T111" s="829" t="s">
        <v>5</v>
      </c>
      <c r="U111" s="829" t="s">
        <v>323</v>
      </c>
      <c r="V111" s="847" t="s">
        <v>652</v>
      </c>
    </row>
    <row r="112" spans="1:22" outlineLevel="1">
      <c r="A112" s="847" t="s">
        <v>279</v>
      </c>
      <c r="B112" s="829" t="s">
        <v>3464</v>
      </c>
      <c r="C112" s="839">
        <v>43228</v>
      </c>
      <c r="D112" s="829" t="s">
        <v>3512</v>
      </c>
      <c r="E112" s="830" t="s">
        <v>3513</v>
      </c>
      <c r="F112" s="831">
        <v>71966</v>
      </c>
      <c r="G112" s="832">
        <v>2.95</v>
      </c>
      <c r="H112" s="829">
        <v>4.0599999999999996</v>
      </c>
      <c r="I112" s="829" t="s">
        <v>322</v>
      </c>
      <c r="J112" s="1265">
        <f>H112</f>
        <v>4.0599999999999996</v>
      </c>
      <c r="K112" s="840" t="s">
        <v>660</v>
      </c>
      <c r="L112" s="841" t="s">
        <v>665</v>
      </c>
      <c r="M112" s="841" t="s">
        <v>352</v>
      </c>
      <c r="N112" s="841" t="s">
        <v>815</v>
      </c>
      <c r="O112" s="841"/>
      <c r="P112" s="841" t="s">
        <v>5</v>
      </c>
      <c r="Q112" s="841" t="s">
        <v>323</v>
      </c>
      <c r="R112" s="840" t="s">
        <v>652</v>
      </c>
      <c r="S112" s="829"/>
      <c r="T112" s="829" t="s">
        <v>5</v>
      </c>
      <c r="U112" s="829" t="s">
        <v>323</v>
      </c>
      <c r="V112" s="847" t="s">
        <v>652</v>
      </c>
    </row>
    <row r="113" spans="1:22">
      <c r="A113" s="842" t="s">
        <v>647</v>
      </c>
      <c r="B113" s="842"/>
      <c r="C113" s="842"/>
      <c r="D113" s="842"/>
      <c r="E113" s="843"/>
      <c r="F113" s="844"/>
      <c r="G113" s="845">
        <f>SUM(G106:G112)</f>
        <v>516.73</v>
      </c>
      <c r="H113" s="846">
        <f>SUM(H106:H112)</f>
        <v>551.12999999999988</v>
      </c>
      <c r="I113" s="842"/>
      <c r="J113" s="1266">
        <f>SUM(J106:J112)</f>
        <v>710.66999999999985</v>
      </c>
      <c r="K113" s="842"/>
      <c r="L113" s="842"/>
      <c r="M113" s="842"/>
      <c r="N113" s="842"/>
      <c r="O113" s="842"/>
      <c r="P113" s="842"/>
      <c r="Q113" s="842"/>
      <c r="R113" s="842"/>
      <c r="S113" s="829"/>
      <c r="T113" s="829"/>
      <c r="U113" s="829"/>
      <c r="V113" s="829"/>
    </row>
    <row r="114" spans="1:22" outlineLevel="1">
      <c r="A114" s="847" t="s">
        <v>280</v>
      </c>
      <c r="B114" s="829" t="s">
        <v>3464</v>
      </c>
      <c r="C114" s="839">
        <v>43227</v>
      </c>
      <c r="D114" s="829" t="s">
        <v>3514</v>
      </c>
      <c r="E114" s="830" t="s">
        <v>3515</v>
      </c>
      <c r="F114" s="831">
        <v>71961</v>
      </c>
      <c r="G114" s="832">
        <v>21.81</v>
      </c>
      <c r="H114" s="829">
        <v>30</v>
      </c>
      <c r="I114" s="829" t="s">
        <v>322</v>
      </c>
      <c r="J114" s="1265">
        <f>H114</f>
        <v>30</v>
      </c>
      <c r="K114" s="840" t="s">
        <v>875</v>
      </c>
      <c r="L114" s="841" t="s">
        <v>661</v>
      </c>
      <c r="M114" s="841" t="s">
        <v>352</v>
      </c>
      <c r="N114" s="841"/>
      <c r="O114" s="841"/>
      <c r="P114" s="841" t="s">
        <v>5</v>
      </c>
      <c r="Q114" s="841" t="s">
        <v>323</v>
      </c>
      <c r="R114" s="840" t="s">
        <v>652</v>
      </c>
      <c r="S114" s="829"/>
      <c r="T114" s="829" t="s">
        <v>5</v>
      </c>
      <c r="U114" s="829" t="s">
        <v>323</v>
      </c>
      <c r="V114" s="847" t="s">
        <v>652</v>
      </c>
    </row>
    <row r="115" spans="1:22">
      <c r="A115" s="842" t="s">
        <v>647</v>
      </c>
      <c r="B115" s="842"/>
      <c r="C115" s="842"/>
      <c r="D115" s="842"/>
      <c r="E115" s="843"/>
      <c r="F115" s="844"/>
      <c r="G115" s="845">
        <f>SUM(G114:G114)</f>
        <v>21.81</v>
      </c>
      <c r="H115" s="846">
        <f>SUM(H114:H114)</f>
        <v>30</v>
      </c>
      <c r="I115" s="842"/>
      <c r="J115" s="1266">
        <f>SUM(J114:J114)</f>
        <v>30</v>
      </c>
      <c r="K115" s="842"/>
      <c r="L115" s="842"/>
      <c r="M115" s="842"/>
      <c r="N115" s="842"/>
      <c r="O115" s="842"/>
      <c r="P115" s="842"/>
      <c r="Q115" s="842"/>
      <c r="R115" s="842"/>
      <c r="S115" s="829"/>
      <c r="T115" s="829"/>
      <c r="U115" s="829"/>
      <c r="V115" s="829"/>
    </row>
    <row r="116" spans="1:22" outlineLevel="1">
      <c r="A116" s="847" t="s">
        <v>281</v>
      </c>
      <c r="B116" s="829" t="s">
        <v>3464</v>
      </c>
      <c r="C116" s="839">
        <v>43243</v>
      </c>
      <c r="D116" s="829" t="s">
        <v>3516</v>
      </c>
      <c r="E116" s="830" t="s">
        <v>3517</v>
      </c>
      <c r="F116" s="831">
        <v>71961</v>
      </c>
      <c r="G116" s="832">
        <v>36.36</v>
      </c>
      <c r="H116" s="829">
        <v>50</v>
      </c>
      <c r="I116" s="829" t="s">
        <v>322</v>
      </c>
      <c r="J116" s="1265">
        <f t="shared" ref="J116:J128" si="2">H116</f>
        <v>50</v>
      </c>
      <c r="K116" s="840" t="s">
        <v>660</v>
      </c>
      <c r="L116" s="841" t="s">
        <v>661</v>
      </c>
      <c r="M116" s="841" t="s">
        <v>352</v>
      </c>
      <c r="N116" s="841" t="s">
        <v>815</v>
      </c>
      <c r="O116" s="841"/>
      <c r="P116" s="841" t="s">
        <v>5</v>
      </c>
      <c r="Q116" s="841" t="s">
        <v>323</v>
      </c>
      <c r="R116" s="840" t="s">
        <v>652</v>
      </c>
      <c r="S116" s="829"/>
      <c r="T116" s="829" t="s">
        <v>5</v>
      </c>
      <c r="U116" s="829" t="s">
        <v>323</v>
      </c>
      <c r="V116" s="847" t="s">
        <v>652</v>
      </c>
    </row>
    <row r="117" spans="1:22" outlineLevel="1">
      <c r="A117" s="847" t="s">
        <v>281</v>
      </c>
      <c r="B117" s="829" t="s">
        <v>3464</v>
      </c>
      <c r="C117" s="839">
        <v>43248</v>
      </c>
      <c r="D117" s="829" t="s">
        <v>3474</v>
      </c>
      <c r="E117" s="830" t="s">
        <v>3518</v>
      </c>
      <c r="F117" s="831">
        <v>71961</v>
      </c>
      <c r="G117" s="832">
        <v>3.64</v>
      </c>
      <c r="H117" s="829">
        <v>5</v>
      </c>
      <c r="I117" s="829" t="s">
        <v>322</v>
      </c>
      <c r="J117" s="1265">
        <f t="shared" si="2"/>
        <v>5</v>
      </c>
      <c r="K117" s="840" t="s">
        <v>660</v>
      </c>
      <c r="L117" s="841" t="s">
        <v>661</v>
      </c>
      <c r="M117" s="841" t="s">
        <v>352</v>
      </c>
      <c r="N117" s="841" t="s">
        <v>760</v>
      </c>
      <c r="O117" s="841"/>
      <c r="P117" s="841" t="s">
        <v>5</v>
      </c>
      <c r="Q117" s="841" t="s">
        <v>323</v>
      </c>
      <c r="R117" s="840" t="s">
        <v>652</v>
      </c>
      <c r="S117" s="829"/>
      <c r="T117" s="829" t="s">
        <v>5</v>
      </c>
      <c r="U117" s="829" t="s">
        <v>323</v>
      </c>
      <c r="V117" s="847" t="s">
        <v>652</v>
      </c>
    </row>
    <row r="118" spans="1:22" outlineLevel="1">
      <c r="A118" s="847" t="s">
        <v>281</v>
      </c>
      <c r="B118" s="829" t="s">
        <v>3464</v>
      </c>
      <c r="C118" s="839">
        <v>43249</v>
      </c>
      <c r="D118" s="829" t="s">
        <v>3474</v>
      </c>
      <c r="E118" s="830" t="s">
        <v>3253</v>
      </c>
      <c r="F118" s="831">
        <v>71961</v>
      </c>
      <c r="G118" s="832">
        <v>1.45</v>
      </c>
      <c r="H118" s="829">
        <v>2</v>
      </c>
      <c r="I118" s="829" t="s">
        <v>322</v>
      </c>
      <c r="J118" s="1265">
        <f t="shared" si="2"/>
        <v>2</v>
      </c>
      <c r="K118" s="840" t="s">
        <v>660</v>
      </c>
      <c r="L118" s="841" t="s">
        <v>661</v>
      </c>
      <c r="M118" s="841" t="s">
        <v>352</v>
      </c>
      <c r="N118" s="841" t="s">
        <v>2952</v>
      </c>
      <c r="O118" s="841"/>
      <c r="P118" s="841" t="s">
        <v>5</v>
      </c>
      <c r="Q118" s="841" t="s">
        <v>323</v>
      </c>
      <c r="R118" s="840" t="s">
        <v>652</v>
      </c>
      <c r="S118" s="829"/>
      <c r="T118" s="829" t="s">
        <v>5</v>
      </c>
      <c r="U118" s="829" t="s">
        <v>323</v>
      </c>
      <c r="V118" s="847" t="s">
        <v>652</v>
      </c>
    </row>
    <row r="119" spans="1:22" outlineLevel="1">
      <c r="A119" s="847" t="s">
        <v>281</v>
      </c>
      <c r="B119" s="829" t="s">
        <v>3464</v>
      </c>
      <c r="C119" s="839">
        <v>43251</v>
      </c>
      <c r="D119" s="829" t="s">
        <v>3519</v>
      </c>
      <c r="E119" s="830" t="s">
        <v>3520</v>
      </c>
      <c r="F119" s="831">
        <v>71964</v>
      </c>
      <c r="G119" s="832">
        <v>101.8</v>
      </c>
      <c r="H119" s="829">
        <v>140</v>
      </c>
      <c r="I119" s="829" t="s">
        <v>322</v>
      </c>
      <c r="J119" s="1265">
        <f t="shared" si="2"/>
        <v>140</v>
      </c>
      <c r="K119" s="840" t="s">
        <v>660</v>
      </c>
      <c r="L119" s="841" t="s">
        <v>917</v>
      </c>
      <c r="M119" s="841" t="s">
        <v>352</v>
      </c>
      <c r="N119" s="841" t="s">
        <v>681</v>
      </c>
      <c r="O119" s="841"/>
      <c r="P119" s="841" t="s">
        <v>5</v>
      </c>
      <c r="Q119" s="841" t="s">
        <v>323</v>
      </c>
      <c r="R119" s="840" t="s">
        <v>652</v>
      </c>
      <c r="S119" s="829"/>
      <c r="T119" s="829" t="s">
        <v>5</v>
      </c>
      <c r="U119" s="829" t="s">
        <v>323</v>
      </c>
      <c r="V119" s="847" t="s">
        <v>652</v>
      </c>
    </row>
    <row r="120" spans="1:22" outlineLevel="1">
      <c r="A120" s="847" t="s">
        <v>281</v>
      </c>
      <c r="B120" s="829" t="s">
        <v>3464</v>
      </c>
      <c r="C120" s="839">
        <v>43228</v>
      </c>
      <c r="D120" s="829" t="s">
        <v>3512</v>
      </c>
      <c r="E120" s="830" t="s">
        <v>3521</v>
      </c>
      <c r="F120" s="831">
        <v>71966</v>
      </c>
      <c r="G120" s="832">
        <v>8.73</v>
      </c>
      <c r="H120" s="829">
        <v>12</v>
      </c>
      <c r="I120" s="829" t="s">
        <v>322</v>
      </c>
      <c r="J120" s="1265">
        <f t="shared" si="2"/>
        <v>12</v>
      </c>
      <c r="K120" s="840" t="s">
        <v>660</v>
      </c>
      <c r="L120" s="841" t="s">
        <v>665</v>
      </c>
      <c r="M120" s="841" t="s">
        <v>352</v>
      </c>
      <c r="N120" s="841" t="s">
        <v>725</v>
      </c>
      <c r="O120" s="841"/>
      <c r="P120" s="841" t="s">
        <v>5</v>
      </c>
      <c r="Q120" s="841" t="s">
        <v>323</v>
      </c>
      <c r="R120" s="840" t="s">
        <v>652</v>
      </c>
      <c r="S120" s="829"/>
      <c r="T120" s="829" t="s">
        <v>5</v>
      </c>
      <c r="U120" s="829" t="s">
        <v>323</v>
      </c>
      <c r="V120" s="847" t="s">
        <v>652</v>
      </c>
    </row>
    <row r="121" spans="1:22" outlineLevel="1">
      <c r="A121" s="847" t="s">
        <v>281</v>
      </c>
      <c r="B121" s="829" t="s">
        <v>3464</v>
      </c>
      <c r="C121" s="839">
        <v>43222</v>
      </c>
      <c r="D121" s="829" t="s">
        <v>3522</v>
      </c>
      <c r="E121" s="830" t="s">
        <v>3523</v>
      </c>
      <c r="F121" s="831">
        <v>71966</v>
      </c>
      <c r="G121" s="832">
        <v>93.07</v>
      </c>
      <c r="H121" s="829">
        <v>128</v>
      </c>
      <c r="I121" s="829" t="s">
        <v>322</v>
      </c>
      <c r="J121" s="1265">
        <f t="shared" si="2"/>
        <v>128</v>
      </c>
      <c r="K121" s="840" t="s">
        <v>670</v>
      </c>
      <c r="L121" s="841" t="s">
        <v>665</v>
      </c>
      <c r="M121" s="841" t="s">
        <v>352</v>
      </c>
      <c r="N121" s="841" t="s">
        <v>725</v>
      </c>
      <c r="O121" s="841"/>
      <c r="P121" s="841" t="s">
        <v>5</v>
      </c>
      <c r="Q121" s="841" t="s">
        <v>323</v>
      </c>
      <c r="R121" s="840" t="s">
        <v>652</v>
      </c>
      <c r="S121" s="829"/>
      <c r="T121" s="829" t="s">
        <v>5</v>
      </c>
      <c r="U121" s="829" t="s">
        <v>323</v>
      </c>
      <c r="V121" s="847" t="s">
        <v>652</v>
      </c>
    </row>
    <row r="122" spans="1:22" outlineLevel="1">
      <c r="A122" s="847" t="s">
        <v>281</v>
      </c>
      <c r="B122" s="829" t="s">
        <v>3464</v>
      </c>
      <c r="C122" s="839">
        <v>43241</v>
      </c>
      <c r="D122" s="829" t="s">
        <v>3524</v>
      </c>
      <c r="E122" s="830" t="s">
        <v>3525</v>
      </c>
      <c r="F122" s="831">
        <v>71966</v>
      </c>
      <c r="G122" s="832">
        <v>104.7</v>
      </c>
      <c r="H122" s="829">
        <v>144</v>
      </c>
      <c r="I122" s="829" t="s">
        <v>322</v>
      </c>
      <c r="J122" s="1265">
        <f t="shared" si="2"/>
        <v>144</v>
      </c>
      <c r="K122" s="840" t="s">
        <v>670</v>
      </c>
      <c r="L122" s="841" t="s">
        <v>665</v>
      </c>
      <c r="M122" s="841" t="s">
        <v>352</v>
      </c>
      <c r="N122" s="841" t="s">
        <v>725</v>
      </c>
      <c r="O122" s="841"/>
      <c r="P122" s="841" t="s">
        <v>5</v>
      </c>
      <c r="Q122" s="841" t="s">
        <v>323</v>
      </c>
      <c r="R122" s="840" t="s">
        <v>652</v>
      </c>
      <c r="S122" s="829"/>
      <c r="T122" s="829" t="s">
        <v>5</v>
      </c>
      <c r="U122" s="829" t="s">
        <v>323</v>
      </c>
      <c r="V122" s="847" t="s">
        <v>652</v>
      </c>
    </row>
    <row r="123" spans="1:22" outlineLevel="1">
      <c r="A123" s="847" t="s">
        <v>281</v>
      </c>
      <c r="B123" s="829" t="s">
        <v>3464</v>
      </c>
      <c r="C123" s="839">
        <v>43245</v>
      </c>
      <c r="D123" s="829" t="s">
        <v>3472</v>
      </c>
      <c r="E123" s="830" t="s">
        <v>3526</v>
      </c>
      <c r="F123" s="831">
        <v>71961</v>
      </c>
      <c r="G123" s="832">
        <v>79.98</v>
      </c>
      <c r="H123" s="829">
        <v>110</v>
      </c>
      <c r="I123" s="829" t="s">
        <v>322</v>
      </c>
      <c r="J123" s="1265">
        <f t="shared" si="2"/>
        <v>110</v>
      </c>
      <c r="K123" s="840" t="s">
        <v>670</v>
      </c>
      <c r="L123" s="841" t="s">
        <v>661</v>
      </c>
      <c r="M123" s="841" t="s">
        <v>352</v>
      </c>
      <c r="N123" s="841" t="s">
        <v>674</v>
      </c>
      <c r="O123" s="841"/>
      <c r="P123" s="841" t="s">
        <v>5</v>
      </c>
      <c r="Q123" s="841" t="s">
        <v>323</v>
      </c>
      <c r="R123" s="840" t="s">
        <v>652</v>
      </c>
      <c r="S123" s="829"/>
      <c r="T123" s="829" t="s">
        <v>5</v>
      </c>
      <c r="U123" s="829" t="s">
        <v>323</v>
      </c>
      <c r="V123" s="847" t="s">
        <v>652</v>
      </c>
    </row>
    <row r="124" spans="1:22" outlineLevel="1">
      <c r="A124" s="847" t="s">
        <v>281</v>
      </c>
      <c r="B124" s="829" t="s">
        <v>3464</v>
      </c>
      <c r="C124" s="839">
        <v>43249</v>
      </c>
      <c r="D124" s="829" t="s">
        <v>3474</v>
      </c>
      <c r="E124" s="830" t="s">
        <v>3527</v>
      </c>
      <c r="F124" s="831">
        <v>71961</v>
      </c>
      <c r="G124" s="832">
        <v>52.35</v>
      </c>
      <c r="H124" s="829">
        <v>72</v>
      </c>
      <c r="I124" s="829" t="s">
        <v>322</v>
      </c>
      <c r="J124" s="1265">
        <f t="shared" si="2"/>
        <v>72</v>
      </c>
      <c r="K124" s="840" t="s">
        <v>670</v>
      </c>
      <c r="L124" s="841" t="s">
        <v>661</v>
      </c>
      <c r="M124" s="841" t="s">
        <v>352</v>
      </c>
      <c r="N124" s="841" t="s">
        <v>758</v>
      </c>
      <c r="O124" s="841"/>
      <c r="P124" s="841" t="s">
        <v>5</v>
      </c>
      <c r="Q124" s="841" t="s">
        <v>323</v>
      </c>
      <c r="R124" s="840" t="s">
        <v>652</v>
      </c>
      <c r="S124" s="829"/>
      <c r="T124" s="829" t="s">
        <v>5</v>
      </c>
      <c r="U124" s="829" t="s">
        <v>323</v>
      </c>
      <c r="V124" s="847" t="s">
        <v>652</v>
      </c>
    </row>
    <row r="125" spans="1:22" outlineLevel="1">
      <c r="A125" s="847" t="s">
        <v>281</v>
      </c>
      <c r="B125" s="829" t="s">
        <v>3464</v>
      </c>
      <c r="C125" s="839">
        <v>43250</v>
      </c>
      <c r="D125" s="829" t="s">
        <v>3528</v>
      </c>
      <c r="E125" s="830" t="s">
        <v>3529</v>
      </c>
      <c r="F125" s="831">
        <v>71961</v>
      </c>
      <c r="G125" s="832">
        <v>39.99</v>
      </c>
      <c r="H125" s="829">
        <v>55</v>
      </c>
      <c r="I125" s="829" t="s">
        <v>322</v>
      </c>
      <c r="J125" s="1265">
        <f t="shared" si="2"/>
        <v>55</v>
      </c>
      <c r="K125" s="840" t="s">
        <v>670</v>
      </c>
      <c r="L125" s="841" t="s">
        <v>661</v>
      </c>
      <c r="M125" s="841" t="s">
        <v>352</v>
      </c>
      <c r="N125" s="841" t="s">
        <v>815</v>
      </c>
      <c r="O125" s="841"/>
      <c r="P125" s="841" t="s">
        <v>5</v>
      </c>
      <c r="Q125" s="841" t="s">
        <v>323</v>
      </c>
      <c r="R125" s="840" t="s">
        <v>652</v>
      </c>
      <c r="S125" s="829"/>
      <c r="T125" s="829" t="s">
        <v>5</v>
      </c>
      <c r="U125" s="829" t="s">
        <v>323</v>
      </c>
      <c r="V125" s="847" t="s">
        <v>652</v>
      </c>
    </row>
    <row r="126" spans="1:22" outlineLevel="1">
      <c r="A126" s="847" t="s">
        <v>281</v>
      </c>
      <c r="B126" s="829" t="s">
        <v>3464</v>
      </c>
      <c r="C126" s="839">
        <v>43242</v>
      </c>
      <c r="D126" s="829" t="s">
        <v>3476</v>
      </c>
      <c r="E126" s="830" t="s">
        <v>3530</v>
      </c>
      <c r="F126" s="831">
        <v>71961</v>
      </c>
      <c r="G126" s="832">
        <v>334.47</v>
      </c>
      <c r="H126" s="829">
        <v>460</v>
      </c>
      <c r="I126" s="829" t="s">
        <v>322</v>
      </c>
      <c r="J126" s="1265">
        <f t="shared" si="2"/>
        <v>460</v>
      </c>
      <c r="K126" s="840" t="s">
        <v>667</v>
      </c>
      <c r="L126" s="841" t="s">
        <v>661</v>
      </c>
      <c r="M126" s="841" t="s">
        <v>352</v>
      </c>
      <c r="N126" s="841" t="s">
        <v>758</v>
      </c>
      <c r="O126" s="841"/>
      <c r="P126" s="841" t="s">
        <v>5</v>
      </c>
      <c r="Q126" s="841" t="s">
        <v>323</v>
      </c>
      <c r="R126" s="840" t="s">
        <v>652</v>
      </c>
      <c r="S126" s="829"/>
      <c r="T126" s="829" t="s">
        <v>5</v>
      </c>
      <c r="U126" s="829" t="s">
        <v>323</v>
      </c>
      <c r="V126" s="847" t="s">
        <v>652</v>
      </c>
    </row>
    <row r="127" spans="1:22" outlineLevel="1">
      <c r="A127" s="847" t="s">
        <v>281</v>
      </c>
      <c r="B127" s="829" t="s">
        <v>3464</v>
      </c>
      <c r="C127" s="839">
        <v>43245</v>
      </c>
      <c r="D127" s="829" t="s">
        <v>3472</v>
      </c>
      <c r="E127" s="830" t="s">
        <v>3531</v>
      </c>
      <c r="F127" s="831">
        <v>71961</v>
      </c>
      <c r="G127" s="832">
        <v>21.81</v>
      </c>
      <c r="H127" s="829">
        <v>30</v>
      </c>
      <c r="I127" s="829" t="s">
        <v>322</v>
      </c>
      <c r="J127" s="1265">
        <f t="shared" si="2"/>
        <v>30</v>
      </c>
      <c r="K127" s="840" t="s">
        <v>667</v>
      </c>
      <c r="L127" s="841" t="s">
        <v>661</v>
      </c>
      <c r="M127" s="841" t="s">
        <v>352</v>
      </c>
      <c r="N127" s="841" t="s">
        <v>674</v>
      </c>
      <c r="O127" s="841"/>
      <c r="P127" s="841" t="s">
        <v>5</v>
      </c>
      <c r="Q127" s="841" t="s">
        <v>323</v>
      </c>
      <c r="R127" s="840" t="s">
        <v>652</v>
      </c>
      <c r="S127" s="829"/>
      <c r="T127" s="829" t="s">
        <v>5</v>
      </c>
      <c r="U127" s="829" t="s">
        <v>323</v>
      </c>
      <c r="V127" s="847" t="s">
        <v>652</v>
      </c>
    </row>
    <row r="128" spans="1:22" outlineLevel="1">
      <c r="A128" s="847" t="s">
        <v>281</v>
      </c>
      <c r="B128" s="829" t="s">
        <v>3464</v>
      </c>
      <c r="C128" s="839">
        <v>43234</v>
      </c>
      <c r="D128" s="829" t="s">
        <v>3532</v>
      </c>
      <c r="E128" s="830" t="s">
        <v>3533</v>
      </c>
      <c r="F128" s="831">
        <v>71966</v>
      </c>
      <c r="G128" s="832">
        <v>8</v>
      </c>
      <c r="H128" s="829">
        <v>11</v>
      </c>
      <c r="I128" s="829" t="s">
        <v>322</v>
      </c>
      <c r="J128" s="1265">
        <f t="shared" si="2"/>
        <v>11</v>
      </c>
      <c r="K128" s="840" t="s">
        <v>667</v>
      </c>
      <c r="L128" s="841" t="s">
        <v>665</v>
      </c>
      <c r="M128" s="841" t="s">
        <v>352</v>
      </c>
      <c r="N128" s="841" t="s">
        <v>815</v>
      </c>
      <c r="O128" s="841"/>
      <c r="P128" s="841" t="s">
        <v>5</v>
      </c>
      <c r="Q128" s="841" t="s">
        <v>323</v>
      </c>
      <c r="R128" s="840" t="s">
        <v>652</v>
      </c>
      <c r="S128" s="829"/>
      <c r="T128" s="829" t="s">
        <v>5</v>
      </c>
      <c r="U128" s="829" t="s">
        <v>323</v>
      </c>
      <c r="V128" s="847" t="s">
        <v>652</v>
      </c>
    </row>
    <row r="129" spans="1:22">
      <c r="A129" s="842" t="s">
        <v>647</v>
      </c>
      <c r="B129" s="842"/>
      <c r="C129" s="842"/>
      <c r="D129" s="842"/>
      <c r="E129" s="843"/>
      <c r="F129" s="844"/>
      <c r="G129" s="845">
        <f>SUM(G116:G128)</f>
        <v>886.35</v>
      </c>
      <c r="H129" s="846">
        <f>SUM(H116:H128)</f>
        <v>1219</v>
      </c>
      <c r="I129" s="842"/>
      <c r="J129" s="1266">
        <f>SUM(J116:J128)</f>
        <v>1219</v>
      </c>
      <c r="K129" s="842"/>
      <c r="L129" s="842"/>
      <c r="M129" s="842"/>
      <c r="N129" s="842"/>
      <c r="O129" s="842"/>
      <c r="P129" s="842"/>
      <c r="Q129" s="842"/>
      <c r="R129" s="842"/>
      <c r="S129" s="829"/>
      <c r="T129" s="829"/>
      <c r="U129" s="829"/>
      <c r="V129" s="829"/>
    </row>
    <row r="130" spans="1:22" outlineLevel="1">
      <c r="A130" s="847" t="s">
        <v>283</v>
      </c>
      <c r="B130" s="829" t="s">
        <v>3464</v>
      </c>
      <c r="C130" s="839">
        <v>43251</v>
      </c>
      <c r="D130" s="829" t="s">
        <v>3468</v>
      </c>
      <c r="E130" s="830" t="s">
        <v>3469</v>
      </c>
      <c r="F130" s="831">
        <v>71697</v>
      </c>
      <c r="G130" s="832">
        <v>21045.49</v>
      </c>
      <c r="H130" s="829">
        <v>29858.86</v>
      </c>
      <c r="I130" s="829" t="s">
        <v>322</v>
      </c>
      <c r="J130" s="1265">
        <f>H130</f>
        <v>29858.86</v>
      </c>
      <c r="K130" s="840" t="s">
        <v>1417</v>
      </c>
      <c r="L130" s="841" t="s">
        <v>661</v>
      </c>
      <c r="M130" s="841" t="s">
        <v>352</v>
      </c>
      <c r="N130" s="841"/>
      <c r="O130" s="841" t="s">
        <v>381</v>
      </c>
      <c r="P130" s="841" t="s">
        <v>5</v>
      </c>
      <c r="Q130" s="841" t="s">
        <v>323</v>
      </c>
      <c r="R130" s="840" t="s">
        <v>652</v>
      </c>
      <c r="S130" s="829" t="s">
        <v>381</v>
      </c>
      <c r="T130" s="829" t="s">
        <v>5</v>
      </c>
      <c r="U130" s="829" t="s">
        <v>323</v>
      </c>
      <c r="V130" s="847" t="s">
        <v>652</v>
      </c>
    </row>
    <row r="131" spans="1:22">
      <c r="A131" s="842" t="s">
        <v>647</v>
      </c>
      <c r="B131" s="842"/>
      <c r="C131" s="842"/>
      <c r="D131" s="842"/>
      <c r="E131" s="843"/>
      <c r="F131" s="844"/>
      <c r="G131" s="845">
        <f>SUM(G130:G130)</f>
        <v>21045.49</v>
      </c>
      <c r="H131" s="846">
        <f>SUM(H130:H130)</f>
        <v>29858.86</v>
      </c>
      <c r="I131" s="842"/>
      <c r="J131" s="1266">
        <f>SUM(J130:J130)</f>
        <v>29858.86</v>
      </c>
      <c r="K131" s="842"/>
      <c r="L131" s="842"/>
      <c r="M131" s="842"/>
      <c r="N131" s="842"/>
      <c r="O131" s="842"/>
      <c r="P131" s="842"/>
      <c r="Q131" s="842"/>
      <c r="R131" s="842"/>
      <c r="S131" s="829"/>
      <c r="T131" s="829"/>
      <c r="U131" s="829"/>
      <c r="V131" s="829"/>
    </row>
    <row r="132" spans="1:22" outlineLevel="1">
      <c r="A132" s="847" t="s">
        <v>285</v>
      </c>
      <c r="B132" s="829" t="s">
        <v>3464</v>
      </c>
      <c r="C132" s="839">
        <v>43171</v>
      </c>
      <c r="D132" s="829" t="s">
        <v>3534</v>
      </c>
      <c r="E132" s="830" t="s">
        <v>1092</v>
      </c>
      <c r="F132" s="831">
        <v>71875</v>
      </c>
      <c r="G132" s="832">
        <v>21.09</v>
      </c>
      <c r="H132" s="829">
        <v>29.08</v>
      </c>
      <c r="I132" s="829" t="s">
        <v>322</v>
      </c>
      <c r="J132" s="1265">
        <f t="shared" ref="J132:J166" si="3">H132</f>
        <v>29.08</v>
      </c>
      <c r="K132" s="840" t="s">
        <v>818</v>
      </c>
      <c r="L132" s="841" t="s">
        <v>645</v>
      </c>
      <c r="M132" s="841" t="s">
        <v>352</v>
      </c>
      <c r="N132" s="841"/>
      <c r="O132" s="841"/>
      <c r="P132" s="841" t="s">
        <v>5</v>
      </c>
      <c r="Q132" s="841" t="s">
        <v>323</v>
      </c>
      <c r="R132" s="840" t="s">
        <v>652</v>
      </c>
      <c r="S132" s="829"/>
      <c r="T132" s="829" t="s">
        <v>5</v>
      </c>
      <c r="U132" s="829" t="s">
        <v>323</v>
      </c>
      <c r="V132" s="847" t="s">
        <v>652</v>
      </c>
    </row>
    <row r="133" spans="1:22" outlineLevel="1">
      <c r="A133" s="847" t="s">
        <v>285</v>
      </c>
      <c r="B133" s="829" t="s">
        <v>3464</v>
      </c>
      <c r="C133" s="839">
        <v>43230</v>
      </c>
      <c r="D133" s="829" t="s">
        <v>3507</v>
      </c>
      <c r="E133" s="830" t="s">
        <v>1092</v>
      </c>
      <c r="F133" s="831">
        <v>71948</v>
      </c>
      <c r="G133" s="832">
        <v>20.58</v>
      </c>
      <c r="H133" s="829">
        <v>28.31</v>
      </c>
      <c r="I133" s="829" t="s">
        <v>322</v>
      </c>
      <c r="J133" s="1265">
        <f t="shared" si="3"/>
        <v>28.31</v>
      </c>
      <c r="K133" s="840" t="s">
        <v>818</v>
      </c>
      <c r="L133" s="841" t="s">
        <v>645</v>
      </c>
      <c r="M133" s="841" t="s">
        <v>352</v>
      </c>
      <c r="N133" s="841"/>
      <c r="O133" s="841"/>
      <c r="P133" s="841" t="s">
        <v>5</v>
      </c>
      <c r="Q133" s="841" t="s">
        <v>323</v>
      </c>
      <c r="R133" s="840" t="s">
        <v>652</v>
      </c>
      <c r="S133" s="829"/>
      <c r="T133" s="829" t="s">
        <v>5</v>
      </c>
      <c r="U133" s="829" t="s">
        <v>323</v>
      </c>
      <c r="V133" s="847" t="s">
        <v>652</v>
      </c>
    </row>
    <row r="134" spans="1:22" outlineLevel="1">
      <c r="A134" s="847" t="s">
        <v>285</v>
      </c>
      <c r="B134" s="829" t="s">
        <v>3464</v>
      </c>
      <c r="C134" s="839">
        <v>43230</v>
      </c>
      <c r="D134" s="829" t="s">
        <v>3467</v>
      </c>
      <c r="E134" s="830" t="s">
        <v>589</v>
      </c>
      <c r="F134" s="831">
        <v>71977</v>
      </c>
      <c r="G134" s="832">
        <v>7.08</v>
      </c>
      <c r="H134" s="829">
        <v>9.74</v>
      </c>
      <c r="I134" s="829" t="s">
        <v>322</v>
      </c>
      <c r="J134" s="1265">
        <f t="shared" si="3"/>
        <v>9.74</v>
      </c>
      <c r="K134" s="840" t="s">
        <v>818</v>
      </c>
      <c r="L134" s="841" t="s">
        <v>645</v>
      </c>
      <c r="M134" s="841" t="s">
        <v>352</v>
      </c>
      <c r="N134" s="841"/>
      <c r="O134" s="841"/>
      <c r="P134" s="841" t="s">
        <v>5</v>
      </c>
      <c r="Q134" s="841" t="s">
        <v>323</v>
      </c>
      <c r="R134" s="840" t="s">
        <v>652</v>
      </c>
      <c r="S134" s="829"/>
      <c r="T134" s="829" t="s">
        <v>5</v>
      </c>
      <c r="U134" s="829" t="s">
        <v>323</v>
      </c>
      <c r="V134" s="847" t="s">
        <v>652</v>
      </c>
    </row>
    <row r="135" spans="1:22" outlineLevel="1">
      <c r="A135" s="847" t="s">
        <v>285</v>
      </c>
      <c r="B135" s="829" t="s">
        <v>3464</v>
      </c>
      <c r="C135" s="839">
        <v>43230</v>
      </c>
      <c r="D135" s="829" t="s">
        <v>3467</v>
      </c>
      <c r="E135" s="830" t="s">
        <v>589</v>
      </c>
      <c r="F135" s="831">
        <v>71977</v>
      </c>
      <c r="G135" s="832">
        <v>7.07</v>
      </c>
      <c r="H135" s="829">
        <v>9.73</v>
      </c>
      <c r="I135" s="829" t="s">
        <v>322</v>
      </c>
      <c r="J135" s="1265">
        <f t="shared" si="3"/>
        <v>9.73</v>
      </c>
      <c r="K135" s="840" t="s">
        <v>818</v>
      </c>
      <c r="L135" s="841" t="s">
        <v>645</v>
      </c>
      <c r="M135" s="841" t="s">
        <v>352</v>
      </c>
      <c r="N135" s="841"/>
      <c r="O135" s="841"/>
      <c r="P135" s="841" t="s">
        <v>5</v>
      </c>
      <c r="Q135" s="841" t="s">
        <v>323</v>
      </c>
      <c r="R135" s="840" t="s">
        <v>652</v>
      </c>
      <c r="S135" s="829"/>
      <c r="T135" s="829" t="s">
        <v>5</v>
      </c>
      <c r="U135" s="829" t="s">
        <v>323</v>
      </c>
      <c r="V135" s="847" t="s">
        <v>652</v>
      </c>
    </row>
    <row r="136" spans="1:22" outlineLevel="1">
      <c r="A136" s="847" t="s">
        <v>285</v>
      </c>
      <c r="B136" s="829" t="s">
        <v>3464</v>
      </c>
      <c r="C136" s="839">
        <v>43251</v>
      </c>
      <c r="D136" s="829" t="s">
        <v>3535</v>
      </c>
      <c r="E136" s="830" t="s">
        <v>1087</v>
      </c>
      <c r="F136" s="831">
        <v>71961</v>
      </c>
      <c r="G136" s="832">
        <v>6.18</v>
      </c>
      <c r="H136" s="829">
        <v>8.5</v>
      </c>
      <c r="I136" s="829" t="s">
        <v>322</v>
      </c>
      <c r="J136" s="1265">
        <f t="shared" si="3"/>
        <v>8.5</v>
      </c>
      <c r="K136" s="840" t="s">
        <v>818</v>
      </c>
      <c r="L136" s="841" t="s">
        <v>661</v>
      </c>
      <c r="M136" s="841" t="s">
        <v>352</v>
      </c>
      <c r="N136" s="841"/>
      <c r="O136" s="841"/>
      <c r="P136" s="841" t="s">
        <v>5</v>
      </c>
      <c r="Q136" s="841" t="s">
        <v>323</v>
      </c>
      <c r="R136" s="840" t="s">
        <v>652</v>
      </c>
      <c r="S136" s="829"/>
      <c r="T136" s="829" t="s">
        <v>5</v>
      </c>
      <c r="U136" s="829" t="s">
        <v>323</v>
      </c>
      <c r="V136" s="847" t="s">
        <v>652</v>
      </c>
    </row>
    <row r="137" spans="1:22" outlineLevel="1">
      <c r="A137" s="847" t="s">
        <v>285</v>
      </c>
      <c r="B137" s="829" t="s">
        <v>3464</v>
      </c>
      <c r="C137" s="839">
        <v>43251</v>
      </c>
      <c r="D137" s="829" t="s">
        <v>3535</v>
      </c>
      <c r="E137" s="830" t="s">
        <v>1087</v>
      </c>
      <c r="F137" s="831">
        <v>71961</v>
      </c>
      <c r="G137" s="832">
        <v>6.18</v>
      </c>
      <c r="H137" s="829">
        <v>8.5</v>
      </c>
      <c r="I137" s="829" t="s">
        <v>322</v>
      </c>
      <c r="J137" s="1265">
        <f t="shared" si="3"/>
        <v>8.5</v>
      </c>
      <c r="K137" s="840" t="s">
        <v>818</v>
      </c>
      <c r="L137" s="841" t="s">
        <v>661</v>
      </c>
      <c r="M137" s="841" t="s">
        <v>352</v>
      </c>
      <c r="N137" s="841"/>
      <c r="O137" s="841"/>
      <c r="P137" s="841" t="s">
        <v>5</v>
      </c>
      <c r="Q137" s="841" t="s">
        <v>323</v>
      </c>
      <c r="R137" s="840" t="s">
        <v>652</v>
      </c>
      <c r="S137" s="829"/>
      <c r="T137" s="829" t="s">
        <v>5</v>
      </c>
      <c r="U137" s="829" t="s">
        <v>323</v>
      </c>
      <c r="V137" s="847" t="s">
        <v>652</v>
      </c>
    </row>
    <row r="138" spans="1:22" outlineLevel="1">
      <c r="A138" s="847" t="s">
        <v>285</v>
      </c>
      <c r="B138" s="829" t="s">
        <v>3464</v>
      </c>
      <c r="C138" s="839">
        <v>43251</v>
      </c>
      <c r="D138" s="829" t="s">
        <v>3535</v>
      </c>
      <c r="E138" s="830" t="s">
        <v>2327</v>
      </c>
      <c r="F138" s="831">
        <v>71961</v>
      </c>
      <c r="G138" s="832">
        <v>62.58</v>
      </c>
      <c r="H138" s="829">
        <v>86.07</v>
      </c>
      <c r="I138" s="829" t="s">
        <v>322</v>
      </c>
      <c r="J138" s="1265">
        <f t="shared" si="3"/>
        <v>86.07</v>
      </c>
      <c r="K138" s="840" t="s">
        <v>818</v>
      </c>
      <c r="L138" s="841" t="s">
        <v>661</v>
      </c>
      <c r="M138" s="841" t="s">
        <v>352</v>
      </c>
      <c r="N138" s="841"/>
      <c r="O138" s="841"/>
      <c r="P138" s="841" t="s">
        <v>5</v>
      </c>
      <c r="Q138" s="841" t="s">
        <v>323</v>
      </c>
      <c r="R138" s="840" t="s">
        <v>652</v>
      </c>
      <c r="S138" s="829"/>
      <c r="T138" s="829" t="s">
        <v>5</v>
      </c>
      <c r="U138" s="829" t="s">
        <v>323</v>
      </c>
      <c r="V138" s="847" t="s">
        <v>652</v>
      </c>
    </row>
    <row r="139" spans="1:22" outlineLevel="1">
      <c r="A139" s="847" t="s">
        <v>285</v>
      </c>
      <c r="B139" s="829" t="s">
        <v>3464</v>
      </c>
      <c r="C139" s="839">
        <v>43251</v>
      </c>
      <c r="D139" s="829" t="s">
        <v>3536</v>
      </c>
      <c r="E139" s="830" t="s">
        <v>1087</v>
      </c>
      <c r="F139" s="831">
        <v>71961</v>
      </c>
      <c r="G139" s="832">
        <v>7.76</v>
      </c>
      <c r="H139" s="829">
        <v>10.67</v>
      </c>
      <c r="I139" s="829" t="s">
        <v>322</v>
      </c>
      <c r="J139" s="1265">
        <f t="shared" si="3"/>
        <v>10.67</v>
      </c>
      <c r="K139" s="840" t="s">
        <v>818</v>
      </c>
      <c r="L139" s="841" t="s">
        <v>661</v>
      </c>
      <c r="M139" s="841" t="s">
        <v>352</v>
      </c>
      <c r="N139" s="841"/>
      <c r="O139" s="841"/>
      <c r="P139" s="841" t="s">
        <v>5</v>
      </c>
      <c r="Q139" s="841" t="s">
        <v>323</v>
      </c>
      <c r="R139" s="840" t="s">
        <v>652</v>
      </c>
      <c r="S139" s="829"/>
      <c r="T139" s="829" t="s">
        <v>5</v>
      </c>
      <c r="U139" s="829" t="s">
        <v>323</v>
      </c>
      <c r="V139" s="847" t="s">
        <v>652</v>
      </c>
    </row>
    <row r="140" spans="1:22" outlineLevel="1">
      <c r="A140" s="847" t="s">
        <v>285</v>
      </c>
      <c r="B140" s="829" t="s">
        <v>3464</v>
      </c>
      <c r="C140" s="839">
        <v>43251</v>
      </c>
      <c r="D140" s="829" t="s">
        <v>3536</v>
      </c>
      <c r="E140" s="830" t="s">
        <v>1087</v>
      </c>
      <c r="F140" s="831">
        <v>71961</v>
      </c>
      <c r="G140" s="832">
        <v>19.57</v>
      </c>
      <c r="H140" s="829">
        <v>26.91</v>
      </c>
      <c r="I140" s="829" t="s">
        <v>322</v>
      </c>
      <c r="J140" s="1265">
        <f t="shared" si="3"/>
        <v>26.91</v>
      </c>
      <c r="K140" s="840" t="s">
        <v>818</v>
      </c>
      <c r="L140" s="841" t="s">
        <v>661</v>
      </c>
      <c r="M140" s="841" t="s">
        <v>352</v>
      </c>
      <c r="N140" s="841"/>
      <c r="O140" s="841"/>
      <c r="P140" s="841" t="s">
        <v>5</v>
      </c>
      <c r="Q140" s="841" t="s">
        <v>323</v>
      </c>
      <c r="R140" s="840" t="s">
        <v>652</v>
      </c>
      <c r="S140" s="829"/>
      <c r="T140" s="829" t="s">
        <v>5</v>
      </c>
      <c r="U140" s="829" t="s">
        <v>323</v>
      </c>
      <c r="V140" s="847" t="s">
        <v>652</v>
      </c>
    </row>
    <row r="141" spans="1:22" outlineLevel="1">
      <c r="A141" s="847" t="s">
        <v>285</v>
      </c>
      <c r="B141" s="829" t="s">
        <v>3464</v>
      </c>
      <c r="C141" s="839">
        <v>43251</v>
      </c>
      <c r="D141" s="829" t="s">
        <v>3536</v>
      </c>
      <c r="E141" s="830" t="s">
        <v>1087</v>
      </c>
      <c r="F141" s="831">
        <v>71961</v>
      </c>
      <c r="G141" s="832">
        <v>118.04</v>
      </c>
      <c r="H141" s="829">
        <v>162.34</v>
      </c>
      <c r="I141" s="829" t="s">
        <v>322</v>
      </c>
      <c r="J141" s="1265">
        <f t="shared" si="3"/>
        <v>162.34</v>
      </c>
      <c r="K141" s="840" t="s">
        <v>818</v>
      </c>
      <c r="L141" s="841" t="s">
        <v>661</v>
      </c>
      <c r="M141" s="841" t="s">
        <v>352</v>
      </c>
      <c r="N141" s="841"/>
      <c r="O141" s="841"/>
      <c r="P141" s="841" t="s">
        <v>5</v>
      </c>
      <c r="Q141" s="841" t="s">
        <v>323</v>
      </c>
      <c r="R141" s="840" t="s">
        <v>652</v>
      </c>
      <c r="S141" s="829"/>
      <c r="T141" s="829" t="s">
        <v>5</v>
      </c>
      <c r="U141" s="829" t="s">
        <v>323</v>
      </c>
      <c r="V141" s="847" t="s">
        <v>652</v>
      </c>
    </row>
    <row r="142" spans="1:22" outlineLevel="1">
      <c r="A142" s="847" t="s">
        <v>285</v>
      </c>
      <c r="B142" s="829" t="s">
        <v>3464</v>
      </c>
      <c r="C142" s="839">
        <v>43251</v>
      </c>
      <c r="D142" s="829" t="s">
        <v>3536</v>
      </c>
      <c r="E142" s="830" t="s">
        <v>1087</v>
      </c>
      <c r="F142" s="831">
        <v>71961</v>
      </c>
      <c r="G142" s="832">
        <v>11.47</v>
      </c>
      <c r="H142" s="829">
        <v>15.78</v>
      </c>
      <c r="I142" s="829" t="s">
        <v>322</v>
      </c>
      <c r="J142" s="1265">
        <f t="shared" si="3"/>
        <v>15.78</v>
      </c>
      <c r="K142" s="840" t="s">
        <v>818</v>
      </c>
      <c r="L142" s="841" t="s">
        <v>661</v>
      </c>
      <c r="M142" s="841" t="s">
        <v>352</v>
      </c>
      <c r="N142" s="841"/>
      <c r="O142" s="841"/>
      <c r="P142" s="841" t="s">
        <v>5</v>
      </c>
      <c r="Q142" s="841" t="s">
        <v>323</v>
      </c>
      <c r="R142" s="840" t="s">
        <v>652</v>
      </c>
      <c r="S142" s="829"/>
      <c r="T142" s="829" t="s">
        <v>5</v>
      </c>
      <c r="U142" s="829" t="s">
        <v>323</v>
      </c>
      <c r="V142" s="847" t="s">
        <v>652</v>
      </c>
    </row>
    <row r="143" spans="1:22" outlineLevel="1">
      <c r="A143" s="847" t="s">
        <v>285</v>
      </c>
      <c r="B143" s="829" t="s">
        <v>3464</v>
      </c>
      <c r="C143" s="839">
        <v>43251</v>
      </c>
      <c r="D143" s="829" t="s">
        <v>3536</v>
      </c>
      <c r="E143" s="830" t="s">
        <v>1087</v>
      </c>
      <c r="F143" s="831">
        <v>71961</v>
      </c>
      <c r="G143" s="832">
        <v>1.92</v>
      </c>
      <c r="H143" s="829">
        <v>2.64</v>
      </c>
      <c r="I143" s="829" t="s">
        <v>322</v>
      </c>
      <c r="J143" s="1265">
        <f t="shared" si="3"/>
        <v>2.64</v>
      </c>
      <c r="K143" s="840" t="s">
        <v>818</v>
      </c>
      <c r="L143" s="841" t="s">
        <v>661</v>
      </c>
      <c r="M143" s="841" t="s">
        <v>352</v>
      </c>
      <c r="N143" s="841"/>
      <c r="O143" s="841"/>
      <c r="P143" s="841" t="s">
        <v>5</v>
      </c>
      <c r="Q143" s="841" t="s">
        <v>323</v>
      </c>
      <c r="R143" s="840" t="s">
        <v>652</v>
      </c>
      <c r="S143" s="829"/>
      <c r="T143" s="829" t="s">
        <v>5</v>
      </c>
      <c r="U143" s="829" t="s">
        <v>323</v>
      </c>
      <c r="V143" s="847" t="s">
        <v>652</v>
      </c>
    </row>
    <row r="144" spans="1:22" outlineLevel="1">
      <c r="A144" s="847" t="s">
        <v>285</v>
      </c>
      <c r="B144" s="829" t="s">
        <v>3464</v>
      </c>
      <c r="C144" s="839">
        <v>43251</v>
      </c>
      <c r="D144" s="829" t="s">
        <v>3536</v>
      </c>
      <c r="E144" s="830" t="s">
        <v>1087</v>
      </c>
      <c r="F144" s="831">
        <v>71961</v>
      </c>
      <c r="G144" s="832">
        <v>33.74</v>
      </c>
      <c r="H144" s="829">
        <v>46.4</v>
      </c>
      <c r="I144" s="829" t="s">
        <v>322</v>
      </c>
      <c r="J144" s="1265">
        <f t="shared" si="3"/>
        <v>46.4</v>
      </c>
      <c r="K144" s="840" t="s">
        <v>818</v>
      </c>
      <c r="L144" s="841" t="s">
        <v>661</v>
      </c>
      <c r="M144" s="841" t="s">
        <v>352</v>
      </c>
      <c r="N144" s="841"/>
      <c r="O144" s="841"/>
      <c r="P144" s="841" t="s">
        <v>5</v>
      </c>
      <c r="Q144" s="841" t="s">
        <v>323</v>
      </c>
      <c r="R144" s="840" t="s">
        <v>652</v>
      </c>
      <c r="S144" s="829"/>
      <c r="T144" s="829" t="s">
        <v>5</v>
      </c>
      <c r="U144" s="829" t="s">
        <v>323</v>
      </c>
      <c r="V144" s="847" t="s">
        <v>652</v>
      </c>
    </row>
    <row r="145" spans="1:22" outlineLevel="1">
      <c r="A145" s="847" t="s">
        <v>285</v>
      </c>
      <c r="B145" s="829" t="s">
        <v>3464</v>
      </c>
      <c r="C145" s="839">
        <v>43251</v>
      </c>
      <c r="D145" s="829" t="s">
        <v>3536</v>
      </c>
      <c r="E145" s="830" t="s">
        <v>1087</v>
      </c>
      <c r="F145" s="831">
        <v>71961</v>
      </c>
      <c r="G145" s="832">
        <v>1.02</v>
      </c>
      <c r="H145" s="829">
        <v>1.4</v>
      </c>
      <c r="I145" s="829" t="s">
        <v>322</v>
      </c>
      <c r="J145" s="1265">
        <f t="shared" si="3"/>
        <v>1.4</v>
      </c>
      <c r="K145" s="840" t="s">
        <v>818</v>
      </c>
      <c r="L145" s="841" t="s">
        <v>661</v>
      </c>
      <c r="M145" s="841" t="s">
        <v>352</v>
      </c>
      <c r="N145" s="841"/>
      <c r="O145" s="841"/>
      <c r="P145" s="841" t="s">
        <v>5</v>
      </c>
      <c r="Q145" s="841" t="s">
        <v>323</v>
      </c>
      <c r="R145" s="840" t="s">
        <v>652</v>
      </c>
      <c r="S145" s="829"/>
      <c r="T145" s="829" t="s">
        <v>5</v>
      </c>
      <c r="U145" s="829" t="s">
        <v>323</v>
      </c>
      <c r="V145" s="847" t="s">
        <v>652</v>
      </c>
    </row>
    <row r="146" spans="1:22" outlineLevel="1">
      <c r="A146" s="847" t="s">
        <v>285</v>
      </c>
      <c r="B146" s="829" t="s">
        <v>3464</v>
      </c>
      <c r="C146" s="839">
        <v>43251</v>
      </c>
      <c r="D146" s="829" t="s">
        <v>3536</v>
      </c>
      <c r="E146" s="830" t="s">
        <v>1087</v>
      </c>
      <c r="F146" s="831">
        <v>71961</v>
      </c>
      <c r="G146" s="832">
        <v>1.02</v>
      </c>
      <c r="H146" s="829">
        <v>1.4</v>
      </c>
      <c r="I146" s="829" t="s">
        <v>322</v>
      </c>
      <c r="J146" s="1265">
        <f t="shared" si="3"/>
        <v>1.4</v>
      </c>
      <c r="K146" s="840" t="s">
        <v>818</v>
      </c>
      <c r="L146" s="841" t="s">
        <v>661</v>
      </c>
      <c r="M146" s="841" t="s">
        <v>352</v>
      </c>
      <c r="N146" s="841"/>
      <c r="O146" s="841"/>
      <c r="P146" s="841" t="s">
        <v>5</v>
      </c>
      <c r="Q146" s="841" t="s">
        <v>323</v>
      </c>
      <c r="R146" s="840" t="s">
        <v>652</v>
      </c>
      <c r="S146" s="829"/>
      <c r="T146" s="829" t="s">
        <v>5</v>
      </c>
      <c r="U146" s="829" t="s">
        <v>323</v>
      </c>
      <c r="V146" s="847" t="s">
        <v>652</v>
      </c>
    </row>
    <row r="147" spans="1:22" outlineLevel="1">
      <c r="A147" s="847" t="s">
        <v>285</v>
      </c>
      <c r="B147" s="829" t="s">
        <v>3464</v>
      </c>
      <c r="C147" s="839">
        <v>43251</v>
      </c>
      <c r="D147" s="829" t="s">
        <v>3536</v>
      </c>
      <c r="E147" s="830" t="s">
        <v>1087</v>
      </c>
      <c r="F147" s="831">
        <v>71961</v>
      </c>
      <c r="G147" s="832">
        <v>6.17</v>
      </c>
      <c r="H147" s="829">
        <v>8.48</v>
      </c>
      <c r="I147" s="829" t="s">
        <v>322</v>
      </c>
      <c r="J147" s="1265">
        <f t="shared" si="3"/>
        <v>8.48</v>
      </c>
      <c r="K147" s="840" t="s">
        <v>818</v>
      </c>
      <c r="L147" s="841" t="s">
        <v>661</v>
      </c>
      <c r="M147" s="841" t="s">
        <v>352</v>
      </c>
      <c r="N147" s="841"/>
      <c r="O147" s="841"/>
      <c r="P147" s="841" t="s">
        <v>5</v>
      </c>
      <c r="Q147" s="841" t="s">
        <v>323</v>
      </c>
      <c r="R147" s="840" t="s">
        <v>652</v>
      </c>
      <c r="S147" s="829"/>
      <c r="T147" s="829" t="s">
        <v>5</v>
      </c>
      <c r="U147" s="829" t="s">
        <v>323</v>
      </c>
      <c r="V147" s="847" t="s">
        <v>652</v>
      </c>
    </row>
    <row r="148" spans="1:22" outlineLevel="1">
      <c r="A148" s="847" t="s">
        <v>285</v>
      </c>
      <c r="B148" s="829" t="s">
        <v>3464</v>
      </c>
      <c r="C148" s="839">
        <v>43251</v>
      </c>
      <c r="D148" s="829" t="s">
        <v>3536</v>
      </c>
      <c r="E148" s="830" t="s">
        <v>1087</v>
      </c>
      <c r="F148" s="831">
        <v>71961</v>
      </c>
      <c r="G148" s="832">
        <v>6.75</v>
      </c>
      <c r="H148" s="829">
        <v>9.2799999999999994</v>
      </c>
      <c r="I148" s="829" t="s">
        <v>322</v>
      </c>
      <c r="J148" s="1265">
        <f t="shared" si="3"/>
        <v>9.2799999999999994</v>
      </c>
      <c r="K148" s="840" t="s">
        <v>818</v>
      </c>
      <c r="L148" s="841" t="s">
        <v>661</v>
      </c>
      <c r="M148" s="841" t="s">
        <v>352</v>
      </c>
      <c r="N148" s="841"/>
      <c r="O148" s="841"/>
      <c r="P148" s="841" t="s">
        <v>5</v>
      </c>
      <c r="Q148" s="841" t="s">
        <v>323</v>
      </c>
      <c r="R148" s="840" t="s">
        <v>652</v>
      </c>
      <c r="S148" s="829"/>
      <c r="T148" s="829" t="s">
        <v>5</v>
      </c>
      <c r="U148" s="829" t="s">
        <v>323</v>
      </c>
      <c r="V148" s="847" t="s">
        <v>652</v>
      </c>
    </row>
    <row r="149" spans="1:22" outlineLevel="1">
      <c r="A149" s="847" t="s">
        <v>285</v>
      </c>
      <c r="B149" s="829" t="s">
        <v>3464</v>
      </c>
      <c r="C149" s="839">
        <v>43251</v>
      </c>
      <c r="D149" s="829" t="s">
        <v>3536</v>
      </c>
      <c r="E149" s="830" t="s">
        <v>2327</v>
      </c>
      <c r="F149" s="831">
        <v>71961</v>
      </c>
      <c r="G149" s="832">
        <v>79.75</v>
      </c>
      <c r="H149" s="829">
        <v>109.68</v>
      </c>
      <c r="I149" s="829" t="s">
        <v>322</v>
      </c>
      <c r="J149" s="1265">
        <f t="shared" si="3"/>
        <v>109.68</v>
      </c>
      <c r="K149" s="840" t="s">
        <v>818</v>
      </c>
      <c r="L149" s="841" t="s">
        <v>661</v>
      </c>
      <c r="M149" s="841" t="s">
        <v>352</v>
      </c>
      <c r="N149" s="841"/>
      <c r="O149" s="841"/>
      <c r="P149" s="841" t="s">
        <v>5</v>
      </c>
      <c r="Q149" s="841" t="s">
        <v>323</v>
      </c>
      <c r="R149" s="840" t="s">
        <v>652</v>
      </c>
      <c r="S149" s="829"/>
      <c r="T149" s="829" t="s">
        <v>5</v>
      </c>
      <c r="U149" s="829" t="s">
        <v>323</v>
      </c>
      <c r="V149" s="847" t="s">
        <v>652</v>
      </c>
    </row>
    <row r="150" spans="1:22" outlineLevel="1">
      <c r="A150" s="847" t="s">
        <v>285</v>
      </c>
      <c r="B150" s="829" t="s">
        <v>3464</v>
      </c>
      <c r="C150" s="839">
        <v>43251</v>
      </c>
      <c r="D150" s="829" t="s">
        <v>3536</v>
      </c>
      <c r="E150" s="830" t="s">
        <v>1087</v>
      </c>
      <c r="F150" s="831">
        <v>71961</v>
      </c>
      <c r="G150" s="832">
        <v>6.75</v>
      </c>
      <c r="H150" s="829">
        <v>9.2799999999999994</v>
      </c>
      <c r="I150" s="829" t="s">
        <v>322</v>
      </c>
      <c r="J150" s="1265">
        <f t="shared" si="3"/>
        <v>9.2799999999999994</v>
      </c>
      <c r="K150" s="840" t="s">
        <v>818</v>
      </c>
      <c r="L150" s="841" t="s">
        <v>661</v>
      </c>
      <c r="M150" s="841" t="s">
        <v>352</v>
      </c>
      <c r="N150" s="841"/>
      <c r="O150" s="841"/>
      <c r="P150" s="841" t="s">
        <v>5</v>
      </c>
      <c r="Q150" s="841" t="s">
        <v>323</v>
      </c>
      <c r="R150" s="840" t="s">
        <v>652</v>
      </c>
      <c r="S150" s="829"/>
      <c r="T150" s="829" t="s">
        <v>5</v>
      </c>
      <c r="U150" s="829" t="s">
        <v>323</v>
      </c>
      <c r="V150" s="847" t="s">
        <v>652</v>
      </c>
    </row>
    <row r="151" spans="1:22" outlineLevel="1">
      <c r="A151" s="847" t="s">
        <v>285</v>
      </c>
      <c r="B151" s="829" t="s">
        <v>3464</v>
      </c>
      <c r="C151" s="839">
        <v>43251</v>
      </c>
      <c r="D151" s="829" t="s">
        <v>3536</v>
      </c>
      <c r="E151" s="830" t="s">
        <v>1087</v>
      </c>
      <c r="F151" s="831">
        <v>71961</v>
      </c>
      <c r="G151" s="832">
        <v>2.11</v>
      </c>
      <c r="H151" s="829">
        <v>2.9</v>
      </c>
      <c r="I151" s="829" t="s">
        <v>322</v>
      </c>
      <c r="J151" s="1265">
        <f t="shared" si="3"/>
        <v>2.9</v>
      </c>
      <c r="K151" s="840" t="s">
        <v>818</v>
      </c>
      <c r="L151" s="841" t="s">
        <v>661</v>
      </c>
      <c r="M151" s="841" t="s">
        <v>352</v>
      </c>
      <c r="N151" s="841"/>
      <c r="O151" s="841"/>
      <c r="P151" s="841" t="s">
        <v>5</v>
      </c>
      <c r="Q151" s="841" t="s">
        <v>323</v>
      </c>
      <c r="R151" s="840" t="s">
        <v>652</v>
      </c>
      <c r="S151" s="829"/>
      <c r="T151" s="829" t="s">
        <v>5</v>
      </c>
      <c r="U151" s="829" t="s">
        <v>323</v>
      </c>
      <c r="V151" s="847" t="s">
        <v>652</v>
      </c>
    </row>
    <row r="152" spans="1:22" outlineLevel="1">
      <c r="A152" s="847" t="s">
        <v>285</v>
      </c>
      <c r="B152" s="829" t="s">
        <v>3464</v>
      </c>
      <c r="C152" s="839">
        <v>43251</v>
      </c>
      <c r="D152" s="829" t="s">
        <v>3536</v>
      </c>
      <c r="E152" s="830" t="s">
        <v>3537</v>
      </c>
      <c r="F152" s="831">
        <v>71961</v>
      </c>
      <c r="G152" s="832">
        <v>577.87</v>
      </c>
      <c r="H152" s="829">
        <v>794.75</v>
      </c>
      <c r="I152" s="829" t="s">
        <v>322</v>
      </c>
      <c r="J152" s="1265">
        <f t="shared" si="3"/>
        <v>794.75</v>
      </c>
      <c r="K152" s="840" t="s">
        <v>818</v>
      </c>
      <c r="L152" s="841" t="s">
        <v>661</v>
      </c>
      <c r="M152" s="841" t="s">
        <v>352</v>
      </c>
      <c r="N152" s="841"/>
      <c r="O152" s="841"/>
      <c r="P152" s="841" t="s">
        <v>5</v>
      </c>
      <c r="Q152" s="841" t="s">
        <v>323</v>
      </c>
      <c r="R152" s="840" t="s">
        <v>652</v>
      </c>
      <c r="S152" s="829"/>
      <c r="T152" s="829" t="s">
        <v>5</v>
      </c>
      <c r="U152" s="829" t="s">
        <v>323</v>
      </c>
      <c r="V152" s="847" t="s">
        <v>652</v>
      </c>
    </row>
    <row r="153" spans="1:22" outlineLevel="1">
      <c r="A153" s="847" t="s">
        <v>285</v>
      </c>
      <c r="B153" s="829" t="s">
        <v>3464</v>
      </c>
      <c r="C153" s="839">
        <v>43251</v>
      </c>
      <c r="D153" s="829" t="s">
        <v>3536</v>
      </c>
      <c r="E153" s="830" t="s">
        <v>1087</v>
      </c>
      <c r="F153" s="831">
        <v>71961</v>
      </c>
      <c r="G153" s="832">
        <v>1.69</v>
      </c>
      <c r="H153" s="829">
        <v>2.3199999999999998</v>
      </c>
      <c r="I153" s="829" t="s">
        <v>322</v>
      </c>
      <c r="J153" s="1265">
        <f t="shared" si="3"/>
        <v>2.3199999999999998</v>
      </c>
      <c r="K153" s="840" t="s">
        <v>818</v>
      </c>
      <c r="L153" s="841" t="s">
        <v>661</v>
      </c>
      <c r="M153" s="841" t="s">
        <v>352</v>
      </c>
      <c r="N153" s="841"/>
      <c r="O153" s="841"/>
      <c r="P153" s="841" t="s">
        <v>5</v>
      </c>
      <c r="Q153" s="841" t="s">
        <v>323</v>
      </c>
      <c r="R153" s="840" t="s">
        <v>652</v>
      </c>
      <c r="S153" s="829"/>
      <c r="T153" s="829" t="s">
        <v>5</v>
      </c>
      <c r="U153" s="829" t="s">
        <v>323</v>
      </c>
      <c r="V153" s="847" t="s">
        <v>652</v>
      </c>
    </row>
    <row r="154" spans="1:22" outlineLevel="1">
      <c r="A154" s="847" t="s">
        <v>285</v>
      </c>
      <c r="B154" s="829" t="s">
        <v>3464</v>
      </c>
      <c r="C154" s="839">
        <v>43251</v>
      </c>
      <c r="D154" s="829" t="s">
        <v>3536</v>
      </c>
      <c r="E154" s="830" t="s">
        <v>1087</v>
      </c>
      <c r="F154" s="831">
        <v>71961</v>
      </c>
      <c r="G154" s="832">
        <v>4.7699999999999996</v>
      </c>
      <c r="H154" s="829">
        <v>6.56</v>
      </c>
      <c r="I154" s="829" t="s">
        <v>322</v>
      </c>
      <c r="J154" s="1265">
        <f t="shared" si="3"/>
        <v>6.56</v>
      </c>
      <c r="K154" s="840" t="s">
        <v>818</v>
      </c>
      <c r="L154" s="841" t="s">
        <v>661</v>
      </c>
      <c r="M154" s="841" t="s">
        <v>352</v>
      </c>
      <c r="N154" s="841"/>
      <c r="O154" s="841"/>
      <c r="P154" s="841" t="s">
        <v>5</v>
      </c>
      <c r="Q154" s="841" t="s">
        <v>323</v>
      </c>
      <c r="R154" s="840" t="s">
        <v>652</v>
      </c>
      <c r="S154" s="829"/>
      <c r="T154" s="829" t="s">
        <v>5</v>
      </c>
      <c r="U154" s="829" t="s">
        <v>323</v>
      </c>
      <c r="V154" s="847" t="s">
        <v>652</v>
      </c>
    </row>
    <row r="155" spans="1:22" outlineLevel="1">
      <c r="A155" s="847" t="s">
        <v>285</v>
      </c>
      <c r="B155" s="829" t="s">
        <v>3464</v>
      </c>
      <c r="C155" s="839">
        <v>43251</v>
      </c>
      <c r="D155" s="829" t="s">
        <v>3536</v>
      </c>
      <c r="E155" s="830" t="s">
        <v>1087</v>
      </c>
      <c r="F155" s="831">
        <v>71961</v>
      </c>
      <c r="G155" s="832">
        <v>6.07</v>
      </c>
      <c r="H155" s="829">
        <v>8.35</v>
      </c>
      <c r="I155" s="829" t="s">
        <v>322</v>
      </c>
      <c r="J155" s="1265">
        <f t="shared" si="3"/>
        <v>8.35</v>
      </c>
      <c r="K155" s="840" t="s">
        <v>818</v>
      </c>
      <c r="L155" s="841" t="s">
        <v>661</v>
      </c>
      <c r="M155" s="841" t="s">
        <v>352</v>
      </c>
      <c r="N155" s="841"/>
      <c r="O155" s="841"/>
      <c r="P155" s="841" t="s">
        <v>5</v>
      </c>
      <c r="Q155" s="841" t="s">
        <v>323</v>
      </c>
      <c r="R155" s="840" t="s">
        <v>652</v>
      </c>
      <c r="S155" s="829"/>
      <c r="T155" s="829" t="s">
        <v>5</v>
      </c>
      <c r="U155" s="829" t="s">
        <v>323</v>
      </c>
      <c r="V155" s="847" t="s">
        <v>652</v>
      </c>
    </row>
    <row r="156" spans="1:22" outlineLevel="1">
      <c r="A156" s="847" t="s">
        <v>285</v>
      </c>
      <c r="B156" s="829" t="s">
        <v>3464</v>
      </c>
      <c r="C156" s="839">
        <v>43251</v>
      </c>
      <c r="D156" s="829" t="s">
        <v>3536</v>
      </c>
      <c r="E156" s="830" t="s">
        <v>1087</v>
      </c>
      <c r="F156" s="831">
        <v>71961</v>
      </c>
      <c r="G156" s="832">
        <v>10.58</v>
      </c>
      <c r="H156" s="829">
        <v>14.55</v>
      </c>
      <c r="I156" s="829" t="s">
        <v>322</v>
      </c>
      <c r="J156" s="1265">
        <f t="shared" si="3"/>
        <v>14.55</v>
      </c>
      <c r="K156" s="840" t="s">
        <v>818</v>
      </c>
      <c r="L156" s="841" t="s">
        <v>661</v>
      </c>
      <c r="M156" s="841" t="s">
        <v>352</v>
      </c>
      <c r="N156" s="841"/>
      <c r="O156" s="841"/>
      <c r="P156" s="841" t="s">
        <v>5</v>
      </c>
      <c r="Q156" s="841" t="s">
        <v>323</v>
      </c>
      <c r="R156" s="840" t="s">
        <v>652</v>
      </c>
      <c r="S156" s="829"/>
      <c r="T156" s="829" t="s">
        <v>5</v>
      </c>
      <c r="U156" s="829" t="s">
        <v>323</v>
      </c>
      <c r="V156" s="847" t="s">
        <v>652</v>
      </c>
    </row>
    <row r="157" spans="1:22" outlineLevel="1">
      <c r="A157" s="847" t="s">
        <v>285</v>
      </c>
      <c r="B157" s="829" t="s">
        <v>3464</v>
      </c>
      <c r="C157" s="839">
        <v>43251</v>
      </c>
      <c r="D157" s="829" t="s">
        <v>3536</v>
      </c>
      <c r="E157" s="830" t="s">
        <v>2852</v>
      </c>
      <c r="F157" s="831">
        <v>71961</v>
      </c>
      <c r="G157" s="832">
        <v>18.68</v>
      </c>
      <c r="H157" s="829">
        <v>25.69</v>
      </c>
      <c r="I157" s="829" t="s">
        <v>322</v>
      </c>
      <c r="J157" s="1265">
        <f t="shared" si="3"/>
        <v>25.69</v>
      </c>
      <c r="K157" s="840" t="s">
        <v>818</v>
      </c>
      <c r="L157" s="841" t="s">
        <v>661</v>
      </c>
      <c r="M157" s="841" t="s">
        <v>352</v>
      </c>
      <c r="N157" s="841"/>
      <c r="O157" s="841"/>
      <c r="P157" s="841" t="s">
        <v>5</v>
      </c>
      <c r="Q157" s="841" t="s">
        <v>323</v>
      </c>
      <c r="R157" s="840" t="s">
        <v>652</v>
      </c>
      <c r="S157" s="829"/>
      <c r="T157" s="829" t="s">
        <v>5</v>
      </c>
      <c r="U157" s="829" t="s">
        <v>323</v>
      </c>
      <c r="V157" s="847" t="s">
        <v>652</v>
      </c>
    </row>
    <row r="158" spans="1:22" outlineLevel="1">
      <c r="A158" s="847" t="s">
        <v>285</v>
      </c>
      <c r="B158" s="829" t="s">
        <v>3464</v>
      </c>
      <c r="C158" s="839">
        <v>43251</v>
      </c>
      <c r="D158" s="829" t="s">
        <v>3536</v>
      </c>
      <c r="E158" s="830" t="s">
        <v>2854</v>
      </c>
      <c r="F158" s="831">
        <v>71961</v>
      </c>
      <c r="G158" s="832">
        <v>18.68</v>
      </c>
      <c r="H158" s="829">
        <v>25.69</v>
      </c>
      <c r="I158" s="829" t="s">
        <v>322</v>
      </c>
      <c r="J158" s="1265">
        <f t="shared" si="3"/>
        <v>25.69</v>
      </c>
      <c r="K158" s="840" t="s">
        <v>818</v>
      </c>
      <c r="L158" s="841" t="s">
        <v>661</v>
      </c>
      <c r="M158" s="841" t="s">
        <v>352</v>
      </c>
      <c r="N158" s="841"/>
      <c r="O158" s="841"/>
      <c r="P158" s="841" t="s">
        <v>5</v>
      </c>
      <c r="Q158" s="841" t="s">
        <v>323</v>
      </c>
      <c r="R158" s="840" t="s">
        <v>652</v>
      </c>
      <c r="S158" s="829"/>
      <c r="T158" s="829" t="s">
        <v>5</v>
      </c>
      <c r="U158" s="829" t="s">
        <v>323</v>
      </c>
      <c r="V158" s="847" t="s">
        <v>652</v>
      </c>
    </row>
    <row r="159" spans="1:22" outlineLevel="1">
      <c r="A159" s="847" t="s">
        <v>285</v>
      </c>
      <c r="B159" s="829" t="s">
        <v>3464</v>
      </c>
      <c r="C159" s="839">
        <v>43251</v>
      </c>
      <c r="D159" s="829" t="s">
        <v>3536</v>
      </c>
      <c r="E159" s="830" t="s">
        <v>2855</v>
      </c>
      <c r="F159" s="831">
        <v>71961</v>
      </c>
      <c r="G159" s="832">
        <v>18.68</v>
      </c>
      <c r="H159" s="829">
        <v>25.69</v>
      </c>
      <c r="I159" s="829" t="s">
        <v>322</v>
      </c>
      <c r="J159" s="1265">
        <f t="shared" si="3"/>
        <v>25.69</v>
      </c>
      <c r="K159" s="840" t="s">
        <v>818</v>
      </c>
      <c r="L159" s="841" t="s">
        <v>661</v>
      </c>
      <c r="M159" s="841" t="s">
        <v>352</v>
      </c>
      <c r="N159" s="841"/>
      <c r="O159" s="841"/>
      <c r="P159" s="841" t="s">
        <v>5</v>
      </c>
      <c r="Q159" s="841" t="s">
        <v>323</v>
      </c>
      <c r="R159" s="840" t="s">
        <v>652</v>
      </c>
      <c r="S159" s="829"/>
      <c r="T159" s="829" t="s">
        <v>5</v>
      </c>
      <c r="U159" s="829" t="s">
        <v>323</v>
      </c>
      <c r="V159" s="847" t="s">
        <v>652</v>
      </c>
    </row>
    <row r="160" spans="1:22" outlineLevel="1">
      <c r="A160" s="847" t="s">
        <v>285</v>
      </c>
      <c r="B160" s="829" t="s">
        <v>3464</v>
      </c>
      <c r="C160" s="839">
        <v>43251</v>
      </c>
      <c r="D160" s="829" t="s">
        <v>3536</v>
      </c>
      <c r="E160" s="830" t="s">
        <v>1087</v>
      </c>
      <c r="F160" s="831">
        <v>71961</v>
      </c>
      <c r="G160" s="832">
        <v>4.6399999999999997</v>
      </c>
      <c r="H160" s="829">
        <v>6.38</v>
      </c>
      <c r="I160" s="829" t="s">
        <v>322</v>
      </c>
      <c r="J160" s="1265">
        <f t="shared" si="3"/>
        <v>6.38</v>
      </c>
      <c r="K160" s="840" t="s">
        <v>818</v>
      </c>
      <c r="L160" s="841" t="s">
        <v>661</v>
      </c>
      <c r="M160" s="841" t="s">
        <v>352</v>
      </c>
      <c r="N160" s="841"/>
      <c r="O160" s="841"/>
      <c r="P160" s="841" t="s">
        <v>5</v>
      </c>
      <c r="Q160" s="841" t="s">
        <v>323</v>
      </c>
      <c r="R160" s="840" t="s">
        <v>652</v>
      </c>
      <c r="S160" s="829"/>
      <c r="T160" s="829" t="s">
        <v>5</v>
      </c>
      <c r="U160" s="829" t="s">
        <v>323</v>
      </c>
      <c r="V160" s="847" t="s">
        <v>652</v>
      </c>
    </row>
    <row r="161" spans="1:22" outlineLevel="1">
      <c r="A161" s="847" t="s">
        <v>285</v>
      </c>
      <c r="B161" s="829" t="s">
        <v>3464</v>
      </c>
      <c r="C161" s="839">
        <v>43251</v>
      </c>
      <c r="D161" s="829" t="s">
        <v>3536</v>
      </c>
      <c r="E161" s="830" t="s">
        <v>3271</v>
      </c>
      <c r="F161" s="831">
        <v>71961</v>
      </c>
      <c r="G161" s="832">
        <v>17.14</v>
      </c>
      <c r="H161" s="829">
        <v>23.57</v>
      </c>
      <c r="I161" s="829" t="s">
        <v>322</v>
      </c>
      <c r="J161" s="1265">
        <f t="shared" si="3"/>
        <v>23.57</v>
      </c>
      <c r="K161" s="840" t="s">
        <v>818</v>
      </c>
      <c r="L161" s="841" t="s">
        <v>661</v>
      </c>
      <c r="M161" s="841" t="s">
        <v>352</v>
      </c>
      <c r="N161" s="841"/>
      <c r="O161" s="841"/>
      <c r="P161" s="841" t="s">
        <v>5</v>
      </c>
      <c r="Q161" s="841" t="s">
        <v>323</v>
      </c>
      <c r="R161" s="840" t="s">
        <v>652</v>
      </c>
      <c r="S161" s="829"/>
      <c r="T161" s="829" t="s">
        <v>5</v>
      </c>
      <c r="U161" s="829" t="s">
        <v>323</v>
      </c>
      <c r="V161" s="847" t="s">
        <v>652</v>
      </c>
    </row>
    <row r="162" spans="1:22" outlineLevel="1">
      <c r="A162" s="847" t="s">
        <v>285</v>
      </c>
      <c r="B162" s="829" t="s">
        <v>3464</v>
      </c>
      <c r="C162" s="839">
        <v>43251</v>
      </c>
      <c r="D162" s="829" t="s">
        <v>3536</v>
      </c>
      <c r="E162" s="830" t="s">
        <v>3538</v>
      </c>
      <c r="F162" s="831">
        <v>71961</v>
      </c>
      <c r="G162" s="832">
        <v>11.25</v>
      </c>
      <c r="H162" s="829">
        <v>15.47</v>
      </c>
      <c r="I162" s="829" t="s">
        <v>322</v>
      </c>
      <c r="J162" s="1265">
        <f t="shared" si="3"/>
        <v>15.47</v>
      </c>
      <c r="K162" s="840" t="s">
        <v>818</v>
      </c>
      <c r="L162" s="841" t="s">
        <v>661</v>
      </c>
      <c r="M162" s="841" t="s">
        <v>352</v>
      </c>
      <c r="N162" s="841"/>
      <c r="O162" s="841"/>
      <c r="P162" s="841" t="s">
        <v>5</v>
      </c>
      <c r="Q162" s="841" t="s">
        <v>323</v>
      </c>
      <c r="R162" s="840" t="s">
        <v>652</v>
      </c>
      <c r="S162" s="829"/>
      <c r="T162" s="829" t="s">
        <v>5</v>
      </c>
      <c r="U162" s="829" t="s">
        <v>323</v>
      </c>
      <c r="V162" s="847" t="s">
        <v>652</v>
      </c>
    </row>
    <row r="163" spans="1:22" outlineLevel="1">
      <c r="A163" s="847" t="s">
        <v>285</v>
      </c>
      <c r="B163" s="829" t="s">
        <v>3464</v>
      </c>
      <c r="C163" s="839">
        <v>43251</v>
      </c>
      <c r="D163" s="829" t="s">
        <v>3536</v>
      </c>
      <c r="E163" s="830" t="s">
        <v>3271</v>
      </c>
      <c r="F163" s="831">
        <v>71961</v>
      </c>
      <c r="G163" s="832">
        <v>4.78</v>
      </c>
      <c r="H163" s="829">
        <v>6.58</v>
      </c>
      <c r="I163" s="829" t="s">
        <v>322</v>
      </c>
      <c r="J163" s="1265">
        <f t="shared" si="3"/>
        <v>6.58</v>
      </c>
      <c r="K163" s="840" t="s">
        <v>818</v>
      </c>
      <c r="L163" s="841" t="s">
        <v>661</v>
      </c>
      <c r="M163" s="841" t="s">
        <v>352</v>
      </c>
      <c r="N163" s="841"/>
      <c r="O163" s="841"/>
      <c r="P163" s="841" t="s">
        <v>5</v>
      </c>
      <c r="Q163" s="841" t="s">
        <v>323</v>
      </c>
      <c r="R163" s="840" t="s">
        <v>652</v>
      </c>
      <c r="S163" s="829"/>
      <c r="T163" s="829" t="s">
        <v>5</v>
      </c>
      <c r="U163" s="829" t="s">
        <v>323</v>
      </c>
      <c r="V163" s="847" t="s">
        <v>652</v>
      </c>
    </row>
    <row r="164" spans="1:22" outlineLevel="1">
      <c r="A164" s="847" t="s">
        <v>285</v>
      </c>
      <c r="B164" s="829" t="s">
        <v>3464</v>
      </c>
      <c r="C164" s="839">
        <v>43251</v>
      </c>
      <c r="D164" s="829" t="s">
        <v>3536</v>
      </c>
      <c r="E164" s="830" t="s">
        <v>3271</v>
      </c>
      <c r="F164" s="831">
        <v>71961</v>
      </c>
      <c r="G164" s="832">
        <v>11.75</v>
      </c>
      <c r="H164" s="829">
        <v>16.16</v>
      </c>
      <c r="I164" s="829" t="s">
        <v>322</v>
      </c>
      <c r="J164" s="1265">
        <f t="shared" si="3"/>
        <v>16.16</v>
      </c>
      <c r="K164" s="840" t="s">
        <v>818</v>
      </c>
      <c r="L164" s="841" t="s">
        <v>661</v>
      </c>
      <c r="M164" s="841" t="s">
        <v>352</v>
      </c>
      <c r="N164" s="841"/>
      <c r="O164" s="841"/>
      <c r="P164" s="841" t="s">
        <v>5</v>
      </c>
      <c r="Q164" s="841" t="s">
        <v>323</v>
      </c>
      <c r="R164" s="840" t="s">
        <v>652</v>
      </c>
      <c r="S164" s="829"/>
      <c r="T164" s="829" t="s">
        <v>5</v>
      </c>
      <c r="U164" s="829" t="s">
        <v>323</v>
      </c>
      <c r="V164" s="847" t="s">
        <v>652</v>
      </c>
    </row>
    <row r="165" spans="1:22" outlineLevel="1">
      <c r="A165" s="847" t="s">
        <v>285</v>
      </c>
      <c r="B165" s="829" t="s">
        <v>3464</v>
      </c>
      <c r="C165" s="839">
        <v>43251</v>
      </c>
      <c r="D165" s="829" t="s">
        <v>3539</v>
      </c>
      <c r="E165" s="830" t="s">
        <v>824</v>
      </c>
      <c r="F165" s="831">
        <v>71966</v>
      </c>
      <c r="G165" s="832">
        <v>3.64</v>
      </c>
      <c r="H165" s="829">
        <v>5</v>
      </c>
      <c r="I165" s="829" t="s">
        <v>322</v>
      </c>
      <c r="J165" s="1265">
        <f t="shared" si="3"/>
        <v>5</v>
      </c>
      <c r="K165" s="840" t="s">
        <v>818</v>
      </c>
      <c r="L165" s="841" t="s">
        <v>665</v>
      </c>
      <c r="M165" s="841" t="s">
        <v>352</v>
      </c>
      <c r="N165" s="841"/>
      <c r="O165" s="841"/>
      <c r="P165" s="841" t="s">
        <v>5</v>
      </c>
      <c r="Q165" s="841" t="s">
        <v>323</v>
      </c>
      <c r="R165" s="840" t="s">
        <v>652</v>
      </c>
      <c r="S165" s="829"/>
      <c r="T165" s="829" t="s">
        <v>5</v>
      </c>
      <c r="U165" s="829" t="s">
        <v>323</v>
      </c>
      <c r="V165" s="847" t="s">
        <v>652</v>
      </c>
    </row>
    <row r="166" spans="1:22" outlineLevel="1">
      <c r="A166" s="847" t="s">
        <v>285</v>
      </c>
      <c r="B166" s="829" t="s">
        <v>3464</v>
      </c>
      <c r="C166" s="839">
        <v>43251</v>
      </c>
      <c r="D166" s="829" t="s">
        <v>3539</v>
      </c>
      <c r="E166" s="830" t="s">
        <v>825</v>
      </c>
      <c r="F166" s="831">
        <v>71966</v>
      </c>
      <c r="G166" s="832">
        <v>0.57999999999999996</v>
      </c>
      <c r="H166" s="829">
        <v>0.8</v>
      </c>
      <c r="I166" s="829" t="s">
        <v>322</v>
      </c>
      <c r="J166" s="1265">
        <f t="shared" si="3"/>
        <v>0.8</v>
      </c>
      <c r="K166" s="840" t="s">
        <v>818</v>
      </c>
      <c r="L166" s="841" t="s">
        <v>665</v>
      </c>
      <c r="M166" s="841" t="s">
        <v>352</v>
      </c>
      <c r="N166" s="841"/>
      <c r="O166" s="841"/>
      <c r="P166" s="841" t="s">
        <v>5</v>
      </c>
      <c r="Q166" s="841" t="s">
        <v>323</v>
      </c>
      <c r="R166" s="840" t="s">
        <v>652</v>
      </c>
      <c r="S166" s="829"/>
      <c r="T166" s="829" t="s">
        <v>5</v>
      </c>
      <c r="U166" s="829" t="s">
        <v>323</v>
      </c>
      <c r="V166" s="847" t="s">
        <v>652</v>
      </c>
    </row>
    <row r="167" spans="1:22">
      <c r="A167" s="842" t="s">
        <v>647</v>
      </c>
      <c r="B167" s="842"/>
      <c r="C167" s="842"/>
      <c r="D167" s="842"/>
      <c r="E167" s="843"/>
      <c r="F167" s="844"/>
      <c r="G167" s="845">
        <f>SUM(G132:G166)</f>
        <v>1137.6300000000006</v>
      </c>
      <c r="H167" s="846">
        <f>SUM(H132:H166)</f>
        <v>1564.6499999999996</v>
      </c>
      <c r="I167" s="842"/>
      <c r="J167" s="1266">
        <f>SUM(J132:J166)</f>
        <v>1564.6499999999996</v>
      </c>
      <c r="K167" s="842"/>
      <c r="L167" s="842"/>
      <c r="M167" s="842"/>
      <c r="N167" s="842"/>
      <c r="O167" s="842"/>
      <c r="P167" s="842"/>
      <c r="Q167" s="842"/>
      <c r="R167" s="842"/>
      <c r="S167" s="829"/>
      <c r="T167" s="829"/>
      <c r="U167" s="829"/>
      <c r="V167" s="829"/>
    </row>
    <row r="168" spans="1:22" outlineLevel="1">
      <c r="A168" s="847" t="s">
        <v>286</v>
      </c>
      <c r="B168" s="829" t="s">
        <v>3464</v>
      </c>
      <c r="C168" s="839">
        <v>43235</v>
      </c>
      <c r="D168" s="829" t="s">
        <v>3540</v>
      </c>
      <c r="E168" s="830" t="s">
        <v>3541</v>
      </c>
      <c r="F168" s="831">
        <v>71966</v>
      </c>
      <c r="G168" s="832">
        <v>5.39</v>
      </c>
      <c r="H168" s="829">
        <v>7.41</v>
      </c>
      <c r="I168" s="829" t="s">
        <v>322</v>
      </c>
      <c r="J168" s="1265">
        <f>H168</f>
        <v>7.41</v>
      </c>
      <c r="K168" s="840" t="s">
        <v>865</v>
      </c>
      <c r="L168" s="841" t="s">
        <v>665</v>
      </c>
      <c r="M168" s="841" t="s">
        <v>352</v>
      </c>
      <c r="N168" s="841" t="s">
        <v>815</v>
      </c>
      <c r="O168" s="841"/>
      <c r="P168" s="841" t="s">
        <v>5</v>
      </c>
      <c r="Q168" s="841" t="s">
        <v>323</v>
      </c>
      <c r="R168" s="840" t="s">
        <v>652</v>
      </c>
      <c r="S168" s="829"/>
      <c r="T168" s="829" t="s">
        <v>5</v>
      </c>
      <c r="U168" s="829" t="s">
        <v>323</v>
      </c>
      <c r="V168" s="847" t="s">
        <v>652</v>
      </c>
    </row>
    <row r="169" spans="1:22" outlineLevel="1">
      <c r="A169" s="847" t="s">
        <v>286</v>
      </c>
      <c r="B169" s="829" t="s">
        <v>3464</v>
      </c>
      <c r="C169" s="839">
        <v>43238</v>
      </c>
      <c r="D169" s="829" t="s">
        <v>3542</v>
      </c>
      <c r="E169" s="830" t="s">
        <v>3543</v>
      </c>
      <c r="F169" s="831">
        <v>71961</v>
      </c>
      <c r="G169" s="832">
        <v>186.54</v>
      </c>
      <c r="H169" s="829">
        <v>256.55</v>
      </c>
      <c r="I169" s="829" t="s">
        <v>322</v>
      </c>
      <c r="J169" s="1265">
        <f>H169</f>
        <v>256.55</v>
      </c>
      <c r="K169" s="840" t="s">
        <v>752</v>
      </c>
      <c r="L169" s="841" t="s">
        <v>661</v>
      </c>
      <c r="M169" s="841" t="s">
        <v>352</v>
      </c>
      <c r="N169" s="841"/>
      <c r="O169" s="841"/>
      <c r="P169" s="841" t="s">
        <v>5</v>
      </c>
      <c r="Q169" s="841" t="s">
        <v>323</v>
      </c>
      <c r="R169" s="840" t="s">
        <v>652</v>
      </c>
      <c r="S169" s="829"/>
      <c r="T169" s="829" t="s">
        <v>5</v>
      </c>
      <c r="U169" s="829" t="s">
        <v>323</v>
      </c>
      <c r="V169" s="847" t="s">
        <v>652</v>
      </c>
    </row>
    <row r="170" spans="1:22" outlineLevel="1">
      <c r="A170" s="847" t="s">
        <v>286</v>
      </c>
      <c r="B170" s="829" t="s">
        <v>3464</v>
      </c>
      <c r="C170" s="839">
        <v>43245</v>
      </c>
      <c r="D170" s="829" t="s">
        <v>3472</v>
      </c>
      <c r="E170" s="830" t="s">
        <v>3544</v>
      </c>
      <c r="F170" s="831">
        <v>71961</v>
      </c>
      <c r="G170" s="832">
        <v>22.69</v>
      </c>
      <c r="H170" s="829">
        <v>31.2</v>
      </c>
      <c r="I170" s="829" t="s">
        <v>322</v>
      </c>
      <c r="J170" s="1265">
        <f>H170</f>
        <v>31.2</v>
      </c>
      <c r="K170" s="840" t="s">
        <v>752</v>
      </c>
      <c r="L170" s="841" t="s">
        <v>661</v>
      </c>
      <c r="M170" s="841" t="s">
        <v>352</v>
      </c>
      <c r="N170" s="841"/>
      <c r="O170" s="841"/>
      <c r="P170" s="841" t="s">
        <v>5</v>
      </c>
      <c r="Q170" s="841" t="s">
        <v>323</v>
      </c>
      <c r="R170" s="840" t="s">
        <v>652</v>
      </c>
      <c r="S170" s="829"/>
      <c r="T170" s="829" t="s">
        <v>5</v>
      </c>
      <c r="U170" s="829" t="s">
        <v>323</v>
      </c>
      <c r="V170" s="847" t="s">
        <v>652</v>
      </c>
    </row>
    <row r="171" spans="1:22">
      <c r="A171" s="842" t="s">
        <v>647</v>
      </c>
      <c r="B171" s="842"/>
      <c r="C171" s="842"/>
      <c r="D171" s="842"/>
      <c r="E171" s="843"/>
      <c r="F171" s="844"/>
      <c r="G171" s="845">
        <f>SUM(G168:G170)</f>
        <v>214.61999999999998</v>
      </c>
      <c r="H171" s="846">
        <f>SUM(H168:H170)</f>
        <v>295.16000000000003</v>
      </c>
      <c r="I171" s="842"/>
      <c r="J171" s="1266">
        <f>SUM(J168:J170)</f>
        <v>295.16000000000003</v>
      </c>
      <c r="K171" s="842"/>
      <c r="L171" s="842"/>
      <c r="M171" s="842"/>
      <c r="N171" s="842"/>
      <c r="O171" s="842"/>
      <c r="P171" s="842"/>
      <c r="Q171" s="842"/>
      <c r="R171" s="842"/>
      <c r="S171" s="829"/>
      <c r="T171" s="829"/>
      <c r="U171" s="829"/>
      <c r="V171" s="829"/>
    </row>
    <row r="172" spans="1:22" outlineLevel="1">
      <c r="A172" s="847" t="s">
        <v>287</v>
      </c>
      <c r="B172" s="829" t="s">
        <v>3464</v>
      </c>
      <c r="C172" s="839">
        <v>43245</v>
      </c>
      <c r="D172" s="829" t="s">
        <v>3472</v>
      </c>
      <c r="E172" s="830" t="s">
        <v>3545</v>
      </c>
      <c r="F172" s="831">
        <v>71961</v>
      </c>
      <c r="G172" s="832">
        <v>5.82</v>
      </c>
      <c r="H172" s="829">
        <v>8</v>
      </c>
      <c r="I172" s="829" t="s">
        <v>322</v>
      </c>
      <c r="J172" s="1265">
        <f>H172</f>
        <v>8</v>
      </c>
      <c r="K172" s="840" t="s">
        <v>660</v>
      </c>
      <c r="L172" s="841" t="s">
        <v>661</v>
      </c>
      <c r="M172" s="841" t="s">
        <v>352</v>
      </c>
      <c r="N172" s="841" t="s">
        <v>674</v>
      </c>
      <c r="O172" s="841"/>
      <c r="P172" s="841" t="s">
        <v>5</v>
      </c>
      <c r="Q172" s="841" t="s">
        <v>323</v>
      </c>
      <c r="R172" s="840" t="s">
        <v>652</v>
      </c>
      <c r="S172" s="829"/>
      <c r="T172" s="829" t="s">
        <v>5</v>
      </c>
      <c r="U172" s="829" t="s">
        <v>323</v>
      </c>
      <c r="V172" s="847" t="s">
        <v>652</v>
      </c>
    </row>
    <row r="173" spans="1:22" outlineLevel="1">
      <c r="A173" s="847" t="s">
        <v>287</v>
      </c>
      <c r="B173" s="829" t="s">
        <v>3464</v>
      </c>
      <c r="C173" s="839">
        <v>43245</v>
      </c>
      <c r="D173" s="829" t="s">
        <v>3472</v>
      </c>
      <c r="E173" s="830" t="s">
        <v>3546</v>
      </c>
      <c r="F173" s="831">
        <v>71961</v>
      </c>
      <c r="G173" s="832">
        <v>55.99</v>
      </c>
      <c r="H173" s="829">
        <v>77</v>
      </c>
      <c r="I173" s="829" t="s">
        <v>322</v>
      </c>
      <c r="J173" s="1265">
        <f>H173</f>
        <v>77</v>
      </c>
      <c r="K173" s="840" t="s">
        <v>1465</v>
      </c>
      <c r="L173" s="841" t="s">
        <v>661</v>
      </c>
      <c r="M173" s="841" t="s">
        <v>352</v>
      </c>
      <c r="N173" s="841"/>
      <c r="O173" s="841"/>
      <c r="P173" s="841" t="s">
        <v>5</v>
      </c>
      <c r="Q173" s="841" t="s">
        <v>323</v>
      </c>
      <c r="R173" s="840" t="s">
        <v>652</v>
      </c>
      <c r="S173" s="829"/>
      <c r="T173" s="829" t="s">
        <v>5</v>
      </c>
      <c r="U173" s="829" t="s">
        <v>323</v>
      </c>
      <c r="V173" s="847" t="s">
        <v>652</v>
      </c>
    </row>
    <row r="174" spans="1:22" outlineLevel="1">
      <c r="A174" s="847" t="s">
        <v>287</v>
      </c>
      <c r="B174" s="829" t="s">
        <v>3464</v>
      </c>
      <c r="C174" s="839">
        <v>43241</v>
      </c>
      <c r="D174" s="829" t="s">
        <v>3516</v>
      </c>
      <c r="E174" s="830" t="s">
        <v>3547</v>
      </c>
      <c r="F174" s="831">
        <v>71961</v>
      </c>
      <c r="G174" s="832">
        <v>7.27</v>
      </c>
      <c r="H174" s="829">
        <v>10</v>
      </c>
      <c r="I174" s="829" t="s">
        <v>322</v>
      </c>
      <c r="J174" s="1265">
        <f>H174</f>
        <v>10</v>
      </c>
      <c r="K174" s="840" t="s">
        <v>835</v>
      </c>
      <c r="L174" s="841" t="s">
        <v>661</v>
      </c>
      <c r="M174" s="841" t="s">
        <v>352</v>
      </c>
      <c r="N174" s="841"/>
      <c r="O174" s="841"/>
      <c r="P174" s="841" t="s">
        <v>5</v>
      </c>
      <c r="Q174" s="841" t="s">
        <v>323</v>
      </c>
      <c r="R174" s="840" t="s">
        <v>652</v>
      </c>
      <c r="S174" s="829"/>
      <c r="T174" s="829" t="s">
        <v>5</v>
      </c>
      <c r="U174" s="829" t="s">
        <v>323</v>
      </c>
      <c r="V174" s="847" t="s">
        <v>652</v>
      </c>
    </row>
    <row r="175" spans="1:22">
      <c r="A175" s="842" t="s">
        <v>647</v>
      </c>
      <c r="B175" s="842"/>
      <c r="C175" s="842"/>
      <c r="D175" s="842"/>
      <c r="E175" s="843"/>
      <c r="F175" s="844"/>
      <c r="G175" s="845">
        <f>SUM(G172:G174)</f>
        <v>69.08</v>
      </c>
      <c r="H175" s="846">
        <f>SUM(H172:H174)</f>
        <v>95</v>
      </c>
      <c r="I175" s="842"/>
      <c r="J175" s="1266">
        <f>SUM(J172:J174)</f>
        <v>95</v>
      </c>
      <c r="K175" s="842"/>
      <c r="L175" s="842"/>
      <c r="M175" s="842"/>
      <c r="N175" s="842"/>
      <c r="O175" s="842"/>
      <c r="P175" s="842"/>
      <c r="Q175" s="842"/>
      <c r="R175" s="842"/>
      <c r="S175" s="829"/>
      <c r="T175" s="829"/>
      <c r="U175" s="829"/>
      <c r="V175" s="829"/>
    </row>
    <row r="176" spans="1:22" outlineLevel="1">
      <c r="A176" s="847" t="s">
        <v>289</v>
      </c>
      <c r="B176" s="829" t="s">
        <v>3464</v>
      </c>
      <c r="C176" s="839">
        <v>43249</v>
      </c>
      <c r="D176" s="829" t="s">
        <v>3474</v>
      </c>
      <c r="E176" s="830" t="s">
        <v>3548</v>
      </c>
      <c r="F176" s="831">
        <v>71961</v>
      </c>
      <c r="G176" s="832">
        <v>53.37</v>
      </c>
      <c r="H176" s="829">
        <v>73.400000000000006</v>
      </c>
      <c r="I176" s="829" t="s">
        <v>322</v>
      </c>
      <c r="J176" s="1265">
        <f t="shared" ref="J176:J194" si="4">H176</f>
        <v>73.400000000000006</v>
      </c>
      <c r="K176" s="840" t="s">
        <v>691</v>
      </c>
      <c r="L176" s="841" t="s">
        <v>661</v>
      </c>
      <c r="M176" s="841" t="s">
        <v>352</v>
      </c>
      <c r="N176" s="841" t="s">
        <v>674</v>
      </c>
      <c r="O176" s="841"/>
      <c r="P176" s="841" t="s">
        <v>5</v>
      </c>
      <c r="Q176" s="841" t="s">
        <v>323</v>
      </c>
      <c r="R176" s="840" t="s">
        <v>652</v>
      </c>
      <c r="S176" s="829"/>
      <c r="T176" s="829" t="s">
        <v>5</v>
      </c>
      <c r="U176" s="829" t="s">
        <v>323</v>
      </c>
      <c r="V176" s="847" t="s">
        <v>652</v>
      </c>
    </row>
    <row r="177" spans="1:22" outlineLevel="1">
      <c r="A177" s="847" t="s">
        <v>289</v>
      </c>
      <c r="B177" s="829" t="s">
        <v>3464</v>
      </c>
      <c r="C177" s="839">
        <v>43238</v>
      </c>
      <c r="D177" s="829" t="s">
        <v>3485</v>
      </c>
      <c r="E177" s="830" t="s">
        <v>3549</v>
      </c>
      <c r="F177" s="831">
        <v>71961</v>
      </c>
      <c r="G177" s="832">
        <v>5.45</v>
      </c>
      <c r="H177" s="829">
        <v>7.5</v>
      </c>
      <c r="I177" s="829" t="s">
        <v>322</v>
      </c>
      <c r="J177" s="1265">
        <f t="shared" si="4"/>
        <v>7.5</v>
      </c>
      <c r="K177" s="840" t="s">
        <v>691</v>
      </c>
      <c r="L177" s="841" t="s">
        <v>661</v>
      </c>
      <c r="M177" s="841" t="s">
        <v>352</v>
      </c>
      <c r="N177" s="841" t="s">
        <v>760</v>
      </c>
      <c r="O177" s="841"/>
      <c r="P177" s="841" t="s">
        <v>5</v>
      </c>
      <c r="Q177" s="841" t="s">
        <v>323</v>
      </c>
      <c r="R177" s="840" t="s">
        <v>652</v>
      </c>
      <c r="S177" s="829"/>
      <c r="T177" s="829" t="s">
        <v>5</v>
      </c>
      <c r="U177" s="829" t="s">
        <v>323</v>
      </c>
      <c r="V177" s="847" t="s">
        <v>652</v>
      </c>
    </row>
    <row r="178" spans="1:22" outlineLevel="1">
      <c r="A178" s="847" t="s">
        <v>289</v>
      </c>
      <c r="B178" s="829" t="s">
        <v>3464</v>
      </c>
      <c r="C178" s="839">
        <v>43238</v>
      </c>
      <c r="D178" s="829" t="s">
        <v>3485</v>
      </c>
      <c r="E178" s="830" t="s">
        <v>3550</v>
      </c>
      <c r="F178" s="831">
        <v>71961</v>
      </c>
      <c r="G178" s="832">
        <v>26.1</v>
      </c>
      <c r="H178" s="829">
        <v>35.9</v>
      </c>
      <c r="I178" s="829" t="s">
        <v>322</v>
      </c>
      <c r="J178" s="1265">
        <f t="shared" si="4"/>
        <v>35.9</v>
      </c>
      <c r="K178" s="840" t="s">
        <v>691</v>
      </c>
      <c r="L178" s="841" t="s">
        <v>661</v>
      </c>
      <c r="M178" s="841" t="s">
        <v>352</v>
      </c>
      <c r="N178" s="841" t="s">
        <v>725</v>
      </c>
      <c r="O178" s="841"/>
      <c r="P178" s="841" t="s">
        <v>5</v>
      </c>
      <c r="Q178" s="841" t="s">
        <v>323</v>
      </c>
      <c r="R178" s="840" t="s">
        <v>652</v>
      </c>
      <c r="S178" s="829"/>
      <c r="T178" s="829" t="s">
        <v>5</v>
      </c>
      <c r="U178" s="829" t="s">
        <v>323</v>
      </c>
      <c r="V178" s="847" t="s">
        <v>652</v>
      </c>
    </row>
    <row r="179" spans="1:22" outlineLevel="1">
      <c r="A179" s="847" t="s">
        <v>289</v>
      </c>
      <c r="B179" s="829" t="s">
        <v>3464</v>
      </c>
      <c r="C179" s="839">
        <v>43238</v>
      </c>
      <c r="D179" s="829" t="s">
        <v>3485</v>
      </c>
      <c r="E179" s="830" t="s">
        <v>3551</v>
      </c>
      <c r="F179" s="831">
        <v>71961</v>
      </c>
      <c r="G179" s="832">
        <v>5.2</v>
      </c>
      <c r="H179" s="829">
        <v>7.15</v>
      </c>
      <c r="I179" s="829" t="s">
        <v>322</v>
      </c>
      <c r="J179" s="1265">
        <f t="shared" si="4"/>
        <v>7.15</v>
      </c>
      <c r="K179" s="840" t="s">
        <v>691</v>
      </c>
      <c r="L179" s="841" t="s">
        <v>661</v>
      </c>
      <c r="M179" s="841" t="s">
        <v>352</v>
      </c>
      <c r="N179" s="841" t="s">
        <v>799</v>
      </c>
      <c r="O179" s="841"/>
      <c r="P179" s="841" t="s">
        <v>5</v>
      </c>
      <c r="Q179" s="841" t="s">
        <v>323</v>
      </c>
      <c r="R179" s="840" t="s">
        <v>652</v>
      </c>
      <c r="S179" s="829"/>
      <c r="T179" s="829" t="s">
        <v>5</v>
      </c>
      <c r="U179" s="829" t="s">
        <v>323</v>
      </c>
      <c r="V179" s="847" t="s">
        <v>652</v>
      </c>
    </row>
    <row r="180" spans="1:22" outlineLevel="1">
      <c r="A180" s="847" t="s">
        <v>289</v>
      </c>
      <c r="B180" s="829" t="s">
        <v>3464</v>
      </c>
      <c r="C180" s="839">
        <v>43238</v>
      </c>
      <c r="D180" s="829" t="s">
        <v>3485</v>
      </c>
      <c r="E180" s="830" t="s">
        <v>3552</v>
      </c>
      <c r="F180" s="831">
        <v>71961</v>
      </c>
      <c r="G180" s="832">
        <v>24.18</v>
      </c>
      <c r="H180" s="829">
        <v>33.25</v>
      </c>
      <c r="I180" s="829" t="s">
        <v>322</v>
      </c>
      <c r="J180" s="1265">
        <f t="shared" si="4"/>
        <v>33.25</v>
      </c>
      <c r="K180" s="840" t="s">
        <v>691</v>
      </c>
      <c r="L180" s="841" t="s">
        <v>661</v>
      </c>
      <c r="M180" s="841" t="s">
        <v>352</v>
      </c>
      <c r="N180" s="841" t="s">
        <v>1003</v>
      </c>
      <c r="O180" s="841"/>
      <c r="P180" s="841" t="s">
        <v>5</v>
      </c>
      <c r="Q180" s="841" t="s">
        <v>323</v>
      </c>
      <c r="R180" s="840" t="s">
        <v>652</v>
      </c>
      <c r="S180" s="829"/>
      <c r="T180" s="829" t="s">
        <v>5</v>
      </c>
      <c r="U180" s="829" t="s">
        <v>323</v>
      </c>
      <c r="V180" s="847" t="s">
        <v>652</v>
      </c>
    </row>
    <row r="181" spans="1:22" outlineLevel="1">
      <c r="A181" s="847" t="s">
        <v>289</v>
      </c>
      <c r="B181" s="829" t="s">
        <v>3464</v>
      </c>
      <c r="C181" s="839">
        <v>43238</v>
      </c>
      <c r="D181" s="829" t="s">
        <v>3485</v>
      </c>
      <c r="E181" s="830" t="s">
        <v>3553</v>
      </c>
      <c r="F181" s="831">
        <v>71961</v>
      </c>
      <c r="G181" s="832">
        <v>10.52</v>
      </c>
      <c r="H181" s="829">
        <v>14.47</v>
      </c>
      <c r="I181" s="829" t="s">
        <v>322</v>
      </c>
      <c r="J181" s="1265">
        <f t="shared" si="4"/>
        <v>14.47</v>
      </c>
      <c r="K181" s="840" t="s">
        <v>691</v>
      </c>
      <c r="L181" s="841" t="s">
        <v>661</v>
      </c>
      <c r="M181" s="841" t="s">
        <v>352</v>
      </c>
      <c r="N181" s="841" t="s">
        <v>746</v>
      </c>
      <c r="O181" s="841"/>
      <c r="P181" s="841" t="s">
        <v>5</v>
      </c>
      <c r="Q181" s="841" t="s">
        <v>323</v>
      </c>
      <c r="R181" s="840" t="s">
        <v>652</v>
      </c>
      <c r="S181" s="829"/>
      <c r="T181" s="829" t="s">
        <v>5</v>
      </c>
      <c r="U181" s="829" t="s">
        <v>323</v>
      </c>
      <c r="V181" s="847" t="s">
        <v>652</v>
      </c>
    </row>
    <row r="182" spans="1:22" outlineLevel="1">
      <c r="A182" s="847" t="s">
        <v>289</v>
      </c>
      <c r="B182" s="829" t="s">
        <v>3464</v>
      </c>
      <c r="C182" s="839">
        <v>43238</v>
      </c>
      <c r="D182" s="829" t="s">
        <v>3485</v>
      </c>
      <c r="E182" s="830" t="s">
        <v>3554</v>
      </c>
      <c r="F182" s="831">
        <v>71961</v>
      </c>
      <c r="G182" s="832">
        <v>48.35</v>
      </c>
      <c r="H182" s="829">
        <v>66.5</v>
      </c>
      <c r="I182" s="829" t="s">
        <v>322</v>
      </c>
      <c r="J182" s="1265">
        <f t="shared" si="4"/>
        <v>66.5</v>
      </c>
      <c r="K182" s="840" t="s">
        <v>691</v>
      </c>
      <c r="L182" s="841" t="s">
        <v>661</v>
      </c>
      <c r="M182" s="841" t="s">
        <v>352</v>
      </c>
      <c r="N182" s="841" t="s">
        <v>674</v>
      </c>
      <c r="O182" s="841"/>
      <c r="P182" s="841" t="s">
        <v>5</v>
      </c>
      <c r="Q182" s="841" t="s">
        <v>323</v>
      </c>
      <c r="R182" s="840" t="s">
        <v>652</v>
      </c>
      <c r="S182" s="829"/>
      <c r="T182" s="829" t="s">
        <v>5</v>
      </c>
      <c r="U182" s="829" t="s">
        <v>323</v>
      </c>
      <c r="V182" s="847" t="s">
        <v>652</v>
      </c>
    </row>
    <row r="183" spans="1:22" outlineLevel="1">
      <c r="A183" s="847" t="s">
        <v>289</v>
      </c>
      <c r="B183" s="829" t="s">
        <v>3464</v>
      </c>
      <c r="C183" s="839">
        <v>43238</v>
      </c>
      <c r="D183" s="829" t="s">
        <v>3485</v>
      </c>
      <c r="E183" s="830" t="s">
        <v>3555</v>
      </c>
      <c r="F183" s="831">
        <v>71961</v>
      </c>
      <c r="G183" s="832">
        <v>59.26</v>
      </c>
      <c r="H183" s="829">
        <v>81.5</v>
      </c>
      <c r="I183" s="829" t="s">
        <v>322</v>
      </c>
      <c r="J183" s="1265">
        <f t="shared" si="4"/>
        <v>81.5</v>
      </c>
      <c r="K183" s="840" t="s">
        <v>691</v>
      </c>
      <c r="L183" s="841" t="s">
        <v>661</v>
      </c>
      <c r="M183" s="841" t="s">
        <v>352</v>
      </c>
      <c r="N183" s="841" t="s">
        <v>662</v>
      </c>
      <c r="O183" s="841"/>
      <c r="P183" s="841" t="s">
        <v>5</v>
      </c>
      <c r="Q183" s="841" t="s">
        <v>323</v>
      </c>
      <c r="R183" s="840" t="s">
        <v>652</v>
      </c>
      <c r="S183" s="829"/>
      <c r="T183" s="829" t="s">
        <v>5</v>
      </c>
      <c r="U183" s="829" t="s">
        <v>323</v>
      </c>
      <c r="V183" s="847" t="s">
        <v>652</v>
      </c>
    </row>
    <row r="184" spans="1:22" outlineLevel="1">
      <c r="A184" s="847" t="s">
        <v>289</v>
      </c>
      <c r="B184" s="829" t="s">
        <v>3464</v>
      </c>
      <c r="C184" s="839">
        <v>43238</v>
      </c>
      <c r="D184" s="829" t="s">
        <v>3485</v>
      </c>
      <c r="E184" s="830" t="s">
        <v>3556</v>
      </c>
      <c r="F184" s="831">
        <v>71961</v>
      </c>
      <c r="G184" s="832">
        <v>59.26</v>
      </c>
      <c r="H184" s="829">
        <v>81.5</v>
      </c>
      <c r="I184" s="829" t="s">
        <v>322</v>
      </c>
      <c r="J184" s="1265">
        <f t="shared" si="4"/>
        <v>81.5</v>
      </c>
      <c r="K184" s="840" t="s">
        <v>691</v>
      </c>
      <c r="L184" s="841" t="s">
        <v>661</v>
      </c>
      <c r="M184" s="841" t="s">
        <v>352</v>
      </c>
      <c r="N184" s="841" t="s">
        <v>791</v>
      </c>
      <c r="O184" s="841"/>
      <c r="P184" s="841" t="s">
        <v>5</v>
      </c>
      <c r="Q184" s="841" t="s">
        <v>323</v>
      </c>
      <c r="R184" s="840" t="s">
        <v>652</v>
      </c>
      <c r="S184" s="829"/>
      <c r="T184" s="829" t="s">
        <v>5</v>
      </c>
      <c r="U184" s="829" t="s">
        <v>323</v>
      </c>
      <c r="V184" s="847" t="s">
        <v>652</v>
      </c>
    </row>
    <row r="185" spans="1:22" outlineLevel="1">
      <c r="A185" s="847" t="s">
        <v>289</v>
      </c>
      <c r="B185" s="829" t="s">
        <v>3464</v>
      </c>
      <c r="C185" s="839">
        <v>43238</v>
      </c>
      <c r="D185" s="829" t="s">
        <v>3485</v>
      </c>
      <c r="E185" s="830" t="s">
        <v>3557</v>
      </c>
      <c r="F185" s="831">
        <v>71961</v>
      </c>
      <c r="G185" s="832">
        <v>1.78</v>
      </c>
      <c r="H185" s="829">
        <v>2.4500000000000002</v>
      </c>
      <c r="I185" s="829" t="s">
        <v>322</v>
      </c>
      <c r="J185" s="1265">
        <f t="shared" si="4"/>
        <v>2.4500000000000002</v>
      </c>
      <c r="K185" s="840" t="s">
        <v>691</v>
      </c>
      <c r="L185" s="841" t="s">
        <v>661</v>
      </c>
      <c r="M185" s="841" t="s">
        <v>352</v>
      </c>
      <c r="N185" s="841" t="s">
        <v>783</v>
      </c>
      <c r="O185" s="841"/>
      <c r="P185" s="841" t="s">
        <v>5</v>
      </c>
      <c r="Q185" s="841" t="s">
        <v>323</v>
      </c>
      <c r="R185" s="840" t="s">
        <v>652</v>
      </c>
      <c r="S185" s="829"/>
      <c r="T185" s="829" t="s">
        <v>5</v>
      </c>
      <c r="U185" s="829" t="s">
        <v>323</v>
      </c>
      <c r="V185" s="847" t="s">
        <v>652</v>
      </c>
    </row>
    <row r="186" spans="1:22" outlineLevel="1">
      <c r="A186" s="847" t="s">
        <v>289</v>
      </c>
      <c r="B186" s="829" t="s">
        <v>3464</v>
      </c>
      <c r="C186" s="839">
        <v>43238</v>
      </c>
      <c r="D186" s="829" t="s">
        <v>3485</v>
      </c>
      <c r="E186" s="830" t="s">
        <v>3558</v>
      </c>
      <c r="F186" s="831">
        <v>71961</v>
      </c>
      <c r="G186" s="832">
        <v>44.03</v>
      </c>
      <c r="H186" s="829">
        <v>60.55</v>
      </c>
      <c r="I186" s="829" t="s">
        <v>322</v>
      </c>
      <c r="J186" s="1265">
        <f t="shared" si="4"/>
        <v>60.55</v>
      </c>
      <c r="K186" s="840" t="s">
        <v>691</v>
      </c>
      <c r="L186" s="841" t="s">
        <v>661</v>
      </c>
      <c r="M186" s="841" t="s">
        <v>352</v>
      </c>
      <c r="N186" s="841" t="s">
        <v>758</v>
      </c>
      <c r="O186" s="841"/>
      <c r="P186" s="841" t="s">
        <v>5</v>
      </c>
      <c r="Q186" s="841" t="s">
        <v>323</v>
      </c>
      <c r="R186" s="840" t="s">
        <v>652</v>
      </c>
      <c r="S186" s="829"/>
      <c r="T186" s="829" t="s">
        <v>5</v>
      </c>
      <c r="U186" s="829" t="s">
        <v>323</v>
      </c>
      <c r="V186" s="847" t="s">
        <v>652</v>
      </c>
    </row>
    <row r="187" spans="1:22" outlineLevel="1">
      <c r="A187" s="847" t="s">
        <v>289</v>
      </c>
      <c r="B187" s="829" t="s">
        <v>3464</v>
      </c>
      <c r="C187" s="839">
        <v>43238</v>
      </c>
      <c r="D187" s="829" t="s">
        <v>3485</v>
      </c>
      <c r="E187" s="830" t="s">
        <v>3559</v>
      </c>
      <c r="F187" s="831">
        <v>71961</v>
      </c>
      <c r="G187" s="832">
        <v>11.85</v>
      </c>
      <c r="H187" s="829">
        <v>16.3</v>
      </c>
      <c r="I187" s="829" t="s">
        <v>322</v>
      </c>
      <c r="J187" s="1265">
        <f t="shared" si="4"/>
        <v>16.3</v>
      </c>
      <c r="K187" s="840" t="s">
        <v>691</v>
      </c>
      <c r="L187" s="841" t="s">
        <v>661</v>
      </c>
      <c r="M187" s="841" t="s">
        <v>352</v>
      </c>
      <c r="N187" s="841" t="s">
        <v>775</v>
      </c>
      <c r="O187" s="841"/>
      <c r="P187" s="841" t="s">
        <v>5</v>
      </c>
      <c r="Q187" s="841" t="s">
        <v>323</v>
      </c>
      <c r="R187" s="840" t="s">
        <v>652</v>
      </c>
      <c r="S187" s="829"/>
      <c r="T187" s="829" t="s">
        <v>5</v>
      </c>
      <c r="U187" s="829" t="s">
        <v>323</v>
      </c>
      <c r="V187" s="847" t="s">
        <v>652</v>
      </c>
    </row>
    <row r="188" spans="1:22" outlineLevel="1">
      <c r="A188" s="847" t="s">
        <v>289</v>
      </c>
      <c r="B188" s="829" t="s">
        <v>3464</v>
      </c>
      <c r="C188" s="839">
        <v>43238</v>
      </c>
      <c r="D188" s="829" t="s">
        <v>3485</v>
      </c>
      <c r="E188" s="830" t="s">
        <v>3560</v>
      </c>
      <c r="F188" s="831">
        <v>71961</v>
      </c>
      <c r="G188" s="832">
        <v>1.35</v>
      </c>
      <c r="H188" s="829">
        <v>1.85</v>
      </c>
      <c r="I188" s="829" t="s">
        <v>322</v>
      </c>
      <c r="J188" s="1265">
        <f t="shared" si="4"/>
        <v>1.85</v>
      </c>
      <c r="K188" s="840" t="s">
        <v>691</v>
      </c>
      <c r="L188" s="841" t="s">
        <v>661</v>
      </c>
      <c r="M188" s="841" t="s">
        <v>352</v>
      </c>
      <c r="N188" s="841" t="s">
        <v>799</v>
      </c>
      <c r="O188" s="841"/>
      <c r="P188" s="841" t="s">
        <v>5</v>
      </c>
      <c r="Q188" s="841" t="s">
        <v>323</v>
      </c>
      <c r="R188" s="840" t="s">
        <v>652</v>
      </c>
      <c r="S188" s="829"/>
      <c r="T188" s="829" t="s">
        <v>5</v>
      </c>
      <c r="U188" s="829" t="s">
        <v>323</v>
      </c>
      <c r="V188" s="847" t="s">
        <v>652</v>
      </c>
    </row>
    <row r="189" spans="1:22" outlineLevel="1">
      <c r="A189" s="847" t="s">
        <v>289</v>
      </c>
      <c r="B189" s="829" t="s">
        <v>3464</v>
      </c>
      <c r="C189" s="839">
        <v>43238</v>
      </c>
      <c r="D189" s="829" t="s">
        <v>3485</v>
      </c>
      <c r="E189" s="830" t="s">
        <v>3561</v>
      </c>
      <c r="F189" s="831">
        <v>71961</v>
      </c>
      <c r="G189" s="832">
        <v>6.18</v>
      </c>
      <c r="H189" s="829">
        <v>8.5</v>
      </c>
      <c r="I189" s="829" t="s">
        <v>322</v>
      </c>
      <c r="J189" s="1265">
        <f t="shared" si="4"/>
        <v>8.5</v>
      </c>
      <c r="K189" s="840" t="s">
        <v>691</v>
      </c>
      <c r="L189" s="841" t="s">
        <v>661</v>
      </c>
      <c r="M189" s="841" t="s">
        <v>352</v>
      </c>
      <c r="N189" s="841" t="s">
        <v>1003</v>
      </c>
      <c r="O189" s="841"/>
      <c r="P189" s="841" t="s">
        <v>5</v>
      </c>
      <c r="Q189" s="841" t="s">
        <v>323</v>
      </c>
      <c r="R189" s="840" t="s">
        <v>652</v>
      </c>
      <c r="S189" s="829"/>
      <c r="T189" s="829" t="s">
        <v>5</v>
      </c>
      <c r="U189" s="829" t="s">
        <v>323</v>
      </c>
      <c r="V189" s="847" t="s">
        <v>652</v>
      </c>
    </row>
    <row r="190" spans="1:22" outlineLevel="1">
      <c r="A190" s="847" t="s">
        <v>289</v>
      </c>
      <c r="B190" s="829" t="s">
        <v>3464</v>
      </c>
      <c r="C190" s="839">
        <v>43238</v>
      </c>
      <c r="D190" s="829" t="s">
        <v>3485</v>
      </c>
      <c r="E190" s="830" t="s">
        <v>3562</v>
      </c>
      <c r="F190" s="831">
        <v>71961</v>
      </c>
      <c r="G190" s="832">
        <v>21.01</v>
      </c>
      <c r="H190" s="829">
        <v>28.9</v>
      </c>
      <c r="I190" s="829" t="s">
        <v>322</v>
      </c>
      <c r="J190" s="1265">
        <f t="shared" si="4"/>
        <v>28.9</v>
      </c>
      <c r="K190" s="840" t="s">
        <v>691</v>
      </c>
      <c r="L190" s="841" t="s">
        <v>661</v>
      </c>
      <c r="M190" s="841" t="s">
        <v>352</v>
      </c>
      <c r="N190" s="841" t="s">
        <v>746</v>
      </c>
      <c r="O190" s="841"/>
      <c r="P190" s="841" t="s">
        <v>5</v>
      </c>
      <c r="Q190" s="841" t="s">
        <v>323</v>
      </c>
      <c r="R190" s="840" t="s">
        <v>652</v>
      </c>
      <c r="S190" s="829"/>
      <c r="T190" s="829" t="s">
        <v>5</v>
      </c>
      <c r="U190" s="829" t="s">
        <v>323</v>
      </c>
      <c r="V190" s="847" t="s">
        <v>652</v>
      </c>
    </row>
    <row r="191" spans="1:22" outlineLevel="1">
      <c r="A191" s="847" t="s">
        <v>289</v>
      </c>
      <c r="B191" s="829" t="s">
        <v>3464</v>
      </c>
      <c r="C191" s="839">
        <v>43238</v>
      </c>
      <c r="D191" s="829" t="s">
        <v>3485</v>
      </c>
      <c r="E191" s="830" t="s">
        <v>3563</v>
      </c>
      <c r="F191" s="831">
        <v>71961</v>
      </c>
      <c r="G191" s="832">
        <v>32.72</v>
      </c>
      <c r="H191" s="829">
        <v>45</v>
      </c>
      <c r="I191" s="829" t="s">
        <v>322</v>
      </c>
      <c r="J191" s="1265">
        <f t="shared" si="4"/>
        <v>45</v>
      </c>
      <c r="K191" s="840" t="s">
        <v>691</v>
      </c>
      <c r="L191" s="841" t="s">
        <v>661</v>
      </c>
      <c r="M191" s="841" t="s">
        <v>352</v>
      </c>
      <c r="N191" s="841" t="s">
        <v>674</v>
      </c>
      <c r="O191" s="841"/>
      <c r="P191" s="841" t="s">
        <v>5</v>
      </c>
      <c r="Q191" s="841" t="s">
        <v>323</v>
      </c>
      <c r="R191" s="840" t="s">
        <v>652</v>
      </c>
      <c r="S191" s="829"/>
      <c r="T191" s="829" t="s">
        <v>5</v>
      </c>
      <c r="U191" s="829" t="s">
        <v>323</v>
      </c>
      <c r="V191" s="847" t="s">
        <v>652</v>
      </c>
    </row>
    <row r="192" spans="1:22" outlineLevel="1">
      <c r="A192" s="847" t="s">
        <v>289</v>
      </c>
      <c r="B192" s="829" t="s">
        <v>3464</v>
      </c>
      <c r="C192" s="839">
        <v>43238</v>
      </c>
      <c r="D192" s="829" t="s">
        <v>3485</v>
      </c>
      <c r="E192" s="830" t="s">
        <v>3564</v>
      </c>
      <c r="F192" s="831">
        <v>71961</v>
      </c>
      <c r="G192" s="832">
        <v>41.52</v>
      </c>
      <c r="H192" s="829">
        <v>57.1</v>
      </c>
      <c r="I192" s="829" t="s">
        <v>322</v>
      </c>
      <c r="J192" s="1265">
        <f t="shared" si="4"/>
        <v>57.1</v>
      </c>
      <c r="K192" s="840" t="s">
        <v>691</v>
      </c>
      <c r="L192" s="841" t="s">
        <v>661</v>
      </c>
      <c r="M192" s="841" t="s">
        <v>352</v>
      </c>
      <c r="N192" s="841" t="s">
        <v>662</v>
      </c>
      <c r="O192" s="841"/>
      <c r="P192" s="841" t="s">
        <v>5</v>
      </c>
      <c r="Q192" s="841" t="s">
        <v>323</v>
      </c>
      <c r="R192" s="840" t="s">
        <v>652</v>
      </c>
      <c r="S192" s="829"/>
      <c r="T192" s="829" t="s">
        <v>5</v>
      </c>
      <c r="U192" s="829" t="s">
        <v>323</v>
      </c>
      <c r="V192" s="847" t="s">
        <v>652</v>
      </c>
    </row>
    <row r="193" spans="1:22" outlineLevel="1">
      <c r="A193" s="847" t="s">
        <v>289</v>
      </c>
      <c r="B193" s="829" t="s">
        <v>3464</v>
      </c>
      <c r="C193" s="839">
        <v>43238</v>
      </c>
      <c r="D193" s="829" t="s">
        <v>3485</v>
      </c>
      <c r="E193" s="830" t="s">
        <v>3565</v>
      </c>
      <c r="F193" s="831">
        <v>71961</v>
      </c>
      <c r="G193" s="832">
        <v>38.99</v>
      </c>
      <c r="H193" s="829">
        <v>53.62</v>
      </c>
      <c r="I193" s="829" t="s">
        <v>322</v>
      </c>
      <c r="J193" s="1265">
        <f t="shared" si="4"/>
        <v>53.62</v>
      </c>
      <c r="K193" s="840" t="s">
        <v>691</v>
      </c>
      <c r="L193" s="841" t="s">
        <v>661</v>
      </c>
      <c r="M193" s="841" t="s">
        <v>352</v>
      </c>
      <c r="N193" s="841" t="s">
        <v>760</v>
      </c>
      <c r="O193" s="841"/>
      <c r="P193" s="841" t="s">
        <v>5</v>
      </c>
      <c r="Q193" s="841" t="s">
        <v>323</v>
      </c>
      <c r="R193" s="840" t="s">
        <v>652</v>
      </c>
      <c r="S193" s="829"/>
      <c r="T193" s="829" t="s">
        <v>5</v>
      </c>
      <c r="U193" s="829" t="s">
        <v>323</v>
      </c>
      <c r="V193" s="847" t="s">
        <v>652</v>
      </c>
    </row>
    <row r="194" spans="1:22" outlineLevel="1">
      <c r="A194" s="847" t="s">
        <v>289</v>
      </c>
      <c r="B194" s="829" t="s">
        <v>3464</v>
      </c>
      <c r="C194" s="839">
        <v>43238</v>
      </c>
      <c r="D194" s="829" t="s">
        <v>3485</v>
      </c>
      <c r="E194" s="830" t="s">
        <v>3566</v>
      </c>
      <c r="F194" s="831">
        <v>71961</v>
      </c>
      <c r="G194" s="832">
        <v>4.84</v>
      </c>
      <c r="H194" s="829">
        <v>6.65</v>
      </c>
      <c r="I194" s="829" t="s">
        <v>322</v>
      </c>
      <c r="J194" s="1265">
        <f t="shared" si="4"/>
        <v>6.65</v>
      </c>
      <c r="K194" s="840" t="s">
        <v>691</v>
      </c>
      <c r="L194" s="841" t="s">
        <v>661</v>
      </c>
      <c r="M194" s="841" t="s">
        <v>352</v>
      </c>
      <c r="N194" s="841" t="s">
        <v>725</v>
      </c>
      <c r="O194" s="841"/>
      <c r="P194" s="841" t="s">
        <v>5</v>
      </c>
      <c r="Q194" s="841" t="s">
        <v>323</v>
      </c>
      <c r="R194" s="840" t="s">
        <v>652</v>
      </c>
      <c r="S194" s="829"/>
      <c r="T194" s="829" t="s">
        <v>5</v>
      </c>
      <c r="U194" s="829" t="s">
        <v>323</v>
      </c>
      <c r="V194" s="847" t="s">
        <v>652</v>
      </c>
    </row>
    <row r="195" spans="1:22">
      <c r="A195" s="842" t="s">
        <v>647</v>
      </c>
      <c r="B195" s="842"/>
      <c r="C195" s="842"/>
      <c r="D195" s="842"/>
      <c r="E195" s="843"/>
      <c r="F195" s="844"/>
      <c r="G195" s="845">
        <f>SUM(G176:G194)</f>
        <v>495.96</v>
      </c>
      <c r="H195" s="846">
        <f>SUM(H176:H194)</f>
        <v>682.09</v>
      </c>
      <c r="I195" s="842"/>
      <c r="J195" s="1266">
        <f>SUM(J176:J194)</f>
        <v>682.09</v>
      </c>
      <c r="K195" s="842"/>
      <c r="L195" s="842"/>
      <c r="M195" s="842"/>
      <c r="N195" s="842"/>
      <c r="O195" s="842"/>
      <c r="P195" s="842"/>
      <c r="Q195" s="842"/>
      <c r="R195" s="842"/>
      <c r="S195" s="829"/>
      <c r="T195" s="829"/>
      <c r="U195" s="829"/>
      <c r="V195" s="829"/>
    </row>
    <row r="196" spans="1:22" outlineLevel="1">
      <c r="A196" s="847" t="s">
        <v>292</v>
      </c>
      <c r="B196" s="829" t="s">
        <v>3464</v>
      </c>
      <c r="C196" s="839">
        <v>43222</v>
      </c>
      <c r="D196" s="829" t="s">
        <v>3567</v>
      </c>
      <c r="E196" s="830" t="s">
        <v>3568</v>
      </c>
      <c r="F196" s="831">
        <v>71966</v>
      </c>
      <c r="G196" s="832">
        <v>6.22</v>
      </c>
      <c r="H196" s="829">
        <v>8.5500000000000007</v>
      </c>
      <c r="I196" s="829" t="s">
        <v>322</v>
      </c>
      <c r="J196" s="1265">
        <f>H196</f>
        <v>8.5500000000000007</v>
      </c>
      <c r="K196" s="840" t="s">
        <v>865</v>
      </c>
      <c r="L196" s="841" t="s">
        <v>665</v>
      </c>
      <c r="M196" s="841" t="s">
        <v>352</v>
      </c>
      <c r="N196" s="841" t="s">
        <v>2952</v>
      </c>
      <c r="O196" s="841"/>
      <c r="P196" s="841" t="s">
        <v>5</v>
      </c>
      <c r="Q196" s="841" t="s">
        <v>323</v>
      </c>
      <c r="R196" s="840" t="s">
        <v>652</v>
      </c>
      <c r="S196" s="829"/>
      <c r="T196" s="829" t="s">
        <v>5</v>
      </c>
      <c r="U196" s="829" t="s">
        <v>323</v>
      </c>
      <c r="V196" s="847" t="s">
        <v>652</v>
      </c>
    </row>
    <row r="197" spans="1:22" outlineLevel="1">
      <c r="A197" s="847" t="s">
        <v>292</v>
      </c>
      <c r="B197" s="829" t="s">
        <v>3464</v>
      </c>
      <c r="C197" s="839">
        <v>43222</v>
      </c>
      <c r="D197" s="829" t="s">
        <v>3567</v>
      </c>
      <c r="E197" s="830" t="s">
        <v>3569</v>
      </c>
      <c r="F197" s="831">
        <v>71966</v>
      </c>
      <c r="G197" s="832">
        <v>5.39</v>
      </c>
      <c r="H197" s="829">
        <v>7.41</v>
      </c>
      <c r="I197" s="829" t="s">
        <v>322</v>
      </c>
      <c r="J197" s="1265">
        <f>H197</f>
        <v>7.41</v>
      </c>
      <c r="K197" s="840" t="s">
        <v>865</v>
      </c>
      <c r="L197" s="841" t="s">
        <v>665</v>
      </c>
      <c r="M197" s="841" t="s">
        <v>352</v>
      </c>
      <c r="N197" s="841" t="s">
        <v>815</v>
      </c>
      <c r="O197" s="841"/>
      <c r="P197" s="841" t="s">
        <v>5</v>
      </c>
      <c r="Q197" s="841" t="s">
        <v>323</v>
      </c>
      <c r="R197" s="840" t="s">
        <v>652</v>
      </c>
      <c r="S197" s="829"/>
      <c r="T197" s="829" t="s">
        <v>5</v>
      </c>
      <c r="U197" s="829" t="s">
        <v>323</v>
      </c>
      <c r="V197" s="847" t="s">
        <v>652</v>
      </c>
    </row>
    <row r="198" spans="1:22" outlineLevel="1">
      <c r="A198" s="847" t="s">
        <v>292</v>
      </c>
      <c r="B198" s="829" t="s">
        <v>3464</v>
      </c>
      <c r="C198" s="839">
        <v>43235</v>
      </c>
      <c r="D198" s="829" t="s">
        <v>3570</v>
      </c>
      <c r="E198" s="830" t="s">
        <v>3571</v>
      </c>
      <c r="F198" s="831">
        <v>71961</v>
      </c>
      <c r="G198" s="832">
        <v>394.78</v>
      </c>
      <c r="H198" s="829">
        <v>542.94000000000005</v>
      </c>
      <c r="I198" s="829" t="s">
        <v>322</v>
      </c>
      <c r="J198" s="1265">
        <f>H198</f>
        <v>542.94000000000005</v>
      </c>
      <c r="K198" s="840" t="s">
        <v>865</v>
      </c>
      <c r="L198" s="841" t="s">
        <v>661</v>
      </c>
      <c r="M198" s="841" t="s">
        <v>352</v>
      </c>
      <c r="N198" s="841" t="s">
        <v>1390</v>
      </c>
      <c r="O198" s="841"/>
      <c r="P198" s="841" t="s">
        <v>5</v>
      </c>
      <c r="Q198" s="841" t="s">
        <v>323</v>
      </c>
      <c r="R198" s="840" t="s">
        <v>652</v>
      </c>
      <c r="S198" s="829"/>
      <c r="T198" s="829" t="s">
        <v>5</v>
      </c>
      <c r="U198" s="829" t="s">
        <v>323</v>
      </c>
      <c r="V198" s="847" t="s">
        <v>652</v>
      </c>
    </row>
    <row r="199" spans="1:22" outlineLevel="1">
      <c r="A199" s="847" t="s">
        <v>292</v>
      </c>
      <c r="B199" s="829" t="s">
        <v>3464</v>
      </c>
      <c r="C199" s="839">
        <v>43235</v>
      </c>
      <c r="D199" s="829" t="s">
        <v>3572</v>
      </c>
      <c r="E199" s="830" t="s">
        <v>3573</v>
      </c>
      <c r="F199" s="831">
        <v>71961</v>
      </c>
      <c r="G199" s="832">
        <v>50.04</v>
      </c>
      <c r="H199" s="829">
        <v>68.819999999999993</v>
      </c>
      <c r="I199" s="829" t="s">
        <v>322</v>
      </c>
      <c r="J199" s="1265">
        <f>H199</f>
        <v>68.819999999999993</v>
      </c>
      <c r="K199" s="840" t="s">
        <v>865</v>
      </c>
      <c r="L199" s="841" t="s">
        <v>661</v>
      </c>
      <c r="M199" s="841" t="s">
        <v>352</v>
      </c>
      <c r="N199" s="841" t="s">
        <v>1390</v>
      </c>
      <c r="O199" s="841"/>
      <c r="P199" s="841" t="s">
        <v>5</v>
      </c>
      <c r="Q199" s="841" t="s">
        <v>323</v>
      </c>
      <c r="R199" s="840" t="s">
        <v>652</v>
      </c>
      <c r="S199" s="829"/>
      <c r="T199" s="829" t="s">
        <v>5</v>
      </c>
      <c r="U199" s="829" t="s">
        <v>323</v>
      </c>
      <c r="V199" s="847" t="s">
        <v>652</v>
      </c>
    </row>
    <row r="200" spans="1:22" outlineLevel="1">
      <c r="A200" s="847" t="s">
        <v>292</v>
      </c>
      <c r="B200" s="829" t="s">
        <v>3464</v>
      </c>
      <c r="C200" s="839">
        <v>43250</v>
      </c>
      <c r="D200" s="829" t="s">
        <v>3574</v>
      </c>
      <c r="E200" s="830" t="s">
        <v>3575</v>
      </c>
      <c r="F200" s="831">
        <v>71966</v>
      </c>
      <c r="G200" s="832">
        <v>58.9</v>
      </c>
      <c r="H200" s="829">
        <v>81</v>
      </c>
      <c r="I200" s="829" t="s">
        <v>322</v>
      </c>
      <c r="J200" s="1265">
        <f>H200</f>
        <v>81</v>
      </c>
      <c r="K200" s="840" t="s">
        <v>865</v>
      </c>
      <c r="L200" s="841" t="s">
        <v>665</v>
      </c>
      <c r="M200" s="841" t="s">
        <v>352</v>
      </c>
      <c r="N200" s="841" t="s">
        <v>815</v>
      </c>
      <c r="O200" s="841"/>
      <c r="P200" s="841" t="s">
        <v>5</v>
      </c>
      <c r="Q200" s="841" t="s">
        <v>323</v>
      </c>
      <c r="R200" s="840" t="s">
        <v>652</v>
      </c>
      <c r="S200" s="829"/>
      <c r="T200" s="829" t="s">
        <v>5</v>
      </c>
      <c r="U200" s="829" t="s">
        <v>323</v>
      </c>
      <c r="V200" s="847" t="s">
        <v>652</v>
      </c>
    </row>
    <row r="201" spans="1:22" outlineLevel="1">
      <c r="A201" s="847" t="s">
        <v>292</v>
      </c>
      <c r="B201" s="829" t="s">
        <v>3464</v>
      </c>
      <c r="C201" s="839">
        <v>43251</v>
      </c>
      <c r="D201" s="829" t="s">
        <v>3576</v>
      </c>
      <c r="E201" s="830" t="s">
        <v>2660</v>
      </c>
      <c r="F201" s="831">
        <v>71866</v>
      </c>
      <c r="G201" s="832">
        <v>-156.01</v>
      </c>
      <c r="H201" s="829">
        <v>-156.01</v>
      </c>
      <c r="I201" s="829" t="s">
        <v>60</v>
      </c>
      <c r="J201" s="1265">
        <v>-214.56</v>
      </c>
      <c r="K201" s="840" t="s">
        <v>2661</v>
      </c>
      <c r="L201" s="841" t="s">
        <v>645</v>
      </c>
      <c r="M201" s="841" t="s">
        <v>352</v>
      </c>
      <c r="N201" s="841" t="s">
        <v>1390</v>
      </c>
      <c r="O201" s="841"/>
      <c r="P201" s="841" t="s">
        <v>5</v>
      </c>
      <c r="Q201" s="841" t="s">
        <v>323</v>
      </c>
      <c r="R201" s="840" t="s">
        <v>652</v>
      </c>
      <c r="S201" s="829"/>
      <c r="T201" s="829" t="s">
        <v>5</v>
      </c>
      <c r="U201" s="829" t="s">
        <v>323</v>
      </c>
      <c r="V201" s="847" t="s">
        <v>652</v>
      </c>
    </row>
    <row r="202" spans="1:22">
      <c r="A202" s="842" t="s">
        <v>647</v>
      </c>
      <c r="B202" s="842"/>
      <c r="C202" s="842"/>
      <c r="D202" s="842"/>
      <c r="E202" s="843"/>
      <c r="F202" s="844"/>
      <c r="G202" s="845">
        <f>SUM(G196:G201)</f>
        <v>359.32000000000005</v>
      </c>
      <c r="H202" s="846">
        <f>SUM(H196:H201)</f>
        <v>552.71</v>
      </c>
      <c r="I202" s="842"/>
      <c r="J202" s="1266">
        <f>SUM(J196:J201)</f>
        <v>494.16</v>
      </c>
      <c r="K202" s="842"/>
      <c r="L202" s="842"/>
      <c r="M202" s="842"/>
      <c r="N202" s="842"/>
      <c r="O202" s="842"/>
      <c r="P202" s="842"/>
      <c r="Q202" s="842"/>
      <c r="R202" s="842"/>
      <c r="S202" s="829"/>
      <c r="T202" s="829"/>
      <c r="U202" s="829"/>
      <c r="V202" s="829"/>
    </row>
    <row r="203" spans="1:22" outlineLevel="1">
      <c r="A203" s="847" t="s">
        <v>293</v>
      </c>
      <c r="B203" s="829" t="s">
        <v>3464</v>
      </c>
      <c r="C203" s="839">
        <v>43229</v>
      </c>
      <c r="D203" s="829" t="s">
        <v>3577</v>
      </c>
      <c r="E203" s="830" t="s">
        <v>3578</v>
      </c>
      <c r="F203" s="831">
        <v>71964</v>
      </c>
      <c r="G203" s="832">
        <v>68.19</v>
      </c>
      <c r="H203" s="829">
        <v>147284.4</v>
      </c>
      <c r="I203" s="829" t="s">
        <v>1680</v>
      </c>
      <c r="J203" s="1265">
        <v>93.78</v>
      </c>
      <c r="K203" s="840" t="s">
        <v>680</v>
      </c>
      <c r="L203" s="841" t="s">
        <v>917</v>
      </c>
      <c r="M203" s="841" t="s">
        <v>352</v>
      </c>
      <c r="N203" s="841" t="s">
        <v>2952</v>
      </c>
      <c r="O203" s="841"/>
      <c r="P203" s="841" t="s">
        <v>5</v>
      </c>
      <c r="Q203" s="841" t="s">
        <v>323</v>
      </c>
      <c r="R203" s="840" t="s">
        <v>652</v>
      </c>
      <c r="S203" s="829"/>
      <c r="T203" s="829" t="s">
        <v>5</v>
      </c>
      <c r="U203" s="829" t="s">
        <v>323</v>
      </c>
      <c r="V203" s="847" t="s">
        <v>652</v>
      </c>
    </row>
    <row r="204" spans="1:22" outlineLevel="1">
      <c r="A204" s="847" t="s">
        <v>293</v>
      </c>
      <c r="B204" s="829" t="s">
        <v>3464</v>
      </c>
      <c r="C204" s="839">
        <v>43251</v>
      </c>
      <c r="D204" s="829" t="s">
        <v>3519</v>
      </c>
      <c r="E204" s="830" t="s">
        <v>3579</v>
      </c>
      <c r="F204" s="831">
        <v>71964</v>
      </c>
      <c r="G204" s="832">
        <v>43.63</v>
      </c>
      <c r="H204" s="829">
        <v>60</v>
      </c>
      <c r="I204" s="829" t="s">
        <v>322</v>
      </c>
      <c r="J204" s="1265">
        <f>H204</f>
        <v>60</v>
      </c>
      <c r="K204" s="840" t="s">
        <v>880</v>
      </c>
      <c r="L204" s="841" t="s">
        <v>917</v>
      </c>
      <c r="M204" s="841" t="s">
        <v>352</v>
      </c>
      <c r="N204" s="841"/>
      <c r="O204" s="841"/>
      <c r="P204" s="841" t="s">
        <v>5</v>
      </c>
      <c r="Q204" s="841" t="s">
        <v>323</v>
      </c>
      <c r="R204" s="840" t="s">
        <v>652</v>
      </c>
      <c r="S204" s="829"/>
      <c r="T204" s="829" t="s">
        <v>5</v>
      </c>
      <c r="U204" s="829" t="s">
        <v>323</v>
      </c>
      <c r="V204" s="847" t="s">
        <v>652</v>
      </c>
    </row>
    <row r="205" spans="1:22">
      <c r="A205" s="842" t="s">
        <v>647</v>
      </c>
      <c r="B205" s="842"/>
      <c r="C205" s="842"/>
      <c r="D205" s="842"/>
      <c r="E205" s="843"/>
      <c r="F205" s="844"/>
      <c r="G205" s="845">
        <f>SUM(G203:G204)</f>
        <v>111.82</v>
      </c>
      <c r="H205" s="846">
        <f>SUM(H203:H204)</f>
        <v>147344.4</v>
      </c>
      <c r="I205" s="842"/>
      <c r="J205" s="1266">
        <f>SUM(J203:J204)</f>
        <v>153.78</v>
      </c>
      <c r="K205" s="842"/>
      <c r="L205" s="842"/>
      <c r="M205" s="842"/>
      <c r="N205" s="842"/>
      <c r="O205" s="842"/>
      <c r="P205" s="842"/>
      <c r="Q205" s="842"/>
      <c r="R205" s="842"/>
      <c r="S205" s="829"/>
      <c r="T205" s="829"/>
      <c r="U205" s="829"/>
      <c r="V205" s="829"/>
    </row>
    <row r="206" spans="1:22" outlineLevel="1">
      <c r="A206" s="847" t="s">
        <v>294</v>
      </c>
      <c r="B206" s="829" t="s">
        <v>3464</v>
      </c>
      <c r="C206" s="839">
        <v>43227</v>
      </c>
      <c r="D206" s="829" t="s">
        <v>3514</v>
      </c>
      <c r="E206" s="830" t="s">
        <v>3580</v>
      </c>
      <c r="F206" s="831">
        <v>71961</v>
      </c>
      <c r="G206" s="832">
        <v>5.61</v>
      </c>
      <c r="H206" s="829">
        <v>7.72</v>
      </c>
      <c r="I206" s="829" t="s">
        <v>322</v>
      </c>
      <c r="J206" s="1265">
        <f t="shared" ref="J206:J212" si="5">H206</f>
        <v>7.72</v>
      </c>
      <c r="K206" s="840" t="s">
        <v>880</v>
      </c>
      <c r="L206" s="841" t="s">
        <v>661</v>
      </c>
      <c r="M206" s="841" t="s">
        <v>352</v>
      </c>
      <c r="N206" s="841"/>
      <c r="O206" s="841"/>
      <c r="P206" s="841" t="s">
        <v>5</v>
      </c>
      <c r="Q206" s="841" t="s">
        <v>323</v>
      </c>
      <c r="R206" s="840" t="s">
        <v>652</v>
      </c>
      <c r="S206" s="829"/>
      <c r="T206" s="829" t="s">
        <v>5</v>
      </c>
      <c r="U206" s="829" t="s">
        <v>323</v>
      </c>
      <c r="V206" s="847" t="s">
        <v>652</v>
      </c>
    </row>
    <row r="207" spans="1:22" outlineLevel="1">
      <c r="A207" s="847" t="s">
        <v>294</v>
      </c>
      <c r="B207" s="829" t="s">
        <v>3464</v>
      </c>
      <c r="C207" s="839">
        <v>43227</v>
      </c>
      <c r="D207" s="829" t="s">
        <v>3514</v>
      </c>
      <c r="E207" s="830" t="s">
        <v>2990</v>
      </c>
      <c r="F207" s="831">
        <v>71961</v>
      </c>
      <c r="G207" s="832">
        <v>0.57999999999999996</v>
      </c>
      <c r="H207" s="829">
        <v>0.8</v>
      </c>
      <c r="I207" s="829" t="s">
        <v>322</v>
      </c>
      <c r="J207" s="1265">
        <f t="shared" si="5"/>
        <v>0.8</v>
      </c>
      <c r="K207" s="840" t="s">
        <v>880</v>
      </c>
      <c r="L207" s="841" t="s">
        <v>661</v>
      </c>
      <c r="M207" s="841" t="s">
        <v>352</v>
      </c>
      <c r="N207" s="841"/>
      <c r="O207" s="841"/>
      <c r="P207" s="841" t="s">
        <v>5</v>
      </c>
      <c r="Q207" s="841" t="s">
        <v>323</v>
      </c>
      <c r="R207" s="840" t="s">
        <v>652</v>
      </c>
      <c r="S207" s="829"/>
      <c r="T207" s="829" t="s">
        <v>5</v>
      </c>
      <c r="U207" s="829" t="s">
        <v>323</v>
      </c>
      <c r="V207" s="847" t="s">
        <v>652</v>
      </c>
    </row>
    <row r="208" spans="1:22" outlineLevel="1">
      <c r="A208" s="847" t="s">
        <v>294</v>
      </c>
      <c r="B208" s="829" t="s">
        <v>3464</v>
      </c>
      <c r="C208" s="839">
        <v>43235</v>
      </c>
      <c r="D208" s="829" t="s">
        <v>3581</v>
      </c>
      <c r="E208" s="830" t="s">
        <v>1198</v>
      </c>
      <c r="F208" s="831">
        <v>71961</v>
      </c>
      <c r="G208" s="832">
        <v>10.5</v>
      </c>
      <c r="H208" s="829">
        <v>14.44</v>
      </c>
      <c r="I208" s="829" t="s">
        <v>322</v>
      </c>
      <c r="J208" s="1265">
        <f t="shared" si="5"/>
        <v>14.44</v>
      </c>
      <c r="K208" s="840" t="s">
        <v>880</v>
      </c>
      <c r="L208" s="841" t="s">
        <v>661</v>
      </c>
      <c r="M208" s="841" t="s">
        <v>352</v>
      </c>
      <c r="N208" s="841"/>
      <c r="O208" s="841"/>
      <c r="P208" s="841" t="s">
        <v>5</v>
      </c>
      <c r="Q208" s="841" t="s">
        <v>323</v>
      </c>
      <c r="R208" s="840" t="s">
        <v>652</v>
      </c>
      <c r="S208" s="829"/>
      <c r="T208" s="829" t="s">
        <v>5</v>
      </c>
      <c r="U208" s="829" t="s">
        <v>323</v>
      </c>
      <c r="V208" s="847" t="s">
        <v>652</v>
      </c>
    </row>
    <row r="209" spans="1:22" outlineLevel="1">
      <c r="A209" s="847" t="s">
        <v>294</v>
      </c>
      <c r="B209" s="829" t="s">
        <v>3464</v>
      </c>
      <c r="C209" s="839">
        <v>43249</v>
      </c>
      <c r="D209" s="829" t="s">
        <v>3474</v>
      </c>
      <c r="E209" s="830" t="s">
        <v>2990</v>
      </c>
      <c r="F209" s="831">
        <v>71961</v>
      </c>
      <c r="G209" s="832">
        <v>0.57999999999999996</v>
      </c>
      <c r="H209" s="829">
        <v>0.8</v>
      </c>
      <c r="I209" s="829" t="s">
        <v>322</v>
      </c>
      <c r="J209" s="1265">
        <f t="shared" si="5"/>
        <v>0.8</v>
      </c>
      <c r="K209" s="840" t="s">
        <v>880</v>
      </c>
      <c r="L209" s="841" t="s">
        <v>661</v>
      </c>
      <c r="M209" s="841" t="s">
        <v>352</v>
      </c>
      <c r="N209" s="841"/>
      <c r="O209" s="841"/>
      <c r="P209" s="841" t="s">
        <v>5</v>
      </c>
      <c r="Q209" s="841" t="s">
        <v>323</v>
      </c>
      <c r="R209" s="840" t="s">
        <v>652</v>
      </c>
      <c r="S209" s="829"/>
      <c r="T209" s="829" t="s">
        <v>5</v>
      </c>
      <c r="U209" s="829" t="s">
        <v>323</v>
      </c>
      <c r="V209" s="847" t="s">
        <v>652</v>
      </c>
    </row>
    <row r="210" spans="1:22" outlineLevel="1">
      <c r="A210" s="847" t="s">
        <v>294</v>
      </c>
      <c r="B210" s="829" t="s">
        <v>3464</v>
      </c>
      <c r="C210" s="839">
        <v>43235</v>
      </c>
      <c r="D210" s="829" t="s">
        <v>3516</v>
      </c>
      <c r="E210" s="830" t="s">
        <v>3582</v>
      </c>
      <c r="F210" s="831">
        <v>71961</v>
      </c>
      <c r="G210" s="832">
        <v>0.48</v>
      </c>
      <c r="H210" s="829">
        <v>0.66</v>
      </c>
      <c r="I210" s="829" t="s">
        <v>322</v>
      </c>
      <c r="J210" s="1265">
        <f t="shared" si="5"/>
        <v>0.66</v>
      </c>
      <c r="K210" s="840" t="s">
        <v>886</v>
      </c>
      <c r="L210" s="841" t="s">
        <v>661</v>
      </c>
      <c r="M210" s="841" t="s">
        <v>352</v>
      </c>
      <c r="N210" s="841"/>
      <c r="O210" s="841"/>
      <c r="P210" s="841" t="s">
        <v>5</v>
      </c>
      <c r="Q210" s="841" t="s">
        <v>323</v>
      </c>
      <c r="R210" s="840" t="s">
        <v>652</v>
      </c>
      <c r="S210" s="829"/>
      <c r="T210" s="829" t="s">
        <v>5</v>
      </c>
      <c r="U210" s="829" t="s">
        <v>323</v>
      </c>
      <c r="V210" s="847" t="s">
        <v>652</v>
      </c>
    </row>
    <row r="211" spans="1:22" outlineLevel="1">
      <c r="A211" s="847" t="s">
        <v>294</v>
      </c>
      <c r="B211" s="829" t="s">
        <v>3464</v>
      </c>
      <c r="C211" s="839">
        <v>43249</v>
      </c>
      <c r="D211" s="829" t="s">
        <v>3474</v>
      </c>
      <c r="E211" s="830" t="s">
        <v>3583</v>
      </c>
      <c r="F211" s="831">
        <v>71961</v>
      </c>
      <c r="G211" s="832">
        <v>2.2000000000000002</v>
      </c>
      <c r="H211" s="829">
        <v>3.02</v>
      </c>
      <c r="I211" s="829" t="s">
        <v>322</v>
      </c>
      <c r="J211" s="1265">
        <f t="shared" si="5"/>
        <v>3.02</v>
      </c>
      <c r="K211" s="840" t="s">
        <v>891</v>
      </c>
      <c r="L211" s="841" t="s">
        <v>661</v>
      </c>
      <c r="M211" s="841" t="s">
        <v>352</v>
      </c>
      <c r="N211" s="841"/>
      <c r="O211" s="841"/>
      <c r="P211" s="841" t="s">
        <v>5</v>
      </c>
      <c r="Q211" s="841" t="s">
        <v>323</v>
      </c>
      <c r="R211" s="840" t="s">
        <v>652</v>
      </c>
      <c r="S211" s="829"/>
      <c r="T211" s="829" t="s">
        <v>5</v>
      </c>
      <c r="U211" s="829" t="s">
        <v>323</v>
      </c>
      <c r="V211" s="847" t="s">
        <v>652</v>
      </c>
    </row>
    <row r="212" spans="1:22" outlineLevel="1">
      <c r="A212" s="847" t="s">
        <v>294</v>
      </c>
      <c r="B212" s="829" t="s">
        <v>3464</v>
      </c>
      <c r="C212" s="839">
        <v>43224</v>
      </c>
      <c r="D212" s="829" t="s">
        <v>3514</v>
      </c>
      <c r="E212" s="830" t="s">
        <v>3584</v>
      </c>
      <c r="F212" s="831">
        <v>71961</v>
      </c>
      <c r="G212" s="832">
        <v>11.34</v>
      </c>
      <c r="H212" s="829">
        <v>15.6</v>
      </c>
      <c r="I212" s="829" t="s">
        <v>322</v>
      </c>
      <c r="J212" s="1265">
        <f t="shared" si="5"/>
        <v>15.6</v>
      </c>
      <c r="K212" s="840" t="s">
        <v>1219</v>
      </c>
      <c r="L212" s="841" t="s">
        <v>661</v>
      </c>
      <c r="M212" s="841" t="s">
        <v>352</v>
      </c>
      <c r="N212" s="841"/>
      <c r="O212" s="841"/>
      <c r="P212" s="841" t="s">
        <v>5</v>
      </c>
      <c r="Q212" s="841" t="s">
        <v>323</v>
      </c>
      <c r="R212" s="840" t="s">
        <v>652</v>
      </c>
      <c r="S212" s="829"/>
      <c r="T212" s="829" t="s">
        <v>5</v>
      </c>
      <c r="U212" s="829" t="s">
        <v>323</v>
      </c>
      <c r="V212" s="847" t="s">
        <v>652</v>
      </c>
    </row>
    <row r="213" spans="1:22">
      <c r="A213" s="842" t="s">
        <v>647</v>
      </c>
      <c r="B213" s="842"/>
      <c r="C213" s="842"/>
      <c r="D213" s="842"/>
      <c r="E213" s="843"/>
      <c r="F213" s="844"/>
      <c r="G213" s="845">
        <f>SUM(G206:G212)</f>
        <v>31.29</v>
      </c>
      <c r="H213" s="846">
        <f>SUM(H206:H212)</f>
        <v>43.04</v>
      </c>
      <c r="I213" s="842"/>
      <c r="J213" s="1266">
        <f>SUM(J206:J212)</f>
        <v>43.04</v>
      </c>
      <c r="K213" s="842"/>
      <c r="L213" s="842"/>
      <c r="M213" s="842"/>
      <c r="N213" s="842"/>
      <c r="O213" s="842"/>
      <c r="P213" s="842"/>
      <c r="Q213" s="842"/>
      <c r="R213" s="842"/>
      <c r="S213" s="829"/>
      <c r="T213" s="829"/>
      <c r="U213" s="829"/>
      <c r="V213" s="829"/>
    </row>
    <row r="214" spans="1:22" outlineLevel="1">
      <c r="A214" s="847" t="s">
        <v>330</v>
      </c>
      <c r="B214" s="829" t="s">
        <v>3464</v>
      </c>
      <c r="C214" s="839">
        <v>43235</v>
      </c>
      <c r="D214" s="829" t="s">
        <v>3585</v>
      </c>
      <c r="E214" s="830" t="s">
        <v>3586</v>
      </c>
      <c r="F214" s="831">
        <v>71961</v>
      </c>
      <c r="G214" s="832">
        <v>43.63</v>
      </c>
      <c r="H214" s="829">
        <v>60</v>
      </c>
      <c r="I214" s="829" t="s">
        <v>322</v>
      </c>
      <c r="J214" s="1265">
        <f t="shared" ref="J214:J222" si="6">H214</f>
        <v>60</v>
      </c>
      <c r="K214" s="840" t="s">
        <v>972</v>
      </c>
      <c r="L214" s="841" t="s">
        <v>661</v>
      </c>
      <c r="M214" s="841" t="s">
        <v>352</v>
      </c>
      <c r="N214" s="841"/>
      <c r="O214" s="841"/>
      <c r="P214" s="841" t="s">
        <v>5</v>
      </c>
      <c r="Q214" s="841" t="s">
        <v>323</v>
      </c>
      <c r="R214" s="840" t="s">
        <v>652</v>
      </c>
      <c r="S214" s="829"/>
      <c r="T214" s="829" t="s">
        <v>5</v>
      </c>
      <c r="U214" s="829" t="s">
        <v>323</v>
      </c>
      <c r="V214" s="847" t="s">
        <v>652</v>
      </c>
    </row>
    <row r="215" spans="1:22" outlineLevel="1">
      <c r="A215" s="847" t="s">
        <v>330</v>
      </c>
      <c r="B215" s="829" t="s">
        <v>3464</v>
      </c>
      <c r="C215" s="839">
        <v>43235</v>
      </c>
      <c r="D215" s="829" t="s">
        <v>3585</v>
      </c>
      <c r="E215" s="830" t="s">
        <v>3587</v>
      </c>
      <c r="F215" s="831">
        <v>71961</v>
      </c>
      <c r="G215" s="832">
        <v>21.81</v>
      </c>
      <c r="H215" s="829">
        <v>30</v>
      </c>
      <c r="I215" s="829" t="s">
        <v>322</v>
      </c>
      <c r="J215" s="1265">
        <f t="shared" si="6"/>
        <v>30</v>
      </c>
      <c r="K215" s="840" t="s">
        <v>972</v>
      </c>
      <c r="L215" s="841" t="s">
        <v>661</v>
      </c>
      <c r="M215" s="841" t="s">
        <v>352</v>
      </c>
      <c r="N215" s="841"/>
      <c r="O215" s="841"/>
      <c r="P215" s="841" t="s">
        <v>5</v>
      </c>
      <c r="Q215" s="841" t="s">
        <v>323</v>
      </c>
      <c r="R215" s="840" t="s">
        <v>652</v>
      </c>
      <c r="S215" s="829"/>
      <c r="T215" s="829" t="s">
        <v>5</v>
      </c>
      <c r="U215" s="829" t="s">
        <v>323</v>
      </c>
      <c r="V215" s="847" t="s">
        <v>652</v>
      </c>
    </row>
    <row r="216" spans="1:22" outlineLevel="1">
      <c r="A216" s="847" t="s">
        <v>330</v>
      </c>
      <c r="B216" s="829" t="s">
        <v>3464</v>
      </c>
      <c r="C216" s="839">
        <v>43235</v>
      </c>
      <c r="D216" s="829" t="s">
        <v>3585</v>
      </c>
      <c r="E216" s="830" t="s">
        <v>3588</v>
      </c>
      <c r="F216" s="831">
        <v>71961</v>
      </c>
      <c r="G216" s="832">
        <v>21.81</v>
      </c>
      <c r="H216" s="829">
        <v>30</v>
      </c>
      <c r="I216" s="829" t="s">
        <v>322</v>
      </c>
      <c r="J216" s="1265">
        <f t="shared" si="6"/>
        <v>30</v>
      </c>
      <c r="K216" s="840" t="s">
        <v>972</v>
      </c>
      <c r="L216" s="841" t="s">
        <v>661</v>
      </c>
      <c r="M216" s="841" t="s">
        <v>352</v>
      </c>
      <c r="N216" s="841"/>
      <c r="O216" s="841"/>
      <c r="P216" s="841" t="s">
        <v>5</v>
      </c>
      <c r="Q216" s="841" t="s">
        <v>323</v>
      </c>
      <c r="R216" s="840" t="s">
        <v>652</v>
      </c>
      <c r="S216" s="829"/>
      <c r="T216" s="829" t="s">
        <v>5</v>
      </c>
      <c r="U216" s="829" t="s">
        <v>323</v>
      </c>
      <c r="V216" s="847" t="s">
        <v>652</v>
      </c>
    </row>
    <row r="217" spans="1:22" outlineLevel="1">
      <c r="A217" s="847" t="s">
        <v>330</v>
      </c>
      <c r="B217" s="829" t="s">
        <v>3464</v>
      </c>
      <c r="C217" s="839">
        <v>43235</v>
      </c>
      <c r="D217" s="829" t="s">
        <v>3585</v>
      </c>
      <c r="E217" s="830" t="s">
        <v>3589</v>
      </c>
      <c r="F217" s="831">
        <v>71961</v>
      </c>
      <c r="G217" s="832">
        <v>14.54</v>
      </c>
      <c r="H217" s="829">
        <v>20</v>
      </c>
      <c r="I217" s="829" t="s">
        <v>322</v>
      </c>
      <c r="J217" s="1265">
        <f t="shared" si="6"/>
        <v>20</v>
      </c>
      <c r="K217" s="840" t="s">
        <v>972</v>
      </c>
      <c r="L217" s="841" t="s">
        <v>661</v>
      </c>
      <c r="M217" s="841" t="s">
        <v>352</v>
      </c>
      <c r="N217" s="841"/>
      <c r="O217" s="841"/>
      <c r="P217" s="841" t="s">
        <v>5</v>
      </c>
      <c r="Q217" s="841" t="s">
        <v>323</v>
      </c>
      <c r="R217" s="840" t="s">
        <v>652</v>
      </c>
      <c r="S217" s="829"/>
      <c r="T217" s="829" t="s">
        <v>5</v>
      </c>
      <c r="U217" s="829" t="s">
        <v>323</v>
      </c>
      <c r="V217" s="847" t="s">
        <v>652</v>
      </c>
    </row>
    <row r="218" spans="1:22" outlineLevel="1">
      <c r="A218" s="847" t="s">
        <v>330</v>
      </c>
      <c r="B218" s="829" t="s">
        <v>3464</v>
      </c>
      <c r="C218" s="839">
        <v>43235</v>
      </c>
      <c r="D218" s="829" t="s">
        <v>3585</v>
      </c>
      <c r="E218" s="830" t="s">
        <v>3590</v>
      </c>
      <c r="F218" s="831">
        <v>71961</v>
      </c>
      <c r="G218" s="832">
        <v>14.54</v>
      </c>
      <c r="H218" s="829">
        <v>20</v>
      </c>
      <c r="I218" s="829" t="s">
        <v>322</v>
      </c>
      <c r="J218" s="1265">
        <f t="shared" si="6"/>
        <v>20</v>
      </c>
      <c r="K218" s="840" t="s">
        <v>972</v>
      </c>
      <c r="L218" s="841" t="s">
        <v>661</v>
      </c>
      <c r="M218" s="841" t="s">
        <v>352</v>
      </c>
      <c r="N218" s="841"/>
      <c r="O218" s="841"/>
      <c r="P218" s="841" t="s">
        <v>5</v>
      </c>
      <c r="Q218" s="841" t="s">
        <v>323</v>
      </c>
      <c r="R218" s="840" t="s">
        <v>652</v>
      </c>
      <c r="S218" s="829"/>
      <c r="T218" s="829" t="s">
        <v>5</v>
      </c>
      <c r="U218" s="829" t="s">
        <v>323</v>
      </c>
      <c r="V218" s="847" t="s">
        <v>652</v>
      </c>
    </row>
    <row r="219" spans="1:22" outlineLevel="1">
      <c r="A219" s="847" t="s">
        <v>330</v>
      </c>
      <c r="B219" s="829" t="s">
        <v>3464</v>
      </c>
      <c r="C219" s="839">
        <v>43235</v>
      </c>
      <c r="D219" s="829" t="s">
        <v>3585</v>
      </c>
      <c r="E219" s="830" t="s">
        <v>3591</v>
      </c>
      <c r="F219" s="831">
        <v>71961</v>
      </c>
      <c r="G219" s="832">
        <v>7.27</v>
      </c>
      <c r="H219" s="829">
        <v>10</v>
      </c>
      <c r="I219" s="829" t="s">
        <v>322</v>
      </c>
      <c r="J219" s="1265">
        <f t="shared" si="6"/>
        <v>10</v>
      </c>
      <c r="K219" s="840" t="s">
        <v>972</v>
      </c>
      <c r="L219" s="841" t="s">
        <v>661</v>
      </c>
      <c r="M219" s="841" t="s">
        <v>352</v>
      </c>
      <c r="N219" s="841"/>
      <c r="O219" s="841"/>
      <c r="P219" s="841" t="s">
        <v>5</v>
      </c>
      <c r="Q219" s="841" t="s">
        <v>323</v>
      </c>
      <c r="R219" s="840" t="s">
        <v>652</v>
      </c>
      <c r="S219" s="829"/>
      <c r="T219" s="829" t="s">
        <v>5</v>
      </c>
      <c r="U219" s="829" t="s">
        <v>323</v>
      </c>
      <c r="V219" s="847" t="s">
        <v>652</v>
      </c>
    </row>
    <row r="220" spans="1:22" outlineLevel="1">
      <c r="A220" s="847" t="s">
        <v>330</v>
      </c>
      <c r="B220" s="829" t="s">
        <v>3464</v>
      </c>
      <c r="C220" s="839">
        <v>43235</v>
      </c>
      <c r="D220" s="829" t="s">
        <v>3585</v>
      </c>
      <c r="E220" s="830" t="s">
        <v>3592</v>
      </c>
      <c r="F220" s="831">
        <v>71961</v>
      </c>
      <c r="G220" s="832">
        <v>1.46</v>
      </c>
      <c r="H220" s="829">
        <v>2.0099999999999998</v>
      </c>
      <c r="I220" s="829" t="s">
        <v>322</v>
      </c>
      <c r="J220" s="1265">
        <f t="shared" si="6"/>
        <v>2.0099999999999998</v>
      </c>
      <c r="K220" s="840" t="s">
        <v>972</v>
      </c>
      <c r="L220" s="841" t="s">
        <v>661</v>
      </c>
      <c r="M220" s="841" t="s">
        <v>352</v>
      </c>
      <c r="N220" s="841"/>
      <c r="O220" s="841"/>
      <c r="P220" s="841" t="s">
        <v>5</v>
      </c>
      <c r="Q220" s="841" t="s">
        <v>323</v>
      </c>
      <c r="R220" s="840" t="s">
        <v>652</v>
      </c>
      <c r="S220" s="829"/>
      <c r="T220" s="829" t="s">
        <v>5</v>
      </c>
      <c r="U220" s="829" t="s">
        <v>323</v>
      </c>
      <c r="V220" s="847" t="s">
        <v>652</v>
      </c>
    </row>
    <row r="221" spans="1:22" outlineLevel="1">
      <c r="A221" s="847" t="s">
        <v>330</v>
      </c>
      <c r="B221" s="829" t="s">
        <v>3464</v>
      </c>
      <c r="C221" s="839">
        <v>43235</v>
      </c>
      <c r="D221" s="829" t="s">
        <v>3585</v>
      </c>
      <c r="E221" s="830" t="s">
        <v>3593</v>
      </c>
      <c r="F221" s="831">
        <v>71961</v>
      </c>
      <c r="G221" s="832">
        <v>2.77</v>
      </c>
      <c r="H221" s="829">
        <v>3.81</v>
      </c>
      <c r="I221" s="829" t="s">
        <v>322</v>
      </c>
      <c r="J221" s="1265">
        <f t="shared" si="6"/>
        <v>3.81</v>
      </c>
      <c r="K221" s="840" t="s">
        <v>972</v>
      </c>
      <c r="L221" s="841" t="s">
        <v>661</v>
      </c>
      <c r="M221" s="841" t="s">
        <v>352</v>
      </c>
      <c r="N221" s="841"/>
      <c r="O221" s="841"/>
      <c r="P221" s="841" t="s">
        <v>5</v>
      </c>
      <c r="Q221" s="841" t="s">
        <v>323</v>
      </c>
      <c r="R221" s="840" t="s">
        <v>652</v>
      </c>
      <c r="S221" s="829"/>
      <c r="T221" s="829" t="s">
        <v>5</v>
      </c>
      <c r="U221" s="829" t="s">
        <v>323</v>
      </c>
      <c r="V221" s="847" t="s">
        <v>652</v>
      </c>
    </row>
    <row r="222" spans="1:22" outlineLevel="1">
      <c r="A222" s="847" t="s">
        <v>330</v>
      </c>
      <c r="B222" s="829" t="s">
        <v>3464</v>
      </c>
      <c r="C222" s="839">
        <v>43235</v>
      </c>
      <c r="D222" s="829" t="s">
        <v>3585</v>
      </c>
      <c r="E222" s="830" t="s">
        <v>3594</v>
      </c>
      <c r="F222" s="831">
        <v>71961</v>
      </c>
      <c r="G222" s="832">
        <v>1.05</v>
      </c>
      <c r="H222" s="829">
        <v>1.45</v>
      </c>
      <c r="I222" s="829" t="s">
        <v>322</v>
      </c>
      <c r="J222" s="1265">
        <f t="shared" si="6"/>
        <v>1.45</v>
      </c>
      <c r="K222" s="840" t="s">
        <v>972</v>
      </c>
      <c r="L222" s="841" t="s">
        <v>661</v>
      </c>
      <c r="M222" s="841" t="s">
        <v>352</v>
      </c>
      <c r="N222" s="841"/>
      <c r="O222" s="841"/>
      <c r="P222" s="841" t="s">
        <v>5</v>
      </c>
      <c r="Q222" s="841" t="s">
        <v>323</v>
      </c>
      <c r="R222" s="840" t="s">
        <v>652</v>
      </c>
      <c r="S222" s="829"/>
      <c r="T222" s="829" t="s">
        <v>5</v>
      </c>
      <c r="U222" s="829" t="s">
        <v>323</v>
      </c>
      <c r="V222" s="847" t="s">
        <v>652</v>
      </c>
    </row>
    <row r="223" spans="1:22">
      <c r="A223" s="842" t="s">
        <v>647</v>
      </c>
      <c r="B223" s="842"/>
      <c r="C223" s="842"/>
      <c r="D223" s="842"/>
      <c r="E223" s="843"/>
      <c r="F223" s="844"/>
      <c r="G223" s="845">
        <f>SUM(G214:G222)</f>
        <v>128.87999999999997</v>
      </c>
      <c r="H223" s="846">
        <f>SUM(H214:H222)</f>
        <v>177.26999999999998</v>
      </c>
      <c r="I223" s="842"/>
      <c r="J223" s="1266">
        <f>SUM(J214:J222)</f>
        <v>177.26999999999998</v>
      </c>
      <c r="K223" s="842"/>
      <c r="L223" s="842"/>
      <c r="M223" s="842"/>
      <c r="N223" s="842"/>
      <c r="O223" s="842"/>
      <c r="P223" s="842"/>
      <c r="Q223" s="842"/>
      <c r="R223" s="842"/>
      <c r="S223" s="829"/>
      <c r="T223" s="829"/>
      <c r="U223" s="829"/>
      <c r="V223" s="829"/>
    </row>
    <row r="224" spans="1:22" outlineLevel="1">
      <c r="A224" s="847" t="s">
        <v>297</v>
      </c>
      <c r="B224" s="829" t="s">
        <v>3464</v>
      </c>
      <c r="C224" s="839">
        <v>43241</v>
      </c>
      <c r="D224" s="829" t="s">
        <v>3595</v>
      </c>
      <c r="E224" s="830" t="s">
        <v>3596</v>
      </c>
      <c r="F224" s="831">
        <v>71966</v>
      </c>
      <c r="G224" s="832">
        <v>30.9</v>
      </c>
      <c r="H224" s="829">
        <v>42.5</v>
      </c>
      <c r="I224" s="829" t="s">
        <v>322</v>
      </c>
      <c r="J224" s="1265">
        <f>H224</f>
        <v>42.5</v>
      </c>
      <c r="K224" s="840" t="s">
        <v>865</v>
      </c>
      <c r="L224" s="841" t="s">
        <v>665</v>
      </c>
      <c r="M224" s="841" t="s">
        <v>352</v>
      </c>
      <c r="N224" s="841" t="s">
        <v>2952</v>
      </c>
      <c r="O224" s="841"/>
      <c r="P224" s="841" t="s">
        <v>5</v>
      </c>
      <c r="Q224" s="841" t="s">
        <v>323</v>
      </c>
      <c r="R224" s="840" t="s">
        <v>652</v>
      </c>
      <c r="S224" s="829"/>
      <c r="T224" s="829" t="s">
        <v>5</v>
      </c>
      <c r="U224" s="829" t="s">
        <v>323</v>
      </c>
      <c r="V224" s="847" t="s">
        <v>652</v>
      </c>
    </row>
    <row r="225" spans="1:22" outlineLevel="1">
      <c r="A225" s="847" t="s">
        <v>297</v>
      </c>
      <c r="B225" s="829" t="s">
        <v>3464</v>
      </c>
      <c r="C225" s="839">
        <v>43241</v>
      </c>
      <c r="D225" s="829" t="s">
        <v>3595</v>
      </c>
      <c r="E225" s="830" t="s">
        <v>3597</v>
      </c>
      <c r="F225" s="831">
        <v>71966</v>
      </c>
      <c r="G225" s="832">
        <v>33.369999999999997</v>
      </c>
      <c r="H225" s="829">
        <v>45.9</v>
      </c>
      <c r="I225" s="829" t="s">
        <v>322</v>
      </c>
      <c r="J225" s="1265">
        <f>H225</f>
        <v>45.9</v>
      </c>
      <c r="K225" s="840" t="s">
        <v>865</v>
      </c>
      <c r="L225" s="841" t="s">
        <v>665</v>
      </c>
      <c r="M225" s="841" t="s">
        <v>352</v>
      </c>
      <c r="N225" s="841" t="s">
        <v>815</v>
      </c>
      <c r="O225" s="841"/>
      <c r="P225" s="841" t="s">
        <v>5</v>
      </c>
      <c r="Q225" s="841" t="s">
        <v>323</v>
      </c>
      <c r="R225" s="840" t="s">
        <v>652</v>
      </c>
      <c r="S225" s="829"/>
      <c r="T225" s="829" t="s">
        <v>5</v>
      </c>
      <c r="U225" s="829" t="s">
        <v>323</v>
      </c>
      <c r="V225" s="847" t="s">
        <v>652</v>
      </c>
    </row>
    <row r="226" spans="1:22" outlineLevel="1">
      <c r="A226" s="847" t="s">
        <v>297</v>
      </c>
      <c r="B226" s="829" t="s">
        <v>3464</v>
      </c>
      <c r="C226" s="839">
        <v>43249</v>
      </c>
      <c r="D226" s="829" t="s">
        <v>3598</v>
      </c>
      <c r="E226" s="830" t="s">
        <v>3599</v>
      </c>
      <c r="F226" s="831">
        <v>71961</v>
      </c>
      <c r="G226" s="832">
        <v>67.98</v>
      </c>
      <c r="H226" s="829">
        <v>93.5</v>
      </c>
      <c r="I226" s="829" t="s">
        <v>322</v>
      </c>
      <c r="J226" s="1265">
        <f>H226</f>
        <v>93.5</v>
      </c>
      <c r="K226" s="840" t="s">
        <v>865</v>
      </c>
      <c r="L226" s="841" t="s">
        <v>661</v>
      </c>
      <c r="M226" s="841" t="s">
        <v>352</v>
      </c>
      <c r="N226" s="841" t="s">
        <v>1390</v>
      </c>
      <c r="O226" s="841"/>
      <c r="P226" s="841" t="s">
        <v>5</v>
      </c>
      <c r="Q226" s="841" t="s">
        <v>323</v>
      </c>
      <c r="R226" s="840" t="s">
        <v>652</v>
      </c>
      <c r="S226" s="829"/>
      <c r="T226" s="829" t="s">
        <v>5</v>
      </c>
      <c r="U226" s="829" t="s">
        <v>323</v>
      </c>
      <c r="V226" s="847" t="s">
        <v>652</v>
      </c>
    </row>
    <row r="227" spans="1:22" outlineLevel="1">
      <c r="A227" s="847" t="s">
        <v>297</v>
      </c>
      <c r="B227" s="829" t="s">
        <v>3464</v>
      </c>
      <c r="C227" s="839">
        <v>43181</v>
      </c>
      <c r="D227" s="829" t="s">
        <v>3353</v>
      </c>
      <c r="E227" s="830" t="s">
        <v>3339</v>
      </c>
      <c r="F227" s="831">
        <v>71967</v>
      </c>
      <c r="G227" s="832">
        <v>-24.66</v>
      </c>
      <c r="H227" s="829">
        <v>-34</v>
      </c>
      <c r="I227" s="829" t="s">
        <v>322</v>
      </c>
      <c r="J227" s="1265">
        <f>H227</f>
        <v>-34</v>
      </c>
      <c r="K227" s="840" t="s">
        <v>865</v>
      </c>
      <c r="L227" s="841" t="s">
        <v>661</v>
      </c>
      <c r="M227" s="841" t="s">
        <v>352</v>
      </c>
      <c r="N227" s="841" t="s">
        <v>1390</v>
      </c>
      <c r="O227" s="841"/>
      <c r="P227" s="841" t="s">
        <v>5</v>
      </c>
      <c r="Q227" s="841" t="s">
        <v>323</v>
      </c>
      <c r="R227" s="840" t="s">
        <v>652</v>
      </c>
      <c r="S227" s="829"/>
      <c r="T227" s="829" t="s">
        <v>5</v>
      </c>
      <c r="U227" s="829" t="s">
        <v>323</v>
      </c>
      <c r="V227" s="847" t="s">
        <v>652</v>
      </c>
    </row>
    <row r="228" spans="1:22" outlineLevel="1">
      <c r="A228" s="847" t="s">
        <v>297</v>
      </c>
      <c r="B228" s="829" t="s">
        <v>3464</v>
      </c>
      <c r="C228" s="839">
        <v>43249</v>
      </c>
      <c r="D228" s="829" t="s">
        <v>3598</v>
      </c>
      <c r="E228" s="830" t="s">
        <v>3600</v>
      </c>
      <c r="F228" s="831">
        <v>71961</v>
      </c>
      <c r="G228" s="832">
        <v>30.9</v>
      </c>
      <c r="H228" s="829">
        <v>42.5</v>
      </c>
      <c r="I228" s="829" t="s">
        <v>322</v>
      </c>
      <c r="J228" s="1265">
        <f>H228</f>
        <v>42.5</v>
      </c>
      <c r="K228" s="840" t="s">
        <v>901</v>
      </c>
      <c r="L228" s="841" t="s">
        <v>661</v>
      </c>
      <c r="M228" s="841" t="s">
        <v>352</v>
      </c>
      <c r="N228" s="841"/>
      <c r="O228" s="841"/>
      <c r="P228" s="841" t="s">
        <v>5</v>
      </c>
      <c r="Q228" s="841" t="s">
        <v>323</v>
      </c>
      <c r="R228" s="840" t="s">
        <v>652</v>
      </c>
      <c r="S228" s="829"/>
      <c r="T228" s="829" t="s">
        <v>5</v>
      </c>
      <c r="U228" s="829" t="s">
        <v>323</v>
      </c>
      <c r="V228" s="847" t="s">
        <v>652</v>
      </c>
    </row>
    <row r="229" spans="1:22">
      <c r="A229" s="842" t="s">
        <v>647</v>
      </c>
      <c r="B229" s="842"/>
      <c r="C229" s="842"/>
      <c r="D229" s="842"/>
      <c r="E229" s="843"/>
      <c r="F229" s="844"/>
      <c r="G229" s="845">
        <f>SUM(G224:G228)</f>
        <v>138.49</v>
      </c>
      <c r="H229" s="846">
        <f>SUM(H224:H228)</f>
        <v>190.4</v>
      </c>
      <c r="I229" s="842"/>
      <c r="J229" s="1266">
        <f>SUM(J224:J228)</f>
        <v>190.4</v>
      </c>
      <c r="K229" s="842"/>
      <c r="L229" s="842"/>
      <c r="M229" s="842"/>
      <c r="N229" s="842"/>
      <c r="O229" s="842"/>
      <c r="P229" s="842"/>
      <c r="Q229" s="842"/>
      <c r="R229" s="842"/>
      <c r="S229" s="829"/>
      <c r="T229" s="829"/>
      <c r="U229" s="829"/>
      <c r="V229" s="829"/>
    </row>
    <row r="230" spans="1:22" outlineLevel="1">
      <c r="A230" s="847" t="s">
        <v>331</v>
      </c>
      <c r="B230" s="829" t="s">
        <v>3464</v>
      </c>
      <c r="C230" s="839">
        <v>43235</v>
      </c>
      <c r="D230" s="829" t="s">
        <v>3601</v>
      </c>
      <c r="E230" s="830" t="s">
        <v>3602</v>
      </c>
      <c r="F230" s="831">
        <v>71961</v>
      </c>
      <c r="G230" s="832">
        <v>145.41999999999999</v>
      </c>
      <c r="H230" s="829">
        <v>200</v>
      </c>
      <c r="I230" s="829" t="s">
        <v>322</v>
      </c>
      <c r="J230" s="1265">
        <f>H230</f>
        <v>200</v>
      </c>
      <c r="K230" s="840" t="s">
        <v>756</v>
      </c>
      <c r="L230" s="841" t="s">
        <v>661</v>
      </c>
      <c r="M230" s="841" t="s">
        <v>352</v>
      </c>
      <c r="N230" s="841"/>
      <c r="O230" s="841"/>
      <c r="P230" s="841" t="s">
        <v>5</v>
      </c>
      <c r="Q230" s="841" t="s">
        <v>323</v>
      </c>
      <c r="R230" s="840" t="s">
        <v>652</v>
      </c>
      <c r="S230" s="829"/>
      <c r="T230" s="829" t="s">
        <v>5</v>
      </c>
      <c r="U230" s="829" t="s">
        <v>323</v>
      </c>
      <c r="V230" s="847" t="s">
        <v>652</v>
      </c>
    </row>
    <row r="231" spans="1:22">
      <c r="A231" s="842" t="s">
        <v>647</v>
      </c>
      <c r="B231" s="842"/>
      <c r="C231" s="842"/>
      <c r="D231" s="842"/>
      <c r="E231" s="843"/>
      <c r="F231" s="844"/>
      <c r="G231" s="845">
        <f>SUM(G230:G230)</f>
        <v>145.41999999999999</v>
      </c>
      <c r="H231" s="846">
        <f>SUM(H230:H230)</f>
        <v>200</v>
      </c>
      <c r="I231" s="842"/>
      <c r="J231" s="1266">
        <f>SUM(J230:J230)</f>
        <v>200</v>
      </c>
      <c r="K231" s="842"/>
      <c r="L231" s="842"/>
      <c r="M231" s="842"/>
      <c r="N231" s="842"/>
      <c r="O231" s="842"/>
      <c r="P231" s="842"/>
      <c r="Q231" s="842"/>
      <c r="R231" s="842"/>
      <c r="S231" s="829"/>
      <c r="T231" s="829"/>
      <c r="U231" s="829"/>
      <c r="V231" s="829"/>
    </row>
    <row r="232" spans="1:22" outlineLevel="1">
      <c r="A232" s="847" t="s">
        <v>332</v>
      </c>
      <c r="B232" s="829" t="s">
        <v>3464</v>
      </c>
      <c r="C232" s="839">
        <v>43251</v>
      </c>
      <c r="D232" s="829" t="s">
        <v>3603</v>
      </c>
      <c r="E232" s="830" t="s">
        <v>3604</v>
      </c>
      <c r="F232" s="831">
        <v>72046</v>
      </c>
      <c r="G232" s="832">
        <v>14744.73</v>
      </c>
      <c r="H232" s="829">
        <v>14744.73</v>
      </c>
      <c r="I232" s="829" t="s">
        <v>60</v>
      </c>
      <c r="J232" s="1265">
        <v>20278.599999999999</v>
      </c>
      <c r="K232" s="840" t="s">
        <v>922</v>
      </c>
      <c r="L232" s="841" t="s">
        <v>645</v>
      </c>
      <c r="M232" s="841" t="s">
        <v>352</v>
      </c>
      <c r="N232" s="841"/>
      <c r="O232" s="841"/>
      <c r="P232" s="841" t="s">
        <v>22</v>
      </c>
      <c r="Q232" s="841" t="s">
        <v>323</v>
      </c>
      <c r="R232" s="840" t="s">
        <v>652</v>
      </c>
      <c r="S232" s="829"/>
      <c r="T232" s="829" t="s">
        <v>22</v>
      </c>
      <c r="U232" s="829" t="s">
        <v>323</v>
      </c>
      <c r="V232" s="847" t="s">
        <v>652</v>
      </c>
    </row>
    <row r="233" spans="1:22">
      <c r="A233" s="842" t="s">
        <v>647</v>
      </c>
      <c r="B233" s="842"/>
      <c r="C233" s="842"/>
      <c r="D233" s="842"/>
      <c r="E233" s="843"/>
      <c r="F233" s="844"/>
      <c r="G233" s="845">
        <f>SUM(G232:G232)</f>
        <v>14744.73</v>
      </c>
      <c r="H233" s="846">
        <f>SUM(H232:H232)</f>
        <v>14744.73</v>
      </c>
      <c r="I233" s="842"/>
      <c r="J233" s="1266">
        <f>SUM(J232:J232)</f>
        <v>20278.599999999999</v>
      </c>
      <c r="K233" s="842"/>
      <c r="L233" s="842"/>
      <c r="M233" s="842"/>
      <c r="N233" s="842"/>
      <c r="O233" s="842"/>
      <c r="P233" s="842"/>
      <c r="Q233" s="842"/>
      <c r="R233" s="842"/>
      <c r="S233" s="829"/>
      <c r="T233" s="829"/>
      <c r="U233" s="829"/>
      <c r="V233" s="829"/>
    </row>
    <row r="234" spans="1:22" outlineLevel="1">
      <c r="A234" s="847" t="s">
        <v>2139</v>
      </c>
      <c r="B234" s="829" t="s">
        <v>3464</v>
      </c>
      <c r="C234" s="839">
        <v>43245</v>
      </c>
      <c r="D234" s="829" t="s">
        <v>3472</v>
      </c>
      <c r="E234" s="830" t="s">
        <v>3605</v>
      </c>
      <c r="F234" s="831">
        <v>71961</v>
      </c>
      <c r="G234" s="832">
        <v>1196.0899999999999</v>
      </c>
      <c r="H234" s="829">
        <v>1645</v>
      </c>
      <c r="I234" s="829" t="s">
        <v>322</v>
      </c>
      <c r="J234" s="1265">
        <f>H234</f>
        <v>1645</v>
      </c>
      <c r="K234" s="840" t="s">
        <v>683</v>
      </c>
      <c r="L234" s="841" t="s">
        <v>661</v>
      </c>
      <c r="M234" s="841" t="s">
        <v>352</v>
      </c>
      <c r="N234" s="841"/>
      <c r="O234" s="841"/>
      <c r="P234" s="841" t="s">
        <v>5</v>
      </c>
      <c r="Q234" s="841" t="s">
        <v>323</v>
      </c>
      <c r="R234" s="840" t="s">
        <v>652</v>
      </c>
      <c r="S234" s="829"/>
      <c r="T234" s="829" t="s">
        <v>5</v>
      </c>
      <c r="U234" s="829" t="s">
        <v>323</v>
      </c>
      <c r="V234" s="847" t="s">
        <v>652</v>
      </c>
    </row>
    <row r="235" spans="1:22" outlineLevel="1">
      <c r="A235" s="847" t="s">
        <v>2139</v>
      </c>
      <c r="B235" s="829" t="s">
        <v>3464</v>
      </c>
      <c r="C235" s="839">
        <v>43245</v>
      </c>
      <c r="D235" s="829" t="s">
        <v>3472</v>
      </c>
      <c r="E235" s="830" t="s">
        <v>3606</v>
      </c>
      <c r="F235" s="831">
        <v>71961</v>
      </c>
      <c r="G235" s="832">
        <v>36.36</v>
      </c>
      <c r="H235" s="829">
        <v>50</v>
      </c>
      <c r="I235" s="829" t="s">
        <v>322</v>
      </c>
      <c r="J235" s="1265">
        <f>H235</f>
        <v>50</v>
      </c>
      <c r="K235" s="840" t="s">
        <v>683</v>
      </c>
      <c r="L235" s="841" t="s">
        <v>661</v>
      </c>
      <c r="M235" s="841" t="s">
        <v>352</v>
      </c>
      <c r="N235" s="841"/>
      <c r="O235" s="841"/>
      <c r="P235" s="841" t="s">
        <v>5</v>
      </c>
      <c r="Q235" s="841" t="s">
        <v>323</v>
      </c>
      <c r="R235" s="840" t="s">
        <v>652</v>
      </c>
      <c r="S235" s="829"/>
      <c r="T235" s="829" t="s">
        <v>5</v>
      </c>
      <c r="U235" s="829" t="s">
        <v>323</v>
      </c>
      <c r="V235" s="847" t="s">
        <v>652</v>
      </c>
    </row>
    <row r="236" spans="1:22" outlineLevel="1">
      <c r="A236" s="847" t="s">
        <v>2139</v>
      </c>
      <c r="B236" s="829" t="s">
        <v>3464</v>
      </c>
      <c r="C236" s="839">
        <v>43245</v>
      </c>
      <c r="D236" s="829" t="s">
        <v>3472</v>
      </c>
      <c r="E236" s="830" t="s">
        <v>3607</v>
      </c>
      <c r="F236" s="831">
        <v>71961</v>
      </c>
      <c r="G236" s="832">
        <v>159.96</v>
      </c>
      <c r="H236" s="829">
        <v>220</v>
      </c>
      <c r="I236" s="829" t="s">
        <v>322</v>
      </c>
      <c r="J236" s="1265">
        <f>H236</f>
        <v>220</v>
      </c>
      <c r="K236" s="840" t="s">
        <v>1000</v>
      </c>
      <c r="L236" s="841" t="s">
        <v>661</v>
      </c>
      <c r="M236" s="841" t="s">
        <v>352</v>
      </c>
      <c r="N236" s="841"/>
      <c r="O236" s="841"/>
      <c r="P236" s="841" t="s">
        <v>5</v>
      </c>
      <c r="Q236" s="841" t="s">
        <v>323</v>
      </c>
      <c r="R236" s="840" t="s">
        <v>652</v>
      </c>
      <c r="S236" s="829"/>
      <c r="T236" s="829" t="s">
        <v>5</v>
      </c>
      <c r="U236" s="829" t="s">
        <v>323</v>
      </c>
      <c r="V236" s="847" t="s">
        <v>652</v>
      </c>
    </row>
    <row r="237" spans="1:22">
      <c r="A237" s="842" t="s">
        <v>647</v>
      </c>
      <c r="B237" s="842"/>
      <c r="C237" s="842"/>
      <c r="D237" s="842"/>
      <c r="E237" s="843"/>
      <c r="F237" s="844"/>
      <c r="G237" s="845">
        <f>SUM(G234:G236)</f>
        <v>1392.4099999999999</v>
      </c>
      <c r="H237" s="846">
        <f>SUM(H234:H236)</f>
        <v>1915</v>
      </c>
      <c r="I237" s="842"/>
      <c r="J237" s="1266">
        <f>SUM(J234:J236)</f>
        <v>1915</v>
      </c>
      <c r="K237" s="842"/>
      <c r="L237" s="842"/>
      <c r="M237" s="842"/>
      <c r="N237" s="842"/>
      <c r="O237" s="842"/>
      <c r="P237" s="842"/>
      <c r="Q237" s="842"/>
      <c r="R237" s="842"/>
      <c r="S237" s="829"/>
      <c r="T237" s="829"/>
      <c r="U237" s="829"/>
      <c r="V237" s="829"/>
    </row>
    <row r="238" spans="1:22" outlineLevel="1">
      <c r="A238" s="847" t="s">
        <v>2202</v>
      </c>
      <c r="B238" s="829" t="s">
        <v>3464</v>
      </c>
      <c r="C238" s="839">
        <v>43251</v>
      </c>
      <c r="D238" s="829" t="s">
        <v>3468</v>
      </c>
      <c r="E238" s="830" t="s">
        <v>3469</v>
      </c>
      <c r="F238" s="831">
        <v>71697</v>
      </c>
      <c r="G238" s="832">
        <v>720.34</v>
      </c>
      <c r="H238" s="829">
        <v>1022</v>
      </c>
      <c r="I238" s="829" t="s">
        <v>322</v>
      </c>
      <c r="J238" s="1265">
        <f>H238</f>
        <v>1022</v>
      </c>
      <c r="K238" s="840" t="s">
        <v>1297</v>
      </c>
      <c r="L238" s="841" t="s">
        <v>661</v>
      </c>
      <c r="M238" s="841" t="s">
        <v>352</v>
      </c>
      <c r="N238" s="841"/>
      <c r="O238" s="841" t="s">
        <v>381</v>
      </c>
      <c r="P238" s="841" t="s">
        <v>5</v>
      </c>
      <c r="Q238" s="841" t="s">
        <v>323</v>
      </c>
      <c r="R238" s="840" t="s">
        <v>652</v>
      </c>
      <c r="S238" s="829" t="s">
        <v>381</v>
      </c>
      <c r="T238" s="829" t="s">
        <v>5</v>
      </c>
      <c r="U238" s="829" t="s">
        <v>323</v>
      </c>
      <c r="V238" s="847" t="s">
        <v>652</v>
      </c>
    </row>
    <row r="239" spans="1:22">
      <c r="A239" s="842" t="s">
        <v>647</v>
      </c>
      <c r="B239" s="842"/>
      <c r="C239" s="842"/>
      <c r="D239" s="842"/>
      <c r="E239" s="843"/>
      <c r="F239" s="844"/>
      <c r="G239" s="845">
        <f>SUM(G238:G238)</f>
        <v>720.34</v>
      </c>
      <c r="H239" s="846">
        <f>SUM(H238:H238)</f>
        <v>1022</v>
      </c>
      <c r="I239" s="842"/>
      <c r="J239" s="1266">
        <f>SUM(J238:J238)</f>
        <v>1022</v>
      </c>
      <c r="K239" s="842"/>
      <c r="L239" s="842"/>
      <c r="M239" s="842"/>
      <c r="N239" s="842"/>
      <c r="O239" s="842"/>
      <c r="P239" s="842"/>
      <c r="Q239" s="842"/>
      <c r="R239" s="842"/>
      <c r="S239" s="829"/>
      <c r="T239" s="829"/>
      <c r="U239" s="829"/>
      <c r="V239" s="829"/>
    </row>
    <row r="240" spans="1:22" outlineLevel="1">
      <c r="A240" s="847" t="s">
        <v>3351</v>
      </c>
      <c r="B240" s="829" t="s">
        <v>3464</v>
      </c>
      <c r="C240" s="839">
        <v>43181</v>
      </c>
      <c r="D240" s="829" t="s">
        <v>3353</v>
      </c>
      <c r="E240" s="830" t="s">
        <v>3339</v>
      </c>
      <c r="F240" s="831">
        <v>71967</v>
      </c>
      <c r="G240" s="832">
        <v>24.66</v>
      </c>
      <c r="H240" s="829">
        <v>34</v>
      </c>
      <c r="I240" s="829" t="s">
        <v>322</v>
      </c>
      <c r="J240" s="1265">
        <f>H240</f>
        <v>34</v>
      </c>
      <c r="K240" s="840" t="s">
        <v>865</v>
      </c>
      <c r="L240" s="841" t="s">
        <v>661</v>
      </c>
      <c r="M240" s="841" t="s">
        <v>352</v>
      </c>
      <c r="N240" s="841" t="s">
        <v>1390</v>
      </c>
      <c r="O240" s="841"/>
      <c r="P240" s="841" t="s">
        <v>5</v>
      </c>
      <c r="Q240" s="841" t="s">
        <v>323</v>
      </c>
      <c r="R240" s="840" t="s">
        <v>652</v>
      </c>
      <c r="S240" s="829"/>
      <c r="T240" s="829" t="s">
        <v>5</v>
      </c>
      <c r="U240" s="829" t="s">
        <v>323</v>
      </c>
      <c r="V240" s="847" t="s">
        <v>652</v>
      </c>
    </row>
    <row r="241" spans="1:22">
      <c r="A241" s="842" t="s">
        <v>647</v>
      </c>
      <c r="B241" s="842"/>
      <c r="C241" s="842"/>
      <c r="D241" s="842"/>
      <c r="E241" s="843"/>
      <c r="F241" s="844"/>
      <c r="G241" s="845">
        <f>SUM(G240:G240)</f>
        <v>24.66</v>
      </c>
      <c r="H241" s="846">
        <f>SUM(H240:H240)</f>
        <v>34</v>
      </c>
      <c r="I241" s="842"/>
      <c r="J241" s="1266">
        <f>SUM(J240:J240)</f>
        <v>34</v>
      </c>
      <c r="K241" s="842"/>
      <c r="L241" s="842"/>
      <c r="M241" s="842"/>
      <c r="N241" s="842"/>
      <c r="O241" s="842"/>
      <c r="P241" s="842"/>
      <c r="Q241" s="842"/>
      <c r="R241" s="842"/>
      <c r="S241" s="829"/>
      <c r="T241" s="829"/>
      <c r="U241" s="829"/>
      <c r="V241" s="829"/>
    </row>
    <row r="242" spans="1:22" outlineLevel="1">
      <c r="A242" s="847" t="s">
        <v>1287</v>
      </c>
      <c r="B242" s="829" t="s">
        <v>3464</v>
      </c>
      <c r="C242" s="839">
        <v>43222</v>
      </c>
      <c r="D242" s="829" t="s">
        <v>3608</v>
      </c>
      <c r="E242" s="830" t="s">
        <v>3609</v>
      </c>
      <c r="F242" s="831">
        <v>71961</v>
      </c>
      <c r="G242" s="832">
        <v>18501.990000000002</v>
      </c>
      <c r="H242" s="829">
        <v>25446</v>
      </c>
      <c r="I242" s="829" t="s">
        <v>322</v>
      </c>
      <c r="J242" s="1265">
        <f>H242</f>
        <v>25446</v>
      </c>
      <c r="K242" s="840" t="s">
        <v>1290</v>
      </c>
      <c r="L242" s="841" t="s">
        <v>661</v>
      </c>
      <c r="M242" s="841" t="s">
        <v>352</v>
      </c>
      <c r="N242" s="841"/>
      <c r="O242" s="841" t="s">
        <v>2244</v>
      </c>
      <c r="P242" s="841" t="s">
        <v>5</v>
      </c>
      <c r="Q242" s="841" t="s">
        <v>323</v>
      </c>
      <c r="R242" s="840" t="s">
        <v>652</v>
      </c>
      <c r="S242" s="829" t="s">
        <v>2244</v>
      </c>
      <c r="T242" s="829" t="s">
        <v>5</v>
      </c>
      <c r="U242" s="829" t="s">
        <v>323</v>
      </c>
      <c r="V242" s="847" t="s">
        <v>652</v>
      </c>
    </row>
    <row r="243" spans="1:22" outlineLevel="1">
      <c r="A243" s="847" t="s">
        <v>1287</v>
      </c>
      <c r="B243" s="829" t="s">
        <v>3464</v>
      </c>
      <c r="C243" s="839">
        <v>43231</v>
      </c>
      <c r="D243" s="829" t="s">
        <v>3610</v>
      </c>
      <c r="E243" s="830" t="s">
        <v>3611</v>
      </c>
      <c r="F243" s="831">
        <v>71961</v>
      </c>
      <c r="G243" s="832">
        <v>3312.38</v>
      </c>
      <c r="H243" s="829">
        <v>4555.55</v>
      </c>
      <c r="I243" s="829" t="s">
        <v>322</v>
      </c>
      <c r="J243" s="1265">
        <f>H243</f>
        <v>4555.55</v>
      </c>
      <c r="K243" s="840" t="s">
        <v>1290</v>
      </c>
      <c r="L243" s="841" t="s">
        <v>661</v>
      </c>
      <c r="M243" s="841" t="s">
        <v>352</v>
      </c>
      <c r="N243" s="841"/>
      <c r="O243" s="841" t="s">
        <v>2244</v>
      </c>
      <c r="P243" s="841" t="s">
        <v>5</v>
      </c>
      <c r="Q243" s="841" t="s">
        <v>323</v>
      </c>
      <c r="R243" s="840" t="s">
        <v>652</v>
      </c>
      <c r="S243" s="829" t="s">
        <v>2244</v>
      </c>
      <c r="T243" s="829" t="s">
        <v>5</v>
      </c>
      <c r="U243" s="829" t="s">
        <v>323</v>
      </c>
      <c r="V243" s="847" t="s">
        <v>652</v>
      </c>
    </row>
    <row r="244" spans="1:22" outlineLevel="1">
      <c r="A244" s="847" t="s">
        <v>1287</v>
      </c>
      <c r="B244" s="829" t="s">
        <v>3464</v>
      </c>
      <c r="C244" s="839">
        <v>43235</v>
      </c>
      <c r="D244" s="829" t="s">
        <v>3612</v>
      </c>
      <c r="E244" s="830" t="s">
        <v>3613</v>
      </c>
      <c r="F244" s="831">
        <v>71961</v>
      </c>
      <c r="G244" s="832">
        <v>90574.91</v>
      </c>
      <c r="H244" s="829">
        <v>124568.74</v>
      </c>
      <c r="I244" s="829" t="s">
        <v>322</v>
      </c>
      <c r="J244" s="1265">
        <f>H244</f>
        <v>124568.74</v>
      </c>
      <c r="K244" s="840" t="s">
        <v>1290</v>
      </c>
      <c r="L244" s="841" t="s">
        <v>661</v>
      </c>
      <c r="M244" s="841" t="s">
        <v>352</v>
      </c>
      <c r="N244" s="841"/>
      <c r="O244" s="841" t="s">
        <v>381</v>
      </c>
      <c r="P244" s="841" t="s">
        <v>5</v>
      </c>
      <c r="Q244" s="841" t="s">
        <v>323</v>
      </c>
      <c r="R244" s="840" t="s">
        <v>652</v>
      </c>
      <c r="S244" s="829" t="s">
        <v>381</v>
      </c>
      <c r="T244" s="829" t="s">
        <v>5</v>
      </c>
      <c r="U244" s="829" t="s">
        <v>323</v>
      </c>
      <c r="V244" s="847" t="s">
        <v>652</v>
      </c>
    </row>
    <row r="245" spans="1:22" outlineLevel="1">
      <c r="A245" s="847" t="s">
        <v>1287</v>
      </c>
      <c r="B245" s="829" t="s">
        <v>3464</v>
      </c>
      <c r="C245" s="839">
        <v>43251</v>
      </c>
      <c r="D245" s="829" t="s">
        <v>3468</v>
      </c>
      <c r="E245" s="830" t="s">
        <v>3469</v>
      </c>
      <c r="F245" s="831">
        <v>71697</v>
      </c>
      <c r="G245" s="832">
        <v>-30070.79</v>
      </c>
      <c r="H245" s="829">
        <v>-42663.74</v>
      </c>
      <c r="I245" s="829" t="s">
        <v>322</v>
      </c>
      <c r="J245" s="1265">
        <f>H245</f>
        <v>-42663.74</v>
      </c>
      <c r="K245" s="840" t="s">
        <v>1290</v>
      </c>
      <c r="L245" s="841" t="s">
        <v>661</v>
      </c>
      <c r="M245" s="841" t="s">
        <v>352</v>
      </c>
      <c r="N245" s="841"/>
      <c r="O245" s="841" t="s">
        <v>381</v>
      </c>
      <c r="P245" s="841" t="s">
        <v>5</v>
      </c>
      <c r="Q245" s="841" t="s">
        <v>323</v>
      </c>
      <c r="R245" s="840" t="s">
        <v>652</v>
      </c>
      <c r="S245" s="829" t="s">
        <v>381</v>
      </c>
      <c r="T245" s="829" t="s">
        <v>5</v>
      </c>
      <c r="U245" s="829" t="s">
        <v>323</v>
      </c>
      <c r="V245" s="847" t="s">
        <v>652</v>
      </c>
    </row>
    <row r="246" spans="1:22">
      <c r="A246" s="842" t="s">
        <v>647</v>
      </c>
      <c r="B246" s="842"/>
      <c r="C246" s="842"/>
      <c r="D246" s="842"/>
      <c r="E246" s="843"/>
      <c r="F246" s="844"/>
      <c r="G246" s="845">
        <f>SUM(G242:G245)</f>
        <v>82318.489999999991</v>
      </c>
      <c r="H246" s="846">
        <f>SUM(H242:H245)</f>
        <v>111906.55000000002</v>
      </c>
      <c r="I246" s="842"/>
      <c r="J246" s="1266">
        <f>SUM(J242:J245)</f>
        <v>111906.55000000002</v>
      </c>
      <c r="K246" s="842"/>
      <c r="L246" s="842"/>
      <c r="M246" s="842"/>
      <c r="N246" s="842"/>
      <c r="O246" s="842"/>
      <c r="P246" s="842"/>
      <c r="Q246" s="842"/>
      <c r="R246" s="842"/>
      <c r="S246" s="829"/>
      <c r="T246" s="829"/>
      <c r="U246" s="829"/>
      <c r="V246" s="829"/>
    </row>
    <row r="247" spans="1:22">
      <c r="A247" s="829" t="s">
        <v>0</v>
      </c>
      <c r="B247" s="829"/>
      <c r="C247" s="829"/>
      <c r="D247" s="829"/>
      <c r="E247" s="830"/>
      <c r="F247" s="831"/>
      <c r="G247" s="832"/>
      <c r="H247" s="829"/>
      <c r="I247" s="829"/>
      <c r="J247" s="829"/>
      <c r="K247" s="829"/>
      <c r="L247" s="829"/>
      <c r="M247" s="829"/>
      <c r="N247" s="829"/>
      <c r="O247" s="829"/>
      <c r="P247" s="829"/>
      <c r="Q247" s="829"/>
      <c r="R247" s="829"/>
      <c r="S247" s="829"/>
      <c r="T247" s="829"/>
      <c r="U247" s="829"/>
      <c r="V247" s="829"/>
    </row>
    <row r="248" spans="1:22">
      <c r="A248" s="829"/>
      <c r="B248" s="829"/>
      <c r="C248" s="829"/>
      <c r="D248" s="829"/>
      <c r="E248" s="830"/>
      <c r="F248" s="831"/>
      <c r="G248" s="832">
        <f>+G14+G16+G21+G23+G25+G30+G35+G43+G48+G53+G58+G63+G68+G73+G82+G87+G92+G97+G103+G105+G113+G115+G129+G131+G167+G171+G175+G195+G202+G205+G213+G223+G229+G231+G233+G237+G239+G241+G246</f>
        <v>-802174.73000000021</v>
      </c>
      <c r="H248" s="849">
        <f>+H14+H16+H21+H23+H25+H30+H35+H43+H48+H53+H58+H63+H68+H73+H82+H87+H92+H97+H103+H105+H113+H115+H129+H131+H167+H171+H175+H195+H202+H205+H213+H223+H229+H231+H233+H237+H239+H241+H246</f>
        <v>-961962.23</v>
      </c>
      <c r="I248" s="829"/>
      <c r="J248" s="849">
        <f>+J14+J16+J21+J23+J25+J30+J35+J43+J48+J53+J58+J63+J68+J73+J82+J87+J92+J97+J103+J105+J113+J115+J129+J131+J167+J171+J175+J195+J202+J205+J213+J223+J229+J231+J233+J237+J239+J241+J246</f>
        <v>-1103240.3199999998</v>
      </c>
      <c r="K248" s="829"/>
      <c r="L248" s="829"/>
      <c r="M248" s="829"/>
      <c r="N248" s="829"/>
      <c r="O248" s="829"/>
      <c r="P248" s="829"/>
      <c r="Q248" s="829"/>
      <c r="R248" s="829"/>
      <c r="S248" s="829"/>
      <c r="T248" s="829"/>
      <c r="U248" s="829"/>
      <c r="V248" s="829"/>
    </row>
    <row r="249" spans="1:22" ht="13" thickBot="1">
      <c r="F249"/>
    </row>
    <row r="250" spans="1:22" ht="13.5" thickBot="1">
      <c r="F250"/>
      <c r="H250" s="1246" t="s">
        <v>1601</v>
      </c>
      <c r="I250" s="1247"/>
      <c r="J250" s="1248">
        <f>J248-J14-J246</f>
        <v>84853.13000000015</v>
      </c>
    </row>
    <row r="251" spans="1:22">
      <c r="F251"/>
      <c r="J251" s="852">
        <v>83512.080000000162</v>
      </c>
    </row>
    <row r="252" spans="1:22" ht="14.5">
      <c r="E252" s="1221"/>
      <c r="F252" s="1221"/>
      <c r="G252" s="1221"/>
      <c r="J252" s="852">
        <f>+J240</f>
        <v>34</v>
      </c>
      <c r="K252" s="1245" t="s">
        <v>3754</v>
      </c>
    </row>
    <row r="253" spans="1:22" ht="14.5">
      <c r="E253" s="1221"/>
      <c r="F253" s="1221"/>
      <c r="G253" s="1221"/>
      <c r="J253" s="1262">
        <f>J250-J251-J252</f>
        <v>1307.0499999999884</v>
      </c>
      <c r="K253" s="1245" t="s">
        <v>3755</v>
      </c>
    </row>
    <row r="254" spans="1:22" ht="15" customHeight="1">
      <c r="E254" s="1221"/>
      <c r="F254" s="1221"/>
      <c r="G254" s="1221"/>
      <c r="H254" s="1221"/>
      <c r="I254" s="1221"/>
      <c r="J254" s="1267"/>
    </row>
    <row r="255" spans="1:22" ht="11.25" customHeight="1">
      <c r="E255" s="1221"/>
      <c r="F255" s="1221"/>
      <c r="G255" s="1221"/>
      <c r="H255" s="1221"/>
      <c r="I255" s="1221"/>
      <c r="J255" s="1268"/>
    </row>
    <row r="256" spans="1:22" outlineLevel="1">
      <c r="A256" s="829"/>
      <c r="B256" s="829" t="s">
        <v>3617</v>
      </c>
      <c r="C256" s="839">
        <v>43256</v>
      </c>
      <c r="D256" s="829" t="s">
        <v>3618</v>
      </c>
      <c r="E256" s="830" t="s">
        <v>589</v>
      </c>
      <c r="F256" s="831">
        <v>72303</v>
      </c>
      <c r="G256" s="832">
        <v>-33103.040000000001</v>
      </c>
      <c r="H256" s="829">
        <v>-44000</v>
      </c>
      <c r="I256" s="829" t="s">
        <v>322</v>
      </c>
      <c r="J256" s="1265">
        <f>H256</f>
        <v>-44000</v>
      </c>
      <c r="K256" s="840" t="s">
        <v>644</v>
      </c>
      <c r="L256" s="841" t="s">
        <v>645</v>
      </c>
      <c r="M256" s="841" t="s">
        <v>352</v>
      </c>
      <c r="N256" s="841"/>
      <c r="O256" s="841" t="s">
        <v>646</v>
      </c>
      <c r="P256" s="841"/>
      <c r="Q256" s="841" t="s">
        <v>323</v>
      </c>
      <c r="R256" s="841"/>
      <c r="S256" s="829" t="s">
        <v>646</v>
      </c>
      <c r="T256" s="829"/>
      <c r="U256" s="829" t="s">
        <v>323</v>
      </c>
      <c r="V256" s="829"/>
    </row>
    <row r="257" spans="1:22">
      <c r="A257" s="842" t="s">
        <v>647</v>
      </c>
      <c r="B257" s="842"/>
      <c r="C257" s="842"/>
      <c r="D257" s="842"/>
      <c r="E257" s="843"/>
      <c r="F257" s="844"/>
      <c r="G257" s="845">
        <f>SUM(G256:G256)</f>
        <v>-33103.040000000001</v>
      </c>
      <c r="H257" s="846">
        <f>SUM(H256:H256)</f>
        <v>-44000</v>
      </c>
      <c r="I257" s="842"/>
      <c r="J257" s="1266">
        <f>SUM(J256:J256)</f>
        <v>-44000</v>
      </c>
      <c r="K257" s="842"/>
      <c r="L257" s="842"/>
      <c r="M257" s="842"/>
      <c r="N257" s="842"/>
      <c r="O257" s="842"/>
      <c r="P257" s="842"/>
      <c r="Q257" s="842"/>
      <c r="R257" s="842"/>
      <c r="S257" s="829"/>
      <c r="T257" s="829"/>
      <c r="U257" s="829"/>
      <c r="V257" s="829"/>
    </row>
    <row r="258" spans="1:22" outlineLevel="1">
      <c r="A258" s="847" t="s">
        <v>77</v>
      </c>
      <c r="B258" s="829" t="s">
        <v>3617</v>
      </c>
      <c r="C258" s="839">
        <v>43262</v>
      </c>
      <c r="D258" s="829" t="s">
        <v>3619</v>
      </c>
      <c r="E258" s="830" t="s">
        <v>3620</v>
      </c>
      <c r="F258" s="831">
        <v>72262</v>
      </c>
      <c r="G258" s="832">
        <v>5.64</v>
      </c>
      <c r="H258" s="829">
        <v>7.5</v>
      </c>
      <c r="I258" s="829" t="s">
        <v>322</v>
      </c>
      <c r="J258" s="1265">
        <f>H258</f>
        <v>7.5</v>
      </c>
      <c r="K258" s="840" t="s">
        <v>943</v>
      </c>
      <c r="L258" s="841" t="s">
        <v>917</v>
      </c>
      <c r="M258" s="841" t="s">
        <v>352</v>
      </c>
      <c r="N258" s="841"/>
      <c r="O258" s="841"/>
      <c r="P258" s="841" t="s">
        <v>5</v>
      </c>
      <c r="Q258" s="841" t="s">
        <v>323</v>
      </c>
      <c r="R258" s="841" t="s">
        <v>652</v>
      </c>
      <c r="S258" s="829"/>
      <c r="T258" s="829" t="s">
        <v>5</v>
      </c>
      <c r="U258" s="829" t="s">
        <v>323</v>
      </c>
      <c r="V258" s="829" t="s">
        <v>652</v>
      </c>
    </row>
    <row r="259" spans="1:22">
      <c r="A259" s="842" t="s">
        <v>647</v>
      </c>
      <c r="B259" s="842"/>
      <c r="C259" s="842"/>
      <c r="D259" s="842"/>
      <c r="E259" s="843"/>
      <c r="F259" s="844"/>
      <c r="G259" s="845">
        <f>SUM(G258:G258)</f>
        <v>5.64</v>
      </c>
      <c r="H259" s="846">
        <f>SUM(H258:H258)</f>
        <v>7.5</v>
      </c>
      <c r="I259" s="842"/>
      <c r="J259" s="1266">
        <f>SUM(J258:J258)</f>
        <v>7.5</v>
      </c>
      <c r="K259" s="842"/>
      <c r="L259" s="842"/>
      <c r="M259" s="842"/>
      <c r="N259" s="842"/>
      <c r="O259" s="842"/>
      <c r="P259" s="842"/>
      <c r="Q259" s="842"/>
      <c r="R259" s="842"/>
      <c r="S259" s="829"/>
      <c r="T259" s="829"/>
      <c r="U259" s="829"/>
      <c r="V259" s="829"/>
    </row>
    <row r="260" spans="1:22" outlineLevel="1">
      <c r="A260" s="847" t="s">
        <v>83</v>
      </c>
      <c r="B260" s="829" t="s">
        <v>3617</v>
      </c>
      <c r="C260" s="839">
        <v>43251</v>
      </c>
      <c r="D260" s="847" t="s">
        <v>3621</v>
      </c>
      <c r="E260" s="830" t="s">
        <v>3471</v>
      </c>
      <c r="F260" s="831">
        <v>72121</v>
      </c>
      <c r="G260" s="832">
        <v>177.34</v>
      </c>
      <c r="H260" s="829">
        <v>177.34</v>
      </c>
      <c r="I260" s="829" t="s">
        <v>60</v>
      </c>
      <c r="J260" s="1265">
        <v>243.9</v>
      </c>
      <c r="K260" s="840" t="s">
        <v>650</v>
      </c>
      <c r="L260" s="841" t="s">
        <v>645</v>
      </c>
      <c r="M260" s="841" t="s">
        <v>352</v>
      </c>
      <c r="N260" s="841" t="s">
        <v>2952</v>
      </c>
      <c r="O260" s="841"/>
      <c r="P260" s="841" t="s">
        <v>5</v>
      </c>
      <c r="Q260" s="841" t="s">
        <v>323</v>
      </c>
      <c r="R260" s="841" t="s">
        <v>652</v>
      </c>
      <c r="S260" s="829"/>
      <c r="T260" s="829" t="s">
        <v>5</v>
      </c>
      <c r="U260" s="829" t="s">
        <v>323</v>
      </c>
      <c r="V260" s="829" t="s">
        <v>652</v>
      </c>
    </row>
    <row r="261" spans="1:22" outlineLevel="1">
      <c r="A261" s="847" t="s">
        <v>83</v>
      </c>
      <c r="B261" s="829" t="s">
        <v>3617</v>
      </c>
      <c r="C261" s="839">
        <v>43251</v>
      </c>
      <c r="D261" s="847" t="s">
        <v>3622</v>
      </c>
      <c r="E261" s="830" t="s">
        <v>1391</v>
      </c>
      <c r="F261" s="831">
        <v>72121</v>
      </c>
      <c r="G261" s="832">
        <v>8.8699999999999992</v>
      </c>
      <c r="H261" s="829">
        <v>8.8699999999999992</v>
      </c>
      <c r="I261" s="829" t="s">
        <v>60</v>
      </c>
      <c r="J261" s="1265">
        <v>12.2</v>
      </c>
      <c r="K261" s="840" t="s">
        <v>650</v>
      </c>
      <c r="L261" s="841" t="s">
        <v>645</v>
      </c>
      <c r="M261" s="841" t="s">
        <v>352</v>
      </c>
      <c r="N261" s="841" t="s">
        <v>2952</v>
      </c>
      <c r="O261" s="841"/>
      <c r="P261" s="841" t="s">
        <v>655</v>
      </c>
      <c r="Q261" s="841" t="s">
        <v>323</v>
      </c>
      <c r="R261" s="841" t="s">
        <v>652</v>
      </c>
      <c r="S261" s="829"/>
      <c r="T261" s="829" t="s">
        <v>655</v>
      </c>
      <c r="U261" s="829" t="s">
        <v>323</v>
      </c>
      <c r="V261" s="829" t="s">
        <v>652</v>
      </c>
    </row>
    <row r="262" spans="1:22" outlineLevel="1">
      <c r="A262" s="847" t="s">
        <v>83</v>
      </c>
      <c r="B262" s="829" t="s">
        <v>3617</v>
      </c>
      <c r="C262" s="839">
        <v>43251</v>
      </c>
      <c r="D262" s="847" t="s">
        <v>3623</v>
      </c>
      <c r="E262" s="830" t="s">
        <v>1389</v>
      </c>
      <c r="F262" s="831">
        <v>72121</v>
      </c>
      <c r="G262" s="832">
        <v>2.66</v>
      </c>
      <c r="H262" s="829">
        <v>2.66</v>
      </c>
      <c r="I262" s="829" t="s">
        <v>60</v>
      </c>
      <c r="J262" s="1265">
        <v>3.66</v>
      </c>
      <c r="K262" s="840" t="s">
        <v>650</v>
      </c>
      <c r="L262" s="841" t="s">
        <v>645</v>
      </c>
      <c r="M262" s="841" t="s">
        <v>352</v>
      </c>
      <c r="N262" s="841" t="s">
        <v>2952</v>
      </c>
      <c r="O262" s="841"/>
      <c r="P262" s="841" t="s">
        <v>4</v>
      </c>
      <c r="Q262" s="841" t="s">
        <v>323</v>
      </c>
      <c r="R262" s="841" t="s">
        <v>652</v>
      </c>
      <c r="S262" s="829"/>
      <c r="T262" s="829" t="s">
        <v>4</v>
      </c>
      <c r="U262" s="829" t="s">
        <v>323</v>
      </c>
      <c r="V262" s="829" t="s">
        <v>652</v>
      </c>
    </row>
    <row r="263" spans="1:22" outlineLevel="1">
      <c r="A263" s="847" t="s">
        <v>83</v>
      </c>
      <c r="B263" s="829" t="s">
        <v>3617</v>
      </c>
      <c r="C263" s="839">
        <v>43251</v>
      </c>
      <c r="D263" s="847" t="s">
        <v>3621</v>
      </c>
      <c r="E263" s="830" t="s">
        <v>3471</v>
      </c>
      <c r="F263" s="831">
        <v>72121</v>
      </c>
      <c r="G263" s="832">
        <v>17.73</v>
      </c>
      <c r="H263" s="829">
        <v>17.73</v>
      </c>
      <c r="I263" s="829" t="s">
        <v>60</v>
      </c>
      <c r="J263" s="1265">
        <v>24.38</v>
      </c>
      <c r="K263" s="840" t="s">
        <v>656</v>
      </c>
      <c r="L263" s="841" t="s">
        <v>645</v>
      </c>
      <c r="M263" s="841" t="s">
        <v>352</v>
      </c>
      <c r="N263" s="841" t="s">
        <v>2952</v>
      </c>
      <c r="O263" s="841"/>
      <c r="P263" s="841" t="s">
        <v>5</v>
      </c>
      <c r="Q263" s="841" t="s">
        <v>323</v>
      </c>
      <c r="R263" s="841" t="s">
        <v>652</v>
      </c>
      <c r="S263" s="829"/>
      <c r="T263" s="829" t="s">
        <v>5</v>
      </c>
      <c r="U263" s="829" t="s">
        <v>323</v>
      </c>
      <c r="V263" s="829" t="s">
        <v>652</v>
      </c>
    </row>
    <row r="264" spans="1:22" outlineLevel="1">
      <c r="A264" s="847" t="s">
        <v>83</v>
      </c>
      <c r="B264" s="829" t="s">
        <v>3617</v>
      </c>
      <c r="C264" s="839">
        <v>43273</v>
      </c>
      <c r="D264" s="847" t="s">
        <v>3624</v>
      </c>
      <c r="E264" s="830" t="s">
        <v>3625</v>
      </c>
      <c r="F264" s="831">
        <v>72253</v>
      </c>
      <c r="G264" s="832">
        <v>21.82</v>
      </c>
      <c r="H264" s="829">
        <v>29</v>
      </c>
      <c r="I264" s="829" t="s">
        <v>322</v>
      </c>
      <c r="J264" s="1265">
        <f>H264</f>
        <v>29</v>
      </c>
      <c r="K264" s="840" t="s">
        <v>660</v>
      </c>
      <c r="L264" s="841" t="s">
        <v>665</v>
      </c>
      <c r="M264" s="841" t="s">
        <v>352</v>
      </c>
      <c r="N264" s="841" t="s">
        <v>2952</v>
      </c>
      <c r="O264" s="841"/>
      <c r="P264" s="841" t="s">
        <v>5</v>
      </c>
      <c r="Q264" s="841" t="s">
        <v>323</v>
      </c>
      <c r="R264" s="841" t="s">
        <v>652</v>
      </c>
      <c r="S264" s="829"/>
      <c r="T264" s="829" t="s">
        <v>5</v>
      </c>
      <c r="U264" s="829" t="s">
        <v>323</v>
      </c>
      <c r="V264" s="829" t="s">
        <v>652</v>
      </c>
    </row>
    <row r="265" spans="1:22" outlineLevel="1">
      <c r="A265" s="847" t="s">
        <v>83</v>
      </c>
      <c r="B265" s="829" t="s">
        <v>3617</v>
      </c>
      <c r="C265" s="839">
        <v>43273</v>
      </c>
      <c r="D265" s="847" t="s">
        <v>3624</v>
      </c>
      <c r="E265" s="830" t="s">
        <v>3626</v>
      </c>
      <c r="F265" s="831">
        <v>72253</v>
      </c>
      <c r="G265" s="832">
        <v>54.54</v>
      </c>
      <c r="H265" s="829">
        <v>72.5</v>
      </c>
      <c r="I265" s="829" t="s">
        <v>322</v>
      </c>
      <c r="J265" s="1265">
        <f>H265</f>
        <v>72.5</v>
      </c>
      <c r="K265" s="840" t="s">
        <v>670</v>
      </c>
      <c r="L265" s="841" t="s">
        <v>665</v>
      </c>
      <c r="M265" s="841" t="s">
        <v>352</v>
      </c>
      <c r="N265" s="841" t="s">
        <v>2952</v>
      </c>
      <c r="O265" s="841"/>
      <c r="P265" s="841" t="s">
        <v>5</v>
      </c>
      <c r="Q265" s="841" t="s">
        <v>323</v>
      </c>
      <c r="R265" s="841" t="s">
        <v>652</v>
      </c>
      <c r="S265" s="829"/>
      <c r="T265" s="829" t="s">
        <v>5</v>
      </c>
      <c r="U265" s="829" t="s">
        <v>323</v>
      </c>
      <c r="V265" s="829" t="s">
        <v>652</v>
      </c>
    </row>
    <row r="266" spans="1:22" outlineLevel="1">
      <c r="A266" s="847" t="s">
        <v>83</v>
      </c>
      <c r="B266" s="829" t="s">
        <v>3617</v>
      </c>
      <c r="C266" s="839">
        <v>43273</v>
      </c>
      <c r="D266" s="847" t="s">
        <v>3624</v>
      </c>
      <c r="E266" s="830" t="s">
        <v>3627</v>
      </c>
      <c r="F266" s="831">
        <v>72253</v>
      </c>
      <c r="G266" s="832">
        <v>19.09</v>
      </c>
      <c r="H266" s="829">
        <v>25.38</v>
      </c>
      <c r="I266" s="829" t="s">
        <v>322</v>
      </c>
      <c r="J266" s="1265">
        <f>H266</f>
        <v>25.38</v>
      </c>
      <c r="K266" s="840" t="s">
        <v>667</v>
      </c>
      <c r="L266" s="841" t="s">
        <v>665</v>
      </c>
      <c r="M266" s="841" t="s">
        <v>352</v>
      </c>
      <c r="N266" s="841" t="s">
        <v>2952</v>
      </c>
      <c r="O266" s="841"/>
      <c r="P266" s="841" t="s">
        <v>5</v>
      </c>
      <c r="Q266" s="841" t="s">
        <v>323</v>
      </c>
      <c r="R266" s="841" t="s">
        <v>652</v>
      </c>
      <c r="S266" s="829"/>
      <c r="T266" s="829" t="s">
        <v>5</v>
      </c>
      <c r="U266" s="829" t="s">
        <v>323</v>
      </c>
      <c r="V266" s="829" t="s">
        <v>652</v>
      </c>
    </row>
    <row r="267" spans="1:22">
      <c r="A267" s="842" t="s">
        <v>647</v>
      </c>
      <c r="B267" s="842"/>
      <c r="C267" s="842"/>
      <c r="D267" s="842"/>
      <c r="E267" s="843"/>
      <c r="F267" s="844"/>
      <c r="G267" s="845">
        <f>SUM(G260:G266)</f>
        <v>302.04999999999995</v>
      </c>
      <c r="H267" s="846">
        <f>SUM(H260:H266)</f>
        <v>333.48</v>
      </c>
      <c r="I267" s="842"/>
      <c r="J267" s="1266">
        <f>SUM(J260:J266)</f>
        <v>411.02000000000004</v>
      </c>
      <c r="K267" s="842"/>
      <c r="L267" s="842"/>
      <c r="M267" s="842"/>
      <c r="N267" s="842"/>
      <c r="O267" s="842"/>
      <c r="P267" s="842"/>
      <c r="Q267" s="842"/>
      <c r="R267" s="842"/>
      <c r="S267" s="829"/>
      <c r="T267" s="829"/>
      <c r="U267" s="829"/>
      <c r="V267" s="829"/>
    </row>
    <row r="268" spans="1:22" outlineLevel="1">
      <c r="A268" s="847" t="s">
        <v>99</v>
      </c>
      <c r="B268" s="829" t="s">
        <v>3617</v>
      </c>
      <c r="C268" s="839">
        <v>43270</v>
      </c>
      <c r="D268" s="847" t="s">
        <v>3628</v>
      </c>
      <c r="E268" s="830" t="s">
        <v>3629</v>
      </c>
      <c r="F268" s="831">
        <v>72253</v>
      </c>
      <c r="G268" s="832">
        <v>9.6300000000000008</v>
      </c>
      <c r="H268" s="829">
        <v>12.8</v>
      </c>
      <c r="I268" s="829" t="s">
        <v>322</v>
      </c>
      <c r="J268" s="1265">
        <f>H268</f>
        <v>12.8</v>
      </c>
      <c r="K268" s="840" t="s">
        <v>878</v>
      </c>
      <c r="L268" s="841" t="s">
        <v>665</v>
      </c>
      <c r="M268" s="841" t="s">
        <v>352</v>
      </c>
      <c r="N268" s="841"/>
      <c r="O268" s="841"/>
      <c r="P268" s="841" t="s">
        <v>5</v>
      </c>
      <c r="Q268" s="841" t="s">
        <v>323</v>
      </c>
      <c r="R268" s="841" t="s">
        <v>652</v>
      </c>
      <c r="S268" s="829"/>
      <c r="T268" s="829" t="s">
        <v>5</v>
      </c>
      <c r="U268" s="829" t="s">
        <v>323</v>
      </c>
      <c r="V268" s="829" t="s">
        <v>652</v>
      </c>
    </row>
    <row r="269" spans="1:22">
      <c r="A269" s="842" t="s">
        <v>647</v>
      </c>
      <c r="B269" s="842"/>
      <c r="C269" s="842"/>
      <c r="D269" s="842"/>
      <c r="E269" s="843"/>
      <c r="F269" s="844"/>
      <c r="G269" s="845">
        <f>SUM(G268:G268)</f>
        <v>9.6300000000000008</v>
      </c>
      <c r="H269" s="846">
        <f>SUM(H268:H268)</f>
        <v>12.8</v>
      </c>
      <c r="I269" s="842"/>
      <c r="J269" s="1266">
        <f>SUM(J268:J268)</f>
        <v>12.8</v>
      </c>
      <c r="K269" s="842"/>
      <c r="L269" s="842"/>
      <c r="M269" s="842"/>
      <c r="N269" s="842"/>
      <c r="O269" s="842"/>
      <c r="P269" s="842"/>
      <c r="Q269" s="842"/>
      <c r="R269" s="842"/>
      <c r="S269" s="829"/>
      <c r="T269" s="829"/>
      <c r="U269" s="829"/>
      <c r="V269" s="829"/>
    </row>
    <row r="270" spans="1:22" outlineLevel="1">
      <c r="A270" s="847" t="s">
        <v>102</v>
      </c>
      <c r="B270" s="829" t="s">
        <v>3617</v>
      </c>
      <c r="C270" s="839">
        <v>43257</v>
      </c>
      <c r="D270" s="847" t="s">
        <v>3630</v>
      </c>
      <c r="E270" s="830" t="s">
        <v>3631</v>
      </c>
      <c r="F270" s="831">
        <v>72254</v>
      </c>
      <c r="G270" s="832">
        <v>419.39</v>
      </c>
      <c r="H270" s="829">
        <v>557.44000000000005</v>
      </c>
      <c r="I270" s="829" t="s">
        <v>322</v>
      </c>
      <c r="J270" s="1265">
        <f>H270</f>
        <v>557.44000000000005</v>
      </c>
      <c r="K270" s="840" t="s">
        <v>660</v>
      </c>
      <c r="L270" s="841" t="s">
        <v>661</v>
      </c>
      <c r="M270" s="841" t="s">
        <v>352</v>
      </c>
      <c r="N270" s="841" t="s">
        <v>674</v>
      </c>
      <c r="O270" s="841"/>
      <c r="P270" s="841" t="s">
        <v>5</v>
      </c>
      <c r="Q270" s="841" t="s">
        <v>323</v>
      </c>
      <c r="R270" s="841" t="s">
        <v>652</v>
      </c>
      <c r="S270" s="829"/>
      <c r="T270" s="829" t="s">
        <v>5</v>
      </c>
      <c r="U270" s="829" t="s">
        <v>323</v>
      </c>
      <c r="V270" s="829" t="s">
        <v>652</v>
      </c>
    </row>
    <row r="271" spans="1:22" outlineLevel="1">
      <c r="A271" s="847" t="s">
        <v>102</v>
      </c>
      <c r="B271" s="829" t="s">
        <v>3617</v>
      </c>
      <c r="C271" s="839">
        <v>43262</v>
      </c>
      <c r="D271" s="847" t="s">
        <v>3632</v>
      </c>
      <c r="E271" s="830" t="s">
        <v>3633</v>
      </c>
      <c r="F271" s="831">
        <v>72254</v>
      </c>
      <c r="G271" s="832">
        <v>22.57</v>
      </c>
      <c r="H271" s="829">
        <v>30</v>
      </c>
      <c r="I271" s="829" t="s">
        <v>322</v>
      </c>
      <c r="J271" s="1265">
        <f>H271</f>
        <v>30</v>
      </c>
      <c r="K271" s="840" t="s">
        <v>660</v>
      </c>
      <c r="L271" s="841" t="s">
        <v>661</v>
      </c>
      <c r="M271" s="841" t="s">
        <v>352</v>
      </c>
      <c r="N271" s="841" t="s">
        <v>674</v>
      </c>
      <c r="O271" s="841"/>
      <c r="P271" s="841" t="s">
        <v>5</v>
      </c>
      <c r="Q271" s="841" t="s">
        <v>323</v>
      </c>
      <c r="R271" s="841" t="s">
        <v>652</v>
      </c>
      <c r="S271" s="829"/>
      <c r="T271" s="829" t="s">
        <v>5</v>
      </c>
      <c r="U271" s="829" t="s">
        <v>323</v>
      </c>
      <c r="V271" s="829" t="s">
        <v>652</v>
      </c>
    </row>
    <row r="272" spans="1:22" outlineLevel="1">
      <c r="A272" s="847" t="s">
        <v>102</v>
      </c>
      <c r="B272" s="829" t="s">
        <v>3617</v>
      </c>
      <c r="C272" s="839">
        <v>43270</v>
      </c>
      <c r="D272" s="847" t="s">
        <v>3634</v>
      </c>
      <c r="E272" s="830" t="s">
        <v>3635</v>
      </c>
      <c r="F272" s="831">
        <v>72262</v>
      </c>
      <c r="G272" s="832">
        <v>473.98</v>
      </c>
      <c r="H272" s="829">
        <v>630</v>
      </c>
      <c r="I272" s="829" t="s">
        <v>322</v>
      </c>
      <c r="J272" s="1265">
        <f>H272</f>
        <v>630</v>
      </c>
      <c r="K272" s="840" t="s">
        <v>670</v>
      </c>
      <c r="L272" s="841" t="s">
        <v>917</v>
      </c>
      <c r="M272" s="841" t="s">
        <v>352</v>
      </c>
      <c r="N272" s="841" t="s">
        <v>674</v>
      </c>
      <c r="O272" s="841"/>
      <c r="P272" s="841" t="s">
        <v>5</v>
      </c>
      <c r="Q272" s="841" t="s">
        <v>323</v>
      </c>
      <c r="R272" s="841" t="s">
        <v>652</v>
      </c>
      <c r="S272" s="829"/>
      <c r="T272" s="829" t="s">
        <v>5</v>
      </c>
      <c r="U272" s="829" t="s">
        <v>323</v>
      </c>
      <c r="V272" s="829" t="s">
        <v>652</v>
      </c>
    </row>
    <row r="273" spans="1:22" outlineLevel="1">
      <c r="A273" s="847" t="s">
        <v>102</v>
      </c>
      <c r="B273" s="829" t="s">
        <v>3617</v>
      </c>
      <c r="C273" s="839">
        <v>43270</v>
      </c>
      <c r="D273" s="847" t="s">
        <v>3634</v>
      </c>
      <c r="E273" s="830" t="s">
        <v>3636</v>
      </c>
      <c r="F273" s="831">
        <v>72262</v>
      </c>
      <c r="G273" s="832">
        <v>67.709999999999994</v>
      </c>
      <c r="H273" s="829">
        <v>90</v>
      </c>
      <c r="I273" s="829" t="s">
        <v>322</v>
      </c>
      <c r="J273" s="1265">
        <f>H273</f>
        <v>90</v>
      </c>
      <c r="K273" s="840" t="s">
        <v>670</v>
      </c>
      <c r="L273" s="841" t="s">
        <v>917</v>
      </c>
      <c r="M273" s="841" t="s">
        <v>352</v>
      </c>
      <c r="N273" s="841" t="s">
        <v>1003</v>
      </c>
      <c r="O273" s="841"/>
      <c r="P273" s="841" t="s">
        <v>5</v>
      </c>
      <c r="Q273" s="841" t="s">
        <v>323</v>
      </c>
      <c r="R273" s="841" t="s">
        <v>652</v>
      </c>
      <c r="S273" s="829"/>
      <c r="T273" s="829" t="s">
        <v>5</v>
      </c>
      <c r="U273" s="829" t="s">
        <v>323</v>
      </c>
      <c r="V273" s="829" t="s">
        <v>652</v>
      </c>
    </row>
    <row r="274" spans="1:22" outlineLevel="1">
      <c r="A274" s="847" t="s">
        <v>102</v>
      </c>
      <c r="B274" s="829" t="s">
        <v>3617</v>
      </c>
      <c r="C274" s="839">
        <v>43262</v>
      </c>
      <c r="D274" s="847" t="s">
        <v>3632</v>
      </c>
      <c r="E274" s="830" t="s">
        <v>3637</v>
      </c>
      <c r="F274" s="831">
        <v>72254</v>
      </c>
      <c r="G274" s="832">
        <v>417.55</v>
      </c>
      <c r="H274" s="829">
        <v>555</v>
      </c>
      <c r="I274" s="829" t="s">
        <v>322</v>
      </c>
      <c r="J274" s="1265">
        <f>H274</f>
        <v>555</v>
      </c>
      <c r="K274" s="840" t="s">
        <v>667</v>
      </c>
      <c r="L274" s="841" t="s">
        <v>661</v>
      </c>
      <c r="M274" s="841" t="s">
        <v>352</v>
      </c>
      <c r="N274" s="841" t="s">
        <v>674</v>
      </c>
      <c r="O274" s="841"/>
      <c r="P274" s="841" t="s">
        <v>5</v>
      </c>
      <c r="Q274" s="841" t="s">
        <v>323</v>
      </c>
      <c r="R274" s="841" t="s">
        <v>652</v>
      </c>
      <c r="S274" s="829"/>
      <c r="T274" s="829" t="s">
        <v>5</v>
      </c>
      <c r="U274" s="829" t="s">
        <v>323</v>
      </c>
      <c r="V274" s="829" t="s">
        <v>652</v>
      </c>
    </row>
    <row r="275" spans="1:22">
      <c r="A275" s="842" t="s">
        <v>647</v>
      </c>
      <c r="B275" s="842"/>
      <c r="C275" s="842"/>
      <c r="D275" s="842"/>
      <c r="E275" s="843"/>
      <c r="F275" s="844"/>
      <c r="G275" s="845">
        <f>SUM(G270:G274)</f>
        <v>1401.2</v>
      </c>
      <c r="H275" s="846">
        <f>SUM(H270:H274)</f>
        <v>1862.44</v>
      </c>
      <c r="I275" s="842"/>
      <c r="J275" s="1266">
        <f>SUM(J270:J274)</f>
        <v>1862.44</v>
      </c>
      <c r="K275" s="842"/>
      <c r="L275" s="842"/>
      <c r="M275" s="842"/>
      <c r="N275" s="842"/>
      <c r="O275" s="842"/>
      <c r="P275" s="842"/>
      <c r="Q275" s="842"/>
      <c r="R275" s="842"/>
      <c r="S275" s="829"/>
      <c r="T275" s="829"/>
      <c r="U275" s="829"/>
      <c r="V275" s="829"/>
    </row>
    <row r="276" spans="1:22" outlineLevel="1">
      <c r="A276" s="847" t="s">
        <v>104</v>
      </c>
      <c r="B276" s="829" t="s">
        <v>3617</v>
      </c>
      <c r="C276" s="839">
        <v>43262</v>
      </c>
      <c r="D276" s="847" t="s">
        <v>3619</v>
      </c>
      <c r="E276" s="830" t="s">
        <v>3620</v>
      </c>
      <c r="F276" s="831">
        <v>72262</v>
      </c>
      <c r="G276" s="832">
        <v>13.17</v>
      </c>
      <c r="H276" s="829">
        <v>17.5</v>
      </c>
      <c r="I276" s="829" t="s">
        <v>322</v>
      </c>
      <c r="J276" s="1265">
        <f>H276</f>
        <v>17.5</v>
      </c>
      <c r="K276" s="840" t="s">
        <v>943</v>
      </c>
      <c r="L276" s="841" t="s">
        <v>917</v>
      </c>
      <c r="M276" s="841" t="s">
        <v>352</v>
      </c>
      <c r="N276" s="841"/>
      <c r="O276" s="841"/>
      <c r="P276" s="841" t="s">
        <v>5</v>
      </c>
      <c r="Q276" s="841" t="s">
        <v>323</v>
      </c>
      <c r="R276" s="841" t="s">
        <v>652</v>
      </c>
      <c r="S276" s="829"/>
      <c r="T276" s="829" t="s">
        <v>5</v>
      </c>
      <c r="U276" s="829" t="s">
        <v>323</v>
      </c>
      <c r="V276" s="829" t="s">
        <v>652</v>
      </c>
    </row>
    <row r="277" spans="1:22">
      <c r="A277" s="842" t="s">
        <v>647</v>
      </c>
      <c r="B277" s="842"/>
      <c r="C277" s="842"/>
      <c r="D277" s="842"/>
      <c r="E277" s="843"/>
      <c r="F277" s="844"/>
      <c r="G277" s="845">
        <f>SUM(G276:G276)</f>
        <v>13.17</v>
      </c>
      <c r="H277" s="846">
        <f>SUM(H276:H276)</f>
        <v>17.5</v>
      </c>
      <c r="I277" s="842"/>
      <c r="J277" s="1266">
        <f>SUM(J276:J276)</f>
        <v>17.5</v>
      </c>
      <c r="K277" s="842"/>
      <c r="L277" s="842"/>
      <c r="M277" s="842"/>
      <c r="N277" s="842"/>
      <c r="O277" s="842"/>
      <c r="P277" s="842"/>
      <c r="Q277" s="842"/>
      <c r="R277" s="842"/>
      <c r="S277" s="829"/>
      <c r="T277" s="829"/>
      <c r="U277" s="829"/>
      <c r="V277" s="829"/>
    </row>
    <row r="278" spans="1:22" outlineLevel="1">
      <c r="A278" s="847" t="s">
        <v>106</v>
      </c>
      <c r="B278" s="829" t="s">
        <v>3617</v>
      </c>
      <c r="C278" s="839">
        <v>43277</v>
      </c>
      <c r="D278" s="847" t="s">
        <v>3638</v>
      </c>
      <c r="E278" s="830" t="s">
        <v>3480</v>
      </c>
      <c r="F278" s="831">
        <v>72254</v>
      </c>
      <c r="G278" s="832">
        <v>294.62</v>
      </c>
      <c r="H278" s="829">
        <v>391.6</v>
      </c>
      <c r="I278" s="829" t="s">
        <v>322</v>
      </c>
      <c r="J278" s="1265">
        <f>H278</f>
        <v>391.6</v>
      </c>
      <c r="K278" s="840" t="s">
        <v>650</v>
      </c>
      <c r="L278" s="841" t="s">
        <v>661</v>
      </c>
      <c r="M278" s="841" t="s">
        <v>352</v>
      </c>
      <c r="N278" s="841" t="s">
        <v>1003</v>
      </c>
      <c r="O278" s="841"/>
      <c r="P278" s="841" t="s">
        <v>5</v>
      </c>
      <c r="Q278" s="841" t="s">
        <v>323</v>
      </c>
      <c r="R278" s="841" t="s">
        <v>652</v>
      </c>
      <c r="S278" s="829"/>
      <c r="T278" s="829" t="s">
        <v>5</v>
      </c>
      <c r="U278" s="829" t="s">
        <v>323</v>
      </c>
      <c r="V278" s="829" t="s">
        <v>652</v>
      </c>
    </row>
    <row r="279" spans="1:22" outlineLevel="1">
      <c r="A279" s="847" t="s">
        <v>106</v>
      </c>
      <c r="B279" s="829" t="s">
        <v>3617</v>
      </c>
      <c r="C279" s="839">
        <v>43277</v>
      </c>
      <c r="D279" s="847" t="s">
        <v>3639</v>
      </c>
      <c r="E279" s="830" t="s">
        <v>1005</v>
      </c>
      <c r="F279" s="831">
        <v>72254</v>
      </c>
      <c r="G279" s="832">
        <v>17.93</v>
      </c>
      <c r="H279" s="829">
        <v>23.83</v>
      </c>
      <c r="I279" s="829" t="s">
        <v>322</v>
      </c>
      <c r="J279" s="1265">
        <f>H279</f>
        <v>23.83</v>
      </c>
      <c r="K279" s="840" t="s">
        <v>656</v>
      </c>
      <c r="L279" s="841" t="s">
        <v>661</v>
      </c>
      <c r="M279" s="841" t="s">
        <v>352</v>
      </c>
      <c r="N279" s="841" t="s">
        <v>1003</v>
      </c>
      <c r="O279" s="841"/>
      <c r="P279" s="841" t="s">
        <v>5</v>
      </c>
      <c r="Q279" s="841" t="s">
        <v>323</v>
      </c>
      <c r="R279" s="841" t="s">
        <v>652</v>
      </c>
      <c r="S279" s="829"/>
      <c r="T279" s="829" t="s">
        <v>5</v>
      </c>
      <c r="U279" s="829" t="s">
        <v>323</v>
      </c>
      <c r="V279" s="829" t="s">
        <v>652</v>
      </c>
    </row>
    <row r="280" spans="1:22" outlineLevel="1">
      <c r="A280" s="847" t="s">
        <v>106</v>
      </c>
      <c r="B280" s="829" t="s">
        <v>3617</v>
      </c>
      <c r="C280" s="839">
        <v>43277</v>
      </c>
      <c r="D280" s="847" t="s">
        <v>3640</v>
      </c>
      <c r="E280" s="830" t="s">
        <v>1007</v>
      </c>
      <c r="F280" s="831">
        <v>72254</v>
      </c>
      <c r="G280" s="832">
        <v>6.33</v>
      </c>
      <c r="H280" s="829">
        <v>8.41</v>
      </c>
      <c r="I280" s="829" t="s">
        <v>322</v>
      </c>
      <c r="J280" s="1265">
        <f>H280</f>
        <v>8.41</v>
      </c>
      <c r="K280" s="840" t="s">
        <v>694</v>
      </c>
      <c r="L280" s="841" t="s">
        <v>661</v>
      </c>
      <c r="M280" s="841" t="s">
        <v>352</v>
      </c>
      <c r="N280" s="841" t="s">
        <v>1003</v>
      </c>
      <c r="O280" s="841"/>
      <c r="P280" s="841" t="s">
        <v>5</v>
      </c>
      <c r="Q280" s="841" t="s">
        <v>323</v>
      </c>
      <c r="R280" s="841" t="s">
        <v>652</v>
      </c>
      <c r="S280" s="829"/>
      <c r="T280" s="829" t="s">
        <v>5</v>
      </c>
      <c r="U280" s="829" t="s">
        <v>323</v>
      </c>
      <c r="V280" s="829" t="s">
        <v>652</v>
      </c>
    </row>
    <row r="281" spans="1:22" outlineLevel="1">
      <c r="A281" s="847" t="s">
        <v>106</v>
      </c>
      <c r="B281" s="829" t="s">
        <v>3617</v>
      </c>
      <c r="C281" s="839">
        <v>43277</v>
      </c>
      <c r="D281" s="847" t="s">
        <v>3641</v>
      </c>
      <c r="E281" s="830" t="s">
        <v>3642</v>
      </c>
      <c r="F281" s="831">
        <v>72254</v>
      </c>
      <c r="G281" s="832">
        <v>0.42</v>
      </c>
      <c r="H281" s="829">
        <v>0.56000000000000005</v>
      </c>
      <c r="I281" s="829" t="s">
        <v>322</v>
      </c>
      <c r="J281" s="1265">
        <f>H281</f>
        <v>0.56000000000000005</v>
      </c>
      <c r="K281" s="840" t="s">
        <v>694</v>
      </c>
      <c r="L281" s="841" t="s">
        <v>661</v>
      </c>
      <c r="M281" s="841" t="s">
        <v>352</v>
      </c>
      <c r="N281" s="841" t="s">
        <v>1003</v>
      </c>
      <c r="O281" s="841"/>
      <c r="P281" s="841" t="s">
        <v>5</v>
      </c>
      <c r="Q281" s="841" t="s">
        <v>323</v>
      </c>
      <c r="R281" s="841" t="s">
        <v>652</v>
      </c>
      <c r="S281" s="829"/>
      <c r="T281" s="829" t="s">
        <v>5</v>
      </c>
      <c r="U281" s="829" t="s">
        <v>323</v>
      </c>
      <c r="V281" s="829" t="s">
        <v>652</v>
      </c>
    </row>
    <row r="282" spans="1:22">
      <c r="A282" s="842" t="s">
        <v>647</v>
      </c>
      <c r="B282" s="842"/>
      <c r="C282" s="842"/>
      <c r="D282" s="842"/>
      <c r="E282" s="843"/>
      <c r="F282" s="844"/>
      <c r="G282" s="845">
        <f>SUM(G278:G281)</f>
        <v>319.3</v>
      </c>
      <c r="H282" s="846">
        <f>SUM(H278:H281)</f>
        <v>424.40000000000003</v>
      </c>
      <c r="I282" s="842"/>
      <c r="J282" s="1266">
        <f>SUM(J278:J281)</f>
        <v>424.40000000000003</v>
      </c>
      <c r="K282" s="842"/>
      <c r="L282" s="842"/>
      <c r="M282" s="842"/>
      <c r="N282" s="842"/>
      <c r="O282" s="842"/>
      <c r="P282" s="842"/>
      <c r="Q282" s="842"/>
      <c r="R282" s="842"/>
      <c r="S282" s="829"/>
      <c r="T282" s="829"/>
      <c r="U282" s="829"/>
      <c r="V282" s="829"/>
    </row>
    <row r="283" spans="1:22" outlineLevel="1">
      <c r="A283" s="847" t="s">
        <v>108</v>
      </c>
      <c r="B283" s="829" t="s">
        <v>3617</v>
      </c>
      <c r="C283" s="839">
        <v>43277</v>
      </c>
      <c r="D283" s="847" t="s">
        <v>3638</v>
      </c>
      <c r="E283" s="830" t="s">
        <v>3489</v>
      </c>
      <c r="F283" s="831">
        <v>72254</v>
      </c>
      <c r="G283" s="832">
        <v>1776.35</v>
      </c>
      <c r="H283" s="829">
        <v>2361.09</v>
      </c>
      <c r="I283" s="829" t="s">
        <v>322</v>
      </c>
      <c r="J283" s="1265">
        <f>H283</f>
        <v>2361.09</v>
      </c>
      <c r="K283" s="840" t="s">
        <v>650</v>
      </c>
      <c r="L283" s="841" t="s">
        <v>661</v>
      </c>
      <c r="M283" s="841" t="s">
        <v>352</v>
      </c>
      <c r="N283" s="841" t="s">
        <v>674</v>
      </c>
      <c r="O283" s="841"/>
      <c r="P283" s="841" t="s">
        <v>5</v>
      </c>
      <c r="Q283" s="841" t="s">
        <v>323</v>
      </c>
      <c r="R283" s="841" t="s">
        <v>652</v>
      </c>
      <c r="S283" s="829"/>
      <c r="T283" s="829" t="s">
        <v>5</v>
      </c>
      <c r="U283" s="829" t="s">
        <v>323</v>
      </c>
      <c r="V283" s="829" t="s">
        <v>652</v>
      </c>
    </row>
    <row r="284" spans="1:22" outlineLevel="1">
      <c r="A284" s="847" t="s">
        <v>108</v>
      </c>
      <c r="B284" s="829" t="s">
        <v>3617</v>
      </c>
      <c r="C284" s="839">
        <v>43277</v>
      </c>
      <c r="D284" s="847" t="s">
        <v>3639</v>
      </c>
      <c r="E284" s="830" t="s">
        <v>709</v>
      </c>
      <c r="F284" s="831">
        <v>72254</v>
      </c>
      <c r="G284" s="832">
        <v>113.14</v>
      </c>
      <c r="H284" s="829">
        <v>150.38999999999999</v>
      </c>
      <c r="I284" s="829" t="s">
        <v>322</v>
      </c>
      <c r="J284" s="1265">
        <f>H284</f>
        <v>150.38999999999999</v>
      </c>
      <c r="K284" s="840" t="s">
        <v>656</v>
      </c>
      <c r="L284" s="841" t="s">
        <v>661</v>
      </c>
      <c r="M284" s="841" t="s">
        <v>352</v>
      </c>
      <c r="N284" s="841" t="s">
        <v>674</v>
      </c>
      <c r="O284" s="841"/>
      <c r="P284" s="841" t="s">
        <v>5</v>
      </c>
      <c r="Q284" s="841" t="s">
        <v>323</v>
      </c>
      <c r="R284" s="841" t="s">
        <v>652</v>
      </c>
      <c r="S284" s="829"/>
      <c r="T284" s="829" t="s">
        <v>5</v>
      </c>
      <c r="U284" s="829" t="s">
        <v>323</v>
      </c>
      <c r="V284" s="829" t="s">
        <v>652</v>
      </c>
    </row>
    <row r="285" spans="1:22" outlineLevel="1">
      <c r="A285" s="847" t="s">
        <v>108</v>
      </c>
      <c r="B285" s="829" t="s">
        <v>3617</v>
      </c>
      <c r="C285" s="839">
        <v>43277</v>
      </c>
      <c r="D285" s="847" t="s">
        <v>3640</v>
      </c>
      <c r="E285" s="830" t="s">
        <v>710</v>
      </c>
      <c r="F285" s="831">
        <v>72254</v>
      </c>
      <c r="G285" s="832">
        <v>39.93</v>
      </c>
      <c r="H285" s="829">
        <v>53.08</v>
      </c>
      <c r="I285" s="829" t="s">
        <v>322</v>
      </c>
      <c r="J285" s="1265">
        <f>H285</f>
        <v>53.08</v>
      </c>
      <c r="K285" s="840" t="s">
        <v>694</v>
      </c>
      <c r="L285" s="841" t="s">
        <v>661</v>
      </c>
      <c r="M285" s="841" t="s">
        <v>352</v>
      </c>
      <c r="N285" s="841" t="s">
        <v>674</v>
      </c>
      <c r="O285" s="841"/>
      <c r="P285" s="841" t="s">
        <v>5</v>
      </c>
      <c r="Q285" s="841" t="s">
        <v>323</v>
      </c>
      <c r="R285" s="841" t="s">
        <v>652</v>
      </c>
      <c r="S285" s="829"/>
      <c r="T285" s="829" t="s">
        <v>5</v>
      </c>
      <c r="U285" s="829" t="s">
        <v>323</v>
      </c>
      <c r="V285" s="829" t="s">
        <v>652</v>
      </c>
    </row>
    <row r="286" spans="1:22" outlineLevel="1">
      <c r="A286" s="847" t="s">
        <v>108</v>
      </c>
      <c r="B286" s="829" t="s">
        <v>3617</v>
      </c>
      <c r="C286" s="839">
        <v>43277</v>
      </c>
      <c r="D286" s="847" t="s">
        <v>3641</v>
      </c>
      <c r="E286" s="830" t="s">
        <v>2511</v>
      </c>
      <c r="F286" s="831">
        <v>72254</v>
      </c>
      <c r="G286" s="832">
        <v>2.66</v>
      </c>
      <c r="H286" s="829">
        <v>3.54</v>
      </c>
      <c r="I286" s="829" t="s">
        <v>322</v>
      </c>
      <c r="J286" s="1265">
        <f>H286</f>
        <v>3.54</v>
      </c>
      <c r="K286" s="840" t="s">
        <v>694</v>
      </c>
      <c r="L286" s="841" t="s">
        <v>661</v>
      </c>
      <c r="M286" s="841" t="s">
        <v>352</v>
      </c>
      <c r="N286" s="841" t="s">
        <v>674</v>
      </c>
      <c r="O286" s="841"/>
      <c r="P286" s="841" t="s">
        <v>5</v>
      </c>
      <c r="Q286" s="841" t="s">
        <v>323</v>
      </c>
      <c r="R286" s="841" t="s">
        <v>652</v>
      </c>
      <c r="S286" s="829"/>
      <c r="T286" s="829" t="s">
        <v>5</v>
      </c>
      <c r="U286" s="829" t="s">
        <v>323</v>
      </c>
      <c r="V286" s="829" t="s">
        <v>652</v>
      </c>
    </row>
    <row r="287" spans="1:22">
      <c r="A287" s="842" t="s">
        <v>647</v>
      </c>
      <c r="B287" s="842"/>
      <c r="C287" s="842"/>
      <c r="D287" s="842"/>
      <c r="E287" s="843"/>
      <c r="F287" s="844"/>
      <c r="G287" s="845">
        <f>SUM(G283:G286)</f>
        <v>1932.0800000000002</v>
      </c>
      <c r="H287" s="846">
        <f>SUM(H283:H286)</f>
        <v>2568.1</v>
      </c>
      <c r="I287" s="842"/>
      <c r="J287" s="1266">
        <f>SUM(J283:J286)</f>
        <v>2568.1</v>
      </c>
      <c r="K287" s="842"/>
      <c r="L287" s="842"/>
      <c r="M287" s="842"/>
      <c r="N287" s="842"/>
      <c r="O287" s="842"/>
      <c r="P287" s="842"/>
      <c r="Q287" s="842"/>
      <c r="R287" s="842"/>
      <c r="S287" s="829"/>
      <c r="T287" s="829"/>
      <c r="U287" s="829"/>
      <c r="V287" s="829"/>
    </row>
    <row r="288" spans="1:22" outlineLevel="1">
      <c r="A288" s="847" t="s">
        <v>109</v>
      </c>
      <c r="B288" s="829" t="s">
        <v>3617</v>
      </c>
      <c r="C288" s="839">
        <v>43277</v>
      </c>
      <c r="D288" s="847" t="s">
        <v>3638</v>
      </c>
      <c r="E288" s="830" t="s">
        <v>713</v>
      </c>
      <c r="F288" s="831">
        <v>72254</v>
      </c>
      <c r="G288" s="832">
        <v>1287.21</v>
      </c>
      <c r="H288" s="829">
        <v>1710.94</v>
      </c>
      <c r="I288" s="829" t="s">
        <v>322</v>
      </c>
      <c r="J288" s="1265">
        <f>H288</f>
        <v>1710.94</v>
      </c>
      <c r="K288" s="840" t="s">
        <v>650</v>
      </c>
      <c r="L288" s="841" t="s">
        <v>661</v>
      </c>
      <c r="M288" s="841" t="s">
        <v>352</v>
      </c>
      <c r="N288" s="841" t="s">
        <v>1021</v>
      </c>
      <c r="O288" s="841"/>
      <c r="P288" s="841" t="s">
        <v>5</v>
      </c>
      <c r="Q288" s="841" t="s">
        <v>323</v>
      </c>
      <c r="R288" s="841" t="s">
        <v>652</v>
      </c>
      <c r="S288" s="829"/>
      <c r="T288" s="829" t="s">
        <v>5</v>
      </c>
      <c r="U288" s="829" t="s">
        <v>323</v>
      </c>
      <c r="V288" s="829" t="s">
        <v>652</v>
      </c>
    </row>
    <row r="289" spans="1:22" outlineLevel="1">
      <c r="A289" s="847" t="s">
        <v>109</v>
      </c>
      <c r="B289" s="829" t="s">
        <v>3617</v>
      </c>
      <c r="C289" s="839">
        <v>43277</v>
      </c>
      <c r="D289" s="847" t="s">
        <v>3639</v>
      </c>
      <c r="E289" s="830" t="s">
        <v>716</v>
      </c>
      <c r="F289" s="831">
        <v>72254</v>
      </c>
      <c r="G289" s="832">
        <v>84.47</v>
      </c>
      <c r="H289" s="829">
        <v>112.28</v>
      </c>
      <c r="I289" s="829" t="s">
        <v>322</v>
      </c>
      <c r="J289" s="1265">
        <f>H289</f>
        <v>112.28</v>
      </c>
      <c r="K289" s="840" t="s">
        <v>656</v>
      </c>
      <c r="L289" s="841" t="s">
        <v>661</v>
      </c>
      <c r="M289" s="841" t="s">
        <v>352</v>
      </c>
      <c r="N289" s="841" t="s">
        <v>662</v>
      </c>
      <c r="O289" s="841"/>
      <c r="P289" s="841" t="s">
        <v>5</v>
      </c>
      <c r="Q289" s="841" t="s">
        <v>323</v>
      </c>
      <c r="R289" s="841" t="s">
        <v>652</v>
      </c>
      <c r="S289" s="829"/>
      <c r="T289" s="829" t="s">
        <v>5</v>
      </c>
      <c r="U289" s="829" t="s">
        <v>323</v>
      </c>
      <c r="V289" s="829" t="s">
        <v>652</v>
      </c>
    </row>
    <row r="290" spans="1:22" outlineLevel="1">
      <c r="A290" s="847" t="s">
        <v>109</v>
      </c>
      <c r="B290" s="829" t="s">
        <v>3617</v>
      </c>
      <c r="C290" s="839">
        <v>43277</v>
      </c>
      <c r="D290" s="847" t="s">
        <v>3640</v>
      </c>
      <c r="E290" s="830" t="s">
        <v>719</v>
      </c>
      <c r="F290" s="831">
        <v>72254</v>
      </c>
      <c r="G290" s="832">
        <v>29.82</v>
      </c>
      <c r="H290" s="829">
        <v>39.630000000000003</v>
      </c>
      <c r="I290" s="829" t="s">
        <v>322</v>
      </c>
      <c r="J290" s="1265">
        <f>H290</f>
        <v>39.630000000000003</v>
      </c>
      <c r="K290" s="840" t="s">
        <v>694</v>
      </c>
      <c r="L290" s="841" t="s">
        <v>661</v>
      </c>
      <c r="M290" s="841" t="s">
        <v>352</v>
      </c>
      <c r="N290" s="841" t="s">
        <v>1021</v>
      </c>
      <c r="O290" s="841"/>
      <c r="P290" s="841" t="s">
        <v>5</v>
      </c>
      <c r="Q290" s="841" t="s">
        <v>323</v>
      </c>
      <c r="R290" s="841" t="s">
        <v>652</v>
      </c>
      <c r="S290" s="829"/>
      <c r="T290" s="829" t="s">
        <v>5</v>
      </c>
      <c r="U290" s="829" t="s">
        <v>323</v>
      </c>
      <c r="V290" s="829" t="s">
        <v>652</v>
      </c>
    </row>
    <row r="291" spans="1:22" outlineLevel="1">
      <c r="A291" s="847" t="s">
        <v>109</v>
      </c>
      <c r="B291" s="829" t="s">
        <v>3617</v>
      </c>
      <c r="C291" s="839">
        <v>43277</v>
      </c>
      <c r="D291" s="847" t="s">
        <v>3641</v>
      </c>
      <c r="E291" s="830" t="s">
        <v>722</v>
      </c>
      <c r="F291" s="831">
        <v>72254</v>
      </c>
      <c r="G291" s="832">
        <v>1.99</v>
      </c>
      <c r="H291" s="829">
        <v>2.64</v>
      </c>
      <c r="I291" s="829" t="s">
        <v>322</v>
      </c>
      <c r="J291" s="1265">
        <f>H291</f>
        <v>2.64</v>
      </c>
      <c r="K291" s="840" t="s">
        <v>694</v>
      </c>
      <c r="L291" s="841" t="s">
        <v>661</v>
      </c>
      <c r="M291" s="841" t="s">
        <v>352</v>
      </c>
      <c r="N291" s="841" t="s">
        <v>662</v>
      </c>
      <c r="O291" s="841"/>
      <c r="P291" s="841" t="s">
        <v>5</v>
      </c>
      <c r="Q291" s="841" t="s">
        <v>323</v>
      </c>
      <c r="R291" s="841" t="s">
        <v>652</v>
      </c>
      <c r="S291" s="829"/>
      <c r="T291" s="829" t="s">
        <v>5</v>
      </c>
      <c r="U291" s="829" t="s">
        <v>323</v>
      </c>
      <c r="V291" s="829" t="s">
        <v>652</v>
      </c>
    </row>
    <row r="292" spans="1:22">
      <c r="A292" s="842" t="s">
        <v>647</v>
      </c>
      <c r="B292" s="842"/>
      <c r="C292" s="842"/>
      <c r="D292" s="842"/>
      <c r="E292" s="843"/>
      <c r="F292" s="844"/>
      <c r="G292" s="845">
        <f>SUM(G288:G291)</f>
        <v>1403.49</v>
      </c>
      <c r="H292" s="846">
        <f>SUM(H288:H291)</f>
        <v>1865.4900000000002</v>
      </c>
      <c r="I292" s="842"/>
      <c r="J292" s="1266">
        <f>SUM(J288:J291)</f>
        <v>1865.4900000000002</v>
      </c>
      <c r="K292" s="842"/>
      <c r="L292" s="842"/>
      <c r="M292" s="842"/>
      <c r="N292" s="842"/>
      <c r="O292" s="842"/>
      <c r="P292" s="842"/>
      <c r="Q292" s="842"/>
      <c r="R292" s="842"/>
      <c r="S292" s="829"/>
      <c r="T292" s="829"/>
      <c r="U292" s="829"/>
      <c r="V292" s="829"/>
    </row>
    <row r="293" spans="1:22" outlineLevel="1">
      <c r="A293" s="847" t="s">
        <v>110</v>
      </c>
      <c r="B293" s="829" t="s">
        <v>3617</v>
      </c>
      <c r="C293" s="839">
        <v>43277</v>
      </c>
      <c r="D293" s="847" t="s">
        <v>3638</v>
      </c>
      <c r="E293" s="830" t="s">
        <v>713</v>
      </c>
      <c r="F293" s="831">
        <v>72254</v>
      </c>
      <c r="G293" s="832">
        <v>1287.21</v>
      </c>
      <c r="H293" s="829">
        <v>1710.94</v>
      </c>
      <c r="I293" s="829" t="s">
        <v>322</v>
      </c>
      <c r="J293" s="1265">
        <f>H293</f>
        <v>1710.94</v>
      </c>
      <c r="K293" s="840" t="s">
        <v>650</v>
      </c>
      <c r="L293" s="841" t="s">
        <v>661</v>
      </c>
      <c r="M293" s="841" t="s">
        <v>352</v>
      </c>
      <c r="N293" s="841" t="s">
        <v>1021</v>
      </c>
      <c r="O293" s="841"/>
      <c r="P293" s="841" t="s">
        <v>5</v>
      </c>
      <c r="Q293" s="841" t="s">
        <v>323</v>
      </c>
      <c r="R293" s="841" t="s">
        <v>652</v>
      </c>
      <c r="S293" s="829"/>
      <c r="T293" s="829" t="s">
        <v>5</v>
      </c>
      <c r="U293" s="829" t="s">
        <v>323</v>
      </c>
      <c r="V293" s="829" t="s">
        <v>652</v>
      </c>
    </row>
    <row r="294" spans="1:22" outlineLevel="1">
      <c r="A294" s="847" t="s">
        <v>110</v>
      </c>
      <c r="B294" s="829" t="s">
        <v>3617</v>
      </c>
      <c r="C294" s="839">
        <v>43277</v>
      </c>
      <c r="D294" s="847" t="s">
        <v>3639</v>
      </c>
      <c r="E294" s="830" t="s">
        <v>716</v>
      </c>
      <c r="F294" s="831">
        <v>72254</v>
      </c>
      <c r="G294" s="832">
        <v>84.47</v>
      </c>
      <c r="H294" s="829">
        <v>112.28</v>
      </c>
      <c r="I294" s="829" t="s">
        <v>322</v>
      </c>
      <c r="J294" s="1265">
        <f>H294</f>
        <v>112.28</v>
      </c>
      <c r="K294" s="840" t="s">
        <v>656</v>
      </c>
      <c r="L294" s="841" t="s">
        <v>661</v>
      </c>
      <c r="M294" s="841" t="s">
        <v>352</v>
      </c>
      <c r="N294" s="841" t="s">
        <v>662</v>
      </c>
      <c r="O294" s="841"/>
      <c r="P294" s="841" t="s">
        <v>5</v>
      </c>
      <c r="Q294" s="841" t="s">
        <v>323</v>
      </c>
      <c r="R294" s="841" t="s">
        <v>652</v>
      </c>
      <c r="S294" s="829"/>
      <c r="T294" s="829" t="s">
        <v>5</v>
      </c>
      <c r="U294" s="829" t="s">
        <v>323</v>
      </c>
      <c r="V294" s="829" t="s">
        <v>652</v>
      </c>
    </row>
    <row r="295" spans="1:22" outlineLevel="1">
      <c r="A295" s="847" t="s">
        <v>110</v>
      </c>
      <c r="B295" s="829" t="s">
        <v>3617</v>
      </c>
      <c r="C295" s="839">
        <v>43277</v>
      </c>
      <c r="D295" s="847" t="s">
        <v>3640</v>
      </c>
      <c r="E295" s="830" t="s">
        <v>719</v>
      </c>
      <c r="F295" s="831">
        <v>72254</v>
      </c>
      <c r="G295" s="832">
        <v>29.82</v>
      </c>
      <c r="H295" s="829">
        <v>39.630000000000003</v>
      </c>
      <c r="I295" s="829" t="s">
        <v>322</v>
      </c>
      <c r="J295" s="1265">
        <f>H295</f>
        <v>39.630000000000003</v>
      </c>
      <c r="K295" s="840" t="s">
        <v>694</v>
      </c>
      <c r="L295" s="841" t="s">
        <v>661</v>
      </c>
      <c r="M295" s="841" t="s">
        <v>352</v>
      </c>
      <c r="N295" s="841" t="s">
        <v>1021</v>
      </c>
      <c r="O295" s="841"/>
      <c r="P295" s="841" t="s">
        <v>5</v>
      </c>
      <c r="Q295" s="841" t="s">
        <v>323</v>
      </c>
      <c r="R295" s="841" t="s">
        <v>652</v>
      </c>
      <c r="S295" s="829"/>
      <c r="T295" s="829" t="s">
        <v>5</v>
      </c>
      <c r="U295" s="829" t="s">
        <v>323</v>
      </c>
      <c r="V295" s="829" t="s">
        <v>652</v>
      </c>
    </row>
    <row r="296" spans="1:22" outlineLevel="1">
      <c r="A296" s="847" t="s">
        <v>110</v>
      </c>
      <c r="B296" s="829" t="s">
        <v>3617</v>
      </c>
      <c r="C296" s="839">
        <v>43277</v>
      </c>
      <c r="D296" s="847" t="s">
        <v>3641</v>
      </c>
      <c r="E296" s="830" t="s">
        <v>722</v>
      </c>
      <c r="F296" s="831">
        <v>72254</v>
      </c>
      <c r="G296" s="832">
        <v>1.99</v>
      </c>
      <c r="H296" s="829">
        <v>2.64</v>
      </c>
      <c r="I296" s="829" t="s">
        <v>322</v>
      </c>
      <c r="J296" s="1265">
        <f>H296</f>
        <v>2.64</v>
      </c>
      <c r="K296" s="840" t="s">
        <v>694</v>
      </c>
      <c r="L296" s="841" t="s">
        <v>661</v>
      </c>
      <c r="M296" s="841" t="s">
        <v>352</v>
      </c>
      <c r="N296" s="841" t="s">
        <v>662</v>
      </c>
      <c r="O296" s="841"/>
      <c r="P296" s="841" t="s">
        <v>5</v>
      </c>
      <c r="Q296" s="841" t="s">
        <v>323</v>
      </c>
      <c r="R296" s="841" t="s">
        <v>652</v>
      </c>
      <c r="S296" s="829"/>
      <c r="T296" s="829" t="s">
        <v>5</v>
      </c>
      <c r="U296" s="829" t="s">
        <v>323</v>
      </c>
      <c r="V296" s="829" t="s">
        <v>652</v>
      </c>
    </row>
    <row r="297" spans="1:22">
      <c r="A297" s="842" t="s">
        <v>647</v>
      </c>
      <c r="B297" s="842"/>
      <c r="C297" s="842"/>
      <c r="D297" s="842"/>
      <c r="E297" s="843"/>
      <c r="F297" s="844"/>
      <c r="G297" s="845">
        <f>SUM(G293:G296)</f>
        <v>1403.49</v>
      </c>
      <c r="H297" s="846">
        <f>SUM(H293:H296)</f>
        <v>1865.4900000000002</v>
      </c>
      <c r="I297" s="842"/>
      <c r="J297" s="1266">
        <f>SUM(J293:J296)</f>
        <v>1865.4900000000002</v>
      </c>
      <c r="K297" s="842"/>
      <c r="L297" s="842"/>
      <c r="M297" s="842"/>
      <c r="N297" s="842"/>
      <c r="O297" s="842"/>
      <c r="P297" s="842"/>
      <c r="Q297" s="842"/>
      <c r="R297" s="842"/>
      <c r="S297" s="829"/>
      <c r="T297" s="829"/>
      <c r="U297" s="829"/>
      <c r="V297" s="829"/>
    </row>
    <row r="298" spans="1:22" outlineLevel="1">
      <c r="A298" s="847" t="s">
        <v>112</v>
      </c>
      <c r="B298" s="829" t="s">
        <v>3617</v>
      </c>
      <c r="C298" s="839">
        <v>43277</v>
      </c>
      <c r="D298" s="847" t="s">
        <v>3638</v>
      </c>
      <c r="E298" s="830" t="s">
        <v>724</v>
      </c>
      <c r="F298" s="831">
        <v>72254</v>
      </c>
      <c r="G298" s="832">
        <v>466.56</v>
      </c>
      <c r="H298" s="829">
        <v>620.15</v>
      </c>
      <c r="I298" s="829" t="s">
        <v>322</v>
      </c>
      <c r="J298" s="1265">
        <f>H298</f>
        <v>620.15</v>
      </c>
      <c r="K298" s="840" t="s">
        <v>650</v>
      </c>
      <c r="L298" s="841" t="s">
        <v>661</v>
      </c>
      <c r="M298" s="841" t="s">
        <v>352</v>
      </c>
      <c r="N298" s="841" t="s">
        <v>725</v>
      </c>
      <c r="O298" s="841"/>
      <c r="P298" s="841" t="s">
        <v>5</v>
      </c>
      <c r="Q298" s="841" t="s">
        <v>323</v>
      </c>
      <c r="R298" s="841" t="s">
        <v>652</v>
      </c>
      <c r="S298" s="829"/>
      <c r="T298" s="829" t="s">
        <v>5</v>
      </c>
      <c r="U298" s="829" t="s">
        <v>323</v>
      </c>
      <c r="V298" s="829" t="s">
        <v>652</v>
      </c>
    </row>
    <row r="299" spans="1:22" outlineLevel="1">
      <c r="A299" s="847" t="s">
        <v>112</v>
      </c>
      <c r="B299" s="829" t="s">
        <v>3617</v>
      </c>
      <c r="C299" s="839">
        <v>43277</v>
      </c>
      <c r="D299" s="847" t="s">
        <v>3639</v>
      </c>
      <c r="E299" s="830" t="s">
        <v>727</v>
      </c>
      <c r="F299" s="831">
        <v>72254</v>
      </c>
      <c r="G299" s="832">
        <v>29.73</v>
      </c>
      <c r="H299" s="829">
        <v>39.51</v>
      </c>
      <c r="I299" s="829" t="s">
        <v>322</v>
      </c>
      <c r="J299" s="1265">
        <f>H299</f>
        <v>39.51</v>
      </c>
      <c r="K299" s="840" t="s">
        <v>656</v>
      </c>
      <c r="L299" s="841" t="s">
        <v>661</v>
      </c>
      <c r="M299" s="841" t="s">
        <v>352</v>
      </c>
      <c r="N299" s="841" t="s">
        <v>725</v>
      </c>
      <c r="O299" s="841"/>
      <c r="P299" s="841" t="s">
        <v>5</v>
      </c>
      <c r="Q299" s="841" t="s">
        <v>323</v>
      </c>
      <c r="R299" s="841" t="s">
        <v>652</v>
      </c>
      <c r="S299" s="829"/>
      <c r="T299" s="829" t="s">
        <v>5</v>
      </c>
      <c r="U299" s="829" t="s">
        <v>323</v>
      </c>
      <c r="V299" s="829" t="s">
        <v>652</v>
      </c>
    </row>
    <row r="300" spans="1:22" outlineLevel="1">
      <c r="A300" s="847" t="s">
        <v>112</v>
      </c>
      <c r="B300" s="829" t="s">
        <v>3617</v>
      </c>
      <c r="C300" s="839">
        <v>43277</v>
      </c>
      <c r="D300" s="847" t="s">
        <v>3640</v>
      </c>
      <c r="E300" s="830" t="s">
        <v>731</v>
      </c>
      <c r="F300" s="831">
        <v>72254</v>
      </c>
      <c r="G300" s="832">
        <v>10.49</v>
      </c>
      <c r="H300" s="829">
        <v>13.94</v>
      </c>
      <c r="I300" s="829" t="s">
        <v>322</v>
      </c>
      <c r="J300" s="1265">
        <f>H300</f>
        <v>13.94</v>
      </c>
      <c r="K300" s="840" t="s">
        <v>694</v>
      </c>
      <c r="L300" s="841" t="s">
        <v>661</v>
      </c>
      <c r="M300" s="841" t="s">
        <v>352</v>
      </c>
      <c r="N300" s="841" t="s">
        <v>725</v>
      </c>
      <c r="O300" s="841"/>
      <c r="P300" s="841" t="s">
        <v>5</v>
      </c>
      <c r="Q300" s="841" t="s">
        <v>323</v>
      </c>
      <c r="R300" s="841" t="s">
        <v>652</v>
      </c>
      <c r="S300" s="829"/>
      <c r="T300" s="829" t="s">
        <v>5</v>
      </c>
      <c r="U300" s="829" t="s">
        <v>323</v>
      </c>
      <c r="V300" s="829" t="s">
        <v>652</v>
      </c>
    </row>
    <row r="301" spans="1:22" outlineLevel="1">
      <c r="A301" s="847" t="s">
        <v>112</v>
      </c>
      <c r="B301" s="829" t="s">
        <v>3617</v>
      </c>
      <c r="C301" s="839">
        <v>43277</v>
      </c>
      <c r="D301" s="847" t="s">
        <v>3641</v>
      </c>
      <c r="E301" s="830" t="s">
        <v>736</v>
      </c>
      <c r="F301" s="831">
        <v>72254</v>
      </c>
      <c r="G301" s="832">
        <v>0.7</v>
      </c>
      <c r="H301" s="829">
        <v>0.93</v>
      </c>
      <c r="I301" s="829" t="s">
        <v>322</v>
      </c>
      <c r="J301" s="1265">
        <f>H301</f>
        <v>0.93</v>
      </c>
      <c r="K301" s="840" t="s">
        <v>694</v>
      </c>
      <c r="L301" s="841" t="s">
        <v>661</v>
      </c>
      <c r="M301" s="841" t="s">
        <v>352</v>
      </c>
      <c r="N301" s="841" t="s">
        <v>725</v>
      </c>
      <c r="O301" s="841"/>
      <c r="P301" s="841" t="s">
        <v>5</v>
      </c>
      <c r="Q301" s="841" t="s">
        <v>323</v>
      </c>
      <c r="R301" s="841" t="s">
        <v>652</v>
      </c>
      <c r="S301" s="829"/>
      <c r="T301" s="829" t="s">
        <v>5</v>
      </c>
      <c r="U301" s="829" t="s">
        <v>323</v>
      </c>
      <c r="V301" s="829" t="s">
        <v>652</v>
      </c>
    </row>
    <row r="302" spans="1:22">
      <c r="A302" s="842" t="s">
        <v>647</v>
      </c>
      <c r="B302" s="842"/>
      <c r="C302" s="842"/>
      <c r="D302" s="842"/>
      <c r="E302" s="843"/>
      <c r="F302" s="844"/>
      <c r="G302" s="845">
        <f>SUM(G298:G301)</f>
        <v>507.48</v>
      </c>
      <c r="H302" s="846">
        <f>SUM(H298:H301)</f>
        <v>674.53</v>
      </c>
      <c r="I302" s="842"/>
      <c r="J302" s="1266">
        <f>SUM(J298:J301)</f>
        <v>674.53</v>
      </c>
      <c r="K302" s="842"/>
      <c r="L302" s="842"/>
      <c r="M302" s="842"/>
      <c r="N302" s="842"/>
      <c r="O302" s="842"/>
      <c r="P302" s="842"/>
      <c r="Q302" s="842"/>
      <c r="R302" s="842"/>
      <c r="S302" s="829"/>
      <c r="T302" s="829"/>
      <c r="U302" s="829"/>
      <c r="V302" s="829"/>
    </row>
    <row r="303" spans="1:22" outlineLevel="1">
      <c r="A303" s="847" t="s">
        <v>113</v>
      </c>
      <c r="B303" s="829" t="s">
        <v>3617</v>
      </c>
      <c r="C303" s="839">
        <v>43277</v>
      </c>
      <c r="D303" s="847" t="s">
        <v>3638</v>
      </c>
      <c r="E303" s="830" t="s">
        <v>745</v>
      </c>
      <c r="F303" s="831">
        <v>72254</v>
      </c>
      <c r="G303" s="832">
        <v>66.5</v>
      </c>
      <c r="H303" s="829">
        <v>88.39</v>
      </c>
      <c r="I303" s="829" t="s">
        <v>322</v>
      </c>
      <c r="J303" s="1265">
        <f>H303</f>
        <v>88.39</v>
      </c>
      <c r="K303" s="840" t="s">
        <v>650</v>
      </c>
      <c r="L303" s="841" t="s">
        <v>661</v>
      </c>
      <c r="M303" s="841" t="s">
        <v>352</v>
      </c>
      <c r="N303" s="841" t="s">
        <v>746</v>
      </c>
      <c r="O303" s="841"/>
      <c r="P303" s="841" t="s">
        <v>5</v>
      </c>
      <c r="Q303" s="841" t="s">
        <v>323</v>
      </c>
      <c r="R303" s="841" t="s">
        <v>652</v>
      </c>
      <c r="S303" s="829"/>
      <c r="T303" s="829" t="s">
        <v>5</v>
      </c>
      <c r="U303" s="829" t="s">
        <v>323</v>
      </c>
      <c r="V303" s="829" t="s">
        <v>652</v>
      </c>
    </row>
    <row r="304" spans="1:22" outlineLevel="1">
      <c r="A304" s="847" t="s">
        <v>113</v>
      </c>
      <c r="B304" s="829" t="s">
        <v>3617</v>
      </c>
      <c r="C304" s="839">
        <v>43277</v>
      </c>
      <c r="D304" s="847" t="s">
        <v>3639</v>
      </c>
      <c r="E304" s="830" t="s">
        <v>747</v>
      </c>
      <c r="F304" s="831">
        <v>72254</v>
      </c>
      <c r="G304" s="832">
        <v>4.12</v>
      </c>
      <c r="H304" s="829">
        <v>5.47</v>
      </c>
      <c r="I304" s="829" t="s">
        <v>322</v>
      </c>
      <c r="J304" s="1265">
        <f>H304</f>
        <v>5.47</v>
      </c>
      <c r="K304" s="840" t="s">
        <v>656</v>
      </c>
      <c r="L304" s="841" t="s">
        <v>661</v>
      </c>
      <c r="M304" s="841" t="s">
        <v>352</v>
      </c>
      <c r="N304" s="841" t="s">
        <v>746</v>
      </c>
      <c r="O304" s="841"/>
      <c r="P304" s="841" t="s">
        <v>5</v>
      </c>
      <c r="Q304" s="841" t="s">
        <v>323</v>
      </c>
      <c r="R304" s="841" t="s">
        <v>652</v>
      </c>
      <c r="S304" s="829"/>
      <c r="T304" s="829" t="s">
        <v>5</v>
      </c>
      <c r="U304" s="829" t="s">
        <v>323</v>
      </c>
      <c r="V304" s="829" t="s">
        <v>652</v>
      </c>
    </row>
    <row r="305" spans="1:22" outlineLevel="1">
      <c r="A305" s="847" t="s">
        <v>113</v>
      </c>
      <c r="B305" s="829" t="s">
        <v>3617</v>
      </c>
      <c r="C305" s="839">
        <v>43277</v>
      </c>
      <c r="D305" s="847" t="s">
        <v>3640</v>
      </c>
      <c r="E305" s="830" t="s">
        <v>748</v>
      </c>
      <c r="F305" s="831">
        <v>72254</v>
      </c>
      <c r="G305" s="832">
        <v>1.45</v>
      </c>
      <c r="H305" s="829">
        <v>1.93</v>
      </c>
      <c r="I305" s="829" t="s">
        <v>322</v>
      </c>
      <c r="J305" s="1265">
        <f>H305</f>
        <v>1.93</v>
      </c>
      <c r="K305" s="840" t="s">
        <v>694</v>
      </c>
      <c r="L305" s="841" t="s">
        <v>661</v>
      </c>
      <c r="M305" s="841" t="s">
        <v>352</v>
      </c>
      <c r="N305" s="841" t="s">
        <v>746</v>
      </c>
      <c r="O305" s="841"/>
      <c r="P305" s="841" t="s">
        <v>5</v>
      </c>
      <c r="Q305" s="841" t="s">
        <v>323</v>
      </c>
      <c r="R305" s="841" t="s">
        <v>652</v>
      </c>
      <c r="S305" s="829"/>
      <c r="T305" s="829" t="s">
        <v>5</v>
      </c>
      <c r="U305" s="829" t="s">
        <v>323</v>
      </c>
      <c r="V305" s="829" t="s">
        <v>652</v>
      </c>
    </row>
    <row r="306" spans="1:22" outlineLevel="1">
      <c r="A306" s="847" t="s">
        <v>113</v>
      </c>
      <c r="B306" s="829" t="s">
        <v>3617</v>
      </c>
      <c r="C306" s="839">
        <v>43277</v>
      </c>
      <c r="D306" s="847" t="s">
        <v>3641</v>
      </c>
      <c r="E306" s="830" t="s">
        <v>754</v>
      </c>
      <c r="F306" s="831">
        <v>72254</v>
      </c>
      <c r="G306" s="832">
        <v>0.1</v>
      </c>
      <c r="H306" s="829">
        <v>0.13</v>
      </c>
      <c r="I306" s="829" t="s">
        <v>322</v>
      </c>
      <c r="J306" s="1265">
        <f>H306</f>
        <v>0.13</v>
      </c>
      <c r="K306" s="840" t="s">
        <v>694</v>
      </c>
      <c r="L306" s="841" t="s">
        <v>661</v>
      </c>
      <c r="M306" s="841" t="s">
        <v>352</v>
      </c>
      <c r="N306" s="841" t="s">
        <v>746</v>
      </c>
      <c r="O306" s="841"/>
      <c r="P306" s="841" t="s">
        <v>5</v>
      </c>
      <c r="Q306" s="841" t="s">
        <v>323</v>
      </c>
      <c r="R306" s="841" t="s">
        <v>652</v>
      </c>
      <c r="S306" s="829"/>
      <c r="T306" s="829" t="s">
        <v>5</v>
      </c>
      <c r="U306" s="829" t="s">
        <v>323</v>
      </c>
      <c r="V306" s="829" t="s">
        <v>652</v>
      </c>
    </row>
    <row r="307" spans="1:22">
      <c r="A307" s="842" t="s">
        <v>647</v>
      </c>
      <c r="B307" s="842"/>
      <c r="C307" s="842"/>
      <c r="D307" s="842"/>
      <c r="E307" s="843"/>
      <c r="F307" s="844"/>
      <c r="G307" s="845">
        <f>SUM(G303:G306)</f>
        <v>72.17</v>
      </c>
      <c r="H307" s="846">
        <f>SUM(H303:H306)</f>
        <v>95.92</v>
      </c>
      <c r="I307" s="842"/>
      <c r="J307" s="1266">
        <f>SUM(J303:J306)</f>
        <v>95.92</v>
      </c>
      <c r="K307" s="842"/>
      <c r="L307" s="842"/>
      <c r="M307" s="842"/>
      <c r="N307" s="842"/>
      <c r="O307" s="842"/>
      <c r="P307" s="842"/>
      <c r="Q307" s="842"/>
      <c r="R307" s="842"/>
      <c r="S307" s="829"/>
      <c r="T307" s="829"/>
      <c r="U307" s="829"/>
      <c r="V307" s="829"/>
    </row>
    <row r="308" spans="1:22" outlineLevel="1">
      <c r="A308" s="847" t="s">
        <v>114</v>
      </c>
      <c r="B308" s="829" t="s">
        <v>3617</v>
      </c>
      <c r="C308" s="839">
        <v>43277</v>
      </c>
      <c r="D308" s="847" t="s">
        <v>3638</v>
      </c>
      <c r="E308" s="830" t="s">
        <v>798</v>
      </c>
      <c r="F308" s="831">
        <v>72254</v>
      </c>
      <c r="G308" s="832">
        <v>97.53</v>
      </c>
      <c r="H308" s="829">
        <v>129.63999999999999</v>
      </c>
      <c r="I308" s="829" t="s">
        <v>322</v>
      </c>
      <c r="J308" s="1265">
        <f>H308</f>
        <v>129.63999999999999</v>
      </c>
      <c r="K308" s="840" t="s">
        <v>650</v>
      </c>
      <c r="L308" s="841" t="s">
        <v>661</v>
      </c>
      <c r="M308" s="841" t="s">
        <v>352</v>
      </c>
      <c r="N308" s="841" t="s">
        <v>799</v>
      </c>
      <c r="O308" s="841"/>
      <c r="P308" s="841" t="s">
        <v>5</v>
      </c>
      <c r="Q308" s="841" t="s">
        <v>323</v>
      </c>
      <c r="R308" s="841" t="s">
        <v>652</v>
      </c>
      <c r="S308" s="829"/>
      <c r="T308" s="829" t="s">
        <v>5</v>
      </c>
      <c r="U308" s="829" t="s">
        <v>323</v>
      </c>
      <c r="V308" s="829" t="s">
        <v>652</v>
      </c>
    </row>
    <row r="309" spans="1:22" outlineLevel="1">
      <c r="A309" s="847" t="s">
        <v>114</v>
      </c>
      <c r="B309" s="829" t="s">
        <v>3617</v>
      </c>
      <c r="C309" s="839">
        <v>43277</v>
      </c>
      <c r="D309" s="847" t="s">
        <v>3639</v>
      </c>
      <c r="E309" s="830" t="s">
        <v>800</v>
      </c>
      <c r="F309" s="831">
        <v>72254</v>
      </c>
      <c r="G309" s="832">
        <v>6.17</v>
      </c>
      <c r="H309" s="829">
        <v>8.1999999999999993</v>
      </c>
      <c r="I309" s="829" t="s">
        <v>322</v>
      </c>
      <c r="J309" s="1265">
        <f>H309</f>
        <v>8.1999999999999993</v>
      </c>
      <c r="K309" s="840" t="s">
        <v>656</v>
      </c>
      <c r="L309" s="841" t="s">
        <v>661</v>
      </c>
      <c r="M309" s="841" t="s">
        <v>352</v>
      </c>
      <c r="N309" s="841" t="s">
        <v>799</v>
      </c>
      <c r="O309" s="841"/>
      <c r="P309" s="841" t="s">
        <v>5</v>
      </c>
      <c r="Q309" s="841" t="s">
        <v>323</v>
      </c>
      <c r="R309" s="841" t="s">
        <v>652</v>
      </c>
      <c r="S309" s="829"/>
      <c r="T309" s="829" t="s">
        <v>5</v>
      </c>
      <c r="U309" s="829" t="s">
        <v>323</v>
      </c>
      <c r="V309" s="829" t="s">
        <v>652</v>
      </c>
    </row>
    <row r="310" spans="1:22" outlineLevel="1">
      <c r="A310" s="847" t="s">
        <v>114</v>
      </c>
      <c r="B310" s="829" t="s">
        <v>3617</v>
      </c>
      <c r="C310" s="839">
        <v>43277</v>
      </c>
      <c r="D310" s="847" t="s">
        <v>3640</v>
      </c>
      <c r="E310" s="830" t="s">
        <v>801</v>
      </c>
      <c r="F310" s="831">
        <v>72254</v>
      </c>
      <c r="G310" s="832">
        <v>2.17</v>
      </c>
      <c r="H310" s="829">
        <v>2.89</v>
      </c>
      <c r="I310" s="829" t="s">
        <v>322</v>
      </c>
      <c r="J310" s="1265">
        <f>H310</f>
        <v>2.89</v>
      </c>
      <c r="K310" s="840" t="s">
        <v>694</v>
      </c>
      <c r="L310" s="841" t="s">
        <v>661</v>
      </c>
      <c r="M310" s="841" t="s">
        <v>352</v>
      </c>
      <c r="N310" s="841" t="s">
        <v>799</v>
      </c>
      <c r="O310" s="841"/>
      <c r="P310" s="841" t="s">
        <v>5</v>
      </c>
      <c r="Q310" s="841" t="s">
        <v>323</v>
      </c>
      <c r="R310" s="841" t="s">
        <v>652</v>
      </c>
      <c r="S310" s="829"/>
      <c r="T310" s="829" t="s">
        <v>5</v>
      </c>
      <c r="U310" s="829" t="s">
        <v>323</v>
      </c>
      <c r="V310" s="829" t="s">
        <v>652</v>
      </c>
    </row>
    <row r="311" spans="1:22" outlineLevel="1">
      <c r="A311" s="847" t="s">
        <v>114</v>
      </c>
      <c r="B311" s="829" t="s">
        <v>3617</v>
      </c>
      <c r="C311" s="839">
        <v>43277</v>
      </c>
      <c r="D311" s="847" t="s">
        <v>3641</v>
      </c>
      <c r="E311" s="830" t="s">
        <v>804</v>
      </c>
      <c r="F311" s="831">
        <v>72254</v>
      </c>
      <c r="G311" s="832">
        <v>0.14000000000000001</v>
      </c>
      <c r="H311" s="829">
        <v>0.19</v>
      </c>
      <c r="I311" s="829" t="s">
        <v>322</v>
      </c>
      <c r="J311" s="1265">
        <f>H311</f>
        <v>0.19</v>
      </c>
      <c r="K311" s="840" t="s">
        <v>694</v>
      </c>
      <c r="L311" s="841" t="s">
        <v>661</v>
      </c>
      <c r="M311" s="841" t="s">
        <v>352</v>
      </c>
      <c r="N311" s="841" t="s">
        <v>799</v>
      </c>
      <c r="O311" s="841"/>
      <c r="P311" s="841" t="s">
        <v>5</v>
      </c>
      <c r="Q311" s="841" t="s">
        <v>323</v>
      </c>
      <c r="R311" s="841" t="s">
        <v>652</v>
      </c>
      <c r="S311" s="829"/>
      <c r="T311" s="829" t="s">
        <v>5</v>
      </c>
      <c r="U311" s="829" t="s">
        <v>323</v>
      </c>
      <c r="V311" s="829" t="s">
        <v>652</v>
      </c>
    </row>
    <row r="312" spans="1:22">
      <c r="A312" s="842" t="s">
        <v>647</v>
      </c>
      <c r="B312" s="842"/>
      <c r="C312" s="842"/>
      <c r="D312" s="842"/>
      <c r="E312" s="843"/>
      <c r="F312" s="844"/>
      <c r="G312" s="845">
        <f>SUM(G308:G311)</f>
        <v>106.01</v>
      </c>
      <c r="H312" s="846">
        <f>SUM(H308:H311)</f>
        <v>140.91999999999996</v>
      </c>
      <c r="I312" s="842"/>
      <c r="J312" s="1266">
        <f>SUM(J308:J311)</f>
        <v>140.91999999999996</v>
      </c>
      <c r="K312" s="842"/>
      <c r="L312" s="842"/>
      <c r="M312" s="842"/>
      <c r="N312" s="842"/>
      <c r="O312" s="842"/>
      <c r="P312" s="842"/>
      <c r="Q312" s="842"/>
      <c r="R312" s="842"/>
      <c r="S312" s="829"/>
      <c r="T312" s="829"/>
      <c r="U312" s="829"/>
      <c r="V312" s="829"/>
    </row>
    <row r="313" spans="1:22" outlineLevel="1">
      <c r="A313" s="847" t="s">
        <v>115</v>
      </c>
      <c r="B313" s="829" t="s">
        <v>3617</v>
      </c>
      <c r="C313" s="839">
        <v>43277</v>
      </c>
      <c r="D313" s="847" t="s">
        <v>3638</v>
      </c>
      <c r="E313" s="830" t="s">
        <v>3498</v>
      </c>
      <c r="F313" s="831">
        <v>72254</v>
      </c>
      <c r="G313" s="832">
        <v>450.95</v>
      </c>
      <c r="H313" s="829">
        <v>599.4</v>
      </c>
      <c r="I313" s="829" t="s">
        <v>322</v>
      </c>
      <c r="J313" s="1265">
        <f t="shared" ref="J313:J321" si="7">H313</f>
        <v>599.4</v>
      </c>
      <c r="K313" s="840" t="s">
        <v>650</v>
      </c>
      <c r="L313" s="841" t="s">
        <v>661</v>
      </c>
      <c r="M313" s="841" t="s">
        <v>352</v>
      </c>
      <c r="N313" s="841" t="s">
        <v>758</v>
      </c>
      <c r="O313" s="841"/>
      <c r="P313" s="841" t="s">
        <v>5</v>
      </c>
      <c r="Q313" s="841" t="s">
        <v>323</v>
      </c>
      <c r="R313" s="841" t="s">
        <v>652</v>
      </c>
      <c r="S313" s="829"/>
      <c r="T313" s="829" t="s">
        <v>5</v>
      </c>
      <c r="U313" s="829" t="s">
        <v>323</v>
      </c>
      <c r="V313" s="829" t="s">
        <v>652</v>
      </c>
    </row>
    <row r="314" spans="1:22" outlineLevel="1">
      <c r="A314" s="847" t="s">
        <v>115</v>
      </c>
      <c r="B314" s="829" t="s">
        <v>3617</v>
      </c>
      <c r="C314" s="839">
        <v>43277</v>
      </c>
      <c r="D314" s="847" t="s">
        <v>3638</v>
      </c>
      <c r="E314" s="830" t="s">
        <v>759</v>
      </c>
      <c r="F314" s="831">
        <v>72254</v>
      </c>
      <c r="G314" s="832">
        <v>386.53</v>
      </c>
      <c r="H314" s="829">
        <v>513.77</v>
      </c>
      <c r="I314" s="829" t="s">
        <v>322</v>
      </c>
      <c r="J314" s="1265">
        <f t="shared" si="7"/>
        <v>513.77</v>
      </c>
      <c r="K314" s="840" t="s">
        <v>650</v>
      </c>
      <c r="L314" s="841" t="s">
        <v>661</v>
      </c>
      <c r="M314" s="841" t="s">
        <v>352</v>
      </c>
      <c r="N314" s="841" t="s">
        <v>760</v>
      </c>
      <c r="O314" s="841"/>
      <c r="P314" s="841" t="s">
        <v>5</v>
      </c>
      <c r="Q314" s="841" t="s">
        <v>323</v>
      </c>
      <c r="R314" s="841" t="s">
        <v>652</v>
      </c>
      <c r="S314" s="829"/>
      <c r="T314" s="829" t="s">
        <v>5</v>
      </c>
      <c r="U314" s="829" t="s">
        <v>323</v>
      </c>
      <c r="V314" s="829" t="s">
        <v>652</v>
      </c>
    </row>
    <row r="315" spans="1:22" outlineLevel="1">
      <c r="A315" s="847" t="s">
        <v>115</v>
      </c>
      <c r="B315" s="829" t="s">
        <v>3617</v>
      </c>
      <c r="C315" s="839">
        <v>43277</v>
      </c>
      <c r="D315" s="847" t="s">
        <v>3639</v>
      </c>
      <c r="E315" s="830" t="s">
        <v>761</v>
      </c>
      <c r="F315" s="831">
        <v>72254</v>
      </c>
      <c r="G315" s="832">
        <v>22.48</v>
      </c>
      <c r="H315" s="829">
        <v>29.88</v>
      </c>
      <c r="I315" s="829" t="s">
        <v>322</v>
      </c>
      <c r="J315" s="1265">
        <f t="shared" si="7"/>
        <v>29.88</v>
      </c>
      <c r="K315" s="840" t="s">
        <v>656</v>
      </c>
      <c r="L315" s="841" t="s">
        <v>661</v>
      </c>
      <c r="M315" s="841" t="s">
        <v>352</v>
      </c>
      <c r="N315" s="841" t="s">
        <v>760</v>
      </c>
      <c r="O315" s="841"/>
      <c r="P315" s="841" t="s">
        <v>5</v>
      </c>
      <c r="Q315" s="841" t="s">
        <v>323</v>
      </c>
      <c r="R315" s="841" t="s">
        <v>652</v>
      </c>
      <c r="S315" s="829"/>
      <c r="T315" s="829" t="s">
        <v>5</v>
      </c>
      <c r="U315" s="829" t="s">
        <v>323</v>
      </c>
      <c r="V315" s="829" t="s">
        <v>652</v>
      </c>
    </row>
    <row r="316" spans="1:22" outlineLevel="1">
      <c r="A316" s="847" t="s">
        <v>115</v>
      </c>
      <c r="B316" s="829" t="s">
        <v>3617</v>
      </c>
      <c r="C316" s="839">
        <v>43277</v>
      </c>
      <c r="D316" s="847" t="s">
        <v>3639</v>
      </c>
      <c r="E316" s="830" t="s">
        <v>3378</v>
      </c>
      <c r="F316" s="831">
        <v>72254</v>
      </c>
      <c r="G316" s="832">
        <v>26.23</v>
      </c>
      <c r="H316" s="829">
        <v>34.86</v>
      </c>
      <c r="I316" s="829" t="s">
        <v>322</v>
      </c>
      <c r="J316" s="1265">
        <f t="shared" si="7"/>
        <v>34.86</v>
      </c>
      <c r="K316" s="840" t="s">
        <v>656</v>
      </c>
      <c r="L316" s="841" t="s">
        <v>661</v>
      </c>
      <c r="M316" s="841" t="s">
        <v>352</v>
      </c>
      <c r="N316" s="841" t="s">
        <v>758</v>
      </c>
      <c r="O316" s="841"/>
      <c r="P316" s="841" t="s">
        <v>5</v>
      </c>
      <c r="Q316" s="841" t="s">
        <v>323</v>
      </c>
      <c r="R316" s="841" t="s">
        <v>652</v>
      </c>
      <c r="S316" s="829"/>
      <c r="T316" s="829" t="s">
        <v>5</v>
      </c>
      <c r="U316" s="829" t="s">
        <v>323</v>
      </c>
      <c r="V316" s="829" t="s">
        <v>652</v>
      </c>
    </row>
    <row r="317" spans="1:22" outlineLevel="1">
      <c r="A317" s="847" t="s">
        <v>115</v>
      </c>
      <c r="B317" s="829" t="s">
        <v>3617</v>
      </c>
      <c r="C317" s="839">
        <v>43277</v>
      </c>
      <c r="D317" s="847" t="s">
        <v>3641</v>
      </c>
      <c r="E317" s="830" t="s">
        <v>771</v>
      </c>
      <c r="F317" s="831">
        <v>72254</v>
      </c>
      <c r="G317" s="832">
        <v>0.53</v>
      </c>
      <c r="H317" s="829">
        <v>0.7</v>
      </c>
      <c r="I317" s="829" t="s">
        <v>322</v>
      </c>
      <c r="J317" s="1265">
        <f t="shared" si="7"/>
        <v>0.7</v>
      </c>
      <c r="K317" s="840" t="s">
        <v>694</v>
      </c>
      <c r="L317" s="841" t="s">
        <v>661</v>
      </c>
      <c r="M317" s="841" t="s">
        <v>352</v>
      </c>
      <c r="N317" s="841" t="s">
        <v>760</v>
      </c>
      <c r="O317" s="841"/>
      <c r="P317" s="841" t="s">
        <v>5</v>
      </c>
      <c r="Q317" s="841" t="s">
        <v>323</v>
      </c>
      <c r="R317" s="841" t="s">
        <v>652</v>
      </c>
      <c r="S317" s="829"/>
      <c r="T317" s="829" t="s">
        <v>5</v>
      </c>
      <c r="U317" s="829" t="s">
        <v>323</v>
      </c>
      <c r="V317" s="829" t="s">
        <v>652</v>
      </c>
    </row>
    <row r="318" spans="1:22" outlineLevel="1">
      <c r="A318" s="847" t="s">
        <v>115</v>
      </c>
      <c r="B318" s="829" t="s">
        <v>3617</v>
      </c>
      <c r="C318" s="839">
        <v>43277</v>
      </c>
      <c r="D318" s="847" t="s">
        <v>3640</v>
      </c>
      <c r="E318" s="830" t="s">
        <v>1669</v>
      </c>
      <c r="F318" s="831">
        <v>72254</v>
      </c>
      <c r="G318" s="832">
        <v>9.25</v>
      </c>
      <c r="H318" s="829">
        <v>12.3</v>
      </c>
      <c r="I318" s="829" t="s">
        <v>322</v>
      </c>
      <c r="J318" s="1265">
        <f t="shared" si="7"/>
        <v>12.3</v>
      </c>
      <c r="K318" s="840" t="s">
        <v>694</v>
      </c>
      <c r="L318" s="841" t="s">
        <v>661</v>
      </c>
      <c r="M318" s="841" t="s">
        <v>352</v>
      </c>
      <c r="N318" s="841" t="s">
        <v>758</v>
      </c>
      <c r="O318" s="841"/>
      <c r="P318" s="841" t="s">
        <v>5</v>
      </c>
      <c r="Q318" s="841" t="s">
        <v>323</v>
      </c>
      <c r="R318" s="841" t="s">
        <v>652</v>
      </c>
      <c r="S318" s="829"/>
      <c r="T318" s="829" t="s">
        <v>5</v>
      </c>
      <c r="U318" s="829" t="s">
        <v>323</v>
      </c>
      <c r="V318" s="829" t="s">
        <v>652</v>
      </c>
    </row>
    <row r="319" spans="1:22" outlineLevel="1">
      <c r="A319" s="847" t="s">
        <v>115</v>
      </c>
      <c r="B319" s="829" t="s">
        <v>3617</v>
      </c>
      <c r="C319" s="839">
        <v>43277</v>
      </c>
      <c r="D319" s="847" t="s">
        <v>3640</v>
      </c>
      <c r="E319" s="830" t="s">
        <v>763</v>
      </c>
      <c r="F319" s="831">
        <v>72254</v>
      </c>
      <c r="G319" s="832">
        <v>7.94</v>
      </c>
      <c r="H319" s="829">
        <v>10.55</v>
      </c>
      <c r="I319" s="829" t="s">
        <v>322</v>
      </c>
      <c r="J319" s="1265">
        <f t="shared" si="7"/>
        <v>10.55</v>
      </c>
      <c r="K319" s="840" t="s">
        <v>694</v>
      </c>
      <c r="L319" s="841" t="s">
        <v>661</v>
      </c>
      <c r="M319" s="841" t="s">
        <v>352</v>
      </c>
      <c r="N319" s="841" t="s">
        <v>760</v>
      </c>
      <c r="O319" s="841"/>
      <c r="P319" s="841" t="s">
        <v>5</v>
      </c>
      <c r="Q319" s="841" t="s">
        <v>323</v>
      </c>
      <c r="R319" s="841" t="s">
        <v>652</v>
      </c>
      <c r="S319" s="829"/>
      <c r="T319" s="829" t="s">
        <v>5</v>
      </c>
      <c r="U319" s="829" t="s">
        <v>323</v>
      </c>
      <c r="V319" s="829" t="s">
        <v>652</v>
      </c>
    </row>
    <row r="320" spans="1:22" outlineLevel="1">
      <c r="A320" s="847" t="s">
        <v>115</v>
      </c>
      <c r="B320" s="829" t="s">
        <v>3617</v>
      </c>
      <c r="C320" s="839">
        <v>43277</v>
      </c>
      <c r="D320" s="847" t="s">
        <v>3641</v>
      </c>
      <c r="E320" s="830" t="s">
        <v>3381</v>
      </c>
      <c r="F320" s="831">
        <v>72254</v>
      </c>
      <c r="G320" s="832">
        <v>0.62</v>
      </c>
      <c r="H320" s="829">
        <v>0.82</v>
      </c>
      <c r="I320" s="829" t="s">
        <v>322</v>
      </c>
      <c r="J320" s="1265">
        <f t="shared" si="7"/>
        <v>0.82</v>
      </c>
      <c r="K320" s="840" t="s">
        <v>694</v>
      </c>
      <c r="L320" s="841" t="s">
        <v>661</v>
      </c>
      <c r="M320" s="841" t="s">
        <v>352</v>
      </c>
      <c r="N320" s="841" t="s">
        <v>758</v>
      </c>
      <c r="O320" s="841"/>
      <c r="P320" s="841" t="s">
        <v>5</v>
      </c>
      <c r="Q320" s="841" t="s">
        <v>323</v>
      </c>
      <c r="R320" s="841" t="s">
        <v>652</v>
      </c>
      <c r="S320" s="829"/>
      <c r="T320" s="829" t="s">
        <v>5</v>
      </c>
      <c r="U320" s="829" t="s">
        <v>323</v>
      </c>
      <c r="V320" s="829" t="s">
        <v>652</v>
      </c>
    </row>
    <row r="321" spans="1:22" outlineLevel="1">
      <c r="A321" s="847" t="s">
        <v>115</v>
      </c>
      <c r="B321" s="829" t="s">
        <v>3617</v>
      </c>
      <c r="C321" s="839">
        <v>43273</v>
      </c>
      <c r="D321" s="847" t="s">
        <v>3641</v>
      </c>
      <c r="E321" s="830" t="s">
        <v>3643</v>
      </c>
      <c r="F321" s="831">
        <v>72254</v>
      </c>
      <c r="G321" s="832">
        <v>112.85</v>
      </c>
      <c r="H321" s="829">
        <v>150</v>
      </c>
      <c r="I321" s="829" t="s">
        <v>322</v>
      </c>
      <c r="J321" s="1265">
        <f t="shared" si="7"/>
        <v>150</v>
      </c>
      <c r="K321" s="840" t="s">
        <v>756</v>
      </c>
      <c r="L321" s="841" t="s">
        <v>661</v>
      </c>
      <c r="M321" s="841" t="s">
        <v>352</v>
      </c>
      <c r="N321" s="841"/>
      <c r="O321" s="841"/>
      <c r="P321" s="841" t="s">
        <v>5</v>
      </c>
      <c r="Q321" s="841" t="s">
        <v>323</v>
      </c>
      <c r="R321" s="841" t="s">
        <v>652</v>
      </c>
      <c r="S321" s="829"/>
      <c r="T321" s="829" t="s">
        <v>5</v>
      </c>
      <c r="U321" s="829" t="s">
        <v>323</v>
      </c>
      <c r="V321" s="829" t="s">
        <v>652</v>
      </c>
    </row>
    <row r="322" spans="1:22">
      <c r="A322" s="842" t="s">
        <v>647</v>
      </c>
      <c r="B322" s="842"/>
      <c r="C322" s="842"/>
      <c r="D322" s="842"/>
      <c r="E322" s="843"/>
      <c r="F322" s="844"/>
      <c r="G322" s="845">
        <f>SUM(G313:G321)</f>
        <v>1017.3800000000001</v>
      </c>
      <c r="H322" s="846">
        <f>SUM(H313:H321)</f>
        <v>1352.28</v>
      </c>
      <c r="I322" s="842"/>
      <c r="J322" s="1266">
        <f>SUM(J313:J321)</f>
        <v>1352.28</v>
      </c>
      <c r="K322" s="842"/>
      <c r="L322" s="842"/>
      <c r="M322" s="842"/>
      <c r="N322" s="842"/>
      <c r="O322" s="842"/>
      <c r="P322" s="842"/>
      <c r="Q322" s="842"/>
      <c r="R322" s="842"/>
      <c r="S322" s="829"/>
      <c r="T322" s="829"/>
      <c r="U322" s="829"/>
      <c r="V322" s="829"/>
    </row>
    <row r="323" spans="1:22" outlineLevel="1">
      <c r="A323" s="847" t="s">
        <v>274</v>
      </c>
      <c r="B323" s="829" t="s">
        <v>3617</v>
      </c>
      <c r="C323" s="839">
        <v>43277</v>
      </c>
      <c r="D323" s="847" t="s">
        <v>3638</v>
      </c>
      <c r="E323" s="830" t="s">
        <v>774</v>
      </c>
      <c r="F323" s="831">
        <v>72254</v>
      </c>
      <c r="G323" s="832">
        <v>44.5</v>
      </c>
      <c r="H323" s="829">
        <v>59.15</v>
      </c>
      <c r="I323" s="829" t="s">
        <v>322</v>
      </c>
      <c r="J323" s="1265">
        <f>H323</f>
        <v>59.15</v>
      </c>
      <c r="K323" s="840" t="s">
        <v>650</v>
      </c>
      <c r="L323" s="841" t="s">
        <v>661</v>
      </c>
      <c r="M323" s="841" t="s">
        <v>352</v>
      </c>
      <c r="N323" s="841" t="s">
        <v>775</v>
      </c>
      <c r="O323" s="841"/>
      <c r="P323" s="841" t="s">
        <v>5</v>
      </c>
      <c r="Q323" s="841" t="s">
        <v>323</v>
      </c>
      <c r="R323" s="841" t="s">
        <v>652</v>
      </c>
      <c r="S323" s="829"/>
      <c r="T323" s="829" t="s">
        <v>5</v>
      </c>
      <c r="U323" s="829" t="s">
        <v>323</v>
      </c>
      <c r="V323" s="829" t="s">
        <v>652</v>
      </c>
    </row>
    <row r="324" spans="1:22" outlineLevel="1">
      <c r="A324" s="847" t="s">
        <v>274</v>
      </c>
      <c r="B324" s="829" t="s">
        <v>3617</v>
      </c>
      <c r="C324" s="839">
        <v>43277</v>
      </c>
      <c r="D324" s="847" t="s">
        <v>3639</v>
      </c>
      <c r="E324" s="830" t="s">
        <v>776</v>
      </c>
      <c r="F324" s="831">
        <v>72254</v>
      </c>
      <c r="G324" s="832">
        <v>2.48</v>
      </c>
      <c r="H324" s="829">
        <v>3.3</v>
      </c>
      <c r="I324" s="829" t="s">
        <v>322</v>
      </c>
      <c r="J324" s="1265">
        <f>H324</f>
        <v>3.3</v>
      </c>
      <c r="K324" s="840" t="s">
        <v>656</v>
      </c>
      <c r="L324" s="841" t="s">
        <v>661</v>
      </c>
      <c r="M324" s="841" t="s">
        <v>352</v>
      </c>
      <c r="N324" s="841" t="s">
        <v>775</v>
      </c>
      <c r="O324" s="841"/>
      <c r="P324" s="841" t="s">
        <v>5</v>
      </c>
      <c r="Q324" s="841" t="s">
        <v>323</v>
      </c>
      <c r="R324" s="841" t="s">
        <v>652</v>
      </c>
      <c r="S324" s="829"/>
      <c r="T324" s="829" t="s">
        <v>5</v>
      </c>
      <c r="U324" s="829" t="s">
        <v>323</v>
      </c>
      <c r="V324" s="829" t="s">
        <v>652</v>
      </c>
    </row>
    <row r="325" spans="1:22" outlineLevel="1">
      <c r="A325" s="847" t="s">
        <v>274</v>
      </c>
      <c r="B325" s="829" t="s">
        <v>3617</v>
      </c>
      <c r="C325" s="839">
        <v>43277</v>
      </c>
      <c r="D325" s="847" t="s">
        <v>3640</v>
      </c>
      <c r="E325" s="830" t="s">
        <v>778</v>
      </c>
      <c r="F325" s="831">
        <v>72254</v>
      </c>
      <c r="G325" s="832">
        <v>0.88</v>
      </c>
      <c r="H325" s="829">
        <v>1.17</v>
      </c>
      <c r="I325" s="829" t="s">
        <v>322</v>
      </c>
      <c r="J325" s="1265">
        <f>H325</f>
        <v>1.17</v>
      </c>
      <c r="K325" s="840" t="s">
        <v>694</v>
      </c>
      <c r="L325" s="841" t="s">
        <v>661</v>
      </c>
      <c r="M325" s="841" t="s">
        <v>352</v>
      </c>
      <c r="N325" s="841" t="s">
        <v>775</v>
      </c>
      <c r="O325" s="841"/>
      <c r="P325" s="841" t="s">
        <v>5</v>
      </c>
      <c r="Q325" s="841" t="s">
        <v>323</v>
      </c>
      <c r="R325" s="841" t="s">
        <v>652</v>
      </c>
      <c r="S325" s="829"/>
      <c r="T325" s="829" t="s">
        <v>5</v>
      </c>
      <c r="U325" s="829" t="s">
        <v>323</v>
      </c>
      <c r="V325" s="829" t="s">
        <v>652</v>
      </c>
    </row>
    <row r="326" spans="1:22" outlineLevel="1">
      <c r="A326" s="847" t="s">
        <v>274</v>
      </c>
      <c r="B326" s="829" t="s">
        <v>3617</v>
      </c>
      <c r="C326" s="839">
        <v>43277</v>
      </c>
      <c r="D326" s="847" t="s">
        <v>3641</v>
      </c>
      <c r="E326" s="830" t="s">
        <v>3382</v>
      </c>
      <c r="F326" s="831">
        <v>72254</v>
      </c>
      <c r="G326" s="832">
        <v>0.06</v>
      </c>
      <c r="H326" s="829">
        <v>0.08</v>
      </c>
      <c r="I326" s="829" t="s">
        <v>322</v>
      </c>
      <c r="J326" s="1265">
        <f>H326</f>
        <v>0.08</v>
      </c>
      <c r="K326" s="840" t="s">
        <v>694</v>
      </c>
      <c r="L326" s="841" t="s">
        <v>661</v>
      </c>
      <c r="M326" s="841" t="s">
        <v>352</v>
      </c>
      <c r="N326" s="841" t="s">
        <v>775</v>
      </c>
      <c r="O326" s="841"/>
      <c r="P326" s="841" t="s">
        <v>5</v>
      </c>
      <c r="Q326" s="841" t="s">
        <v>323</v>
      </c>
      <c r="R326" s="841" t="s">
        <v>652</v>
      </c>
      <c r="S326" s="829"/>
      <c r="T326" s="829" t="s">
        <v>5</v>
      </c>
      <c r="U326" s="829" t="s">
        <v>323</v>
      </c>
      <c r="V326" s="829" t="s">
        <v>652</v>
      </c>
    </row>
    <row r="327" spans="1:22">
      <c r="A327" s="842" t="s">
        <v>647</v>
      </c>
      <c r="B327" s="842"/>
      <c r="C327" s="842"/>
      <c r="D327" s="842"/>
      <c r="E327" s="843"/>
      <c r="F327" s="844"/>
      <c r="G327" s="845">
        <f>SUM(G323:G326)</f>
        <v>47.92</v>
      </c>
      <c r="H327" s="846">
        <f>SUM(H323:H326)</f>
        <v>63.699999999999996</v>
      </c>
      <c r="I327" s="842"/>
      <c r="J327" s="1266">
        <f>SUM(J323:J326)</f>
        <v>63.699999999999996</v>
      </c>
      <c r="K327" s="842"/>
      <c r="L327" s="842"/>
      <c r="M327" s="842"/>
      <c r="N327" s="842"/>
      <c r="O327" s="842"/>
      <c r="P327" s="842"/>
      <c r="Q327" s="842"/>
      <c r="R327" s="842"/>
      <c r="S327" s="829"/>
      <c r="T327" s="829"/>
      <c r="U327" s="829"/>
      <c r="V327" s="829"/>
    </row>
    <row r="328" spans="1:22" outlineLevel="1">
      <c r="A328" s="847" t="s">
        <v>275</v>
      </c>
      <c r="B328" s="829" t="s">
        <v>3617</v>
      </c>
      <c r="C328" s="839">
        <v>43277</v>
      </c>
      <c r="D328" s="847" t="s">
        <v>3638</v>
      </c>
      <c r="E328" s="830" t="s">
        <v>782</v>
      </c>
      <c r="F328" s="831">
        <v>72254</v>
      </c>
      <c r="G328" s="832">
        <v>34.74</v>
      </c>
      <c r="H328" s="829">
        <v>46.17</v>
      </c>
      <c r="I328" s="829" t="s">
        <v>322</v>
      </c>
      <c r="J328" s="1265">
        <f t="shared" ref="J328:J334" si="8">H328</f>
        <v>46.17</v>
      </c>
      <c r="K328" s="840" t="s">
        <v>650</v>
      </c>
      <c r="L328" s="841" t="s">
        <v>661</v>
      </c>
      <c r="M328" s="841" t="s">
        <v>352</v>
      </c>
      <c r="N328" s="841" t="s">
        <v>783</v>
      </c>
      <c r="O328" s="841"/>
      <c r="P328" s="841" t="s">
        <v>5</v>
      </c>
      <c r="Q328" s="841" t="s">
        <v>323</v>
      </c>
      <c r="R328" s="841" t="s">
        <v>652</v>
      </c>
      <c r="S328" s="829"/>
      <c r="T328" s="829" t="s">
        <v>5</v>
      </c>
      <c r="U328" s="829" t="s">
        <v>323</v>
      </c>
      <c r="V328" s="829" t="s">
        <v>652</v>
      </c>
    </row>
    <row r="329" spans="1:22" outlineLevel="1">
      <c r="A329" s="847" t="s">
        <v>275</v>
      </c>
      <c r="B329" s="829" t="s">
        <v>3617</v>
      </c>
      <c r="C329" s="839">
        <v>43277</v>
      </c>
      <c r="D329" s="847" t="s">
        <v>3639</v>
      </c>
      <c r="E329" s="830" t="s">
        <v>784</v>
      </c>
      <c r="F329" s="831">
        <v>72254</v>
      </c>
      <c r="G329" s="832">
        <v>2.27</v>
      </c>
      <c r="H329" s="829">
        <v>3.02</v>
      </c>
      <c r="I329" s="829" t="s">
        <v>322</v>
      </c>
      <c r="J329" s="1265">
        <f t="shared" si="8"/>
        <v>3.02</v>
      </c>
      <c r="K329" s="840" t="s">
        <v>656</v>
      </c>
      <c r="L329" s="841" t="s">
        <v>661</v>
      </c>
      <c r="M329" s="841" t="s">
        <v>352</v>
      </c>
      <c r="N329" s="841" t="s">
        <v>783</v>
      </c>
      <c r="O329" s="841"/>
      <c r="P329" s="841" t="s">
        <v>5</v>
      </c>
      <c r="Q329" s="841" t="s">
        <v>323</v>
      </c>
      <c r="R329" s="841" t="s">
        <v>652</v>
      </c>
      <c r="S329" s="829"/>
      <c r="T329" s="829" t="s">
        <v>5</v>
      </c>
      <c r="U329" s="829" t="s">
        <v>323</v>
      </c>
      <c r="V329" s="829" t="s">
        <v>652</v>
      </c>
    </row>
    <row r="330" spans="1:22" outlineLevel="1">
      <c r="A330" s="847" t="s">
        <v>275</v>
      </c>
      <c r="B330" s="829" t="s">
        <v>3617</v>
      </c>
      <c r="C330" s="839">
        <v>43271</v>
      </c>
      <c r="D330" s="847" t="s">
        <v>3644</v>
      </c>
      <c r="E330" s="830" t="s">
        <v>3645</v>
      </c>
      <c r="F330" s="831">
        <v>72253</v>
      </c>
      <c r="G330" s="832">
        <v>2.95</v>
      </c>
      <c r="H330" s="829">
        <v>3.92</v>
      </c>
      <c r="I330" s="829" t="s">
        <v>322</v>
      </c>
      <c r="J330" s="1265">
        <f t="shared" si="8"/>
        <v>3.92</v>
      </c>
      <c r="K330" s="840" t="s">
        <v>691</v>
      </c>
      <c r="L330" s="841" t="s">
        <v>665</v>
      </c>
      <c r="M330" s="841" t="s">
        <v>352</v>
      </c>
      <c r="N330" s="841" t="s">
        <v>783</v>
      </c>
      <c r="O330" s="841"/>
      <c r="P330" s="841" t="s">
        <v>5</v>
      </c>
      <c r="Q330" s="841" t="s">
        <v>323</v>
      </c>
      <c r="R330" s="841" t="s">
        <v>652</v>
      </c>
      <c r="S330" s="829"/>
      <c r="T330" s="829" t="s">
        <v>5</v>
      </c>
      <c r="U330" s="829" t="s">
        <v>323</v>
      </c>
      <c r="V330" s="829" t="s">
        <v>652</v>
      </c>
    </row>
    <row r="331" spans="1:22" outlineLevel="1">
      <c r="A331" s="847" t="s">
        <v>275</v>
      </c>
      <c r="B331" s="829" t="s">
        <v>3617</v>
      </c>
      <c r="C331" s="839">
        <v>43271</v>
      </c>
      <c r="D331" s="847" t="s">
        <v>3644</v>
      </c>
      <c r="E331" s="830" t="s">
        <v>3646</v>
      </c>
      <c r="F331" s="831">
        <v>72253</v>
      </c>
      <c r="G331" s="832">
        <v>1.96</v>
      </c>
      <c r="H331" s="829">
        <v>2.6</v>
      </c>
      <c r="I331" s="829" t="s">
        <v>322</v>
      </c>
      <c r="J331" s="1265">
        <f t="shared" si="8"/>
        <v>2.6</v>
      </c>
      <c r="K331" s="840" t="s">
        <v>691</v>
      </c>
      <c r="L331" s="841" t="s">
        <v>665</v>
      </c>
      <c r="M331" s="841" t="s">
        <v>352</v>
      </c>
      <c r="N331" s="841" t="s">
        <v>783</v>
      </c>
      <c r="O331" s="841"/>
      <c r="P331" s="841" t="s">
        <v>5</v>
      </c>
      <c r="Q331" s="841" t="s">
        <v>323</v>
      </c>
      <c r="R331" s="841" t="s">
        <v>652</v>
      </c>
      <c r="S331" s="829"/>
      <c r="T331" s="829" t="s">
        <v>5</v>
      </c>
      <c r="U331" s="829" t="s">
        <v>323</v>
      </c>
      <c r="V331" s="829" t="s">
        <v>652</v>
      </c>
    </row>
    <row r="332" spans="1:22" outlineLevel="1">
      <c r="A332" s="847" t="s">
        <v>275</v>
      </c>
      <c r="B332" s="829" t="s">
        <v>3617</v>
      </c>
      <c r="C332" s="839">
        <v>43271</v>
      </c>
      <c r="D332" s="847" t="s">
        <v>3644</v>
      </c>
      <c r="E332" s="830" t="s">
        <v>3647</v>
      </c>
      <c r="F332" s="831">
        <v>72253</v>
      </c>
      <c r="G332" s="832">
        <v>4.68</v>
      </c>
      <c r="H332" s="829">
        <v>6.22</v>
      </c>
      <c r="I332" s="829" t="s">
        <v>322</v>
      </c>
      <c r="J332" s="1265">
        <f t="shared" si="8"/>
        <v>6.22</v>
      </c>
      <c r="K332" s="840" t="s">
        <v>691</v>
      </c>
      <c r="L332" s="841" t="s">
        <v>665</v>
      </c>
      <c r="M332" s="841" t="s">
        <v>352</v>
      </c>
      <c r="N332" s="841" t="s">
        <v>783</v>
      </c>
      <c r="O332" s="841"/>
      <c r="P332" s="841" t="s">
        <v>5</v>
      </c>
      <c r="Q332" s="841" t="s">
        <v>323</v>
      </c>
      <c r="R332" s="841" t="s">
        <v>652</v>
      </c>
      <c r="S332" s="829"/>
      <c r="T332" s="829" t="s">
        <v>5</v>
      </c>
      <c r="U332" s="829" t="s">
        <v>323</v>
      </c>
      <c r="V332" s="829" t="s">
        <v>652</v>
      </c>
    </row>
    <row r="333" spans="1:22" outlineLevel="1">
      <c r="A333" s="847" t="s">
        <v>275</v>
      </c>
      <c r="B333" s="829" t="s">
        <v>3617</v>
      </c>
      <c r="C333" s="839">
        <v>43277</v>
      </c>
      <c r="D333" s="847" t="s">
        <v>3640</v>
      </c>
      <c r="E333" s="830" t="s">
        <v>785</v>
      </c>
      <c r="F333" s="831">
        <v>72254</v>
      </c>
      <c r="G333" s="832">
        <v>0.81</v>
      </c>
      <c r="H333" s="829">
        <v>1.07</v>
      </c>
      <c r="I333" s="829" t="s">
        <v>322</v>
      </c>
      <c r="J333" s="1265">
        <f t="shared" si="8"/>
        <v>1.07</v>
      </c>
      <c r="K333" s="840" t="s">
        <v>694</v>
      </c>
      <c r="L333" s="841" t="s">
        <v>661</v>
      </c>
      <c r="M333" s="841" t="s">
        <v>352</v>
      </c>
      <c r="N333" s="841" t="s">
        <v>783</v>
      </c>
      <c r="O333" s="841"/>
      <c r="P333" s="841" t="s">
        <v>5</v>
      </c>
      <c r="Q333" s="841" t="s">
        <v>323</v>
      </c>
      <c r="R333" s="841" t="s">
        <v>652</v>
      </c>
      <c r="S333" s="829"/>
      <c r="T333" s="829" t="s">
        <v>5</v>
      </c>
      <c r="U333" s="829" t="s">
        <v>323</v>
      </c>
      <c r="V333" s="829" t="s">
        <v>652</v>
      </c>
    </row>
    <row r="334" spans="1:22" outlineLevel="1">
      <c r="A334" s="847" t="s">
        <v>275</v>
      </c>
      <c r="B334" s="829" t="s">
        <v>3617</v>
      </c>
      <c r="C334" s="839">
        <v>43277</v>
      </c>
      <c r="D334" s="847" t="s">
        <v>3641</v>
      </c>
      <c r="E334" s="830" t="s">
        <v>789</v>
      </c>
      <c r="F334" s="831">
        <v>72254</v>
      </c>
      <c r="G334" s="832">
        <v>0.05</v>
      </c>
      <c r="H334" s="829">
        <v>7.0000000000000007E-2</v>
      </c>
      <c r="I334" s="829" t="s">
        <v>322</v>
      </c>
      <c r="J334" s="1265">
        <f t="shared" si="8"/>
        <v>7.0000000000000007E-2</v>
      </c>
      <c r="K334" s="840" t="s">
        <v>694</v>
      </c>
      <c r="L334" s="841" t="s">
        <v>661</v>
      </c>
      <c r="M334" s="841" t="s">
        <v>352</v>
      </c>
      <c r="N334" s="841" t="s">
        <v>783</v>
      </c>
      <c r="O334" s="841"/>
      <c r="P334" s="841" t="s">
        <v>5</v>
      </c>
      <c r="Q334" s="841" t="s">
        <v>323</v>
      </c>
      <c r="R334" s="841" t="s">
        <v>652</v>
      </c>
      <c r="S334" s="829"/>
      <c r="T334" s="829" t="s">
        <v>5</v>
      </c>
      <c r="U334" s="829" t="s">
        <v>323</v>
      </c>
      <c r="V334" s="829" t="s">
        <v>652</v>
      </c>
    </row>
    <row r="335" spans="1:22">
      <c r="A335" s="842" t="s">
        <v>647</v>
      </c>
      <c r="B335" s="842"/>
      <c r="C335" s="842"/>
      <c r="D335" s="842"/>
      <c r="E335" s="843"/>
      <c r="F335" s="844"/>
      <c r="G335" s="845">
        <f>SUM(G328:G334)</f>
        <v>47.460000000000008</v>
      </c>
      <c r="H335" s="846">
        <f>SUM(H328:H334)</f>
        <v>63.070000000000007</v>
      </c>
      <c r="I335" s="842"/>
      <c r="J335" s="1266">
        <f>SUM(J328:J334)</f>
        <v>63.070000000000007</v>
      </c>
      <c r="K335" s="842"/>
      <c r="L335" s="842"/>
      <c r="M335" s="842"/>
      <c r="N335" s="842"/>
      <c r="O335" s="842"/>
      <c r="P335" s="842"/>
      <c r="Q335" s="842"/>
      <c r="R335" s="842"/>
      <c r="S335" s="829"/>
      <c r="T335" s="829"/>
      <c r="U335" s="829"/>
      <c r="V335" s="829"/>
    </row>
    <row r="336" spans="1:22" outlineLevel="1">
      <c r="A336" s="847" t="s">
        <v>276</v>
      </c>
      <c r="B336" s="829" t="s">
        <v>3617</v>
      </c>
      <c r="C336" s="839">
        <v>43277</v>
      </c>
      <c r="D336" s="847" t="s">
        <v>3638</v>
      </c>
      <c r="E336" s="830" t="s">
        <v>790</v>
      </c>
      <c r="F336" s="831">
        <v>72254</v>
      </c>
      <c r="G336" s="832">
        <v>343.17</v>
      </c>
      <c r="H336" s="829">
        <v>456.13</v>
      </c>
      <c r="I336" s="829" t="s">
        <v>322</v>
      </c>
      <c r="J336" s="1265">
        <f>H336</f>
        <v>456.13</v>
      </c>
      <c r="K336" s="840" t="s">
        <v>650</v>
      </c>
      <c r="L336" s="841" t="s">
        <v>661</v>
      </c>
      <c r="M336" s="841" t="s">
        <v>352</v>
      </c>
      <c r="N336" s="841" t="s">
        <v>791</v>
      </c>
      <c r="O336" s="841"/>
      <c r="P336" s="841" t="s">
        <v>5</v>
      </c>
      <c r="Q336" s="841" t="s">
        <v>323</v>
      </c>
      <c r="R336" s="841" t="s">
        <v>652</v>
      </c>
      <c r="S336" s="829"/>
      <c r="T336" s="829" t="s">
        <v>5</v>
      </c>
      <c r="U336" s="829" t="s">
        <v>323</v>
      </c>
      <c r="V336" s="829" t="s">
        <v>652</v>
      </c>
    </row>
    <row r="337" spans="1:22" outlineLevel="1">
      <c r="A337" s="847" t="s">
        <v>276</v>
      </c>
      <c r="B337" s="829" t="s">
        <v>3617</v>
      </c>
      <c r="C337" s="839">
        <v>43277</v>
      </c>
      <c r="D337" s="847" t="s">
        <v>3639</v>
      </c>
      <c r="E337" s="830" t="s">
        <v>792</v>
      </c>
      <c r="F337" s="831">
        <v>72254</v>
      </c>
      <c r="G337" s="832">
        <v>17.100000000000001</v>
      </c>
      <c r="H337" s="829">
        <v>22.73</v>
      </c>
      <c r="I337" s="829" t="s">
        <v>322</v>
      </c>
      <c r="J337" s="1265">
        <f>H337</f>
        <v>22.73</v>
      </c>
      <c r="K337" s="840" t="s">
        <v>656</v>
      </c>
      <c r="L337" s="841" t="s">
        <v>661</v>
      </c>
      <c r="M337" s="841" t="s">
        <v>352</v>
      </c>
      <c r="N337" s="841" t="s">
        <v>791</v>
      </c>
      <c r="O337" s="841"/>
      <c r="P337" s="841" t="s">
        <v>5</v>
      </c>
      <c r="Q337" s="841" t="s">
        <v>323</v>
      </c>
      <c r="R337" s="841" t="s">
        <v>652</v>
      </c>
      <c r="S337" s="829"/>
      <c r="T337" s="829" t="s">
        <v>5</v>
      </c>
      <c r="U337" s="829" t="s">
        <v>323</v>
      </c>
      <c r="V337" s="829" t="s">
        <v>652</v>
      </c>
    </row>
    <row r="338" spans="1:22" outlineLevel="1">
      <c r="A338" s="847" t="s">
        <v>276</v>
      </c>
      <c r="B338" s="829" t="s">
        <v>3617</v>
      </c>
      <c r="C338" s="839">
        <v>43277</v>
      </c>
      <c r="D338" s="847" t="s">
        <v>3640</v>
      </c>
      <c r="E338" s="830" t="s">
        <v>794</v>
      </c>
      <c r="F338" s="831">
        <v>72254</v>
      </c>
      <c r="G338" s="832">
        <v>6.03</v>
      </c>
      <c r="H338" s="829">
        <v>8.02</v>
      </c>
      <c r="I338" s="829" t="s">
        <v>322</v>
      </c>
      <c r="J338" s="1265">
        <f>H338</f>
        <v>8.02</v>
      </c>
      <c r="K338" s="840" t="s">
        <v>694</v>
      </c>
      <c r="L338" s="841" t="s">
        <v>661</v>
      </c>
      <c r="M338" s="841" t="s">
        <v>352</v>
      </c>
      <c r="N338" s="841" t="s">
        <v>791</v>
      </c>
      <c r="O338" s="841"/>
      <c r="P338" s="841" t="s">
        <v>5</v>
      </c>
      <c r="Q338" s="841" t="s">
        <v>323</v>
      </c>
      <c r="R338" s="841" t="s">
        <v>652</v>
      </c>
      <c r="S338" s="829"/>
      <c r="T338" s="829" t="s">
        <v>5</v>
      </c>
      <c r="U338" s="829" t="s">
        <v>323</v>
      </c>
      <c r="V338" s="829" t="s">
        <v>652</v>
      </c>
    </row>
    <row r="339" spans="1:22" outlineLevel="1">
      <c r="A339" s="847" t="s">
        <v>276</v>
      </c>
      <c r="B339" s="829" t="s">
        <v>3617</v>
      </c>
      <c r="C339" s="839">
        <v>43277</v>
      </c>
      <c r="D339" s="847" t="s">
        <v>3641</v>
      </c>
      <c r="E339" s="830" t="s">
        <v>797</v>
      </c>
      <c r="F339" s="831">
        <v>72254</v>
      </c>
      <c r="G339" s="832">
        <v>0.4</v>
      </c>
      <c r="H339" s="829">
        <v>0.53</v>
      </c>
      <c r="I339" s="829" t="s">
        <v>322</v>
      </c>
      <c r="J339" s="1265">
        <f>H339</f>
        <v>0.53</v>
      </c>
      <c r="K339" s="840" t="s">
        <v>694</v>
      </c>
      <c r="L339" s="841" t="s">
        <v>661</v>
      </c>
      <c r="M339" s="841" t="s">
        <v>352</v>
      </c>
      <c r="N339" s="841" t="s">
        <v>791</v>
      </c>
      <c r="O339" s="841"/>
      <c r="P339" s="841" t="s">
        <v>5</v>
      </c>
      <c r="Q339" s="841" t="s">
        <v>323</v>
      </c>
      <c r="R339" s="841" t="s">
        <v>652</v>
      </c>
      <c r="S339" s="829"/>
      <c r="T339" s="829" t="s">
        <v>5</v>
      </c>
      <c r="U339" s="829" t="s">
        <v>323</v>
      </c>
      <c r="V339" s="829" t="s">
        <v>652</v>
      </c>
    </row>
    <row r="340" spans="1:22">
      <c r="A340" s="842" t="s">
        <v>647</v>
      </c>
      <c r="B340" s="842"/>
      <c r="C340" s="842"/>
      <c r="D340" s="842"/>
      <c r="E340" s="843"/>
      <c r="F340" s="844"/>
      <c r="G340" s="845">
        <f>SUM(G336:G339)</f>
        <v>366.7</v>
      </c>
      <c r="H340" s="846">
        <f>SUM(H336:H339)</f>
        <v>487.40999999999997</v>
      </c>
      <c r="I340" s="842"/>
      <c r="J340" s="1266">
        <f>SUM(J336:J339)</f>
        <v>487.40999999999997</v>
      </c>
      <c r="K340" s="842"/>
      <c r="L340" s="842"/>
      <c r="M340" s="842"/>
      <c r="N340" s="842"/>
      <c r="O340" s="842"/>
      <c r="P340" s="842"/>
      <c r="Q340" s="842"/>
      <c r="R340" s="842"/>
      <c r="S340" s="829"/>
      <c r="T340" s="829"/>
      <c r="U340" s="829"/>
      <c r="V340" s="829"/>
    </row>
    <row r="341" spans="1:22" outlineLevel="1">
      <c r="A341" s="847" t="s">
        <v>277</v>
      </c>
      <c r="B341" s="829" t="s">
        <v>3617</v>
      </c>
      <c r="C341" s="839">
        <v>43281</v>
      </c>
      <c r="D341" s="847" t="s">
        <v>1674</v>
      </c>
      <c r="E341" s="830" t="s">
        <v>3648</v>
      </c>
      <c r="F341" s="831">
        <v>72294</v>
      </c>
      <c r="G341" s="832">
        <v>80.760000000000005</v>
      </c>
      <c r="H341" s="829">
        <v>80.760000000000005</v>
      </c>
      <c r="I341" s="829" t="s">
        <v>60</v>
      </c>
      <c r="J341" s="1265">
        <v>107.34</v>
      </c>
      <c r="K341" s="840" t="s">
        <v>650</v>
      </c>
      <c r="L341" s="841" t="s">
        <v>645</v>
      </c>
      <c r="M341" s="841" t="s">
        <v>352</v>
      </c>
      <c r="N341" s="841" t="s">
        <v>1390</v>
      </c>
      <c r="O341" s="841"/>
      <c r="P341" s="841" t="s">
        <v>5</v>
      </c>
      <c r="Q341" s="841" t="s">
        <v>323</v>
      </c>
      <c r="R341" s="841" t="s">
        <v>652</v>
      </c>
      <c r="S341" s="829"/>
      <c r="T341" s="829" t="s">
        <v>5</v>
      </c>
      <c r="U341" s="829" t="s">
        <v>323</v>
      </c>
      <c r="V341" s="829" t="s">
        <v>652</v>
      </c>
    </row>
    <row r="342" spans="1:22" outlineLevel="1">
      <c r="A342" s="847" t="s">
        <v>277</v>
      </c>
      <c r="B342" s="829" t="s">
        <v>3617</v>
      </c>
      <c r="C342" s="839">
        <v>43281</v>
      </c>
      <c r="D342" s="847" t="s">
        <v>1674</v>
      </c>
      <c r="E342" s="830" t="s">
        <v>1677</v>
      </c>
      <c r="F342" s="831">
        <v>72295</v>
      </c>
      <c r="G342" s="832">
        <v>4.04</v>
      </c>
      <c r="H342" s="829">
        <v>4.04</v>
      </c>
      <c r="I342" s="829" t="s">
        <v>60</v>
      </c>
      <c r="J342" s="1265">
        <v>5.37</v>
      </c>
      <c r="K342" s="840" t="s">
        <v>650</v>
      </c>
      <c r="L342" s="841" t="s">
        <v>645</v>
      </c>
      <c r="M342" s="841" t="s">
        <v>352</v>
      </c>
      <c r="N342" s="841" t="s">
        <v>1390</v>
      </c>
      <c r="O342" s="841"/>
      <c r="P342" s="841" t="s">
        <v>655</v>
      </c>
      <c r="Q342" s="841" t="s">
        <v>323</v>
      </c>
      <c r="R342" s="840" t="s">
        <v>277</v>
      </c>
      <c r="S342" s="829"/>
      <c r="T342" s="829" t="s">
        <v>655</v>
      </c>
      <c r="U342" s="829" t="s">
        <v>323</v>
      </c>
      <c r="V342" s="847" t="s">
        <v>277</v>
      </c>
    </row>
    <row r="343" spans="1:22" outlineLevel="1">
      <c r="A343" s="847" t="s">
        <v>277</v>
      </c>
      <c r="B343" s="829" t="s">
        <v>3617</v>
      </c>
      <c r="C343" s="839">
        <v>43281</v>
      </c>
      <c r="D343" s="847" t="s">
        <v>1674</v>
      </c>
      <c r="E343" s="830" t="s">
        <v>1675</v>
      </c>
      <c r="F343" s="831">
        <v>72296</v>
      </c>
      <c r="G343" s="832">
        <v>1.21</v>
      </c>
      <c r="H343" s="829">
        <v>1.21</v>
      </c>
      <c r="I343" s="829" t="s">
        <v>60</v>
      </c>
      <c r="J343" s="1265">
        <v>1.61</v>
      </c>
      <c r="K343" s="840" t="s">
        <v>650</v>
      </c>
      <c r="L343" s="841" t="s">
        <v>645</v>
      </c>
      <c r="M343" s="841" t="s">
        <v>352</v>
      </c>
      <c r="N343" s="841" t="s">
        <v>1390</v>
      </c>
      <c r="O343" s="841"/>
      <c r="P343" s="841" t="s">
        <v>4</v>
      </c>
      <c r="Q343" s="841" t="s">
        <v>323</v>
      </c>
      <c r="R343" s="840" t="s">
        <v>652</v>
      </c>
      <c r="S343" s="829"/>
      <c r="T343" s="829" t="s">
        <v>4</v>
      </c>
      <c r="U343" s="829" t="s">
        <v>323</v>
      </c>
      <c r="V343" s="847" t="s">
        <v>652</v>
      </c>
    </row>
    <row r="344" spans="1:22" outlineLevel="1">
      <c r="A344" s="847" t="s">
        <v>277</v>
      </c>
      <c r="B344" s="829" t="s">
        <v>3617</v>
      </c>
      <c r="C344" s="839">
        <v>43281</v>
      </c>
      <c r="D344" s="847" t="s">
        <v>1674</v>
      </c>
      <c r="E344" s="830" t="s">
        <v>3648</v>
      </c>
      <c r="F344" s="831">
        <v>72294</v>
      </c>
      <c r="G344" s="832">
        <v>8.08</v>
      </c>
      <c r="H344" s="829">
        <v>8.08</v>
      </c>
      <c r="I344" s="829" t="s">
        <v>60</v>
      </c>
      <c r="J344" s="1265">
        <v>10.74</v>
      </c>
      <c r="K344" s="840" t="s">
        <v>656</v>
      </c>
      <c r="L344" s="841" t="s">
        <v>645</v>
      </c>
      <c r="M344" s="841" t="s">
        <v>352</v>
      </c>
      <c r="N344" s="841" t="s">
        <v>1390</v>
      </c>
      <c r="O344" s="841"/>
      <c r="P344" s="841" t="s">
        <v>5</v>
      </c>
      <c r="Q344" s="841" t="s">
        <v>323</v>
      </c>
      <c r="R344" s="840" t="s">
        <v>652</v>
      </c>
      <c r="S344" s="829"/>
      <c r="T344" s="829" t="s">
        <v>5</v>
      </c>
      <c r="U344" s="829" t="s">
        <v>323</v>
      </c>
      <c r="V344" s="847" t="s">
        <v>652</v>
      </c>
    </row>
    <row r="345" spans="1:22" outlineLevel="1">
      <c r="A345" s="847" t="s">
        <v>277</v>
      </c>
      <c r="B345" s="829" t="s">
        <v>3617</v>
      </c>
      <c r="C345" s="839">
        <v>43279</v>
      </c>
      <c r="D345" s="847" t="s">
        <v>3649</v>
      </c>
      <c r="E345" s="830" t="s">
        <v>1393</v>
      </c>
      <c r="F345" s="831">
        <v>72344</v>
      </c>
      <c r="G345" s="832">
        <v>10.25</v>
      </c>
      <c r="H345" s="829">
        <v>10.25</v>
      </c>
      <c r="I345" s="829" t="s">
        <v>60</v>
      </c>
      <c r="J345" s="1265">
        <v>13.62</v>
      </c>
      <c r="K345" s="840" t="s">
        <v>818</v>
      </c>
      <c r="L345" s="841" t="s">
        <v>645</v>
      </c>
      <c r="M345" s="841" t="s">
        <v>352</v>
      </c>
      <c r="N345" s="841"/>
      <c r="O345" s="841"/>
      <c r="P345" s="841" t="s">
        <v>5</v>
      </c>
      <c r="Q345" s="841" t="s">
        <v>323</v>
      </c>
      <c r="R345" s="840" t="s">
        <v>652</v>
      </c>
      <c r="S345" s="829"/>
      <c r="T345" s="829" t="s">
        <v>5</v>
      </c>
      <c r="U345" s="829" t="s">
        <v>323</v>
      </c>
      <c r="V345" s="847" t="s">
        <v>652</v>
      </c>
    </row>
    <row r="346" spans="1:22">
      <c r="A346" s="842" t="s">
        <v>647</v>
      </c>
      <c r="B346" s="842"/>
      <c r="C346" s="842"/>
      <c r="D346" s="842"/>
      <c r="E346" s="843"/>
      <c r="F346" s="844"/>
      <c r="G346" s="845">
        <f>SUM(G341:G345)</f>
        <v>104.34</v>
      </c>
      <c r="H346" s="846">
        <f>SUM(H341:H345)</f>
        <v>104.34</v>
      </c>
      <c r="I346" s="842"/>
      <c r="J346" s="1266">
        <f>SUM(J341:J345)</f>
        <v>138.68</v>
      </c>
      <c r="K346" s="842"/>
      <c r="L346" s="842"/>
      <c r="M346" s="842"/>
      <c r="N346" s="842"/>
      <c r="O346" s="842"/>
      <c r="P346" s="842"/>
      <c r="Q346" s="842"/>
      <c r="R346" s="842"/>
      <c r="S346" s="829"/>
      <c r="T346" s="829"/>
      <c r="U346" s="829"/>
      <c r="V346" s="829"/>
    </row>
    <row r="347" spans="1:22" outlineLevel="1">
      <c r="A347" s="847" t="s">
        <v>278</v>
      </c>
      <c r="B347" s="829" t="s">
        <v>3617</v>
      </c>
      <c r="C347" s="839">
        <v>43281</v>
      </c>
      <c r="D347" s="847" t="s">
        <v>1674</v>
      </c>
      <c r="E347" s="830" t="s">
        <v>1675</v>
      </c>
      <c r="F347" s="831">
        <v>72296</v>
      </c>
      <c r="G347" s="832">
        <v>7.98</v>
      </c>
      <c r="H347" s="829">
        <v>7.98</v>
      </c>
      <c r="I347" s="829" t="s">
        <v>60</v>
      </c>
      <c r="J347" s="1265">
        <v>10.61</v>
      </c>
      <c r="K347" s="840" t="s">
        <v>650</v>
      </c>
      <c r="L347" s="841" t="s">
        <v>645</v>
      </c>
      <c r="M347" s="841" t="s">
        <v>352</v>
      </c>
      <c r="N347" s="841" t="s">
        <v>2952</v>
      </c>
      <c r="O347" s="841"/>
      <c r="P347" s="841" t="s">
        <v>4</v>
      </c>
      <c r="Q347" s="841" t="s">
        <v>323</v>
      </c>
      <c r="R347" s="840" t="s">
        <v>652</v>
      </c>
      <c r="S347" s="829"/>
      <c r="T347" s="829" t="s">
        <v>4</v>
      </c>
      <c r="U347" s="829" t="s">
        <v>323</v>
      </c>
      <c r="V347" s="847" t="s">
        <v>652</v>
      </c>
    </row>
    <row r="348" spans="1:22" outlineLevel="1">
      <c r="A348" s="847" t="s">
        <v>278</v>
      </c>
      <c r="B348" s="829" t="s">
        <v>3617</v>
      </c>
      <c r="C348" s="839">
        <v>43281</v>
      </c>
      <c r="D348" s="847" t="s">
        <v>1674</v>
      </c>
      <c r="E348" s="830" t="s">
        <v>1677</v>
      </c>
      <c r="F348" s="831">
        <v>72295</v>
      </c>
      <c r="G348" s="832">
        <v>26.6</v>
      </c>
      <c r="H348" s="829">
        <v>26.6</v>
      </c>
      <c r="I348" s="829" t="s">
        <v>60</v>
      </c>
      <c r="J348" s="1265">
        <v>35.36</v>
      </c>
      <c r="K348" s="840" t="s">
        <v>650</v>
      </c>
      <c r="L348" s="841" t="s">
        <v>645</v>
      </c>
      <c r="M348" s="841" t="s">
        <v>352</v>
      </c>
      <c r="N348" s="841" t="s">
        <v>2952</v>
      </c>
      <c r="O348" s="841"/>
      <c r="P348" s="841" t="s">
        <v>655</v>
      </c>
      <c r="Q348" s="841" t="s">
        <v>323</v>
      </c>
      <c r="R348" s="840" t="s">
        <v>278</v>
      </c>
      <c r="S348" s="829"/>
      <c r="T348" s="829" t="s">
        <v>655</v>
      </c>
      <c r="U348" s="829" t="s">
        <v>323</v>
      </c>
      <c r="V348" s="847" t="s">
        <v>278</v>
      </c>
    </row>
    <row r="349" spans="1:22" outlineLevel="1">
      <c r="A349" s="847" t="s">
        <v>278</v>
      </c>
      <c r="B349" s="829" t="s">
        <v>3617</v>
      </c>
      <c r="C349" s="839">
        <v>43281</v>
      </c>
      <c r="D349" s="847" t="s">
        <v>1674</v>
      </c>
      <c r="E349" s="830" t="s">
        <v>2951</v>
      </c>
      <c r="F349" s="831">
        <v>72294</v>
      </c>
      <c r="G349" s="832">
        <v>532.02</v>
      </c>
      <c r="H349" s="829">
        <v>532.02</v>
      </c>
      <c r="I349" s="829" t="s">
        <v>60</v>
      </c>
      <c r="J349" s="1265">
        <v>707.15</v>
      </c>
      <c r="K349" s="840" t="s">
        <v>650</v>
      </c>
      <c r="L349" s="841" t="s">
        <v>645</v>
      </c>
      <c r="M349" s="841" t="s">
        <v>352</v>
      </c>
      <c r="N349" s="841" t="s">
        <v>2952</v>
      </c>
      <c r="O349" s="841"/>
      <c r="P349" s="841" t="s">
        <v>5</v>
      </c>
      <c r="Q349" s="841" t="s">
        <v>323</v>
      </c>
      <c r="R349" s="840" t="s">
        <v>652</v>
      </c>
      <c r="S349" s="829"/>
      <c r="T349" s="829" t="s">
        <v>5</v>
      </c>
      <c r="U349" s="829" t="s">
        <v>323</v>
      </c>
      <c r="V349" s="847" t="s">
        <v>652</v>
      </c>
    </row>
    <row r="350" spans="1:22" outlineLevel="1">
      <c r="A350" s="847" t="s">
        <v>278</v>
      </c>
      <c r="B350" s="829" t="s">
        <v>3617</v>
      </c>
      <c r="C350" s="839">
        <v>43251</v>
      </c>
      <c r="D350" s="847" t="s">
        <v>3623</v>
      </c>
      <c r="E350" s="830" t="s">
        <v>1389</v>
      </c>
      <c r="F350" s="831">
        <v>72121</v>
      </c>
      <c r="G350" s="832">
        <v>-2.66</v>
      </c>
      <c r="H350" s="829">
        <v>-2.66</v>
      </c>
      <c r="I350" s="829" t="s">
        <v>60</v>
      </c>
      <c r="J350" s="1265">
        <v>-3.66</v>
      </c>
      <c r="K350" s="840" t="s">
        <v>650</v>
      </c>
      <c r="L350" s="841" t="s">
        <v>645</v>
      </c>
      <c r="M350" s="841" t="s">
        <v>352</v>
      </c>
      <c r="N350" s="841" t="s">
        <v>2952</v>
      </c>
      <c r="O350" s="841"/>
      <c r="P350" s="841" t="s">
        <v>4</v>
      </c>
      <c r="Q350" s="841" t="s">
        <v>323</v>
      </c>
      <c r="R350" s="840" t="s">
        <v>652</v>
      </c>
      <c r="S350" s="829"/>
      <c r="T350" s="829" t="s">
        <v>4</v>
      </c>
      <c r="U350" s="829" t="s">
        <v>323</v>
      </c>
      <c r="V350" s="847" t="s">
        <v>652</v>
      </c>
    </row>
    <row r="351" spans="1:22" outlineLevel="1">
      <c r="A351" s="847" t="s">
        <v>278</v>
      </c>
      <c r="B351" s="829" t="s">
        <v>3617</v>
      </c>
      <c r="C351" s="839">
        <v>43251</v>
      </c>
      <c r="D351" s="847" t="s">
        <v>3622</v>
      </c>
      <c r="E351" s="830" t="s">
        <v>1391</v>
      </c>
      <c r="F351" s="831">
        <v>72121</v>
      </c>
      <c r="G351" s="832">
        <v>-8.8699999999999992</v>
      </c>
      <c r="H351" s="829">
        <v>-8.8699999999999992</v>
      </c>
      <c r="I351" s="829" t="s">
        <v>60</v>
      </c>
      <c r="J351" s="1265">
        <v>-12.2</v>
      </c>
      <c r="K351" s="840" t="s">
        <v>650</v>
      </c>
      <c r="L351" s="841" t="s">
        <v>645</v>
      </c>
      <c r="M351" s="841" t="s">
        <v>352</v>
      </c>
      <c r="N351" s="841" t="s">
        <v>2952</v>
      </c>
      <c r="O351" s="841"/>
      <c r="P351" s="841" t="s">
        <v>655</v>
      </c>
      <c r="Q351" s="841" t="s">
        <v>323</v>
      </c>
      <c r="R351" s="840" t="s">
        <v>652</v>
      </c>
      <c r="S351" s="829"/>
      <c r="T351" s="829" t="s">
        <v>655</v>
      </c>
      <c r="U351" s="829" t="s">
        <v>323</v>
      </c>
      <c r="V351" s="847" t="s">
        <v>652</v>
      </c>
    </row>
    <row r="352" spans="1:22" outlineLevel="1">
      <c r="A352" s="847" t="s">
        <v>278</v>
      </c>
      <c r="B352" s="829" t="s">
        <v>3617</v>
      </c>
      <c r="C352" s="839">
        <v>43251</v>
      </c>
      <c r="D352" s="847" t="s">
        <v>3621</v>
      </c>
      <c r="E352" s="830" t="s">
        <v>3471</v>
      </c>
      <c r="F352" s="831">
        <v>72121</v>
      </c>
      <c r="G352" s="832">
        <v>-177.34</v>
      </c>
      <c r="H352" s="829">
        <v>-177.34</v>
      </c>
      <c r="I352" s="829" t="s">
        <v>60</v>
      </c>
      <c r="J352" s="1265">
        <v>-243.9</v>
      </c>
      <c r="K352" s="840" t="s">
        <v>650</v>
      </c>
      <c r="L352" s="841" t="s">
        <v>645</v>
      </c>
      <c r="M352" s="841" t="s">
        <v>352</v>
      </c>
      <c r="N352" s="841" t="s">
        <v>2952</v>
      </c>
      <c r="O352" s="841"/>
      <c r="P352" s="841" t="s">
        <v>5</v>
      </c>
      <c r="Q352" s="841" t="s">
        <v>323</v>
      </c>
      <c r="R352" s="840" t="s">
        <v>652</v>
      </c>
      <c r="S352" s="829"/>
      <c r="T352" s="829" t="s">
        <v>5</v>
      </c>
      <c r="U352" s="829" t="s">
        <v>323</v>
      </c>
      <c r="V352" s="847" t="s">
        <v>652</v>
      </c>
    </row>
    <row r="353" spans="1:22" outlineLevel="1">
      <c r="A353" s="847" t="s">
        <v>278</v>
      </c>
      <c r="B353" s="829" t="s">
        <v>3617</v>
      </c>
      <c r="C353" s="839">
        <v>43251</v>
      </c>
      <c r="D353" s="847" t="s">
        <v>3621</v>
      </c>
      <c r="E353" s="830" t="s">
        <v>3471</v>
      </c>
      <c r="F353" s="831">
        <v>72121</v>
      </c>
      <c r="G353" s="832">
        <v>-17.73</v>
      </c>
      <c r="H353" s="829">
        <v>-17.73</v>
      </c>
      <c r="I353" s="829" t="s">
        <v>60</v>
      </c>
      <c r="J353" s="1265">
        <v>-24.38</v>
      </c>
      <c r="K353" s="840" t="s">
        <v>656</v>
      </c>
      <c r="L353" s="841" t="s">
        <v>645</v>
      </c>
      <c r="M353" s="841" t="s">
        <v>352</v>
      </c>
      <c r="N353" s="841" t="s">
        <v>2952</v>
      </c>
      <c r="O353" s="841"/>
      <c r="P353" s="841" t="s">
        <v>5</v>
      </c>
      <c r="Q353" s="841" t="s">
        <v>323</v>
      </c>
      <c r="R353" s="840" t="s">
        <v>652</v>
      </c>
      <c r="S353" s="829"/>
      <c r="T353" s="829" t="s">
        <v>5</v>
      </c>
      <c r="U353" s="829" t="s">
        <v>323</v>
      </c>
      <c r="V353" s="847" t="s">
        <v>652</v>
      </c>
    </row>
    <row r="354" spans="1:22" outlineLevel="1">
      <c r="A354" s="847" t="s">
        <v>278</v>
      </c>
      <c r="B354" s="829" t="s">
        <v>3617</v>
      </c>
      <c r="C354" s="839">
        <v>43281</v>
      </c>
      <c r="D354" s="847" t="s">
        <v>1674</v>
      </c>
      <c r="E354" s="830" t="s">
        <v>2951</v>
      </c>
      <c r="F354" s="831">
        <v>72294</v>
      </c>
      <c r="G354" s="832">
        <v>53.2</v>
      </c>
      <c r="H354" s="829">
        <v>53.2</v>
      </c>
      <c r="I354" s="829" t="s">
        <v>60</v>
      </c>
      <c r="J354" s="1265">
        <v>70.709999999999994</v>
      </c>
      <c r="K354" s="840" t="s">
        <v>656</v>
      </c>
      <c r="L354" s="841" t="s">
        <v>645</v>
      </c>
      <c r="M354" s="841" t="s">
        <v>352</v>
      </c>
      <c r="N354" s="841" t="s">
        <v>2952</v>
      </c>
      <c r="O354" s="841"/>
      <c r="P354" s="841" t="s">
        <v>5</v>
      </c>
      <c r="Q354" s="841" t="s">
        <v>323</v>
      </c>
      <c r="R354" s="840" t="s">
        <v>652</v>
      </c>
      <c r="S354" s="829"/>
      <c r="T354" s="829" t="s">
        <v>5</v>
      </c>
      <c r="U354" s="829" t="s">
        <v>323</v>
      </c>
      <c r="V354" s="847" t="s">
        <v>652</v>
      </c>
    </row>
    <row r="355" spans="1:22" outlineLevel="1">
      <c r="A355" s="847" t="s">
        <v>278</v>
      </c>
      <c r="B355" s="829" t="s">
        <v>3617</v>
      </c>
      <c r="C355" s="839">
        <v>43272</v>
      </c>
      <c r="D355" s="847" t="s">
        <v>3650</v>
      </c>
      <c r="E355" s="830" t="s">
        <v>3651</v>
      </c>
      <c r="F355" s="831">
        <v>72253</v>
      </c>
      <c r="G355" s="832">
        <v>485.26</v>
      </c>
      <c r="H355" s="829">
        <v>645</v>
      </c>
      <c r="I355" s="829" t="s">
        <v>322</v>
      </c>
      <c r="J355" s="1265">
        <f>H355</f>
        <v>645</v>
      </c>
      <c r="K355" s="840" t="s">
        <v>865</v>
      </c>
      <c r="L355" s="841" t="s">
        <v>665</v>
      </c>
      <c r="M355" s="841" t="s">
        <v>352</v>
      </c>
      <c r="N355" s="841" t="s">
        <v>2952</v>
      </c>
      <c r="O355" s="841"/>
      <c r="P355" s="841" t="s">
        <v>5</v>
      </c>
      <c r="Q355" s="841" t="s">
        <v>323</v>
      </c>
      <c r="R355" s="840" t="s">
        <v>652</v>
      </c>
      <c r="S355" s="829"/>
      <c r="T355" s="829" t="s">
        <v>5</v>
      </c>
      <c r="U355" s="829" t="s">
        <v>323</v>
      </c>
      <c r="V355" s="847" t="s">
        <v>652</v>
      </c>
    </row>
    <row r="356" spans="1:22" outlineLevel="1">
      <c r="A356" s="847" t="s">
        <v>278</v>
      </c>
      <c r="B356" s="829" t="s">
        <v>3617</v>
      </c>
      <c r="C356" s="839">
        <v>43279</v>
      </c>
      <c r="D356" s="847" t="s">
        <v>3649</v>
      </c>
      <c r="E356" s="830" t="s">
        <v>2999</v>
      </c>
      <c r="F356" s="831">
        <v>72344</v>
      </c>
      <c r="G356" s="832">
        <v>5.5</v>
      </c>
      <c r="H356" s="829">
        <v>5.5</v>
      </c>
      <c r="I356" s="829" t="s">
        <v>60</v>
      </c>
      <c r="J356" s="1265">
        <v>7.31</v>
      </c>
      <c r="K356" s="840" t="s">
        <v>818</v>
      </c>
      <c r="L356" s="841" t="s">
        <v>645</v>
      </c>
      <c r="M356" s="841" t="s">
        <v>352</v>
      </c>
      <c r="N356" s="841"/>
      <c r="O356" s="841"/>
      <c r="P356" s="841" t="s">
        <v>5</v>
      </c>
      <c r="Q356" s="841" t="s">
        <v>323</v>
      </c>
      <c r="R356" s="840" t="s">
        <v>652</v>
      </c>
      <c r="S356" s="829"/>
      <c r="T356" s="829" t="s">
        <v>5</v>
      </c>
      <c r="U356" s="829" t="s">
        <v>323</v>
      </c>
      <c r="V356" s="847" t="s">
        <v>652</v>
      </c>
    </row>
    <row r="357" spans="1:22">
      <c r="A357" s="842" t="s">
        <v>647</v>
      </c>
      <c r="B357" s="842"/>
      <c r="C357" s="842"/>
      <c r="D357" s="842"/>
      <c r="E357" s="843"/>
      <c r="F357" s="844"/>
      <c r="G357" s="845">
        <f>SUM(G347:G356)</f>
        <v>903.96</v>
      </c>
      <c r="H357" s="846">
        <f>SUM(H347:H356)</f>
        <v>1063.7</v>
      </c>
      <c r="I357" s="842"/>
      <c r="J357" s="1266">
        <f>SUM(J347:J356)</f>
        <v>1192</v>
      </c>
      <c r="K357" s="842"/>
      <c r="L357" s="842"/>
      <c r="M357" s="842"/>
      <c r="N357" s="842"/>
      <c r="O357" s="842"/>
      <c r="P357" s="842"/>
      <c r="Q357" s="842"/>
      <c r="R357" s="842"/>
      <c r="S357" s="829"/>
      <c r="T357" s="829"/>
      <c r="U357" s="829"/>
      <c r="V357" s="829"/>
    </row>
    <row r="358" spans="1:22" outlineLevel="1">
      <c r="A358" s="847" t="s">
        <v>281</v>
      </c>
      <c r="B358" s="829" t="s">
        <v>3617</v>
      </c>
      <c r="C358" s="839">
        <v>43252</v>
      </c>
      <c r="D358" s="847" t="s">
        <v>3652</v>
      </c>
      <c r="E358" s="830" t="s">
        <v>3653</v>
      </c>
      <c r="F358" s="831">
        <v>72254</v>
      </c>
      <c r="G358" s="832">
        <v>3.76</v>
      </c>
      <c r="H358" s="829">
        <v>5</v>
      </c>
      <c r="I358" s="829" t="s">
        <v>322</v>
      </c>
      <c r="J358" s="1265">
        <f t="shared" ref="J358:J376" si="9">H358</f>
        <v>5</v>
      </c>
      <c r="K358" s="840" t="s">
        <v>660</v>
      </c>
      <c r="L358" s="841" t="s">
        <v>661</v>
      </c>
      <c r="M358" s="841" t="s">
        <v>352</v>
      </c>
      <c r="N358" s="841" t="s">
        <v>674</v>
      </c>
      <c r="O358" s="841"/>
      <c r="P358" s="841" t="s">
        <v>5</v>
      </c>
      <c r="Q358" s="841" t="s">
        <v>323</v>
      </c>
      <c r="R358" s="840" t="s">
        <v>652</v>
      </c>
      <c r="S358" s="829"/>
      <c r="T358" s="829" t="s">
        <v>5</v>
      </c>
      <c r="U358" s="829" t="s">
        <v>323</v>
      </c>
      <c r="V358" s="847" t="s">
        <v>652</v>
      </c>
    </row>
    <row r="359" spans="1:22" outlineLevel="1">
      <c r="A359" s="847" t="s">
        <v>281</v>
      </c>
      <c r="B359" s="829" t="s">
        <v>3617</v>
      </c>
      <c r="C359" s="839">
        <v>43257</v>
      </c>
      <c r="D359" s="847" t="s">
        <v>3630</v>
      </c>
      <c r="E359" s="830" t="s">
        <v>3654</v>
      </c>
      <c r="F359" s="831">
        <v>72254</v>
      </c>
      <c r="G359" s="832">
        <v>419.39</v>
      </c>
      <c r="H359" s="829">
        <v>557.44000000000005</v>
      </c>
      <c r="I359" s="829" t="s">
        <v>322</v>
      </c>
      <c r="J359" s="1265">
        <f t="shared" si="9"/>
        <v>557.44000000000005</v>
      </c>
      <c r="K359" s="840" t="s">
        <v>660</v>
      </c>
      <c r="L359" s="841" t="s">
        <v>661</v>
      </c>
      <c r="M359" s="841" t="s">
        <v>352</v>
      </c>
      <c r="N359" s="841" t="s">
        <v>662</v>
      </c>
      <c r="O359" s="841"/>
      <c r="P359" s="841" t="s">
        <v>5</v>
      </c>
      <c r="Q359" s="841" t="s">
        <v>323</v>
      </c>
      <c r="R359" s="840" t="s">
        <v>652</v>
      </c>
      <c r="S359" s="829"/>
      <c r="T359" s="829" t="s">
        <v>5</v>
      </c>
      <c r="U359" s="829" t="s">
        <v>323</v>
      </c>
      <c r="V359" s="847" t="s">
        <v>652</v>
      </c>
    </row>
    <row r="360" spans="1:22" outlineLevel="1">
      <c r="A360" s="847" t="s">
        <v>281</v>
      </c>
      <c r="B360" s="829" t="s">
        <v>3617</v>
      </c>
      <c r="C360" s="839">
        <v>43262</v>
      </c>
      <c r="D360" s="847" t="s">
        <v>3632</v>
      </c>
      <c r="E360" s="830" t="s">
        <v>3655</v>
      </c>
      <c r="F360" s="831">
        <v>72254</v>
      </c>
      <c r="G360" s="832">
        <v>11.29</v>
      </c>
      <c r="H360" s="829">
        <v>15</v>
      </c>
      <c r="I360" s="829" t="s">
        <v>322</v>
      </c>
      <c r="J360" s="1265">
        <f t="shared" si="9"/>
        <v>15</v>
      </c>
      <c r="K360" s="840" t="s">
        <v>660</v>
      </c>
      <c r="L360" s="841" t="s">
        <v>661</v>
      </c>
      <c r="M360" s="841" t="s">
        <v>352</v>
      </c>
      <c r="N360" s="841" t="s">
        <v>674</v>
      </c>
      <c r="O360" s="841"/>
      <c r="P360" s="841" t="s">
        <v>5</v>
      </c>
      <c r="Q360" s="841" t="s">
        <v>323</v>
      </c>
      <c r="R360" s="840" t="s">
        <v>652</v>
      </c>
      <c r="S360" s="829"/>
      <c r="T360" s="829" t="s">
        <v>5</v>
      </c>
      <c r="U360" s="829" t="s">
        <v>323</v>
      </c>
      <c r="V360" s="847" t="s">
        <v>652</v>
      </c>
    </row>
    <row r="361" spans="1:22" outlineLevel="1">
      <c r="A361" s="847" t="s">
        <v>281</v>
      </c>
      <c r="B361" s="829" t="s">
        <v>3617</v>
      </c>
      <c r="C361" s="839">
        <v>43277</v>
      </c>
      <c r="D361" s="847" t="s">
        <v>3641</v>
      </c>
      <c r="E361" s="830" t="s">
        <v>3656</v>
      </c>
      <c r="F361" s="831">
        <v>72254</v>
      </c>
      <c r="G361" s="832">
        <v>3.76</v>
      </c>
      <c r="H361" s="829">
        <v>5</v>
      </c>
      <c r="I361" s="829" t="s">
        <v>322</v>
      </c>
      <c r="J361" s="1265">
        <f t="shared" si="9"/>
        <v>5</v>
      </c>
      <c r="K361" s="840" t="s">
        <v>660</v>
      </c>
      <c r="L361" s="841" t="s">
        <v>661</v>
      </c>
      <c r="M361" s="841" t="s">
        <v>352</v>
      </c>
      <c r="N361" s="841" t="s">
        <v>1390</v>
      </c>
      <c r="O361" s="841"/>
      <c r="P361" s="841" t="s">
        <v>5</v>
      </c>
      <c r="Q361" s="841" t="s">
        <v>323</v>
      </c>
      <c r="R361" s="840" t="s">
        <v>652</v>
      </c>
      <c r="S361" s="829"/>
      <c r="T361" s="829" t="s">
        <v>5</v>
      </c>
      <c r="U361" s="829" t="s">
        <v>323</v>
      </c>
      <c r="V361" s="847" t="s">
        <v>652</v>
      </c>
    </row>
    <row r="362" spans="1:22" outlineLevel="1">
      <c r="A362" s="847" t="s">
        <v>281</v>
      </c>
      <c r="B362" s="829" t="s">
        <v>3617</v>
      </c>
      <c r="C362" s="839">
        <v>43270</v>
      </c>
      <c r="D362" s="847" t="s">
        <v>3657</v>
      </c>
      <c r="E362" s="830" t="s">
        <v>3658</v>
      </c>
      <c r="F362" s="831">
        <v>72253</v>
      </c>
      <c r="G362" s="832">
        <v>22.57</v>
      </c>
      <c r="H362" s="829">
        <v>30</v>
      </c>
      <c r="I362" s="829" t="s">
        <v>322</v>
      </c>
      <c r="J362" s="1265">
        <f t="shared" si="9"/>
        <v>30</v>
      </c>
      <c r="K362" s="840" t="s">
        <v>660</v>
      </c>
      <c r="L362" s="841" t="s">
        <v>665</v>
      </c>
      <c r="M362" s="841" t="s">
        <v>352</v>
      </c>
      <c r="N362" s="841" t="s">
        <v>1390</v>
      </c>
      <c r="O362" s="841"/>
      <c r="P362" s="841" t="s">
        <v>5</v>
      </c>
      <c r="Q362" s="841" t="s">
        <v>323</v>
      </c>
      <c r="R362" s="840" t="s">
        <v>652</v>
      </c>
      <c r="S362" s="829"/>
      <c r="T362" s="829" t="s">
        <v>5</v>
      </c>
      <c r="U362" s="829" t="s">
        <v>323</v>
      </c>
      <c r="V362" s="847" t="s">
        <v>652</v>
      </c>
    </row>
    <row r="363" spans="1:22" outlineLevel="1">
      <c r="A363" s="847" t="s">
        <v>281</v>
      </c>
      <c r="B363" s="829" t="s">
        <v>3617</v>
      </c>
      <c r="C363" s="839">
        <v>43270</v>
      </c>
      <c r="D363" s="847" t="s">
        <v>3657</v>
      </c>
      <c r="E363" s="830" t="s">
        <v>3659</v>
      </c>
      <c r="F363" s="831">
        <v>72253</v>
      </c>
      <c r="G363" s="832">
        <v>9.0299999999999994</v>
      </c>
      <c r="H363" s="829">
        <v>12</v>
      </c>
      <c r="I363" s="829" t="s">
        <v>322</v>
      </c>
      <c r="J363" s="1265">
        <f t="shared" si="9"/>
        <v>12</v>
      </c>
      <c r="K363" s="840" t="s">
        <v>660</v>
      </c>
      <c r="L363" s="841" t="s">
        <v>665</v>
      </c>
      <c r="M363" s="841" t="s">
        <v>352</v>
      </c>
      <c r="N363" s="841" t="s">
        <v>725</v>
      </c>
      <c r="O363" s="841"/>
      <c r="P363" s="841" t="s">
        <v>5</v>
      </c>
      <c r="Q363" s="841" t="s">
        <v>323</v>
      </c>
      <c r="R363" s="840" t="s">
        <v>652</v>
      </c>
      <c r="S363" s="829"/>
      <c r="T363" s="829" t="s">
        <v>5</v>
      </c>
      <c r="U363" s="829" t="s">
        <v>323</v>
      </c>
      <c r="V363" s="847" t="s">
        <v>652</v>
      </c>
    </row>
    <row r="364" spans="1:22" outlineLevel="1">
      <c r="A364" s="847" t="s">
        <v>281</v>
      </c>
      <c r="B364" s="829" t="s">
        <v>3617</v>
      </c>
      <c r="C364" s="839">
        <v>43262</v>
      </c>
      <c r="D364" s="847" t="s">
        <v>3652</v>
      </c>
      <c r="E364" s="830" t="s">
        <v>3660</v>
      </c>
      <c r="F364" s="831">
        <v>72254</v>
      </c>
      <c r="G364" s="832">
        <v>110.59</v>
      </c>
      <c r="H364" s="829">
        <v>147</v>
      </c>
      <c r="I364" s="829" t="s">
        <v>322</v>
      </c>
      <c r="J364" s="1265">
        <f t="shared" si="9"/>
        <v>147</v>
      </c>
      <c r="K364" s="840" t="s">
        <v>660</v>
      </c>
      <c r="L364" s="841" t="s">
        <v>661</v>
      </c>
      <c r="M364" s="841" t="s">
        <v>352</v>
      </c>
      <c r="N364" s="841" t="s">
        <v>662</v>
      </c>
      <c r="O364" s="841"/>
      <c r="P364" s="841" t="s">
        <v>5</v>
      </c>
      <c r="Q364" s="841" t="s">
        <v>323</v>
      </c>
      <c r="R364" s="840" t="s">
        <v>652</v>
      </c>
      <c r="S364" s="829"/>
      <c r="T364" s="829" t="s">
        <v>5</v>
      </c>
      <c r="U364" s="829" t="s">
        <v>323</v>
      </c>
      <c r="V364" s="847" t="s">
        <v>652</v>
      </c>
    </row>
    <row r="365" spans="1:22" outlineLevel="1">
      <c r="A365" s="847" t="s">
        <v>281</v>
      </c>
      <c r="B365" s="829" t="s">
        <v>3617</v>
      </c>
      <c r="C365" s="839">
        <v>43262</v>
      </c>
      <c r="D365" s="847" t="s">
        <v>3661</v>
      </c>
      <c r="E365" s="830" t="s">
        <v>3662</v>
      </c>
      <c r="F365" s="831">
        <v>72254</v>
      </c>
      <c r="G365" s="832">
        <v>45.14</v>
      </c>
      <c r="H365" s="829">
        <v>60</v>
      </c>
      <c r="I365" s="829" t="s">
        <v>322</v>
      </c>
      <c r="J365" s="1265">
        <f t="shared" si="9"/>
        <v>60</v>
      </c>
      <c r="K365" s="840" t="s">
        <v>660</v>
      </c>
      <c r="L365" s="841" t="s">
        <v>661</v>
      </c>
      <c r="M365" s="841" t="s">
        <v>352</v>
      </c>
      <c r="N365" s="841" t="s">
        <v>662</v>
      </c>
      <c r="O365" s="841"/>
      <c r="P365" s="841" t="s">
        <v>5</v>
      </c>
      <c r="Q365" s="841" t="s">
        <v>323</v>
      </c>
      <c r="R365" s="840" t="s">
        <v>652</v>
      </c>
      <c r="S365" s="829"/>
      <c r="T365" s="829" t="s">
        <v>5</v>
      </c>
      <c r="U365" s="829" t="s">
        <v>323</v>
      </c>
      <c r="V365" s="847" t="s">
        <v>652</v>
      </c>
    </row>
    <row r="366" spans="1:22" outlineLevel="1">
      <c r="A366" s="847" t="s">
        <v>281</v>
      </c>
      <c r="B366" s="829" t="s">
        <v>3617</v>
      </c>
      <c r="C366" s="839">
        <v>43270</v>
      </c>
      <c r="D366" s="847" t="s">
        <v>3663</v>
      </c>
      <c r="E366" s="830" t="s">
        <v>3664</v>
      </c>
      <c r="F366" s="831">
        <v>72254</v>
      </c>
      <c r="G366" s="832">
        <v>45.14</v>
      </c>
      <c r="H366" s="829">
        <v>60</v>
      </c>
      <c r="I366" s="829" t="s">
        <v>322</v>
      </c>
      <c r="J366" s="1265">
        <f t="shared" si="9"/>
        <v>60</v>
      </c>
      <c r="K366" s="840" t="s">
        <v>660</v>
      </c>
      <c r="L366" s="841" t="s">
        <v>661</v>
      </c>
      <c r="M366" s="841" t="s">
        <v>352</v>
      </c>
      <c r="N366" s="841" t="s">
        <v>815</v>
      </c>
      <c r="O366" s="841"/>
      <c r="P366" s="841" t="s">
        <v>5</v>
      </c>
      <c r="Q366" s="841" t="s">
        <v>323</v>
      </c>
      <c r="R366" s="840" t="s">
        <v>652</v>
      </c>
      <c r="S366" s="829"/>
      <c r="T366" s="829" t="s">
        <v>5</v>
      </c>
      <c r="U366" s="829" t="s">
        <v>323</v>
      </c>
      <c r="V366" s="847" t="s">
        <v>652</v>
      </c>
    </row>
    <row r="367" spans="1:22" outlineLevel="1">
      <c r="A367" s="847" t="s">
        <v>281</v>
      </c>
      <c r="B367" s="829" t="s">
        <v>3617</v>
      </c>
      <c r="C367" s="839">
        <v>43270</v>
      </c>
      <c r="D367" s="847" t="s">
        <v>3663</v>
      </c>
      <c r="E367" s="830" t="s">
        <v>3665</v>
      </c>
      <c r="F367" s="831">
        <v>72254</v>
      </c>
      <c r="G367" s="832">
        <v>22.57</v>
      </c>
      <c r="H367" s="829">
        <v>30</v>
      </c>
      <c r="I367" s="829" t="s">
        <v>322</v>
      </c>
      <c r="J367" s="1265">
        <f t="shared" si="9"/>
        <v>30</v>
      </c>
      <c r="K367" s="840" t="s">
        <v>660</v>
      </c>
      <c r="L367" s="841" t="s">
        <v>661</v>
      </c>
      <c r="M367" s="841" t="s">
        <v>352</v>
      </c>
      <c r="N367" s="841" t="s">
        <v>725</v>
      </c>
      <c r="O367" s="841"/>
      <c r="P367" s="841" t="s">
        <v>5</v>
      </c>
      <c r="Q367" s="841" t="s">
        <v>323</v>
      </c>
      <c r="R367" s="840" t="s">
        <v>652</v>
      </c>
      <c r="S367" s="829"/>
      <c r="T367" s="829" t="s">
        <v>5</v>
      </c>
      <c r="U367" s="829" t="s">
        <v>323</v>
      </c>
      <c r="V367" s="847" t="s">
        <v>652</v>
      </c>
    </row>
    <row r="368" spans="1:22" outlineLevel="1">
      <c r="A368" s="847" t="s">
        <v>281</v>
      </c>
      <c r="B368" s="829" t="s">
        <v>3617</v>
      </c>
      <c r="C368" s="839">
        <v>43270</v>
      </c>
      <c r="D368" s="847" t="s">
        <v>3666</v>
      </c>
      <c r="E368" s="830" t="s">
        <v>3667</v>
      </c>
      <c r="F368" s="831">
        <v>72253</v>
      </c>
      <c r="G368" s="832">
        <v>120.37</v>
      </c>
      <c r="H368" s="829">
        <v>160</v>
      </c>
      <c r="I368" s="829" t="s">
        <v>322</v>
      </c>
      <c r="J368" s="1265">
        <f t="shared" si="9"/>
        <v>160</v>
      </c>
      <c r="K368" s="840" t="s">
        <v>670</v>
      </c>
      <c r="L368" s="841" t="s">
        <v>665</v>
      </c>
      <c r="M368" s="841" t="s">
        <v>352</v>
      </c>
      <c r="N368" s="841" t="s">
        <v>725</v>
      </c>
      <c r="O368" s="841"/>
      <c r="P368" s="841" t="s">
        <v>5</v>
      </c>
      <c r="Q368" s="841" t="s">
        <v>323</v>
      </c>
      <c r="R368" s="840" t="s">
        <v>652</v>
      </c>
      <c r="S368" s="829"/>
      <c r="T368" s="829" t="s">
        <v>5</v>
      </c>
      <c r="U368" s="829" t="s">
        <v>323</v>
      </c>
      <c r="V368" s="847" t="s">
        <v>652</v>
      </c>
    </row>
    <row r="369" spans="1:22" outlineLevel="1">
      <c r="A369" s="847" t="s">
        <v>281</v>
      </c>
      <c r="B369" s="829" t="s">
        <v>3617</v>
      </c>
      <c r="C369" s="839">
        <v>43270</v>
      </c>
      <c r="D369" s="847" t="s">
        <v>3634</v>
      </c>
      <c r="E369" s="830" t="s">
        <v>3668</v>
      </c>
      <c r="F369" s="831">
        <v>72262</v>
      </c>
      <c r="G369" s="832">
        <v>473.98</v>
      </c>
      <c r="H369" s="829">
        <v>630</v>
      </c>
      <c r="I369" s="829" t="s">
        <v>322</v>
      </c>
      <c r="J369" s="1265">
        <f t="shared" si="9"/>
        <v>630</v>
      </c>
      <c r="K369" s="840" t="s">
        <v>670</v>
      </c>
      <c r="L369" s="841" t="s">
        <v>917</v>
      </c>
      <c r="M369" s="841" t="s">
        <v>352</v>
      </c>
      <c r="N369" s="841" t="s">
        <v>662</v>
      </c>
      <c r="O369" s="841"/>
      <c r="P369" s="841" t="s">
        <v>5</v>
      </c>
      <c r="Q369" s="841" t="s">
        <v>323</v>
      </c>
      <c r="R369" s="840" t="s">
        <v>652</v>
      </c>
      <c r="S369" s="829"/>
      <c r="T369" s="829" t="s">
        <v>5</v>
      </c>
      <c r="U369" s="829" t="s">
        <v>323</v>
      </c>
      <c r="V369" s="847" t="s">
        <v>652</v>
      </c>
    </row>
    <row r="370" spans="1:22" outlineLevel="1">
      <c r="A370" s="847" t="s">
        <v>281</v>
      </c>
      <c r="B370" s="829" t="s">
        <v>3617</v>
      </c>
      <c r="C370" s="839">
        <v>43273</v>
      </c>
      <c r="D370" s="847" t="s">
        <v>3669</v>
      </c>
      <c r="E370" s="830" t="s">
        <v>3670</v>
      </c>
      <c r="F370" s="831">
        <v>72254</v>
      </c>
      <c r="G370" s="832">
        <v>41.38</v>
      </c>
      <c r="H370" s="829">
        <v>55</v>
      </c>
      <c r="I370" s="829" t="s">
        <v>322</v>
      </c>
      <c r="J370" s="1265">
        <f t="shared" si="9"/>
        <v>55</v>
      </c>
      <c r="K370" s="840" t="s">
        <v>670</v>
      </c>
      <c r="L370" s="841" t="s">
        <v>661</v>
      </c>
      <c r="M370" s="841" t="s">
        <v>352</v>
      </c>
      <c r="N370" s="841" t="s">
        <v>2952</v>
      </c>
      <c r="O370" s="841"/>
      <c r="P370" s="841" t="s">
        <v>5</v>
      </c>
      <c r="Q370" s="841" t="s">
        <v>323</v>
      </c>
      <c r="R370" s="840" t="s">
        <v>652</v>
      </c>
      <c r="S370" s="829"/>
      <c r="T370" s="829" t="s">
        <v>5</v>
      </c>
      <c r="U370" s="829" t="s">
        <v>323</v>
      </c>
      <c r="V370" s="847" t="s">
        <v>652</v>
      </c>
    </row>
    <row r="371" spans="1:22" outlineLevel="1">
      <c r="A371" s="847" t="s">
        <v>281</v>
      </c>
      <c r="B371" s="829" t="s">
        <v>3617</v>
      </c>
      <c r="C371" s="839">
        <v>43281</v>
      </c>
      <c r="D371" s="847" t="s">
        <v>3671</v>
      </c>
      <c r="E371" s="830" t="s">
        <v>3672</v>
      </c>
      <c r="F371" s="831">
        <v>72254</v>
      </c>
      <c r="G371" s="832">
        <v>165.52</v>
      </c>
      <c r="H371" s="829">
        <v>220</v>
      </c>
      <c r="I371" s="829" t="s">
        <v>322</v>
      </c>
      <c r="J371" s="1265">
        <f t="shared" si="9"/>
        <v>220</v>
      </c>
      <c r="K371" s="840" t="s">
        <v>670</v>
      </c>
      <c r="L371" s="841" t="s">
        <v>661</v>
      </c>
      <c r="M371" s="841" t="s">
        <v>352</v>
      </c>
      <c r="N371" s="841" t="s">
        <v>2952</v>
      </c>
      <c r="O371" s="841"/>
      <c r="P371" s="841" t="s">
        <v>5</v>
      </c>
      <c r="Q371" s="841" t="s">
        <v>323</v>
      </c>
      <c r="R371" s="840" t="s">
        <v>652</v>
      </c>
      <c r="S371" s="829"/>
      <c r="T371" s="829" t="s">
        <v>5</v>
      </c>
      <c r="U371" s="829" t="s">
        <v>323</v>
      </c>
      <c r="V371" s="847" t="s">
        <v>652</v>
      </c>
    </row>
    <row r="372" spans="1:22" outlineLevel="1">
      <c r="A372" s="847" t="s">
        <v>281</v>
      </c>
      <c r="B372" s="829" t="s">
        <v>3617</v>
      </c>
      <c r="C372" s="839">
        <v>43262</v>
      </c>
      <c r="D372" s="847" t="s">
        <v>3661</v>
      </c>
      <c r="E372" s="830" t="s">
        <v>3673</v>
      </c>
      <c r="F372" s="831">
        <v>72254</v>
      </c>
      <c r="G372" s="832">
        <v>458.18</v>
      </c>
      <c r="H372" s="829">
        <v>609</v>
      </c>
      <c r="I372" s="829" t="s">
        <v>322</v>
      </c>
      <c r="J372" s="1265">
        <f t="shared" si="9"/>
        <v>609</v>
      </c>
      <c r="K372" s="840" t="s">
        <v>667</v>
      </c>
      <c r="L372" s="841" t="s">
        <v>661</v>
      </c>
      <c r="M372" s="841" t="s">
        <v>352</v>
      </c>
      <c r="N372" s="841" t="s">
        <v>662</v>
      </c>
      <c r="O372" s="841"/>
      <c r="P372" s="841" t="s">
        <v>5</v>
      </c>
      <c r="Q372" s="841" t="s">
        <v>323</v>
      </c>
      <c r="R372" s="840" t="s">
        <v>652</v>
      </c>
      <c r="S372" s="829"/>
      <c r="T372" s="829" t="s">
        <v>5</v>
      </c>
      <c r="U372" s="829" t="s">
        <v>323</v>
      </c>
      <c r="V372" s="847" t="s">
        <v>652</v>
      </c>
    </row>
    <row r="373" spans="1:22" outlineLevel="1">
      <c r="A373" s="847" t="s">
        <v>281</v>
      </c>
      <c r="B373" s="829" t="s">
        <v>3617</v>
      </c>
      <c r="C373" s="839">
        <v>43262</v>
      </c>
      <c r="D373" s="847" t="s">
        <v>3661</v>
      </c>
      <c r="E373" s="830" t="s">
        <v>3674</v>
      </c>
      <c r="F373" s="831">
        <v>72254</v>
      </c>
      <c r="G373" s="832">
        <v>417.55</v>
      </c>
      <c r="H373" s="829">
        <v>555</v>
      </c>
      <c r="I373" s="829" t="s">
        <v>322</v>
      </c>
      <c r="J373" s="1265">
        <f t="shared" si="9"/>
        <v>555</v>
      </c>
      <c r="K373" s="840" t="s">
        <v>667</v>
      </c>
      <c r="L373" s="841" t="s">
        <v>661</v>
      </c>
      <c r="M373" s="841" t="s">
        <v>352</v>
      </c>
      <c r="N373" s="841" t="s">
        <v>662</v>
      </c>
      <c r="O373" s="841"/>
      <c r="P373" s="841" t="s">
        <v>5</v>
      </c>
      <c r="Q373" s="841" t="s">
        <v>323</v>
      </c>
      <c r="R373" s="840" t="s">
        <v>652</v>
      </c>
      <c r="S373" s="829"/>
      <c r="T373" s="829" t="s">
        <v>5</v>
      </c>
      <c r="U373" s="829" t="s">
        <v>323</v>
      </c>
      <c r="V373" s="847" t="s">
        <v>652</v>
      </c>
    </row>
    <row r="374" spans="1:22" outlineLevel="1">
      <c r="A374" s="847" t="s">
        <v>281</v>
      </c>
      <c r="B374" s="829" t="s">
        <v>3617</v>
      </c>
      <c r="C374" s="839">
        <v>43262</v>
      </c>
      <c r="D374" s="847" t="s">
        <v>3632</v>
      </c>
      <c r="E374" s="830" t="s">
        <v>3675</v>
      </c>
      <c r="F374" s="831">
        <v>72254</v>
      </c>
      <c r="G374" s="832">
        <v>56.43</v>
      </c>
      <c r="H374" s="829">
        <v>75</v>
      </c>
      <c r="I374" s="829" t="s">
        <v>322</v>
      </c>
      <c r="J374" s="1265">
        <f t="shared" si="9"/>
        <v>75</v>
      </c>
      <c r="K374" s="840" t="s">
        <v>667</v>
      </c>
      <c r="L374" s="841" t="s">
        <v>661</v>
      </c>
      <c r="M374" s="841" t="s">
        <v>352</v>
      </c>
      <c r="N374" s="841" t="s">
        <v>674</v>
      </c>
      <c r="O374" s="841"/>
      <c r="P374" s="841" t="s">
        <v>5</v>
      </c>
      <c r="Q374" s="841" t="s">
        <v>323</v>
      </c>
      <c r="R374" s="840" t="s">
        <v>652</v>
      </c>
      <c r="S374" s="829"/>
      <c r="T374" s="829" t="s">
        <v>5</v>
      </c>
      <c r="U374" s="829" t="s">
        <v>323</v>
      </c>
      <c r="V374" s="847" t="s">
        <v>652</v>
      </c>
    </row>
    <row r="375" spans="1:22" outlineLevel="1">
      <c r="A375" s="847" t="s">
        <v>281</v>
      </c>
      <c r="B375" s="829" t="s">
        <v>3617</v>
      </c>
      <c r="C375" s="839">
        <v>43270</v>
      </c>
      <c r="D375" s="847" t="s">
        <v>3641</v>
      </c>
      <c r="E375" s="830" t="s">
        <v>3676</v>
      </c>
      <c r="F375" s="831">
        <v>72254</v>
      </c>
      <c r="G375" s="832">
        <v>73.73</v>
      </c>
      <c r="H375" s="829">
        <v>98</v>
      </c>
      <c r="I375" s="829" t="s">
        <v>322</v>
      </c>
      <c r="J375" s="1265">
        <f t="shared" si="9"/>
        <v>98</v>
      </c>
      <c r="K375" s="840" t="s">
        <v>667</v>
      </c>
      <c r="L375" s="841" t="s">
        <v>661</v>
      </c>
      <c r="M375" s="841" t="s">
        <v>352</v>
      </c>
      <c r="N375" s="841" t="s">
        <v>2952</v>
      </c>
      <c r="O375" s="841"/>
      <c r="P375" s="841" t="s">
        <v>5</v>
      </c>
      <c r="Q375" s="841" t="s">
        <v>323</v>
      </c>
      <c r="R375" s="840" t="s">
        <v>652</v>
      </c>
      <c r="S375" s="829"/>
      <c r="T375" s="829" t="s">
        <v>5</v>
      </c>
      <c r="U375" s="829" t="s">
        <v>323</v>
      </c>
      <c r="V375" s="847" t="s">
        <v>652</v>
      </c>
    </row>
    <row r="376" spans="1:22" outlineLevel="1">
      <c r="A376" s="847" t="s">
        <v>281</v>
      </c>
      <c r="B376" s="829" t="s">
        <v>3617</v>
      </c>
      <c r="C376" s="839">
        <v>43270</v>
      </c>
      <c r="D376" s="847" t="s">
        <v>3634</v>
      </c>
      <c r="E376" s="830" t="s">
        <v>3677</v>
      </c>
      <c r="F376" s="831">
        <v>72262</v>
      </c>
      <c r="G376" s="832">
        <v>203.13</v>
      </c>
      <c r="H376" s="829">
        <v>270</v>
      </c>
      <c r="I376" s="829" t="s">
        <v>322</v>
      </c>
      <c r="J376" s="1265">
        <f t="shared" si="9"/>
        <v>270</v>
      </c>
      <c r="K376" s="840" t="s">
        <v>996</v>
      </c>
      <c r="L376" s="841" t="s">
        <v>917</v>
      </c>
      <c r="M376" s="841" t="s">
        <v>352</v>
      </c>
      <c r="N376" s="841"/>
      <c r="O376" s="841"/>
      <c r="P376" s="841" t="s">
        <v>5</v>
      </c>
      <c r="Q376" s="841" t="s">
        <v>323</v>
      </c>
      <c r="R376" s="840" t="s">
        <v>652</v>
      </c>
      <c r="S376" s="829"/>
      <c r="T376" s="829" t="s">
        <v>5</v>
      </c>
      <c r="U376" s="829" t="s">
        <v>323</v>
      </c>
      <c r="V376" s="847" t="s">
        <v>652</v>
      </c>
    </row>
    <row r="377" spans="1:22">
      <c r="A377" s="842" t="s">
        <v>647</v>
      </c>
      <c r="B377" s="842"/>
      <c r="C377" s="842"/>
      <c r="D377" s="842"/>
      <c r="E377" s="843"/>
      <c r="F377" s="844"/>
      <c r="G377" s="845">
        <f>SUM(G358:G376)</f>
        <v>2703.51</v>
      </c>
      <c r="H377" s="846">
        <f>SUM(H358:H376)</f>
        <v>3593.44</v>
      </c>
      <c r="I377" s="842"/>
      <c r="J377" s="1266">
        <f>SUM(J358:J376)</f>
        <v>3593.44</v>
      </c>
      <c r="K377" s="842"/>
      <c r="L377" s="842"/>
      <c r="M377" s="842"/>
      <c r="N377" s="842"/>
      <c r="O377" s="842"/>
      <c r="P377" s="842"/>
      <c r="Q377" s="842"/>
      <c r="R377" s="842"/>
      <c r="S377" s="829"/>
      <c r="T377" s="829"/>
      <c r="U377" s="829"/>
      <c r="V377" s="829"/>
    </row>
    <row r="378" spans="1:22" outlineLevel="1">
      <c r="A378" s="847" t="s">
        <v>285</v>
      </c>
      <c r="B378" s="829" t="s">
        <v>3617</v>
      </c>
      <c r="C378" s="839">
        <v>43281</v>
      </c>
      <c r="D378" s="847" t="s">
        <v>3678</v>
      </c>
      <c r="E378" s="830" t="s">
        <v>824</v>
      </c>
      <c r="F378" s="831">
        <v>72253</v>
      </c>
      <c r="G378" s="832">
        <v>3.76</v>
      </c>
      <c r="H378" s="829">
        <v>5</v>
      </c>
      <c r="I378" s="829" t="s">
        <v>322</v>
      </c>
      <c r="J378" s="1265">
        <f t="shared" ref="J378:J400" si="10">H378</f>
        <v>5</v>
      </c>
      <c r="K378" s="840" t="s">
        <v>818</v>
      </c>
      <c r="L378" s="841" t="s">
        <v>665</v>
      </c>
      <c r="M378" s="841" t="s">
        <v>352</v>
      </c>
      <c r="N378" s="841"/>
      <c r="O378" s="841"/>
      <c r="P378" s="841" t="s">
        <v>5</v>
      </c>
      <c r="Q378" s="841" t="s">
        <v>323</v>
      </c>
      <c r="R378" s="840" t="s">
        <v>652</v>
      </c>
      <c r="S378" s="829"/>
      <c r="T378" s="829" t="s">
        <v>5</v>
      </c>
      <c r="U378" s="829" t="s">
        <v>323</v>
      </c>
      <c r="V378" s="847" t="s">
        <v>652</v>
      </c>
    </row>
    <row r="379" spans="1:22" outlineLevel="1">
      <c r="A379" s="847" t="s">
        <v>285</v>
      </c>
      <c r="B379" s="829" t="s">
        <v>3617</v>
      </c>
      <c r="C379" s="839">
        <v>43281</v>
      </c>
      <c r="D379" s="847" t="s">
        <v>3678</v>
      </c>
      <c r="E379" s="830" t="s">
        <v>825</v>
      </c>
      <c r="F379" s="831">
        <v>72253</v>
      </c>
      <c r="G379" s="832">
        <v>0.6</v>
      </c>
      <c r="H379" s="829">
        <v>0.8</v>
      </c>
      <c r="I379" s="829" t="s">
        <v>322</v>
      </c>
      <c r="J379" s="1265">
        <f t="shared" si="10"/>
        <v>0.8</v>
      </c>
      <c r="K379" s="840" t="s">
        <v>818</v>
      </c>
      <c r="L379" s="841" t="s">
        <v>665</v>
      </c>
      <c r="M379" s="841" t="s">
        <v>352</v>
      </c>
      <c r="N379" s="841"/>
      <c r="O379" s="841"/>
      <c r="P379" s="841" t="s">
        <v>5</v>
      </c>
      <c r="Q379" s="841" t="s">
        <v>323</v>
      </c>
      <c r="R379" s="840" t="s">
        <v>652</v>
      </c>
      <c r="S379" s="829"/>
      <c r="T379" s="829" t="s">
        <v>5</v>
      </c>
      <c r="U379" s="829" t="s">
        <v>323</v>
      </c>
      <c r="V379" s="847" t="s">
        <v>652</v>
      </c>
    </row>
    <row r="380" spans="1:22" outlineLevel="1">
      <c r="A380" s="847" t="s">
        <v>285</v>
      </c>
      <c r="B380" s="829" t="s">
        <v>3617</v>
      </c>
      <c r="C380" s="839">
        <v>43281</v>
      </c>
      <c r="D380" s="847" t="s">
        <v>3679</v>
      </c>
      <c r="E380" s="830" t="s">
        <v>2852</v>
      </c>
      <c r="F380" s="831">
        <v>72254</v>
      </c>
      <c r="G380" s="832">
        <v>3.55</v>
      </c>
      <c r="H380" s="829">
        <v>4.72</v>
      </c>
      <c r="I380" s="829" t="s">
        <v>322</v>
      </c>
      <c r="J380" s="1265">
        <f t="shared" si="10"/>
        <v>4.72</v>
      </c>
      <c r="K380" s="840" t="s">
        <v>818</v>
      </c>
      <c r="L380" s="841" t="s">
        <v>661</v>
      </c>
      <c r="M380" s="841" t="s">
        <v>352</v>
      </c>
      <c r="N380" s="841"/>
      <c r="O380" s="841"/>
      <c r="P380" s="841" t="s">
        <v>5</v>
      </c>
      <c r="Q380" s="841" t="s">
        <v>323</v>
      </c>
      <c r="R380" s="840" t="s">
        <v>652</v>
      </c>
      <c r="S380" s="829"/>
      <c r="T380" s="829" t="s">
        <v>5</v>
      </c>
      <c r="U380" s="829" t="s">
        <v>323</v>
      </c>
      <c r="V380" s="847" t="s">
        <v>652</v>
      </c>
    </row>
    <row r="381" spans="1:22" outlineLevel="1">
      <c r="A381" s="847" t="s">
        <v>285</v>
      </c>
      <c r="B381" s="829" t="s">
        <v>3617</v>
      </c>
      <c r="C381" s="839">
        <v>43281</v>
      </c>
      <c r="D381" s="847" t="s">
        <v>3679</v>
      </c>
      <c r="E381" s="830" t="s">
        <v>2854</v>
      </c>
      <c r="F381" s="831">
        <v>72254</v>
      </c>
      <c r="G381" s="832">
        <v>3.55</v>
      </c>
      <c r="H381" s="829">
        <v>4.72</v>
      </c>
      <c r="I381" s="829" t="s">
        <v>322</v>
      </c>
      <c r="J381" s="1265">
        <f t="shared" si="10"/>
        <v>4.72</v>
      </c>
      <c r="K381" s="840" t="s">
        <v>818</v>
      </c>
      <c r="L381" s="841" t="s">
        <v>661</v>
      </c>
      <c r="M381" s="841" t="s">
        <v>352</v>
      </c>
      <c r="N381" s="841"/>
      <c r="O381" s="841"/>
      <c r="P381" s="841" t="s">
        <v>5</v>
      </c>
      <c r="Q381" s="841" t="s">
        <v>323</v>
      </c>
      <c r="R381" s="840" t="s">
        <v>652</v>
      </c>
      <c r="S381" s="829"/>
      <c r="T381" s="829" t="s">
        <v>5</v>
      </c>
      <c r="U381" s="829" t="s">
        <v>323</v>
      </c>
      <c r="V381" s="847" t="s">
        <v>652</v>
      </c>
    </row>
    <row r="382" spans="1:22" outlineLevel="1">
      <c r="A382" s="847" t="s">
        <v>285</v>
      </c>
      <c r="B382" s="829" t="s">
        <v>3617</v>
      </c>
      <c r="C382" s="839">
        <v>43281</v>
      </c>
      <c r="D382" s="847" t="s">
        <v>3679</v>
      </c>
      <c r="E382" s="830" t="s">
        <v>2855</v>
      </c>
      <c r="F382" s="831">
        <v>72254</v>
      </c>
      <c r="G382" s="832">
        <v>3.55</v>
      </c>
      <c r="H382" s="829">
        <v>4.72</v>
      </c>
      <c r="I382" s="829" t="s">
        <v>322</v>
      </c>
      <c r="J382" s="1265">
        <f t="shared" si="10"/>
        <v>4.72</v>
      </c>
      <c r="K382" s="840" t="s">
        <v>818</v>
      </c>
      <c r="L382" s="841" t="s">
        <v>661</v>
      </c>
      <c r="M382" s="841" t="s">
        <v>352</v>
      </c>
      <c r="N382" s="841"/>
      <c r="O382" s="841"/>
      <c r="P382" s="841" t="s">
        <v>5</v>
      </c>
      <c r="Q382" s="841" t="s">
        <v>323</v>
      </c>
      <c r="R382" s="840" t="s">
        <v>652</v>
      </c>
      <c r="S382" s="829"/>
      <c r="T382" s="829" t="s">
        <v>5</v>
      </c>
      <c r="U382" s="829" t="s">
        <v>323</v>
      </c>
      <c r="V382" s="847" t="s">
        <v>652</v>
      </c>
    </row>
    <row r="383" spans="1:22" outlineLevel="1">
      <c r="A383" s="847" t="s">
        <v>285</v>
      </c>
      <c r="B383" s="829" t="s">
        <v>3617</v>
      </c>
      <c r="C383" s="839">
        <v>43281</v>
      </c>
      <c r="D383" s="847" t="s">
        <v>3679</v>
      </c>
      <c r="E383" s="830" t="s">
        <v>3680</v>
      </c>
      <c r="F383" s="831">
        <v>72254</v>
      </c>
      <c r="G383" s="832">
        <v>26.11</v>
      </c>
      <c r="H383" s="829">
        <v>34.71</v>
      </c>
      <c r="I383" s="829" t="s">
        <v>322</v>
      </c>
      <c r="J383" s="1265">
        <f t="shared" si="10"/>
        <v>34.71</v>
      </c>
      <c r="K383" s="840" t="s">
        <v>818</v>
      </c>
      <c r="L383" s="841" t="s">
        <v>661</v>
      </c>
      <c r="M383" s="841" t="s">
        <v>352</v>
      </c>
      <c r="N383" s="841"/>
      <c r="O383" s="841"/>
      <c r="P383" s="841" t="s">
        <v>5</v>
      </c>
      <c r="Q383" s="841" t="s">
        <v>323</v>
      </c>
      <c r="R383" s="840" t="s">
        <v>652</v>
      </c>
      <c r="S383" s="829"/>
      <c r="T383" s="829" t="s">
        <v>5</v>
      </c>
      <c r="U383" s="829" t="s">
        <v>323</v>
      </c>
      <c r="V383" s="847" t="s">
        <v>652</v>
      </c>
    </row>
    <row r="384" spans="1:22" outlineLevel="1">
      <c r="A384" s="847" t="s">
        <v>285</v>
      </c>
      <c r="B384" s="829" t="s">
        <v>3617</v>
      </c>
      <c r="C384" s="839">
        <v>43281</v>
      </c>
      <c r="D384" s="847" t="s">
        <v>3679</v>
      </c>
      <c r="E384" s="830" t="s">
        <v>3680</v>
      </c>
      <c r="F384" s="831">
        <v>72254</v>
      </c>
      <c r="G384" s="832">
        <v>25.07</v>
      </c>
      <c r="H384" s="829">
        <v>33.32</v>
      </c>
      <c r="I384" s="829" t="s">
        <v>322</v>
      </c>
      <c r="J384" s="1265">
        <f t="shared" si="10"/>
        <v>33.32</v>
      </c>
      <c r="K384" s="840" t="s">
        <v>818</v>
      </c>
      <c r="L384" s="841" t="s">
        <v>661</v>
      </c>
      <c r="M384" s="841" t="s">
        <v>352</v>
      </c>
      <c r="N384" s="841"/>
      <c r="O384" s="841"/>
      <c r="P384" s="841" t="s">
        <v>5</v>
      </c>
      <c r="Q384" s="841" t="s">
        <v>323</v>
      </c>
      <c r="R384" s="840" t="s">
        <v>652</v>
      </c>
      <c r="S384" s="829"/>
      <c r="T384" s="829" t="s">
        <v>5</v>
      </c>
      <c r="U384" s="829" t="s">
        <v>323</v>
      </c>
      <c r="V384" s="847" t="s">
        <v>652</v>
      </c>
    </row>
    <row r="385" spans="1:22" outlineLevel="1">
      <c r="A385" s="847" t="s">
        <v>285</v>
      </c>
      <c r="B385" s="829" t="s">
        <v>3617</v>
      </c>
      <c r="C385" s="839">
        <v>43281</v>
      </c>
      <c r="D385" s="847" t="s">
        <v>3679</v>
      </c>
      <c r="E385" s="830" t="s">
        <v>3680</v>
      </c>
      <c r="F385" s="831">
        <v>72254</v>
      </c>
      <c r="G385" s="832">
        <v>22.52</v>
      </c>
      <c r="H385" s="829">
        <v>29.93</v>
      </c>
      <c r="I385" s="829" t="s">
        <v>322</v>
      </c>
      <c r="J385" s="1265">
        <f t="shared" si="10"/>
        <v>29.93</v>
      </c>
      <c r="K385" s="840" t="s">
        <v>818</v>
      </c>
      <c r="L385" s="841" t="s">
        <v>661</v>
      </c>
      <c r="M385" s="841" t="s">
        <v>352</v>
      </c>
      <c r="N385" s="841"/>
      <c r="O385" s="841"/>
      <c r="P385" s="841" t="s">
        <v>5</v>
      </c>
      <c r="Q385" s="841" t="s">
        <v>323</v>
      </c>
      <c r="R385" s="840" t="s">
        <v>652</v>
      </c>
      <c r="S385" s="829"/>
      <c r="T385" s="829" t="s">
        <v>5</v>
      </c>
      <c r="U385" s="829" t="s">
        <v>323</v>
      </c>
      <c r="V385" s="847" t="s">
        <v>652</v>
      </c>
    </row>
    <row r="386" spans="1:22" outlineLevel="1">
      <c r="A386" s="847" t="s">
        <v>285</v>
      </c>
      <c r="B386" s="829" t="s">
        <v>3617</v>
      </c>
      <c r="C386" s="839">
        <v>43281</v>
      </c>
      <c r="D386" s="847" t="s">
        <v>3679</v>
      </c>
      <c r="E386" s="830" t="s">
        <v>3680</v>
      </c>
      <c r="F386" s="831">
        <v>72254</v>
      </c>
      <c r="G386" s="832">
        <v>19.46</v>
      </c>
      <c r="H386" s="829">
        <v>25.87</v>
      </c>
      <c r="I386" s="829" t="s">
        <v>322</v>
      </c>
      <c r="J386" s="1265">
        <f t="shared" si="10"/>
        <v>25.87</v>
      </c>
      <c r="K386" s="840" t="s">
        <v>818</v>
      </c>
      <c r="L386" s="841" t="s">
        <v>661</v>
      </c>
      <c r="M386" s="841" t="s">
        <v>352</v>
      </c>
      <c r="N386" s="841"/>
      <c r="O386" s="841"/>
      <c r="P386" s="841" t="s">
        <v>5</v>
      </c>
      <c r="Q386" s="841" t="s">
        <v>323</v>
      </c>
      <c r="R386" s="840" t="s">
        <v>652</v>
      </c>
      <c r="S386" s="829"/>
      <c r="T386" s="829" t="s">
        <v>5</v>
      </c>
      <c r="U386" s="829" t="s">
        <v>323</v>
      </c>
      <c r="V386" s="847" t="s">
        <v>652</v>
      </c>
    </row>
    <row r="387" spans="1:22" outlineLevel="1">
      <c r="A387" s="847" t="s">
        <v>285</v>
      </c>
      <c r="B387" s="829" t="s">
        <v>3617</v>
      </c>
      <c r="C387" s="839">
        <v>43281</v>
      </c>
      <c r="D387" s="847" t="s">
        <v>3679</v>
      </c>
      <c r="E387" s="830" t="s">
        <v>2327</v>
      </c>
      <c r="F387" s="831">
        <v>72254</v>
      </c>
      <c r="G387" s="832">
        <v>100.99</v>
      </c>
      <c r="H387" s="829">
        <v>134.24</v>
      </c>
      <c r="I387" s="829" t="s">
        <v>322</v>
      </c>
      <c r="J387" s="1265">
        <f t="shared" si="10"/>
        <v>134.24</v>
      </c>
      <c r="K387" s="840" t="s">
        <v>818</v>
      </c>
      <c r="L387" s="841" t="s">
        <v>661</v>
      </c>
      <c r="M387" s="841" t="s">
        <v>352</v>
      </c>
      <c r="N387" s="841"/>
      <c r="O387" s="841"/>
      <c r="P387" s="841" t="s">
        <v>5</v>
      </c>
      <c r="Q387" s="841" t="s">
        <v>323</v>
      </c>
      <c r="R387" s="840" t="s">
        <v>652</v>
      </c>
      <c r="S387" s="829"/>
      <c r="T387" s="829" t="s">
        <v>5</v>
      </c>
      <c r="U387" s="829" t="s">
        <v>323</v>
      </c>
      <c r="V387" s="847" t="s">
        <v>652</v>
      </c>
    </row>
    <row r="388" spans="1:22" outlineLevel="1">
      <c r="A388" s="847" t="s">
        <v>285</v>
      </c>
      <c r="B388" s="829" t="s">
        <v>3617</v>
      </c>
      <c r="C388" s="839">
        <v>43281</v>
      </c>
      <c r="D388" s="847" t="s">
        <v>3679</v>
      </c>
      <c r="E388" s="830" t="s">
        <v>3680</v>
      </c>
      <c r="F388" s="831">
        <v>72254</v>
      </c>
      <c r="G388" s="832">
        <v>3.9</v>
      </c>
      <c r="H388" s="829">
        <v>5.19</v>
      </c>
      <c r="I388" s="829" t="s">
        <v>322</v>
      </c>
      <c r="J388" s="1265">
        <f t="shared" si="10"/>
        <v>5.19</v>
      </c>
      <c r="K388" s="840" t="s">
        <v>818</v>
      </c>
      <c r="L388" s="841" t="s">
        <v>661</v>
      </c>
      <c r="M388" s="841" t="s">
        <v>352</v>
      </c>
      <c r="N388" s="841"/>
      <c r="O388" s="841"/>
      <c r="P388" s="841" t="s">
        <v>5</v>
      </c>
      <c r="Q388" s="841" t="s">
        <v>323</v>
      </c>
      <c r="R388" s="840" t="s">
        <v>652</v>
      </c>
      <c r="S388" s="829"/>
      <c r="T388" s="829" t="s">
        <v>5</v>
      </c>
      <c r="U388" s="829" t="s">
        <v>323</v>
      </c>
      <c r="V388" s="847" t="s">
        <v>652</v>
      </c>
    </row>
    <row r="389" spans="1:22" outlineLevel="1">
      <c r="A389" s="847" t="s">
        <v>285</v>
      </c>
      <c r="B389" s="829" t="s">
        <v>3617</v>
      </c>
      <c r="C389" s="839">
        <v>43281</v>
      </c>
      <c r="D389" s="847" t="s">
        <v>3679</v>
      </c>
      <c r="E389" s="830" t="s">
        <v>3680</v>
      </c>
      <c r="F389" s="831">
        <v>72254</v>
      </c>
      <c r="G389" s="832">
        <v>4.21</v>
      </c>
      <c r="H389" s="829">
        <v>5.59</v>
      </c>
      <c r="I389" s="829" t="s">
        <v>322</v>
      </c>
      <c r="J389" s="1265">
        <f t="shared" si="10"/>
        <v>5.59</v>
      </c>
      <c r="K389" s="840" t="s">
        <v>818</v>
      </c>
      <c r="L389" s="841" t="s">
        <v>661</v>
      </c>
      <c r="M389" s="841" t="s">
        <v>352</v>
      </c>
      <c r="N389" s="841"/>
      <c r="O389" s="841"/>
      <c r="P389" s="841" t="s">
        <v>5</v>
      </c>
      <c r="Q389" s="841" t="s">
        <v>323</v>
      </c>
      <c r="R389" s="840" t="s">
        <v>652</v>
      </c>
      <c r="S389" s="829"/>
      <c r="T389" s="829" t="s">
        <v>5</v>
      </c>
      <c r="U389" s="829" t="s">
        <v>323</v>
      </c>
      <c r="V389" s="847" t="s">
        <v>652</v>
      </c>
    </row>
    <row r="390" spans="1:22" outlineLevel="1">
      <c r="A390" s="847" t="s">
        <v>285</v>
      </c>
      <c r="B390" s="829" t="s">
        <v>3617</v>
      </c>
      <c r="C390" s="839">
        <v>43281</v>
      </c>
      <c r="D390" s="847" t="s">
        <v>3679</v>
      </c>
      <c r="E390" s="830" t="s">
        <v>3680</v>
      </c>
      <c r="F390" s="831">
        <v>72254</v>
      </c>
      <c r="G390" s="832">
        <v>2.62</v>
      </c>
      <c r="H390" s="829">
        <v>3.48</v>
      </c>
      <c r="I390" s="829" t="s">
        <v>322</v>
      </c>
      <c r="J390" s="1265">
        <f t="shared" si="10"/>
        <v>3.48</v>
      </c>
      <c r="K390" s="840" t="s">
        <v>818</v>
      </c>
      <c r="L390" s="841" t="s">
        <v>661</v>
      </c>
      <c r="M390" s="841" t="s">
        <v>352</v>
      </c>
      <c r="N390" s="841"/>
      <c r="O390" s="841"/>
      <c r="P390" s="841" t="s">
        <v>5</v>
      </c>
      <c r="Q390" s="841" t="s">
        <v>323</v>
      </c>
      <c r="R390" s="840" t="s">
        <v>652</v>
      </c>
      <c r="S390" s="829"/>
      <c r="T390" s="829" t="s">
        <v>5</v>
      </c>
      <c r="U390" s="829" t="s">
        <v>323</v>
      </c>
      <c r="V390" s="847" t="s">
        <v>652</v>
      </c>
    </row>
    <row r="391" spans="1:22" outlineLevel="1">
      <c r="A391" s="847" t="s">
        <v>285</v>
      </c>
      <c r="B391" s="829" t="s">
        <v>3617</v>
      </c>
      <c r="C391" s="839">
        <v>43281</v>
      </c>
      <c r="D391" s="847" t="s">
        <v>3679</v>
      </c>
      <c r="E391" s="830" t="s">
        <v>3680</v>
      </c>
      <c r="F391" s="831">
        <v>72254</v>
      </c>
      <c r="G391" s="832">
        <v>5.0199999999999996</v>
      </c>
      <c r="H391" s="829">
        <v>6.67</v>
      </c>
      <c r="I391" s="829" t="s">
        <v>322</v>
      </c>
      <c r="J391" s="1265">
        <f t="shared" si="10"/>
        <v>6.67</v>
      </c>
      <c r="K391" s="840" t="s">
        <v>818</v>
      </c>
      <c r="L391" s="841" t="s">
        <v>661</v>
      </c>
      <c r="M391" s="841" t="s">
        <v>352</v>
      </c>
      <c r="N391" s="841"/>
      <c r="O391" s="841"/>
      <c r="P391" s="841" t="s">
        <v>5</v>
      </c>
      <c r="Q391" s="841" t="s">
        <v>323</v>
      </c>
      <c r="R391" s="840" t="s">
        <v>652</v>
      </c>
      <c r="S391" s="829"/>
      <c r="T391" s="829" t="s">
        <v>5</v>
      </c>
      <c r="U391" s="829" t="s">
        <v>323</v>
      </c>
      <c r="V391" s="847" t="s">
        <v>652</v>
      </c>
    </row>
    <row r="392" spans="1:22" outlineLevel="1">
      <c r="A392" s="847" t="s">
        <v>285</v>
      </c>
      <c r="B392" s="829" t="s">
        <v>3617</v>
      </c>
      <c r="C392" s="839">
        <v>43281</v>
      </c>
      <c r="D392" s="847" t="s">
        <v>3679</v>
      </c>
      <c r="E392" s="830" t="s">
        <v>3680</v>
      </c>
      <c r="F392" s="831">
        <v>72254</v>
      </c>
      <c r="G392" s="832">
        <v>4.9400000000000004</v>
      </c>
      <c r="H392" s="829">
        <v>6.57</v>
      </c>
      <c r="I392" s="829" t="s">
        <v>322</v>
      </c>
      <c r="J392" s="1265">
        <f t="shared" si="10"/>
        <v>6.57</v>
      </c>
      <c r="K392" s="840" t="s">
        <v>818</v>
      </c>
      <c r="L392" s="841" t="s">
        <v>661</v>
      </c>
      <c r="M392" s="841" t="s">
        <v>352</v>
      </c>
      <c r="N392" s="841"/>
      <c r="O392" s="841"/>
      <c r="P392" s="841" t="s">
        <v>5</v>
      </c>
      <c r="Q392" s="841" t="s">
        <v>323</v>
      </c>
      <c r="R392" s="840" t="s">
        <v>652</v>
      </c>
      <c r="S392" s="829"/>
      <c r="T392" s="829" t="s">
        <v>5</v>
      </c>
      <c r="U392" s="829" t="s">
        <v>323</v>
      </c>
      <c r="V392" s="847" t="s">
        <v>652</v>
      </c>
    </row>
    <row r="393" spans="1:22" outlineLevel="1">
      <c r="A393" s="847" t="s">
        <v>285</v>
      </c>
      <c r="B393" s="829" t="s">
        <v>3617</v>
      </c>
      <c r="C393" s="839">
        <v>43281</v>
      </c>
      <c r="D393" s="847" t="s">
        <v>3679</v>
      </c>
      <c r="E393" s="830" t="s">
        <v>3680</v>
      </c>
      <c r="F393" s="831">
        <v>72254</v>
      </c>
      <c r="G393" s="832">
        <v>6.28</v>
      </c>
      <c r="H393" s="829">
        <v>8.35</v>
      </c>
      <c r="I393" s="829" t="s">
        <v>322</v>
      </c>
      <c r="J393" s="1265">
        <f t="shared" si="10"/>
        <v>8.35</v>
      </c>
      <c r="K393" s="840" t="s">
        <v>818</v>
      </c>
      <c r="L393" s="841" t="s">
        <v>661</v>
      </c>
      <c r="M393" s="841" t="s">
        <v>352</v>
      </c>
      <c r="N393" s="841"/>
      <c r="O393" s="841"/>
      <c r="P393" s="841" t="s">
        <v>5</v>
      </c>
      <c r="Q393" s="841" t="s">
        <v>323</v>
      </c>
      <c r="R393" s="840" t="s">
        <v>652</v>
      </c>
      <c r="S393" s="829"/>
      <c r="T393" s="829" t="s">
        <v>5</v>
      </c>
      <c r="U393" s="829" t="s">
        <v>323</v>
      </c>
      <c r="V393" s="847" t="s">
        <v>652</v>
      </c>
    </row>
    <row r="394" spans="1:22" outlineLevel="1">
      <c r="A394" s="847" t="s">
        <v>285</v>
      </c>
      <c r="B394" s="829" t="s">
        <v>3617</v>
      </c>
      <c r="C394" s="839">
        <v>43281</v>
      </c>
      <c r="D394" s="847" t="s">
        <v>3679</v>
      </c>
      <c r="E394" s="830" t="s">
        <v>2852</v>
      </c>
      <c r="F394" s="831">
        <v>72254</v>
      </c>
      <c r="G394" s="832">
        <v>12.9</v>
      </c>
      <c r="H394" s="829">
        <v>17.14</v>
      </c>
      <c r="I394" s="829" t="s">
        <v>322</v>
      </c>
      <c r="J394" s="1265">
        <f t="shared" si="10"/>
        <v>17.14</v>
      </c>
      <c r="K394" s="840" t="s">
        <v>818</v>
      </c>
      <c r="L394" s="841" t="s">
        <v>661</v>
      </c>
      <c r="M394" s="841" t="s">
        <v>352</v>
      </c>
      <c r="N394" s="841"/>
      <c r="O394" s="841"/>
      <c r="P394" s="841" t="s">
        <v>5</v>
      </c>
      <c r="Q394" s="841" t="s">
        <v>323</v>
      </c>
      <c r="R394" s="840" t="s">
        <v>652</v>
      </c>
      <c r="S394" s="829"/>
      <c r="T394" s="829" t="s">
        <v>5</v>
      </c>
      <c r="U394" s="829" t="s">
        <v>323</v>
      </c>
      <c r="V394" s="847" t="s">
        <v>652</v>
      </c>
    </row>
    <row r="395" spans="1:22" outlineLevel="1">
      <c r="A395" s="847" t="s">
        <v>285</v>
      </c>
      <c r="B395" s="829" t="s">
        <v>3617</v>
      </c>
      <c r="C395" s="839">
        <v>43281</v>
      </c>
      <c r="D395" s="847" t="s">
        <v>3679</v>
      </c>
      <c r="E395" s="830" t="s">
        <v>2854</v>
      </c>
      <c r="F395" s="831">
        <v>72254</v>
      </c>
      <c r="G395" s="832">
        <v>12.9</v>
      </c>
      <c r="H395" s="829">
        <v>17.14</v>
      </c>
      <c r="I395" s="829" t="s">
        <v>322</v>
      </c>
      <c r="J395" s="1265">
        <f t="shared" si="10"/>
        <v>17.14</v>
      </c>
      <c r="K395" s="840" t="s">
        <v>818</v>
      </c>
      <c r="L395" s="841" t="s">
        <v>661</v>
      </c>
      <c r="M395" s="841" t="s">
        <v>352</v>
      </c>
      <c r="N395" s="841"/>
      <c r="O395" s="841"/>
      <c r="P395" s="841" t="s">
        <v>5</v>
      </c>
      <c r="Q395" s="841" t="s">
        <v>323</v>
      </c>
      <c r="R395" s="840" t="s">
        <v>652</v>
      </c>
      <c r="S395" s="829"/>
      <c r="T395" s="829" t="s">
        <v>5</v>
      </c>
      <c r="U395" s="829" t="s">
        <v>323</v>
      </c>
      <c r="V395" s="847" t="s">
        <v>652</v>
      </c>
    </row>
    <row r="396" spans="1:22" outlineLevel="1">
      <c r="A396" s="847" t="s">
        <v>285</v>
      </c>
      <c r="B396" s="829" t="s">
        <v>3617</v>
      </c>
      <c r="C396" s="839">
        <v>43281</v>
      </c>
      <c r="D396" s="847" t="s">
        <v>3679</v>
      </c>
      <c r="E396" s="830" t="s">
        <v>2855</v>
      </c>
      <c r="F396" s="831">
        <v>72254</v>
      </c>
      <c r="G396" s="832">
        <v>12.9</v>
      </c>
      <c r="H396" s="829">
        <v>17.14</v>
      </c>
      <c r="I396" s="829" t="s">
        <v>322</v>
      </c>
      <c r="J396" s="1265">
        <f t="shared" si="10"/>
        <v>17.14</v>
      </c>
      <c r="K396" s="840" t="s">
        <v>818</v>
      </c>
      <c r="L396" s="841" t="s">
        <v>661</v>
      </c>
      <c r="M396" s="841" t="s">
        <v>352</v>
      </c>
      <c r="N396" s="841"/>
      <c r="O396" s="841"/>
      <c r="P396" s="841" t="s">
        <v>5</v>
      </c>
      <c r="Q396" s="841" t="s">
        <v>323</v>
      </c>
      <c r="R396" s="840" t="s">
        <v>652</v>
      </c>
      <c r="S396" s="829"/>
      <c r="T396" s="829" t="s">
        <v>5</v>
      </c>
      <c r="U396" s="829" t="s">
        <v>323</v>
      </c>
      <c r="V396" s="847" t="s">
        <v>652</v>
      </c>
    </row>
    <row r="397" spans="1:22" outlineLevel="1">
      <c r="A397" s="847" t="s">
        <v>285</v>
      </c>
      <c r="B397" s="829" t="s">
        <v>3617</v>
      </c>
      <c r="C397" s="839">
        <v>43281</v>
      </c>
      <c r="D397" s="847" t="s">
        <v>3679</v>
      </c>
      <c r="E397" s="830" t="s">
        <v>3680</v>
      </c>
      <c r="F397" s="831">
        <v>72254</v>
      </c>
      <c r="G397" s="832">
        <v>11.65</v>
      </c>
      <c r="H397" s="829">
        <v>15.48</v>
      </c>
      <c r="I397" s="829" t="s">
        <v>322</v>
      </c>
      <c r="J397" s="1265">
        <f t="shared" si="10"/>
        <v>15.48</v>
      </c>
      <c r="K397" s="840" t="s">
        <v>818</v>
      </c>
      <c r="L397" s="841" t="s">
        <v>661</v>
      </c>
      <c r="M397" s="841" t="s">
        <v>352</v>
      </c>
      <c r="N397" s="841"/>
      <c r="O397" s="841"/>
      <c r="P397" s="841" t="s">
        <v>5</v>
      </c>
      <c r="Q397" s="841" t="s">
        <v>323</v>
      </c>
      <c r="R397" s="840" t="s">
        <v>652</v>
      </c>
      <c r="S397" s="829"/>
      <c r="T397" s="829" t="s">
        <v>5</v>
      </c>
      <c r="U397" s="829" t="s">
        <v>323</v>
      </c>
      <c r="V397" s="847" t="s">
        <v>652</v>
      </c>
    </row>
    <row r="398" spans="1:22" outlineLevel="1">
      <c r="A398" s="847" t="s">
        <v>285</v>
      </c>
      <c r="B398" s="829" t="s">
        <v>3617</v>
      </c>
      <c r="C398" s="839">
        <v>43256</v>
      </c>
      <c r="D398" s="847" t="s">
        <v>3618</v>
      </c>
      <c r="E398" s="830" t="s">
        <v>589</v>
      </c>
      <c r="F398" s="831">
        <v>72303</v>
      </c>
      <c r="G398" s="832">
        <v>7.21</v>
      </c>
      <c r="H398" s="829">
        <v>9.59</v>
      </c>
      <c r="I398" s="829" t="s">
        <v>322</v>
      </c>
      <c r="J398" s="1265">
        <f t="shared" si="10"/>
        <v>9.59</v>
      </c>
      <c r="K398" s="840" t="s">
        <v>818</v>
      </c>
      <c r="L398" s="841" t="s">
        <v>645</v>
      </c>
      <c r="M398" s="841" t="s">
        <v>352</v>
      </c>
      <c r="N398" s="841"/>
      <c r="O398" s="841"/>
      <c r="P398" s="841" t="s">
        <v>5</v>
      </c>
      <c r="Q398" s="841" t="s">
        <v>323</v>
      </c>
      <c r="R398" s="840" t="s">
        <v>652</v>
      </c>
      <c r="S398" s="829"/>
      <c r="T398" s="829" t="s">
        <v>5</v>
      </c>
      <c r="U398" s="829" t="s">
        <v>323</v>
      </c>
      <c r="V398" s="847" t="s">
        <v>652</v>
      </c>
    </row>
    <row r="399" spans="1:22" outlineLevel="1">
      <c r="A399" s="847" t="s">
        <v>285</v>
      </c>
      <c r="B399" s="829" t="s">
        <v>3617</v>
      </c>
      <c r="C399" s="839">
        <v>43265</v>
      </c>
      <c r="D399" s="847" t="s">
        <v>3649</v>
      </c>
      <c r="E399" s="830" t="s">
        <v>1092</v>
      </c>
      <c r="F399" s="831">
        <v>72344</v>
      </c>
      <c r="G399" s="832">
        <v>21.04</v>
      </c>
      <c r="H399" s="829">
        <v>27.96</v>
      </c>
      <c r="I399" s="829" t="s">
        <v>322</v>
      </c>
      <c r="J399" s="1265">
        <f t="shared" si="10"/>
        <v>27.96</v>
      </c>
      <c r="K399" s="840" t="s">
        <v>818</v>
      </c>
      <c r="L399" s="841" t="s">
        <v>645</v>
      </c>
      <c r="M399" s="841" t="s">
        <v>352</v>
      </c>
      <c r="N399" s="841"/>
      <c r="O399" s="841"/>
      <c r="P399" s="841" t="s">
        <v>5</v>
      </c>
      <c r="Q399" s="841" t="s">
        <v>323</v>
      </c>
      <c r="R399" s="840" t="s">
        <v>652</v>
      </c>
      <c r="S399" s="829"/>
      <c r="T399" s="829" t="s">
        <v>5</v>
      </c>
      <c r="U399" s="829" t="s">
        <v>323</v>
      </c>
      <c r="V399" s="847" t="s">
        <v>652</v>
      </c>
    </row>
    <row r="400" spans="1:22" outlineLevel="1">
      <c r="A400" s="847" t="s">
        <v>285</v>
      </c>
      <c r="B400" s="829" t="s">
        <v>3617</v>
      </c>
      <c r="C400" s="839">
        <v>43270</v>
      </c>
      <c r="D400" s="847" t="s">
        <v>3681</v>
      </c>
      <c r="E400" s="830" t="s">
        <v>3682</v>
      </c>
      <c r="F400" s="831">
        <v>72262</v>
      </c>
      <c r="G400" s="832">
        <v>34.909999999999997</v>
      </c>
      <c r="H400" s="829">
        <v>46.4</v>
      </c>
      <c r="I400" s="829" t="s">
        <v>322</v>
      </c>
      <c r="J400" s="1265">
        <f t="shared" si="10"/>
        <v>46.4</v>
      </c>
      <c r="K400" s="840" t="s">
        <v>818</v>
      </c>
      <c r="L400" s="841" t="s">
        <v>917</v>
      </c>
      <c r="M400" s="841" t="s">
        <v>352</v>
      </c>
      <c r="N400" s="841"/>
      <c r="O400" s="841"/>
      <c r="P400" s="841" t="s">
        <v>5</v>
      </c>
      <c r="Q400" s="841" t="s">
        <v>323</v>
      </c>
      <c r="R400" s="840" t="s">
        <v>652</v>
      </c>
      <c r="S400" s="829"/>
      <c r="T400" s="829" t="s">
        <v>5</v>
      </c>
      <c r="U400" s="829" t="s">
        <v>323</v>
      </c>
      <c r="V400" s="847" t="s">
        <v>652</v>
      </c>
    </row>
    <row r="401" spans="1:22">
      <c r="A401" s="842" t="s">
        <v>647</v>
      </c>
      <c r="B401" s="842"/>
      <c r="C401" s="842"/>
      <c r="D401" s="842"/>
      <c r="E401" s="843"/>
      <c r="F401" s="844"/>
      <c r="G401" s="845">
        <f>SUM(G378:G400)</f>
        <v>349.64</v>
      </c>
      <c r="H401" s="846">
        <f>SUM(H378:H400)</f>
        <v>464.72999999999996</v>
      </c>
      <c r="I401" s="842"/>
      <c r="J401" s="1266">
        <f>SUM(J378:J400)</f>
        <v>464.72999999999996</v>
      </c>
      <c r="K401" s="842"/>
      <c r="L401" s="842"/>
      <c r="M401" s="842"/>
      <c r="N401" s="842"/>
      <c r="O401" s="842"/>
      <c r="P401" s="842"/>
      <c r="Q401" s="842"/>
      <c r="R401" s="842"/>
      <c r="S401" s="829"/>
      <c r="T401" s="829"/>
      <c r="U401" s="829"/>
      <c r="V401" s="829"/>
    </row>
    <row r="402" spans="1:22" outlineLevel="1">
      <c r="A402" s="847" t="s">
        <v>286</v>
      </c>
      <c r="B402" s="829" t="s">
        <v>3617</v>
      </c>
      <c r="C402" s="839">
        <v>43281</v>
      </c>
      <c r="D402" s="847" t="s">
        <v>3683</v>
      </c>
      <c r="E402" s="830" t="s">
        <v>3684</v>
      </c>
      <c r="F402" s="831">
        <v>72254</v>
      </c>
      <c r="G402" s="832">
        <v>268.25</v>
      </c>
      <c r="H402" s="829">
        <v>356.55</v>
      </c>
      <c r="I402" s="829" t="s">
        <v>322</v>
      </c>
      <c r="J402" s="1265">
        <f>H402</f>
        <v>356.55</v>
      </c>
      <c r="K402" s="840" t="s">
        <v>752</v>
      </c>
      <c r="L402" s="841" t="s">
        <v>661</v>
      </c>
      <c r="M402" s="841" t="s">
        <v>352</v>
      </c>
      <c r="N402" s="841"/>
      <c r="O402" s="841"/>
      <c r="P402" s="841" t="s">
        <v>5</v>
      </c>
      <c r="Q402" s="841" t="s">
        <v>323</v>
      </c>
      <c r="R402" s="840" t="s">
        <v>652</v>
      </c>
      <c r="S402" s="829"/>
      <c r="T402" s="829" t="s">
        <v>5</v>
      </c>
      <c r="U402" s="829" t="s">
        <v>323</v>
      </c>
      <c r="V402" s="847" t="s">
        <v>652</v>
      </c>
    </row>
    <row r="403" spans="1:22">
      <c r="A403" s="842" t="s">
        <v>647</v>
      </c>
      <c r="B403" s="842"/>
      <c r="C403" s="842"/>
      <c r="D403" s="842"/>
      <c r="E403" s="843"/>
      <c r="F403" s="844"/>
      <c r="G403" s="845">
        <f>SUM(G402:G402)</f>
        <v>268.25</v>
      </c>
      <c r="H403" s="846">
        <f>SUM(H402:H402)</f>
        <v>356.55</v>
      </c>
      <c r="I403" s="842"/>
      <c r="J403" s="1266">
        <f>SUM(J402:J402)</f>
        <v>356.55</v>
      </c>
      <c r="K403" s="842"/>
      <c r="L403" s="842"/>
      <c r="M403" s="842"/>
      <c r="N403" s="842"/>
      <c r="O403" s="842"/>
      <c r="P403" s="842"/>
      <c r="Q403" s="842"/>
      <c r="R403" s="842"/>
      <c r="S403" s="829"/>
      <c r="T403" s="829"/>
      <c r="U403" s="829"/>
      <c r="V403" s="829"/>
    </row>
    <row r="404" spans="1:22" outlineLevel="1">
      <c r="A404" s="847" t="s">
        <v>287</v>
      </c>
      <c r="B404" s="829" t="s">
        <v>3617</v>
      </c>
      <c r="C404" s="839">
        <v>43273</v>
      </c>
      <c r="D404" s="847" t="s">
        <v>3685</v>
      </c>
      <c r="E404" s="830" t="s">
        <v>3686</v>
      </c>
      <c r="F404" s="831">
        <v>72254</v>
      </c>
      <c r="G404" s="832">
        <v>395.73</v>
      </c>
      <c r="H404" s="829">
        <v>526</v>
      </c>
      <c r="I404" s="829" t="s">
        <v>322</v>
      </c>
      <c r="J404" s="1265">
        <f>H404</f>
        <v>526</v>
      </c>
      <c r="K404" s="840" t="s">
        <v>835</v>
      </c>
      <c r="L404" s="841" t="s">
        <v>661</v>
      </c>
      <c r="M404" s="841" t="s">
        <v>352</v>
      </c>
      <c r="N404" s="841"/>
      <c r="O404" s="841"/>
      <c r="P404" s="841" t="s">
        <v>5</v>
      </c>
      <c r="Q404" s="841" t="s">
        <v>323</v>
      </c>
      <c r="R404" s="840" t="s">
        <v>652</v>
      </c>
      <c r="S404" s="829"/>
      <c r="T404" s="829" t="s">
        <v>5</v>
      </c>
      <c r="U404" s="829" t="s">
        <v>323</v>
      </c>
      <c r="V404" s="847" t="s">
        <v>652</v>
      </c>
    </row>
    <row r="405" spans="1:22" outlineLevel="1">
      <c r="A405" s="847" t="s">
        <v>287</v>
      </c>
      <c r="B405" s="829" t="s">
        <v>3617</v>
      </c>
      <c r="C405" s="839">
        <v>43273</v>
      </c>
      <c r="D405" s="847" t="s">
        <v>3685</v>
      </c>
      <c r="E405" s="830" t="s">
        <v>3687</v>
      </c>
      <c r="F405" s="831">
        <v>72254</v>
      </c>
      <c r="G405" s="832">
        <v>32.5</v>
      </c>
      <c r="H405" s="829">
        <v>43.2</v>
      </c>
      <c r="I405" s="829" t="s">
        <v>322</v>
      </c>
      <c r="J405" s="1265">
        <f>H405</f>
        <v>43.2</v>
      </c>
      <c r="K405" s="840" t="s">
        <v>835</v>
      </c>
      <c r="L405" s="841" t="s">
        <v>661</v>
      </c>
      <c r="M405" s="841" t="s">
        <v>352</v>
      </c>
      <c r="N405" s="841"/>
      <c r="O405" s="841"/>
      <c r="P405" s="841" t="s">
        <v>5</v>
      </c>
      <c r="Q405" s="841" t="s">
        <v>323</v>
      </c>
      <c r="R405" s="840" t="s">
        <v>652</v>
      </c>
      <c r="S405" s="829"/>
      <c r="T405" s="829" t="s">
        <v>5</v>
      </c>
      <c r="U405" s="829" t="s">
        <v>323</v>
      </c>
      <c r="V405" s="847" t="s">
        <v>652</v>
      </c>
    </row>
    <row r="406" spans="1:22">
      <c r="A406" s="842" t="s">
        <v>647</v>
      </c>
      <c r="B406" s="842"/>
      <c r="C406" s="842"/>
      <c r="D406" s="842"/>
      <c r="E406" s="843"/>
      <c r="F406" s="844"/>
      <c r="G406" s="845">
        <f>SUM(G404:G405)</f>
        <v>428.23</v>
      </c>
      <c r="H406" s="846">
        <f>SUM(H404:H405)</f>
        <v>569.20000000000005</v>
      </c>
      <c r="I406" s="842"/>
      <c r="J406" s="1266">
        <f>SUM(J404:J405)</f>
        <v>569.20000000000005</v>
      </c>
      <c r="K406" s="842"/>
      <c r="L406" s="842"/>
      <c r="M406" s="842"/>
      <c r="N406" s="842"/>
      <c r="O406" s="842"/>
      <c r="P406" s="842"/>
      <c r="Q406" s="842"/>
      <c r="R406" s="842"/>
      <c r="S406" s="829"/>
      <c r="T406" s="829"/>
      <c r="U406" s="829"/>
      <c r="V406" s="829"/>
    </row>
    <row r="407" spans="1:22" outlineLevel="1">
      <c r="A407" s="847" t="s">
        <v>288</v>
      </c>
      <c r="B407" s="829" t="s">
        <v>3617</v>
      </c>
      <c r="C407" s="839">
        <v>43272</v>
      </c>
      <c r="D407" s="847" t="s">
        <v>3688</v>
      </c>
      <c r="E407" s="830" t="s">
        <v>3689</v>
      </c>
      <c r="F407" s="831">
        <v>72254</v>
      </c>
      <c r="G407" s="832">
        <v>135.41999999999999</v>
      </c>
      <c r="H407" s="829">
        <v>180</v>
      </c>
      <c r="I407" s="829" t="s">
        <v>322</v>
      </c>
      <c r="J407" s="1265">
        <f>H407</f>
        <v>180</v>
      </c>
      <c r="K407" s="840" t="s">
        <v>841</v>
      </c>
      <c r="L407" s="841" t="s">
        <v>661</v>
      </c>
      <c r="M407" s="841" t="s">
        <v>352</v>
      </c>
      <c r="N407" s="841"/>
      <c r="O407" s="841"/>
      <c r="P407" s="841" t="s">
        <v>5</v>
      </c>
      <c r="Q407" s="841" t="s">
        <v>323</v>
      </c>
      <c r="R407" s="840" t="s">
        <v>652</v>
      </c>
      <c r="S407" s="829"/>
      <c r="T407" s="829" t="s">
        <v>5</v>
      </c>
      <c r="U407" s="829" t="s">
        <v>323</v>
      </c>
      <c r="V407" s="847" t="s">
        <v>652</v>
      </c>
    </row>
    <row r="408" spans="1:22">
      <c r="A408" s="842" t="s">
        <v>647</v>
      </c>
      <c r="B408" s="842"/>
      <c r="C408" s="842"/>
      <c r="D408" s="842"/>
      <c r="E408" s="843"/>
      <c r="F408" s="844"/>
      <c r="G408" s="845">
        <f>SUM(G407:G407)</f>
        <v>135.41999999999999</v>
      </c>
      <c r="H408" s="846">
        <f>SUM(H407:H407)</f>
        <v>180</v>
      </c>
      <c r="I408" s="842"/>
      <c r="J408" s="1266">
        <f>SUM(J407:J407)</f>
        <v>180</v>
      </c>
      <c r="K408" s="842"/>
      <c r="L408" s="842"/>
      <c r="M408" s="842"/>
      <c r="N408" s="842"/>
      <c r="O408" s="842"/>
      <c r="P408" s="842"/>
      <c r="Q408" s="842"/>
      <c r="R408" s="842"/>
      <c r="S408" s="829"/>
      <c r="T408" s="829"/>
      <c r="U408" s="829"/>
      <c r="V408" s="829"/>
    </row>
    <row r="409" spans="1:22" outlineLevel="1">
      <c r="A409" s="847" t="s">
        <v>289</v>
      </c>
      <c r="B409" s="829" t="s">
        <v>3617</v>
      </c>
      <c r="C409" s="839">
        <v>43271</v>
      </c>
      <c r="D409" s="847" t="s">
        <v>3644</v>
      </c>
      <c r="E409" s="830" t="s">
        <v>3690</v>
      </c>
      <c r="F409" s="831">
        <v>72253</v>
      </c>
      <c r="G409" s="832">
        <v>110.13</v>
      </c>
      <c r="H409" s="829">
        <v>146.38</v>
      </c>
      <c r="I409" s="829" t="s">
        <v>322</v>
      </c>
      <c r="J409" s="1265">
        <f t="shared" ref="J409:J416" si="11">H409</f>
        <v>146.38</v>
      </c>
      <c r="K409" s="840" t="s">
        <v>691</v>
      </c>
      <c r="L409" s="841" t="s">
        <v>665</v>
      </c>
      <c r="M409" s="841" t="s">
        <v>352</v>
      </c>
      <c r="N409" s="841" t="s">
        <v>662</v>
      </c>
      <c r="O409" s="841"/>
      <c r="P409" s="841" t="s">
        <v>5</v>
      </c>
      <c r="Q409" s="841" t="s">
        <v>323</v>
      </c>
      <c r="R409" s="840" t="s">
        <v>652</v>
      </c>
      <c r="S409" s="829"/>
      <c r="T409" s="829" t="s">
        <v>5</v>
      </c>
      <c r="U409" s="829" t="s">
        <v>323</v>
      </c>
      <c r="V409" s="847" t="s">
        <v>652</v>
      </c>
    </row>
    <row r="410" spans="1:22" outlineLevel="1">
      <c r="A410" s="847" t="s">
        <v>289</v>
      </c>
      <c r="B410" s="829" t="s">
        <v>3617</v>
      </c>
      <c r="C410" s="839">
        <v>43270</v>
      </c>
      <c r="D410" s="847" t="s">
        <v>3691</v>
      </c>
      <c r="E410" s="830" t="s">
        <v>3692</v>
      </c>
      <c r="F410" s="831">
        <v>72254</v>
      </c>
      <c r="G410" s="832">
        <v>105.02</v>
      </c>
      <c r="H410" s="829">
        <v>139.59</v>
      </c>
      <c r="I410" s="829" t="s">
        <v>322</v>
      </c>
      <c r="J410" s="1265">
        <f t="shared" si="11"/>
        <v>139.59</v>
      </c>
      <c r="K410" s="840" t="s">
        <v>691</v>
      </c>
      <c r="L410" s="841" t="s">
        <v>661</v>
      </c>
      <c r="M410" s="841" t="s">
        <v>352</v>
      </c>
      <c r="N410" s="841" t="s">
        <v>760</v>
      </c>
      <c r="O410" s="841"/>
      <c r="P410" s="841" t="s">
        <v>5</v>
      </c>
      <c r="Q410" s="841" t="s">
        <v>323</v>
      </c>
      <c r="R410" s="840" t="s">
        <v>652</v>
      </c>
      <c r="S410" s="829"/>
      <c r="T410" s="829" t="s">
        <v>5</v>
      </c>
      <c r="U410" s="829" t="s">
        <v>323</v>
      </c>
      <c r="V410" s="847" t="s">
        <v>652</v>
      </c>
    </row>
    <row r="411" spans="1:22" outlineLevel="1">
      <c r="A411" s="847" t="s">
        <v>289</v>
      </c>
      <c r="B411" s="829" t="s">
        <v>3617</v>
      </c>
      <c r="C411" s="839">
        <v>43270</v>
      </c>
      <c r="D411" s="847" t="s">
        <v>3691</v>
      </c>
      <c r="E411" s="830" t="s">
        <v>3693</v>
      </c>
      <c r="F411" s="831">
        <v>72254</v>
      </c>
      <c r="G411" s="832">
        <v>14.11</v>
      </c>
      <c r="H411" s="829">
        <v>18.75</v>
      </c>
      <c r="I411" s="829" t="s">
        <v>322</v>
      </c>
      <c r="J411" s="1265">
        <f t="shared" si="11"/>
        <v>18.75</v>
      </c>
      <c r="K411" s="840" t="s">
        <v>691</v>
      </c>
      <c r="L411" s="841" t="s">
        <v>661</v>
      </c>
      <c r="M411" s="841" t="s">
        <v>352</v>
      </c>
      <c r="N411" s="841" t="s">
        <v>725</v>
      </c>
      <c r="O411" s="841"/>
      <c r="P411" s="841" t="s">
        <v>5</v>
      </c>
      <c r="Q411" s="841" t="s">
        <v>323</v>
      </c>
      <c r="R411" s="840" t="s">
        <v>652</v>
      </c>
      <c r="S411" s="829"/>
      <c r="T411" s="829" t="s">
        <v>5</v>
      </c>
      <c r="U411" s="829" t="s">
        <v>323</v>
      </c>
      <c r="V411" s="847" t="s">
        <v>652</v>
      </c>
    </row>
    <row r="412" spans="1:22" outlineLevel="1">
      <c r="A412" s="847" t="s">
        <v>289</v>
      </c>
      <c r="B412" s="829" t="s">
        <v>3617</v>
      </c>
      <c r="C412" s="839">
        <v>43270</v>
      </c>
      <c r="D412" s="847" t="s">
        <v>3691</v>
      </c>
      <c r="E412" s="830" t="s">
        <v>3694</v>
      </c>
      <c r="F412" s="831">
        <v>72254</v>
      </c>
      <c r="G412" s="832">
        <v>5.83</v>
      </c>
      <c r="H412" s="829">
        <v>7.75</v>
      </c>
      <c r="I412" s="829" t="s">
        <v>322</v>
      </c>
      <c r="J412" s="1265">
        <f t="shared" si="11"/>
        <v>7.75</v>
      </c>
      <c r="K412" s="840" t="s">
        <v>691</v>
      </c>
      <c r="L412" s="841" t="s">
        <v>661</v>
      </c>
      <c r="M412" s="841" t="s">
        <v>352</v>
      </c>
      <c r="N412" s="841" t="s">
        <v>775</v>
      </c>
      <c r="O412" s="841"/>
      <c r="P412" s="841" t="s">
        <v>5</v>
      </c>
      <c r="Q412" s="841" t="s">
        <v>323</v>
      </c>
      <c r="R412" s="840" t="s">
        <v>652</v>
      </c>
      <c r="S412" s="829"/>
      <c r="T412" s="829" t="s">
        <v>5</v>
      </c>
      <c r="U412" s="829" t="s">
        <v>323</v>
      </c>
      <c r="V412" s="847" t="s">
        <v>652</v>
      </c>
    </row>
    <row r="413" spans="1:22" outlineLevel="1">
      <c r="A413" s="847" t="s">
        <v>289</v>
      </c>
      <c r="B413" s="829" t="s">
        <v>3617</v>
      </c>
      <c r="C413" s="839">
        <v>43270</v>
      </c>
      <c r="D413" s="847" t="s">
        <v>3691</v>
      </c>
      <c r="E413" s="830" t="s">
        <v>3695</v>
      </c>
      <c r="F413" s="831">
        <v>72254</v>
      </c>
      <c r="G413" s="832">
        <v>12.87</v>
      </c>
      <c r="H413" s="829">
        <v>17.100000000000001</v>
      </c>
      <c r="I413" s="829" t="s">
        <v>322</v>
      </c>
      <c r="J413" s="1265">
        <f t="shared" si="11"/>
        <v>17.100000000000001</v>
      </c>
      <c r="K413" s="840" t="s">
        <v>691</v>
      </c>
      <c r="L413" s="841" t="s">
        <v>661</v>
      </c>
      <c r="M413" s="841" t="s">
        <v>352</v>
      </c>
      <c r="N413" s="841" t="s">
        <v>1003</v>
      </c>
      <c r="O413" s="841"/>
      <c r="P413" s="841" t="s">
        <v>5</v>
      </c>
      <c r="Q413" s="841" t="s">
        <v>323</v>
      </c>
      <c r="R413" s="840" t="s">
        <v>652</v>
      </c>
      <c r="S413" s="829"/>
      <c r="T413" s="829" t="s">
        <v>5</v>
      </c>
      <c r="U413" s="829" t="s">
        <v>323</v>
      </c>
      <c r="V413" s="847" t="s">
        <v>652</v>
      </c>
    </row>
    <row r="414" spans="1:22" outlineLevel="1">
      <c r="A414" s="847" t="s">
        <v>289</v>
      </c>
      <c r="B414" s="829" t="s">
        <v>3617</v>
      </c>
      <c r="C414" s="839">
        <v>43270</v>
      </c>
      <c r="D414" s="847" t="s">
        <v>3691</v>
      </c>
      <c r="E414" s="830" t="s">
        <v>3696</v>
      </c>
      <c r="F414" s="831">
        <v>72254</v>
      </c>
      <c r="G414" s="832">
        <v>14.64</v>
      </c>
      <c r="H414" s="829">
        <v>19.46</v>
      </c>
      <c r="I414" s="829" t="s">
        <v>322</v>
      </c>
      <c r="J414" s="1265">
        <f t="shared" si="11"/>
        <v>19.46</v>
      </c>
      <c r="K414" s="840" t="s">
        <v>691</v>
      </c>
      <c r="L414" s="841" t="s">
        <v>661</v>
      </c>
      <c r="M414" s="841" t="s">
        <v>352</v>
      </c>
      <c r="N414" s="841" t="s">
        <v>746</v>
      </c>
      <c r="O414" s="841"/>
      <c r="P414" s="841" t="s">
        <v>5</v>
      </c>
      <c r="Q414" s="841" t="s">
        <v>323</v>
      </c>
      <c r="R414" s="840" t="s">
        <v>652</v>
      </c>
      <c r="S414" s="829"/>
      <c r="T414" s="829" t="s">
        <v>5</v>
      </c>
      <c r="U414" s="829" t="s">
        <v>323</v>
      </c>
      <c r="V414" s="847" t="s">
        <v>652</v>
      </c>
    </row>
    <row r="415" spans="1:22" outlineLevel="1">
      <c r="A415" s="847" t="s">
        <v>289</v>
      </c>
      <c r="B415" s="829" t="s">
        <v>3617</v>
      </c>
      <c r="C415" s="839">
        <v>43270</v>
      </c>
      <c r="D415" s="847" t="s">
        <v>3691</v>
      </c>
      <c r="E415" s="830" t="s">
        <v>3697</v>
      </c>
      <c r="F415" s="831">
        <v>72254</v>
      </c>
      <c r="G415" s="832">
        <v>8.2799999999999994</v>
      </c>
      <c r="H415" s="829">
        <v>11</v>
      </c>
      <c r="I415" s="829" t="s">
        <v>322</v>
      </c>
      <c r="J415" s="1265">
        <f t="shared" si="11"/>
        <v>11</v>
      </c>
      <c r="K415" s="840" t="s">
        <v>691</v>
      </c>
      <c r="L415" s="841" t="s">
        <v>661</v>
      </c>
      <c r="M415" s="841" t="s">
        <v>352</v>
      </c>
      <c r="N415" s="841" t="s">
        <v>791</v>
      </c>
      <c r="O415" s="841"/>
      <c r="P415" s="841" t="s">
        <v>5</v>
      </c>
      <c r="Q415" s="841" t="s">
        <v>323</v>
      </c>
      <c r="R415" s="840" t="s">
        <v>652</v>
      </c>
      <c r="S415" s="829"/>
      <c r="T415" s="829" t="s">
        <v>5</v>
      </c>
      <c r="U415" s="829" t="s">
        <v>323</v>
      </c>
      <c r="V415" s="847" t="s">
        <v>652</v>
      </c>
    </row>
    <row r="416" spans="1:22" outlineLevel="1">
      <c r="A416" s="847" t="s">
        <v>289</v>
      </c>
      <c r="B416" s="829" t="s">
        <v>3617</v>
      </c>
      <c r="C416" s="839">
        <v>43270</v>
      </c>
      <c r="D416" s="847" t="s">
        <v>3691</v>
      </c>
      <c r="E416" s="830" t="s">
        <v>3698</v>
      </c>
      <c r="F416" s="831">
        <v>72254</v>
      </c>
      <c r="G416" s="832">
        <v>47.02</v>
      </c>
      <c r="H416" s="829">
        <v>62.5</v>
      </c>
      <c r="I416" s="829" t="s">
        <v>322</v>
      </c>
      <c r="J416" s="1265">
        <f t="shared" si="11"/>
        <v>62.5</v>
      </c>
      <c r="K416" s="840" t="s">
        <v>691</v>
      </c>
      <c r="L416" s="841" t="s">
        <v>661</v>
      </c>
      <c r="M416" s="841" t="s">
        <v>352</v>
      </c>
      <c r="N416" s="841" t="s">
        <v>662</v>
      </c>
      <c r="O416" s="841"/>
      <c r="P416" s="841" t="s">
        <v>5</v>
      </c>
      <c r="Q416" s="841" t="s">
        <v>323</v>
      </c>
      <c r="R416" s="840" t="s">
        <v>652</v>
      </c>
      <c r="S416" s="829"/>
      <c r="T416" s="829" t="s">
        <v>5</v>
      </c>
      <c r="U416" s="829" t="s">
        <v>323</v>
      </c>
      <c r="V416" s="847" t="s">
        <v>652</v>
      </c>
    </row>
    <row r="417" spans="1:22">
      <c r="A417" s="842" t="s">
        <v>647</v>
      </c>
      <c r="B417" s="842"/>
      <c r="C417" s="842"/>
      <c r="D417" s="842"/>
      <c r="E417" s="843"/>
      <c r="F417" s="844"/>
      <c r="G417" s="845">
        <f>SUM(G409:G416)</f>
        <v>317.89999999999998</v>
      </c>
      <c r="H417" s="846">
        <f>SUM(H409:H416)</f>
        <v>422.53000000000003</v>
      </c>
      <c r="I417" s="842"/>
      <c r="J417" s="1266">
        <f>SUM(J409:J416)</f>
        <v>422.53000000000003</v>
      </c>
      <c r="K417" s="842"/>
      <c r="L417" s="842"/>
      <c r="M417" s="842"/>
      <c r="N417" s="842"/>
      <c r="O417" s="842"/>
      <c r="P417" s="842"/>
      <c r="Q417" s="842"/>
      <c r="R417" s="842"/>
      <c r="S417" s="829"/>
      <c r="T417" s="829"/>
      <c r="U417" s="829"/>
      <c r="V417" s="829"/>
    </row>
    <row r="418" spans="1:22" outlineLevel="1">
      <c r="A418" s="847" t="s">
        <v>290</v>
      </c>
      <c r="B418" s="829" t="s">
        <v>3617</v>
      </c>
      <c r="C418" s="839">
        <v>43270</v>
      </c>
      <c r="D418" s="847" t="s">
        <v>3699</v>
      </c>
      <c r="E418" s="830" t="s">
        <v>3700</v>
      </c>
      <c r="F418" s="831">
        <v>72254</v>
      </c>
      <c r="G418" s="832">
        <v>43.67</v>
      </c>
      <c r="H418" s="829">
        <v>58.04</v>
      </c>
      <c r="I418" s="829" t="s">
        <v>322</v>
      </c>
      <c r="J418" s="1265">
        <f t="shared" ref="J418:J435" si="12">H418</f>
        <v>58.04</v>
      </c>
      <c r="K418" s="840" t="s">
        <v>660</v>
      </c>
      <c r="L418" s="841" t="s">
        <v>661</v>
      </c>
      <c r="M418" s="841" t="s">
        <v>352</v>
      </c>
      <c r="N418" s="841" t="s">
        <v>1497</v>
      </c>
      <c r="O418" s="841"/>
      <c r="P418" s="841" t="s">
        <v>5</v>
      </c>
      <c r="Q418" s="841" t="s">
        <v>323</v>
      </c>
      <c r="R418" s="840" t="s">
        <v>652</v>
      </c>
      <c r="S418" s="829"/>
      <c r="T418" s="829" t="s">
        <v>5</v>
      </c>
      <c r="U418" s="829" t="s">
        <v>323</v>
      </c>
      <c r="V418" s="847" t="s">
        <v>652</v>
      </c>
    </row>
    <row r="419" spans="1:22" outlineLevel="1">
      <c r="A419" s="847" t="s">
        <v>290</v>
      </c>
      <c r="B419" s="829" t="s">
        <v>3617</v>
      </c>
      <c r="C419" s="839">
        <v>43270</v>
      </c>
      <c r="D419" s="847" t="s">
        <v>3699</v>
      </c>
      <c r="E419" s="830" t="s">
        <v>3701</v>
      </c>
      <c r="F419" s="831">
        <v>72254</v>
      </c>
      <c r="G419" s="832">
        <v>18.059999999999999</v>
      </c>
      <c r="H419" s="829">
        <v>24</v>
      </c>
      <c r="I419" s="829" t="s">
        <v>322</v>
      </c>
      <c r="J419" s="1265">
        <f t="shared" si="12"/>
        <v>24</v>
      </c>
      <c r="K419" s="840" t="s">
        <v>660</v>
      </c>
      <c r="L419" s="841" t="s">
        <v>661</v>
      </c>
      <c r="M419" s="841" t="s">
        <v>352</v>
      </c>
      <c r="N419" s="841" t="s">
        <v>1390</v>
      </c>
      <c r="O419" s="841"/>
      <c r="P419" s="841" t="s">
        <v>5</v>
      </c>
      <c r="Q419" s="841" t="s">
        <v>323</v>
      </c>
      <c r="R419" s="840" t="s">
        <v>652</v>
      </c>
      <c r="S419" s="829"/>
      <c r="T419" s="829" t="s">
        <v>5</v>
      </c>
      <c r="U419" s="829" t="s">
        <v>323</v>
      </c>
      <c r="V419" s="847" t="s">
        <v>652</v>
      </c>
    </row>
    <row r="420" spans="1:22" outlineLevel="1">
      <c r="A420" s="847" t="s">
        <v>290</v>
      </c>
      <c r="B420" s="829" t="s">
        <v>3617</v>
      </c>
      <c r="C420" s="839">
        <v>43262</v>
      </c>
      <c r="D420" s="847" t="s">
        <v>3619</v>
      </c>
      <c r="E420" s="830" t="s">
        <v>3702</v>
      </c>
      <c r="F420" s="831">
        <v>72262</v>
      </c>
      <c r="G420" s="832">
        <v>3.39</v>
      </c>
      <c r="H420" s="829">
        <v>4.5</v>
      </c>
      <c r="I420" s="829" t="s">
        <v>322</v>
      </c>
      <c r="J420" s="1265">
        <f t="shared" si="12"/>
        <v>4.5</v>
      </c>
      <c r="K420" s="840" t="s">
        <v>660</v>
      </c>
      <c r="L420" s="841" t="s">
        <v>917</v>
      </c>
      <c r="M420" s="841" t="s">
        <v>352</v>
      </c>
      <c r="N420" s="841" t="s">
        <v>1497</v>
      </c>
      <c r="O420" s="841"/>
      <c r="P420" s="841" t="s">
        <v>5</v>
      </c>
      <c r="Q420" s="841" t="s">
        <v>323</v>
      </c>
      <c r="R420" s="840" t="s">
        <v>652</v>
      </c>
      <c r="S420" s="829"/>
      <c r="T420" s="829" t="s">
        <v>5</v>
      </c>
      <c r="U420" s="829" t="s">
        <v>323</v>
      </c>
      <c r="V420" s="847" t="s">
        <v>652</v>
      </c>
    </row>
    <row r="421" spans="1:22" outlineLevel="1">
      <c r="A421" s="847" t="s">
        <v>290</v>
      </c>
      <c r="B421" s="829" t="s">
        <v>3617</v>
      </c>
      <c r="C421" s="839">
        <v>43264</v>
      </c>
      <c r="D421" s="847" t="s">
        <v>3703</v>
      </c>
      <c r="E421" s="830" t="s">
        <v>3704</v>
      </c>
      <c r="F421" s="831">
        <v>72253</v>
      </c>
      <c r="G421" s="832">
        <v>18.059999999999999</v>
      </c>
      <c r="H421" s="829">
        <v>24</v>
      </c>
      <c r="I421" s="829" t="s">
        <v>322</v>
      </c>
      <c r="J421" s="1265">
        <f t="shared" si="12"/>
        <v>24</v>
      </c>
      <c r="K421" s="840" t="s">
        <v>660</v>
      </c>
      <c r="L421" s="841" t="s">
        <v>665</v>
      </c>
      <c r="M421" s="841" t="s">
        <v>352</v>
      </c>
      <c r="N421" s="841" t="s">
        <v>681</v>
      </c>
      <c r="O421" s="841"/>
      <c r="P421" s="841" t="s">
        <v>5</v>
      </c>
      <c r="Q421" s="841" t="s">
        <v>323</v>
      </c>
      <c r="R421" s="840" t="s">
        <v>652</v>
      </c>
      <c r="S421" s="829"/>
      <c r="T421" s="829" t="s">
        <v>5</v>
      </c>
      <c r="U421" s="829" t="s">
        <v>323</v>
      </c>
      <c r="V421" s="847" t="s">
        <v>652</v>
      </c>
    </row>
    <row r="422" spans="1:22" outlineLevel="1">
      <c r="A422" s="847" t="s">
        <v>290</v>
      </c>
      <c r="B422" s="829" t="s">
        <v>3617</v>
      </c>
      <c r="C422" s="839">
        <v>43257</v>
      </c>
      <c r="D422" s="847" t="s">
        <v>3630</v>
      </c>
      <c r="E422" s="830" t="s">
        <v>3705</v>
      </c>
      <c r="F422" s="831">
        <v>72254</v>
      </c>
      <c r="G422" s="832">
        <v>17.47</v>
      </c>
      <c r="H422" s="829">
        <v>23.22</v>
      </c>
      <c r="I422" s="829" t="s">
        <v>322</v>
      </c>
      <c r="J422" s="1265">
        <f t="shared" si="12"/>
        <v>23.22</v>
      </c>
      <c r="K422" s="840" t="s">
        <v>660</v>
      </c>
      <c r="L422" s="841" t="s">
        <v>661</v>
      </c>
      <c r="M422" s="841" t="s">
        <v>352</v>
      </c>
      <c r="N422" s="841" t="s">
        <v>1497</v>
      </c>
      <c r="O422" s="841"/>
      <c r="P422" s="841" t="s">
        <v>5</v>
      </c>
      <c r="Q422" s="841" t="s">
        <v>323</v>
      </c>
      <c r="R422" s="840" t="s">
        <v>652</v>
      </c>
      <c r="S422" s="829"/>
      <c r="T422" s="829" t="s">
        <v>5</v>
      </c>
      <c r="U422" s="829" t="s">
        <v>323</v>
      </c>
      <c r="V422" s="847" t="s">
        <v>652</v>
      </c>
    </row>
    <row r="423" spans="1:22" outlineLevel="1">
      <c r="A423" s="847" t="s">
        <v>290</v>
      </c>
      <c r="B423" s="829" t="s">
        <v>3617</v>
      </c>
      <c r="C423" s="839">
        <v>43278</v>
      </c>
      <c r="D423" s="847" t="s">
        <v>3706</v>
      </c>
      <c r="E423" s="830" t="s">
        <v>3707</v>
      </c>
      <c r="F423" s="831">
        <v>72254</v>
      </c>
      <c r="G423" s="832">
        <v>21.07</v>
      </c>
      <c r="H423" s="829">
        <v>28</v>
      </c>
      <c r="I423" s="829" t="s">
        <v>322</v>
      </c>
      <c r="J423" s="1265">
        <f t="shared" si="12"/>
        <v>28</v>
      </c>
      <c r="K423" s="840" t="s">
        <v>667</v>
      </c>
      <c r="L423" s="841" t="s">
        <v>661</v>
      </c>
      <c r="M423" s="841" t="s">
        <v>352</v>
      </c>
      <c r="N423" s="841" t="s">
        <v>799</v>
      </c>
      <c r="O423" s="841"/>
      <c r="P423" s="841" t="s">
        <v>5</v>
      </c>
      <c r="Q423" s="841" t="s">
        <v>323</v>
      </c>
      <c r="R423" s="840" t="s">
        <v>652</v>
      </c>
      <c r="S423" s="829"/>
      <c r="T423" s="829" t="s">
        <v>5</v>
      </c>
      <c r="U423" s="829" t="s">
        <v>323</v>
      </c>
      <c r="V423" s="847" t="s">
        <v>652</v>
      </c>
    </row>
    <row r="424" spans="1:22" outlineLevel="1">
      <c r="A424" s="847" t="s">
        <v>290</v>
      </c>
      <c r="B424" s="829" t="s">
        <v>3617</v>
      </c>
      <c r="C424" s="839">
        <v>43278</v>
      </c>
      <c r="D424" s="847" t="s">
        <v>3706</v>
      </c>
      <c r="E424" s="830" t="s">
        <v>3708</v>
      </c>
      <c r="F424" s="831">
        <v>72254</v>
      </c>
      <c r="G424" s="832">
        <v>21.07</v>
      </c>
      <c r="H424" s="829">
        <v>28</v>
      </c>
      <c r="I424" s="829" t="s">
        <v>322</v>
      </c>
      <c r="J424" s="1265">
        <f t="shared" si="12"/>
        <v>28</v>
      </c>
      <c r="K424" s="840" t="s">
        <v>667</v>
      </c>
      <c r="L424" s="841" t="s">
        <v>661</v>
      </c>
      <c r="M424" s="841" t="s">
        <v>352</v>
      </c>
      <c r="N424" s="841" t="s">
        <v>799</v>
      </c>
      <c r="O424" s="841"/>
      <c r="P424" s="841" t="s">
        <v>5</v>
      </c>
      <c r="Q424" s="841" t="s">
        <v>323</v>
      </c>
      <c r="R424" s="840" t="s">
        <v>652</v>
      </c>
      <c r="S424" s="829"/>
      <c r="T424" s="829" t="s">
        <v>5</v>
      </c>
      <c r="U424" s="829" t="s">
        <v>323</v>
      </c>
      <c r="V424" s="847" t="s">
        <v>652</v>
      </c>
    </row>
    <row r="425" spans="1:22" outlineLevel="1">
      <c r="A425" s="847" t="s">
        <v>290</v>
      </c>
      <c r="B425" s="829" t="s">
        <v>3617</v>
      </c>
      <c r="C425" s="839">
        <v>43278</v>
      </c>
      <c r="D425" s="847" t="s">
        <v>3706</v>
      </c>
      <c r="E425" s="830" t="s">
        <v>3709</v>
      </c>
      <c r="F425" s="831">
        <v>72254</v>
      </c>
      <c r="G425" s="832">
        <v>21.07</v>
      </c>
      <c r="H425" s="829">
        <v>28</v>
      </c>
      <c r="I425" s="829" t="s">
        <v>322</v>
      </c>
      <c r="J425" s="1265">
        <f t="shared" si="12"/>
        <v>28</v>
      </c>
      <c r="K425" s="840" t="s">
        <v>667</v>
      </c>
      <c r="L425" s="841" t="s">
        <v>661</v>
      </c>
      <c r="M425" s="841" t="s">
        <v>352</v>
      </c>
      <c r="N425" s="841" t="s">
        <v>799</v>
      </c>
      <c r="O425" s="841"/>
      <c r="P425" s="841" t="s">
        <v>5</v>
      </c>
      <c r="Q425" s="841" t="s">
        <v>323</v>
      </c>
      <c r="R425" s="840" t="s">
        <v>652</v>
      </c>
      <c r="S425" s="829"/>
      <c r="T425" s="829" t="s">
        <v>5</v>
      </c>
      <c r="U425" s="829" t="s">
        <v>323</v>
      </c>
      <c r="V425" s="847" t="s">
        <v>652</v>
      </c>
    </row>
    <row r="426" spans="1:22" outlineLevel="1">
      <c r="A426" s="847" t="s">
        <v>290</v>
      </c>
      <c r="B426" s="829" t="s">
        <v>3617</v>
      </c>
      <c r="C426" s="839">
        <v>43262</v>
      </c>
      <c r="D426" s="847" t="s">
        <v>3619</v>
      </c>
      <c r="E426" s="830" t="s">
        <v>3710</v>
      </c>
      <c r="F426" s="831">
        <v>72262</v>
      </c>
      <c r="G426" s="832">
        <v>5.27</v>
      </c>
      <c r="H426" s="829">
        <v>7</v>
      </c>
      <c r="I426" s="829" t="s">
        <v>322</v>
      </c>
      <c r="J426" s="1265">
        <f t="shared" si="12"/>
        <v>7</v>
      </c>
      <c r="K426" s="840" t="s">
        <v>667</v>
      </c>
      <c r="L426" s="841" t="s">
        <v>917</v>
      </c>
      <c r="M426" s="841" t="s">
        <v>352</v>
      </c>
      <c r="N426" s="841" t="s">
        <v>1497</v>
      </c>
      <c r="O426" s="841"/>
      <c r="P426" s="841" t="s">
        <v>5</v>
      </c>
      <c r="Q426" s="841" t="s">
        <v>323</v>
      </c>
      <c r="R426" s="840" t="s">
        <v>652</v>
      </c>
      <c r="S426" s="829"/>
      <c r="T426" s="829" t="s">
        <v>5</v>
      </c>
      <c r="U426" s="829" t="s">
        <v>323</v>
      </c>
      <c r="V426" s="847" t="s">
        <v>652</v>
      </c>
    </row>
    <row r="427" spans="1:22" outlineLevel="1">
      <c r="A427" s="847" t="s">
        <v>290</v>
      </c>
      <c r="B427" s="829" t="s">
        <v>3617</v>
      </c>
      <c r="C427" s="839">
        <v>43252</v>
      </c>
      <c r="D427" s="847" t="s">
        <v>3652</v>
      </c>
      <c r="E427" s="830" t="s">
        <v>3711</v>
      </c>
      <c r="F427" s="831">
        <v>72254</v>
      </c>
      <c r="G427" s="832">
        <v>5</v>
      </c>
      <c r="H427" s="829">
        <v>6.65</v>
      </c>
      <c r="I427" s="829" t="s">
        <v>322</v>
      </c>
      <c r="J427" s="1265">
        <f t="shared" si="12"/>
        <v>6.65</v>
      </c>
      <c r="K427" s="840" t="s">
        <v>667</v>
      </c>
      <c r="L427" s="841" t="s">
        <v>661</v>
      </c>
      <c r="M427" s="841" t="s">
        <v>352</v>
      </c>
      <c r="N427" s="841" t="s">
        <v>1497</v>
      </c>
      <c r="O427" s="841"/>
      <c r="P427" s="841" t="s">
        <v>5</v>
      </c>
      <c r="Q427" s="841" t="s">
        <v>323</v>
      </c>
      <c r="R427" s="840" t="s">
        <v>652</v>
      </c>
      <c r="S427" s="829"/>
      <c r="T427" s="829" t="s">
        <v>5</v>
      </c>
      <c r="U427" s="829" t="s">
        <v>323</v>
      </c>
      <c r="V427" s="847" t="s">
        <v>652</v>
      </c>
    </row>
    <row r="428" spans="1:22" outlineLevel="1">
      <c r="A428" s="847" t="s">
        <v>290</v>
      </c>
      <c r="B428" s="829" t="s">
        <v>3617</v>
      </c>
      <c r="C428" s="839">
        <v>43257</v>
      </c>
      <c r="D428" s="847" t="s">
        <v>3630</v>
      </c>
      <c r="E428" s="830" t="s">
        <v>3712</v>
      </c>
      <c r="F428" s="831">
        <v>72254</v>
      </c>
      <c r="G428" s="832">
        <v>17.47</v>
      </c>
      <c r="H428" s="829">
        <v>23.22</v>
      </c>
      <c r="I428" s="829" t="s">
        <v>322</v>
      </c>
      <c r="J428" s="1265">
        <f t="shared" si="12"/>
        <v>23.22</v>
      </c>
      <c r="K428" s="840" t="s">
        <v>943</v>
      </c>
      <c r="L428" s="841" t="s">
        <v>661</v>
      </c>
      <c r="M428" s="841" t="s">
        <v>352</v>
      </c>
      <c r="N428" s="841"/>
      <c r="O428" s="841"/>
      <c r="P428" s="841" t="s">
        <v>5</v>
      </c>
      <c r="Q428" s="841" t="s">
        <v>323</v>
      </c>
      <c r="R428" s="840" t="s">
        <v>652</v>
      </c>
      <c r="S428" s="829"/>
      <c r="T428" s="829" t="s">
        <v>5</v>
      </c>
      <c r="U428" s="829" t="s">
        <v>323</v>
      </c>
      <c r="V428" s="847" t="s">
        <v>652</v>
      </c>
    </row>
    <row r="429" spans="1:22" outlineLevel="1">
      <c r="A429" s="847" t="s">
        <v>290</v>
      </c>
      <c r="B429" s="829" t="s">
        <v>3617</v>
      </c>
      <c r="C429" s="839">
        <v>43262</v>
      </c>
      <c r="D429" s="847" t="s">
        <v>3619</v>
      </c>
      <c r="E429" s="830" t="s">
        <v>3713</v>
      </c>
      <c r="F429" s="831">
        <v>72262</v>
      </c>
      <c r="G429" s="832">
        <v>3.08</v>
      </c>
      <c r="H429" s="829">
        <v>4.0999999999999996</v>
      </c>
      <c r="I429" s="829" t="s">
        <v>322</v>
      </c>
      <c r="J429" s="1265">
        <f t="shared" si="12"/>
        <v>4.0999999999999996</v>
      </c>
      <c r="K429" s="840" t="s">
        <v>943</v>
      </c>
      <c r="L429" s="841" t="s">
        <v>917</v>
      </c>
      <c r="M429" s="841" t="s">
        <v>352</v>
      </c>
      <c r="N429" s="841"/>
      <c r="O429" s="841"/>
      <c r="P429" s="841" t="s">
        <v>5</v>
      </c>
      <c r="Q429" s="841" t="s">
        <v>323</v>
      </c>
      <c r="R429" s="840" t="s">
        <v>652</v>
      </c>
      <c r="S429" s="829"/>
      <c r="T429" s="829" t="s">
        <v>5</v>
      </c>
      <c r="U429" s="829" t="s">
        <v>323</v>
      </c>
      <c r="V429" s="847" t="s">
        <v>652</v>
      </c>
    </row>
    <row r="430" spans="1:22" outlineLevel="1">
      <c r="A430" s="847" t="s">
        <v>290</v>
      </c>
      <c r="B430" s="829" t="s">
        <v>3617</v>
      </c>
      <c r="C430" s="839">
        <v>43262</v>
      </c>
      <c r="D430" s="847" t="s">
        <v>3619</v>
      </c>
      <c r="E430" s="830" t="s">
        <v>3620</v>
      </c>
      <c r="F430" s="831">
        <v>72262</v>
      </c>
      <c r="G430" s="832">
        <v>3.76</v>
      </c>
      <c r="H430" s="829">
        <v>5</v>
      </c>
      <c r="I430" s="829" t="s">
        <v>322</v>
      </c>
      <c r="J430" s="1265">
        <f t="shared" si="12"/>
        <v>5</v>
      </c>
      <c r="K430" s="840" t="s">
        <v>943</v>
      </c>
      <c r="L430" s="841" t="s">
        <v>917</v>
      </c>
      <c r="M430" s="841" t="s">
        <v>352</v>
      </c>
      <c r="N430" s="841"/>
      <c r="O430" s="841"/>
      <c r="P430" s="841" t="s">
        <v>5</v>
      </c>
      <c r="Q430" s="841" t="s">
        <v>323</v>
      </c>
      <c r="R430" s="840" t="s">
        <v>652</v>
      </c>
      <c r="S430" s="829"/>
      <c r="T430" s="829" t="s">
        <v>5</v>
      </c>
      <c r="U430" s="829" t="s">
        <v>323</v>
      </c>
      <c r="V430" s="847" t="s">
        <v>652</v>
      </c>
    </row>
    <row r="431" spans="1:22" outlineLevel="1">
      <c r="A431" s="847" t="s">
        <v>290</v>
      </c>
      <c r="B431" s="829" t="s">
        <v>3617</v>
      </c>
      <c r="C431" s="839">
        <v>43270</v>
      </c>
      <c r="D431" s="847" t="s">
        <v>3699</v>
      </c>
      <c r="E431" s="830" t="s">
        <v>3714</v>
      </c>
      <c r="F431" s="831">
        <v>72254</v>
      </c>
      <c r="G431" s="832">
        <v>50.65</v>
      </c>
      <c r="H431" s="829">
        <v>67.319999999999993</v>
      </c>
      <c r="I431" s="829" t="s">
        <v>322</v>
      </c>
      <c r="J431" s="1265">
        <f t="shared" si="12"/>
        <v>67.319999999999993</v>
      </c>
      <c r="K431" s="840" t="s">
        <v>943</v>
      </c>
      <c r="L431" s="841" t="s">
        <v>661</v>
      </c>
      <c r="M431" s="841" t="s">
        <v>352</v>
      </c>
      <c r="N431" s="841"/>
      <c r="O431" s="841"/>
      <c r="P431" s="841" t="s">
        <v>5</v>
      </c>
      <c r="Q431" s="841" t="s">
        <v>323</v>
      </c>
      <c r="R431" s="840" t="s">
        <v>652</v>
      </c>
      <c r="S431" s="829"/>
      <c r="T431" s="829" t="s">
        <v>5</v>
      </c>
      <c r="U431" s="829" t="s">
        <v>323</v>
      </c>
      <c r="V431" s="847" t="s">
        <v>652</v>
      </c>
    </row>
    <row r="432" spans="1:22" outlineLevel="1">
      <c r="A432" s="847" t="s">
        <v>290</v>
      </c>
      <c r="B432" s="829" t="s">
        <v>3617</v>
      </c>
      <c r="C432" s="839">
        <v>43270</v>
      </c>
      <c r="D432" s="847" t="s">
        <v>3715</v>
      </c>
      <c r="E432" s="830" t="s">
        <v>3716</v>
      </c>
      <c r="F432" s="831">
        <v>72254</v>
      </c>
      <c r="G432" s="832">
        <v>112.85</v>
      </c>
      <c r="H432" s="829">
        <v>150</v>
      </c>
      <c r="I432" s="829" t="s">
        <v>322</v>
      </c>
      <c r="J432" s="1265">
        <f t="shared" si="12"/>
        <v>150</v>
      </c>
      <c r="K432" s="840" t="s">
        <v>1324</v>
      </c>
      <c r="L432" s="841" t="s">
        <v>661</v>
      </c>
      <c r="M432" s="841" t="s">
        <v>352</v>
      </c>
      <c r="N432" s="841"/>
      <c r="O432" s="841"/>
      <c r="P432" s="841" t="s">
        <v>5</v>
      </c>
      <c r="Q432" s="841" t="s">
        <v>323</v>
      </c>
      <c r="R432" s="840" t="s">
        <v>652</v>
      </c>
      <c r="S432" s="829"/>
      <c r="T432" s="829" t="s">
        <v>5</v>
      </c>
      <c r="U432" s="829" t="s">
        <v>323</v>
      </c>
      <c r="V432" s="847" t="s">
        <v>652</v>
      </c>
    </row>
    <row r="433" spans="1:22" outlineLevel="1">
      <c r="A433" s="847" t="s">
        <v>290</v>
      </c>
      <c r="B433" s="829" t="s">
        <v>3617</v>
      </c>
      <c r="C433" s="839">
        <v>43264</v>
      </c>
      <c r="D433" s="847" t="s">
        <v>3717</v>
      </c>
      <c r="E433" s="830" t="s">
        <v>3718</v>
      </c>
      <c r="F433" s="831">
        <v>72253</v>
      </c>
      <c r="G433" s="832">
        <v>11.29</v>
      </c>
      <c r="H433" s="829">
        <v>15</v>
      </c>
      <c r="I433" s="829" t="s">
        <v>322</v>
      </c>
      <c r="J433" s="1265">
        <f t="shared" si="12"/>
        <v>15</v>
      </c>
      <c r="K433" s="840" t="s">
        <v>1000</v>
      </c>
      <c r="L433" s="841" t="s">
        <v>665</v>
      </c>
      <c r="M433" s="841" t="s">
        <v>352</v>
      </c>
      <c r="N433" s="841"/>
      <c r="O433" s="841"/>
      <c r="P433" s="841" t="s">
        <v>5</v>
      </c>
      <c r="Q433" s="841" t="s">
        <v>323</v>
      </c>
      <c r="R433" s="840" t="s">
        <v>652</v>
      </c>
      <c r="S433" s="829"/>
      <c r="T433" s="829" t="s">
        <v>5</v>
      </c>
      <c r="U433" s="829" t="s">
        <v>323</v>
      </c>
      <c r="V433" s="847" t="s">
        <v>652</v>
      </c>
    </row>
    <row r="434" spans="1:22" outlineLevel="1">
      <c r="A434" s="847" t="s">
        <v>290</v>
      </c>
      <c r="B434" s="829" t="s">
        <v>3617</v>
      </c>
      <c r="C434" s="839">
        <v>43264</v>
      </c>
      <c r="D434" s="847" t="s">
        <v>3717</v>
      </c>
      <c r="E434" s="830" t="s">
        <v>3719</v>
      </c>
      <c r="F434" s="831">
        <v>72253</v>
      </c>
      <c r="G434" s="832">
        <v>301.91000000000003</v>
      </c>
      <c r="H434" s="829">
        <v>401.3</v>
      </c>
      <c r="I434" s="829" t="s">
        <v>322</v>
      </c>
      <c r="J434" s="1265">
        <f t="shared" si="12"/>
        <v>401.3</v>
      </c>
      <c r="K434" s="840" t="s">
        <v>1308</v>
      </c>
      <c r="L434" s="841" t="s">
        <v>665</v>
      </c>
      <c r="M434" s="841" t="s">
        <v>352</v>
      </c>
      <c r="N434" s="841"/>
      <c r="O434" s="841"/>
      <c r="P434" s="841" t="s">
        <v>5</v>
      </c>
      <c r="Q434" s="841" t="s">
        <v>323</v>
      </c>
      <c r="R434" s="840" t="s">
        <v>652</v>
      </c>
      <c r="S434" s="829"/>
      <c r="T434" s="829" t="s">
        <v>5</v>
      </c>
      <c r="U434" s="829" t="s">
        <v>323</v>
      </c>
      <c r="V434" s="847" t="s">
        <v>652</v>
      </c>
    </row>
    <row r="435" spans="1:22" outlineLevel="1">
      <c r="A435" s="847" t="s">
        <v>290</v>
      </c>
      <c r="B435" s="829" t="s">
        <v>3617</v>
      </c>
      <c r="C435" s="839">
        <v>43263</v>
      </c>
      <c r="D435" s="847" t="s">
        <v>3652</v>
      </c>
      <c r="E435" s="830" t="s">
        <v>3720</v>
      </c>
      <c r="F435" s="831">
        <v>72254</v>
      </c>
      <c r="G435" s="832">
        <v>3.76</v>
      </c>
      <c r="H435" s="829">
        <v>5</v>
      </c>
      <c r="I435" s="829" t="s">
        <v>322</v>
      </c>
      <c r="J435" s="1265">
        <f t="shared" si="12"/>
        <v>5</v>
      </c>
      <c r="K435" s="840" t="s">
        <v>1596</v>
      </c>
      <c r="L435" s="841" t="s">
        <v>661</v>
      </c>
      <c r="M435" s="841" t="s">
        <v>352</v>
      </c>
      <c r="N435" s="841"/>
      <c r="O435" s="841"/>
      <c r="P435" s="841" t="s">
        <v>5</v>
      </c>
      <c r="Q435" s="841" t="s">
        <v>323</v>
      </c>
      <c r="R435" s="840" t="s">
        <v>652</v>
      </c>
      <c r="S435" s="829"/>
      <c r="T435" s="829" t="s">
        <v>5</v>
      </c>
      <c r="U435" s="829" t="s">
        <v>323</v>
      </c>
      <c r="V435" s="847" t="s">
        <v>652</v>
      </c>
    </row>
    <row r="436" spans="1:22">
      <c r="A436" s="842" t="s">
        <v>647</v>
      </c>
      <c r="B436" s="842"/>
      <c r="C436" s="842"/>
      <c r="D436" s="842"/>
      <c r="E436" s="843"/>
      <c r="F436" s="844"/>
      <c r="G436" s="845">
        <f>SUM(G418:G435)</f>
        <v>678.90000000000009</v>
      </c>
      <c r="H436" s="846">
        <f>SUM(H418:H435)</f>
        <v>902.35</v>
      </c>
      <c r="I436" s="842"/>
      <c r="J436" s="1266">
        <f>SUM(J418:J435)</f>
        <v>902.35</v>
      </c>
      <c r="K436" s="842"/>
      <c r="L436" s="842"/>
      <c r="M436" s="842"/>
      <c r="N436" s="842"/>
      <c r="O436" s="842"/>
      <c r="P436" s="842"/>
      <c r="Q436" s="842"/>
      <c r="R436" s="842"/>
      <c r="S436" s="829"/>
      <c r="T436" s="829"/>
      <c r="U436" s="829"/>
      <c r="V436" s="829"/>
    </row>
    <row r="437" spans="1:22" outlineLevel="1">
      <c r="A437" s="847" t="s">
        <v>292</v>
      </c>
      <c r="B437" s="829" t="s">
        <v>3617</v>
      </c>
      <c r="C437" s="839">
        <v>43266</v>
      </c>
      <c r="D437" s="847" t="s">
        <v>3721</v>
      </c>
      <c r="E437" s="830" t="s">
        <v>3722</v>
      </c>
      <c r="F437" s="831">
        <v>72253</v>
      </c>
      <c r="G437" s="832">
        <v>15.23</v>
      </c>
      <c r="H437" s="829">
        <v>20.25</v>
      </c>
      <c r="I437" s="829" t="s">
        <v>322</v>
      </c>
      <c r="J437" s="1265">
        <f>H437</f>
        <v>20.25</v>
      </c>
      <c r="K437" s="840" t="s">
        <v>865</v>
      </c>
      <c r="L437" s="841" t="s">
        <v>665</v>
      </c>
      <c r="M437" s="841" t="s">
        <v>352</v>
      </c>
      <c r="N437" s="841" t="s">
        <v>815</v>
      </c>
      <c r="O437" s="841"/>
      <c r="P437" s="841" t="s">
        <v>5</v>
      </c>
      <c r="Q437" s="841" t="s">
        <v>323</v>
      </c>
      <c r="R437" s="840" t="s">
        <v>652</v>
      </c>
      <c r="S437" s="829"/>
      <c r="T437" s="829" t="s">
        <v>5</v>
      </c>
      <c r="U437" s="829" t="s">
        <v>323</v>
      </c>
      <c r="V437" s="847" t="s">
        <v>652</v>
      </c>
    </row>
    <row r="438" spans="1:22" outlineLevel="1">
      <c r="A438" s="847" t="s">
        <v>292</v>
      </c>
      <c r="B438" s="829" t="s">
        <v>3617</v>
      </c>
      <c r="C438" s="839">
        <v>43277</v>
      </c>
      <c r="D438" s="847" t="s">
        <v>3723</v>
      </c>
      <c r="E438" s="830" t="s">
        <v>3724</v>
      </c>
      <c r="F438" s="831">
        <v>72253</v>
      </c>
      <c r="G438" s="832">
        <v>48.38</v>
      </c>
      <c r="H438" s="829">
        <v>64.3</v>
      </c>
      <c r="I438" s="829" t="s">
        <v>322</v>
      </c>
      <c r="J438" s="1265">
        <f>H438</f>
        <v>64.3</v>
      </c>
      <c r="K438" s="840" t="s">
        <v>865</v>
      </c>
      <c r="L438" s="841" t="s">
        <v>665</v>
      </c>
      <c r="M438" s="841" t="s">
        <v>352</v>
      </c>
      <c r="N438" s="841" t="s">
        <v>3725</v>
      </c>
      <c r="O438" s="841"/>
      <c r="P438" s="841" t="s">
        <v>5</v>
      </c>
      <c r="Q438" s="841" t="s">
        <v>323</v>
      </c>
      <c r="R438" s="840" t="s">
        <v>652</v>
      </c>
      <c r="S438" s="829"/>
      <c r="T438" s="829" t="s">
        <v>5</v>
      </c>
      <c r="U438" s="829" t="s">
        <v>323</v>
      </c>
      <c r="V438" s="847" t="s">
        <v>652</v>
      </c>
    </row>
    <row r="439" spans="1:22" outlineLevel="1">
      <c r="A439" s="847" t="s">
        <v>292</v>
      </c>
      <c r="B439" s="829" t="s">
        <v>3617</v>
      </c>
      <c r="C439" s="839">
        <v>43278</v>
      </c>
      <c r="D439" s="847" t="s">
        <v>3726</v>
      </c>
      <c r="E439" s="830" t="s">
        <v>3727</v>
      </c>
      <c r="F439" s="831">
        <v>72253</v>
      </c>
      <c r="G439" s="832">
        <v>24.45</v>
      </c>
      <c r="H439" s="829">
        <v>32.5</v>
      </c>
      <c r="I439" s="829" t="s">
        <v>322</v>
      </c>
      <c r="J439" s="1265">
        <f>H439</f>
        <v>32.5</v>
      </c>
      <c r="K439" s="840" t="s">
        <v>865</v>
      </c>
      <c r="L439" s="841" t="s">
        <v>665</v>
      </c>
      <c r="M439" s="841" t="s">
        <v>352</v>
      </c>
      <c r="N439" s="841" t="s">
        <v>2639</v>
      </c>
      <c r="O439" s="841"/>
      <c r="P439" s="841" t="s">
        <v>5</v>
      </c>
      <c r="Q439" s="841" t="s">
        <v>323</v>
      </c>
      <c r="R439" s="840" t="s">
        <v>652</v>
      </c>
      <c r="S439" s="829"/>
      <c r="T439" s="829" t="s">
        <v>5</v>
      </c>
      <c r="U439" s="829" t="s">
        <v>323</v>
      </c>
      <c r="V439" s="847" t="s">
        <v>652</v>
      </c>
    </row>
    <row r="440" spans="1:22" outlineLevel="1">
      <c r="A440" s="847" t="s">
        <v>292</v>
      </c>
      <c r="B440" s="829" t="s">
        <v>3617</v>
      </c>
      <c r="C440" s="839">
        <v>43281</v>
      </c>
      <c r="D440" s="847" t="s">
        <v>3728</v>
      </c>
      <c r="E440" s="830" t="s">
        <v>2660</v>
      </c>
      <c r="F440" s="831">
        <v>72292</v>
      </c>
      <c r="G440" s="832">
        <v>-156.01</v>
      </c>
      <c r="H440" s="829">
        <v>-156.01</v>
      </c>
      <c r="I440" s="829" t="s">
        <v>60</v>
      </c>
      <c r="J440" s="1265">
        <v>-207.37</v>
      </c>
      <c r="K440" s="840" t="s">
        <v>2661</v>
      </c>
      <c r="L440" s="841" t="s">
        <v>645</v>
      </c>
      <c r="M440" s="841" t="s">
        <v>352</v>
      </c>
      <c r="N440" s="841" t="s">
        <v>1390</v>
      </c>
      <c r="O440" s="841"/>
      <c r="P440" s="841" t="s">
        <v>5</v>
      </c>
      <c r="Q440" s="841" t="s">
        <v>323</v>
      </c>
      <c r="R440" s="840" t="s">
        <v>652</v>
      </c>
      <c r="S440" s="829"/>
      <c r="T440" s="829" t="s">
        <v>5</v>
      </c>
      <c r="U440" s="829" t="s">
        <v>323</v>
      </c>
      <c r="V440" s="847" t="s">
        <v>652</v>
      </c>
    </row>
    <row r="441" spans="1:22">
      <c r="A441" s="842" t="s">
        <v>647</v>
      </c>
      <c r="B441" s="842"/>
      <c r="C441" s="842"/>
      <c r="D441" s="842"/>
      <c r="E441" s="843"/>
      <c r="F441" s="844"/>
      <c r="G441" s="845">
        <f>SUM(G437:G440)</f>
        <v>-67.949999999999989</v>
      </c>
      <c r="H441" s="846">
        <f>SUM(H437:H440)</f>
        <v>-38.959999999999994</v>
      </c>
      <c r="I441" s="842"/>
      <c r="J441" s="1266">
        <f>SUM(J437:J440)</f>
        <v>-90.320000000000007</v>
      </c>
      <c r="K441" s="842"/>
      <c r="L441" s="842"/>
      <c r="M441" s="842"/>
      <c r="N441" s="842"/>
      <c r="O441" s="842"/>
      <c r="P441" s="842"/>
      <c r="Q441" s="842"/>
      <c r="R441" s="842"/>
      <c r="S441" s="829"/>
      <c r="T441" s="829"/>
      <c r="U441" s="829"/>
      <c r="V441" s="829"/>
    </row>
    <row r="442" spans="1:22" outlineLevel="1">
      <c r="A442" s="847" t="s">
        <v>293</v>
      </c>
      <c r="B442" s="829" t="s">
        <v>3617</v>
      </c>
      <c r="C442" s="839">
        <v>43264</v>
      </c>
      <c r="D442" s="847" t="s">
        <v>3619</v>
      </c>
      <c r="E442" s="830" t="s">
        <v>3729</v>
      </c>
      <c r="F442" s="831">
        <v>72262</v>
      </c>
      <c r="G442" s="832">
        <v>37.619999999999997</v>
      </c>
      <c r="H442" s="829">
        <v>50</v>
      </c>
      <c r="I442" s="829" t="s">
        <v>322</v>
      </c>
      <c r="J442" s="1265">
        <f>H442</f>
        <v>50</v>
      </c>
      <c r="K442" s="840" t="s">
        <v>680</v>
      </c>
      <c r="L442" s="841" t="s">
        <v>917</v>
      </c>
      <c r="M442" s="841" t="s">
        <v>352</v>
      </c>
      <c r="N442" s="841" t="s">
        <v>3016</v>
      </c>
      <c r="O442" s="841"/>
      <c r="P442" s="841" t="s">
        <v>5</v>
      </c>
      <c r="Q442" s="841" t="s">
        <v>323</v>
      </c>
      <c r="R442" s="840" t="s">
        <v>652</v>
      </c>
      <c r="S442" s="829"/>
      <c r="T442" s="829" t="s">
        <v>5</v>
      </c>
      <c r="U442" s="829" t="s">
        <v>323</v>
      </c>
      <c r="V442" s="847" t="s">
        <v>652</v>
      </c>
    </row>
    <row r="443" spans="1:22" outlineLevel="1">
      <c r="A443" s="847" t="s">
        <v>293</v>
      </c>
      <c r="B443" s="829" t="s">
        <v>3617</v>
      </c>
      <c r="C443" s="839">
        <v>43278</v>
      </c>
      <c r="D443" s="847" t="s">
        <v>3730</v>
      </c>
      <c r="E443" s="830" t="s">
        <v>3731</v>
      </c>
      <c r="F443" s="831">
        <v>72262</v>
      </c>
      <c r="G443" s="832">
        <v>26.95</v>
      </c>
      <c r="H443" s="829">
        <v>57150</v>
      </c>
      <c r="I443" s="829" t="s">
        <v>1680</v>
      </c>
      <c r="J443" s="1265">
        <v>35.82</v>
      </c>
      <c r="K443" s="840" t="s">
        <v>680</v>
      </c>
      <c r="L443" s="841" t="s">
        <v>917</v>
      </c>
      <c r="M443" s="841" t="s">
        <v>352</v>
      </c>
      <c r="N443" s="841" t="s">
        <v>3016</v>
      </c>
      <c r="O443" s="841"/>
      <c r="P443" s="841" t="s">
        <v>5</v>
      </c>
      <c r="Q443" s="841" t="s">
        <v>323</v>
      </c>
      <c r="R443" s="840" t="s">
        <v>652</v>
      </c>
      <c r="S443" s="829"/>
      <c r="T443" s="829" t="s">
        <v>5</v>
      </c>
      <c r="U443" s="829" t="s">
        <v>323</v>
      </c>
      <c r="V443" s="847" t="s">
        <v>652</v>
      </c>
    </row>
    <row r="444" spans="1:22">
      <c r="A444" s="842" t="s">
        <v>647</v>
      </c>
      <c r="B444" s="842"/>
      <c r="C444" s="842"/>
      <c r="D444" s="842"/>
      <c r="E444" s="843"/>
      <c r="F444" s="844"/>
      <c r="G444" s="845">
        <f>SUM(G442:G443)</f>
        <v>64.569999999999993</v>
      </c>
      <c r="H444" s="846">
        <f>SUM(H442:H443)</f>
        <v>57200</v>
      </c>
      <c r="I444" s="842"/>
      <c r="J444" s="1266">
        <f>SUM(J442:J443)</f>
        <v>85.82</v>
      </c>
      <c r="K444" s="842"/>
      <c r="L444" s="842"/>
      <c r="M444" s="842"/>
      <c r="N444" s="842"/>
      <c r="O444" s="842"/>
      <c r="P444" s="842"/>
      <c r="Q444" s="842"/>
      <c r="R444" s="842"/>
      <c r="S444" s="829"/>
      <c r="T444" s="829"/>
      <c r="U444" s="829"/>
      <c r="V444" s="829"/>
    </row>
    <row r="445" spans="1:22" outlineLevel="1">
      <c r="A445" s="847" t="s">
        <v>294</v>
      </c>
      <c r="B445" s="829" t="s">
        <v>3617</v>
      </c>
      <c r="C445" s="839">
        <v>43277</v>
      </c>
      <c r="D445" s="847" t="s">
        <v>3732</v>
      </c>
      <c r="E445" s="830" t="s">
        <v>3733</v>
      </c>
      <c r="F445" s="831">
        <v>72254</v>
      </c>
      <c r="G445" s="832">
        <v>2.48</v>
      </c>
      <c r="H445" s="829">
        <v>3.3</v>
      </c>
      <c r="I445" s="829" t="s">
        <v>322</v>
      </c>
      <c r="J445" s="1265">
        <f>H445</f>
        <v>3.3</v>
      </c>
      <c r="K445" s="840" t="s">
        <v>880</v>
      </c>
      <c r="L445" s="841" t="s">
        <v>661</v>
      </c>
      <c r="M445" s="841" t="s">
        <v>352</v>
      </c>
      <c r="N445" s="841"/>
      <c r="O445" s="841"/>
      <c r="P445" s="841" t="s">
        <v>5</v>
      </c>
      <c r="Q445" s="841" t="s">
        <v>323</v>
      </c>
      <c r="R445" s="840" t="s">
        <v>652</v>
      </c>
      <c r="S445" s="829"/>
      <c r="T445" s="829" t="s">
        <v>5</v>
      </c>
      <c r="U445" s="829" t="s">
        <v>323</v>
      </c>
      <c r="V445" s="847" t="s">
        <v>652</v>
      </c>
    </row>
    <row r="446" spans="1:22" outlineLevel="1">
      <c r="A446" s="847" t="s">
        <v>294</v>
      </c>
      <c r="B446" s="829" t="s">
        <v>3617</v>
      </c>
      <c r="C446" s="839">
        <v>43263</v>
      </c>
      <c r="D446" s="847" t="s">
        <v>3652</v>
      </c>
      <c r="E446" s="830" t="s">
        <v>3734</v>
      </c>
      <c r="F446" s="831">
        <v>72254</v>
      </c>
      <c r="G446" s="832">
        <v>1.73</v>
      </c>
      <c r="H446" s="829">
        <v>2.2999999999999998</v>
      </c>
      <c r="I446" s="829" t="s">
        <v>322</v>
      </c>
      <c r="J446" s="1265">
        <f>H446</f>
        <v>2.2999999999999998</v>
      </c>
      <c r="K446" s="840" t="s">
        <v>886</v>
      </c>
      <c r="L446" s="841" t="s">
        <v>661</v>
      </c>
      <c r="M446" s="841" t="s">
        <v>352</v>
      </c>
      <c r="N446" s="841"/>
      <c r="O446" s="841"/>
      <c r="P446" s="841" t="s">
        <v>5</v>
      </c>
      <c r="Q446" s="841" t="s">
        <v>323</v>
      </c>
      <c r="R446" s="840" t="s">
        <v>652</v>
      </c>
      <c r="S446" s="829"/>
      <c r="T446" s="829" t="s">
        <v>5</v>
      </c>
      <c r="U446" s="829" t="s">
        <v>323</v>
      </c>
      <c r="V446" s="847" t="s">
        <v>652</v>
      </c>
    </row>
    <row r="447" spans="1:22" outlineLevel="1">
      <c r="A447" s="847" t="s">
        <v>294</v>
      </c>
      <c r="B447" s="829" t="s">
        <v>3617</v>
      </c>
      <c r="C447" s="839">
        <v>43262</v>
      </c>
      <c r="D447" s="847" t="s">
        <v>3652</v>
      </c>
      <c r="E447" s="830" t="s">
        <v>3735</v>
      </c>
      <c r="F447" s="831">
        <v>72254</v>
      </c>
      <c r="G447" s="832">
        <v>13.54</v>
      </c>
      <c r="H447" s="829">
        <v>18</v>
      </c>
      <c r="I447" s="829" t="s">
        <v>322</v>
      </c>
      <c r="J447" s="1265">
        <f>H447</f>
        <v>18</v>
      </c>
      <c r="K447" s="840" t="s">
        <v>1219</v>
      </c>
      <c r="L447" s="841" t="s">
        <v>661</v>
      </c>
      <c r="M447" s="841" t="s">
        <v>352</v>
      </c>
      <c r="N447" s="841"/>
      <c r="O447" s="841"/>
      <c r="P447" s="841" t="s">
        <v>5</v>
      </c>
      <c r="Q447" s="841" t="s">
        <v>323</v>
      </c>
      <c r="R447" s="840" t="s">
        <v>652</v>
      </c>
      <c r="S447" s="829"/>
      <c r="T447" s="829" t="s">
        <v>5</v>
      </c>
      <c r="U447" s="829" t="s">
        <v>323</v>
      </c>
      <c r="V447" s="847" t="s">
        <v>652</v>
      </c>
    </row>
    <row r="448" spans="1:22" outlineLevel="1">
      <c r="A448" s="847" t="s">
        <v>294</v>
      </c>
      <c r="B448" s="829" t="s">
        <v>3617</v>
      </c>
      <c r="C448" s="839">
        <v>43262</v>
      </c>
      <c r="D448" s="847" t="s">
        <v>3652</v>
      </c>
      <c r="E448" s="830" t="s">
        <v>3736</v>
      </c>
      <c r="F448" s="831">
        <v>72254</v>
      </c>
      <c r="G448" s="832">
        <v>48.15</v>
      </c>
      <c r="H448" s="829">
        <v>64</v>
      </c>
      <c r="I448" s="829" t="s">
        <v>322</v>
      </c>
      <c r="J448" s="1265">
        <f>H448</f>
        <v>64</v>
      </c>
      <c r="K448" s="840" t="s">
        <v>1280</v>
      </c>
      <c r="L448" s="841" t="s">
        <v>661</v>
      </c>
      <c r="M448" s="841" t="s">
        <v>352</v>
      </c>
      <c r="N448" s="841"/>
      <c r="O448" s="841"/>
      <c r="P448" s="841" t="s">
        <v>5</v>
      </c>
      <c r="Q448" s="841" t="s">
        <v>323</v>
      </c>
      <c r="R448" s="840" t="s">
        <v>652</v>
      </c>
      <c r="S448" s="829"/>
      <c r="T448" s="829" t="s">
        <v>5</v>
      </c>
      <c r="U448" s="829" t="s">
        <v>323</v>
      </c>
      <c r="V448" s="847" t="s">
        <v>652</v>
      </c>
    </row>
    <row r="449" spans="1:22" outlineLevel="1">
      <c r="A449" s="847" t="s">
        <v>294</v>
      </c>
      <c r="B449" s="829" t="s">
        <v>3617</v>
      </c>
      <c r="C449" s="839">
        <v>43276</v>
      </c>
      <c r="D449" s="847" t="s">
        <v>3641</v>
      </c>
      <c r="E449" s="830" t="s">
        <v>3737</v>
      </c>
      <c r="F449" s="831">
        <v>72254</v>
      </c>
      <c r="G449" s="832">
        <v>7.64</v>
      </c>
      <c r="H449" s="829">
        <v>10.15</v>
      </c>
      <c r="I449" s="829" t="s">
        <v>322</v>
      </c>
      <c r="J449" s="1265">
        <f>H449</f>
        <v>10.15</v>
      </c>
      <c r="K449" s="840" t="s">
        <v>1215</v>
      </c>
      <c r="L449" s="841" t="s">
        <v>661</v>
      </c>
      <c r="M449" s="841" t="s">
        <v>352</v>
      </c>
      <c r="N449" s="841"/>
      <c r="O449" s="841"/>
      <c r="P449" s="841" t="s">
        <v>5</v>
      </c>
      <c r="Q449" s="841" t="s">
        <v>323</v>
      </c>
      <c r="R449" s="840" t="s">
        <v>652</v>
      </c>
      <c r="S449" s="829"/>
      <c r="T449" s="829" t="s">
        <v>5</v>
      </c>
      <c r="U449" s="829" t="s">
        <v>323</v>
      </c>
      <c r="V449" s="847" t="s">
        <v>652</v>
      </c>
    </row>
    <row r="450" spans="1:22">
      <c r="A450" s="842" t="s">
        <v>647</v>
      </c>
      <c r="B450" s="842"/>
      <c r="C450" s="842"/>
      <c r="D450" s="842"/>
      <c r="E450" s="843"/>
      <c r="F450" s="844"/>
      <c r="G450" s="845">
        <f>SUM(G445:G449)</f>
        <v>73.540000000000006</v>
      </c>
      <c r="H450" s="846">
        <f>SUM(H445:H449)</f>
        <v>97.75</v>
      </c>
      <c r="I450" s="842"/>
      <c r="J450" s="1266">
        <f>SUM(J445:J449)</f>
        <v>97.75</v>
      </c>
      <c r="K450" s="842"/>
      <c r="L450" s="842"/>
      <c r="M450" s="842"/>
      <c r="N450" s="842"/>
      <c r="O450" s="842"/>
      <c r="P450" s="842"/>
      <c r="Q450" s="842"/>
      <c r="R450" s="842"/>
      <c r="S450" s="829"/>
      <c r="T450" s="829"/>
      <c r="U450" s="829"/>
      <c r="V450" s="829"/>
    </row>
    <row r="451" spans="1:22" outlineLevel="1">
      <c r="A451" s="847" t="s">
        <v>330</v>
      </c>
      <c r="B451" s="829" t="s">
        <v>3617</v>
      </c>
      <c r="C451" s="839">
        <v>43272</v>
      </c>
      <c r="D451" s="847" t="s">
        <v>3738</v>
      </c>
      <c r="E451" s="830" t="s">
        <v>3739</v>
      </c>
      <c r="F451" s="831">
        <v>72254</v>
      </c>
      <c r="G451" s="832">
        <v>45.14</v>
      </c>
      <c r="H451" s="829">
        <v>60</v>
      </c>
      <c r="I451" s="829" t="s">
        <v>322</v>
      </c>
      <c r="J451" s="1265">
        <f>H451</f>
        <v>60</v>
      </c>
      <c r="K451" s="840" t="s">
        <v>972</v>
      </c>
      <c r="L451" s="841" t="s">
        <v>661</v>
      </c>
      <c r="M451" s="841" t="s">
        <v>352</v>
      </c>
      <c r="N451" s="841"/>
      <c r="O451" s="841"/>
      <c r="P451" s="841" t="s">
        <v>5</v>
      </c>
      <c r="Q451" s="841" t="s">
        <v>323</v>
      </c>
      <c r="R451" s="840" t="s">
        <v>652</v>
      </c>
      <c r="S451" s="829"/>
      <c r="T451" s="829" t="s">
        <v>5</v>
      </c>
      <c r="U451" s="829" t="s">
        <v>323</v>
      </c>
      <c r="V451" s="847" t="s">
        <v>652</v>
      </c>
    </row>
    <row r="452" spans="1:22" outlineLevel="1">
      <c r="A452" s="847" t="s">
        <v>330</v>
      </c>
      <c r="B452" s="829" t="s">
        <v>3617</v>
      </c>
      <c r="C452" s="839">
        <v>43272</v>
      </c>
      <c r="D452" s="847" t="s">
        <v>3738</v>
      </c>
      <c r="E452" s="830" t="s">
        <v>3740</v>
      </c>
      <c r="F452" s="831">
        <v>72254</v>
      </c>
      <c r="G452" s="832">
        <v>22.57</v>
      </c>
      <c r="H452" s="829">
        <v>30</v>
      </c>
      <c r="I452" s="829" t="s">
        <v>322</v>
      </c>
      <c r="J452" s="1265">
        <f>H452</f>
        <v>30</v>
      </c>
      <c r="K452" s="840" t="s">
        <v>972</v>
      </c>
      <c r="L452" s="841" t="s">
        <v>661</v>
      </c>
      <c r="M452" s="841" t="s">
        <v>352</v>
      </c>
      <c r="N452" s="841"/>
      <c r="O452" s="841"/>
      <c r="P452" s="841" t="s">
        <v>5</v>
      </c>
      <c r="Q452" s="841" t="s">
        <v>323</v>
      </c>
      <c r="R452" s="840" t="s">
        <v>652</v>
      </c>
      <c r="S452" s="829"/>
      <c r="T452" s="829" t="s">
        <v>5</v>
      </c>
      <c r="U452" s="829" t="s">
        <v>323</v>
      </c>
      <c r="V452" s="847" t="s">
        <v>652</v>
      </c>
    </row>
    <row r="453" spans="1:22">
      <c r="A453" s="842" t="s">
        <v>647</v>
      </c>
      <c r="B453" s="842"/>
      <c r="C453" s="842"/>
      <c r="D453" s="842"/>
      <c r="E453" s="843"/>
      <c r="F453" s="844"/>
      <c r="G453" s="845">
        <f>SUM(G451:G452)</f>
        <v>67.710000000000008</v>
      </c>
      <c r="H453" s="846">
        <f>SUM(H451:H452)</f>
        <v>90</v>
      </c>
      <c r="I453" s="842"/>
      <c r="J453" s="1266">
        <f>SUM(J451:J452)</f>
        <v>90</v>
      </c>
      <c r="K453" s="842"/>
      <c r="L453" s="842"/>
      <c r="M453" s="842"/>
      <c r="N453" s="842"/>
      <c r="O453" s="842"/>
      <c r="P453" s="842"/>
      <c r="Q453" s="842"/>
      <c r="R453" s="842"/>
      <c r="S453" s="829"/>
      <c r="T453" s="829"/>
      <c r="U453" s="829"/>
      <c r="V453" s="829"/>
    </row>
    <row r="454" spans="1:22" outlineLevel="1">
      <c r="A454" s="847" t="s">
        <v>331</v>
      </c>
      <c r="B454" s="829" t="s">
        <v>3617</v>
      </c>
      <c r="C454" s="839">
        <v>43269</v>
      </c>
      <c r="D454" s="847" t="s">
        <v>3619</v>
      </c>
      <c r="E454" s="830" t="s">
        <v>3741</v>
      </c>
      <c r="F454" s="831">
        <v>72262</v>
      </c>
      <c r="G454" s="832">
        <v>1.5</v>
      </c>
      <c r="H454" s="829">
        <v>2</v>
      </c>
      <c r="I454" s="829" t="s">
        <v>322</v>
      </c>
      <c r="J454" s="1265">
        <f t="shared" ref="J454:J460" si="13">H454</f>
        <v>2</v>
      </c>
      <c r="K454" s="840" t="s">
        <v>660</v>
      </c>
      <c r="L454" s="841" t="s">
        <v>917</v>
      </c>
      <c r="M454" s="841" t="s">
        <v>352</v>
      </c>
      <c r="N454" s="841" t="s">
        <v>681</v>
      </c>
      <c r="O454" s="841"/>
      <c r="P454" s="841" t="s">
        <v>5</v>
      </c>
      <c r="Q454" s="841" t="s">
        <v>323</v>
      </c>
      <c r="R454" s="840" t="s">
        <v>652</v>
      </c>
      <c r="S454" s="829"/>
      <c r="T454" s="829" t="s">
        <v>5</v>
      </c>
      <c r="U454" s="829" t="s">
        <v>323</v>
      </c>
      <c r="V454" s="847" t="s">
        <v>652</v>
      </c>
    </row>
    <row r="455" spans="1:22" outlineLevel="1">
      <c r="A455" s="847" t="s">
        <v>331</v>
      </c>
      <c r="B455" s="829" t="s">
        <v>3617</v>
      </c>
      <c r="C455" s="839">
        <v>43270</v>
      </c>
      <c r="D455" s="847" t="s">
        <v>3699</v>
      </c>
      <c r="E455" s="830" t="s">
        <v>3742</v>
      </c>
      <c r="F455" s="831">
        <v>72254</v>
      </c>
      <c r="G455" s="832">
        <v>131.03</v>
      </c>
      <c r="H455" s="829">
        <v>174.16</v>
      </c>
      <c r="I455" s="829" t="s">
        <v>322</v>
      </c>
      <c r="J455" s="1265">
        <f t="shared" si="13"/>
        <v>174.16</v>
      </c>
      <c r="K455" s="840" t="s">
        <v>943</v>
      </c>
      <c r="L455" s="841" t="s">
        <v>661</v>
      </c>
      <c r="M455" s="841" t="s">
        <v>352</v>
      </c>
      <c r="N455" s="841"/>
      <c r="O455" s="841"/>
      <c r="P455" s="841" t="s">
        <v>5</v>
      </c>
      <c r="Q455" s="841" t="s">
        <v>323</v>
      </c>
      <c r="R455" s="840" t="s">
        <v>652</v>
      </c>
      <c r="S455" s="829"/>
      <c r="T455" s="829" t="s">
        <v>5</v>
      </c>
      <c r="U455" s="829" t="s">
        <v>323</v>
      </c>
      <c r="V455" s="847" t="s">
        <v>652</v>
      </c>
    </row>
    <row r="456" spans="1:22" outlineLevel="1">
      <c r="A456" s="847" t="s">
        <v>331</v>
      </c>
      <c r="B456" s="829" t="s">
        <v>3617</v>
      </c>
      <c r="C456" s="839">
        <v>43257</v>
      </c>
      <c r="D456" s="847" t="s">
        <v>3630</v>
      </c>
      <c r="E456" s="830" t="s">
        <v>3743</v>
      </c>
      <c r="F456" s="831">
        <v>72254</v>
      </c>
      <c r="G456" s="832">
        <v>131.01</v>
      </c>
      <c r="H456" s="829">
        <v>174.13</v>
      </c>
      <c r="I456" s="829" t="s">
        <v>322</v>
      </c>
      <c r="J456" s="1265">
        <f t="shared" si="13"/>
        <v>174.13</v>
      </c>
      <c r="K456" s="840" t="s">
        <v>943</v>
      </c>
      <c r="L456" s="841" t="s">
        <v>661</v>
      </c>
      <c r="M456" s="841" t="s">
        <v>352</v>
      </c>
      <c r="N456" s="841"/>
      <c r="O456" s="841"/>
      <c r="P456" s="841" t="s">
        <v>5</v>
      </c>
      <c r="Q456" s="841" t="s">
        <v>323</v>
      </c>
      <c r="R456" s="840" t="s">
        <v>652</v>
      </c>
      <c r="S456" s="829"/>
      <c r="T456" s="829" t="s">
        <v>5</v>
      </c>
      <c r="U456" s="829" t="s">
        <v>323</v>
      </c>
      <c r="V456" s="847" t="s">
        <v>652</v>
      </c>
    </row>
    <row r="457" spans="1:22" outlineLevel="1">
      <c r="A457" s="847" t="s">
        <v>331</v>
      </c>
      <c r="B457" s="829" t="s">
        <v>3617</v>
      </c>
      <c r="C457" s="839">
        <v>43262</v>
      </c>
      <c r="D457" s="847" t="s">
        <v>3619</v>
      </c>
      <c r="E457" s="830" t="s">
        <v>3744</v>
      </c>
      <c r="F457" s="831">
        <v>72262</v>
      </c>
      <c r="G457" s="832">
        <v>14.14</v>
      </c>
      <c r="H457" s="829">
        <v>18.8</v>
      </c>
      <c r="I457" s="829" t="s">
        <v>322</v>
      </c>
      <c r="J457" s="1265">
        <f t="shared" si="13"/>
        <v>18.8</v>
      </c>
      <c r="K457" s="840" t="s">
        <v>943</v>
      </c>
      <c r="L457" s="841" t="s">
        <v>917</v>
      </c>
      <c r="M457" s="841" t="s">
        <v>352</v>
      </c>
      <c r="N457" s="841"/>
      <c r="O457" s="841"/>
      <c r="P457" s="841" t="s">
        <v>5</v>
      </c>
      <c r="Q457" s="841" t="s">
        <v>323</v>
      </c>
      <c r="R457" s="840" t="s">
        <v>652</v>
      </c>
      <c r="S457" s="829"/>
      <c r="T457" s="829" t="s">
        <v>5</v>
      </c>
      <c r="U457" s="829" t="s">
        <v>323</v>
      </c>
      <c r="V457" s="847" t="s">
        <v>652</v>
      </c>
    </row>
    <row r="458" spans="1:22" outlineLevel="1">
      <c r="A458" s="847" t="s">
        <v>331</v>
      </c>
      <c r="B458" s="829" t="s">
        <v>3617</v>
      </c>
      <c r="C458" s="839">
        <v>43264</v>
      </c>
      <c r="D458" s="847" t="s">
        <v>3619</v>
      </c>
      <c r="E458" s="830" t="s">
        <v>3745</v>
      </c>
      <c r="F458" s="831">
        <v>72262</v>
      </c>
      <c r="G458" s="832">
        <v>63.2</v>
      </c>
      <c r="H458" s="829">
        <v>84</v>
      </c>
      <c r="I458" s="829" t="s">
        <v>322</v>
      </c>
      <c r="J458" s="1265">
        <f t="shared" si="13"/>
        <v>84</v>
      </c>
      <c r="K458" s="840" t="s">
        <v>1324</v>
      </c>
      <c r="L458" s="841" t="s">
        <v>917</v>
      </c>
      <c r="M458" s="841" t="s">
        <v>352</v>
      </c>
      <c r="N458" s="841"/>
      <c r="O458" s="841"/>
      <c r="P458" s="841" t="s">
        <v>5</v>
      </c>
      <c r="Q458" s="841" t="s">
        <v>323</v>
      </c>
      <c r="R458" s="840" t="s">
        <v>652</v>
      </c>
      <c r="S458" s="829"/>
      <c r="T458" s="829" t="s">
        <v>5</v>
      </c>
      <c r="U458" s="829" t="s">
        <v>323</v>
      </c>
      <c r="V458" s="847" t="s">
        <v>652</v>
      </c>
    </row>
    <row r="459" spans="1:22" outlineLevel="1">
      <c r="A459" s="847" t="s">
        <v>331</v>
      </c>
      <c r="B459" s="829" t="s">
        <v>3617</v>
      </c>
      <c r="C459" s="839">
        <v>43269</v>
      </c>
      <c r="D459" s="847" t="s">
        <v>3619</v>
      </c>
      <c r="E459" s="830" t="s">
        <v>755</v>
      </c>
      <c r="F459" s="831">
        <v>72262</v>
      </c>
      <c r="G459" s="832">
        <v>6.02</v>
      </c>
      <c r="H459" s="829">
        <v>8</v>
      </c>
      <c r="I459" s="829" t="s">
        <v>322</v>
      </c>
      <c r="J459" s="1265">
        <f t="shared" si="13"/>
        <v>8</v>
      </c>
      <c r="K459" s="840" t="s">
        <v>678</v>
      </c>
      <c r="L459" s="841" t="s">
        <v>917</v>
      </c>
      <c r="M459" s="841" t="s">
        <v>352</v>
      </c>
      <c r="N459" s="841"/>
      <c r="O459" s="841"/>
      <c r="P459" s="841" t="s">
        <v>5</v>
      </c>
      <c r="Q459" s="841" t="s">
        <v>323</v>
      </c>
      <c r="R459" s="840" t="s">
        <v>652</v>
      </c>
      <c r="S459" s="829"/>
      <c r="T459" s="829" t="s">
        <v>5</v>
      </c>
      <c r="U459" s="829" t="s">
        <v>323</v>
      </c>
      <c r="V459" s="847" t="s">
        <v>652</v>
      </c>
    </row>
    <row r="460" spans="1:22" outlineLevel="1">
      <c r="A460" s="847" t="s">
        <v>331</v>
      </c>
      <c r="B460" s="829" t="s">
        <v>3617</v>
      </c>
      <c r="C460" s="839">
        <v>43265</v>
      </c>
      <c r="D460" s="847" t="s">
        <v>3746</v>
      </c>
      <c r="E460" s="830" t="s">
        <v>3747</v>
      </c>
      <c r="F460" s="831">
        <v>72254</v>
      </c>
      <c r="G460" s="832">
        <v>225.7</v>
      </c>
      <c r="H460" s="829">
        <v>300</v>
      </c>
      <c r="I460" s="829" t="s">
        <v>322</v>
      </c>
      <c r="J460" s="1265">
        <f t="shared" si="13"/>
        <v>300</v>
      </c>
      <c r="K460" s="840" t="s">
        <v>756</v>
      </c>
      <c r="L460" s="841" t="s">
        <v>661</v>
      </c>
      <c r="M460" s="841" t="s">
        <v>352</v>
      </c>
      <c r="N460" s="841"/>
      <c r="O460" s="841"/>
      <c r="P460" s="841" t="s">
        <v>5</v>
      </c>
      <c r="Q460" s="841" t="s">
        <v>323</v>
      </c>
      <c r="R460" s="840" t="s">
        <v>652</v>
      </c>
      <c r="S460" s="829"/>
      <c r="T460" s="829" t="s">
        <v>5</v>
      </c>
      <c r="U460" s="829" t="s">
        <v>323</v>
      </c>
      <c r="V460" s="847" t="s">
        <v>652</v>
      </c>
    </row>
    <row r="461" spans="1:22">
      <c r="A461" s="842" t="s">
        <v>647</v>
      </c>
      <c r="B461" s="842"/>
      <c r="C461" s="842"/>
      <c r="D461" s="842"/>
      <c r="E461" s="843"/>
      <c r="F461" s="844"/>
      <c r="G461" s="845">
        <f>SUM(G454:G460)</f>
        <v>572.59999999999991</v>
      </c>
      <c r="H461" s="846">
        <f>SUM(H454:H460)</f>
        <v>761.08999999999992</v>
      </c>
      <c r="I461" s="842"/>
      <c r="J461" s="1266">
        <f>SUM(J454:J460)</f>
        <v>761.08999999999992</v>
      </c>
      <c r="K461" s="842"/>
      <c r="L461" s="842"/>
      <c r="M461" s="842"/>
      <c r="N461" s="842"/>
      <c r="O461" s="842"/>
      <c r="P461" s="842"/>
      <c r="Q461" s="842"/>
      <c r="R461" s="842"/>
      <c r="S461" s="829"/>
      <c r="T461" s="829"/>
      <c r="U461" s="829"/>
      <c r="V461" s="829"/>
    </row>
    <row r="462" spans="1:22" outlineLevel="1">
      <c r="A462" s="847" t="s">
        <v>2159</v>
      </c>
      <c r="B462" s="829" t="s">
        <v>3617</v>
      </c>
      <c r="C462" s="839">
        <v>43270</v>
      </c>
      <c r="D462" s="847" t="s">
        <v>3748</v>
      </c>
      <c r="E462" s="830" t="s">
        <v>3749</v>
      </c>
      <c r="F462" s="831">
        <v>72254</v>
      </c>
      <c r="G462" s="832">
        <v>362.63</v>
      </c>
      <c r="H462" s="829">
        <v>482</v>
      </c>
      <c r="I462" s="829" t="s">
        <v>322</v>
      </c>
      <c r="J462" s="1265">
        <f>H462</f>
        <v>482</v>
      </c>
      <c r="K462" s="840" t="s">
        <v>878</v>
      </c>
      <c r="L462" s="841" t="s">
        <v>661</v>
      </c>
      <c r="M462" s="841" t="s">
        <v>352</v>
      </c>
      <c r="N462" s="841"/>
      <c r="O462" s="841"/>
      <c r="P462" s="841" t="s">
        <v>5</v>
      </c>
      <c r="Q462" s="841" t="s">
        <v>323</v>
      </c>
      <c r="R462" s="840" t="s">
        <v>652</v>
      </c>
      <c r="S462" s="829"/>
      <c r="T462" s="829" t="s">
        <v>5</v>
      </c>
      <c r="U462" s="829" t="s">
        <v>323</v>
      </c>
      <c r="V462" s="847" t="s">
        <v>652</v>
      </c>
    </row>
    <row r="463" spans="1:22">
      <c r="A463" s="842" t="s">
        <v>647</v>
      </c>
      <c r="B463" s="842"/>
      <c r="C463" s="842"/>
      <c r="D463" s="842"/>
      <c r="E463" s="843"/>
      <c r="F463" s="844"/>
      <c r="G463" s="845">
        <f>SUM(G462:G462)</f>
        <v>362.63</v>
      </c>
      <c r="H463" s="846">
        <f>SUM(H462:H462)</f>
        <v>482</v>
      </c>
      <c r="I463" s="842"/>
      <c r="J463" s="1266">
        <f>SUM(J462:J462)</f>
        <v>482</v>
      </c>
      <c r="K463" s="842"/>
      <c r="L463" s="842"/>
      <c r="M463" s="842"/>
      <c r="N463" s="842"/>
      <c r="O463" s="842"/>
      <c r="P463" s="842"/>
      <c r="Q463" s="842"/>
      <c r="R463" s="842"/>
      <c r="S463" s="829"/>
      <c r="T463" s="829"/>
      <c r="U463" s="829"/>
      <c r="V463" s="829"/>
    </row>
    <row r="464" spans="1:22" outlineLevel="1">
      <c r="A464" s="847" t="s">
        <v>3750</v>
      </c>
      <c r="B464" s="829" t="s">
        <v>3617</v>
      </c>
      <c r="C464" s="839">
        <v>43262</v>
      </c>
      <c r="D464" s="847" t="s">
        <v>3619</v>
      </c>
      <c r="E464" s="830" t="s">
        <v>3620</v>
      </c>
      <c r="F464" s="831">
        <v>72262</v>
      </c>
      <c r="G464" s="832">
        <v>1.88</v>
      </c>
      <c r="H464" s="829">
        <v>2.5</v>
      </c>
      <c r="I464" s="829" t="s">
        <v>322</v>
      </c>
      <c r="J464" s="1265">
        <f>H464</f>
        <v>2.5</v>
      </c>
      <c r="K464" s="840" t="s">
        <v>943</v>
      </c>
      <c r="L464" s="841" t="s">
        <v>917</v>
      </c>
      <c r="M464" s="841" t="s">
        <v>352</v>
      </c>
      <c r="N464" s="841"/>
      <c r="O464" s="841"/>
      <c r="P464" s="841" t="s">
        <v>5</v>
      </c>
      <c r="Q464" s="841" t="s">
        <v>323</v>
      </c>
      <c r="R464" s="840" t="s">
        <v>652</v>
      </c>
      <c r="S464" s="829"/>
      <c r="T464" s="829" t="s">
        <v>5</v>
      </c>
      <c r="U464" s="829" t="s">
        <v>323</v>
      </c>
      <c r="V464" s="847" t="s">
        <v>652</v>
      </c>
    </row>
    <row r="465" spans="1:22">
      <c r="A465" s="842" t="s">
        <v>647</v>
      </c>
      <c r="B465" s="842"/>
      <c r="C465" s="842"/>
      <c r="D465" s="842"/>
      <c r="E465" s="843"/>
      <c r="F465" s="844"/>
      <c r="G465" s="845">
        <f>SUM(G464:G464)</f>
        <v>1.88</v>
      </c>
      <c r="H465" s="846">
        <f>SUM(H464:H464)</f>
        <v>2.5</v>
      </c>
      <c r="I465" s="842"/>
      <c r="J465" s="1266">
        <f>SUM(J464:J464)</f>
        <v>2.5</v>
      </c>
      <c r="K465" s="842"/>
      <c r="L465" s="842"/>
      <c r="M465" s="842"/>
      <c r="N465" s="842"/>
      <c r="O465" s="842"/>
      <c r="P465" s="842"/>
      <c r="Q465" s="842"/>
      <c r="R465" s="842"/>
      <c r="S465" s="829"/>
      <c r="T465" s="829"/>
      <c r="U465" s="829"/>
      <c r="V465" s="829"/>
    </row>
    <row r="466" spans="1:22">
      <c r="A466" s="829" t="s">
        <v>0</v>
      </c>
      <c r="B466" s="829"/>
      <c r="C466" s="829"/>
      <c r="D466" s="829"/>
      <c r="E466" s="830"/>
      <c r="F466" s="831"/>
      <c r="G466" s="832"/>
      <c r="H466" s="829"/>
      <c r="I466" s="829"/>
      <c r="J466" s="829"/>
      <c r="K466" s="829"/>
      <c r="L466" s="829"/>
      <c r="M466" s="829"/>
      <c r="N466" s="829"/>
      <c r="O466" s="829"/>
      <c r="P466" s="829"/>
      <c r="Q466" s="829"/>
      <c r="R466" s="829"/>
      <c r="S466" s="829"/>
      <c r="T466" s="829"/>
      <c r="U466" s="829"/>
      <c r="V466" s="829"/>
    </row>
    <row r="467" spans="1:22">
      <c r="A467" s="829"/>
      <c r="B467" s="829"/>
      <c r="C467" s="829"/>
      <c r="D467" s="829"/>
      <c r="E467" s="830"/>
      <c r="F467" s="831"/>
      <c r="G467" s="832">
        <f>+G257+G259+G267+G269+G275+G277+G282+G287+G292+G297+G302+G307+G312+G322+G327+G335+G340+G346+G357+G377+G401+G403+G406+G408+G417+G436+G441+G444+G450+G453+G461+G463+G465</f>
        <v>-17182.740000000005</v>
      </c>
      <c r="H467" s="849">
        <f>+H257+H259+H267+H269+H275+H277+H282+H287+H292+H297+H302+H307+H312+H322+H327+H335+H340+H346+H357+H377+H401+H403+H406+H408+H417+H436+H441+H444+H450+H453+H461+H463+H465</f>
        <v>34086.249999999993</v>
      </c>
      <c r="I467" s="829"/>
      <c r="J467" s="849">
        <f>+J257+J259+J267+J269+J275+J277+J282+J287+J292+J297+J302+J307+J312+J322+J327+J335+J340+J346+J357+J377+J401+J403+J406+J408+J417+J436+J441+J444+J450+J453+J461+J463+J465</f>
        <v>-22839.110000000011</v>
      </c>
      <c r="K467" s="829"/>
      <c r="L467" s="829"/>
      <c r="M467" s="829"/>
      <c r="N467" s="829"/>
      <c r="O467" s="829"/>
      <c r="P467" s="829"/>
      <c r="Q467" s="829"/>
      <c r="R467" s="829"/>
      <c r="S467" s="829"/>
      <c r="T467" s="829"/>
      <c r="U467" s="829"/>
      <c r="V467" s="829"/>
    </row>
    <row r="468" spans="1:22" ht="13" thickBot="1">
      <c r="F468"/>
    </row>
    <row r="469" spans="1:22" ht="15" thickBot="1">
      <c r="E469" s="1221"/>
      <c r="F469" s="1221"/>
      <c r="G469" s="1221"/>
      <c r="H469" s="1246" t="s">
        <v>1601</v>
      </c>
      <c r="I469" s="1247"/>
      <c r="J469" s="1248">
        <f>J467-J257</f>
        <v>21160.889999999989</v>
      </c>
    </row>
    <row r="470" spans="1:22" ht="14.5">
      <c r="E470" s="1221"/>
      <c r="F470" s="1221"/>
      <c r="G470" s="1221"/>
      <c r="J470" s="852">
        <v>21158.560000000001</v>
      </c>
    </row>
    <row r="471" spans="1:22" ht="14.5">
      <c r="E471" s="1221"/>
      <c r="F471" s="1221"/>
      <c r="G471" s="1221"/>
      <c r="J471" s="852">
        <f>+J464</f>
        <v>2.5</v>
      </c>
      <c r="K471" s="1245" t="s">
        <v>3751</v>
      </c>
    </row>
    <row r="472" spans="1:22" ht="14.5">
      <c r="E472" s="1221"/>
      <c r="F472" s="1221"/>
      <c r="G472" s="1221"/>
      <c r="J472" s="1262">
        <f>J469-J470-J471</f>
        <v>-0.17000000001280569</v>
      </c>
      <c r="K472" s="1245" t="s">
        <v>3752</v>
      </c>
    </row>
    <row r="473" spans="1:22">
      <c r="F473"/>
    </row>
    <row r="474" spans="1:22" outlineLevel="1">
      <c r="F474"/>
      <c r="J474" s="1269">
        <f>J250+J470</f>
        <v>106011.69000000015</v>
      </c>
    </row>
    <row r="475" spans="1:22" outlineLevel="1">
      <c r="F475"/>
    </row>
    <row r="476" spans="1:22" outlineLevel="1">
      <c r="F476"/>
    </row>
    <row r="477" spans="1:22" outlineLevel="1">
      <c r="F477"/>
    </row>
    <row r="478" spans="1:22" outlineLevel="1">
      <c r="F478"/>
    </row>
    <row r="479" spans="1:22" outlineLevel="1">
      <c r="F479"/>
    </row>
    <row r="480" spans="1:22"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outlineLevel="1">
      <c r="F489"/>
    </row>
    <row r="490" spans="6:6" outlineLevel="1">
      <c r="F490"/>
    </row>
    <row r="491" spans="6:6" outlineLevel="1">
      <c r="F491"/>
    </row>
    <row r="492" spans="6:6" outlineLevel="1">
      <c r="F492"/>
    </row>
    <row r="493" spans="6:6" outlineLevel="1">
      <c r="F493"/>
    </row>
    <row r="494" spans="6:6" outlineLevel="1">
      <c r="F494"/>
    </row>
    <row r="495" spans="6:6" outlineLevel="1">
      <c r="F495"/>
    </row>
    <row r="496" spans="6:6" outlineLevel="1">
      <c r="F496"/>
    </row>
    <row r="497" spans="6:6" outlineLevel="1">
      <c r="F497"/>
    </row>
    <row r="498" spans="6:6" outlineLevel="1">
      <c r="F498"/>
    </row>
    <row r="499" spans="6:6" outlineLevel="1">
      <c r="F499"/>
    </row>
    <row r="500" spans="6:6" outlineLevel="1">
      <c r="F500"/>
    </row>
    <row r="501" spans="6:6" outlineLevel="1">
      <c r="F501"/>
    </row>
    <row r="502" spans="6:6" outlineLevel="1">
      <c r="F502"/>
    </row>
    <row r="503" spans="6:6" outlineLevel="1">
      <c r="F503"/>
    </row>
    <row r="504" spans="6:6" outlineLevel="1">
      <c r="F504"/>
    </row>
    <row r="505" spans="6:6" outlineLevel="1">
      <c r="F505"/>
    </row>
    <row r="506" spans="6:6" outlineLevel="1">
      <c r="F506"/>
    </row>
    <row r="507" spans="6:6" outlineLevel="1">
      <c r="F507"/>
    </row>
    <row r="508" spans="6:6">
      <c r="F508"/>
    </row>
    <row r="509" spans="6:6" outlineLevel="1">
      <c r="F509"/>
    </row>
    <row r="510" spans="6:6" outlineLevel="1">
      <c r="F510"/>
    </row>
    <row r="511" spans="6:6" outlineLevel="1">
      <c r="F511"/>
    </row>
    <row r="512" spans="6:6" outlineLevel="1">
      <c r="F512"/>
    </row>
    <row r="513" spans="6:6" outlineLevel="1">
      <c r="F513"/>
    </row>
    <row r="514" spans="6:6" outlineLevel="1">
      <c r="F514"/>
    </row>
    <row r="515" spans="6:6" outlineLevel="1">
      <c r="F515"/>
    </row>
    <row r="516" spans="6:6" outlineLevel="1">
      <c r="F516"/>
    </row>
    <row r="517" spans="6:6" outlineLevel="1">
      <c r="F517"/>
    </row>
    <row r="518" spans="6:6" outlineLevel="1">
      <c r="F518"/>
    </row>
    <row r="519" spans="6:6" outlineLevel="1">
      <c r="F519"/>
    </row>
    <row r="520" spans="6:6" outlineLevel="1">
      <c r="F520"/>
    </row>
    <row r="521" spans="6:6" outlineLevel="1">
      <c r="F521"/>
    </row>
    <row r="522" spans="6:6" outlineLevel="1">
      <c r="F522"/>
    </row>
    <row r="523" spans="6:6" outlineLevel="1">
      <c r="F523"/>
    </row>
    <row r="524" spans="6:6" outlineLevel="1">
      <c r="F524"/>
    </row>
    <row r="525" spans="6:6" outlineLevel="1">
      <c r="F525"/>
    </row>
    <row r="526" spans="6:6" outlineLevel="1">
      <c r="F526"/>
    </row>
    <row r="527" spans="6:6" outlineLevel="1">
      <c r="F527"/>
    </row>
    <row r="528" spans="6:6">
      <c r="F528"/>
    </row>
    <row r="529" spans="6:6" outlineLevel="1">
      <c r="F529"/>
    </row>
    <row r="530" spans="6:6" outlineLevel="1">
      <c r="F530"/>
    </row>
    <row r="531" spans="6:6" outlineLevel="1">
      <c r="F531"/>
    </row>
    <row r="532" spans="6:6" outlineLevel="1">
      <c r="F532"/>
    </row>
    <row r="533" spans="6:6" outlineLevel="1">
      <c r="F533"/>
    </row>
    <row r="534" spans="6:6" outlineLevel="1">
      <c r="F534"/>
    </row>
    <row r="535" spans="6:6" outlineLevel="1">
      <c r="F535"/>
    </row>
    <row r="536" spans="6:6">
      <c r="F536"/>
    </row>
    <row r="537" spans="6:6" outlineLevel="1">
      <c r="F537"/>
    </row>
    <row r="538" spans="6:6" outlineLevel="1">
      <c r="F538"/>
    </row>
    <row r="539" spans="6:6" outlineLevel="1">
      <c r="F539"/>
    </row>
    <row r="540" spans="6:6" outlineLevel="1">
      <c r="F540"/>
    </row>
    <row r="541" spans="6:6" outlineLevel="1">
      <c r="F541"/>
    </row>
    <row r="542" spans="6:6" outlineLevel="1">
      <c r="F542"/>
    </row>
    <row r="543" spans="6:6" outlineLevel="1">
      <c r="F543"/>
    </row>
    <row r="544" spans="6:6">
      <c r="F544"/>
    </row>
    <row r="545" spans="6:6" outlineLevel="1">
      <c r="F545"/>
    </row>
    <row r="546" spans="6:6" outlineLevel="1">
      <c r="F546"/>
    </row>
    <row r="547" spans="6:6" outlineLevel="1">
      <c r="F547"/>
    </row>
    <row r="548" spans="6:6" outlineLevel="1">
      <c r="F548"/>
    </row>
    <row r="549" spans="6:6" outlineLevel="1">
      <c r="F549"/>
    </row>
    <row r="550" spans="6:6" outlineLevel="1">
      <c r="F550"/>
    </row>
    <row r="551" spans="6:6" outlineLevel="1">
      <c r="F551"/>
    </row>
    <row r="552" spans="6:6" outlineLevel="1">
      <c r="F552"/>
    </row>
    <row r="553" spans="6:6">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outlineLevel="1">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outlineLevel="1">
      <c r="F572"/>
    </row>
    <row r="573" spans="6:6" outlineLevel="1">
      <c r="F573"/>
    </row>
    <row r="574" spans="6:6">
      <c r="F574"/>
    </row>
    <row r="575" spans="6:6" outlineLevel="1">
      <c r="F575"/>
    </row>
    <row r="576" spans="6:6" outlineLevel="1">
      <c r="F576"/>
    </row>
    <row r="577" spans="6:6" outlineLevel="1">
      <c r="F577"/>
    </row>
    <row r="578" spans="6:6" outlineLevel="1">
      <c r="F578"/>
    </row>
    <row r="579" spans="6:6" outlineLevel="1">
      <c r="F579"/>
    </row>
    <row r="580" spans="6:6" outlineLevel="1">
      <c r="F580"/>
    </row>
    <row r="581" spans="6:6">
      <c r="F581"/>
    </row>
    <row r="582" spans="6:6" outlineLevel="1">
      <c r="F582"/>
    </row>
    <row r="583" spans="6:6" outlineLevel="1">
      <c r="F583"/>
    </row>
    <row r="584" spans="6:6">
      <c r="F584"/>
    </row>
    <row r="585" spans="6:6" outlineLevel="1">
      <c r="F585"/>
    </row>
    <row r="586" spans="6:6" outlineLevel="1">
      <c r="F586"/>
    </row>
    <row r="587" spans="6:6" outlineLevel="1">
      <c r="F587"/>
    </row>
    <row r="588" spans="6:6" outlineLevel="1">
      <c r="F588"/>
    </row>
    <row r="589" spans="6:6" outlineLevel="1">
      <c r="F589"/>
    </row>
    <row r="590" spans="6:6" outlineLevel="1">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c r="F689"/>
    </row>
    <row r="690" spans="6:6">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outlineLevel="1">
      <c r="F759"/>
    </row>
    <row r="760" spans="6:6" outlineLevel="1">
      <c r="F760"/>
    </row>
    <row r="761" spans="6:6">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outlineLevel="1">
      <c r="F782"/>
    </row>
    <row r="783" spans="6:6" outlineLevel="1">
      <c r="F783"/>
    </row>
    <row r="784" spans="6:6">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outlineLevel="1">
      <c r="F895"/>
    </row>
    <row r="896" spans="6:6" outlineLevel="1">
      <c r="F896"/>
    </row>
    <row r="897" spans="6:6">
      <c r="F897"/>
    </row>
    <row r="898" spans="6:6" outlineLevel="1">
      <c r="F898"/>
    </row>
    <row r="899" spans="6:6" outlineLevel="1">
      <c r="F899"/>
    </row>
    <row r="900" spans="6:6" outlineLevel="1">
      <c r="F900"/>
    </row>
    <row r="901" spans="6:6" outlineLevel="1">
      <c r="F901"/>
    </row>
    <row r="902" spans="6:6" outlineLevel="1">
      <c r="F902"/>
    </row>
    <row r="903" spans="6:6" outlineLevel="1">
      <c r="F903"/>
    </row>
    <row r="904" spans="6:6" outlineLevel="1">
      <c r="F904"/>
    </row>
    <row r="905" spans="6:6">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outlineLevel="1">
      <c r="F1079"/>
    </row>
    <row r="1080" spans="6:6" outlineLevel="1">
      <c r="F1080"/>
    </row>
    <row r="1081" spans="6:6">
      <c r="F1081"/>
    </row>
    <row r="1082" spans="6:6" outlineLevel="1">
      <c r="F1082"/>
    </row>
    <row r="1083" spans="6:6">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outlineLevel="1">
      <c r="F1090"/>
    </row>
    <row r="1091" spans="6:6" outlineLevel="1">
      <c r="F1091"/>
    </row>
    <row r="1092" spans="6:6">
      <c r="F1092"/>
    </row>
    <row r="1093" spans="6:6" outlineLevel="1">
      <c r="F1093"/>
    </row>
    <row r="1094" spans="6:6" outlineLevel="1">
      <c r="F1094"/>
    </row>
    <row r="1095" spans="6:6" outlineLevel="1">
      <c r="F1095"/>
    </row>
    <row r="1096" spans="6:6" outlineLevel="1">
      <c r="F1096"/>
    </row>
    <row r="1097" spans="6:6">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outlineLevel="1">
      <c r="F1135"/>
    </row>
    <row r="1136" spans="6:6" outlineLevel="1">
      <c r="F1136"/>
    </row>
    <row r="1137" spans="6:6">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outlineLevel="1">
      <c r="F1149"/>
    </row>
    <row r="1150" spans="6:6" outlineLevel="1">
      <c r="F1150"/>
    </row>
    <row r="1151" spans="6:6">
      <c r="F1151"/>
    </row>
    <row r="1152" spans="6:6" outlineLevel="1">
      <c r="F1152"/>
    </row>
    <row r="1153" spans="6:6">
      <c r="F1153"/>
    </row>
    <row r="1154" spans="6:6" outlineLevel="1">
      <c r="F1154"/>
    </row>
    <row r="1155" spans="6:6" outlineLevel="1">
      <c r="F1155"/>
    </row>
    <row r="1156" spans="6:6" outlineLevel="1">
      <c r="F1156"/>
    </row>
    <row r="1157" spans="6:6" outlineLevel="1">
      <c r="F1157"/>
    </row>
    <row r="1158" spans="6:6" outlineLevel="1">
      <c r="F1158"/>
    </row>
    <row r="1159" spans="6:6" outlineLevel="1">
      <c r="F1159"/>
    </row>
    <row r="1160" spans="6:6">
      <c r="F1160"/>
    </row>
    <row r="1161" spans="6:6" outlineLevel="1">
      <c r="F1161"/>
    </row>
    <row r="1162" spans="6:6" outlineLevel="1">
      <c r="F1162"/>
    </row>
    <row r="1163" spans="6:6">
      <c r="F1163"/>
    </row>
    <row r="1164" spans="6:6" outlineLevel="1">
      <c r="F1164"/>
    </row>
    <row r="1165" spans="6:6" outlineLevel="1">
      <c r="F1165"/>
    </row>
    <row r="1166" spans="6:6" outlineLevel="1">
      <c r="F1166"/>
    </row>
    <row r="1167" spans="6:6" outlineLevel="1">
      <c r="F1167"/>
    </row>
    <row r="1168" spans="6:6">
      <c r="F1168"/>
    </row>
    <row r="1169" spans="6:6" outlineLevel="1">
      <c r="F1169"/>
    </row>
    <row r="1170" spans="6:6" outlineLevel="1">
      <c r="F1170"/>
    </row>
    <row r="1171" spans="6:6" outlineLevel="1">
      <c r="F1171"/>
    </row>
    <row r="1172" spans="6:6">
      <c r="F1172"/>
    </row>
    <row r="1173" spans="6:6" outlineLevel="1">
      <c r="F1173"/>
    </row>
    <row r="1174" spans="6:6" outlineLevel="1">
      <c r="F1174"/>
    </row>
    <row r="1175" spans="6:6">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outlineLevel="1">
      <c r="F1182"/>
    </row>
    <row r="1183" spans="6:6" outlineLevel="1">
      <c r="F1183"/>
    </row>
    <row r="1184" spans="6:6">
      <c r="F1184"/>
    </row>
    <row r="1185" spans="6:6" outlineLevel="1">
      <c r="F1185"/>
    </row>
    <row r="1186" spans="6:6" outlineLevel="1">
      <c r="F1186"/>
    </row>
    <row r="1187" spans="6:6" outlineLevel="1">
      <c r="F1187"/>
    </row>
    <row r="1188" spans="6:6" outlineLevel="1">
      <c r="F1188"/>
    </row>
    <row r="1189" spans="6:6">
      <c r="F1189"/>
    </row>
    <row r="1190" spans="6:6" outlineLevel="1">
      <c r="F1190"/>
    </row>
    <row r="1191" spans="6:6">
      <c r="F1191"/>
    </row>
    <row r="1192" spans="6:6" outlineLevel="1">
      <c r="F1192"/>
    </row>
    <row r="1193" spans="6:6">
      <c r="F1193"/>
    </row>
    <row r="1194" spans="6:6" outlineLevel="1">
      <c r="F1194"/>
    </row>
    <row r="1195" spans="6:6">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outlineLevel="1">
      <c r="F1241"/>
    </row>
    <row r="1242" spans="6:6" outlineLevel="1">
      <c r="F1242"/>
    </row>
    <row r="1243" spans="6:6">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outlineLevel="1">
      <c r="F1269"/>
    </row>
    <row r="1270" spans="6:6" outlineLevel="1">
      <c r="F1270"/>
    </row>
    <row r="1271" spans="6:6">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outlineLevel="1">
      <c r="F1290"/>
    </row>
    <row r="1291" spans="6:6" outlineLevel="1">
      <c r="F1291"/>
    </row>
    <row r="1292" spans="6:6">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outlineLevel="1">
      <c r="F1317"/>
    </row>
    <row r="1318" spans="6:6" outlineLevel="1">
      <c r="F1318"/>
    </row>
    <row r="1319" spans="6:6">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outlineLevel="1">
      <c r="F1334"/>
    </row>
    <row r="1335" spans="6:6" outlineLevel="1">
      <c r="F1335"/>
    </row>
    <row r="1336" spans="6:6">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outlineLevel="1">
      <c r="F1368"/>
    </row>
    <row r="1369" spans="6:6" outlineLevel="1">
      <c r="F1369"/>
    </row>
    <row r="1370" spans="6:6">
      <c r="F1370"/>
    </row>
    <row r="1371" spans="6:6" outlineLevel="1">
      <c r="F1371"/>
    </row>
    <row r="1372" spans="6:6" outlineLevel="1">
      <c r="F1372"/>
    </row>
    <row r="1373" spans="6:6" outlineLevel="1">
      <c r="F1373"/>
    </row>
    <row r="1374" spans="6:6" outlineLevel="1">
      <c r="F1374"/>
    </row>
    <row r="1375" spans="6:6">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outlineLevel="1">
      <c r="F1384"/>
    </row>
    <row r="1385" spans="6:6" outlineLevel="1">
      <c r="F1385"/>
    </row>
    <row r="1386" spans="6:6">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outlineLevel="1">
      <c r="F1402"/>
    </row>
    <row r="1403" spans="6:6" outlineLevel="1">
      <c r="F1403"/>
    </row>
    <row r="1404" spans="6:6">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outlineLevel="1">
      <c r="F1564"/>
    </row>
    <row r="1565" spans="6:6" outlineLevel="1">
      <c r="F1565"/>
    </row>
    <row r="1566" spans="6:6">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outlineLevel="1">
      <c r="F1732"/>
    </row>
    <row r="1733" spans="6:6" outlineLevel="1">
      <c r="F1733"/>
    </row>
    <row r="1734" spans="6:6">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outlineLevel="1">
      <c r="F1764"/>
    </row>
    <row r="1765" spans="6:6" outlineLevel="1">
      <c r="F1765"/>
    </row>
    <row r="1766" spans="6:6">
      <c r="F1766"/>
    </row>
    <row r="1767" spans="6:6" outlineLevel="1">
      <c r="F1767"/>
    </row>
    <row r="1768" spans="6:6" outlineLevel="1">
      <c r="F1768"/>
    </row>
    <row r="1769" spans="6:6" outlineLevel="1">
      <c r="F1769"/>
    </row>
    <row r="1770" spans="6:6" outlineLevel="1">
      <c r="F1770"/>
    </row>
    <row r="1771" spans="6:6" outlineLevel="1">
      <c r="F1771"/>
    </row>
    <row r="1772" spans="6:6" outlineLevel="1">
      <c r="F1772"/>
    </row>
    <row r="1773" spans="6:6">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outlineLevel="1">
      <c r="F1782"/>
    </row>
    <row r="1783" spans="6:6" outlineLevel="1">
      <c r="F1783"/>
    </row>
    <row r="1784" spans="6:6">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outlineLevel="1">
      <c r="F1795"/>
    </row>
    <row r="1796" spans="6:6" outlineLevel="1">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row r="5688" spans="6:6">
      <c r="F5688"/>
    </row>
    <row r="5689" spans="6:6">
      <c r="F5689"/>
    </row>
  </sheetData>
  <dataValidations count="1">
    <dataValidation type="textLength" errorStyle="information" allowBlank="1" showInputMessage="1" showErrorMessage="1" error="XLBVal:8=_x000d__x000a_XLBRowCount:3=239_x000d__x000a_XLBColCount:3=22_x000d__x000a_Style:2=2_x000d__x000a_" sqref="A10" xr:uid="{00000000-0002-0000-2100-000000000000}">
      <formula1>0</formula1>
      <formula2>300</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5678"/>
  <sheetViews>
    <sheetView topLeftCell="E250" workbookViewId="0">
      <selection activeCell="J265" sqref="J265"/>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4.453125" bestFit="1" customWidth="1"/>
    <col min="5" max="5" width="39.54296875" bestFit="1" customWidth="1"/>
    <col min="6" max="6" width="11.1796875" style="820" bestFit="1" customWidth="1"/>
    <col min="7" max="7" width="19.26953125" bestFit="1" customWidth="1"/>
    <col min="8" max="8" width="20" bestFit="1" customWidth="1"/>
    <col min="9" max="9" width="14.7265625" bestFit="1" customWidth="1"/>
    <col min="10" max="10" width="21.453125" bestFit="1" customWidth="1"/>
    <col min="11" max="11" width="16.7265625"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269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3758</v>
      </c>
      <c r="D3" s="824"/>
    </row>
    <row r="4" spans="1:22" ht="15" thickBot="1">
      <c r="A4" s="821"/>
      <c r="B4" s="822" t="s">
        <v>621</v>
      </c>
      <c r="C4" s="823" t="s">
        <v>3758</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829"/>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834" t="s">
        <v>3466</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29"/>
      <c r="B12" s="829" t="s">
        <v>3758</v>
      </c>
      <c r="C12" s="839">
        <v>43304</v>
      </c>
      <c r="D12" s="829" t="s">
        <v>3759</v>
      </c>
      <c r="E12" s="830" t="s">
        <v>589</v>
      </c>
      <c r="F12" s="831">
        <v>72442</v>
      </c>
      <c r="G12" s="832">
        <v>727107.83</v>
      </c>
      <c r="H12" s="829">
        <v>1000000</v>
      </c>
      <c r="I12" s="829" t="s">
        <v>322</v>
      </c>
      <c r="J12" s="1265">
        <f>H12</f>
        <v>1000000</v>
      </c>
      <c r="K12" s="840" t="s">
        <v>644</v>
      </c>
      <c r="L12" s="841" t="s">
        <v>645</v>
      </c>
      <c r="M12" s="841" t="s">
        <v>352</v>
      </c>
      <c r="N12" s="841"/>
      <c r="O12" s="841" t="s">
        <v>646</v>
      </c>
      <c r="P12" s="841"/>
      <c r="Q12" s="841" t="s">
        <v>323</v>
      </c>
      <c r="R12" s="841"/>
      <c r="S12" s="829" t="s">
        <v>646</v>
      </c>
      <c r="T12" s="829"/>
      <c r="U12" s="829" t="s">
        <v>323</v>
      </c>
      <c r="V12" s="829"/>
    </row>
    <row r="13" spans="1:22">
      <c r="A13" s="842" t="s">
        <v>647</v>
      </c>
      <c r="B13" s="842"/>
      <c r="C13" s="842"/>
      <c r="D13" s="842"/>
      <c r="E13" s="843"/>
      <c r="F13" s="844"/>
      <c r="G13" s="845">
        <f>SUM(G12:G12)</f>
        <v>727107.83</v>
      </c>
      <c r="H13" s="846">
        <f>SUM(H12:H12)</f>
        <v>1000000</v>
      </c>
      <c r="I13" s="842"/>
      <c r="J13" s="1266">
        <f>SUM(J12:J12)</f>
        <v>1000000</v>
      </c>
      <c r="K13" s="842"/>
      <c r="L13" s="842"/>
      <c r="M13" s="842"/>
      <c r="N13" s="842"/>
      <c r="O13" s="842"/>
      <c r="P13" s="842"/>
      <c r="Q13" s="842"/>
      <c r="R13" s="842"/>
      <c r="S13" s="829"/>
      <c r="T13" s="829"/>
      <c r="U13" s="829"/>
      <c r="V13" s="829"/>
    </row>
    <row r="14" spans="1:22" outlineLevel="1">
      <c r="A14" s="847" t="s">
        <v>82</v>
      </c>
      <c r="B14" s="829" t="s">
        <v>3758</v>
      </c>
      <c r="C14" s="839">
        <v>43312</v>
      </c>
      <c r="D14" s="829" t="s">
        <v>3760</v>
      </c>
      <c r="E14" s="830" t="s">
        <v>3761</v>
      </c>
      <c r="F14" s="831">
        <v>72649</v>
      </c>
      <c r="G14" s="832">
        <v>11706.44</v>
      </c>
      <c r="H14" s="829">
        <v>16100</v>
      </c>
      <c r="I14" s="829" t="s">
        <v>322</v>
      </c>
      <c r="J14" s="1265">
        <f>H14</f>
        <v>16100</v>
      </c>
      <c r="K14" s="840" t="s">
        <v>1297</v>
      </c>
      <c r="L14" s="841" t="s">
        <v>661</v>
      </c>
      <c r="M14" s="841" t="s">
        <v>352</v>
      </c>
      <c r="N14" s="841"/>
      <c r="O14" s="841" t="s">
        <v>2244</v>
      </c>
      <c r="P14" s="841" t="s">
        <v>5</v>
      </c>
      <c r="Q14" s="841" t="s">
        <v>323</v>
      </c>
      <c r="R14" s="841" t="s">
        <v>652</v>
      </c>
      <c r="S14" s="829" t="s">
        <v>2244</v>
      </c>
      <c r="T14" s="829" t="s">
        <v>5</v>
      </c>
      <c r="U14" s="829" t="s">
        <v>323</v>
      </c>
      <c r="V14" s="829" t="s">
        <v>652</v>
      </c>
    </row>
    <row r="15" spans="1:22">
      <c r="A15" s="842" t="s">
        <v>647</v>
      </c>
      <c r="B15" s="842"/>
      <c r="C15" s="842"/>
      <c r="D15" s="842"/>
      <c r="E15" s="843"/>
      <c r="F15" s="844"/>
      <c r="G15" s="845">
        <f>SUM(G14:G14)</f>
        <v>11706.44</v>
      </c>
      <c r="H15" s="846">
        <f>SUM(H14:H14)</f>
        <v>16100</v>
      </c>
      <c r="I15" s="842"/>
      <c r="J15" s="1266">
        <f>SUM(J14:J14)</f>
        <v>16100</v>
      </c>
      <c r="K15" s="842"/>
      <c r="L15" s="842"/>
      <c r="M15" s="842"/>
      <c r="N15" s="842"/>
      <c r="O15" s="842"/>
      <c r="P15" s="842"/>
      <c r="Q15" s="842"/>
      <c r="R15" s="842"/>
      <c r="S15" s="829"/>
      <c r="T15" s="829"/>
      <c r="U15" s="829"/>
      <c r="V15" s="829"/>
    </row>
    <row r="16" spans="1:22" outlineLevel="1">
      <c r="A16" s="847" t="s">
        <v>85</v>
      </c>
      <c r="B16" s="829" t="s">
        <v>3758</v>
      </c>
      <c r="C16" s="839">
        <v>43312</v>
      </c>
      <c r="D16" s="829" t="s">
        <v>3760</v>
      </c>
      <c r="E16" s="830" t="s">
        <v>3761</v>
      </c>
      <c r="F16" s="831">
        <v>72649</v>
      </c>
      <c r="G16" s="832">
        <v>333.02</v>
      </c>
      <c r="H16" s="829">
        <v>458</v>
      </c>
      <c r="I16" s="829" t="s">
        <v>322</v>
      </c>
      <c r="J16" s="1265">
        <f>H16</f>
        <v>458</v>
      </c>
      <c r="K16" s="840" t="s">
        <v>1297</v>
      </c>
      <c r="L16" s="841" t="s">
        <v>661</v>
      </c>
      <c r="M16" s="841" t="s">
        <v>352</v>
      </c>
      <c r="N16" s="841"/>
      <c r="O16" s="841" t="s">
        <v>2244</v>
      </c>
      <c r="P16" s="841" t="s">
        <v>5</v>
      </c>
      <c r="Q16" s="841" t="s">
        <v>323</v>
      </c>
      <c r="R16" s="841" t="s">
        <v>652</v>
      </c>
      <c r="S16" s="829" t="s">
        <v>2244</v>
      </c>
      <c r="T16" s="829" t="s">
        <v>5</v>
      </c>
      <c r="U16" s="829" t="s">
        <v>323</v>
      </c>
      <c r="V16" s="829" t="s">
        <v>652</v>
      </c>
    </row>
    <row r="17" spans="1:22">
      <c r="A17" s="842" t="s">
        <v>647</v>
      </c>
      <c r="B17" s="842"/>
      <c r="C17" s="842"/>
      <c r="D17" s="842"/>
      <c r="E17" s="843"/>
      <c r="F17" s="844"/>
      <c r="G17" s="845">
        <f>SUM(G16:G16)</f>
        <v>333.02</v>
      </c>
      <c r="H17" s="846">
        <f>SUM(H16:H16)</f>
        <v>458</v>
      </c>
      <c r="I17" s="842"/>
      <c r="J17" s="1266">
        <f>SUM(J16:J16)</f>
        <v>458</v>
      </c>
      <c r="K17" s="842"/>
      <c r="L17" s="842"/>
      <c r="M17" s="842"/>
      <c r="N17" s="842"/>
      <c r="O17" s="842"/>
      <c r="P17" s="842"/>
      <c r="Q17" s="842"/>
      <c r="R17" s="842"/>
      <c r="S17" s="829"/>
      <c r="T17" s="829"/>
      <c r="U17" s="829"/>
      <c r="V17" s="829"/>
    </row>
    <row r="18" spans="1:22" outlineLevel="1">
      <c r="A18" s="847" t="s">
        <v>102</v>
      </c>
      <c r="B18" s="829" t="s">
        <v>3758</v>
      </c>
      <c r="C18" s="839">
        <v>43291</v>
      </c>
      <c r="D18" s="829" t="s">
        <v>3762</v>
      </c>
      <c r="E18" s="830" t="s">
        <v>3763</v>
      </c>
      <c r="F18" s="831">
        <v>72628</v>
      </c>
      <c r="G18" s="832">
        <v>9.09</v>
      </c>
      <c r="H18" s="829">
        <v>12</v>
      </c>
      <c r="I18" s="829" t="s">
        <v>322</v>
      </c>
      <c r="J18" s="1265">
        <f t="shared" ref="J18:J23" si="0">H18</f>
        <v>12</v>
      </c>
      <c r="K18" s="840" t="s">
        <v>670</v>
      </c>
      <c r="L18" s="841" t="s">
        <v>661</v>
      </c>
      <c r="M18" s="841" t="s">
        <v>352</v>
      </c>
      <c r="N18" s="841" t="s">
        <v>674</v>
      </c>
      <c r="O18" s="841"/>
      <c r="P18" s="841" t="s">
        <v>5</v>
      </c>
      <c r="Q18" s="841" t="s">
        <v>323</v>
      </c>
      <c r="R18" s="841" t="s">
        <v>652</v>
      </c>
      <c r="S18" s="829"/>
      <c r="T18" s="829" t="s">
        <v>5</v>
      </c>
      <c r="U18" s="829" t="s">
        <v>323</v>
      </c>
      <c r="V18" s="829" t="s">
        <v>652</v>
      </c>
    </row>
    <row r="19" spans="1:22" outlineLevel="1">
      <c r="A19" s="847" t="s">
        <v>102</v>
      </c>
      <c r="B19" s="829" t="s">
        <v>3758</v>
      </c>
      <c r="C19" s="839">
        <v>43291</v>
      </c>
      <c r="D19" s="829" t="s">
        <v>3762</v>
      </c>
      <c r="E19" s="830" t="s">
        <v>3764</v>
      </c>
      <c r="F19" s="831">
        <v>72628</v>
      </c>
      <c r="G19" s="832">
        <v>9.09</v>
      </c>
      <c r="H19" s="829">
        <v>12</v>
      </c>
      <c r="I19" s="829" t="s">
        <v>322</v>
      </c>
      <c r="J19" s="1265">
        <f t="shared" si="0"/>
        <v>12</v>
      </c>
      <c r="K19" s="840" t="s">
        <v>670</v>
      </c>
      <c r="L19" s="841" t="s">
        <v>661</v>
      </c>
      <c r="M19" s="841" t="s">
        <v>352</v>
      </c>
      <c r="N19" s="841" t="s">
        <v>758</v>
      </c>
      <c r="O19" s="841"/>
      <c r="P19" s="841" t="s">
        <v>5</v>
      </c>
      <c r="Q19" s="841" t="s">
        <v>323</v>
      </c>
      <c r="R19" s="841" t="s">
        <v>652</v>
      </c>
      <c r="S19" s="829"/>
      <c r="T19" s="829" t="s">
        <v>5</v>
      </c>
      <c r="U19" s="829" t="s">
        <v>323</v>
      </c>
      <c r="V19" s="829" t="s">
        <v>652</v>
      </c>
    </row>
    <row r="20" spans="1:22" outlineLevel="1">
      <c r="A20" s="847" t="s">
        <v>102</v>
      </c>
      <c r="B20" s="829" t="s">
        <v>3758</v>
      </c>
      <c r="C20" s="839">
        <v>43306</v>
      </c>
      <c r="D20" s="829" t="s">
        <v>3765</v>
      </c>
      <c r="E20" s="830" t="s">
        <v>3766</v>
      </c>
      <c r="F20" s="831">
        <v>72628</v>
      </c>
      <c r="G20" s="832">
        <v>63.61</v>
      </c>
      <c r="H20" s="829">
        <v>84</v>
      </c>
      <c r="I20" s="829" t="s">
        <v>322</v>
      </c>
      <c r="J20" s="1265">
        <f t="shared" si="0"/>
        <v>84</v>
      </c>
      <c r="K20" s="840" t="s">
        <v>670</v>
      </c>
      <c r="L20" s="841" t="s">
        <v>661</v>
      </c>
      <c r="M20" s="841" t="s">
        <v>352</v>
      </c>
      <c r="N20" s="841" t="s">
        <v>674</v>
      </c>
      <c r="O20" s="841"/>
      <c r="P20" s="841" t="s">
        <v>5</v>
      </c>
      <c r="Q20" s="841" t="s">
        <v>323</v>
      </c>
      <c r="R20" s="841" t="s">
        <v>652</v>
      </c>
      <c r="S20" s="829"/>
      <c r="T20" s="829" t="s">
        <v>5</v>
      </c>
      <c r="U20" s="829" t="s">
        <v>323</v>
      </c>
      <c r="V20" s="829" t="s">
        <v>652</v>
      </c>
    </row>
    <row r="21" spans="1:22" outlineLevel="1">
      <c r="A21" s="847" t="s">
        <v>102</v>
      </c>
      <c r="B21" s="829" t="s">
        <v>3758</v>
      </c>
      <c r="C21" s="839">
        <v>43306</v>
      </c>
      <c r="D21" s="829" t="s">
        <v>3765</v>
      </c>
      <c r="E21" s="830" t="s">
        <v>3767</v>
      </c>
      <c r="F21" s="831">
        <v>72628</v>
      </c>
      <c r="G21" s="832">
        <v>63.61</v>
      </c>
      <c r="H21" s="829">
        <v>84</v>
      </c>
      <c r="I21" s="829" t="s">
        <v>322</v>
      </c>
      <c r="J21" s="1265">
        <f t="shared" si="0"/>
        <v>84</v>
      </c>
      <c r="K21" s="840" t="s">
        <v>670</v>
      </c>
      <c r="L21" s="841" t="s">
        <v>661</v>
      </c>
      <c r="M21" s="841" t="s">
        <v>352</v>
      </c>
      <c r="N21" s="841" t="s">
        <v>758</v>
      </c>
      <c r="O21" s="841"/>
      <c r="P21" s="841" t="s">
        <v>5</v>
      </c>
      <c r="Q21" s="841" t="s">
        <v>323</v>
      </c>
      <c r="R21" s="841" t="s">
        <v>652</v>
      </c>
      <c r="S21" s="829"/>
      <c r="T21" s="829" t="s">
        <v>5</v>
      </c>
      <c r="U21" s="829" t="s">
        <v>323</v>
      </c>
      <c r="V21" s="829" t="s">
        <v>652</v>
      </c>
    </row>
    <row r="22" spans="1:22" outlineLevel="1">
      <c r="A22" s="847" t="s">
        <v>102</v>
      </c>
      <c r="B22" s="829" t="s">
        <v>3758</v>
      </c>
      <c r="C22" s="839">
        <v>43307</v>
      </c>
      <c r="D22" s="829" t="s">
        <v>3768</v>
      </c>
      <c r="E22" s="830" t="s">
        <v>3769</v>
      </c>
      <c r="F22" s="831">
        <v>72628</v>
      </c>
      <c r="G22" s="832">
        <v>18.93</v>
      </c>
      <c r="H22" s="829">
        <v>25</v>
      </c>
      <c r="I22" s="829" t="s">
        <v>322</v>
      </c>
      <c r="J22" s="1265">
        <f t="shared" si="0"/>
        <v>25</v>
      </c>
      <c r="K22" s="840" t="s">
        <v>670</v>
      </c>
      <c r="L22" s="841" t="s">
        <v>661</v>
      </c>
      <c r="M22" s="841" t="s">
        <v>352</v>
      </c>
      <c r="N22" s="841" t="s">
        <v>2952</v>
      </c>
      <c r="O22" s="841"/>
      <c r="P22" s="841" t="s">
        <v>5</v>
      </c>
      <c r="Q22" s="841" t="s">
        <v>323</v>
      </c>
      <c r="R22" s="841" t="s">
        <v>652</v>
      </c>
      <c r="S22" s="829"/>
      <c r="T22" s="829" t="s">
        <v>5</v>
      </c>
      <c r="U22" s="829" t="s">
        <v>323</v>
      </c>
      <c r="V22" s="829" t="s">
        <v>652</v>
      </c>
    </row>
    <row r="23" spans="1:22" outlineLevel="1">
      <c r="A23" s="847" t="s">
        <v>102</v>
      </c>
      <c r="B23" s="829" t="s">
        <v>3758</v>
      </c>
      <c r="C23" s="839">
        <v>43305</v>
      </c>
      <c r="D23" s="829" t="s">
        <v>3770</v>
      </c>
      <c r="E23" s="830" t="s">
        <v>3771</v>
      </c>
      <c r="F23" s="831">
        <v>72628</v>
      </c>
      <c r="G23" s="832">
        <v>598.19000000000005</v>
      </c>
      <c r="H23" s="829">
        <v>790</v>
      </c>
      <c r="I23" s="829" t="s">
        <v>322</v>
      </c>
      <c r="J23" s="1265">
        <f t="shared" si="0"/>
        <v>790</v>
      </c>
      <c r="K23" s="840" t="s">
        <v>667</v>
      </c>
      <c r="L23" s="841" t="s">
        <v>661</v>
      </c>
      <c r="M23" s="841" t="s">
        <v>352</v>
      </c>
      <c r="N23" s="841" t="s">
        <v>760</v>
      </c>
      <c r="O23" s="841"/>
      <c r="P23" s="841" t="s">
        <v>5</v>
      </c>
      <c r="Q23" s="841" t="s">
        <v>323</v>
      </c>
      <c r="R23" s="841" t="s">
        <v>652</v>
      </c>
      <c r="S23" s="829"/>
      <c r="T23" s="829" t="s">
        <v>5</v>
      </c>
      <c r="U23" s="829" t="s">
        <v>323</v>
      </c>
      <c r="V23" s="829" t="s">
        <v>652</v>
      </c>
    </row>
    <row r="24" spans="1:22">
      <c r="A24" s="842" t="s">
        <v>647</v>
      </c>
      <c r="B24" s="842"/>
      <c r="C24" s="842"/>
      <c r="D24" s="842"/>
      <c r="E24" s="843"/>
      <c r="F24" s="844"/>
      <c r="G24" s="845">
        <f>SUM(G18:G23)</f>
        <v>762.52</v>
      </c>
      <c r="H24" s="846">
        <f>SUM(H18:H23)</f>
        <v>1007</v>
      </c>
      <c r="I24" s="842"/>
      <c r="J24" s="1266">
        <f>SUM(J18:J23)</f>
        <v>1007</v>
      </c>
      <c r="K24" s="842"/>
      <c r="L24" s="842"/>
      <c r="M24" s="842"/>
      <c r="N24" s="842"/>
      <c r="O24" s="842"/>
      <c r="P24" s="842"/>
      <c r="Q24" s="842"/>
      <c r="R24" s="842"/>
      <c r="S24" s="829"/>
      <c r="T24" s="829"/>
      <c r="U24" s="829"/>
      <c r="V24" s="829"/>
    </row>
    <row r="25" spans="1:22" outlineLevel="1">
      <c r="A25" s="847" t="s">
        <v>105</v>
      </c>
      <c r="B25" s="829" t="s">
        <v>3758</v>
      </c>
      <c r="C25" s="839">
        <v>43306</v>
      </c>
      <c r="D25" s="829" t="s">
        <v>3772</v>
      </c>
      <c r="E25" s="830" t="s">
        <v>3773</v>
      </c>
      <c r="F25" s="831">
        <v>72628</v>
      </c>
      <c r="G25" s="832">
        <v>3.03</v>
      </c>
      <c r="H25" s="829">
        <v>4</v>
      </c>
      <c r="I25" s="829" t="s">
        <v>322</v>
      </c>
      <c r="J25" s="1265">
        <f t="shared" ref="J25:J35" si="1">H25</f>
        <v>4</v>
      </c>
      <c r="K25" s="840" t="s">
        <v>660</v>
      </c>
      <c r="L25" s="841" t="s">
        <v>661</v>
      </c>
      <c r="M25" s="841" t="s">
        <v>352</v>
      </c>
      <c r="N25" s="841" t="s">
        <v>1003</v>
      </c>
      <c r="O25" s="841"/>
      <c r="P25" s="841" t="s">
        <v>5</v>
      </c>
      <c r="Q25" s="841" t="s">
        <v>323</v>
      </c>
      <c r="R25" s="841" t="s">
        <v>652</v>
      </c>
      <c r="S25" s="829"/>
      <c r="T25" s="829" t="s">
        <v>5</v>
      </c>
      <c r="U25" s="829" t="s">
        <v>323</v>
      </c>
      <c r="V25" s="829" t="s">
        <v>652</v>
      </c>
    </row>
    <row r="26" spans="1:22" outlineLevel="1">
      <c r="A26" s="847" t="s">
        <v>105</v>
      </c>
      <c r="B26" s="829" t="s">
        <v>3758</v>
      </c>
      <c r="C26" s="839">
        <v>43306</v>
      </c>
      <c r="D26" s="829" t="s">
        <v>3765</v>
      </c>
      <c r="E26" s="830" t="s">
        <v>3774</v>
      </c>
      <c r="F26" s="831">
        <v>72628</v>
      </c>
      <c r="G26" s="832">
        <v>63.61</v>
      </c>
      <c r="H26" s="829">
        <v>84</v>
      </c>
      <c r="I26" s="829" t="s">
        <v>322</v>
      </c>
      <c r="J26" s="1265">
        <f t="shared" si="1"/>
        <v>84</v>
      </c>
      <c r="K26" s="840" t="s">
        <v>670</v>
      </c>
      <c r="L26" s="841" t="s">
        <v>661</v>
      </c>
      <c r="M26" s="841" t="s">
        <v>352</v>
      </c>
      <c r="N26" s="841" t="s">
        <v>1003</v>
      </c>
      <c r="O26" s="841"/>
      <c r="P26" s="841" t="s">
        <v>5</v>
      </c>
      <c r="Q26" s="841" t="s">
        <v>323</v>
      </c>
      <c r="R26" s="841" t="s">
        <v>652</v>
      </c>
      <c r="S26" s="829"/>
      <c r="T26" s="829" t="s">
        <v>5</v>
      </c>
      <c r="U26" s="829" t="s">
        <v>323</v>
      </c>
      <c r="V26" s="829" t="s">
        <v>652</v>
      </c>
    </row>
    <row r="27" spans="1:22" outlineLevel="1">
      <c r="A27" s="847" t="s">
        <v>105</v>
      </c>
      <c r="B27" s="829" t="s">
        <v>3758</v>
      </c>
      <c r="C27" s="839">
        <v>43306</v>
      </c>
      <c r="D27" s="829" t="s">
        <v>3765</v>
      </c>
      <c r="E27" s="830" t="s">
        <v>3775</v>
      </c>
      <c r="F27" s="831">
        <v>72628</v>
      </c>
      <c r="G27" s="832">
        <v>63.61</v>
      </c>
      <c r="H27" s="829">
        <v>84</v>
      </c>
      <c r="I27" s="829" t="s">
        <v>322</v>
      </c>
      <c r="J27" s="1265">
        <f t="shared" si="1"/>
        <v>84</v>
      </c>
      <c r="K27" s="840" t="s">
        <v>670</v>
      </c>
      <c r="L27" s="841" t="s">
        <v>661</v>
      </c>
      <c r="M27" s="841" t="s">
        <v>352</v>
      </c>
      <c r="N27" s="841" t="s">
        <v>760</v>
      </c>
      <c r="O27" s="841"/>
      <c r="P27" s="841" t="s">
        <v>5</v>
      </c>
      <c r="Q27" s="841" t="s">
        <v>323</v>
      </c>
      <c r="R27" s="841" t="s">
        <v>652</v>
      </c>
      <c r="S27" s="829"/>
      <c r="T27" s="829" t="s">
        <v>5</v>
      </c>
      <c r="U27" s="829" t="s">
        <v>323</v>
      </c>
      <c r="V27" s="829" t="s">
        <v>652</v>
      </c>
    </row>
    <row r="28" spans="1:22" outlineLevel="1">
      <c r="A28" s="847" t="s">
        <v>105</v>
      </c>
      <c r="B28" s="829" t="s">
        <v>3758</v>
      </c>
      <c r="C28" s="839">
        <v>43291</v>
      </c>
      <c r="D28" s="829" t="s">
        <v>3762</v>
      </c>
      <c r="E28" s="830" t="s">
        <v>3776</v>
      </c>
      <c r="F28" s="831">
        <v>72628</v>
      </c>
      <c r="G28" s="832">
        <v>18.170000000000002</v>
      </c>
      <c r="H28" s="829">
        <v>24</v>
      </c>
      <c r="I28" s="829" t="s">
        <v>322</v>
      </c>
      <c r="J28" s="1265">
        <f t="shared" si="1"/>
        <v>24</v>
      </c>
      <c r="K28" s="840" t="s">
        <v>670</v>
      </c>
      <c r="L28" s="841" t="s">
        <v>661</v>
      </c>
      <c r="M28" s="841" t="s">
        <v>352</v>
      </c>
      <c r="N28" s="841" t="s">
        <v>760</v>
      </c>
      <c r="O28" s="841"/>
      <c r="P28" s="841" t="s">
        <v>5</v>
      </c>
      <c r="Q28" s="841" t="s">
        <v>323</v>
      </c>
      <c r="R28" s="841" t="s">
        <v>652</v>
      </c>
      <c r="S28" s="829"/>
      <c r="T28" s="829" t="s">
        <v>5</v>
      </c>
      <c r="U28" s="829" t="s">
        <v>323</v>
      </c>
      <c r="V28" s="829" t="s">
        <v>652</v>
      </c>
    </row>
    <row r="29" spans="1:22" outlineLevel="1">
      <c r="A29" s="847" t="s">
        <v>105</v>
      </c>
      <c r="B29" s="829" t="s">
        <v>3758</v>
      </c>
      <c r="C29" s="839">
        <v>43291</v>
      </c>
      <c r="D29" s="829" t="s">
        <v>3762</v>
      </c>
      <c r="E29" s="830" t="s">
        <v>3777</v>
      </c>
      <c r="F29" s="831">
        <v>72628</v>
      </c>
      <c r="G29" s="832">
        <v>18.170000000000002</v>
      </c>
      <c r="H29" s="829">
        <v>24</v>
      </c>
      <c r="I29" s="829" t="s">
        <v>322</v>
      </c>
      <c r="J29" s="1265">
        <f t="shared" si="1"/>
        <v>24</v>
      </c>
      <c r="K29" s="840" t="s">
        <v>670</v>
      </c>
      <c r="L29" s="841" t="s">
        <v>661</v>
      </c>
      <c r="M29" s="841" t="s">
        <v>352</v>
      </c>
      <c r="N29" s="841" t="s">
        <v>1003</v>
      </c>
      <c r="O29" s="841"/>
      <c r="P29" s="841" t="s">
        <v>5</v>
      </c>
      <c r="Q29" s="841" t="s">
        <v>323</v>
      </c>
      <c r="R29" s="841" t="s">
        <v>652</v>
      </c>
      <c r="S29" s="829"/>
      <c r="T29" s="829" t="s">
        <v>5</v>
      </c>
      <c r="U29" s="829" t="s">
        <v>323</v>
      </c>
      <c r="V29" s="829" t="s">
        <v>652</v>
      </c>
    </row>
    <row r="30" spans="1:22" outlineLevel="1">
      <c r="A30" s="847" t="s">
        <v>105</v>
      </c>
      <c r="B30" s="829" t="s">
        <v>3758</v>
      </c>
      <c r="C30" s="839">
        <v>43306</v>
      </c>
      <c r="D30" s="829" t="s">
        <v>3772</v>
      </c>
      <c r="E30" s="830" t="s">
        <v>3778</v>
      </c>
      <c r="F30" s="831">
        <v>72628</v>
      </c>
      <c r="G30" s="832">
        <v>166.59</v>
      </c>
      <c r="H30" s="829">
        <v>220</v>
      </c>
      <c r="I30" s="829" t="s">
        <v>322</v>
      </c>
      <c r="J30" s="1265">
        <f t="shared" si="1"/>
        <v>220</v>
      </c>
      <c r="K30" s="840" t="s">
        <v>670</v>
      </c>
      <c r="L30" s="841" t="s">
        <v>661</v>
      </c>
      <c r="M30" s="841" t="s">
        <v>352</v>
      </c>
      <c r="N30" s="841" t="s">
        <v>1003</v>
      </c>
      <c r="O30" s="841"/>
      <c r="P30" s="841" t="s">
        <v>5</v>
      </c>
      <c r="Q30" s="841" t="s">
        <v>323</v>
      </c>
      <c r="R30" s="841" t="s">
        <v>652</v>
      </c>
      <c r="S30" s="829"/>
      <c r="T30" s="829" t="s">
        <v>5</v>
      </c>
      <c r="U30" s="829" t="s">
        <v>323</v>
      </c>
      <c r="V30" s="829" t="s">
        <v>652</v>
      </c>
    </row>
    <row r="31" spans="1:22" outlineLevel="1">
      <c r="A31" s="847" t="s">
        <v>105</v>
      </c>
      <c r="B31" s="829" t="s">
        <v>3758</v>
      </c>
      <c r="C31" s="839">
        <v>43306</v>
      </c>
      <c r="D31" s="829" t="s">
        <v>3772</v>
      </c>
      <c r="E31" s="830" t="s">
        <v>3779</v>
      </c>
      <c r="F31" s="831">
        <v>72628</v>
      </c>
      <c r="G31" s="832">
        <v>166.59</v>
      </c>
      <c r="H31" s="829">
        <v>220</v>
      </c>
      <c r="I31" s="829" t="s">
        <v>322</v>
      </c>
      <c r="J31" s="1265">
        <f t="shared" si="1"/>
        <v>220</v>
      </c>
      <c r="K31" s="840" t="s">
        <v>670</v>
      </c>
      <c r="L31" s="841" t="s">
        <v>661</v>
      </c>
      <c r="M31" s="841" t="s">
        <v>352</v>
      </c>
      <c r="N31" s="841" t="s">
        <v>1003</v>
      </c>
      <c r="O31" s="841"/>
      <c r="P31" s="841" t="s">
        <v>5</v>
      </c>
      <c r="Q31" s="841" t="s">
        <v>323</v>
      </c>
      <c r="R31" s="841" t="s">
        <v>652</v>
      </c>
      <c r="S31" s="829"/>
      <c r="T31" s="829" t="s">
        <v>5</v>
      </c>
      <c r="U31" s="829" t="s">
        <v>323</v>
      </c>
      <c r="V31" s="829" t="s">
        <v>652</v>
      </c>
    </row>
    <row r="32" spans="1:22" outlineLevel="1">
      <c r="A32" s="847" t="s">
        <v>105</v>
      </c>
      <c r="B32" s="829" t="s">
        <v>3758</v>
      </c>
      <c r="C32" s="839">
        <v>43306</v>
      </c>
      <c r="D32" s="829" t="s">
        <v>3772</v>
      </c>
      <c r="E32" s="830" t="s">
        <v>3780</v>
      </c>
      <c r="F32" s="831">
        <v>72628</v>
      </c>
      <c r="G32" s="832">
        <v>704.2</v>
      </c>
      <c r="H32" s="829">
        <v>930</v>
      </c>
      <c r="I32" s="829" t="s">
        <v>322</v>
      </c>
      <c r="J32" s="1265">
        <f t="shared" si="1"/>
        <v>930</v>
      </c>
      <c r="K32" s="840" t="s">
        <v>667</v>
      </c>
      <c r="L32" s="841" t="s">
        <v>661</v>
      </c>
      <c r="M32" s="841" t="s">
        <v>352</v>
      </c>
      <c r="N32" s="841" t="s">
        <v>1003</v>
      </c>
      <c r="O32" s="841"/>
      <c r="P32" s="841" t="s">
        <v>5</v>
      </c>
      <c r="Q32" s="841" t="s">
        <v>323</v>
      </c>
      <c r="R32" s="841" t="s">
        <v>652</v>
      </c>
      <c r="S32" s="829"/>
      <c r="T32" s="829" t="s">
        <v>5</v>
      </c>
      <c r="U32" s="829" t="s">
        <v>323</v>
      </c>
      <c r="V32" s="829" t="s">
        <v>652</v>
      </c>
    </row>
    <row r="33" spans="1:22" outlineLevel="1">
      <c r="A33" s="847" t="s">
        <v>105</v>
      </c>
      <c r="B33" s="829" t="s">
        <v>3758</v>
      </c>
      <c r="C33" s="839">
        <v>43306</v>
      </c>
      <c r="D33" s="829" t="s">
        <v>3772</v>
      </c>
      <c r="E33" s="830" t="s">
        <v>3781</v>
      </c>
      <c r="F33" s="831">
        <v>72628</v>
      </c>
      <c r="G33" s="832">
        <v>704.2</v>
      </c>
      <c r="H33" s="829">
        <v>930</v>
      </c>
      <c r="I33" s="829" t="s">
        <v>322</v>
      </c>
      <c r="J33" s="1265">
        <f t="shared" si="1"/>
        <v>930</v>
      </c>
      <c r="K33" s="840" t="s">
        <v>667</v>
      </c>
      <c r="L33" s="841" t="s">
        <v>661</v>
      </c>
      <c r="M33" s="841" t="s">
        <v>352</v>
      </c>
      <c r="N33" s="841" t="s">
        <v>1003</v>
      </c>
      <c r="O33" s="841"/>
      <c r="P33" s="841" t="s">
        <v>5</v>
      </c>
      <c r="Q33" s="841" t="s">
        <v>323</v>
      </c>
      <c r="R33" s="841" t="s">
        <v>652</v>
      </c>
      <c r="S33" s="829"/>
      <c r="T33" s="829" t="s">
        <v>5</v>
      </c>
      <c r="U33" s="829" t="s">
        <v>323</v>
      </c>
      <c r="V33" s="829" t="s">
        <v>652</v>
      </c>
    </row>
    <row r="34" spans="1:22" outlineLevel="1">
      <c r="A34" s="847" t="s">
        <v>105</v>
      </c>
      <c r="B34" s="829" t="s">
        <v>3758</v>
      </c>
      <c r="C34" s="839">
        <v>43306</v>
      </c>
      <c r="D34" s="829" t="s">
        <v>3772</v>
      </c>
      <c r="E34" s="830" t="s">
        <v>3782</v>
      </c>
      <c r="F34" s="831">
        <v>72628</v>
      </c>
      <c r="G34" s="832">
        <v>30.29</v>
      </c>
      <c r="H34" s="829">
        <v>40</v>
      </c>
      <c r="I34" s="829" t="s">
        <v>322</v>
      </c>
      <c r="J34" s="1265">
        <f t="shared" si="1"/>
        <v>40</v>
      </c>
      <c r="K34" s="840" t="s">
        <v>972</v>
      </c>
      <c r="L34" s="841" t="s">
        <v>661</v>
      </c>
      <c r="M34" s="841" t="s">
        <v>352</v>
      </c>
      <c r="N34" s="841"/>
      <c r="O34" s="841"/>
      <c r="P34" s="841" t="s">
        <v>5</v>
      </c>
      <c r="Q34" s="841" t="s">
        <v>323</v>
      </c>
      <c r="R34" s="841" t="s">
        <v>652</v>
      </c>
      <c r="S34" s="829"/>
      <c r="T34" s="829" t="s">
        <v>5</v>
      </c>
      <c r="U34" s="829" t="s">
        <v>323</v>
      </c>
      <c r="V34" s="829" t="s">
        <v>652</v>
      </c>
    </row>
    <row r="35" spans="1:22" outlineLevel="1">
      <c r="A35" s="847" t="s">
        <v>105</v>
      </c>
      <c r="B35" s="829" t="s">
        <v>3758</v>
      </c>
      <c r="C35" s="839">
        <v>43306</v>
      </c>
      <c r="D35" s="829" t="s">
        <v>3772</v>
      </c>
      <c r="E35" s="830" t="s">
        <v>3783</v>
      </c>
      <c r="F35" s="831">
        <v>72628</v>
      </c>
      <c r="G35" s="832">
        <v>7.57</v>
      </c>
      <c r="H35" s="829">
        <v>10</v>
      </c>
      <c r="I35" s="829" t="s">
        <v>322</v>
      </c>
      <c r="J35" s="1265">
        <f t="shared" si="1"/>
        <v>10</v>
      </c>
      <c r="K35" s="840" t="s">
        <v>835</v>
      </c>
      <c r="L35" s="841" t="s">
        <v>661</v>
      </c>
      <c r="M35" s="841" t="s">
        <v>352</v>
      </c>
      <c r="N35" s="841"/>
      <c r="O35" s="841"/>
      <c r="P35" s="841" t="s">
        <v>5</v>
      </c>
      <c r="Q35" s="841" t="s">
        <v>323</v>
      </c>
      <c r="R35" s="841" t="s">
        <v>652</v>
      </c>
      <c r="S35" s="829"/>
      <c r="T35" s="829" t="s">
        <v>5</v>
      </c>
      <c r="U35" s="829" t="s">
        <v>323</v>
      </c>
      <c r="V35" s="829" t="s">
        <v>652</v>
      </c>
    </row>
    <row r="36" spans="1:22">
      <c r="A36" s="842" t="s">
        <v>647</v>
      </c>
      <c r="B36" s="842"/>
      <c r="C36" s="842"/>
      <c r="D36" s="842"/>
      <c r="E36" s="843"/>
      <c r="F36" s="844"/>
      <c r="G36" s="845">
        <f>SUM(G25:G35)</f>
        <v>1946.0300000000002</v>
      </c>
      <c r="H36" s="846">
        <f>SUM(H25:H35)</f>
        <v>2570</v>
      </c>
      <c r="I36" s="842"/>
      <c r="J36" s="1266">
        <f>SUM(J25:J35)</f>
        <v>2570</v>
      </c>
      <c r="K36" s="842"/>
      <c r="L36" s="842"/>
      <c r="M36" s="842"/>
      <c r="N36" s="842"/>
      <c r="O36" s="842"/>
      <c r="P36" s="842"/>
      <c r="Q36" s="842"/>
      <c r="R36" s="842"/>
      <c r="S36" s="829"/>
      <c r="T36" s="829"/>
      <c r="U36" s="829"/>
      <c r="V36" s="829"/>
    </row>
    <row r="37" spans="1:22" outlineLevel="1">
      <c r="A37" s="847" t="s">
        <v>106</v>
      </c>
      <c r="B37" s="829" t="s">
        <v>3758</v>
      </c>
      <c r="C37" s="839">
        <v>43307</v>
      </c>
      <c r="D37" s="829" t="s">
        <v>3784</v>
      </c>
      <c r="E37" s="830" t="s">
        <v>3785</v>
      </c>
      <c r="F37" s="831">
        <v>72628</v>
      </c>
      <c r="G37" s="832">
        <v>347</v>
      </c>
      <c r="H37" s="829">
        <v>458.27</v>
      </c>
      <c r="I37" s="829" t="s">
        <v>322</v>
      </c>
      <c r="J37" s="1265">
        <f>H37</f>
        <v>458.27</v>
      </c>
      <c r="K37" s="840" t="s">
        <v>650</v>
      </c>
      <c r="L37" s="841" t="s">
        <v>661</v>
      </c>
      <c r="M37" s="841" t="s">
        <v>352</v>
      </c>
      <c r="N37" s="841" t="s">
        <v>1003</v>
      </c>
      <c r="O37" s="841"/>
      <c r="P37" s="841" t="s">
        <v>5</v>
      </c>
      <c r="Q37" s="841" t="s">
        <v>323</v>
      </c>
      <c r="R37" s="841" t="s">
        <v>652</v>
      </c>
      <c r="S37" s="829"/>
      <c r="T37" s="829" t="s">
        <v>5</v>
      </c>
      <c r="U37" s="829" t="s">
        <v>323</v>
      </c>
      <c r="V37" s="829" t="s">
        <v>652</v>
      </c>
    </row>
    <row r="38" spans="1:22" outlineLevel="1">
      <c r="A38" s="847" t="s">
        <v>106</v>
      </c>
      <c r="B38" s="829" t="s">
        <v>3758</v>
      </c>
      <c r="C38" s="839">
        <v>43307</v>
      </c>
      <c r="D38" s="829" t="s">
        <v>3786</v>
      </c>
      <c r="E38" s="830" t="s">
        <v>3787</v>
      </c>
      <c r="F38" s="831">
        <v>72628</v>
      </c>
      <c r="G38" s="832">
        <v>21.06</v>
      </c>
      <c r="H38" s="829">
        <v>27.81</v>
      </c>
      <c r="I38" s="829" t="s">
        <v>322</v>
      </c>
      <c r="J38" s="1265">
        <f>H38</f>
        <v>27.81</v>
      </c>
      <c r="K38" s="840" t="s">
        <v>656</v>
      </c>
      <c r="L38" s="841" t="s">
        <v>661</v>
      </c>
      <c r="M38" s="841" t="s">
        <v>352</v>
      </c>
      <c r="N38" s="841" t="s">
        <v>1003</v>
      </c>
      <c r="O38" s="841"/>
      <c r="P38" s="841" t="s">
        <v>5</v>
      </c>
      <c r="Q38" s="841" t="s">
        <v>323</v>
      </c>
      <c r="R38" s="841" t="s">
        <v>652</v>
      </c>
      <c r="S38" s="829"/>
      <c r="T38" s="829" t="s">
        <v>5</v>
      </c>
      <c r="U38" s="829" t="s">
        <v>323</v>
      </c>
      <c r="V38" s="829" t="s">
        <v>652</v>
      </c>
    </row>
    <row r="39" spans="1:22" outlineLevel="1">
      <c r="A39" s="847" t="s">
        <v>106</v>
      </c>
      <c r="B39" s="829" t="s">
        <v>3758</v>
      </c>
      <c r="C39" s="839">
        <v>43306</v>
      </c>
      <c r="D39" s="829" t="s">
        <v>3768</v>
      </c>
      <c r="E39" s="830" t="s">
        <v>3788</v>
      </c>
      <c r="F39" s="831">
        <v>72628</v>
      </c>
      <c r="G39" s="832">
        <v>0.49</v>
      </c>
      <c r="H39" s="829">
        <v>0.65</v>
      </c>
      <c r="I39" s="829" t="s">
        <v>322</v>
      </c>
      <c r="J39" s="1265">
        <f>H39</f>
        <v>0.65</v>
      </c>
      <c r="K39" s="840" t="s">
        <v>694</v>
      </c>
      <c r="L39" s="841" t="s">
        <v>661</v>
      </c>
      <c r="M39" s="841" t="s">
        <v>352</v>
      </c>
      <c r="N39" s="841" t="s">
        <v>1003</v>
      </c>
      <c r="O39" s="841"/>
      <c r="P39" s="841" t="s">
        <v>5</v>
      </c>
      <c r="Q39" s="841" t="s">
        <v>323</v>
      </c>
      <c r="R39" s="841" t="s">
        <v>652</v>
      </c>
      <c r="S39" s="829"/>
      <c r="T39" s="829" t="s">
        <v>5</v>
      </c>
      <c r="U39" s="829" t="s">
        <v>323</v>
      </c>
      <c r="V39" s="829" t="s">
        <v>652</v>
      </c>
    </row>
    <row r="40" spans="1:22" outlineLevel="1">
      <c r="A40" s="847" t="s">
        <v>106</v>
      </c>
      <c r="B40" s="829" t="s">
        <v>3758</v>
      </c>
      <c r="C40" s="839">
        <v>43307</v>
      </c>
      <c r="D40" s="829" t="s">
        <v>3789</v>
      </c>
      <c r="E40" s="830" t="s">
        <v>3790</v>
      </c>
      <c r="F40" s="831">
        <v>72628</v>
      </c>
      <c r="G40" s="832">
        <v>7.43</v>
      </c>
      <c r="H40" s="829">
        <v>9.81</v>
      </c>
      <c r="I40" s="829" t="s">
        <v>322</v>
      </c>
      <c r="J40" s="1265">
        <f>H40</f>
        <v>9.81</v>
      </c>
      <c r="K40" s="840" t="s">
        <v>694</v>
      </c>
      <c r="L40" s="841" t="s">
        <v>661</v>
      </c>
      <c r="M40" s="841" t="s">
        <v>352</v>
      </c>
      <c r="N40" s="841" t="s">
        <v>1003</v>
      </c>
      <c r="O40" s="841"/>
      <c r="P40" s="841" t="s">
        <v>5</v>
      </c>
      <c r="Q40" s="841" t="s">
        <v>323</v>
      </c>
      <c r="R40" s="841" t="s">
        <v>652</v>
      </c>
      <c r="S40" s="829"/>
      <c r="T40" s="829" t="s">
        <v>5</v>
      </c>
      <c r="U40" s="829" t="s">
        <v>323</v>
      </c>
      <c r="V40" s="829" t="s">
        <v>652</v>
      </c>
    </row>
    <row r="41" spans="1:22">
      <c r="A41" s="842" t="s">
        <v>647</v>
      </c>
      <c r="B41" s="842"/>
      <c r="C41" s="842"/>
      <c r="D41" s="842"/>
      <c r="E41" s="843"/>
      <c r="F41" s="844"/>
      <c r="G41" s="845">
        <f>SUM(G37:G40)</f>
        <v>375.98</v>
      </c>
      <c r="H41" s="846">
        <f>SUM(H37:H40)</f>
        <v>496.53999999999996</v>
      </c>
      <c r="I41" s="842"/>
      <c r="J41" s="1266">
        <f>SUM(J37:J40)</f>
        <v>496.53999999999996</v>
      </c>
      <c r="K41" s="842"/>
      <c r="L41" s="842"/>
      <c r="M41" s="842"/>
      <c r="N41" s="842"/>
      <c r="O41" s="842"/>
      <c r="P41" s="842"/>
      <c r="Q41" s="842"/>
      <c r="R41" s="842"/>
      <c r="S41" s="829"/>
      <c r="T41" s="829"/>
      <c r="U41" s="829"/>
      <c r="V41" s="829"/>
    </row>
    <row r="42" spans="1:22" outlineLevel="1">
      <c r="A42" s="847" t="s">
        <v>107</v>
      </c>
      <c r="B42" s="829" t="s">
        <v>3758</v>
      </c>
      <c r="C42" s="839">
        <v>43307</v>
      </c>
      <c r="D42" s="829" t="s">
        <v>3784</v>
      </c>
      <c r="E42" s="830" t="s">
        <v>3791</v>
      </c>
      <c r="F42" s="831">
        <v>72628</v>
      </c>
      <c r="G42" s="832">
        <v>116.12</v>
      </c>
      <c r="H42" s="829">
        <v>153.35</v>
      </c>
      <c r="I42" s="829" t="s">
        <v>322</v>
      </c>
      <c r="J42" s="1265">
        <f>H42</f>
        <v>153.35</v>
      </c>
      <c r="K42" s="840" t="s">
        <v>650</v>
      </c>
      <c r="L42" s="841" t="s">
        <v>661</v>
      </c>
      <c r="M42" s="841" t="s">
        <v>352</v>
      </c>
      <c r="N42" s="841" t="s">
        <v>1891</v>
      </c>
      <c r="O42" s="841"/>
      <c r="P42" s="841" t="s">
        <v>5</v>
      </c>
      <c r="Q42" s="841" t="s">
        <v>323</v>
      </c>
      <c r="R42" s="841" t="s">
        <v>652</v>
      </c>
      <c r="S42" s="829"/>
      <c r="T42" s="829" t="s">
        <v>5</v>
      </c>
      <c r="U42" s="829" t="s">
        <v>323</v>
      </c>
      <c r="V42" s="829" t="s">
        <v>652</v>
      </c>
    </row>
    <row r="43" spans="1:22" outlineLevel="1">
      <c r="A43" s="847" t="s">
        <v>107</v>
      </c>
      <c r="B43" s="829" t="s">
        <v>3758</v>
      </c>
      <c r="C43" s="839">
        <v>43307</v>
      </c>
      <c r="D43" s="829" t="s">
        <v>3786</v>
      </c>
      <c r="E43" s="830" t="s">
        <v>1892</v>
      </c>
      <c r="F43" s="831">
        <v>72628</v>
      </c>
      <c r="G43" s="832">
        <v>7.53</v>
      </c>
      <c r="H43" s="829">
        <v>9.94</v>
      </c>
      <c r="I43" s="829" t="s">
        <v>322</v>
      </c>
      <c r="J43" s="1265">
        <f>H43</f>
        <v>9.94</v>
      </c>
      <c r="K43" s="840" t="s">
        <v>656</v>
      </c>
      <c r="L43" s="841" t="s">
        <v>661</v>
      </c>
      <c r="M43" s="841" t="s">
        <v>352</v>
      </c>
      <c r="N43" s="841" t="s">
        <v>1891</v>
      </c>
      <c r="O43" s="841"/>
      <c r="P43" s="841" t="s">
        <v>5</v>
      </c>
      <c r="Q43" s="841" t="s">
        <v>323</v>
      </c>
      <c r="R43" s="841" t="s">
        <v>652</v>
      </c>
      <c r="S43" s="829"/>
      <c r="T43" s="829" t="s">
        <v>5</v>
      </c>
      <c r="U43" s="829" t="s">
        <v>323</v>
      </c>
      <c r="V43" s="829" t="s">
        <v>652</v>
      </c>
    </row>
    <row r="44" spans="1:22" outlineLevel="1">
      <c r="A44" s="847" t="s">
        <v>107</v>
      </c>
      <c r="B44" s="829" t="s">
        <v>3758</v>
      </c>
      <c r="C44" s="839">
        <v>43306</v>
      </c>
      <c r="D44" s="829" t="s">
        <v>3792</v>
      </c>
      <c r="E44" s="830" t="s">
        <v>3793</v>
      </c>
      <c r="F44" s="831">
        <v>72628</v>
      </c>
      <c r="G44" s="832">
        <v>4.13</v>
      </c>
      <c r="H44" s="829">
        <v>5.46</v>
      </c>
      <c r="I44" s="829" t="s">
        <v>322</v>
      </c>
      <c r="J44" s="1265">
        <f>H44</f>
        <v>5.46</v>
      </c>
      <c r="K44" s="840" t="s">
        <v>691</v>
      </c>
      <c r="L44" s="841" t="s">
        <v>661</v>
      </c>
      <c r="M44" s="841" t="s">
        <v>352</v>
      </c>
      <c r="N44" s="841" t="s">
        <v>1891</v>
      </c>
      <c r="O44" s="841"/>
      <c r="P44" s="841" t="s">
        <v>5</v>
      </c>
      <c r="Q44" s="841" t="s">
        <v>323</v>
      </c>
      <c r="R44" s="841" t="s">
        <v>652</v>
      </c>
      <c r="S44" s="829"/>
      <c r="T44" s="829" t="s">
        <v>5</v>
      </c>
      <c r="U44" s="829" t="s">
        <v>323</v>
      </c>
      <c r="V44" s="829" t="s">
        <v>652</v>
      </c>
    </row>
    <row r="45" spans="1:22" outlineLevel="1">
      <c r="A45" s="847" t="s">
        <v>107</v>
      </c>
      <c r="B45" s="829" t="s">
        <v>3758</v>
      </c>
      <c r="C45" s="839">
        <v>43306</v>
      </c>
      <c r="D45" s="829" t="s">
        <v>3768</v>
      </c>
      <c r="E45" s="830" t="s">
        <v>1894</v>
      </c>
      <c r="F45" s="831">
        <v>72628</v>
      </c>
      <c r="G45" s="832">
        <v>0.17</v>
      </c>
      <c r="H45" s="829">
        <v>0.23</v>
      </c>
      <c r="I45" s="829" t="s">
        <v>322</v>
      </c>
      <c r="J45" s="1265">
        <f>H45</f>
        <v>0.23</v>
      </c>
      <c r="K45" s="840" t="s">
        <v>694</v>
      </c>
      <c r="L45" s="841" t="s">
        <v>661</v>
      </c>
      <c r="M45" s="841" t="s">
        <v>352</v>
      </c>
      <c r="N45" s="841" t="s">
        <v>1891</v>
      </c>
      <c r="O45" s="841"/>
      <c r="P45" s="841" t="s">
        <v>5</v>
      </c>
      <c r="Q45" s="841" t="s">
        <v>323</v>
      </c>
      <c r="R45" s="841" t="s">
        <v>652</v>
      </c>
      <c r="S45" s="829"/>
      <c r="T45" s="829" t="s">
        <v>5</v>
      </c>
      <c r="U45" s="829" t="s">
        <v>323</v>
      </c>
      <c r="V45" s="829" t="s">
        <v>652</v>
      </c>
    </row>
    <row r="46" spans="1:22" outlineLevel="1">
      <c r="A46" s="847" t="s">
        <v>107</v>
      </c>
      <c r="B46" s="829" t="s">
        <v>3758</v>
      </c>
      <c r="C46" s="839">
        <v>43307</v>
      </c>
      <c r="D46" s="829" t="s">
        <v>3789</v>
      </c>
      <c r="E46" s="830" t="s">
        <v>1893</v>
      </c>
      <c r="F46" s="831">
        <v>72628</v>
      </c>
      <c r="G46" s="832">
        <v>2.66</v>
      </c>
      <c r="H46" s="829">
        <v>3.51</v>
      </c>
      <c r="I46" s="829" t="s">
        <v>322</v>
      </c>
      <c r="J46" s="1265">
        <f>H46</f>
        <v>3.51</v>
      </c>
      <c r="K46" s="840" t="s">
        <v>694</v>
      </c>
      <c r="L46" s="841" t="s">
        <v>661</v>
      </c>
      <c r="M46" s="841" t="s">
        <v>352</v>
      </c>
      <c r="N46" s="841" t="s">
        <v>1891</v>
      </c>
      <c r="O46" s="841"/>
      <c r="P46" s="841" t="s">
        <v>5</v>
      </c>
      <c r="Q46" s="841" t="s">
        <v>323</v>
      </c>
      <c r="R46" s="841" t="s">
        <v>652</v>
      </c>
      <c r="S46" s="829"/>
      <c r="T46" s="829" t="s">
        <v>5</v>
      </c>
      <c r="U46" s="829" t="s">
        <v>323</v>
      </c>
      <c r="V46" s="829" t="s">
        <v>652</v>
      </c>
    </row>
    <row r="47" spans="1:22">
      <c r="A47" s="842" t="s">
        <v>647</v>
      </c>
      <c r="B47" s="842"/>
      <c r="C47" s="842"/>
      <c r="D47" s="842"/>
      <c r="E47" s="843"/>
      <c r="F47" s="844"/>
      <c r="G47" s="845">
        <f>SUM(G42:G46)</f>
        <v>130.61000000000001</v>
      </c>
      <c r="H47" s="846">
        <f>SUM(H42:H46)</f>
        <v>172.48999999999998</v>
      </c>
      <c r="I47" s="842"/>
      <c r="J47" s="1266">
        <f>SUM(J42:J46)</f>
        <v>172.48999999999998</v>
      </c>
      <c r="K47" s="842"/>
      <c r="L47" s="842"/>
      <c r="M47" s="842"/>
      <c r="N47" s="842"/>
      <c r="O47" s="842"/>
      <c r="P47" s="842"/>
      <c r="Q47" s="842"/>
      <c r="R47" s="842"/>
      <c r="S47" s="829"/>
      <c r="T47" s="829"/>
      <c r="U47" s="829"/>
      <c r="V47" s="829"/>
    </row>
    <row r="48" spans="1:22" outlineLevel="1">
      <c r="A48" s="847" t="s">
        <v>108</v>
      </c>
      <c r="B48" s="829" t="s">
        <v>3758</v>
      </c>
      <c r="C48" s="839">
        <v>43307</v>
      </c>
      <c r="D48" s="829" t="s">
        <v>3784</v>
      </c>
      <c r="E48" s="830" t="s">
        <v>3489</v>
      </c>
      <c r="F48" s="831">
        <v>72628</v>
      </c>
      <c r="G48" s="832">
        <v>1790.86</v>
      </c>
      <c r="H48" s="829">
        <v>2365.09</v>
      </c>
      <c r="I48" s="829" t="s">
        <v>322</v>
      </c>
      <c r="J48" s="1265">
        <f>H48</f>
        <v>2365.09</v>
      </c>
      <c r="K48" s="840" t="s">
        <v>650</v>
      </c>
      <c r="L48" s="841" t="s">
        <v>661</v>
      </c>
      <c r="M48" s="841" t="s">
        <v>352</v>
      </c>
      <c r="N48" s="841" t="s">
        <v>674</v>
      </c>
      <c r="O48" s="841"/>
      <c r="P48" s="841" t="s">
        <v>5</v>
      </c>
      <c r="Q48" s="841" t="s">
        <v>323</v>
      </c>
      <c r="R48" s="841" t="s">
        <v>652</v>
      </c>
      <c r="S48" s="829"/>
      <c r="T48" s="829" t="s">
        <v>5</v>
      </c>
      <c r="U48" s="829" t="s">
        <v>323</v>
      </c>
      <c r="V48" s="829" t="s">
        <v>652</v>
      </c>
    </row>
    <row r="49" spans="1:22" outlineLevel="1">
      <c r="A49" s="847" t="s">
        <v>108</v>
      </c>
      <c r="B49" s="829" t="s">
        <v>3758</v>
      </c>
      <c r="C49" s="839">
        <v>43307</v>
      </c>
      <c r="D49" s="829" t="s">
        <v>3786</v>
      </c>
      <c r="E49" s="830" t="s">
        <v>709</v>
      </c>
      <c r="F49" s="831">
        <v>72628</v>
      </c>
      <c r="G49" s="832">
        <v>113.88</v>
      </c>
      <c r="H49" s="829">
        <v>150.38999999999999</v>
      </c>
      <c r="I49" s="829" t="s">
        <v>322</v>
      </c>
      <c r="J49" s="1265">
        <f>H49</f>
        <v>150.38999999999999</v>
      </c>
      <c r="K49" s="840" t="s">
        <v>656</v>
      </c>
      <c r="L49" s="841" t="s">
        <v>661</v>
      </c>
      <c r="M49" s="841" t="s">
        <v>352</v>
      </c>
      <c r="N49" s="841" t="s">
        <v>674</v>
      </c>
      <c r="O49" s="841"/>
      <c r="P49" s="841" t="s">
        <v>5</v>
      </c>
      <c r="Q49" s="841" t="s">
        <v>323</v>
      </c>
      <c r="R49" s="841" t="s">
        <v>652</v>
      </c>
      <c r="S49" s="829"/>
      <c r="T49" s="829" t="s">
        <v>5</v>
      </c>
      <c r="U49" s="829" t="s">
        <v>323</v>
      </c>
      <c r="V49" s="829" t="s">
        <v>652</v>
      </c>
    </row>
    <row r="50" spans="1:22" outlineLevel="1">
      <c r="A50" s="847" t="s">
        <v>108</v>
      </c>
      <c r="B50" s="829" t="s">
        <v>3758</v>
      </c>
      <c r="C50" s="839">
        <v>43306</v>
      </c>
      <c r="D50" s="829" t="s">
        <v>3768</v>
      </c>
      <c r="E50" s="830" t="s">
        <v>3794</v>
      </c>
      <c r="F50" s="831">
        <v>72628</v>
      </c>
      <c r="G50" s="832">
        <v>2.68</v>
      </c>
      <c r="H50" s="829">
        <v>3.54</v>
      </c>
      <c r="I50" s="829" t="s">
        <v>322</v>
      </c>
      <c r="J50" s="1265">
        <f>H50</f>
        <v>3.54</v>
      </c>
      <c r="K50" s="840" t="s">
        <v>694</v>
      </c>
      <c r="L50" s="841" t="s">
        <v>661</v>
      </c>
      <c r="M50" s="841" t="s">
        <v>352</v>
      </c>
      <c r="N50" s="841" t="s">
        <v>674</v>
      </c>
      <c r="O50" s="841"/>
      <c r="P50" s="841" t="s">
        <v>5</v>
      </c>
      <c r="Q50" s="841" t="s">
        <v>323</v>
      </c>
      <c r="R50" s="841" t="s">
        <v>652</v>
      </c>
      <c r="S50" s="829"/>
      <c r="T50" s="829" t="s">
        <v>5</v>
      </c>
      <c r="U50" s="829" t="s">
        <v>323</v>
      </c>
      <c r="V50" s="829" t="s">
        <v>652</v>
      </c>
    </row>
    <row r="51" spans="1:22" outlineLevel="1">
      <c r="A51" s="847" t="s">
        <v>108</v>
      </c>
      <c r="B51" s="829" t="s">
        <v>3758</v>
      </c>
      <c r="C51" s="839">
        <v>43307</v>
      </c>
      <c r="D51" s="829" t="s">
        <v>3789</v>
      </c>
      <c r="E51" s="830" t="s">
        <v>710</v>
      </c>
      <c r="F51" s="831">
        <v>72628</v>
      </c>
      <c r="G51" s="832">
        <v>40.19</v>
      </c>
      <c r="H51" s="829">
        <v>53.08</v>
      </c>
      <c r="I51" s="829" t="s">
        <v>322</v>
      </c>
      <c r="J51" s="1265">
        <f>H51</f>
        <v>53.08</v>
      </c>
      <c r="K51" s="840" t="s">
        <v>694</v>
      </c>
      <c r="L51" s="841" t="s">
        <v>661</v>
      </c>
      <c r="M51" s="841" t="s">
        <v>352</v>
      </c>
      <c r="N51" s="841" t="s">
        <v>674</v>
      </c>
      <c r="O51" s="841"/>
      <c r="P51" s="841" t="s">
        <v>5</v>
      </c>
      <c r="Q51" s="841" t="s">
        <v>323</v>
      </c>
      <c r="R51" s="841" t="s">
        <v>652</v>
      </c>
      <c r="S51" s="829"/>
      <c r="T51" s="829" t="s">
        <v>5</v>
      </c>
      <c r="U51" s="829" t="s">
        <v>323</v>
      </c>
      <c r="V51" s="829" t="s">
        <v>652</v>
      </c>
    </row>
    <row r="52" spans="1:22">
      <c r="A52" s="842" t="s">
        <v>647</v>
      </c>
      <c r="B52" s="842"/>
      <c r="C52" s="842"/>
      <c r="D52" s="842"/>
      <c r="E52" s="843"/>
      <c r="F52" s="844"/>
      <c r="G52" s="845">
        <f>SUM(G48:G51)</f>
        <v>1947.61</v>
      </c>
      <c r="H52" s="846">
        <f>SUM(H48:H51)</f>
        <v>2572.1</v>
      </c>
      <c r="I52" s="842"/>
      <c r="J52" s="1266">
        <f>SUM(J48:J51)</f>
        <v>2572.1</v>
      </c>
      <c r="K52" s="842"/>
      <c r="L52" s="842"/>
      <c r="M52" s="842"/>
      <c r="N52" s="842"/>
      <c r="O52" s="842"/>
      <c r="P52" s="842"/>
      <c r="Q52" s="842"/>
      <c r="R52" s="842"/>
      <c r="S52" s="829"/>
      <c r="T52" s="829"/>
      <c r="U52" s="829"/>
      <c r="V52" s="829"/>
    </row>
    <row r="53" spans="1:22" outlineLevel="1">
      <c r="A53" s="847" t="s">
        <v>109</v>
      </c>
      <c r="B53" s="829" t="s">
        <v>3758</v>
      </c>
      <c r="C53" s="839">
        <v>43307</v>
      </c>
      <c r="D53" s="829" t="s">
        <v>3784</v>
      </c>
      <c r="E53" s="830" t="s">
        <v>3795</v>
      </c>
      <c r="F53" s="831">
        <v>72628</v>
      </c>
      <c r="G53" s="832">
        <v>1295.53</v>
      </c>
      <c r="H53" s="829">
        <v>1710.94</v>
      </c>
      <c r="I53" s="829" t="s">
        <v>322</v>
      </c>
      <c r="J53" s="1265">
        <f>H53</f>
        <v>1710.94</v>
      </c>
      <c r="K53" s="840" t="s">
        <v>650</v>
      </c>
      <c r="L53" s="841" t="s">
        <v>661</v>
      </c>
      <c r="M53" s="841" t="s">
        <v>352</v>
      </c>
      <c r="N53" s="841" t="s">
        <v>1021</v>
      </c>
      <c r="O53" s="841"/>
      <c r="P53" s="841" t="s">
        <v>5</v>
      </c>
      <c r="Q53" s="841" t="s">
        <v>323</v>
      </c>
      <c r="R53" s="841" t="s">
        <v>652</v>
      </c>
      <c r="S53" s="829"/>
      <c r="T53" s="829" t="s">
        <v>5</v>
      </c>
      <c r="U53" s="829" t="s">
        <v>323</v>
      </c>
      <c r="V53" s="829" t="s">
        <v>652</v>
      </c>
    </row>
    <row r="54" spans="1:22" outlineLevel="1">
      <c r="A54" s="847" t="s">
        <v>109</v>
      </c>
      <c r="B54" s="829" t="s">
        <v>3758</v>
      </c>
      <c r="C54" s="839">
        <v>43307</v>
      </c>
      <c r="D54" s="829" t="s">
        <v>3786</v>
      </c>
      <c r="E54" s="830" t="s">
        <v>716</v>
      </c>
      <c r="F54" s="831">
        <v>72628</v>
      </c>
      <c r="G54" s="832">
        <v>85.02</v>
      </c>
      <c r="H54" s="829">
        <v>112.28</v>
      </c>
      <c r="I54" s="829" t="s">
        <v>322</v>
      </c>
      <c r="J54" s="1265">
        <f>H54</f>
        <v>112.28</v>
      </c>
      <c r="K54" s="840" t="s">
        <v>656</v>
      </c>
      <c r="L54" s="841" t="s">
        <v>661</v>
      </c>
      <c r="M54" s="841" t="s">
        <v>352</v>
      </c>
      <c r="N54" s="841" t="s">
        <v>662</v>
      </c>
      <c r="O54" s="841"/>
      <c r="P54" s="841" t="s">
        <v>5</v>
      </c>
      <c r="Q54" s="841" t="s">
        <v>323</v>
      </c>
      <c r="R54" s="841" t="s">
        <v>652</v>
      </c>
      <c r="S54" s="829"/>
      <c r="T54" s="829" t="s">
        <v>5</v>
      </c>
      <c r="U54" s="829" t="s">
        <v>323</v>
      </c>
      <c r="V54" s="829" t="s">
        <v>652</v>
      </c>
    </row>
    <row r="55" spans="1:22" outlineLevel="1">
      <c r="A55" s="847" t="s">
        <v>109</v>
      </c>
      <c r="B55" s="829" t="s">
        <v>3758</v>
      </c>
      <c r="C55" s="839">
        <v>43306</v>
      </c>
      <c r="D55" s="829" t="s">
        <v>3768</v>
      </c>
      <c r="E55" s="830" t="s">
        <v>722</v>
      </c>
      <c r="F55" s="831">
        <v>72628</v>
      </c>
      <c r="G55" s="832">
        <v>2</v>
      </c>
      <c r="H55" s="829">
        <v>2.64</v>
      </c>
      <c r="I55" s="829" t="s">
        <v>322</v>
      </c>
      <c r="J55" s="1265">
        <f>H55</f>
        <v>2.64</v>
      </c>
      <c r="K55" s="840" t="s">
        <v>694</v>
      </c>
      <c r="L55" s="841" t="s">
        <v>661</v>
      </c>
      <c r="M55" s="841" t="s">
        <v>352</v>
      </c>
      <c r="N55" s="841" t="s">
        <v>662</v>
      </c>
      <c r="O55" s="841"/>
      <c r="P55" s="841" t="s">
        <v>5</v>
      </c>
      <c r="Q55" s="841" t="s">
        <v>323</v>
      </c>
      <c r="R55" s="841" t="s">
        <v>652</v>
      </c>
      <c r="S55" s="829"/>
      <c r="T55" s="829" t="s">
        <v>5</v>
      </c>
      <c r="U55" s="829" t="s">
        <v>323</v>
      </c>
      <c r="V55" s="829" t="s">
        <v>652</v>
      </c>
    </row>
    <row r="56" spans="1:22" outlineLevel="1">
      <c r="A56" s="847" t="s">
        <v>109</v>
      </c>
      <c r="B56" s="829" t="s">
        <v>3758</v>
      </c>
      <c r="C56" s="839">
        <v>43307</v>
      </c>
      <c r="D56" s="829" t="s">
        <v>3789</v>
      </c>
      <c r="E56" s="830" t="s">
        <v>719</v>
      </c>
      <c r="F56" s="831">
        <v>72628</v>
      </c>
      <c r="G56" s="832">
        <v>30.01</v>
      </c>
      <c r="H56" s="829">
        <v>39.630000000000003</v>
      </c>
      <c r="I56" s="829" t="s">
        <v>322</v>
      </c>
      <c r="J56" s="1265">
        <f>H56</f>
        <v>39.630000000000003</v>
      </c>
      <c r="K56" s="840" t="s">
        <v>694</v>
      </c>
      <c r="L56" s="841" t="s">
        <v>661</v>
      </c>
      <c r="M56" s="841" t="s">
        <v>352</v>
      </c>
      <c r="N56" s="841" t="s">
        <v>1021</v>
      </c>
      <c r="O56" s="841"/>
      <c r="P56" s="841" t="s">
        <v>5</v>
      </c>
      <c r="Q56" s="841" t="s">
        <v>323</v>
      </c>
      <c r="R56" s="841" t="s">
        <v>652</v>
      </c>
      <c r="S56" s="829"/>
      <c r="T56" s="829" t="s">
        <v>5</v>
      </c>
      <c r="U56" s="829" t="s">
        <v>323</v>
      </c>
      <c r="V56" s="829" t="s">
        <v>652</v>
      </c>
    </row>
    <row r="57" spans="1:22">
      <c r="A57" s="842" t="s">
        <v>647</v>
      </c>
      <c r="B57" s="842"/>
      <c r="C57" s="842"/>
      <c r="D57" s="842"/>
      <c r="E57" s="843"/>
      <c r="F57" s="844"/>
      <c r="G57" s="845">
        <f>SUM(G53:G56)</f>
        <v>1412.56</v>
      </c>
      <c r="H57" s="846">
        <f>SUM(H53:H56)</f>
        <v>1865.4900000000002</v>
      </c>
      <c r="I57" s="842"/>
      <c r="J57" s="1266">
        <f>SUM(J53:J56)</f>
        <v>1865.4900000000002</v>
      </c>
      <c r="K57" s="842"/>
      <c r="L57" s="842"/>
      <c r="M57" s="842"/>
      <c r="N57" s="842"/>
      <c r="O57" s="842"/>
      <c r="P57" s="842"/>
      <c r="Q57" s="842"/>
      <c r="R57" s="842"/>
      <c r="S57" s="829"/>
      <c r="T57" s="829"/>
      <c r="U57" s="829"/>
      <c r="V57" s="829"/>
    </row>
    <row r="58" spans="1:22" outlineLevel="1">
      <c r="A58" s="847" t="s">
        <v>110</v>
      </c>
      <c r="B58" s="829" t="s">
        <v>3758</v>
      </c>
      <c r="C58" s="839">
        <v>43307</v>
      </c>
      <c r="D58" s="829" t="s">
        <v>3784</v>
      </c>
      <c r="E58" s="830" t="s">
        <v>3795</v>
      </c>
      <c r="F58" s="831">
        <v>72628</v>
      </c>
      <c r="G58" s="832">
        <v>1295.53</v>
      </c>
      <c r="H58" s="829">
        <v>1710.94</v>
      </c>
      <c r="I58" s="829" t="s">
        <v>322</v>
      </c>
      <c r="J58" s="1265">
        <f>H58</f>
        <v>1710.94</v>
      </c>
      <c r="K58" s="840" t="s">
        <v>650</v>
      </c>
      <c r="L58" s="841" t="s">
        <v>661</v>
      </c>
      <c r="M58" s="841" t="s">
        <v>352</v>
      </c>
      <c r="N58" s="841" t="s">
        <v>1021</v>
      </c>
      <c r="O58" s="841"/>
      <c r="P58" s="841" t="s">
        <v>5</v>
      </c>
      <c r="Q58" s="841" t="s">
        <v>323</v>
      </c>
      <c r="R58" s="841" t="s">
        <v>652</v>
      </c>
      <c r="S58" s="829"/>
      <c r="T58" s="829" t="s">
        <v>5</v>
      </c>
      <c r="U58" s="829" t="s">
        <v>323</v>
      </c>
      <c r="V58" s="829" t="s">
        <v>652</v>
      </c>
    </row>
    <row r="59" spans="1:22" outlineLevel="1">
      <c r="A59" s="847" t="s">
        <v>110</v>
      </c>
      <c r="B59" s="829" t="s">
        <v>3758</v>
      </c>
      <c r="C59" s="839">
        <v>43307</v>
      </c>
      <c r="D59" s="829" t="s">
        <v>3786</v>
      </c>
      <c r="E59" s="830" t="s">
        <v>716</v>
      </c>
      <c r="F59" s="831">
        <v>72628</v>
      </c>
      <c r="G59" s="832">
        <v>85.02</v>
      </c>
      <c r="H59" s="829">
        <v>112.28</v>
      </c>
      <c r="I59" s="829" t="s">
        <v>322</v>
      </c>
      <c r="J59" s="1265">
        <f>H59</f>
        <v>112.28</v>
      </c>
      <c r="K59" s="840" t="s">
        <v>656</v>
      </c>
      <c r="L59" s="841" t="s">
        <v>661</v>
      </c>
      <c r="M59" s="841" t="s">
        <v>352</v>
      </c>
      <c r="N59" s="841" t="s">
        <v>662</v>
      </c>
      <c r="O59" s="841"/>
      <c r="P59" s="841" t="s">
        <v>5</v>
      </c>
      <c r="Q59" s="841" t="s">
        <v>323</v>
      </c>
      <c r="R59" s="841" t="s">
        <v>652</v>
      </c>
      <c r="S59" s="829"/>
      <c r="T59" s="829" t="s">
        <v>5</v>
      </c>
      <c r="U59" s="829" t="s">
        <v>323</v>
      </c>
      <c r="V59" s="829" t="s">
        <v>652</v>
      </c>
    </row>
    <row r="60" spans="1:22" outlineLevel="1">
      <c r="A60" s="847" t="s">
        <v>110</v>
      </c>
      <c r="B60" s="829" t="s">
        <v>3758</v>
      </c>
      <c r="C60" s="839">
        <v>43306</v>
      </c>
      <c r="D60" s="829" t="s">
        <v>3768</v>
      </c>
      <c r="E60" s="830" t="s">
        <v>722</v>
      </c>
      <c r="F60" s="831">
        <v>72628</v>
      </c>
      <c r="G60" s="832">
        <v>2</v>
      </c>
      <c r="H60" s="829">
        <v>2.64</v>
      </c>
      <c r="I60" s="829" t="s">
        <v>322</v>
      </c>
      <c r="J60" s="1265">
        <f>H60</f>
        <v>2.64</v>
      </c>
      <c r="K60" s="840" t="s">
        <v>694</v>
      </c>
      <c r="L60" s="841" t="s">
        <v>661</v>
      </c>
      <c r="M60" s="841" t="s">
        <v>352</v>
      </c>
      <c r="N60" s="841" t="s">
        <v>662</v>
      </c>
      <c r="O60" s="841"/>
      <c r="P60" s="841" t="s">
        <v>5</v>
      </c>
      <c r="Q60" s="841" t="s">
        <v>323</v>
      </c>
      <c r="R60" s="841" t="s">
        <v>652</v>
      </c>
      <c r="S60" s="829"/>
      <c r="T60" s="829" t="s">
        <v>5</v>
      </c>
      <c r="U60" s="829" t="s">
        <v>323</v>
      </c>
      <c r="V60" s="829" t="s">
        <v>652</v>
      </c>
    </row>
    <row r="61" spans="1:22" outlineLevel="1">
      <c r="A61" s="847" t="s">
        <v>110</v>
      </c>
      <c r="B61" s="829" t="s">
        <v>3758</v>
      </c>
      <c r="C61" s="839">
        <v>43307</v>
      </c>
      <c r="D61" s="829" t="s">
        <v>3789</v>
      </c>
      <c r="E61" s="830" t="s">
        <v>719</v>
      </c>
      <c r="F61" s="831">
        <v>72628</v>
      </c>
      <c r="G61" s="832">
        <v>30.01</v>
      </c>
      <c r="H61" s="829">
        <v>39.630000000000003</v>
      </c>
      <c r="I61" s="829" t="s">
        <v>322</v>
      </c>
      <c r="J61" s="1265">
        <f>H61</f>
        <v>39.630000000000003</v>
      </c>
      <c r="K61" s="840" t="s">
        <v>694</v>
      </c>
      <c r="L61" s="841" t="s">
        <v>661</v>
      </c>
      <c r="M61" s="841" t="s">
        <v>352</v>
      </c>
      <c r="N61" s="841" t="s">
        <v>1021</v>
      </c>
      <c r="O61" s="841"/>
      <c r="P61" s="841" t="s">
        <v>5</v>
      </c>
      <c r="Q61" s="841" t="s">
        <v>323</v>
      </c>
      <c r="R61" s="841" t="s">
        <v>652</v>
      </c>
      <c r="S61" s="829"/>
      <c r="T61" s="829" t="s">
        <v>5</v>
      </c>
      <c r="U61" s="829" t="s">
        <v>323</v>
      </c>
      <c r="V61" s="829" t="s">
        <v>652</v>
      </c>
    </row>
    <row r="62" spans="1:22">
      <c r="A62" s="842" t="s">
        <v>647</v>
      </c>
      <c r="B62" s="842"/>
      <c r="C62" s="842"/>
      <c r="D62" s="842"/>
      <c r="E62" s="843"/>
      <c r="F62" s="844"/>
      <c r="G62" s="845">
        <f>SUM(G58:G61)</f>
        <v>1412.56</v>
      </c>
      <c r="H62" s="846">
        <f>SUM(H58:H61)</f>
        <v>1865.4900000000002</v>
      </c>
      <c r="I62" s="842"/>
      <c r="J62" s="1266">
        <f>SUM(J58:J61)</f>
        <v>1865.4900000000002</v>
      </c>
      <c r="K62" s="842"/>
      <c r="L62" s="842"/>
      <c r="M62" s="842"/>
      <c r="N62" s="842"/>
      <c r="O62" s="842"/>
      <c r="P62" s="842"/>
      <c r="Q62" s="842"/>
      <c r="R62" s="842"/>
      <c r="S62" s="829"/>
      <c r="T62" s="829"/>
      <c r="U62" s="829"/>
      <c r="V62" s="829"/>
    </row>
    <row r="63" spans="1:22" outlineLevel="1">
      <c r="A63" s="847" t="s">
        <v>112</v>
      </c>
      <c r="B63" s="829" t="s">
        <v>3758</v>
      </c>
      <c r="C63" s="839">
        <v>43307</v>
      </c>
      <c r="D63" s="829" t="s">
        <v>3784</v>
      </c>
      <c r="E63" s="830" t="s">
        <v>3796</v>
      </c>
      <c r="F63" s="831">
        <v>72628</v>
      </c>
      <c r="G63" s="832">
        <v>627.32000000000005</v>
      </c>
      <c r="H63" s="829">
        <v>828.47</v>
      </c>
      <c r="I63" s="829" t="s">
        <v>322</v>
      </c>
      <c r="J63" s="1265">
        <f>H63</f>
        <v>828.47</v>
      </c>
      <c r="K63" s="840" t="s">
        <v>650</v>
      </c>
      <c r="L63" s="841" t="s">
        <v>661</v>
      </c>
      <c r="M63" s="841" t="s">
        <v>352</v>
      </c>
      <c r="N63" s="841" t="s">
        <v>725</v>
      </c>
      <c r="O63" s="841"/>
      <c r="P63" s="841" t="s">
        <v>5</v>
      </c>
      <c r="Q63" s="841" t="s">
        <v>323</v>
      </c>
      <c r="R63" s="841" t="s">
        <v>652</v>
      </c>
      <c r="S63" s="829"/>
      <c r="T63" s="829" t="s">
        <v>5</v>
      </c>
      <c r="U63" s="829" t="s">
        <v>323</v>
      </c>
      <c r="V63" s="829" t="s">
        <v>652</v>
      </c>
    </row>
    <row r="64" spans="1:22" outlineLevel="1">
      <c r="A64" s="847" t="s">
        <v>112</v>
      </c>
      <c r="B64" s="829" t="s">
        <v>3758</v>
      </c>
      <c r="C64" s="839">
        <v>43307</v>
      </c>
      <c r="D64" s="829" t="s">
        <v>3786</v>
      </c>
      <c r="E64" s="830" t="s">
        <v>727</v>
      </c>
      <c r="F64" s="831">
        <v>72628</v>
      </c>
      <c r="G64" s="832">
        <v>39.880000000000003</v>
      </c>
      <c r="H64" s="829">
        <v>52.67</v>
      </c>
      <c r="I64" s="829" t="s">
        <v>322</v>
      </c>
      <c r="J64" s="1265">
        <f>H64</f>
        <v>52.67</v>
      </c>
      <c r="K64" s="840" t="s">
        <v>656</v>
      </c>
      <c r="L64" s="841" t="s">
        <v>661</v>
      </c>
      <c r="M64" s="841" t="s">
        <v>352</v>
      </c>
      <c r="N64" s="841" t="s">
        <v>725</v>
      </c>
      <c r="O64" s="841"/>
      <c r="P64" s="841" t="s">
        <v>5</v>
      </c>
      <c r="Q64" s="841" t="s">
        <v>323</v>
      </c>
      <c r="R64" s="841" t="s">
        <v>652</v>
      </c>
      <c r="S64" s="829"/>
      <c r="T64" s="829" t="s">
        <v>5</v>
      </c>
      <c r="U64" s="829" t="s">
        <v>323</v>
      </c>
      <c r="V64" s="829" t="s">
        <v>652</v>
      </c>
    </row>
    <row r="65" spans="1:22" outlineLevel="1">
      <c r="A65" s="847" t="s">
        <v>112</v>
      </c>
      <c r="B65" s="829" t="s">
        <v>3758</v>
      </c>
      <c r="C65" s="839">
        <v>43306</v>
      </c>
      <c r="D65" s="829" t="s">
        <v>3768</v>
      </c>
      <c r="E65" s="830" t="s">
        <v>736</v>
      </c>
      <c r="F65" s="831">
        <v>72628</v>
      </c>
      <c r="G65" s="832">
        <v>0.94</v>
      </c>
      <c r="H65" s="829">
        <v>1.24</v>
      </c>
      <c r="I65" s="829" t="s">
        <v>322</v>
      </c>
      <c r="J65" s="1265">
        <f>H65</f>
        <v>1.24</v>
      </c>
      <c r="K65" s="840" t="s">
        <v>694</v>
      </c>
      <c r="L65" s="841" t="s">
        <v>661</v>
      </c>
      <c r="M65" s="841" t="s">
        <v>352</v>
      </c>
      <c r="N65" s="841" t="s">
        <v>725</v>
      </c>
      <c r="O65" s="841"/>
      <c r="P65" s="841" t="s">
        <v>5</v>
      </c>
      <c r="Q65" s="841" t="s">
        <v>323</v>
      </c>
      <c r="R65" s="841" t="s">
        <v>652</v>
      </c>
      <c r="S65" s="829"/>
      <c r="T65" s="829" t="s">
        <v>5</v>
      </c>
      <c r="U65" s="829" t="s">
        <v>323</v>
      </c>
      <c r="V65" s="829" t="s">
        <v>652</v>
      </c>
    </row>
    <row r="66" spans="1:22" outlineLevel="1">
      <c r="A66" s="847" t="s">
        <v>112</v>
      </c>
      <c r="B66" s="829" t="s">
        <v>3758</v>
      </c>
      <c r="C66" s="839">
        <v>43307</v>
      </c>
      <c r="D66" s="829" t="s">
        <v>3789</v>
      </c>
      <c r="E66" s="830" t="s">
        <v>731</v>
      </c>
      <c r="F66" s="831">
        <v>72628</v>
      </c>
      <c r="G66" s="832">
        <v>14.08</v>
      </c>
      <c r="H66" s="829">
        <v>18.59</v>
      </c>
      <c r="I66" s="829" t="s">
        <v>322</v>
      </c>
      <c r="J66" s="1265">
        <f>H66</f>
        <v>18.59</v>
      </c>
      <c r="K66" s="840" t="s">
        <v>694</v>
      </c>
      <c r="L66" s="841" t="s">
        <v>661</v>
      </c>
      <c r="M66" s="841" t="s">
        <v>352</v>
      </c>
      <c r="N66" s="841" t="s">
        <v>725</v>
      </c>
      <c r="O66" s="841"/>
      <c r="P66" s="841" t="s">
        <v>5</v>
      </c>
      <c r="Q66" s="841" t="s">
        <v>323</v>
      </c>
      <c r="R66" s="841" t="s">
        <v>652</v>
      </c>
      <c r="S66" s="829"/>
      <c r="T66" s="829" t="s">
        <v>5</v>
      </c>
      <c r="U66" s="829" t="s">
        <v>323</v>
      </c>
      <c r="V66" s="829" t="s">
        <v>652</v>
      </c>
    </row>
    <row r="67" spans="1:22">
      <c r="A67" s="842" t="s">
        <v>647</v>
      </c>
      <c r="B67" s="842"/>
      <c r="C67" s="842"/>
      <c r="D67" s="842"/>
      <c r="E67" s="843"/>
      <c r="F67" s="844"/>
      <c r="G67" s="845">
        <f>SUM(G63:G66)</f>
        <v>682.22000000000014</v>
      </c>
      <c r="H67" s="846">
        <f>SUM(H63:H66)</f>
        <v>900.97</v>
      </c>
      <c r="I67" s="842"/>
      <c r="J67" s="1266">
        <f>SUM(J63:J66)</f>
        <v>900.97</v>
      </c>
      <c r="K67" s="842"/>
      <c r="L67" s="842"/>
      <c r="M67" s="842"/>
      <c r="N67" s="842"/>
      <c r="O67" s="842"/>
      <c r="P67" s="842"/>
      <c r="Q67" s="842"/>
      <c r="R67" s="842"/>
      <c r="S67" s="829"/>
      <c r="T67" s="829"/>
      <c r="U67" s="829"/>
      <c r="V67" s="829"/>
    </row>
    <row r="68" spans="1:22" outlineLevel="1">
      <c r="A68" s="847" t="s">
        <v>113</v>
      </c>
      <c r="B68" s="829" t="s">
        <v>3758</v>
      </c>
      <c r="C68" s="839">
        <v>43307</v>
      </c>
      <c r="D68" s="829" t="s">
        <v>3784</v>
      </c>
      <c r="E68" s="830" t="s">
        <v>3493</v>
      </c>
      <c r="F68" s="831">
        <v>72628</v>
      </c>
      <c r="G68" s="832">
        <v>538.45000000000005</v>
      </c>
      <c r="H68" s="829">
        <v>711.1</v>
      </c>
      <c r="I68" s="829" t="s">
        <v>322</v>
      </c>
      <c r="J68" s="1265">
        <f>H68</f>
        <v>711.1</v>
      </c>
      <c r="K68" s="840" t="s">
        <v>650</v>
      </c>
      <c r="L68" s="841" t="s">
        <v>661</v>
      </c>
      <c r="M68" s="841" t="s">
        <v>352</v>
      </c>
      <c r="N68" s="841" t="s">
        <v>746</v>
      </c>
      <c r="O68" s="841"/>
      <c r="P68" s="841" t="s">
        <v>5</v>
      </c>
      <c r="Q68" s="841" t="s">
        <v>323</v>
      </c>
      <c r="R68" s="841" t="s">
        <v>652</v>
      </c>
      <c r="S68" s="829"/>
      <c r="T68" s="829" t="s">
        <v>5</v>
      </c>
      <c r="U68" s="829" t="s">
        <v>323</v>
      </c>
      <c r="V68" s="829" t="s">
        <v>652</v>
      </c>
    </row>
    <row r="69" spans="1:22" outlineLevel="1">
      <c r="A69" s="847" t="s">
        <v>113</v>
      </c>
      <c r="B69" s="829" t="s">
        <v>3758</v>
      </c>
      <c r="C69" s="839">
        <v>43307</v>
      </c>
      <c r="D69" s="829" t="s">
        <v>3786</v>
      </c>
      <c r="E69" s="830" t="s">
        <v>747</v>
      </c>
      <c r="F69" s="831">
        <v>72628</v>
      </c>
      <c r="G69" s="832">
        <v>33.119999999999997</v>
      </c>
      <c r="H69" s="829">
        <v>43.74</v>
      </c>
      <c r="I69" s="829" t="s">
        <v>322</v>
      </c>
      <c r="J69" s="1265">
        <f>H69</f>
        <v>43.74</v>
      </c>
      <c r="K69" s="840" t="s">
        <v>656</v>
      </c>
      <c r="L69" s="841" t="s">
        <v>661</v>
      </c>
      <c r="M69" s="841" t="s">
        <v>352</v>
      </c>
      <c r="N69" s="841" t="s">
        <v>746</v>
      </c>
      <c r="O69" s="841"/>
      <c r="P69" s="841" t="s">
        <v>5</v>
      </c>
      <c r="Q69" s="841" t="s">
        <v>323</v>
      </c>
      <c r="R69" s="841" t="s">
        <v>652</v>
      </c>
      <c r="S69" s="829"/>
      <c r="T69" s="829" t="s">
        <v>5</v>
      </c>
      <c r="U69" s="829" t="s">
        <v>323</v>
      </c>
      <c r="V69" s="829" t="s">
        <v>652</v>
      </c>
    </row>
    <row r="70" spans="1:22" outlineLevel="1">
      <c r="A70" s="847" t="s">
        <v>113</v>
      </c>
      <c r="B70" s="829" t="s">
        <v>3758</v>
      </c>
      <c r="C70" s="839">
        <v>43307</v>
      </c>
      <c r="D70" s="829" t="s">
        <v>3789</v>
      </c>
      <c r="E70" s="830" t="s">
        <v>748</v>
      </c>
      <c r="F70" s="831">
        <v>72628</v>
      </c>
      <c r="G70" s="832">
        <v>11.69</v>
      </c>
      <c r="H70" s="829">
        <v>15.44</v>
      </c>
      <c r="I70" s="829" t="s">
        <v>322</v>
      </c>
      <c r="J70" s="1265">
        <f>H70</f>
        <v>15.44</v>
      </c>
      <c r="K70" s="840" t="s">
        <v>694</v>
      </c>
      <c r="L70" s="841" t="s">
        <v>661</v>
      </c>
      <c r="M70" s="841" t="s">
        <v>352</v>
      </c>
      <c r="N70" s="841" t="s">
        <v>746</v>
      </c>
      <c r="O70" s="841"/>
      <c r="P70" s="841" t="s">
        <v>5</v>
      </c>
      <c r="Q70" s="841" t="s">
        <v>323</v>
      </c>
      <c r="R70" s="841" t="s">
        <v>652</v>
      </c>
      <c r="S70" s="829"/>
      <c r="T70" s="829" t="s">
        <v>5</v>
      </c>
      <c r="U70" s="829" t="s">
        <v>323</v>
      </c>
      <c r="V70" s="829" t="s">
        <v>652</v>
      </c>
    </row>
    <row r="71" spans="1:22" outlineLevel="1">
      <c r="A71" s="847" t="s">
        <v>113</v>
      </c>
      <c r="B71" s="829" t="s">
        <v>3758</v>
      </c>
      <c r="C71" s="839">
        <v>43306</v>
      </c>
      <c r="D71" s="829" t="s">
        <v>3768</v>
      </c>
      <c r="E71" s="830" t="s">
        <v>754</v>
      </c>
      <c r="F71" s="831">
        <v>72628</v>
      </c>
      <c r="G71" s="832">
        <v>0.78</v>
      </c>
      <c r="H71" s="829">
        <v>1.03</v>
      </c>
      <c r="I71" s="829" t="s">
        <v>322</v>
      </c>
      <c r="J71" s="1265">
        <f>H71</f>
        <v>1.03</v>
      </c>
      <c r="K71" s="840" t="s">
        <v>694</v>
      </c>
      <c r="L71" s="841" t="s">
        <v>661</v>
      </c>
      <c r="M71" s="841" t="s">
        <v>352</v>
      </c>
      <c r="N71" s="841" t="s">
        <v>746</v>
      </c>
      <c r="O71" s="841"/>
      <c r="P71" s="841" t="s">
        <v>5</v>
      </c>
      <c r="Q71" s="841" t="s">
        <v>323</v>
      </c>
      <c r="R71" s="841" t="s">
        <v>652</v>
      </c>
      <c r="S71" s="829"/>
      <c r="T71" s="829" t="s">
        <v>5</v>
      </c>
      <c r="U71" s="829" t="s">
        <v>323</v>
      </c>
      <c r="V71" s="829" t="s">
        <v>652</v>
      </c>
    </row>
    <row r="72" spans="1:22">
      <c r="A72" s="842" t="s">
        <v>647</v>
      </c>
      <c r="B72" s="842"/>
      <c r="C72" s="842"/>
      <c r="D72" s="842"/>
      <c r="E72" s="843"/>
      <c r="F72" s="844"/>
      <c r="G72" s="845">
        <f>SUM(G68:G71)</f>
        <v>584.04000000000008</v>
      </c>
      <c r="H72" s="846">
        <f>SUM(H68:H71)</f>
        <v>771.31000000000006</v>
      </c>
      <c r="I72" s="842"/>
      <c r="J72" s="1266">
        <f>SUM(J68:J71)</f>
        <v>771.31000000000006</v>
      </c>
      <c r="K72" s="842"/>
      <c r="L72" s="842"/>
      <c r="M72" s="842"/>
      <c r="N72" s="842"/>
      <c r="O72" s="842"/>
      <c r="P72" s="842"/>
      <c r="Q72" s="842"/>
      <c r="R72" s="842"/>
      <c r="S72" s="829"/>
      <c r="T72" s="829"/>
      <c r="U72" s="829"/>
      <c r="V72" s="829"/>
    </row>
    <row r="73" spans="1:22" outlineLevel="1">
      <c r="A73" s="847" t="s">
        <v>114</v>
      </c>
      <c r="B73" s="829" t="s">
        <v>3758</v>
      </c>
      <c r="C73" s="839">
        <v>43307</v>
      </c>
      <c r="D73" s="829" t="s">
        <v>3784</v>
      </c>
      <c r="E73" s="830" t="s">
        <v>3797</v>
      </c>
      <c r="F73" s="831">
        <v>72628</v>
      </c>
      <c r="G73" s="832">
        <v>389.01</v>
      </c>
      <c r="H73" s="829">
        <v>513.75</v>
      </c>
      <c r="I73" s="829" t="s">
        <v>322</v>
      </c>
      <c r="J73" s="1265">
        <f>H73</f>
        <v>513.75</v>
      </c>
      <c r="K73" s="840" t="s">
        <v>650</v>
      </c>
      <c r="L73" s="841" t="s">
        <v>661</v>
      </c>
      <c r="M73" s="841" t="s">
        <v>352</v>
      </c>
      <c r="N73" s="841" t="s">
        <v>799</v>
      </c>
      <c r="O73" s="841"/>
      <c r="P73" s="841" t="s">
        <v>5</v>
      </c>
      <c r="Q73" s="841" t="s">
        <v>323</v>
      </c>
      <c r="R73" s="841" t="s">
        <v>652</v>
      </c>
      <c r="S73" s="829"/>
      <c r="T73" s="829" t="s">
        <v>5</v>
      </c>
      <c r="U73" s="829" t="s">
        <v>323</v>
      </c>
      <c r="V73" s="829" t="s">
        <v>652</v>
      </c>
    </row>
    <row r="74" spans="1:22" outlineLevel="1">
      <c r="A74" s="847" t="s">
        <v>114</v>
      </c>
      <c r="B74" s="829" t="s">
        <v>3758</v>
      </c>
      <c r="C74" s="839">
        <v>43307</v>
      </c>
      <c r="D74" s="829" t="s">
        <v>3786</v>
      </c>
      <c r="E74" s="830" t="s">
        <v>800</v>
      </c>
      <c r="F74" s="831">
        <v>72628</v>
      </c>
      <c r="G74" s="832">
        <v>24.84</v>
      </c>
      <c r="H74" s="829">
        <v>32.799999999999997</v>
      </c>
      <c r="I74" s="829" t="s">
        <v>322</v>
      </c>
      <c r="J74" s="1265">
        <f>H74</f>
        <v>32.799999999999997</v>
      </c>
      <c r="K74" s="840" t="s">
        <v>656</v>
      </c>
      <c r="L74" s="841" t="s">
        <v>661</v>
      </c>
      <c r="M74" s="841" t="s">
        <v>352</v>
      </c>
      <c r="N74" s="841" t="s">
        <v>799</v>
      </c>
      <c r="O74" s="841"/>
      <c r="P74" s="841" t="s">
        <v>5</v>
      </c>
      <c r="Q74" s="841" t="s">
        <v>323</v>
      </c>
      <c r="R74" s="841" t="s">
        <v>652</v>
      </c>
      <c r="S74" s="829"/>
      <c r="T74" s="829" t="s">
        <v>5</v>
      </c>
      <c r="U74" s="829" t="s">
        <v>323</v>
      </c>
      <c r="V74" s="829" t="s">
        <v>652</v>
      </c>
    </row>
    <row r="75" spans="1:22" outlineLevel="1">
      <c r="A75" s="847" t="s">
        <v>114</v>
      </c>
      <c r="B75" s="829" t="s">
        <v>3758</v>
      </c>
      <c r="C75" s="839">
        <v>43306</v>
      </c>
      <c r="D75" s="829" t="s">
        <v>3768</v>
      </c>
      <c r="E75" s="830" t="s">
        <v>804</v>
      </c>
      <c r="F75" s="831">
        <v>72628</v>
      </c>
      <c r="G75" s="832">
        <v>0.57999999999999996</v>
      </c>
      <c r="H75" s="829">
        <v>0.77</v>
      </c>
      <c r="I75" s="829" t="s">
        <v>322</v>
      </c>
      <c r="J75" s="1265">
        <f>H75</f>
        <v>0.77</v>
      </c>
      <c r="K75" s="840" t="s">
        <v>694</v>
      </c>
      <c r="L75" s="841" t="s">
        <v>661</v>
      </c>
      <c r="M75" s="841" t="s">
        <v>352</v>
      </c>
      <c r="N75" s="841" t="s">
        <v>799</v>
      </c>
      <c r="O75" s="841"/>
      <c r="P75" s="841" t="s">
        <v>5</v>
      </c>
      <c r="Q75" s="841" t="s">
        <v>323</v>
      </c>
      <c r="R75" s="841" t="s">
        <v>652</v>
      </c>
      <c r="S75" s="829"/>
      <c r="T75" s="829" t="s">
        <v>5</v>
      </c>
      <c r="U75" s="829" t="s">
        <v>323</v>
      </c>
      <c r="V75" s="829" t="s">
        <v>652</v>
      </c>
    </row>
    <row r="76" spans="1:22" outlineLevel="1">
      <c r="A76" s="847" t="s">
        <v>114</v>
      </c>
      <c r="B76" s="829" t="s">
        <v>3758</v>
      </c>
      <c r="C76" s="839">
        <v>43307</v>
      </c>
      <c r="D76" s="829" t="s">
        <v>3789</v>
      </c>
      <c r="E76" s="830" t="s">
        <v>801</v>
      </c>
      <c r="F76" s="831">
        <v>72628</v>
      </c>
      <c r="G76" s="832">
        <v>8.77</v>
      </c>
      <c r="H76" s="829">
        <v>11.58</v>
      </c>
      <c r="I76" s="829" t="s">
        <v>322</v>
      </c>
      <c r="J76" s="1265">
        <f>H76</f>
        <v>11.58</v>
      </c>
      <c r="K76" s="840" t="s">
        <v>694</v>
      </c>
      <c r="L76" s="841" t="s">
        <v>661</v>
      </c>
      <c r="M76" s="841" t="s">
        <v>352</v>
      </c>
      <c r="N76" s="841" t="s">
        <v>799</v>
      </c>
      <c r="O76" s="841"/>
      <c r="P76" s="841" t="s">
        <v>5</v>
      </c>
      <c r="Q76" s="841" t="s">
        <v>323</v>
      </c>
      <c r="R76" s="841" t="s">
        <v>652</v>
      </c>
      <c r="S76" s="829"/>
      <c r="T76" s="829" t="s">
        <v>5</v>
      </c>
      <c r="U76" s="829" t="s">
        <v>323</v>
      </c>
      <c r="V76" s="829" t="s">
        <v>652</v>
      </c>
    </row>
    <row r="77" spans="1:22">
      <c r="A77" s="842" t="s">
        <v>647</v>
      </c>
      <c r="B77" s="842"/>
      <c r="C77" s="842"/>
      <c r="D77" s="842"/>
      <c r="E77" s="843"/>
      <c r="F77" s="844"/>
      <c r="G77" s="845">
        <f>SUM(G73:G76)</f>
        <v>423.19999999999993</v>
      </c>
      <c r="H77" s="846">
        <f>SUM(H73:H76)</f>
        <v>558.9</v>
      </c>
      <c r="I77" s="842"/>
      <c r="J77" s="1266">
        <f>SUM(J73:J76)</f>
        <v>558.9</v>
      </c>
      <c r="K77" s="842"/>
      <c r="L77" s="842"/>
      <c r="M77" s="842"/>
      <c r="N77" s="842"/>
      <c r="O77" s="842"/>
      <c r="P77" s="842"/>
      <c r="Q77" s="842"/>
      <c r="R77" s="842"/>
      <c r="S77" s="829"/>
      <c r="T77" s="829"/>
      <c r="U77" s="829"/>
      <c r="V77" s="829"/>
    </row>
    <row r="78" spans="1:22" outlineLevel="1">
      <c r="A78" s="847" t="s">
        <v>115</v>
      </c>
      <c r="B78" s="829" t="s">
        <v>3758</v>
      </c>
      <c r="C78" s="839">
        <v>43307</v>
      </c>
      <c r="D78" s="829" t="s">
        <v>3784</v>
      </c>
      <c r="E78" s="830" t="s">
        <v>3798</v>
      </c>
      <c r="F78" s="831">
        <v>72628</v>
      </c>
      <c r="G78" s="832">
        <v>260.56</v>
      </c>
      <c r="H78" s="829">
        <v>344.11</v>
      </c>
      <c r="I78" s="829" t="s">
        <v>322</v>
      </c>
      <c r="J78" s="1265">
        <f t="shared" ref="J78:J89" si="2">H78</f>
        <v>344.11</v>
      </c>
      <c r="K78" s="840" t="s">
        <v>650</v>
      </c>
      <c r="L78" s="841" t="s">
        <v>661</v>
      </c>
      <c r="M78" s="841" t="s">
        <v>352</v>
      </c>
      <c r="N78" s="841" t="s">
        <v>760</v>
      </c>
      <c r="O78" s="841"/>
      <c r="P78" s="841" t="s">
        <v>5</v>
      </c>
      <c r="Q78" s="841" t="s">
        <v>323</v>
      </c>
      <c r="R78" s="841" t="s">
        <v>652</v>
      </c>
      <c r="S78" s="829"/>
      <c r="T78" s="829" t="s">
        <v>5</v>
      </c>
      <c r="U78" s="829" t="s">
        <v>323</v>
      </c>
      <c r="V78" s="829" t="s">
        <v>652</v>
      </c>
    </row>
    <row r="79" spans="1:22" outlineLevel="1">
      <c r="A79" s="847" t="s">
        <v>115</v>
      </c>
      <c r="B79" s="829" t="s">
        <v>3758</v>
      </c>
      <c r="C79" s="839">
        <v>43307</v>
      </c>
      <c r="D79" s="829" t="s">
        <v>3784</v>
      </c>
      <c r="E79" s="830" t="s">
        <v>3498</v>
      </c>
      <c r="F79" s="831">
        <v>72628</v>
      </c>
      <c r="G79" s="832">
        <v>293.14</v>
      </c>
      <c r="H79" s="829">
        <v>387.13</v>
      </c>
      <c r="I79" s="829" t="s">
        <v>322</v>
      </c>
      <c r="J79" s="1265">
        <f t="shared" si="2"/>
        <v>387.13</v>
      </c>
      <c r="K79" s="840" t="s">
        <v>650</v>
      </c>
      <c r="L79" s="841" t="s">
        <v>661</v>
      </c>
      <c r="M79" s="841" t="s">
        <v>352</v>
      </c>
      <c r="N79" s="841" t="s">
        <v>758</v>
      </c>
      <c r="O79" s="841"/>
      <c r="P79" s="841" t="s">
        <v>5</v>
      </c>
      <c r="Q79" s="841" t="s">
        <v>323</v>
      </c>
      <c r="R79" s="841" t="s">
        <v>652</v>
      </c>
      <c r="S79" s="829"/>
      <c r="T79" s="829" t="s">
        <v>5</v>
      </c>
      <c r="U79" s="829" t="s">
        <v>323</v>
      </c>
      <c r="V79" s="829" t="s">
        <v>652</v>
      </c>
    </row>
    <row r="80" spans="1:22" outlineLevel="1">
      <c r="A80" s="847" t="s">
        <v>115</v>
      </c>
      <c r="B80" s="829" t="s">
        <v>3758</v>
      </c>
      <c r="C80" s="839">
        <v>43307</v>
      </c>
      <c r="D80" s="829" t="s">
        <v>3786</v>
      </c>
      <c r="E80" s="830" t="s">
        <v>3378</v>
      </c>
      <c r="F80" s="831">
        <v>72628</v>
      </c>
      <c r="G80" s="832">
        <v>16.97</v>
      </c>
      <c r="H80" s="829">
        <v>22.41</v>
      </c>
      <c r="I80" s="829" t="s">
        <v>322</v>
      </c>
      <c r="J80" s="1265">
        <f t="shared" si="2"/>
        <v>22.41</v>
      </c>
      <c r="K80" s="840" t="s">
        <v>656</v>
      </c>
      <c r="L80" s="841" t="s">
        <v>661</v>
      </c>
      <c r="M80" s="841" t="s">
        <v>352</v>
      </c>
      <c r="N80" s="841" t="s">
        <v>758</v>
      </c>
      <c r="O80" s="841"/>
      <c r="P80" s="841" t="s">
        <v>5</v>
      </c>
      <c r="Q80" s="841" t="s">
        <v>323</v>
      </c>
      <c r="R80" s="841" t="s">
        <v>652</v>
      </c>
      <c r="S80" s="829"/>
      <c r="T80" s="829" t="s">
        <v>5</v>
      </c>
      <c r="U80" s="829" t="s">
        <v>323</v>
      </c>
      <c r="V80" s="829" t="s">
        <v>652</v>
      </c>
    </row>
    <row r="81" spans="1:22" outlineLevel="1">
      <c r="A81" s="847" t="s">
        <v>115</v>
      </c>
      <c r="B81" s="829" t="s">
        <v>3758</v>
      </c>
      <c r="C81" s="839">
        <v>43307</v>
      </c>
      <c r="D81" s="829" t="s">
        <v>3786</v>
      </c>
      <c r="E81" s="830" t="s">
        <v>761</v>
      </c>
      <c r="F81" s="831">
        <v>72628</v>
      </c>
      <c r="G81" s="832">
        <v>15.08</v>
      </c>
      <c r="H81" s="829">
        <v>19.920000000000002</v>
      </c>
      <c r="I81" s="829" t="s">
        <v>322</v>
      </c>
      <c r="J81" s="1265">
        <f t="shared" si="2"/>
        <v>19.920000000000002</v>
      </c>
      <c r="K81" s="840" t="s">
        <v>656</v>
      </c>
      <c r="L81" s="841" t="s">
        <v>661</v>
      </c>
      <c r="M81" s="841" t="s">
        <v>352</v>
      </c>
      <c r="N81" s="841" t="s">
        <v>760</v>
      </c>
      <c r="O81" s="841"/>
      <c r="P81" s="841" t="s">
        <v>5</v>
      </c>
      <c r="Q81" s="841" t="s">
        <v>323</v>
      </c>
      <c r="R81" s="841" t="s">
        <v>652</v>
      </c>
      <c r="S81" s="829"/>
      <c r="T81" s="829" t="s">
        <v>5</v>
      </c>
      <c r="U81" s="829" t="s">
        <v>323</v>
      </c>
      <c r="V81" s="829" t="s">
        <v>652</v>
      </c>
    </row>
    <row r="82" spans="1:22" outlineLevel="1">
      <c r="A82" s="847" t="s">
        <v>115</v>
      </c>
      <c r="B82" s="829" t="s">
        <v>3758</v>
      </c>
      <c r="C82" s="839">
        <v>43306</v>
      </c>
      <c r="D82" s="829" t="s">
        <v>3768</v>
      </c>
      <c r="E82" s="830" t="s">
        <v>771</v>
      </c>
      <c r="F82" s="831">
        <v>72628</v>
      </c>
      <c r="G82" s="832">
        <v>0.36</v>
      </c>
      <c r="H82" s="829">
        <v>0.47</v>
      </c>
      <c r="I82" s="829" t="s">
        <v>322</v>
      </c>
      <c r="J82" s="1265">
        <f t="shared" si="2"/>
        <v>0.47</v>
      </c>
      <c r="K82" s="840" t="s">
        <v>694</v>
      </c>
      <c r="L82" s="841" t="s">
        <v>661</v>
      </c>
      <c r="M82" s="841" t="s">
        <v>352</v>
      </c>
      <c r="N82" s="841" t="s">
        <v>760</v>
      </c>
      <c r="O82" s="841"/>
      <c r="P82" s="841" t="s">
        <v>5</v>
      </c>
      <c r="Q82" s="841" t="s">
        <v>323</v>
      </c>
      <c r="R82" s="841" t="s">
        <v>652</v>
      </c>
      <c r="S82" s="829"/>
      <c r="T82" s="829" t="s">
        <v>5</v>
      </c>
      <c r="U82" s="829" t="s">
        <v>323</v>
      </c>
      <c r="V82" s="829" t="s">
        <v>652</v>
      </c>
    </row>
    <row r="83" spans="1:22" outlineLevel="1">
      <c r="A83" s="847" t="s">
        <v>115</v>
      </c>
      <c r="B83" s="829" t="s">
        <v>3758</v>
      </c>
      <c r="C83" s="839">
        <v>43306</v>
      </c>
      <c r="D83" s="829" t="s">
        <v>3768</v>
      </c>
      <c r="E83" s="830" t="s">
        <v>3381</v>
      </c>
      <c r="F83" s="831">
        <v>72628</v>
      </c>
      <c r="G83" s="832">
        <v>0.4</v>
      </c>
      <c r="H83" s="829">
        <v>0.53</v>
      </c>
      <c r="I83" s="829" t="s">
        <v>322</v>
      </c>
      <c r="J83" s="1265">
        <f t="shared" si="2"/>
        <v>0.53</v>
      </c>
      <c r="K83" s="840" t="s">
        <v>694</v>
      </c>
      <c r="L83" s="841" t="s">
        <v>661</v>
      </c>
      <c r="M83" s="841" t="s">
        <v>352</v>
      </c>
      <c r="N83" s="841" t="s">
        <v>758</v>
      </c>
      <c r="O83" s="841"/>
      <c r="P83" s="841" t="s">
        <v>5</v>
      </c>
      <c r="Q83" s="841" t="s">
        <v>323</v>
      </c>
      <c r="R83" s="841" t="s">
        <v>652</v>
      </c>
      <c r="S83" s="829"/>
      <c r="T83" s="829" t="s">
        <v>5</v>
      </c>
      <c r="U83" s="829" t="s">
        <v>323</v>
      </c>
      <c r="V83" s="829" t="s">
        <v>652</v>
      </c>
    </row>
    <row r="84" spans="1:22" outlineLevel="1">
      <c r="A84" s="847" t="s">
        <v>115</v>
      </c>
      <c r="B84" s="829" t="s">
        <v>3758</v>
      </c>
      <c r="C84" s="839">
        <v>43307</v>
      </c>
      <c r="D84" s="829" t="s">
        <v>3789</v>
      </c>
      <c r="E84" s="830" t="s">
        <v>1669</v>
      </c>
      <c r="F84" s="831">
        <v>72628</v>
      </c>
      <c r="G84" s="832">
        <v>5.99</v>
      </c>
      <c r="H84" s="829">
        <v>7.91</v>
      </c>
      <c r="I84" s="829" t="s">
        <v>322</v>
      </c>
      <c r="J84" s="1265">
        <f t="shared" si="2"/>
        <v>7.91</v>
      </c>
      <c r="K84" s="840" t="s">
        <v>694</v>
      </c>
      <c r="L84" s="841" t="s">
        <v>661</v>
      </c>
      <c r="M84" s="841" t="s">
        <v>352</v>
      </c>
      <c r="N84" s="841" t="s">
        <v>758</v>
      </c>
      <c r="O84" s="841"/>
      <c r="P84" s="841" t="s">
        <v>5</v>
      </c>
      <c r="Q84" s="841" t="s">
        <v>323</v>
      </c>
      <c r="R84" s="841" t="s">
        <v>652</v>
      </c>
      <c r="S84" s="829"/>
      <c r="T84" s="829" t="s">
        <v>5</v>
      </c>
      <c r="U84" s="829" t="s">
        <v>323</v>
      </c>
      <c r="V84" s="829" t="s">
        <v>652</v>
      </c>
    </row>
    <row r="85" spans="1:22" outlineLevel="1">
      <c r="A85" s="847" t="s">
        <v>115</v>
      </c>
      <c r="B85" s="829" t="s">
        <v>3758</v>
      </c>
      <c r="C85" s="839">
        <v>43307</v>
      </c>
      <c r="D85" s="829" t="s">
        <v>3789</v>
      </c>
      <c r="E85" s="830" t="s">
        <v>763</v>
      </c>
      <c r="F85" s="831">
        <v>72628</v>
      </c>
      <c r="G85" s="832">
        <v>5.32</v>
      </c>
      <c r="H85" s="829">
        <v>7.03</v>
      </c>
      <c r="I85" s="829" t="s">
        <v>322</v>
      </c>
      <c r="J85" s="1265">
        <f t="shared" si="2"/>
        <v>7.03</v>
      </c>
      <c r="K85" s="840" t="s">
        <v>694</v>
      </c>
      <c r="L85" s="841" t="s">
        <v>661</v>
      </c>
      <c r="M85" s="841" t="s">
        <v>352</v>
      </c>
      <c r="N85" s="841" t="s">
        <v>760</v>
      </c>
      <c r="O85" s="841"/>
      <c r="P85" s="841" t="s">
        <v>5</v>
      </c>
      <c r="Q85" s="841" t="s">
        <v>323</v>
      </c>
      <c r="R85" s="841" t="s">
        <v>652</v>
      </c>
      <c r="S85" s="829"/>
      <c r="T85" s="829" t="s">
        <v>5</v>
      </c>
      <c r="U85" s="829" t="s">
        <v>323</v>
      </c>
      <c r="V85" s="829" t="s">
        <v>652</v>
      </c>
    </row>
    <row r="86" spans="1:22" outlineLevel="1">
      <c r="A86" s="847" t="s">
        <v>115</v>
      </c>
      <c r="B86" s="829" t="s">
        <v>3758</v>
      </c>
      <c r="C86" s="839">
        <v>43287</v>
      </c>
      <c r="D86" s="829" t="s">
        <v>3762</v>
      </c>
      <c r="E86" s="830" t="s">
        <v>3236</v>
      </c>
      <c r="F86" s="831">
        <v>72628</v>
      </c>
      <c r="G86" s="832">
        <v>159.01</v>
      </c>
      <c r="H86" s="829">
        <v>210</v>
      </c>
      <c r="I86" s="829" t="s">
        <v>322</v>
      </c>
      <c r="J86" s="1265">
        <f t="shared" si="2"/>
        <v>210</v>
      </c>
      <c r="K86" s="840" t="s">
        <v>756</v>
      </c>
      <c r="L86" s="841" t="s">
        <v>661</v>
      </c>
      <c r="M86" s="841" t="s">
        <v>352</v>
      </c>
      <c r="N86" s="841"/>
      <c r="O86" s="841"/>
      <c r="P86" s="841" t="s">
        <v>5</v>
      </c>
      <c r="Q86" s="841" t="s">
        <v>323</v>
      </c>
      <c r="R86" s="841" t="s">
        <v>652</v>
      </c>
      <c r="S86" s="829"/>
      <c r="T86" s="829" t="s">
        <v>5</v>
      </c>
      <c r="U86" s="829" t="s">
        <v>323</v>
      </c>
      <c r="V86" s="829" t="s">
        <v>652</v>
      </c>
    </row>
    <row r="87" spans="1:22" outlineLevel="1">
      <c r="A87" s="847" t="s">
        <v>115</v>
      </c>
      <c r="B87" s="829" t="s">
        <v>3758</v>
      </c>
      <c r="C87" s="839">
        <v>43293</v>
      </c>
      <c r="D87" s="829" t="s">
        <v>3799</v>
      </c>
      <c r="E87" s="830" t="s">
        <v>3800</v>
      </c>
      <c r="F87" s="831">
        <v>72628</v>
      </c>
      <c r="G87" s="832">
        <v>68.150000000000006</v>
      </c>
      <c r="H87" s="829">
        <v>90</v>
      </c>
      <c r="I87" s="829" t="s">
        <v>322</v>
      </c>
      <c r="J87" s="1265">
        <f t="shared" si="2"/>
        <v>90</v>
      </c>
      <c r="K87" s="840" t="s">
        <v>756</v>
      </c>
      <c r="L87" s="841" t="s">
        <v>661</v>
      </c>
      <c r="M87" s="841" t="s">
        <v>352</v>
      </c>
      <c r="N87" s="841"/>
      <c r="O87" s="841"/>
      <c r="P87" s="841" t="s">
        <v>5</v>
      </c>
      <c r="Q87" s="841" t="s">
        <v>323</v>
      </c>
      <c r="R87" s="841" t="s">
        <v>652</v>
      </c>
      <c r="S87" s="829"/>
      <c r="T87" s="829" t="s">
        <v>5</v>
      </c>
      <c r="U87" s="829" t="s">
        <v>323</v>
      </c>
      <c r="V87" s="829" t="s">
        <v>652</v>
      </c>
    </row>
    <row r="88" spans="1:22" outlineLevel="1">
      <c r="A88" s="847" t="s">
        <v>115</v>
      </c>
      <c r="B88" s="829" t="s">
        <v>3758</v>
      </c>
      <c r="C88" s="839">
        <v>43308</v>
      </c>
      <c r="D88" s="829" t="s">
        <v>3801</v>
      </c>
      <c r="E88" s="830" t="s">
        <v>3802</v>
      </c>
      <c r="F88" s="831">
        <v>72628</v>
      </c>
      <c r="G88" s="832">
        <v>19.690000000000001</v>
      </c>
      <c r="H88" s="829">
        <v>26</v>
      </c>
      <c r="I88" s="829" t="s">
        <v>322</v>
      </c>
      <c r="J88" s="1265">
        <f t="shared" si="2"/>
        <v>26</v>
      </c>
      <c r="K88" s="840" t="s">
        <v>756</v>
      </c>
      <c r="L88" s="841" t="s">
        <v>661</v>
      </c>
      <c r="M88" s="841" t="s">
        <v>352</v>
      </c>
      <c r="N88" s="841"/>
      <c r="O88" s="841"/>
      <c r="P88" s="841" t="s">
        <v>5</v>
      </c>
      <c r="Q88" s="841" t="s">
        <v>323</v>
      </c>
      <c r="R88" s="841" t="s">
        <v>652</v>
      </c>
      <c r="S88" s="829"/>
      <c r="T88" s="829" t="s">
        <v>5</v>
      </c>
      <c r="U88" s="829" t="s">
        <v>323</v>
      </c>
      <c r="V88" s="829" t="s">
        <v>652</v>
      </c>
    </row>
    <row r="89" spans="1:22" outlineLevel="1">
      <c r="A89" s="847" t="s">
        <v>115</v>
      </c>
      <c r="B89" s="829" t="s">
        <v>3758</v>
      </c>
      <c r="C89" s="839">
        <v>43308</v>
      </c>
      <c r="D89" s="829" t="s">
        <v>3803</v>
      </c>
      <c r="E89" s="830" t="s">
        <v>3804</v>
      </c>
      <c r="F89" s="831">
        <v>72628</v>
      </c>
      <c r="G89" s="832">
        <v>40.090000000000003</v>
      </c>
      <c r="H89" s="829">
        <v>52.94</v>
      </c>
      <c r="I89" s="829" t="s">
        <v>322</v>
      </c>
      <c r="J89" s="1265">
        <f t="shared" si="2"/>
        <v>52.94</v>
      </c>
      <c r="K89" s="840" t="s">
        <v>756</v>
      </c>
      <c r="L89" s="841" t="s">
        <v>661</v>
      </c>
      <c r="M89" s="841" t="s">
        <v>352</v>
      </c>
      <c r="N89" s="841"/>
      <c r="O89" s="841"/>
      <c r="P89" s="841" t="s">
        <v>5</v>
      </c>
      <c r="Q89" s="841" t="s">
        <v>323</v>
      </c>
      <c r="R89" s="841" t="s">
        <v>652</v>
      </c>
      <c r="S89" s="829"/>
      <c r="T89" s="829" t="s">
        <v>5</v>
      </c>
      <c r="U89" s="829" t="s">
        <v>323</v>
      </c>
      <c r="V89" s="829" t="s">
        <v>652</v>
      </c>
    </row>
    <row r="90" spans="1:22">
      <c r="A90" s="842" t="s">
        <v>647</v>
      </c>
      <c r="B90" s="842"/>
      <c r="C90" s="842"/>
      <c r="D90" s="842"/>
      <c r="E90" s="843"/>
      <c r="F90" s="844"/>
      <c r="G90" s="845">
        <f>SUM(G78:G89)</f>
        <v>884.76000000000022</v>
      </c>
      <c r="H90" s="846">
        <f>SUM(H78:H89)</f>
        <v>1168.4499999999998</v>
      </c>
      <c r="I90" s="842"/>
      <c r="J90" s="1266">
        <f>SUM(J78:J89)</f>
        <v>1168.4499999999998</v>
      </c>
      <c r="K90" s="842"/>
      <c r="L90" s="842"/>
      <c r="M90" s="842"/>
      <c r="N90" s="842"/>
      <c r="O90" s="842"/>
      <c r="P90" s="842"/>
      <c r="Q90" s="842"/>
      <c r="R90" s="842"/>
      <c r="S90" s="829"/>
      <c r="T90" s="829"/>
      <c r="U90" s="829"/>
      <c r="V90" s="829"/>
    </row>
    <row r="91" spans="1:22" outlineLevel="1">
      <c r="A91" s="847" t="s">
        <v>274</v>
      </c>
      <c r="B91" s="829" t="s">
        <v>3758</v>
      </c>
      <c r="C91" s="839">
        <v>43307</v>
      </c>
      <c r="D91" s="829" t="s">
        <v>3784</v>
      </c>
      <c r="E91" s="830" t="s">
        <v>3805</v>
      </c>
      <c r="F91" s="831">
        <v>72628</v>
      </c>
      <c r="G91" s="832">
        <v>189.38</v>
      </c>
      <c r="H91" s="829">
        <v>250.1</v>
      </c>
      <c r="I91" s="829" t="s">
        <v>322</v>
      </c>
      <c r="J91" s="1265">
        <f>H91</f>
        <v>250.1</v>
      </c>
      <c r="K91" s="840" t="s">
        <v>650</v>
      </c>
      <c r="L91" s="841" t="s">
        <v>661</v>
      </c>
      <c r="M91" s="841" t="s">
        <v>352</v>
      </c>
      <c r="N91" s="841" t="s">
        <v>775</v>
      </c>
      <c r="O91" s="841"/>
      <c r="P91" s="841" t="s">
        <v>5</v>
      </c>
      <c r="Q91" s="841" t="s">
        <v>323</v>
      </c>
      <c r="R91" s="841" t="s">
        <v>652</v>
      </c>
      <c r="S91" s="829"/>
      <c r="T91" s="829" t="s">
        <v>5</v>
      </c>
      <c r="U91" s="829" t="s">
        <v>323</v>
      </c>
      <c r="V91" s="829" t="s">
        <v>652</v>
      </c>
    </row>
    <row r="92" spans="1:22" outlineLevel="1">
      <c r="A92" s="847" t="s">
        <v>274</v>
      </c>
      <c r="B92" s="829" t="s">
        <v>3758</v>
      </c>
      <c r="C92" s="839">
        <v>43307</v>
      </c>
      <c r="D92" s="829" t="s">
        <v>3786</v>
      </c>
      <c r="E92" s="830" t="s">
        <v>776</v>
      </c>
      <c r="F92" s="831">
        <v>72628</v>
      </c>
      <c r="G92" s="832">
        <v>10.51</v>
      </c>
      <c r="H92" s="829">
        <v>13.88</v>
      </c>
      <c r="I92" s="829" t="s">
        <v>322</v>
      </c>
      <c r="J92" s="1265">
        <f>H92</f>
        <v>13.88</v>
      </c>
      <c r="K92" s="840" t="s">
        <v>656</v>
      </c>
      <c r="L92" s="841" t="s">
        <v>661</v>
      </c>
      <c r="M92" s="841" t="s">
        <v>352</v>
      </c>
      <c r="N92" s="841" t="s">
        <v>775</v>
      </c>
      <c r="O92" s="841"/>
      <c r="P92" s="841" t="s">
        <v>5</v>
      </c>
      <c r="Q92" s="841" t="s">
        <v>323</v>
      </c>
      <c r="R92" s="841" t="s">
        <v>652</v>
      </c>
      <c r="S92" s="829"/>
      <c r="T92" s="829" t="s">
        <v>5</v>
      </c>
      <c r="U92" s="829" t="s">
        <v>323</v>
      </c>
      <c r="V92" s="829" t="s">
        <v>652</v>
      </c>
    </row>
    <row r="93" spans="1:22" outlineLevel="1">
      <c r="A93" s="847" t="s">
        <v>274</v>
      </c>
      <c r="B93" s="829" t="s">
        <v>3758</v>
      </c>
      <c r="C93" s="839">
        <v>43307</v>
      </c>
      <c r="D93" s="829" t="s">
        <v>3789</v>
      </c>
      <c r="E93" s="830" t="s">
        <v>778</v>
      </c>
      <c r="F93" s="831">
        <v>72628</v>
      </c>
      <c r="G93" s="832">
        <v>3.71</v>
      </c>
      <c r="H93" s="829">
        <v>4.9000000000000004</v>
      </c>
      <c r="I93" s="829" t="s">
        <v>322</v>
      </c>
      <c r="J93" s="1265">
        <f>H93</f>
        <v>4.9000000000000004</v>
      </c>
      <c r="K93" s="840" t="s">
        <v>694</v>
      </c>
      <c r="L93" s="841" t="s">
        <v>661</v>
      </c>
      <c r="M93" s="841" t="s">
        <v>352</v>
      </c>
      <c r="N93" s="841" t="s">
        <v>775</v>
      </c>
      <c r="O93" s="841"/>
      <c r="P93" s="841" t="s">
        <v>5</v>
      </c>
      <c r="Q93" s="841" t="s">
        <v>323</v>
      </c>
      <c r="R93" s="841" t="s">
        <v>652</v>
      </c>
      <c r="S93" s="829"/>
      <c r="T93" s="829" t="s">
        <v>5</v>
      </c>
      <c r="U93" s="829" t="s">
        <v>323</v>
      </c>
      <c r="V93" s="829" t="s">
        <v>652</v>
      </c>
    </row>
    <row r="94" spans="1:22" outlineLevel="1">
      <c r="A94" s="847" t="s">
        <v>274</v>
      </c>
      <c r="B94" s="829" t="s">
        <v>3758</v>
      </c>
      <c r="C94" s="839">
        <v>43306</v>
      </c>
      <c r="D94" s="829" t="s">
        <v>3768</v>
      </c>
      <c r="E94" s="830" t="s">
        <v>781</v>
      </c>
      <c r="F94" s="831">
        <v>72628</v>
      </c>
      <c r="G94" s="832">
        <v>0.25</v>
      </c>
      <c r="H94" s="829">
        <v>0.33</v>
      </c>
      <c r="I94" s="829" t="s">
        <v>322</v>
      </c>
      <c r="J94" s="1265">
        <f>H94</f>
        <v>0.33</v>
      </c>
      <c r="K94" s="840" t="s">
        <v>694</v>
      </c>
      <c r="L94" s="841" t="s">
        <v>661</v>
      </c>
      <c r="M94" s="841" t="s">
        <v>352</v>
      </c>
      <c r="N94" s="841" t="s">
        <v>775</v>
      </c>
      <c r="O94" s="841"/>
      <c r="P94" s="841" t="s">
        <v>5</v>
      </c>
      <c r="Q94" s="841" t="s">
        <v>323</v>
      </c>
      <c r="R94" s="841" t="s">
        <v>652</v>
      </c>
      <c r="S94" s="829"/>
      <c r="T94" s="829" t="s">
        <v>5</v>
      </c>
      <c r="U94" s="829" t="s">
        <v>323</v>
      </c>
      <c r="V94" s="829" t="s">
        <v>652</v>
      </c>
    </row>
    <row r="95" spans="1:22">
      <c r="A95" s="842" t="s">
        <v>647</v>
      </c>
      <c r="B95" s="842"/>
      <c r="C95" s="842"/>
      <c r="D95" s="842"/>
      <c r="E95" s="843"/>
      <c r="F95" s="844"/>
      <c r="G95" s="845">
        <f>SUM(G91:G94)</f>
        <v>203.85</v>
      </c>
      <c r="H95" s="846">
        <f>SUM(H91:H94)</f>
        <v>269.20999999999998</v>
      </c>
      <c r="I95" s="842"/>
      <c r="J95" s="1266">
        <f>SUM(J91:J94)</f>
        <v>269.20999999999998</v>
      </c>
      <c r="K95" s="842"/>
      <c r="L95" s="842"/>
      <c r="M95" s="842"/>
      <c r="N95" s="842"/>
      <c r="O95" s="842"/>
      <c r="P95" s="842"/>
      <c r="Q95" s="842"/>
      <c r="R95" s="842"/>
      <c r="S95" s="829"/>
      <c r="T95" s="829"/>
      <c r="U95" s="829"/>
      <c r="V95" s="829"/>
    </row>
    <row r="96" spans="1:22" outlineLevel="1">
      <c r="A96" s="847" t="s">
        <v>275</v>
      </c>
      <c r="B96" s="829" t="s">
        <v>3758</v>
      </c>
      <c r="C96" s="839">
        <v>43307</v>
      </c>
      <c r="D96" s="829" t="s">
        <v>3784</v>
      </c>
      <c r="E96" s="830" t="s">
        <v>782</v>
      </c>
      <c r="F96" s="831">
        <v>72628</v>
      </c>
      <c r="G96" s="832">
        <v>1049.6600000000001</v>
      </c>
      <c r="H96" s="829">
        <v>1386.23</v>
      </c>
      <c r="I96" s="829" t="s">
        <v>322</v>
      </c>
      <c r="J96" s="1265">
        <f>H96</f>
        <v>1386.23</v>
      </c>
      <c r="K96" s="840" t="s">
        <v>650</v>
      </c>
      <c r="L96" s="841" t="s">
        <v>661</v>
      </c>
      <c r="M96" s="841" t="s">
        <v>352</v>
      </c>
      <c r="N96" s="841" t="s">
        <v>783</v>
      </c>
      <c r="O96" s="841"/>
      <c r="P96" s="841" t="s">
        <v>5</v>
      </c>
      <c r="Q96" s="841" t="s">
        <v>323</v>
      </c>
      <c r="R96" s="841" t="s">
        <v>652</v>
      </c>
      <c r="S96" s="829"/>
      <c r="T96" s="829" t="s">
        <v>5</v>
      </c>
      <c r="U96" s="829" t="s">
        <v>323</v>
      </c>
      <c r="V96" s="829" t="s">
        <v>652</v>
      </c>
    </row>
    <row r="97" spans="1:22" outlineLevel="1">
      <c r="A97" s="847" t="s">
        <v>275</v>
      </c>
      <c r="B97" s="829" t="s">
        <v>3758</v>
      </c>
      <c r="C97" s="839">
        <v>43307</v>
      </c>
      <c r="D97" s="829" t="s">
        <v>3786</v>
      </c>
      <c r="E97" s="830" t="s">
        <v>784</v>
      </c>
      <c r="F97" s="831">
        <v>72628</v>
      </c>
      <c r="G97" s="832">
        <v>68.709999999999994</v>
      </c>
      <c r="H97" s="829">
        <v>90.74</v>
      </c>
      <c r="I97" s="829" t="s">
        <v>322</v>
      </c>
      <c r="J97" s="1265">
        <f>H97</f>
        <v>90.74</v>
      </c>
      <c r="K97" s="840" t="s">
        <v>656</v>
      </c>
      <c r="L97" s="841" t="s">
        <v>661</v>
      </c>
      <c r="M97" s="841" t="s">
        <v>352</v>
      </c>
      <c r="N97" s="841" t="s">
        <v>783</v>
      </c>
      <c r="O97" s="841"/>
      <c r="P97" s="841" t="s">
        <v>5</v>
      </c>
      <c r="Q97" s="841" t="s">
        <v>323</v>
      </c>
      <c r="R97" s="841" t="s">
        <v>652</v>
      </c>
      <c r="S97" s="829"/>
      <c r="T97" s="829" t="s">
        <v>5</v>
      </c>
      <c r="U97" s="829" t="s">
        <v>323</v>
      </c>
      <c r="V97" s="829" t="s">
        <v>652</v>
      </c>
    </row>
    <row r="98" spans="1:22" outlineLevel="1">
      <c r="A98" s="847" t="s">
        <v>275</v>
      </c>
      <c r="B98" s="829" t="s">
        <v>3758</v>
      </c>
      <c r="C98" s="839">
        <v>43304</v>
      </c>
      <c r="D98" s="829" t="s">
        <v>3806</v>
      </c>
      <c r="E98" s="830" t="s">
        <v>3807</v>
      </c>
      <c r="F98" s="831">
        <v>72602</v>
      </c>
      <c r="G98" s="832">
        <v>0.81</v>
      </c>
      <c r="H98" s="829">
        <v>1.07</v>
      </c>
      <c r="I98" s="829" t="s">
        <v>322</v>
      </c>
      <c r="J98" s="1265">
        <f>H98</f>
        <v>1.07</v>
      </c>
      <c r="K98" s="840" t="s">
        <v>691</v>
      </c>
      <c r="L98" s="841" t="s">
        <v>665</v>
      </c>
      <c r="M98" s="841" t="s">
        <v>352</v>
      </c>
      <c r="N98" s="841" t="s">
        <v>783</v>
      </c>
      <c r="O98" s="841"/>
      <c r="P98" s="841" t="s">
        <v>5</v>
      </c>
      <c r="Q98" s="841" t="s">
        <v>323</v>
      </c>
      <c r="R98" s="841" t="s">
        <v>652</v>
      </c>
      <c r="S98" s="829"/>
      <c r="T98" s="829" t="s">
        <v>5</v>
      </c>
      <c r="U98" s="829" t="s">
        <v>323</v>
      </c>
      <c r="V98" s="829" t="s">
        <v>652</v>
      </c>
    </row>
    <row r="99" spans="1:22" outlineLevel="1">
      <c r="A99" s="847" t="s">
        <v>275</v>
      </c>
      <c r="B99" s="829" t="s">
        <v>3758</v>
      </c>
      <c r="C99" s="839">
        <v>43307</v>
      </c>
      <c r="D99" s="829" t="s">
        <v>3789</v>
      </c>
      <c r="E99" s="830" t="s">
        <v>785</v>
      </c>
      <c r="F99" s="831">
        <v>72628</v>
      </c>
      <c r="G99" s="832">
        <v>24.25</v>
      </c>
      <c r="H99" s="829">
        <v>32.03</v>
      </c>
      <c r="I99" s="829" t="s">
        <v>322</v>
      </c>
      <c r="J99" s="1265">
        <f>H99</f>
        <v>32.03</v>
      </c>
      <c r="K99" s="840" t="s">
        <v>694</v>
      </c>
      <c r="L99" s="841" t="s">
        <v>661</v>
      </c>
      <c r="M99" s="841" t="s">
        <v>352</v>
      </c>
      <c r="N99" s="841" t="s">
        <v>783</v>
      </c>
      <c r="O99" s="841"/>
      <c r="P99" s="841" t="s">
        <v>5</v>
      </c>
      <c r="Q99" s="841" t="s">
        <v>323</v>
      </c>
      <c r="R99" s="841" t="s">
        <v>652</v>
      </c>
      <c r="S99" s="829"/>
      <c r="T99" s="829" t="s">
        <v>5</v>
      </c>
      <c r="U99" s="829" t="s">
        <v>323</v>
      </c>
      <c r="V99" s="829" t="s">
        <v>652</v>
      </c>
    </row>
    <row r="100" spans="1:22" outlineLevel="1">
      <c r="A100" s="847" t="s">
        <v>275</v>
      </c>
      <c r="B100" s="829" t="s">
        <v>3758</v>
      </c>
      <c r="C100" s="839">
        <v>43306</v>
      </c>
      <c r="D100" s="829" t="s">
        <v>3768</v>
      </c>
      <c r="E100" s="830" t="s">
        <v>789</v>
      </c>
      <c r="F100" s="831">
        <v>72628</v>
      </c>
      <c r="G100" s="832">
        <v>1.62</v>
      </c>
      <c r="H100" s="829">
        <v>2.14</v>
      </c>
      <c r="I100" s="829" t="s">
        <v>322</v>
      </c>
      <c r="J100" s="1265">
        <f>H100</f>
        <v>2.14</v>
      </c>
      <c r="K100" s="840" t="s">
        <v>694</v>
      </c>
      <c r="L100" s="841" t="s">
        <v>661</v>
      </c>
      <c r="M100" s="841" t="s">
        <v>352</v>
      </c>
      <c r="N100" s="841" t="s">
        <v>783</v>
      </c>
      <c r="O100" s="841"/>
      <c r="P100" s="841" t="s">
        <v>5</v>
      </c>
      <c r="Q100" s="841" t="s">
        <v>323</v>
      </c>
      <c r="R100" s="841" t="s">
        <v>652</v>
      </c>
      <c r="S100" s="829"/>
      <c r="T100" s="829" t="s">
        <v>5</v>
      </c>
      <c r="U100" s="829" t="s">
        <v>323</v>
      </c>
      <c r="V100" s="829" t="s">
        <v>652</v>
      </c>
    </row>
    <row r="101" spans="1:22">
      <c r="A101" s="842" t="s">
        <v>647</v>
      </c>
      <c r="B101" s="842"/>
      <c r="C101" s="842"/>
      <c r="D101" s="842"/>
      <c r="E101" s="843"/>
      <c r="F101" s="844"/>
      <c r="G101" s="845">
        <f>SUM(G96:G100)</f>
        <v>1145.05</v>
      </c>
      <c r="H101" s="846">
        <f>SUM(H96:H100)</f>
        <v>1512.21</v>
      </c>
      <c r="I101" s="842"/>
      <c r="J101" s="1266">
        <f>SUM(J96:J100)</f>
        <v>1512.21</v>
      </c>
      <c r="K101" s="842"/>
      <c r="L101" s="842"/>
      <c r="M101" s="842"/>
      <c r="N101" s="842"/>
      <c r="O101" s="842"/>
      <c r="P101" s="842"/>
      <c r="Q101" s="842"/>
      <c r="R101" s="842"/>
      <c r="S101" s="829"/>
      <c r="T101" s="829"/>
      <c r="U101" s="829"/>
      <c r="V101" s="829"/>
    </row>
    <row r="102" spans="1:22" outlineLevel="1">
      <c r="A102" s="847" t="s">
        <v>276</v>
      </c>
      <c r="B102" s="829" t="s">
        <v>3758</v>
      </c>
      <c r="C102" s="839">
        <v>43307</v>
      </c>
      <c r="D102" s="829" t="s">
        <v>3784</v>
      </c>
      <c r="E102" s="830" t="s">
        <v>3808</v>
      </c>
      <c r="F102" s="831">
        <v>72628</v>
      </c>
      <c r="G102" s="832">
        <v>245.61</v>
      </c>
      <c r="H102" s="829">
        <v>324.37</v>
      </c>
      <c r="I102" s="829" t="s">
        <v>322</v>
      </c>
      <c r="J102" s="1265">
        <f>H102</f>
        <v>324.37</v>
      </c>
      <c r="K102" s="840" t="s">
        <v>650</v>
      </c>
      <c r="L102" s="841" t="s">
        <v>661</v>
      </c>
      <c r="M102" s="841" t="s">
        <v>352</v>
      </c>
      <c r="N102" s="841" t="s">
        <v>791</v>
      </c>
      <c r="O102" s="841"/>
      <c r="P102" s="841" t="s">
        <v>5</v>
      </c>
      <c r="Q102" s="841" t="s">
        <v>323</v>
      </c>
      <c r="R102" s="841" t="s">
        <v>652</v>
      </c>
      <c r="S102" s="829"/>
      <c r="T102" s="829" t="s">
        <v>5</v>
      </c>
      <c r="U102" s="829" t="s">
        <v>323</v>
      </c>
      <c r="V102" s="829" t="s">
        <v>652</v>
      </c>
    </row>
    <row r="103" spans="1:22" outlineLevel="1">
      <c r="A103" s="847" t="s">
        <v>276</v>
      </c>
      <c r="B103" s="829" t="s">
        <v>3758</v>
      </c>
      <c r="C103" s="839">
        <v>43307</v>
      </c>
      <c r="D103" s="829" t="s">
        <v>3786</v>
      </c>
      <c r="E103" s="830" t="s">
        <v>792</v>
      </c>
      <c r="F103" s="831">
        <v>72628</v>
      </c>
      <c r="G103" s="832">
        <v>12.15</v>
      </c>
      <c r="H103" s="829">
        <v>16.05</v>
      </c>
      <c r="I103" s="829" t="s">
        <v>322</v>
      </c>
      <c r="J103" s="1265">
        <f>H103</f>
        <v>16.05</v>
      </c>
      <c r="K103" s="840" t="s">
        <v>656</v>
      </c>
      <c r="L103" s="841" t="s">
        <v>661</v>
      </c>
      <c r="M103" s="841" t="s">
        <v>352</v>
      </c>
      <c r="N103" s="841" t="s">
        <v>791</v>
      </c>
      <c r="O103" s="841"/>
      <c r="P103" s="841" t="s">
        <v>5</v>
      </c>
      <c r="Q103" s="841" t="s">
        <v>323</v>
      </c>
      <c r="R103" s="841" t="s">
        <v>652</v>
      </c>
      <c r="S103" s="829"/>
      <c r="T103" s="829" t="s">
        <v>5</v>
      </c>
      <c r="U103" s="829" t="s">
        <v>323</v>
      </c>
      <c r="V103" s="829" t="s">
        <v>652</v>
      </c>
    </row>
    <row r="104" spans="1:22" outlineLevel="1">
      <c r="A104" s="847" t="s">
        <v>276</v>
      </c>
      <c r="B104" s="829" t="s">
        <v>3758</v>
      </c>
      <c r="C104" s="839">
        <v>43306</v>
      </c>
      <c r="D104" s="829" t="s">
        <v>3768</v>
      </c>
      <c r="E104" s="830" t="s">
        <v>797</v>
      </c>
      <c r="F104" s="831">
        <v>72628</v>
      </c>
      <c r="G104" s="832">
        <v>0.28999999999999998</v>
      </c>
      <c r="H104" s="829">
        <v>0.38</v>
      </c>
      <c r="I104" s="829" t="s">
        <v>322</v>
      </c>
      <c r="J104" s="1265">
        <f>H104</f>
        <v>0.38</v>
      </c>
      <c r="K104" s="840" t="s">
        <v>694</v>
      </c>
      <c r="L104" s="841" t="s">
        <v>661</v>
      </c>
      <c r="M104" s="841" t="s">
        <v>352</v>
      </c>
      <c r="N104" s="841" t="s">
        <v>791</v>
      </c>
      <c r="O104" s="841"/>
      <c r="P104" s="841" t="s">
        <v>5</v>
      </c>
      <c r="Q104" s="841" t="s">
        <v>323</v>
      </c>
      <c r="R104" s="841" t="s">
        <v>652</v>
      </c>
      <c r="S104" s="829"/>
      <c r="T104" s="829" t="s">
        <v>5</v>
      </c>
      <c r="U104" s="829" t="s">
        <v>323</v>
      </c>
      <c r="V104" s="829" t="s">
        <v>652</v>
      </c>
    </row>
    <row r="105" spans="1:22" outlineLevel="1">
      <c r="A105" s="847" t="s">
        <v>276</v>
      </c>
      <c r="B105" s="829" t="s">
        <v>3758</v>
      </c>
      <c r="C105" s="839">
        <v>43307</v>
      </c>
      <c r="D105" s="829" t="s">
        <v>3789</v>
      </c>
      <c r="E105" s="830" t="s">
        <v>794</v>
      </c>
      <c r="F105" s="831">
        <v>72628</v>
      </c>
      <c r="G105" s="832">
        <v>4.29</v>
      </c>
      <c r="H105" s="829">
        <v>5.66</v>
      </c>
      <c r="I105" s="829" t="s">
        <v>322</v>
      </c>
      <c r="J105" s="1265">
        <f>H105</f>
        <v>5.66</v>
      </c>
      <c r="K105" s="840" t="s">
        <v>694</v>
      </c>
      <c r="L105" s="841" t="s">
        <v>661</v>
      </c>
      <c r="M105" s="841" t="s">
        <v>352</v>
      </c>
      <c r="N105" s="841" t="s">
        <v>791</v>
      </c>
      <c r="O105" s="841"/>
      <c r="P105" s="841" t="s">
        <v>5</v>
      </c>
      <c r="Q105" s="841" t="s">
        <v>323</v>
      </c>
      <c r="R105" s="841" t="s">
        <v>652</v>
      </c>
      <c r="S105" s="829"/>
      <c r="T105" s="829" t="s">
        <v>5</v>
      </c>
      <c r="U105" s="829" t="s">
        <v>323</v>
      </c>
      <c r="V105" s="829" t="s">
        <v>652</v>
      </c>
    </row>
    <row r="106" spans="1:22">
      <c r="A106" s="842" t="s">
        <v>647</v>
      </c>
      <c r="B106" s="842"/>
      <c r="C106" s="842"/>
      <c r="D106" s="842"/>
      <c r="E106" s="843"/>
      <c r="F106" s="844"/>
      <c r="G106" s="845">
        <f>SUM(G102:G105)</f>
        <v>262.34000000000003</v>
      </c>
      <c r="H106" s="846">
        <f>SUM(H102:H105)</f>
        <v>346.46000000000004</v>
      </c>
      <c r="I106" s="842"/>
      <c r="J106" s="1266">
        <f>SUM(J102:J105)</f>
        <v>346.46000000000004</v>
      </c>
      <c r="K106" s="842"/>
      <c r="L106" s="842"/>
      <c r="M106" s="842"/>
      <c r="N106" s="842"/>
      <c r="O106" s="842"/>
      <c r="P106" s="842"/>
      <c r="Q106" s="842"/>
      <c r="R106" s="842"/>
      <c r="S106" s="829"/>
      <c r="T106" s="829"/>
      <c r="U106" s="829"/>
      <c r="V106" s="829"/>
    </row>
    <row r="107" spans="1:22" outlineLevel="1">
      <c r="A107" s="847" t="s">
        <v>277</v>
      </c>
      <c r="B107" s="829" t="s">
        <v>3758</v>
      </c>
      <c r="C107" s="839">
        <v>43312</v>
      </c>
      <c r="D107" s="829" t="s">
        <v>1910</v>
      </c>
      <c r="E107" s="830" t="s">
        <v>2517</v>
      </c>
      <c r="F107" s="831">
        <v>72711</v>
      </c>
      <c r="G107" s="832">
        <v>403.81</v>
      </c>
      <c r="H107" s="829">
        <v>403.81</v>
      </c>
      <c r="I107" s="829" t="s">
        <v>60</v>
      </c>
      <c r="J107" s="1265">
        <v>533.29</v>
      </c>
      <c r="K107" s="840" t="s">
        <v>650</v>
      </c>
      <c r="L107" s="841" t="s">
        <v>645</v>
      </c>
      <c r="M107" s="841" t="s">
        <v>352</v>
      </c>
      <c r="N107" s="841" t="s">
        <v>1390</v>
      </c>
      <c r="O107" s="841"/>
      <c r="P107" s="841" t="s">
        <v>5</v>
      </c>
      <c r="Q107" s="841" t="s">
        <v>323</v>
      </c>
      <c r="R107" s="841" t="s">
        <v>652</v>
      </c>
      <c r="S107" s="829"/>
      <c r="T107" s="829" t="s">
        <v>5</v>
      </c>
      <c r="U107" s="829" t="s">
        <v>323</v>
      </c>
      <c r="V107" s="829" t="s">
        <v>652</v>
      </c>
    </row>
    <row r="108" spans="1:22" outlineLevel="1">
      <c r="A108" s="847" t="s">
        <v>277</v>
      </c>
      <c r="B108" s="829" t="s">
        <v>3758</v>
      </c>
      <c r="C108" s="839">
        <v>43312</v>
      </c>
      <c r="D108" s="829" t="s">
        <v>1910</v>
      </c>
      <c r="E108" s="830" t="s">
        <v>3809</v>
      </c>
      <c r="F108" s="831">
        <v>72712</v>
      </c>
      <c r="G108" s="832">
        <v>20.190000000000001</v>
      </c>
      <c r="H108" s="829">
        <v>20.190000000000001</v>
      </c>
      <c r="I108" s="829" t="s">
        <v>60</v>
      </c>
      <c r="J108" s="1265">
        <v>26.66</v>
      </c>
      <c r="K108" s="840" t="s">
        <v>650</v>
      </c>
      <c r="L108" s="841" t="s">
        <v>645</v>
      </c>
      <c r="M108" s="841" t="s">
        <v>352</v>
      </c>
      <c r="N108" s="841" t="s">
        <v>1390</v>
      </c>
      <c r="O108" s="841"/>
      <c r="P108" s="841" t="s">
        <v>655</v>
      </c>
      <c r="Q108" s="841" t="s">
        <v>323</v>
      </c>
      <c r="R108" s="840" t="s">
        <v>277</v>
      </c>
      <c r="S108" s="829"/>
      <c r="T108" s="829" t="s">
        <v>655</v>
      </c>
      <c r="U108" s="829" t="s">
        <v>323</v>
      </c>
      <c r="V108" s="847" t="s">
        <v>277</v>
      </c>
    </row>
    <row r="109" spans="1:22" outlineLevel="1">
      <c r="A109" s="847" t="s">
        <v>277</v>
      </c>
      <c r="B109" s="829" t="s">
        <v>3758</v>
      </c>
      <c r="C109" s="839">
        <v>43312</v>
      </c>
      <c r="D109" s="829" t="s">
        <v>1910</v>
      </c>
      <c r="E109" s="830" t="s">
        <v>3810</v>
      </c>
      <c r="F109" s="831">
        <v>72713</v>
      </c>
      <c r="G109" s="832">
        <v>6.06</v>
      </c>
      <c r="H109" s="829">
        <v>6.06</v>
      </c>
      <c r="I109" s="829" t="s">
        <v>60</v>
      </c>
      <c r="J109" s="1265">
        <v>8</v>
      </c>
      <c r="K109" s="840" t="s">
        <v>650</v>
      </c>
      <c r="L109" s="841" t="s">
        <v>645</v>
      </c>
      <c r="M109" s="841" t="s">
        <v>352</v>
      </c>
      <c r="N109" s="841" t="s">
        <v>1390</v>
      </c>
      <c r="O109" s="841"/>
      <c r="P109" s="841" t="s">
        <v>4</v>
      </c>
      <c r="Q109" s="841" t="s">
        <v>323</v>
      </c>
      <c r="R109" s="840" t="s">
        <v>652</v>
      </c>
      <c r="S109" s="829"/>
      <c r="T109" s="829" t="s">
        <v>4</v>
      </c>
      <c r="U109" s="829" t="s">
        <v>323</v>
      </c>
      <c r="V109" s="847" t="s">
        <v>652</v>
      </c>
    </row>
    <row r="110" spans="1:22" outlineLevel="1">
      <c r="A110" s="847" t="s">
        <v>277</v>
      </c>
      <c r="B110" s="829" t="s">
        <v>3758</v>
      </c>
      <c r="C110" s="839">
        <v>43312</v>
      </c>
      <c r="D110" s="829" t="s">
        <v>1910</v>
      </c>
      <c r="E110" s="830" t="s">
        <v>2517</v>
      </c>
      <c r="F110" s="831">
        <v>72711</v>
      </c>
      <c r="G110" s="832">
        <v>40.380000000000003</v>
      </c>
      <c r="H110" s="829">
        <v>40.380000000000003</v>
      </c>
      <c r="I110" s="829" t="s">
        <v>60</v>
      </c>
      <c r="J110" s="1265">
        <v>53.33</v>
      </c>
      <c r="K110" s="840" t="s">
        <v>656</v>
      </c>
      <c r="L110" s="841" t="s">
        <v>645</v>
      </c>
      <c r="M110" s="841" t="s">
        <v>352</v>
      </c>
      <c r="N110" s="841" t="s">
        <v>1390</v>
      </c>
      <c r="O110" s="841"/>
      <c r="P110" s="841" t="s">
        <v>5</v>
      </c>
      <c r="Q110" s="841" t="s">
        <v>323</v>
      </c>
      <c r="R110" s="840" t="s">
        <v>652</v>
      </c>
      <c r="S110" s="829"/>
      <c r="T110" s="829" t="s">
        <v>5</v>
      </c>
      <c r="U110" s="829" t="s">
        <v>323</v>
      </c>
      <c r="V110" s="847" t="s">
        <v>652</v>
      </c>
    </row>
    <row r="111" spans="1:22" outlineLevel="1">
      <c r="A111" s="847" t="s">
        <v>277</v>
      </c>
      <c r="B111" s="829" t="s">
        <v>3758</v>
      </c>
      <c r="C111" s="839">
        <v>43308</v>
      </c>
      <c r="D111" s="829" t="s">
        <v>3811</v>
      </c>
      <c r="E111" s="830" t="s">
        <v>1393</v>
      </c>
      <c r="F111" s="831">
        <v>72625</v>
      </c>
      <c r="G111" s="832">
        <v>10.25</v>
      </c>
      <c r="H111" s="829">
        <v>10.25</v>
      </c>
      <c r="I111" s="829" t="s">
        <v>60</v>
      </c>
      <c r="J111" s="1265">
        <v>13.54</v>
      </c>
      <c r="K111" s="840" t="s">
        <v>818</v>
      </c>
      <c r="L111" s="841" t="s">
        <v>645</v>
      </c>
      <c r="M111" s="841" t="s">
        <v>352</v>
      </c>
      <c r="N111" s="841"/>
      <c r="O111" s="841"/>
      <c r="P111" s="841" t="s">
        <v>5</v>
      </c>
      <c r="Q111" s="841" t="s">
        <v>323</v>
      </c>
      <c r="R111" s="840" t="s">
        <v>652</v>
      </c>
      <c r="S111" s="829"/>
      <c r="T111" s="829" t="s">
        <v>5</v>
      </c>
      <c r="U111" s="829" t="s">
        <v>323</v>
      </c>
      <c r="V111" s="847" t="s">
        <v>652</v>
      </c>
    </row>
    <row r="112" spans="1:22">
      <c r="A112" s="842" t="s">
        <v>647</v>
      </c>
      <c r="B112" s="842"/>
      <c r="C112" s="842"/>
      <c r="D112" s="842"/>
      <c r="E112" s="843"/>
      <c r="F112" s="844"/>
      <c r="G112" s="845">
        <f>SUM(G107:G111)</f>
        <v>480.69</v>
      </c>
      <c r="H112" s="846">
        <f>SUM(H107:H111)</f>
        <v>480.69</v>
      </c>
      <c r="I112" s="842"/>
      <c r="J112" s="1266">
        <f>SUM(J107:J111)</f>
        <v>634.81999999999994</v>
      </c>
      <c r="K112" s="842"/>
      <c r="L112" s="842"/>
      <c r="M112" s="842"/>
      <c r="N112" s="842"/>
      <c r="O112" s="842"/>
      <c r="P112" s="842"/>
      <c r="Q112" s="842"/>
      <c r="R112" s="842"/>
      <c r="S112" s="829"/>
      <c r="T112" s="829"/>
      <c r="U112" s="829"/>
      <c r="V112" s="829"/>
    </row>
    <row r="113" spans="1:22" outlineLevel="1">
      <c r="A113" s="847" t="s">
        <v>278</v>
      </c>
      <c r="B113" s="829" t="s">
        <v>3758</v>
      </c>
      <c r="C113" s="839">
        <v>43312</v>
      </c>
      <c r="D113" s="829" t="s">
        <v>1910</v>
      </c>
      <c r="E113" s="830" t="s">
        <v>3810</v>
      </c>
      <c r="F113" s="831">
        <v>72713</v>
      </c>
      <c r="G113" s="832">
        <v>10.11</v>
      </c>
      <c r="H113" s="829">
        <v>10.11</v>
      </c>
      <c r="I113" s="829" t="s">
        <v>60</v>
      </c>
      <c r="J113" s="1265">
        <v>13.35</v>
      </c>
      <c r="K113" s="840" t="s">
        <v>650</v>
      </c>
      <c r="L113" s="841" t="s">
        <v>645</v>
      </c>
      <c r="M113" s="841" t="s">
        <v>352</v>
      </c>
      <c r="N113" s="841" t="s">
        <v>2952</v>
      </c>
      <c r="O113" s="841"/>
      <c r="P113" s="841" t="s">
        <v>4</v>
      </c>
      <c r="Q113" s="841" t="s">
        <v>323</v>
      </c>
      <c r="R113" s="840" t="s">
        <v>652</v>
      </c>
      <c r="S113" s="829"/>
      <c r="T113" s="829" t="s">
        <v>4</v>
      </c>
      <c r="U113" s="829" t="s">
        <v>323</v>
      </c>
      <c r="V113" s="847" t="s">
        <v>652</v>
      </c>
    </row>
    <row r="114" spans="1:22" outlineLevel="1">
      <c r="A114" s="847" t="s">
        <v>278</v>
      </c>
      <c r="B114" s="829" t="s">
        <v>3758</v>
      </c>
      <c r="C114" s="839">
        <v>43312</v>
      </c>
      <c r="D114" s="829" t="s">
        <v>1910</v>
      </c>
      <c r="E114" s="830" t="s">
        <v>3809</v>
      </c>
      <c r="F114" s="831">
        <v>72712</v>
      </c>
      <c r="G114" s="832">
        <v>33.700000000000003</v>
      </c>
      <c r="H114" s="829">
        <v>33.700000000000003</v>
      </c>
      <c r="I114" s="829" t="s">
        <v>60</v>
      </c>
      <c r="J114" s="1265">
        <v>44.51</v>
      </c>
      <c r="K114" s="840" t="s">
        <v>650</v>
      </c>
      <c r="L114" s="841" t="s">
        <v>645</v>
      </c>
      <c r="M114" s="841" t="s">
        <v>352</v>
      </c>
      <c r="N114" s="841" t="s">
        <v>2952</v>
      </c>
      <c r="O114" s="841"/>
      <c r="P114" s="841" t="s">
        <v>655</v>
      </c>
      <c r="Q114" s="841" t="s">
        <v>323</v>
      </c>
      <c r="R114" s="840" t="s">
        <v>278</v>
      </c>
      <c r="S114" s="829"/>
      <c r="T114" s="829" t="s">
        <v>655</v>
      </c>
      <c r="U114" s="829" t="s">
        <v>323</v>
      </c>
      <c r="V114" s="847" t="s">
        <v>278</v>
      </c>
    </row>
    <row r="115" spans="1:22" outlineLevel="1">
      <c r="A115" s="847" t="s">
        <v>278</v>
      </c>
      <c r="B115" s="829" t="s">
        <v>3758</v>
      </c>
      <c r="C115" s="839">
        <v>43312</v>
      </c>
      <c r="D115" s="829" t="s">
        <v>1910</v>
      </c>
      <c r="E115" s="830" t="s">
        <v>3812</v>
      </c>
      <c r="F115" s="831">
        <v>72711</v>
      </c>
      <c r="G115" s="832">
        <v>673.9</v>
      </c>
      <c r="H115" s="829">
        <v>673.9</v>
      </c>
      <c r="I115" s="829" t="s">
        <v>60</v>
      </c>
      <c r="J115" s="1265">
        <v>889.98</v>
      </c>
      <c r="K115" s="840" t="s">
        <v>650</v>
      </c>
      <c r="L115" s="841" t="s">
        <v>645</v>
      </c>
      <c r="M115" s="841" t="s">
        <v>352</v>
      </c>
      <c r="N115" s="841" t="s">
        <v>2952</v>
      </c>
      <c r="O115" s="841"/>
      <c r="P115" s="841" t="s">
        <v>5</v>
      </c>
      <c r="Q115" s="841" t="s">
        <v>323</v>
      </c>
      <c r="R115" s="840" t="s">
        <v>652</v>
      </c>
      <c r="S115" s="829"/>
      <c r="T115" s="829" t="s">
        <v>5</v>
      </c>
      <c r="U115" s="829" t="s">
        <v>323</v>
      </c>
      <c r="V115" s="847" t="s">
        <v>652</v>
      </c>
    </row>
    <row r="116" spans="1:22" outlineLevel="1">
      <c r="A116" s="847" t="s">
        <v>278</v>
      </c>
      <c r="B116" s="829" t="s">
        <v>3758</v>
      </c>
      <c r="C116" s="839">
        <v>43312</v>
      </c>
      <c r="D116" s="829" t="s">
        <v>1910</v>
      </c>
      <c r="E116" s="830" t="s">
        <v>3812</v>
      </c>
      <c r="F116" s="831">
        <v>72711</v>
      </c>
      <c r="G116" s="832">
        <v>67.39</v>
      </c>
      <c r="H116" s="829">
        <v>67.39</v>
      </c>
      <c r="I116" s="829" t="s">
        <v>60</v>
      </c>
      <c r="J116" s="1265">
        <v>89</v>
      </c>
      <c r="K116" s="840" t="s">
        <v>656</v>
      </c>
      <c r="L116" s="841" t="s">
        <v>645</v>
      </c>
      <c r="M116" s="841" t="s">
        <v>352</v>
      </c>
      <c r="N116" s="841" t="s">
        <v>2952</v>
      </c>
      <c r="O116" s="841"/>
      <c r="P116" s="841" t="s">
        <v>5</v>
      </c>
      <c r="Q116" s="841" t="s">
        <v>323</v>
      </c>
      <c r="R116" s="840" t="s">
        <v>652</v>
      </c>
      <c r="S116" s="829"/>
      <c r="T116" s="829" t="s">
        <v>5</v>
      </c>
      <c r="U116" s="829" t="s">
        <v>323</v>
      </c>
      <c r="V116" s="847" t="s">
        <v>652</v>
      </c>
    </row>
    <row r="117" spans="1:22" outlineLevel="1">
      <c r="A117" s="847" t="s">
        <v>278</v>
      </c>
      <c r="B117" s="829" t="s">
        <v>3758</v>
      </c>
      <c r="C117" s="839">
        <v>43291</v>
      </c>
      <c r="D117" s="829" t="s">
        <v>3813</v>
      </c>
      <c r="E117" s="830" t="s">
        <v>3814</v>
      </c>
      <c r="F117" s="831">
        <v>72602</v>
      </c>
      <c r="G117" s="832">
        <v>122.1</v>
      </c>
      <c r="H117" s="829">
        <v>161.25</v>
      </c>
      <c r="I117" s="829" t="s">
        <v>322</v>
      </c>
      <c r="J117" s="1265">
        <f>H117</f>
        <v>161.25</v>
      </c>
      <c r="K117" s="840" t="s">
        <v>865</v>
      </c>
      <c r="L117" s="841" t="s">
        <v>665</v>
      </c>
      <c r="M117" s="841" t="s">
        <v>352</v>
      </c>
      <c r="N117" s="841" t="s">
        <v>2952</v>
      </c>
      <c r="O117" s="841"/>
      <c r="P117" s="841" t="s">
        <v>5</v>
      </c>
      <c r="Q117" s="841" t="s">
        <v>323</v>
      </c>
      <c r="R117" s="840" t="s">
        <v>652</v>
      </c>
      <c r="S117" s="829"/>
      <c r="T117" s="829" t="s">
        <v>5</v>
      </c>
      <c r="U117" s="829" t="s">
        <v>323</v>
      </c>
      <c r="V117" s="847" t="s">
        <v>652</v>
      </c>
    </row>
    <row r="118" spans="1:22" outlineLevel="1">
      <c r="A118" s="847" t="s">
        <v>278</v>
      </c>
      <c r="B118" s="829" t="s">
        <v>3758</v>
      </c>
      <c r="C118" s="839">
        <v>43308</v>
      </c>
      <c r="D118" s="829" t="s">
        <v>3811</v>
      </c>
      <c r="E118" s="830" t="s">
        <v>2999</v>
      </c>
      <c r="F118" s="831">
        <v>72625</v>
      </c>
      <c r="G118" s="832">
        <v>5.5</v>
      </c>
      <c r="H118" s="829">
        <v>5.5</v>
      </c>
      <c r="I118" s="829" t="s">
        <v>60</v>
      </c>
      <c r="J118" s="1265">
        <v>7.26</v>
      </c>
      <c r="K118" s="840" t="s">
        <v>818</v>
      </c>
      <c r="L118" s="841" t="s">
        <v>645</v>
      </c>
      <c r="M118" s="841" t="s">
        <v>352</v>
      </c>
      <c r="N118" s="841"/>
      <c r="O118" s="841"/>
      <c r="P118" s="841" t="s">
        <v>5</v>
      </c>
      <c r="Q118" s="841" t="s">
        <v>323</v>
      </c>
      <c r="R118" s="840" t="s">
        <v>652</v>
      </c>
      <c r="S118" s="829"/>
      <c r="T118" s="829" t="s">
        <v>5</v>
      </c>
      <c r="U118" s="829" t="s">
        <v>323</v>
      </c>
      <c r="V118" s="847" t="s">
        <v>652</v>
      </c>
    </row>
    <row r="119" spans="1:22">
      <c r="A119" s="842" t="s">
        <v>647</v>
      </c>
      <c r="B119" s="842"/>
      <c r="C119" s="842"/>
      <c r="D119" s="842"/>
      <c r="E119" s="843"/>
      <c r="F119" s="844"/>
      <c r="G119" s="845">
        <f>SUM(G113:G118)</f>
        <v>912.7</v>
      </c>
      <c r="H119" s="846">
        <f>SUM(H113:H118)</f>
        <v>951.85</v>
      </c>
      <c r="I119" s="842"/>
      <c r="J119" s="1266">
        <f>SUM(J113:J118)</f>
        <v>1205.3500000000001</v>
      </c>
      <c r="K119" s="842"/>
      <c r="L119" s="842"/>
      <c r="M119" s="842"/>
      <c r="N119" s="842"/>
      <c r="O119" s="842"/>
      <c r="P119" s="842"/>
      <c r="Q119" s="842"/>
      <c r="R119" s="842"/>
      <c r="S119" s="829"/>
      <c r="T119" s="829"/>
      <c r="U119" s="829"/>
      <c r="V119" s="829"/>
    </row>
    <row r="120" spans="1:22" outlineLevel="1">
      <c r="A120" s="847" t="s">
        <v>281</v>
      </c>
      <c r="B120" s="829" t="s">
        <v>3758</v>
      </c>
      <c r="C120" s="839">
        <v>43284</v>
      </c>
      <c r="D120" s="829" t="s">
        <v>3815</v>
      </c>
      <c r="E120" s="830" t="s">
        <v>3816</v>
      </c>
      <c r="F120" s="831">
        <v>72628</v>
      </c>
      <c r="G120" s="832">
        <v>4.54</v>
      </c>
      <c r="H120" s="829">
        <v>6</v>
      </c>
      <c r="I120" s="829" t="s">
        <v>322</v>
      </c>
      <c r="J120" s="1265">
        <f t="shared" ref="J120:J138" si="3">H120</f>
        <v>6</v>
      </c>
      <c r="K120" s="840" t="s">
        <v>660</v>
      </c>
      <c r="L120" s="841" t="s">
        <v>661</v>
      </c>
      <c r="M120" s="841" t="s">
        <v>352</v>
      </c>
      <c r="N120" s="841" t="s">
        <v>681</v>
      </c>
      <c r="O120" s="841"/>
      <c r="P120" s="841" t="s">
        <v>5</v>
      </c>
      <c r="Q120" s="841" t="s">
        <v>323</v>
      </c>
      <c r="R120" s="840" t="s">
        <v>652</v>
      </c>
      <c r="S120" s="829"/>
      <c r="T120" s="829" t="s">
        <v>5</v>
      </c>
      <c r="U120" s="829" t="s">
        <v>323</v>
      </c>
      <c r="V120" s="847" t="s">
        <v>652</v>
      </c>
    </row>
    <row r="121" spans="1:22" outlineLevel="1">
      <c r="A121" s="847" t="s">
        <v>281</v>
      </c>
      <c r="B121" s="829" t="s">
        <v>3758</v>
      </c>
      <c r="C121" s="839">
        <v>43293</v>
      </c>
      <c r="D121" s="829" t="s">
        <v>3817</v>
      </c>
      <c r="E121" s="830" t="s">
        <v>3818</v>
      </c>
      <c r="F121" s="831">
        <v>72628</v>
      </c>
      <c r="G121" s="832">
        <v>22.72</v>
      </c>
      <c r="H121" s="829">
        <v>30</v>
      </c>
      <c r="I121" s="829" t="s">
        <v>322</v>
      </c>
      <c r="J121" s="1265">
        <f t="shared" si="3"/>
        <v>30</v>
      </c>
      <c r="K121" s="840" t="s">
        <v>660</v>
      </c>
      <c r="L121" s="841" t="s">
        <v>661</v>
      </c>
      <c r="M121" s="841" t="s">
        <v>352</v>
      </c>
      <c r="N121" s="841" t="s">
        <v>662</v>
      </c>
      <c r="O121" s="841"/>
      <c r="P121" s="841" t="s">
        <v>5</v>
      </c>
      <c r="Q121" s="841" t="s">
        <v>323</v>
      </c>
      <c r="R121" s="840" t="s">
        <v>652</v>
      </c>
      <c r="S121" s="829"/>
      <c r="T121" s="829" t="s">
        <v>5</v>
      </c>
      <c r="U121" s="829" t="s">
        <v>323</v>
      </c>
      <c r="V121" s="847" t="s">
        <v>652</v>
      </c>
    </row>
    <row r="122" spans="1:22" outlineLevel="1">
      <c r="A122" s="847" t="s">
        <v>281</v>
      </c>
      <c r="B122" s="829" t="s">
        <v>3758</v>
      </c>
      <c r="C122" s="839">
        <v>43306</v>
      </c>
      <c r="D122" s="829" t="s">
        <v>3768</v>
      </c>
      <c r="E122" s="830" t="s">
        <v>3819</v>
      </c>
      <c r="F122" s="831">
        <v>72628</v>
      </c>
      <c r="G122" s="832">
        <v>2.27</v>
      </c>
      <c r="H122" s="829">
        <v>3</v>
      </c>
      <c r="I122" s="829" t="s">
        <v>322</v>
      </c>
      <c r="J122" s="1265">
        <f t="shared" si="3"/>
        <v>3</v>
      </c>
      <c r="K122" s="840" t="s">
        <v>660</v>
      </c>
      <c r="L122" s="841" t="s">
        <v>661</v>
      </c>
      <c r="M122" s="841" t="s">
        <v>352</v>
      </c>
      <c r="N122" s="841" t="s">
        <v>2952</v>
      </c>
      <c r="O122" s="841"/>
      <c r="P122" s="841" t="s">
        <v>5</v>
      </c>
      <c r="Q122" s="841" t="s">
        <v>323</v>
      </c>
      <c r="R122" s="840" t="s">
        <v>652</v>
      </c>
      <c r="S122" s="829"/>
      <c r="T122" s="829" t="s">
        <v>5</v>
      </c>
      <c r="U122" s="829" t="s">
        <v>323</v>
      </c>
      <c r="V122" s="847" t="s">
        <v>652</v>
      </c>
    </row>
    <row r="123" spans="1:22" outlineLevel="1">
      <c r="A123" s="847" t="s">
        <v>281</v>
      </c>
      <c r="B123" s="829" t="s">
        <v>3758</v>
      </c>
      <c r="C123" s="839">
        <v>43292</v>
      </c>
      <c r="D123" s="829" t="s">
        <v>3762</v>
      </c>
      <c r="E123" s="830" t="s">
        <v>3253</v>
      </c>
      <c r="F123" s="831">
        <v>72628</v>
      </c>
      <c r="G123" s="832">
        <v>1.51</v>
      </c>
      <c r="H123" s="829">
        <v>2</v>
      </c>
      <c r="I123" s="829" t="s">
        <v>322</v>
      </c>
      <c r="J123" s="1265">
        <f t="shared" si="3"/>
        <v>2</v>
      </c>
      <c r="K123" s="840" t="s">
        <v>660</v>
      </c>
      <c r="L123" s="841" t="s">
        <v>661</v>
      </c>
      <c r="M123" s="841" t="s">
        <v>352</v>
      </c>
      <c r="N123" s="841" t="s">
        <v>2952</v>
      </c>
      <c r="O123" s="841"/>
      <c r="P123" s="841" t="s">
        <v>5</v>
      </c>
      <c r="Q123" s="841" t="s">
        <v>323</v>
      </c>
      <c r="R123" s="840" t="s">
        <v>652</v>
      </c>
      <c r="S123" s="829"/>
      <c r="T123" s="829" t="s">
        <v>5</v>
      </c>
      <c r="U123" s="829" t="s">
        <v>323</v>
      </c>
      <c r="V123" s="847" t="s">
        <v>652</v>
      </c>
    </row>
    <row r="124" spans="1:22" outlineLevel="1">
      <c r="A124" s="847" t="s">
        <v>281</v>
      </c>
      <c r="B124" s="829" t="s">
        <v>3758</v>
      </c>
      <c r="C124" s="839">
        <v>43292</v>
      </c>
      <c r="D124" s="829" t="s">
        <v>3762</v>
      </c>
      <c r="E124" s="830" t="s">
        <v>3820</v>
      </c>
      <c r="F124" s="831">
        <v>72628</v>
      </c>
      <c r="G124" s="832">
        <v>0.76</v>
      </c>
      <c r="H124" s="829">
        <v>1</v>
      </c>
      <c r="I124" s="829" t="s">
        <v>322</v>
      </c>
      <c r="J124" s="1265">
        <f t="shared" si="3"/>
        <v>1</v>
      </c>
      <c r="K124" s="840" t="s">
        <v>660</v>
      </c>
      <c r="L124" s="841" t="s">
        <v>661</v>
      </c>
      <c r="M124" s="841" t="s">
        <v>352</v>
      </c>
      <c r="N124" s="841" t="s">
        <v>681</v>
      </c>
      <c r="O124" s="841"/>
      <c r="P124" s="841" t="s">
        <v>5</v>
      </c>
      <c r="Q124" s="841" t="s">
        <v>323</v>
      </c>
      <c r="R124" s="840" t="s">
        <v>652</v>
      </c>
      <c r="S124" s="829"/>
      <c r="T124" s="829" t="s">
        <v>5</v>
      </c>
      <c r="U124" s="829" t="s">
        <v>323</v>
      </c>
      <c r="V124" s="847" t="s">
        <v>652</v>
      </c>
    </row>
    <row r="125" spans="1:22" outlineLevel="1">
      <c r="A125" s="847" t="s">
        <v>281</v>
      </c>
      <c r="B125" s="829" t="s">
        <v>3758</v>
      </c>
      <c r="C125" s="839">
        <v>43311</v>
      </c>
      <c r="D125" s="829" t="s">
        <v>3768</v>
      </c>
      <c r="E125" s="830" t="s">
        <v>3821</v>
      </c>
      <c r="F125" s="831">
        <v>72628</v>
      </c>
      <c r="G125" s="832">
        <v>3.79</v>
      </c>
      <c r="H125" s="829">
        <v>5</v>
      </c>
      <c r="I125" s="829" t="s">
        <v>322</v>
      </c>
      <c r="J125" s="1265">
        <f t="shared" si="3"/>
        <v>5</v>
      </c>
      <c r="K125" s="840" t="s">
        <v>660</v>
      </c>
      <c r="L125" s="841" t="s">
        <v>661</v>
      </c>
      <c r="M125" s="841" t="s">
        <v>352</v>
      </c>
      <c r="N125" s="841" t="s">
        <v>783</v>
      </c>
      <c r="O125" s="841"/>
      <c r="P125" s="841" t="s">
        <v>5</v>
      </c>
      <c r="Q125" s="841" t="s">
        <v>323</v>
      </c>
      <c r="R125" s="840" t="s">
        <v>652</v>
      </c>
      <c r="S125" s="829"/>
      <c r="T125" s="829" t="s">
        <v>5</v>
      </c>
      <c r="U125" s="829" t="s">
        <v>323</v>
      </c>
      <c r="V125" s="847" t="s">
        <v>652</v>
      </c>
    </row>
    <row r="126" spans="1:22" outlineLevel="1">
      <c r="A126" s="847" t="s">
        <v>281</v>
      </c>
      <c r="B126" s="829" t="s">
        <v>3758</v>
      </c>
      <c r="C126" s="839">
        <v>43312</v>
      </c>
      <c r="D126" s="829" t="s">
        <v>3822</v>
      </c>
      <c r="E126" s="830" t="s">
        <v>3823</v>
      </c>
      <c r="F126" s="831">
        <v>72602</v>
      </c>
      <c r="G126" s="832">
        <v>1.51</v>
      </c>
      <c r="H126" s="829">
        <v>2</v>
      </c>
      <c r="I126" s="829" t="s">
        <v>322</v>
      </c>
      <c r="J126" s="1265">
        <f t="shared" si="3"/>
        <v>2</v>
      </c>
      <c r="K126" s="840" t="s">
        <v>660</v>
      </c>
      <c r="L126" s="841" t="s">
        <v>665</v>
      </c>
      <c r="M126" s="841" t="s">
        <v>352</v>
      </c>
      <c r="N126" s="841" t="s">
        <v>3824</v>
      </c>
      <c r="O126" s="841"/>
      <c r="P126" s="841" t="s">
        <v>5</v>
      </c>
      <c r="Q126" s="841" t="s">
        <v>323</v>
      </c>
      <c r="R126" s="840" t="s">
        <v>652</v>
      </c>
      <c r="S126" s="829"/>
      <c r="T126" s="829" t="s">
        <v>5</v>
      </c>
      <c r="U126" s="829" t="s">
        <v>323</v>
      </c>
      <c r="V126" s="847" t="s">
        <v>652</v>
      </c>
    </row>
    <row r="127" spans="1:22" outlineLevel="1">
      <c r="A127" s="847" t="s">
        <v>281</v>
      </c>
      <c r="B127" s="829" t="s">
        <v>3758</v>
      </c>
      <c r="C127" s="839">
        <v>43305</v>
      </c>
      <c r="D127" s="829" t="s">
        <v>3768</v>
      </c>
      <c r="E127" s="830" t="s">
        <v>3825</v>
      </c>
      <c r="F127" s="831">
        <v>72628</v>
      </c>
      <c r="G127" s="832">
        <v>37.86</v>
      </c>
      <c r="H127" s="829">
        <v>50</v>
      </c>
      <c r="I127" s="829" t="s">
        <v>322</v>
      </c>
      <c r="J127" s="1265">
        <f t="shared" si="3"/>
        <v>50</v>
      </c>
      <c r="K127" s="840" t="s">
        <v>670</v>
      </c>
      <c r="L127" s="841" t="s">
        <v>661</v>
      </c>
      <c r="M127" s="841" t="s">
        <v>352</v>
      </c>
      <c r="N127" s="841" t="s">
        <v>3824</v>
      </c>
      <c r="O127" s="841"/>
      <c r="P127" s="841" t="s">
        <v>5</v>
      </c>
      <c r="Q127" s="841" t="s">
        <v>323</v>
      </c>
      <c r="R127" s="840" t="s">
        <v>652</v>
      </c>
      <c r="S127" s="829"/>
      <c r="T127" s="829" t="s">
        <v>5</v>
      </c>
      <c r="U127" s="829" t="s">
        <v>323</v>
      </c>
      <c r="V127" s="847" t="s">
        <v>652</v>
      </c>
    </row>
    <row r="128" spans="1:22" outlineLevel="1">
      <c r="A128" s="847" t="s">
        <v>281</v>
      </c>
      <c r="B128" s="829" t="s">
        <v>3758</v>
      </c>
      <c r="C128" s="839">
        <v>43294</v>
      </c>
      <c r="D128" s="829" t="s">
        <v>3799</v>
      </c>
      <c r="E128" s="830" t="s">
        <v>3826</v>
      </c>
      <c r="F128" s="831">
        <v>72628</v>
      </c>
      <c r="G128" s="832">
        <v>56.79</v>
      </c>
      <c r="H128" s="829">
        <v>75</v>
      </c>
      <c r="I128" s="829" t="s">
        <v>322</v>
      </c>
      <c r="J128" s="1265">
        <f t="shared" si="3"/>
        <v>75</v>
      </c>
      <c r="K128" s="840" t="s">
        <v>670</v>
      </c>
      <c r="L128" s="841" t="s">
        <v>661</v>
      </c>
      <c r="M128" s="841" t="s">
        <v>352</v>
      </c>
      <c r="N128" s="841" t="s">
        <v>2952</v>
      </c>
      <c r="O128" s="841"/>
      <c r="P128" s="841" t="s">
        <v>5</v>
      </c>
      <c r="Q128" s="841" t="s">
        <v>323</v>
      </c>
      <c r="R128" s="840" t="s">
        <v>652</v>
      </c>
      <c r="S128" s="829"/>
      <c r="T128" s="829" t="s">
        <v>5</v>
      </c>
      <c r="U128" s="829" t="s">
        <v>323</v>
      </c>
      <c r="V128" s="847" t="s">
        <v>652</v>
      </c>
    </row>
    <row r="129" spans="1:22" outlineLevel="1">
      <c r="A129" s="847" t="s">
        <v>281</v>
      </c>
      <c r="B129" s="829" t="s">
        <v>3758</v>
      </c>
      <c r="C129" s="839">
        <v>43306</v>
      </c>
      <c r="D129" s="829" t="s">
        <v>3765</v>
      </c>
      <c r="E129" s="830" t="s">
        <v>3827</v>
      </c>
      <c r="F129" s="831">
        <v>72628</v>
      </c>
      <c r="G129" s="832">
        <v>18.170000000000002</v>
      </c>
      <c r="H129" s="829">
        <v>24</v>
      </c>
      <c r="I129" s="829" t="s">
        <v>322</v>
      </c>
      <c r="J129" s="1265">
        <f t="shared" si="3"/>
        <v>24</v>
      </c>
      <c r="K129" s="840" t="s">
        <v>670</v>
      </c>
      <c r="L129" s="841" t="s">
        <v>661</v>
      </c>
      <c r="M129" s="841" t="s">
        <v>352</v>
      </c>
      <c r="N129" s="841" t="s">
        <v>662</v>
      </c>
      <c r="O129" s="841"/>
      <c r="P129" s="841" t="s">
        <v>5</v>
      </c>
      <c r="Q129" s="841" t="s">
        <v>323</v>
      </c>
      <c r="R129" s="840" t="s">
        <v>652</v>
      </c>
      <c r="S129" s="829"/>
      <c r="T129" s="829" t="s">
        <v>5</v>
      </c>
      <c r="U129" s="829" t="s">
        <v>323</v>
      </c>
      <c r="V129" s="847" t="s">
        <v>652</v>
      </c>
    </row>
    <row r="130" spans="1:22" outlineLevel="1">
      <c r="A130" s="847" t="s">
        <v>281</v>
      </c>
      <c r="B130" s="829" t="s">
        <v>3758</v>
      </c>
      <c r="C130" s="839">
        <v>43307</v>
      </c>
      <c r="D130" s="829" t="s">
        <v>3768</v>
      </c>
      <c r="E130" s="830" t="s">
        <v>3769</v>
      </c>
      <c r="F130" s="831">
        <v>72628</v>
      </c>
      <c r="G130" s="832">
        <v>18.93</v>
      </c>
      <c r="H130" s="829">
        <v>25</v>
      </c>
      <c r="I130" s="829" t="s">
        <v>322</v>
      </c>
      <c r="J130" s="1265">
        <f t="shared" si="3"/>
        <v>25</v>
      </c>
      <c r="K130" s="840" t="s">
        <v>670</v>
      </c>
      <c r="L130" s="841" t="s">
        <v>661</v>
      </c>
      <c r="M130" s="841" t="s">
        <v>352</v>
      </c>
      <c r="N130" s="841" t="s">
        <v>2952</v>
      </c>
      <c r="O130" s="841"/>
      <c r="P130" s="841" t="s">
        <v>5</v>
      </c>
      <c r="Q130" s="841" t="s">
        <v>323</v>
      </c>
      <c r="R130" s="840" t="s">
        <v>652</v>
      </c>
      <c r="S130" s="829"/>
      <c r="T130" s="829" t="s">
        <v>5</v>
      </c>
      <c r="U130" s="829" t="s">
        <v>323</v>
      </c>
      <c r="V130" s="847" t="s">
        <v>652</v>
      </c>
    </row>
    <row r="131" spans="1:22" outlineLevel="1">
      <c r="A131" s="847" t="s">
        <v>281</v>
      </c>
      <c r="B131" s="829" t="s">
        <v>3758</v>
      </c>
      <c r="C131" s="839">
        <v>43312</v>
      </c>
      <c r="D131" s="829" t="s">
        <v>3822</v>
      </c>
      <c r="E131" s="830" t="s">
        <v>3828</v>
      </c>
      <c r="F131" s="831">
        <v>72602</v>
      </c>
      <c r="G131" s="832">
        <v>63.61</v>
      </c>
      <c r="H131" s="829">
        <v>84</v>
      </c>
      <c r="I131" s="829" t="s">
        <v>322</v>
      </c>
      <c r="J131" s="1265">
        <f t="shared" si="3"/>
        <v>84</v>
      </c>
      <c r="K131" s="840" t="s">
        <v>667</v>
      </c>
      <c r="L131" s="841" t="s">
        <v>665</v>
      </c>
      <c r="M131" s="841" t="s">
        <v>352</v>
      </c>
      <c r="N131" s="841" t="s">
        <v>3824</v>
      </c>
      <c r="O131" s="841"/>
      <c r="P131" s="841" t="s">
        <v>5</v>
      </c>
      <c r="Q131" s="841" t="s">
        <v>323</v>
      </c>
      <c r="R131" s="840" t="s">
        <v>652</v>
      </c>
      <c r="S131" s="829"/>
      <c r="T131" s="829" t="s">
        <v>5</v>
      </c>
      <c r="U131" s="829" t="s">
        <v>323</v>
      </c>
      <c r="V131" s="847" t="s">
        <v>652</v>
      </c>
    </row>
    <row r="132" spans="1:22" outlineLevel="1">
      <c r="A132" s="847" t="s">
        <v>281</v>
      </c>
      <c r="B132" s="829" t="s">
        <v>3758</v>
      </c>
      <c r="C132" s="839">
        <v>43312</v>
      </c>
      <c r="D132" s="829" t="s">
        <v>3829</v>
      </c>
      <c r="E132" s="830" t="s">
        <v>3830</v>
      </c>
      <c r="F132" s="831">
        <v>72628</v>
      </c>
      <c r="G132" s="832">
        <v>53</v>
      </c>
      <c r="H132" s="829">
        <v>70</v>
      </c>
      <c r="I132" s="829" t="s">
        <v>322</v>
      </c>
      <c r="J132" s="1265">
        <f t="shared" si="3"/>
        <v>70</v>
      </c>
      <c r="K132" s="840" t="s">
        <v>667</v>
      </c>
      <c r="L132" s="841" t="s">
        <v>661</v>
      </c>
      <c r="M132" s="841" t="s">
        <v>352</v>
      </c>
      <c r="N132" s="841" t="s">
        <v>662</v>
      </c>
      <c r="O132" s="841"/>
      <c r="P132" s="841" t="s">
        <v>5</v>
      </c>
      <c r="Q132" s="841" t="s">
        <v>323</v>
      </c>
      <c r="R132" s="840" t="s">
        <v>652</v>
      </c>
      <c r="S132" s="829"/>
      <c r="T132" s="829" t="s">
        <v>5</v>
      </c>
      <c r="U132" s="829" t="s">
        <v>323</v>
      </c>
      <c r="V132" s="847" t="s">
        <v>652</v>
      </c>
    </row>
    <row r="133" spans="1:22" outlineLevel="1">
      <c r="A133" s="847" t="s">
        <v>281</v>
      </c>
      <c r="B133" s="829" t="s">
        <v>3758</v>
      </c>
      <c r="C133" s="839">
        <v>43293</v>
      </c>
      <c r="D133" s="829" t="s">
        <v>3831</v>
      </c>
      <c r="E133" s="830" t="s">
        <v>3832</v>
      </c>
      <c r="F133" s="831">
        <v>72602</v>
      </c>
      <c r="G133" s="832">
        <v>68.91</v>
      </c>
      <c r="H133" s="829">
        <v>91</v>
      </c>
      <c r="I133" s="829" t="s">
        <v>322</v>
      </c>
      <c r="J133" s="1265">
        <f t="shared" si="3"/>
        <v>91</v>
      </c>
      <c r="K133" s="840" t="s">
        <v>667</v>
      </c>
      <c r="L133" s="841" t="s">
        <v>665</v>
      </c>
      <c r="M133" s="841" t="s">
        <v>352</v>
      </c>
      <c r="N133" s="841" t="s">
        <v>2952</v>
      </c>
      <c r="O133" s="841"/>
      <c r="P133" s="841" t="s">
        <v>5</v>
      </c>
      <c r="Q133" s="841" t="s">
        <v>323</v>
      </c>
      <c r="R133" s="840" t="s">
        <v>652</v>
      </c>
      <c r="S133" s="829"/>
      <c r="T133" s="829" t="s">
        <v>5</v>
      </c>
      <c r="U133" s="829" t="s">
        <v>323</v>
      </c>
      <c r="V133" s="847" t="s">
        <v>652</v>
      </c>
    </row>
    <row r="134" spans="1:22" outlineLevel="1">
      <c r="A134" s="847" t="s">
        <v>281</v>
      </c>
      <c r="B134" s="829" t="s">
        <v>3758</v>
      </c>
      <c r="C134" s="839">
        <v>43297</v>
      </c>
      <c r="D134" s="829" t="s">
        <v>3833</v>
      </c>
      <c r="E134" s="830" t="s">
        <v>3834</v>
      </c>
      <c r="F134" s="831">
        <v>72602</v>
      </c>
      <c r="G134" s="832">
        <v>35.340000000000003</v>
      </c>
      <c r="H134" s="829">
        <v>46.67</v>
      </c>
      <c r="I134" s="829" t="s">
        <v>322</v>
      </c>
      <c r="J134" s="1265">
        <f t="shared" si="3"/>
        <v>46.67</v>
      </c>
      <c r="K134" s="840" t="s">
        <v>667</v>
      </c>
      <c r="L134" s="841" t="s">
        <v>665</v>
      </c>
      <c r="M134" s="841" t="s">
        <v>352</v>
      </c>
      <c r="N134" s="841" t="s">
        <v>3824</v>
      </c>
      <c r="O134" s="841"/>
      <c r="P134" s="841" t="s">
        <v>5</v>
      </c>
      <c r="Q134" s="841" t="s">
        <v>323</v>
      </c>
      <c r="R134" s="840" t="s">
        <v>652</v>
      </c>
      <c r="S134" s="829"/>
      <c r="T134" s="829" t="s">
        <v>5</v>
      </c>
      <c r="U134" s="829" t="s">
        <v>323</v>
      </c>
      <c r="V134" s="847" t="s">
        <v>652</v>
      </c>
    </row>
    <row r="135" spans="1:22" outlineLevel="1">
      <c r="A135" s="847" t="s">
        <v>281</v>
      </c>
      <c r="B135" s="829" t="s">
        <v>3758</v>
      </c>
      <c r="C135" s="839">
        <v>43297</v>
      </c>
      <c r="D135" s="829" t="s">
        <v>3833</v>
      </c>
      <c r="E135" s="830" t="s">
        <v>3835</v>
      </c>
      <c r="F135" s="831">
        <v>72602</v>
      </c>
      <c r="G135" s="832">
        <v>26.5</v>
      </c>
      <c r="H135" s="829">
        <v>35</v>
      </c>
      <c r="I135" s="829" t="s">
        <v>322</v>
      </c>
      <c r="J135" s="1265">
        <f t="shared" si="3"/>
        <v>35</v>
      </c>
      <c r="K135" s="840" t="s">
        <v>667</v>
      </c>
      <c r="L135" s="841" t="s">
        <v>665</v>
      </c>
      <c r="M135" s="841" t="s">
        <v>352</v>
      </c>
      <c r="N135" s="841" t="s">
        <v>3824</v>
      </c>
      <c r="O135" s="841"/>
      <c r="P135" s="841" t="s">
        <v>5</v>
      </c>
      <c r="Q135" s="841" t="s">
        <v>323</v>
      </c>
      <c r="R135" s="840" t="s">
        <v>652</v>
      </c>
      <c r="S135" s="829"/>
      <c r="T135" s="829" t="s">
        <v>5</v>
      </c>
      <c r="U135" s="829" t="s">
        <v>323</v>
      </c>
      <c r="V135" s="847" t="s">
        <v>652</v>
      </c>
    </row>
    <row r="136" spans="1:22" outlineLevel="1">
      <c r="A136" s="847" t="s">
        <v>281</v>
      </c>
      <c r="B136" s="829" t="s">
        <v>3758</v>
      </c>
      <c r="C136" s="839">
        <v>43305</v>
      </c>
      <c r="D136" s="829" t="s">
        <v>3770</v>
      </c>
      <c r="E136" s="830" t="s">
        <v>3836</v>
      </c>
      <c r="F136" s="831">
        <v>72628</v>
      </c>
      <c r="G136" s="832">
        <v>598.19000000000005</v>
      </c>
      <c r="H136" s="829">
        <v>790</v>
      </c>
      <c r="I136" s="829" t="s">
        <v>322</v>
      </c>
      <c r="J136" s="1265">
        <f t="shared" si="3"/>
        <v>790</v>
      </c>
      <c r="K136" s="840" t="s">
        <v>667</v>
      </c>
      <c r="L136" s="841" t="s">
        <v>661</v>
      </c>
      <c r="M136" s="841" t="s">
        <v>352</v>
      </c>
      <c r="N136" s="841" t="s">
        <v>760</v>
      </c>
      <c r="O136" s="841"/>
      <c r="P136" s="841" t="s">
        <v>5</v>
      </c>
      <c r="Q136" s="841" t="s">
        <v>323</v>
      </c>
      <c r="R136" s="840" t="s">
        <v>652</v>
      </c>
      <c r="S136" s="829"/>
      <c r="T136" s="829" t="s">
        <v>5</v>
      </c>
      <c r="U136" s="829" t="s">
        <v>323</v>
      </c>
      <c r="V136" s="847" t="s">
        <v>652</v>
      </c>
    </row>
    <row r="137" spans="1:22" outlineLevel="1">
      <c r="A137" s="847" t="s">
        <v>281</v>
      </c>
      <c r="B137" s="829" t="s">
        <v>3758</v>
      </c>
      <c r="C137" s="839">
        <v>43301</v>
      </c>
      <c r="D137" s="829" t="s">
        <v>3837</v>
      </c>
      <c r="E137" s="830" t="s">
        <v>3838</v>
      </c>
      <c r="F137" s="831">
        <v>72602</v>
      </c>
      <c r="G137" s="832">
        <v>22.72</v>
      </c>
      <c r="H137" s="829">
        <v>30</v>
      </c>
      <c r="I137" s="829" t="s">
        <v>322</v>
      </c>
      <c r="J137" s="1265">
        <f t="shared" si="3"/>
        <v>30</v>
      </c>
      <c r="K137" s="840" t="s">
        <v>943</v>
      </c>
      <c r="L137" s="841" t="s">
        <v>665</v>
      </c>
      <c r="M137" s="841" t="s">
        <v>352</v>
      </c>
      <c r="N137" s="841"/>
      <c r="O137" s="841"/>
      <c r="P137" s="841" t="s">
        <v>5</v>
      </c>
      <c r="Q137" s="841" t="s">
        <v>323</v>
      </c>
      <c r="R137" s="840" t="s">
        <v>652</v>
      </c>
      <c r="S137" s="829"/>
      <c r="T137" s="829" t="s">
        <v>5</v>
      </c>
      <c r="U137" s="829" t="s">
        <v>323</v>
      </c>
      <c r="V137" s="847" t="s">
        <v>652</v>
      </c>
    </row>
    <row r="138" spans="1:22" outlineLevel="1">
      <c r="A138" s="847" t="s">
        <v>281</v>
      </c>
      <c r="B138" s="829" t="s">
        <v>3758</v>
      </c>
      <c r="C138" s="839">
        <v>43301</v>
      </c>
      <c r="D138" s="829" t="s">
        <v>3837</v>
      </c>
      <c r="E138" s="830" t="s">
        <v>3839</v>
      </c>
      <c r="F138" s="831">
        <v>72602</v>
      </c>
      <c r="G138" s="832">
        <v>22.72</v>
      </c>
      <c r="H138" s="829">
        <v>30</v>
      </c>
      <c r="I138" s="829" t="s">
        <v>322</v>
      </c>
      <c r="J138" s="1265">
        <f t="shared" si="3"/>
        <v>30</v>
      </c>
      <c r="K138" s="840" t="s">
        <v>943</v>
      </c>
      <c r="L138" s="841" t="s">
        <v>665</v>
      </c>
      <c r="M138" s="841" t="s">
        <v>352</v>
      </c>
      <c r="N138" s="841"/>
      <c r="O138" s="841"/>
      <c r="P138" s="841" t="s">
        <v>5</v>
      </c>
      <c r="Q138" s="841" t="s">
        <v>323</v>
      </c>
      <c r="R138" s="840" t="s">
        <v>652</v>
      </c>
      <c r="S138" s="829"/>
      <c r="T138" s="829" t="s">
        <v>5</v>
      </c>
      <c r="U138" s="829" t="s">
        <v>323</v>
      </c>
      <c r="V138" s="847" t="s">
        <v>652</v>
      </c>
    </row>
    <row r="139" spans="1:22">
      <c r="A139" s="842" t="s">
        <v>647</v>
      </c>
      <c r="B139" s="842"/>
      <c r="C139" s="842"/>
      <c r="D139" s="842"/>
      <c r="E139" s="843"/>
      <c r="F139" s="844"/>
      <c r="G139" s="845">
        <f>SUM(G120:G138)</f>
        <v>1059.8400000000001</v>
      </c>
      <c r="H139" s="846">
        <f>SUM(H120:H138)</f>
        <v>1399.67</v>
      </c>
      <c r="I139" s="842"/>
      <c r="J139" s="1266">
        <f>SUM(J120:J138)</f>
        <v>1399.67</v>
      </c>
      <c r="K139" s="842"/>
      <c r="L139" s="842"/>
      <c r="M139" s="842"/>
      <c r="N139" s="842"/>
      <c r="O139" s="842"/>
      <c r="P139" s="842"/>
      <c r="Q139" s="842"/>
      <c r="R139" s="842"/>
      <c r="S139" s="829"/>
      <c r="T139" s="829"/>
      <c r="U139" s="829"/>
      <c r="V139" s="829"/>
    </row>
    <row r="140" spans="1:22" outlineLevel="1">
      <c r="A140" s="847" t="s">
        <v>284</v>
      </c>
      <c r="B140" s="829" t="s">
        <v>3758</v>
      </c>
      <c r="C140" s="839">
        <v>43312</v>
      </c>
      <c r="D140" s="829" t="s">
        <v>3840</v>
      </c>
      <c r="E140" s="830" t="s">
        <v>3841</v>
      </c>
      <c r="F140" s="831">
        <v>72648</v>
      </c>
      <c r="G140" s="832">
        <v>6487.66</v>
      </c>
      <c r="H140" s="829">
        <v>9090.1200000000008</v>
      </c>
      <c r="I140" s="829" t="s">
        <v>322</v>
      </c>
      <c r="J140" s="1265">
        <f>H140</f>
        <v>9090.1200000000008</v>
      </c>
      <c r="K140" s="840" t="s">
        <v>1417</v>
      </c>
      <c r="L140" s="841" t="s">
        <v>661</v>
      </c>
      <c r="M140" s="841" t="s">
        <v>352</v>
      </c>
      <c r="N140" s="841"/>
      <c r="O140" s="841" t="s">
        <v>2247</v>
      </c>
      <c r="P140" s="841" t="s">
        <v>5</v>
      </c>
      <c r="Q140" s="841" t="s">
        <v>323</v>
      </c>
      <c r="R140" s="840" t="s">
        <v>652</v>
      </c>
      <c r="S140" s="829" t="s">
        <v>2247</v>
      </c>
      <c r="T140" s="829" t="s">
        <v>5</v>
      </c>
      <c r="U140" s="829" t="s">
        <v>323</v>
      </c>
      <c r="V140" s="847" t="s">
        <v>652</v>
      </c>
    </row>
    <row r="141" spans="1:22" outlineLevel="1">
      <c r="A141" s="847" t="s">
        <v>284</v>
      </c>
      <c r="B141" s="829" t="s">
        <v>3758</v>
      </c>
      <c r="C141" s="839">
        <v>43312</v>
      </c>
      <c r="D141" s="829" t="s">
        <v>3760</v>
      </c>
      <c r="E141" s="830" t="s">
        <v>3761</v>
      </c>
      <c r="F141" s="831">
        <v>72649</v>
      </c>
      <c r="G141" s="832">
        <v>6874.07</v>
      </c>
      <c r="H141" s="829">
        <v>9453.99</v>
      </c>
      <c r="I141" s="829" t="s">
        <v>322</v>
      </c>
      <c r="J141" s="1265">
        <f>H141</f>
        <v>9453.99</v>
      </c>
      <c r="K141" s="840" t="s">
        <v>1417</v>
      </c>
      <c r="L141" s="841" t="s">
        <v>661</v>
      </c>
      <c r="M141" s="841" t="s">
        <v>352</v>
      </c>
      <c r="N141" s="841"/>
      <c r="O141" s="841" t="s">
        <v>2244</v>
      </c>
      <c r="P141" s="841" t="s">
        <v>5</v>
      </c>
      <c r="Q141" s="841" t="s">
        <v>323</v>
      </c>
      <c r="R141" s="840" t="s">
        <v>652</v>
      </c>
      <c r="S141" s="829" t="s">
        <v>2244</v>
      </c>
      <c r="T141" s="829" t="s">
        <v>5</v>
      </c>
      <c r="U141" s="829" t="s">
        <v>323</v>
      </c>
      <c r="V141" s="847" t="s">
        <v>652</v>
      </c>
    </row>
    <row r="142" spans="1:22">
      <c r="A142" s="842" t="s">
        <v>647</v>
      </c>
      <c r="B142" s="842"/>
      <c r="C142" s="842"/>
      <c r="D142" s="842"/>
      <c r="E142" s="843"/>
      <c r="F142" s="844"/>
      <c r="G142" s="845">
        <f>SUM(G140:G141)</f>
        <v>13361.73</v>
      </c>
      <c r="H142" s="846">
        <f>SUM(H140:H141)</f>
        <v>18544.11</v>
      </c>
      <c r="I142" s="842"/>
      <c r="J142" s="1266">
        <f>SUM(J140:J141)</f>
        <v>18544.11</v>
      </c>
      <c r="K142" s="842"/>
      <c r="L142" s="842"/>
      <c r="M142" s="842"/>
      <c r="N142" s="842"/>
      <c r="O142" s="842"/>
      <c r="P142" s="842"/>
      <c r="Q142" s="842"/>
      <c r="R142" s="842"/>
      <c r="S142" s="829"/>
      <c r="T142" s="829"/>
      <c r="U142" s="829"/>
      <c r="V142" s="829"/>
    </row>
    <row r="143" spans="1:22" outlineLevel="1">
      <c r="A143" s="847" t="s">
        <v>285</v>
      </c>
      <c r="B143" s="829" t="s">
        <v>3758</v>
      </c>
      <c r="C143" s="839">
        <v>43312</v>
      </c>
      <c r="D143" s="829" t="s">
        <v>3842</v>
      </c>
      <c r="E143" s="830" t="s">
        <v>824</v>
      </c>
      <c r="F143" s="831">
        <v>72602</v>
      </c>
      <c r="G143" s="832">
        <v>3.79</v>
      </c>
      <c r="H143" s="829">
        <v>5</v>
      </c>
      <c r="I143" s="829" t="s">
        <v>322</v>
      </c>
      <c r="J143" s="1265">
        <f t="shared" ref="J143:J169" si="4">H143</f>
        <v>5</v>
      </c>
      <c r="K143" s="840" t="s">
        <v>818</v>
      </c>
      <c r="L143" s="841" t="s">
        <v>665</v>
      </c>
      <c r="M143" s="841" t="s">
        <v>352</v>
      </c>
      <c r="N143" s="841"/>
      <c r="O143" s="841"/>
      <c r="P143" s="841" t="s">
        <v>5</v>
      </c>
      <c r="Q143" s="841" t="s">
        <v>323</v>
      </c>
      <c r="R143" s="840" t="s">
        <v>652</v>
      </c>
      <c r="S143" s="829"/>
      <c r="T143" s="829" t="s">
        <v>5</v>
      </c>
      <c r="U143" s="829" t="s">
        <v>323</v>
      </c>
      <c r="V143" s="847" t="s">
        <v>652</v>
      </c>
    </row>
    <row r="144" spans="1:22" outlineLevel="1">
      <c r="A144" s="847" t="s">
        <v>285</v>
      </c>
      <c r="B144" s="829" t="s">
        <v>3758</v>
      </c>
      <c r="C144" s="839">
        <v>43312</v>
      </c>
      <c r="D144" s="829" t="s">
        <v>3842</v>
      </c>
      <c r="E144" s="830" t="s">
        <v>3843</v>
      </c>
      <c r="F144" s="831">
        <v>72602</v>
      </c>
      <c r="G144" s="832">
        <v>0.61</v>
      </c>
      <c r="H144" s="829">
        <v>0.8</v>
      </c>
      <c r="I144" s="829" t="s">
        <v>322</v>
      </c>
      <c r="J144" s="1265">
        <f t="shared" si="4"/>
        <v>0.8</v>
      </c>
      <c r="K144" s="840" t="s">
        <v>818</v>
      </c>
      <c r="L144" s="841" t="s">
        <v>665</v>
      </c>
      <c r="M144" s="841" t="s">
        <v>352</v>
      </c>
      <c r="N144" s="841"/>
      <c r="O144" s="841"/>
      <c r="P144" s="841" t="s">
        <v>5</v>
      </c>
      <c r="Q144" s="841" t="s">
        <v>323</v>
      </c>
      <c r="R144" s="840" t="s">
        <v>652</v>
      </c>
      <c r="S144" s="829"/>
      <c r="T144" s="829" t="s">
        <v>5</v>
      </c>
      <c r="U144" s="829" t="s">
        <v>323</v>
      </c>
      <c r="V144" s="847" t="s">
        <v>652</v>
      </c>
    </row>
    <row r="145" spans="1:22" outlineLevel="1">
      <c r="A145" s="847" t="s">
        <v>285</v>
      </c>
      <c r="B145" s="829" t="s">
        <v>3758</v>
      </c>
      <c r="C145" s="839">
        <v>43312</v>
      </c>
      <c r="D145" s="829" t="s">
        <v>3844</v>
      </c>
      <c r="E145" s="830" t="s">
        <v>2852</v>
      </c>
      <c r="F145" s="831">
        <v>72628</v>
      </c>
      <c r="G145" s="832">
        <v>3.57</v>
      </c>
      <c r="H145" s="829">
        <v>4.72</v>
      </c>
      <c r="I145" s="829" t="s">
        <v>322</v>
      </c>
      <c r="J145" s="1265">
        <f t="shared" si="4"/>
        <v>4.72</v>
      </c>
      <c r="K145" s="840" t="s">
        <v>818</v>
      </c>
      <c r="L145" s="841" t="s">
        <v>661</v>
      </c>
      <c r="M145" s="841" t="s">
        <v>352</v>
      </c>
      <c r="N145" s="841"/>
      <c r="O145" s="841"/>
      <c r="P145" s="841" t="s">
        <v>5</v>
      </c>
      <c r="Q145" s="841" t="s">
        <v>323</v>
      </c>
      <c r="R145" s="840" t="s">
        <v>652</v>
      </c>
      <c r="S145" s="829"/>
      <c r="T145" s="829" t="s">
        <v>5</v>
      </c>
      <c r="U145" s="829" t="s">
        <v>323</v>
      </c>
      <c r="V145" s="847" t="s">
        <v>652</v>
      </c>
    </row>
    <row r="146" spans="1:22" outlineLevel="1">
      <c r="A146" s="847" t="s">
        <v>285</v>
      </c>
      <c r="B146" s="829" t="s">
        <v>3758</v>
      </c>
      <c r="C146" s="839">
        <v>43312</v>
      </c>
      <c r="D146" s="829" t="s">
        <v>3844</v>
      </c>
      <c r="E146" s="830" t="s">
        <v>2854</v>
      </c>
      <c r="F146" s="831">
        <v>72628</v>
      </c>
      <c r="G146" s="832">
        <v>3.57</v>
      </c>
      <c r="H146" s="829">
        <v>4.72</v>
      </c>
      <c r="I146" s="829" t="s">
        <v>322</v>
      </c>
      <c r="J146" s="1265">
        <f t="shared" si="4"/>
        <v>4.72</v>
      </c>
      <c r="K146" s="840" t="s">
        <v>818</v>
      </c>
      <c r="L146" s="841" t="s">
        <v>661</v>
      </c>
      <c r="M146" s="841" t="s">
        <v>352</v>
      </c>
      <c r="N146" s="841"/>
      <c r="O146" s="841"/>
      <c r="P146" s="841" t="s">
        <v>5</v>
      </c>
      <c r="Q146" s="841" t="s">
        <v>323</v>
      </c>
      <c r="R146" s="840" t="s">
        <v>652</v>
      </c>
      <c r="S146" s="829"/>
      <c r="T146" s="829" t="s">
        <v>5</v>
      </c>
      <c r="U146" s="829" t="s">
        <v>323</v>
      </c>
      <c r="V146" s="847" t="s">
        <v>652</v>
      </c>
    </row>
    <row r="147" spans="1:22" outlineLevel="1">
      <c r="A147" s="847" t="s">
        <v>285</v>
      </c>
      <c r="B147" s="829" t="s">
        <v>3758</v>
      </c>
      <c r="C147" s="839">
        <v>43312</v>
      </c>
      <c r="D147" s="829" t="s">
        <v>3844</v>
      </c>
      <c r="E147" s="830" t="s">
        <v>2855</v>
      </c>
      <c r="F147" s="831">
        <v>72628</v>
      </c>
      <c r="G147" s="832">
        <v>3.57</v>
      </c>
      <c r="H147" s="829">
        <v>4.72</v>
      </c>
      <c r="I147" s="829" t="s">
        <v>322</v>
      </c>
      <c r="J147" s="1265">
        <f t="shared" si="4"/>
        <v>4.72</v>
      </c>
      <c r="K147" s="840" t="s">
        <v>818</v>
      </c>
      <c r="L147" s="841" t="s">
        <v>661</v>
      </c>
      <c r="M147" s="841" t="s">
        <v>352</v>
      </c>
      <c r="N147" s="841"/>
      <c r="O147" s="841"/>
      <c r="P147" s="841" t="s">
        <v>5</v>
      </c>
      <c r="Q147" s="841" t="s">
        <v>323</v>
      </c>
      <c r="R147" s="840" t="s">
        <v>652</v>
      </c>
      <c r="S147" s="829"/>
      <c r="T147" s="829" t="s">
        <v>5</v>
      </c>
      <c r="U147" s="829" t="s">
        <v>323</v>
      </c>
      <c r="V147" s="847" t="s">
        <v>652</v>
      </c>
    </row>
    <row r="148" spans="1:22" outlineLevel="1">
      <c r="A148" s="847" t="s">
        <v>285</v>
      </c>
      <c r="B148" s="829" t="s">
        <v>3758</v>
      </c>
      <c r="C148" s="839">
        <v>43312</v>
      </c>
      <c r="D148" s="829" t="s">
        <v>3844</v>
      </c>
      <c r="E148" s="830" t="s">
        <v>3680</v>
      </c>
      <c r="F148" s="831">
        <v>72628</v>
      </c>
      <c r="G148" s="832">
        <v>12.96</v>
      </c>
      <c r="H148" s="829">
        <v>17.12</v>
      </c>
      <c r="I148" s="829" t="s">
        <v>322</v>
      </c>
      <c r="J148" s="1265">
        <f t="shared" si="4"/>
        <v>17.12</v>
      </c>
      <c r="K148" s="840" t="s">
        <v>818</v>
      </c>
      <c r="L148" s="841" t="s">
        <v>661</v>
      </c>
      <c r="M148" s="841" t="s">
        <v>352</v>
      </c>
      <c r="N148" s="841"/>
      <c r="O148" s="841"/>
      <c r="P148" s="841" t="s">
        <v>5</v>
      </c>
      <c r="Q148" s="841" t="s">
        <v>323</v>
      </c>
      <c r="R148" s="840" t="s">
        <v>652</v>
      </c>
      <c r="S148" s="829"/>
      <c r="T148" s="829" t="s">
        <v>5</v>
      </c>
      <c r="U148" s="829" t="s">
        <v>323</v>
      </c>
      <c r="V148" s="847" t="s">
        <v>652</v>
      </c>
    </row>
    <row r="149" spans="1:22" outlineLevel="1">
      <c r="A149" s="847" t="s">
        <v>285</v>
      </c>
      <c r="B149" s="829" t="s">
        <v>3758</v>
      </c>
      <c r="C149" s="839">
        <v>43312</v>
      </c>
      <c r="D149" s="829" t="s">
        <v>3844</v>
      </c>
      <c r="E149" s="830" t="s">
        <v>3680</v>
      </c>
      <c r="F149" s="831">
        <v>72628</v>
      </c>
      <c r="G149" s="832">
        <v>6.23</v>
      </c>
      <c r="H149" s="829">
        <v>8.23</v>
      </c>
      <c r="I149" s="829" t="s">
        <v>322</v>
      </c>
      <c r="J149" s="1265">
        <f t="shared" si="4"/>
        <v>8.23</v>
      </c>
      <c r="K149" s="840" t="s">
        <v>818</v>
      </c>
      <c r="L149" s="841" t="s">
        <v>661</v>
      </c>
      <c r="M149" s="841" t="s">
        <v>352</v>
      </c>
      <c r="N149" s="841"/>
      <c r="O149" s="841"/>
      <c r="P149" s="841" t="s">
        <v>5</v>
      </c>
      <c r="Q149" s="841" t="s">
        <v>323</v>
      </c>
      <c r="R149" s="840" t="s">
        <v>652</v>
      </c>
      <c r="S149" s="829"/>
      <c r="T149" s="829" t="s">
        <v>5</v>
      </c>
      <c r="U149" s="829" t="s">
        <v>323</v>
      </c>
      <c r="V149" s="847" t="s">
        <v>652</v>
      </c>
    </row>
    <row r="150" spans="1:22" outlineLevel="1">
      <c r="A150" s="847" t="s">
        <v>285</v>
      </c>
      <c r="B150" s="829" t="s">
        <v>3758</v>
      </c>
      <c r="C150" s="839">
        <v>43312</v>
      </c>
      <c r="D150" s="829" t="s">
        <v>3844</v>
      </c>
      <c r="E150" s="830" t="s">
        <v>3680</v>
      </c>
      <c r="F150" s="831">
        <v>72628</v>
      </c>
      <c r="G150" s="832">
        <v>5.91</v>
      </c>
      <c r="H150" s="829">
        <v>7.8</v>
      </c>
      <c r="I150" s="829" t="s">
        <v>322</v>
      </c>
      <c r="J150" s="1265">
        <f t="shared" si="4"/>
        <v>7.8</v>
      </c>
      <c r="K150" s="840" t="s">
        <v>818</v>
      </c>
      <c r="L150" s="841" t="s">
        <v>661</v>
      </c>
      <c r="M150" s="841" t="s">
        <v>352</v>
      </c>
      <c r="N150" s="841"/>
      <c r="O150" s="841"/>
      <c r="P150" s="841" t="s">
        <v>5</v>
      </c>
      <c r="Q150" s="841" t="s">
        <v>323</v>
      </c>
      <c r="R150" s="840" t="s">
        <v>652</v>
      </c>
      <c r="S150" s="829"/>
      <c r="T150" s="829" t="s">
        <v>5</v>
      </c>
      <c r="U150" s="829" t="s">
        <v>323</v>
      </c>
      <c r="V150" s="847" t="s">
        <v>652</v>
      </c>
    </row>
    <row r="151" spans="1:22" outlineLevel="1">
      <c r="A151" s="847" t="s">
        <v>285</v>
      </c>
      <c r="B151" s="829" t="s">
        <v>3758</v>
      </c>
      <c r="C151" s="839">
        <v>43312</v>
      </c>
      <c r="D151" s="829" t="s">
        <v>3844</v>
      </c>
      <c r="E151" s="830" t="s">
        <v>3680</v>
      </c>
      <c r="F151" s="831">
        <v>72628</v>
      </c>
      <c r="G151" s="832">
        <v>8.34</v>
      </c>
      <c r="H151" s="829">
        <v>11.01</v>
      </c>
      <c r="I151" s="829" t="s">
        <v>322</v>
      </c>
      <c r="J151" s="1265">
        <f t="shared" si="4"/>
        <v>11.01</v>
      </c>
      <c r="K151" s="840" t="s">
        <v>818</v>
      </c>
      <c r="L151" s="841" t="s">
        <v>661</v>
      </c>
      <c r="M151" s="841" t="s">
        <v>352</v>
      </c>
      <c r="N151" s="841"/>
      <c r="O151" s="841"/>
      <c r="P151" s="841" t="s">
        <v>5</v>
      </c>
      <c r="Q151" s="841" t="s">
        <v>323</v>
      </c>
      <c r="R151" s="840" t="s">
        <v>652</v>
      </c>
      <c r="S151" s="829"/>
      <c r="T151" s="829" t="s">
        <v>5</v>
      </c>
      <c r="U151" s="829" t="s">
        <v>323</v>
      </c>
      <c r="V151" s="847" t="s">
        <v>652</v>
      </c>
    </row>
    <row r="152" spans="1:22" outlineLevel="1">
      <c r="A152" s="847" t="s">
        <v>285</v>
      </c>
      <c r="B152" s="829" t="s">
        <v>3758</v>
      </c>
      <c r="C152" s="839">
        <v>43312</v>
      </c>
      <c r="D152" s="829" t="s">
        <v>3844</v>
      </c>
      <c r="E152" s="830" t="s">
        <v>3680</v>
      </c>
      <c r="F152" s="831">
        <v>72628</v>
      </c>
      <c r="G152" s="832">
        <v>4.4800000000000004</v>
      </c>
      <c r="H152" s="829">
        <v>5.91</v>
      </c>
      <c r="I152" s="829" t="s">
        <v>322</v>
      </c>
      <c r="J152" s="1265">
        <f t="shared" si="4"/>
        <v>5.91</v>
      </c>
      <c r="K152" s="840" t="s">
        <v>818</v>
      </c>
      <c r="L152" s="841" t="s">
        <v>661</v>
      </c>
      <c r="M152" s="841" t="s">
        <v>352</v>
      </c>
      <c r="N152" s="841"/>
      <c r="O152" s="841"/>
      <c r="P152" s="841" t="s">
        <v>5</v>
      </c>
      <c r="Q152" s="841" t="s">
        <v>323</v>
      </c>
      <c r="R152" s="840" t="s">
        <v>652</v>
      </c>
      <c r="S152" s="829"/>
      <c r="T152" s="829" t="s">
        <v>5</v>
      </c>
      <c r="U152" s="829" t="s">
        <v>323</v>
      </c>
      <c r="V152" s="847" t="s">
        <v>652</v>
      </c>
    </row>
    <row r="153" spans="1:22" outlineLevel="1">
      <c r="A153" s="847" t="s">
        <v>285</v>
      </c>
      <c r="B153" s="829" t="s">
        <v>3758</v>
      </c>
      <c r="C153" s="839">
        <v>43312</v>
      </c>
      <c r="D153" s="829" t="s">
        <v>3844</v>
      </c>
      <c r="E153" s="830" t="s">
        <v>3680</v>
      </c>
      <c r="F153" s="831">
        <v>72628</v>
      </c>
      <c r="G153" s="832">
        <v>4.3899999999999997</v>
      </c>
      <c r="H153" s="829">
        <v>5.8</v>
      </c>
      <c r="I153" s="829" t="s">
        <v>322</v>
      </c>
      <c r="J153" s="1265">
        <f t="shared" si="4"/>
        <v>5.8</v>
      </c>
      <c r="K153" s="840" t="s">
        <v>818</v>
      </c>
      <c r="L153" s="841" t="s">
        <v>661</v>
      </c>
      <c r="M153" s="841" t="s">
        <v>352</v>
      </c>
      <c r="N153" s="841"/>
      <c r="O153" s="841"/>
      <c r="P153" s="841" t="s">
        <v>5</v>
      </c>
      <c r="Q153" s="841" t="s">
        <v>323</v>
      </c>
      <c r="R153" s="840" t="s">
        <v>652</v>
      </c>
      <c r="S153" s="829"/>
      <c r="T153" s="829" t="s">
        <v>5</v>
      </c>
      <c r="U153" s="829" t="s">
        <v>323</v>
      </c>
      <c r="V153" s="847" t="s">
        <v>652</v>
      </c>
    </row>
    <row r="154" spans="1:22" outlineLevel="1">
      <c r="A154" s="847" t="s">
        <v>285</v>
      </c>
      <c r="B154" s="829" t="s">
        <v>3758</v>
      </c>
      <c r="C154" s="839">
        <v>43312</v>
      </c>
      <c r="D154" s="829" t="s">
        <v>3844</v>
      </c>
      <c r="E154" s="830" t="s">
        <v>3680</v>
      </c>
      <c r="F154" s="831">
        <v>72628</v>
      </c>
      <c r="G154" s="832">
        <v>1.97</v>
      </c>
      <c r="H154" s="829">
        <v>2.6</v>
      </c>
      <c r="I154" s="829" t="s">
        <v>322</v>
      </c>
      <c r="J154" s="1265">
        <f t="shared" si="4"/>
        <v>2.6</v>
      </c>
      <c r="K154" s="840" t="s">
        <v>818</v>
      </c>
      <c r="L154" s="841" t="s">
        <v>661</v>
      </c>
      <c r="M154" s="841" t="s">
        <v>352</v>
      </c>
      <c r="N154" s="841"/>
      <c r="O154" s="841"/>
      <c r="P154" s="841" t="s">
        <v>5</v>
      </c>
      <c r="Q154" s="841" t="s">
        <v>323</v>
      </c>
      <c r="R154" s="840" t="s">
        <v>652</v>
      </c>
      <c r="S154" s="829"/>
      <c r="T154" s="829" t="s">
        <v>5</v>
      </c>
      <c r="U154" s="829" t="s">
        <v>323</v>
      </c>
      <c r="V154" s="847" t="s">
        <v>652</v>
      </c>
    </row>
    <row r="155" spans="1:22" outlineLevel="1">
      <c r="A155" s="847" t="s">
        <v>285</v>
      </c>
      <c r="B155" s="829" t="s">
        <v>3758</v>
      </c>
      <c r="C155" s="839">
        <v>43312</v>
      </c>
      <c r="D155" s="829" t="s">
        <v>3844</v>
      </c>
      <c r="E155" s="830" t="s">
        <v>3680</v>
      </c>
      <c r="F155" s="831">
        <v>72628</v>
      </c>
      <c r="G155" s="832">
        <v>14.32</v>
      </c>
      <c r="H155" s="829">
        <v>18.91</v>
      </c>
      <c r="I155" s="829" t="s">
        <v>322</v>
      </c>
      <c r="J155" s="1265">
        <f t="shared" si="4"/>
        <v>18.91</v>
      </c>
      <c r="K155" s="840" t="s">
        <v>818</v>
      </c>
      <c r="L155" s="841" t="s">
        <v>661</v>
      </c>
      <c r="M155" s="841" t="s">
        <v>352</v>
      </c>
      <c r="N155" s="841"/>
      <c r="O155" s="841"/>
      <c r="P155" s="841" t="s">
        <v>5</v>
      </c>
      <c r="Q155" s="841" t="s">
        <v>323</v>
      </c>
      <c r="R155" s="840" t="s">
        <v>652</v>
      </c>
      <c r="S155" s="829"/>
      <c r="T155" s="829" t="s">
        <v>5</v>
      </c>
      <c r="U155" s="829" t="s">
        <v>323</v>
      </c>
      <c r="V155" s="847" t="s">
        <v>652</v>
      </c>
    </row>
    <row r="156" spans="1:22" outlineLevel="1">
      <c r="A156" s="847" t="s">
        <v>285</v>
      </c>
      <c r="B156" s="829" t="s">
        <v>3758</v>
      </c>
      <c r="C156" s="839">
        <v>43312</v>
      </c>
      <c r="D156" s="829" t="s">
        <v>3844</v>
      </c>
      <c r="E156" s="830" t="s">
        <v>3680</v>
      </c>
      <c r="F156" s="831">
        <v>72628</v>
      </c>
      <c r="G156" s="832">
        <v>1.7</v>
      </c>
      <c r="H156" s="829">
        <v>2.2400000000000002</v>
      </c>
      <c r="I156" s="829" t="s">
        <v>322</v>
      </c>
      <c r="J156" s="1265">
        <f t="shared" si="4"/>
        <v>2.2400000000000002</v>
      </c>
      <c r="K156" s="840" t="s">
        <v>818</v>
      </c>
      <c r="L156" s="841" t="s">
        <v>661</v>
      </c>
      <c r="M156" s="841" t="s">
        <v>352</v>
      </c>
      <c r="N156" s="841"/>
      <c r="O156" s="841"/>
      <c r="P156" s="841" t="s">
        <v>5</v>
      </c>
      <c r="Q156" s="841" t="s">
        <v>323</v>
      </c>
      <c r="R156" s="840" t="s">
        <v>652</v>
      </c>
      <c r="S156" s="829"/>
      <c r="T156" s="829" t="s">
        <v>5</v>
      </c>
      <c r="U156" s="829" t="s">
        <v>323</v>
      </c>
      <c r="V156" s="847" t="s">
        <v>652</v>
      </c>
    </row>
    <row r="157" spans="1:22" outlineLevel="1">
      <c r="A157" s="847" t="s">
        <v>285</v>
      </c>
      <c r="B157" s="829" t="s">
        <v>3758</v>
      </c>
      <c r="C157" s="839">
        <v>43312</v>
      </c>
      <c r="D157" s="829" t="s">
        <v>3844</v>
      </c>
      <c r="E157" s="830" t="s">
        <v>3680</v>
      </c>
      <c r="F157" s="831">
        <v>72628</v>
      </c>
      <c r="G157" s="832">
        <v>1.29</v>
      </c>
      <c r="H157" s="829">
        <v>1.71</v>
      </c>
      <c r="I157" s="829" t="s">
        <v>322</v>
      </c>
      <c r="J157" s="1265">
        <f t="shared" si="4"/>
        <v>1.71</v>
      </c>
      <c r="K157" s="840" t="s">
        <v>818</v>
      </c>
      <c r="L157" s="841" t="s">
        <v>661</v>
      </c>
      <c r="M157" s="841" t="s">
        <v>352</v>
      </c>
      <c r="N157" s="841"/>
      <c r="O157" s="841"/>
      <c r="P157" s="841" t="s">
        <v>5</v>
      </c>
      <c r="Q157" s="841" t="s">
        <v>323</v>
      </c>
      <c r="R157" s="840" t="s">
        <v>652</v>
      </c>
      <c r="S157" s="829"/>
      <c r="T157" s="829" t="s">
        <v>5</v>
      </c>
      <c r="U157" s="829" t="s">
        <v>323</v>
      </c>
      <c r="V157" s="847" t="s">
        <v>652</v>
      </c>
    </row>
    <row r="158" spans="1:22" outlineLevel="1">
      <c r="A158" s="847" t="s">
        <v>285</v>
      </c>
      <c r="B158" s="829" t="s">
        <v>3758</v>
      </c>
      <c r="C158" s="839">
        <v>43312</v>
      </c>
      <c r="D158" s="829" t="s">
        <v>3844</v>
      </c>
      <c r="E158" s="830" t="s">
        <v>3680</v>
      </c>
      <c r="F158" s="831">
        <v>72628</v>
      </c>
      <c r="G158" s="832">
        <v>2.64</v>
      </c>
      <c r="H158" s="829">
        <v>3.48</v>
      </c>
      <c r="I158" s="829" t="s">
        <v>322</v>
      </c>
      <c r="J158" s="1265">
        <f t="shared" si="4"/>
        <v>3.48</v>
      </c>
      <c r="K158" s="840" t="s">
        <v>818</v>
      </c>
      <c r="L158" s="841" t="s">
        <v>661</v>
      </c>
      <c r="M158" s="841" t="s">
        <v>352</v>
      </c>
      <c r="N158" s="841"/>
      <c r="O158" s="841"/>
      <c r="P158" s="841" t="s">
        <v>5</v>
      </c>
      <c r="Q158" s="841" t="s">
        <v>323</v>
      </c>
      <c r="R158" s="840" t="s">
        <v>652</v>
      </c>
      <c r="S158" s="829"/>
      <c r="T158" s="829" t="s">
        <v>5</v>
      </c>
      <c r="U158" s="829" t="s">
        <v>323</v>
      </c>
      <c r="V158" s="847" t="s">
        <v>652</v>
      </c>
    </row>
    <row r="159" spans="1:22" outlineLevel="1">
      <c r="A159" s="847" t="s">
        <v>285</v>
      </c>
      <c r="B159" s="829" t="s">
        <v>3758</v>
      </c>
      <c r="C159" s="839">
        <v>43312</v>
      </c>
      <c r="D159" s="829" t="s">
        <v>3844</v>
      </c>
      <c r="E159" s="830" t="s">
        <v>3680</v>
      </c>
      <c r="F159" s="831">
        <v>72628</v>
      </c>
      <c r="G159" s="832">
        <v>0.97</v>
      </c>
      <c r="H159" s="829">
        <v>1.28</v>
      </c>
      <c r="I159" s="829" t="s">
        <v>322</v>
      </c>
      <c r="J159" s="1265">
        <f t="shared" si="4"/>
        <v>1.28</v>
      </c>
      <c r="K159" s="840" t="s">
        <v>818</v>
      </c>
      <c r="L159" s="841" t="s">
        <v>661</v>
      </c>
      <c r="M159" s="841" t="s">
        <v>352</v>
      </c>
      <c r="N159" s="841"/>
      <c r="O159" s="841"/>
      <c r="P159" s="841" t="s">
        <v>5</v>
      </c>
      <c r="Q159" s="841" t="s">
        <v>323</v>
      </c>
      <c r="R159" s="840" t="s">
        <v>652</v>
      </c>
      <c r="S159" s="829"/>
      <c r="T159" s="829" t="s">
        <v>5</v>
      </c>
      <c r="U159" s="829" t="s">
        <v>323</v>
      </c>
      <c r="V159" s="847" t="s">
        <v>652</v>
      </c>
    </row>
    <row r="160" spans="1:22" outlineLevel="1">
      <c r="A160" s="847" t="s">
        <v>285</v>
      </c>
      <c r="B160" s="829" t="s">
        <v>3758</v>
      </c>
      <c r="C160" s="839">
        <v>43312</v>
      </c>
      <c r="D160" s="829" t="s">
        <v>3844</v>
      </c>
      <c r="E160" s="830" t="s">
        <v>3680</v>
      </c>
      <c r="F160" s="831">
        <v>72628</v>
      </c>
      <c r="G160" s="832">
        <v>3.17</v>
      </c>
      <c r="H160" s="829">
        <v>4.18</v>
      </c>
      <c r="I160" s="829" t="s">
        <v>322</v>
      </c>
      <c r="J160" s="1265">
        <f t="shared" si="4"/>
        <v>4.18</v>
      </c>
      <c r="K160" s="840" t="s">
        <v>818</v>
      </c>
      <c r="L160" s="841" t="s">
        <v>661</v>
      </c>
      <c r="M160" s="841" t="s">
        <v>352</v>
      </c>
      <c r="N160" s="841"/>
      <c r="O160" s="841"/>
      <c r="P160" s="841" t="s">
        <v>5</v>
      </c>
      <c r="Q160" s="841" t="s">
        <v>323</v>
      </c>
      <c r="R160" s="840" t="s">
        <v>652</v>
      </c>
      <c r="S160" s="829"/>
      <c r="T160" s="829" t="s">
        <v>5</v>
      </c>
      <c r="U160" s="829" t="s">
        <v>323</v>
      </c>
      <c r="V160" s="847" t="s">
        <v>652</v>
      </c>
    </row>
    <row r="161" spans="1:22" outlineLevel="1">
      <c r="A161" s="847" t="s">
        <v>285</v>
      </c>
      <c r="B161" s="829" t="s">
        <v>3758</v>
      </c>
      <c r="C161" s="839">
        <v>43312</v>
      </c>
      <c r="D161" s="829" t="s">
        <v>3844</v>
      </c>
      <c r="E161" s="830" t="s">
        <v>3680</v>
      </c>
      <c r="F161" s="831">
        <v>72628</v>
      </c>
      <c r="G161" s="832">
        <v>10.19</v>
      </c>
      <c r="H161" s="829">
        <v>13.46</v>
      </c>
      <c r="I161" s="829" t="s">
        <v>322</v>
      </c>
      <c r="J161" s="1265">
        <f t="shared" si="4"/>
        <v>13.46</v>
      </c>
      <c r="K161" s="840" t="s">
        <v>818</v>
      </c>
      <c r="L161" s="841" t="s">
        <v>661</v>
      </c>
      <c r="M161" s="841" t="s">
        <v>352</v>
      </c>
      <c r="N161" s="841"/>
      <c r="O161" s="841"/>
      <c r="P161" s="841" t="s">
        <v>5</v>
      </c>
      <c r="Q161" s="841" t="s">
        <v>323</v>
      </c>
      <c r="R161" s="840" t="s">
        <v>652</v>
      </c>
      <c r="S161" s="829"/>
      <c r="T161" s="829" t="s">
        <v>5</v>
      </c>
      <c r="U161" s="829" t="s">
        <v>323</v>
      </c>
      <c r="V161" s="847" t="s">
        <v>652</v>
      </c>
    </row>
    <row r="162" spans="1:22" outlineLevel="1">
      <c r="A162" s="847" t="s">
        <v>285</v>
      </c>
      <c r="B162" s="829" t="s">
        <v>3758</v>
      </c>
      <c r="C162" s="839">
        <v>43312</v>
      </c>
      <c r="D162" s="829" t="s">
        <v>3844</v>
      </c>
      <c r="E162" s="830" t="s">
        <v>3680</v>
      </c>
      <c r="F162" s="831">
        <v>72628</v>
      </c>
      <c r="G162" s="832">
        <v>72.959999999999994</v>
      </c>
      <c r="H162" s="829">
        <v>96.35</v>
      </c>
      <c r="I162" s="829" t="s">
        <v>322</v>
      </c>
      <c r="J162" s="1265">
        <f t="shared" si="4"/>
        <v>96.35</v>
      </c>
      <c r="K162" s="840" t="s">
        <v>818</v>
      </c>
      <c r="L162" s="841" t="s">
        <v>661</v>
      </c>
      <c r="M162" s="841" t="s">
        <v>352</v>
      </c>
      <c r="N162" s="841"/>
      <c r="O162" s="841"/>
      <c r="P162" s="841" t="s">
        <v>5</v>
      </c>
      <c r="Q162" s="841" t="s">
        <v>323</v>
      </c>
      <c r="R162" s="840" t="s">
        <v>652</v>
      </c>
      <c r="S162" s="829"/>
      <c r="T162" s="829" t="s">
        <v>5</v>
      </c>
      <c r="U162" s="829" t="s">
        <v>323</v>
      </c>
      <c r="V162" s="847" t="s">
        <v>652</v>
      </c>
    </row>
    <row r="163" spans="1:22" outlineLevel="1">
      <c r="A163" s="847" t="s">
        <v>285</v>
      </c>
      <c r="B163" s="829" t="s">
        <v>3758</v>
      </c>
      <c r="C163" s="839">
        <v>43312</v>
      </c>
      <c r="D163" s="829" t="s">
        <v>3844</v>
      </c>
      <c r="E163" s="830" t="s">
        <v>2852</v>
      </c>
      <c r="F163" s="831">
        <v>72628</v>
      </c>
      <c r="G163" s="832">
        <v>12.98</v>
      </c>
      <c r="H163" s="829">
        <v>17.14</v>
      </c>
      <c r="I163" s="829" t="s">
        <v>322</v>
      </c>
      <c r="J163" s="1265">
        <f t="shared" si="4"/>
        <v>17.14</v>
      </c>
      <c r="K163" s="840" t="s">
        <v>818</v>
      </c>
      <c r="L163" s="841" t="s">
        <v>661</v>
      </c>
      <c r="M163" s="841" t="s">
        <v>352</v>
      </c>
      <c r="N163" s="841"/>
      <c r="O163" s="841"/>
      <c r="P163" s="841" t="s">
        <v>5</v>
      </c>
      <c r="Q163" s="841" t="s">
        <v>323</v>
      </c>
      <c r="R163" s="840" t="s">
        <v>652</v>
      </c>
      <c r="S163" s="829"/>
      <c r="T163" s="829" t="s">
        <v>5</v>
      </c>
      <c r="U163" s="829" t="s">
        <v>323</v>
      </c>
      <c r="V163" s="847" t="s">
        <v>652</v>
      </c>
    </row>
    <row r="164" spans="1:22" outlineLevel="1">
      <c r="A164" s="847" t="s">
        <v>285</v>
      </c>
      <c r="B164" s="829" t="s">
        <v>3758</v>
      </c>
      <c r="C164" s="839">
        <v>43312</v>
      </c>
      <c r="D164" s="829" t="s">
        <v>3844</v>
      </c>
      <c r="E164" s="830" t="s">
        <v>2854</v>
      </c>
      <c r="F164" s="831">
        <v>72628</v>
      </c>
      <c r="G164" s="832">
        <v>12.98</v>
      </c>
      <c r="H164" s="829">
        <v>17.14</v>
      </c>
      <c r="I164" s="829" t="s">
        <v>322</v>
      </c>
      <c r="J164" s="1265">
        <f t="shared" si="4"/>
        <v>17.14</v>
      </c>
      <c r="K164" s="840" t="s">
        <v>818</v>
      </c>
      <c r="L164" s="841" t="s">
        <v>661</v>
      </c>
      <c r="M164" s="841" t="s">
        <v>352</v>
      </c>
      <c r="N164" s="841"/>
      <c r="O164" s="841"/>
      <c r="P164" s="841" t="s">
        <v>5</v>
      </c>
      <c r="Q164" s="841" t="s">
        <v>323</v>
      </c>
      <c r="R164" s="840" t="s">
        <v>652</v>
      </c>
      <c r="S164" s="829"/>
      <c r="T164" s="829" t="s">
        <v>5</v>
      </c>
      <c r="U164" s="829" t="s">
        <v>323</v>
      </c>
      <c r="V164" s="847" t="s">
        <v>652</v>
      </c>
    </row>
    <row r="165" spans="1:22" outlineLevel="1">
      <c r="A165" s="847" t="s">
        <v>285</v>
      </c>
      <c r="B165" s="829" t="s">
        <v>3758</v>
      </c>
      <c r="C165" s="839">
        <v>43312</v>
      </c>
      <c r="D165" s="829" t="s">
        <v>3844</v>
      </c>
      <c r="E165" s="830" t="s">
        <v>2855</v>
      </c>
      <c r="F165" s="831">
        <v>72628</v>
      </c>
      <c r="G165" s="832">
        <v>12.98</v>
      </c>
      <c r="H165" s="829">
        <v>17.14</v>
      </c>
      <c r="I165" s="829" t="s">
        <v>322</v>
      </c>
      <c r="J165" s="1265">
        <f t="shared" si="4"/>
        <v>17.14</v>
      </c>
      <c r="K165" s="840" t="s">
        <v>818</v>
      </c>
      <c r="L165" s="841" t="s">
        <v>661</v>
      </c>
      <c r="M165" s="841" t="s">
        <v>352</v>
      </c>
      <c r="N165" s="841"/>
      <c r="O165" s="841"/>
      <c r="P165" s="841" t="s">
        <v>5</v>
      </c>
      <c r="Q165" s="841" t="s">
        <v>323</v>
      </c>
      <c r="R165" s="840" t="s">
        <v>652</v>
      </c>
      <c r="S165" s="829"/>
      <c r="T165" s="829" t="s">
        <v>5</v>
      </c>
      <c r="U165" s="829" t="s">
        <v>323</v>
      </c>
      <c r="V165" s="847" t="s">
        <v>652</v>
      </c>
    </row>
    <row r="166" spans="1:22" outlineLevel="1">
      <c r="A166" s="847" t="s">
        <v>285</v>
      </c>
      <c r="B166" s="829" t="s">
        <v>3758</v>
      </c>
      <c r="C166" s="839">
        <v>43312</v>
      </c>
      <c r="D166" s="829" t="s">
        <v>3844</v>
      </c>
      <c r="E166" s="830" t="s">
        <v>3680</v>
      </c>
      <c r="F166" s="831">
        <v>72628</v>
      </c>
      <c r="G166" s="832">
        <v>3.22</v>
      </c>
      <c r="H166" s="829">
        <v>4.25</v>
      </c>
      <c r="I166" s="829" t="s">
        <v>322</v>
      </c>
      <c r="J166" s="1265">
        <f t="shared" si="4"/>
        <v>4.25</v>
      </c>
      <c r="K166" s="840" t="s">
        <v>818</v>
      </c>
      <c r="L166" s="841" t="s">
        <v>661</v>
      </c>
      <c r="M166" s="841" t="s">
        <v>352</v>
      </c>
      <c r="N166" s="841"/>
      <c r="O166" s="841"/>
      <c r="P166" s="841" t="s">
        <v>5</v>
      </c>
      <c r="Q166" s="841" t="s">
        <v>323</v>
      </c>
      <c r="R166" s="840" t="s">
        <v>652</v>
      </c>
      <c r="S166" s="829"/>
      <c r="T166" s="829" t="s">
        <v>5</v>
      </c>
      <c r="U166" s="829" t="s">
        <v>323</v>
      </c>
      <c r="V166" s="847" t="s">
        <v>652</v>
      </c>
    </row>
    <row r="167" spans="1:22" outlineLevel="1">
      <c r="A167" s="847" t="s">
        <v>285</v>
      </c>
      <c r="B167" s="829" t="s">
        <v>3758</v>
      </c>
      <c r="C167" s="839">
        <v>43312</v>
      </c>
      <c r="D167" s="829" t="s">
        <v>3844</v>
      </c>
      <c r="E167" s="830" t="s">
        <v>3680</v>
      </c>
      <c r="F167" s="831">
        <v>72628</v>
      </c>
      <c r="G167" s="832">
        <v>3.23</v>
      </c>
      <c r="H167" s="829">
        <v>4.26</v>
      </c>
      <c r="I167" s="829" t="s">
        <v>322</v>
      </c>
      <c r="J167" s="1265">
        <f t="shared" si="4"/>
        <v>4.26</v>
      </c>
      <c r="K167" s="840" t="s">
        <v>818</v>
      </c>
      <c r="L167" s="841" t="s">
        <v>661</v>
      </c>
      <c r="M167" s="841" t="s">
        <v>352</v>
      </c>
      <c r="N167" s="841"/>
      <c r="O167" s="841"/>
      <c r="P167" s="841" t="s">
        <v>5</v>
      </c>
      <c r="Q167" s="841" t="s">
        <v>323</v>
      </c>
      <c r="R167" s="840" t="s">
        <v>652</v>
      </c>
      <c r="S167" s="829"/>
      <c r="T167" s="829" t="s">
        <v>5</v>
      </c>
      <c r="U167" s="829" t="s">
        <v>323</v>
      </c>
      <c r="V167" s="847" t="s">
        <v>652</v>
      </c>
    </row>
    <row r="168" spans="1:22" outlineLevel="1">
      <c r="A168" s="847" t="s">
        <v>285</v>
      </c>
      <c r="B168" s="829" t="s">
        <v>3758</v>
      </c>
      <c r="C168" s="839">
        <v>43312</v>
      </c>
      <c r="D168" s="829" t="s">
        <v>3844</v>
      </c>
      <c r="E168" s="830" t="s">
        <v>3680</v>
      </c>
      <c r="F168" s="831">
        <v>72628</v>
      </c>
      <c r="G168" s="832">
        <v>4.97</v>
      </c>
      <c r="H168" s="829">
        <v>6.57</v>
      </c>
      <c r="I168" s="829" t="s">
        <v>322</v>
      </c>
      <c r="J168" s="1265">
        <f t="shared" si="4"/>
        <v>6.57</v>
      </c>
      <c r="K168" s="840" t="s">
        <v>818</v>
      </c>
      <c r="L168" s="841" t="s">
        <v>661</v>
      </c>
      <c r="M168" s="841" t="s">
        <v>352</v>
      </c>
      <c r="N168" s="841"/>
      <c r="O168" s="841"/>
      <c r="P168" s="841" t="s">
        <v>5</v>
      </c>
      <c r="Q168" s="841" t="s">
        <v>323</v>
      </c>
      <c r="R168" s="840" t="s">
        <v>652</v>
      </c>
      <c r="S168" s="829"/>
      <c r="T168" s="829" t="s">
        <v>5</v>
      </c>
      <c r="U168" s="829" t="s">
        <v>323</v>
      </c>
      <c r="V168" s="847" t="s">
        <v>652</v>
      </c>
    </row>
    <row r="169" spans="1:22" outlineLevel="1">
      <c r="A169" s="847" t="s">
        <v>285</v>
      </c>
      <c r="B169" s="829" t="s">
        <v>3758</v>
      </c>
      <c r="C169" s="839">
        <v>43312</v>
      </c>
      <c r="D169" s="829" t="s">
        <v>3845</v>
      </c>
      <c r="E169" s="830" t="s">
        <v>3680</v>
      </c>
      <c r="F169" s="831">
        <v>72628</v>
      </c>
      <c r="G169" s="832">
        <v>11.45</v>
      </c>
      <c r="H169" s="829">
        <v>15.12</v>
      </c>
      <c r="I169" s="829" t="s">
        <v>322</v>
      </c>
      <c r="J169" s="1265">
        <f t="shared" si="4"/>
        <v>15.12</v>
      </c>
      <c r="K169" s="840" t="s">
        <v>818</v>
      </c>
      <c r="L169" s="841" t="s">
        <v>661</v>
      </c>
      <c r="M169" s="841" t="s">
        <v>352</v>
      </c>
      <c r="N169" s="841"/>
      <c r="O169" s="841"/>
      <c r="P169" s="841" t="s">
        <v>5</v>
      </c>
      <c r="Q169" s="841" t="s">
        <v>323</v>
      </c>
      <c r="R169" s="840" t="s">
        <v>652</v>
      </c>
      <c r="S169" s="829"/>
      <c r="T169" s="829" t="s">
        <v>5</v>
      </c>
      <c r="U169" s="829" t="s">
        <v>323</v>
      </c>
      <c r="V169" s="847" t="s">
        <v>652</v>
      </c>
    </row>
    <row r="170" spans="1:22">
      <c r="A170" s="842" t="s">
        <v>647</v>
      </c>
      <c r="B170" s="842"/>
      <c r="C170" s="842"/>
      <c r="D170" s="842"/>
      <c r="E170" s="843"/>
      <c r="F170" s="844"/>
      <c r="G170" s="845">
        <f>SUM(G143:G169)</f>
        <v>228.43999999999994</v>
      </c>
      <c r="H170" s="846">
        <f>SUM(H143:H169)</f>
        <v>301.65999999999997</v>
      </c>
      <c r="I170" s="842"/>
      <c r="J170" s="1266">
        <f>SUM(J143:J169)</f>
        <v>301.65999999999997</v>
      </c>
      <c r="K170" s="842"/>
      <c r="L170" s="842"/>
      <c r="M170" s="842"/>
      <c r="N170" s="842"/>
      <c r="O170" s="842"/>
      <c r="P170" s="842"/>
      <c r="Q170" s="842"/>
      <c r="R170" s="842"/>
      <c r="S170" s="829"/>
      <c r="T170" s="829"/>
      <c r="U170" s="829"/>
      <c r="V170" s="829"/>
    </row>
    <row r="171" spans="1:22" outlineLevel="1">
      <c r="A171" s="847" t="s">
        <v>287</v>
      </c>
      <c r="B171" s="829" t="s">
        <v>3758</v>
      </c>
      <c r="C171" s="839">
        <v>43294</v>
      </c>
      <c r="D171" s="829" t="s">
        <v>3799</v>
      </c>
      <c r="E171" s="830" t="s">
        <v>3846</v>
      </c>
      <c r="F171" s="831">
        <v>72628</v>
      </c>
      <c r="G171" s="832">
        <v>15.14</v>
      </c>
      <c r="H171" s="829">
        <v>20</v>
      </c>
      <c r="I171" s="829" t="s">
        <v>322</v>
      </c>
      <c r="J171" s="1265">
        <f>H171</f>
        <v>20</v>
      </c>
      <c r="K171" s="840" t="s">
        <v>835</v>
      </c>
      <c r="L171" s="841" t="s">
        <v>661</v>
      </c>
      <c r="M171" s="841" t="s">
        <v>352</v>
      </c>
      <c r="N171" s="841"/>
      <c r="O171" s="841"/>
      <c r="P171" s="841" t="s">
        <v>5</v>
      </c>
      <c r="Q171" s="841" t="s">
        <v>323</v>
      </c>
      <c r="R171" s="840" t="s">
        <v>652</v>
      </c>
      <c r="S171" s="829"/>
      <c r="T171" s="829" t="s">
        <v>5</v>
      </c>
      <c r="U171" s="829" t="s">
        <v>323</v>
      </c>
      <c r="V171" s="847" t="s">
        <v>652</v>
      </c>
    </row>
    <row r="172" spans="1:22" outlineLevel="1">
      <c r="A172" s="847" t="s">
        <v>287</v>
      </c>
      <c r="B172" s="829" t="s">
        <v>3758</v>
      </c>
      <c r="C172" s="839">
        <v>43306</v>
      </c>
      <c r="D172" s="829" t="s">
        <v>3847</v>
      </c>
      <c r="E172" s="830" t="s">
        <v>3848</v>
      </c>
      <c r="F172" s="831">
        <v>72628</v>
      </c>
      <c r="G172" s="832">
        <v>98.44</v>
      </c>
      <c r="H172" s="829">
        <v>130</v>
      </c>
      <c r="I172" s="829" t="s">
        <v>322</v>
      </c>
      <c r="J172" s="1265">
        <f>H172</f>
        <v>130</v>
      </c>
      <c r="K172" s="840" t="s">
        <v>835</v>
      </c>
      <c r="L172" s="841" t="s">
        <v>661</v>
      </c>
      <c r="M172" s="841" t="s">
        <v>352</v>
      </c>
      <c r="N172" s="841"/>
      <c r="O172" s="841"/>
      <c r="P172" s="841" t="s">
        <v>5</v>
      </c>
      <c r="Q172" s="841" t="s">
        <v>323</v>
      </c>
      <c r="R172" s="840" t="s">
        <v>652</v>
      </c>
      <c r="S172" s="829"/>
      <c r="T172" s="829" t="s">
        <v>5</v>
      </c>
      <c r="U172" s="829" t="s">
        <v>323</v>
      </c>
      <c r="V172" s="847" t="s">
        <v>652</v>
      </c>
    </row>
    <row r="173" spans="1:22" outlineLevel="1">
      <c r="A173" s="847" t="s">
        <v>287</v>
      </c>
      <c r="B173" s="829" t="s">
        <v>3758</v>
      </c>
      <c r="C173" s="839">
        <v>43312</v>
      </c>
      <c r="D173" s="829" t="s">
        <v>3849</v>
      </c>
      <c r="E173" s="830" t="s">
        <v>3848</v>
      </c>
      <c r="F173" s="831">
        <v>72628</v>
      </c>
      <c r="G173" s="832">
        <v>140.08000000000001</v>
      </c>
      <c r="H173" s="829">
        <v>185</v>
      </c>
      <c r="I173" s="829" t="s">
        <v>322</v>
      </c>
      <c r="J173" s="1265">
        <f>H173</f>
        <v>185</v>
      </c>
      <c r="K173" s="840" t="s">
        <v>835</v>
      </c>
      <c r="L173" s="841" t="s">
        <v>661</v>
      </c>
      <c r="M173" s="841" t="s">
        <v>352</v>
      </c>
      <c r="N173" s="841"/>
      <c r="O173" s="841"/>
      <c r="P173" s="841" t="s">
        <v>5</v>
      </c>
      <c r="Q173" s="841" t="s">
        <v>323</v>
      </c>
      <c r="R173" s="840" t="s">
        <v>652</v>
      </c>
      <c r="S173" s="829"/>
      <c r="T173" s="829" t="s">
        <v>5</v>
      </c>
      <c r="U173" s="829" t="s">
        <v>323</v>
      </c>
      <c r="V173" s="847" t="s">
        <v>652</v>
      </c>
    </row>
    <row r="174" spans="1:22">
      <c r="A174" s="842" t="s">
        <v>647</v>
      </c>
      <c r="B174" s="842"/>
      <c r="C174" s="842"/>
      <c r="D174" s="842"/>
      <c r="E174" s="843"/>
      <c r="F174" s="844"/>
      <c r="G174" s="845">
        <f>SUM(G171:G173)</f>
        <v>253.66000000000003</v>
      </c>
      <c r="H174" s="846">
        <f>SUM(H171:H173)</f>
        <v>335</v>
      </c>
      <c r="I174" s="842"/>
      <c r="J174" s="1266">
        <f>SUM(J171:J173)</f>
        <v>335</v>
      </c>
      <c r="K174" s="842"/>
      <c r="L174" s="842"/>
      <c r="M174" s="842"/>
      <c r="N174" s="842"/>
      <c r="O174" s="842"/>
      <c r="P174" s="842"/>
      <c r="Q174" s="842"/>
      <c r="R174" s="842"/>
      <c r="S174" s="829"/>
      <c r="T174" s="829"/>
      <c r="U174" s="829"/>
      <c r="V174" s="829"/>
    </row>
    <row r="175" spans="1:22" outlineLevel="1">
      <c r="A175" s="847" t="s">
        <v>289</v>
      </c>
      <c r="B175" s="829" t="s">
        <v>3758</v>
      </c>
      <c r="C175" s="839">
        <v>43306</v>
      </c>
      <c r="D175" s="829" t="s">
        <v>3850</v>
      </c>
      <c r="E175" s="830" t="s">
        <v>3851</v>
      </c>
      <c r="F175" s="831">
        <v>72628</v>
      </c>
      <c r="G175" s="832">
        <v>5.45</v>
      </c>
      <c r="H175" s="829">
        <v>7.2</v>
      </c>
      <c r="I175" s="829" t="s">
        <v>322</v>
      </c>
      <c r="J175" s="1265">
        <f t="shared" ref="J175:J182" si="5">H175</f>
        <v>7.2</v>
      </c>
      <c r="K175" s="840" t="s">
        <v>691</v>
      </c>
      <c r="L175" s="841" t="s">
        <v>661</v>
      </c>
      <c r="M175" s="841" t="s">
        <v>352</v>
      </c>
      <c r="N175" s="841" t="s">
        <v>760</v>
      </c>
      <c r="O175" s="841"/>
      <c r="P175" s="841" t="s">
        <v>5</v>
      </c>
      <c r="Q175" s="841" t="s">
        <v>323</v>
      </c>
      <c r="R175" s="840" t="s">
        <v>652</v>
      </c>
      <c r="S175" s="829"/>
      <c r="T175" s="829" t="s">
        <v>5</v>
      </c>
      <c r="U175" s="829" t="s">
        <v>323</v>
      </c>
      <c r="V175" s="847" t="s">
        <v>652</v>
      </c>
    </row>
    <row r="176" spans="1:22" outlineLevel="1">
      <c r="A176" s="847" t="s">
        <v>289</v>
      </c>
      <c r="B176" s="829" t="s">
        <v>3758</v>
      </c>
      <c r="C176" s="839">
        <v>43306</v>
      </c>
      <c r="D176" s="829" t="s">
        <v>3850</v>
      </c>
      <c r="E176" s="830" t="s">
        <v>3852</v>
      </c>
      <c r="F176" s="831">
        <v>72628</v>
      </c>
      <c r="G176" s="832">
        <v>26.96</v>
      </c>
      <c r="H176" s="829">
        <v>35.6</v>
      </c>
      <c r="I176" s="829" t="s">
        <v>322</v>
      </c>
      <c r="J176" s="1265">
        <f t="shared" si="5"/>
        <v>35.6</v>
      </c>
      <c r="K176" s="840" t="s">
        <v>691</v>
      </c>
      <c r="L176" s="841" t="s">
        <v>661</v>
      </c>
      <c r="M176" s="841" t="s">
        <v>352</v>
      </c>
      <c r="N176" s="841" t="s">
        <v>746</v>
      </c>
      <c r="O176" s="841"/>
      <c r="P176" s="841" t="s">
        <v>5</v>
      </c>
      <c r="Q176" s="841" t="s">
        <v>323</v>
      </c>
      <c r="R176" s="840" t="s">
        <v>652</v>
      </c>
      <c r="S176" s="829"/>
      <c r="T176" s="829" t="s">
        <v>5</v>
      </c>
      <c r="U176" s="829" t="s">
        <v>323</v>
      </c>
      <c r="V176" s="847" t="s">
        <v>652</v>
      </c>
    </row>
    <row r="177" spans="1:22" outlineLevel="1">
      <c r="A177" s="847" t="s">
        <v>289</v>
      </c>
      <c r="B177" s="829" t="s">
        <v>3758</v>
      </c>
      <c r="C177" s="839">
        <v>43306</v>
      </c>
      <c r="D177" s="829" t="s">
        <v>3850</v>
      </c>
      <c r="E177" s="830" t="s">
        <v>3793</v>
      </c>
      <c r="F177" s="831">
        <v>72628</v>
      </c>
      <c r="G177" s="832">
        <v>1.78</v>
      </c>
      <c r="H177" s="829">
        <v>2.35</v>
      </c>
      <c r="I177" s="829" t="s">
        <v>322</v>
      </c>
      <c r="J177" s="1265">
        <f t="shared" si="5"/>
        <v>2.35</v>
      </c>
      <c r="K177" s="840" t="s">
        <v>691</v>
      </c>
      <c r="L177" s="841" t="s">
        <v>661</v>
      </c>
      <c r="M177" s="841" t="s">
        <v>352</v>
      </c>
      <c r="N177" s="841" t="s">
        <v>1891</v>
      </c>
      <c r="O177" s="841"/>
      <c r="P177" s="841" t="s">
        <v>5</v>
      </c>
      <c r="Q177" s="841" t="s">
        <v>323</v>
      </c>
      <c r="R177" s="840" t="s">
        <v>652</v>
      </c>
      <c r="S177" s="829"/>
      <c r="T177" s="829" t="s">
        <v>5</v>
      </c>
      <c r="U177" s="829" t="s">
        <v>323</v>
      </c>
      <c r="V177" s="847" t="s">
        <v>652</v>
      </c>
    </row>
    <row r="178" spans="1:22" outlineLevel="1">
      <c r="A178" s="847" t="s">
        <v>289</v>
      </c>
      <c r="B178" s="829" t="s">
        <v>3758</v>
      </c>
      <c r="C178" s="839">
        <v>43306</v>
      </c>
      <c r="D178" s="829" t="s">
        <v>3850</v>
      </c>
      <c r="E178" s="830" t="s">
        <v>3853</v>
      </c>
      <c r="F178" s="831">
        <v>72628</v>
      </c>
      <c r="G178" s="832">
        <v>10.28</v>
      </c>
      <c r="H178" s="829">
        <v>13.58</v>
      </c>
      <c r="I178" s="829" t="s">
        <v>322</v>
      </c>
      <c r="J178" s="1265">
        <f t="shared" si="5"/>
        <v>13.58</v>
      </c>
      <c r="K178" s="840" t="s">
        <v>691</v>
      </c>
      <c r="L178" s="841" t="s">
        <v>661</v>
      </c>
      <c r="M178" s="841" t="s">
        <v>352</v>
      </c>
      <c r="N178" s="841" t="s">
        <v>1003</v>
      </c>
      <c r="O178" s="841"/>
      <c r="P178" s="841" t="s">
        <v>5</v>
      </c>
      <c r="Q178" s="841" t="s">
        <v>323</v>
      </c>
      <c r="R178" s="840" t="s">
        <v>652</v>
      </c>
      <c r="S178" s="829"/>
      <c r="T178" s="829" t="s">
        <v>5</v>
      </c>
      <c r="U178" s="829" t="s">
        <v>323</v>
      </c>
      <c r="V178" s="847" t="s">
        <v>652</v>
      </c>
    </row>
    <row r="179" spans="1:22" outlineLevel="1">
      <c r="A179" s="847" t="s">
        <v>289</v>
      </c>
      <c r="B179" s="829" t="s">
        <v>3758</v>
      </c>
      <c r="C179" s="839">
        <v>43306</v>
      </c>
      <c r="D179" s="829" t="s">
        <v>3850</v>
      </c>
      <c r="E179" s="830" t="s">
        <v>3854</v>
      </c>
      <c r="F179" s="831">
        <v>72628</v>
      </c>
      <c r="G179" s="832">
        <v>30.44</v>
      </c>
      <c r="H179" s="829">
        <v>40.200000000000003</v>
      </c>
      <c r="I179" s="829" t="s">
        <v>322</v>
      </c>
      <c r="J179" s="1265">
        <f t="shared" si="5"/>
        <v>40.200000000000003</v>
      </c>
      <c r="K179" s="840" t="s">
        <v>691</v>
      </c>
      <c r="L179" s="841" t="s">
        <v>661</v>
      </c>
      <c r="M179" s="841" t="s">
        <v>352</v>
      </c>
      <c r="N179" s="841" t="s">
        <v>725</v>
      </c>
      <c r="O179" s="841"/>
      <c r="P179" s="841" t="s">
        <v>5</v>
      </c>
      <c r="Q179" s="841" t="s">
        <v>323</v>
      </c>
      <c r="R179" s="840" t="s">
        <v>652</v>
      </c>
      <c r="S179" s="829"/>
      <c r="T179" s="829" t="s">
        <v>5</v>
      </c>
      <c r="U179" s="829" t="s">
        <v>323</v>
      </c>
      <c r="V179" s="847" t="s">
        <v>652</v>
      </c>
    </row>
    <row r="180" spans="1:22" outlineLevel="1">
      <c r="A180" s="847" t="s">
        <v>289</v>
      </c>
      <c r="B180" s="829" t="s">
        <v>3758</v>
      </c>
      <c r="C180" s="839">
        <v>43306</v>
      </c>
      <c r="D180" s="829" t="s">
        <v>3850</v>
      </c>
      <c r="E180" s="830" t="s">
        <v>3855</v>
      </c>
      <c r="F180" s="831">
        <v>72628</v>
      </c>
      <c r="G180" s="832">
        <v>24.53</v>
      </c>
      <c r="H180" s="829">
        <v>32.4</v>
      </c>
      <c r="I180" s="829" t="s">
        <v>322</v>
      </c>
      <c r="J180" s="1265">
        <f t="shared" si="5"/>
        <v>32.4</v>
      </c>
      <c r="K180" s="840" t="s">
        <v>691</v>
      </c>
      <c r="L180" s="841" t="s">
        <v>661</v>
      </c>
      <c r="M180" s="841" t="s">
        <v>352</v>
      </c>
      <c r="N180" s="841" t="s">
        <v>791</v>
      </c>
      <c r="O180" s="841"/>
      <c r="P180" s="841" t="s">
        <v>5</v>
      </c>
      <c r="Q180" s="841" t="s">
        <v>323</v>
      </c>
      <c r="R180" s="840" t="s">
        <v>652</v>
      </c>
      <c r="S180" s="829"/>
      <c r="T180" s="829" t="s">
        <v>5</v>
      </c>
      <c r="U180" s="829" t="s">
        <v>323</v>
      </c>
      <c r="V180" s="847" t="s">
        <v>652</v>
      </c>
    </row>
    <row r="181" spans="1:22" outlineLevel="1">
      <c r="A181" s="847" t="s">
        <v>289</v>
      </c>
      <c r="B181" s="829" t="s">
        <v>3758</v>
      </c>
      <c r="C181" s="839">
        <v>43306</v>
      </c>
      <c r="D181" s="829" t="s">
        <v>3850</v>
      </c>
      <c r="E181" s="830" t="s">
        <v>3856</v>
      </c>
      <c r="F181" s="831">
        <v>72628</v>
      </c>
      <c r="G181" s="832">
        <v>0.57999999999999996</v>
      </c>
      <c r="H181" s="829">
        <v>0.77</v>
      </c>
      <c r="I181" s="829" t="s">
        <v>322</v>
      </c>
      <c r="J181" s="1265">
        <f t="shared" si="5"/>
        <v>0.77</v>
      </c>
      <c r="K181" s="840" t="s">
        <v>691</v>
      </c>
      <c r="L181" s="841" t="s">
        <v>661</v>
      </c>
      <c r="M181" s="841" t="s">
        <v>352</v>
      </c>
      <c r="N181" s="841" t="s">
        <v>799</v>
      </c>
      <c r="O181" s="841"/>
      <c r="P181" s="841" t="s">
        <v>5</v>
      </c>
      <c r="Q181" s="841" t="s">
        <v>323</v>
      </c>
      <c r="R181" s="840" t="s">
        <v>652</v>
      </c>
      <c r="S181" s="829"/>
      <c r="T181" s="829" t="s">
        <v>5</v>
      </c>
      <c r="U181" s="829" t="s">
        <v>323</v>
      </c>
      <c r="V181" s="847" t="s">
        <v>652</v>
      </c>
    </row>
    <row r="182" spans="1:22" outlineLevel="1">
      <c r="A182" s="847" t="s">
        <v>289</v>
      </c>
      <c r="B182" s="829" t="s">
        <v>3758</v>
      </c>
      <c r="C182" s="839">
        <v>43306</v>
      </c>
      <c r="D182" s="829" t="s">
        <v>3857</v>
      </c>
      <c r="E182" s="830" t="s">
        <v>3858</v>
      </c>
      <c r="F182" s="831">
        <v>72628</v>
      </c>
      <c r="G182" s="832">
        <v>232.54</v>
      </c>
      <c r="H182" s="829">
        <v>307.10000000000002</v>
      </c>
      <c r="I182" s="829" t="s">
        <v>322</v>
      </c>
      <c r="J182" s="1265">
        <f t="shared" si="5"/>
        <v>307.10000000000002</v>
      </c>
      <c r="K182" s="840" t="s">
        <v>691</v>
      </c>
      <c r="L182" s="841" t="s">
        <v>661</v>
      </c>
      <c r="M182" s="841" t="s">
        <v>352</v>
      </c>
      <c r="N182" s="841" t="s">
        <v>674</v>
      </c>
      <c r="O182" s="841"/>
      <c r="P182" s="841" t="s">
        <v>5</v>
      </c>
      <c r="Q182" s="841" t="s">
        <v>323</v>
      </c>
      <c r="R182" s="840" t="s">
        <v>652</v>
      </c>
      <c r="S182" s="829"/>
      <c r="T182" s="829" t="s">
        <v>5</v>
      </c>
      <c r="U182" s="829" t="s">
        <v>323</v>
      </c>
      <c r="V182" s="847" t="s">
        <v>652</v>
      </c>
    </row>
    <row r="183" spans="1:22">
      <c r="A183" s="842" t="s">
        <v>647</v>
      </c>
      <c r="B183" s="842"/>
      <c r="C183" s="842"/>
      <c r="D183" s="842"/>
      <c r="E183" s="843"/>
      <c r="F183" s="844"/>
      <c r="G183" s="845">
        <f>SUM(G175:G182)</f>
        <v>332.56</v>
      </c>
      <c r="H183" s="846">
        <f>SUM(H175:H182)</f>
        <v>439.20000000000005</v>
      </c>
      <c r="I183" s="842"/>
      <c r="J183" s="1266">
        <f>SUM(J175:J182)</f>
        <v>439.20000000000005</v>
      </c>
      <c r="K183" s="842"/>
      <c r="L183" s="842"/>
      <c r="M183" s="842"/>
      <c r="N183" s="842"/>
      <c r="O183" s="842"/>
      <c r="P183" s="842"/>
      <c r="Q183" s="842"/>
      <c r="R183" s="842"/>
      <c r="S183" s="829"/>
      <c r="T183" s="829"/>
      <c r="U183" s="829"/>
      <c r="V183" s="829"/>
    </row>
    <row r="184" spans="1:22" outlineLevel="1">
      <c r="A184" s="847" t="s">
        <v>290</v>
      </c>
      <c r="B184" s="829" t="s">
        <v>3758</v>
      </c>
      <c r="C184" s="839">
        <v>43293</v>
      </c>
      <c r="D184" s="829" t="s">
        <v>3817</v>
      </c>
      <c r="E184" s="830" t="s">
        <v>3859</v>
      </c>
      <c r="F184" s="831">
        <v>72628</v>
      </c>
      <c r="G184" s="832">
        <v>22.72</v>
      </c>
      <c r="H184" s="829">
        <v>30</v>
      </c>
      <c r="I184" s="829" t="s">
        <v>322</v>
      </c>
      <c r="J184" s="1265">
        <f t="shared" ref="J184:J194" si="6">H184</f>
        <v>30</v>
      </c>
      <c r="K184" s="840" t="s">
        <v>660</v>
      </c>
      <c r="L184" s="841" t="s">
        <v>661</v>
      </c>
      <c r="M184" s="841" t="s">
        <v>352</v>
      </c>
      <c r="N184" s="841" t="s">
        <v>783</v>
      </c>
      <c r="O184" s="841"/>
      <c r="P184" s="841" t="s">
        <v>5</v>
      </c>
      <c r="Q184" s="841" t="s">
        <v>323</v>
      </c>
      <c r="R184" s="840" t="s">
        <v>652</v>
      </c>
      <c r="S184" s="829"/>
      <c r="T184" s="829" t="s">
        <v>5</v>
      </c>
      <c r="U184" s="829" t="s">
        <v>323</v>
      </c>
      <c r="V184" s="847" t="s">
        <v>652</v>
      </c>
    </row>
    <row r="185" spans="1:22" outlineLevel="1">
      <c r="A185" s="847" t="s">
        <v>290</v>
      </c>
      <c r="B185" s="829" t="s">
        <v>3758</v>
      </c>
      <c r="C185" s="839">
        <v>43293</v>
      </c>
      <c r="D185" s="829" t="s">
        <v>3817</v>
      </c>
      <c r="E185" s="830" t="s">
        <v>3860</v>
      </c>
      <c r="F185" s="831">
        <v>72628</v>
      </c>
      <c r="G185" s="832">
        <v>22.72</v>
      </c>
      <c r="H185" s="829">
        <v>30</v>
      </c>
      <c r="I185" s="829" t="s">
        <v>322</v>
      </c>
      <c r="J185" s="1265">
        <f t="shared" si="6"/>
        <v>30</v>
      </c>
      <c r="K185" s="840" t="s">
        <v>660</v>
      </c>
      <c r="L185" s="841" t="s">
        <v>661</v>
      </c>
      <c r="M185" s="841" t="s">
        <v>352</v>
      </c>
      <c r="N185" s="841" t="s">
        <v>758</v>
      </c>
      <c r="O185" s="841"/>
      <c r="P185" s="841" t="s">
        <v>5</v>
      </c>
      <c r="Q185" s="841" t="s">
        <v>323</v>
      </c>
      <c r="R185" s="840" t="s">
        <v>652</v>
      </c>
      <c r="S185" s="829"/>
      <c r="T185" s="829" t="s">
        <v>5</v>
      </c>
      <c r="U185" s="829" t="s">
        <v>323</v>
      </c>
      <c r="V185" s="847" t="s">
        <v>652</v>
      </c>
    </row>
    <row r="186" spans="1:22" outlineLevel="1">
      <c r="A186" s="847" t="s">
        <v>290</v>
      </c>
      <c r="B186" s="829" t="s">
        <v>3758</v>
      </c>
      <c r="C186" s="839">
        <v>43293</v>
      </c>
      <c r="D186" s="829" t="s">
        <v>3817</v>
      </c>
      <c r="E186" s="830" t="s">
        <v>3861</v>
      </c>
      <c r="F186" s="831">
        <v>72628</v>
      </c>
      <c r="G186" s="832">
        <v>22.72</v>
      </c>
      <c r="H186" s="829">
        <v>30</v>
      </c>
      <c r="I186" s="829" t="s">
        <v>322</v>
      </c>
      <c r="J186" s="1265">
        <f t="shared" si="6"/>
        <v>30</v>
      </c>
      <c r="K186" s="840" t="s">
        <v>660</v>
      </c>
      <c r="L186" s="841" t="s">
        <v>661</v>
      </c>
      <c r="M186" s="841" t="s">
        <v>352</v>
      </c>
      <c r="N186" s="841" t="s">
        <v>674</v>
      </c>
      <c r="O186" s="841"/>
      <c r="P186" s="841" t="s">
        <v>5</v>
      </c>
      <c r="Q186" s="841" t="s">
        <v>323</v>
      </c>
      <c r="R186" s="840" t="s">
        <v>652</v>
      </c>
      <c r="S186" s="829"/>
      <c r="T186" s="829" t="s">
        <v>5</v>
      </c>
      <c r="U186" s="829" t="s">
        <v>323</v>
      </c>
      <c r="V186" s="847" t="s">
        <v>652</v>
      </c>
    </row>
    <row r="187" spans="1:22" outlineLevel="1">
      <c r="A187" s="847" t="s">
        <v>290</v>
      </c>
      <c r="B187" s="829" t="s">
        <v>3758</v>
      </c>
      <c r="C187" s="839">
        <v>43293</v>
      </c>
      <c r="D187" s="829" t="s">
        <v>3817</v>
      </c>
      <c r="E187" s="830" t="s">
        <v>3818</v>
      </c>
      <c r="F187" s="831">
        <v>72628</v>
      </c>
      <c r="G187" s="832">
        <v>22.72</v>
      </c>
      <c r="H187" s="829">
        <v>30</v>
      </c>
      <c r="I187" s="829" t="s">
        <v>322</v>
      </c>
      <c r="J187" s="1265">
        <f t="shared" si="6"/>
        <v>30</v>
      </c>
      <c r="K187" s="840" t="s">
        <v>660</v>
      </c>
      <c r="L187" s="841" t="s">
        <v>661</v>
      </c>
      <c r="M187" s="841" t="s">
        <v>352</v>
      </c>
      <c r="N187" s="841" t="s">
        <v>662</v>
      </c>
      <c r="O187" s="841"/>
      <c r="P187" s="841" t="s">
        <v>5</v>
      </c>
      <c r="Q187" s="841" t="s">
        <v>323</v>
      </c>
      <c r="R187" s="840" t="s">
        <v>652</v>
      </c>
      <c r="S187" s="829"/>
      <c r="T187" s="829" t="s">
        <v>5</v>
      </c>
      <c r="U187" s="829" t="s">
        <v>323</v>
      </c>
      <c r="V187" s="847" t="s">
        <v>652</v>
      </c>
    </row>
    <row r="188" spans="1:22" outlineLevel="1">
      <c r="A188" s="847" t="s">
        <v>290</v>
      </c>
      <c r="B188" s="829" t="s">
        <v>3758</v>
      </c>
      <c r="C188" s="839">
        <v>43293</v>
      </c>
      <c r="D188" s="829" t="s">
        <v>3817</v>
      </c>
      <c r="E188" s="830" t="s">
        <v>3862</v>
      </c>
      <c r="F188" s="831">
        <v>72628</v>
      </c>
      <c r="G188" s="832">
        <v>22.72</v>
      </c>
      <c r="H188" s="829">
        <v>30</v>
      </c>
      <c r="I188" s="829" t="s">
        <v>322</v>
      </c>
      <c r="J188" s="1265">
        <f t="shared" si="6"/>
        <v>30</v>
      </c>
      <c r="K188" s="840" t="s">
        <v>660</v>
      </c>
      <c r="L188" s="841" t="s">
        <v>661</v>
      </c>
      <c r="M188" s="841" t="s">
        <v>352</v>
      </c>
      <c r="N188" s="841" t="s">
        <v>1003</v>
      </c>
      <c r="O188" s="841"/>
      <c r="P188" s="841" t="s">
        <v>5</v>
      </c>
      <c r="Q188" s="841" t="s">
        <v>323</v>
      </c>
      <c r="R188" s="840" t="s">
        <v>652</v>
      </c>
      <c r="S188" s="829"/>
      <c r="T188" s="829" t="s">
        <v>5</v>
      </c>
      <c r="U188" s="829" t="s">
        <v>323</v>
      </c>
      <c r="V188" s="847" t="s">
        <v>652</v>
      </c>
    </row>
    <row r="189" spans="1:22" outlineLevel="1">
      <c r="A189" s="847" t="s">
        <v>290</v>
      </c>
      <c r="B189" s="829" t="s">
        <v>3758</v>
      </c>
      <c r="C189" s="839">
        <v>43287</v>
      </c>
      <c r="D189" s="829" t="s">
        <v>3762</v>
      </c>
      <c r="E189" s="830" t="s">
        <v>3863</v>
      </c>
      <c r="F189" s="831">
        <v>72628</v>
      </c>
      <c r="G189" s="832">
        <v>1.51</v>
      </c>
      <c r="H189" s="829">
        <v>2</v>
      </c>
      <c r="I189" s="829" t="s">
        <v>322</v>
      </c>
      <c r="J189" s="1265">
        <f t="shared" si="6"/>
        <v>2</v>
      </c>
      <c r="K189" s="840" t="s">
        <v>660</v>
      </c>
      <c r="L189" s="841" t="s">
        <v>661</v>
      </c>
      <c r="M189" s="841" t="s">
        <v>352</v>
      </c>
      <c r="N189" s="841" t="s">
        <v>662</v>
      </c>
      <c r="O189" s="841"/>
      <c r="P189" s="841" t="s">
        <v>5</v>
      </c>
      <c r="Q189" s="841" t="s">
        <v>323</v>
      </c>
      <c r="R189" s="840" t="s">
        <v>652</v>
      </c>
      <c r="S189" s="829"/>
      <c r="T189" s="829" t="s">
        <v>5</v>
      </c>
      <c r="U189" s="829" t="s">
        <v>323</v>
      </c>
      <c r="V189" s="847" t="s">
        <v>652</v>
      </c>
    </row>
    <row r="190" spans="1:22" outlineLevel="1">
      <c r="A190" s="847" t="s">
        <v>290</v>
      </c>
      <c r="B190" s="829" t="s">
        <v>3758</v>
      </c>
      <c r="C190" s="839">
        <v>43299</v>
      </c>
      <c r="D190" s="829" t="s">
        <v>3864</v>
      </c>
      <c r="E190" s="830" t="s">
        <v>3865</v>
      </c>
      <c r="F190" s="831">
        <v>72628</v>
      </c>
      <c r="G190" s="832">
        <v>41.65</v>
      </c>
      <c r="H190" s="829">
        <v>55</v>
      </c>
      <c r="I190" s="829" t="s">
        <v>322</v>
      </c>
      <c r="J190" s="1265">
        <f t="shared" si="6"/>
        <v>55</v>
      </c>
      <c r="K190" s="840" t="s">
        <v>670</v>
      </c>
      <c r="L190" s="841" t="s">
        <v>661</v>
      </c>
      <c r="M190" s="841" t="s">
        <v>352</v>
      </c>
      <c r="N190" s="841" t="s">
        <v>2952</v>
      </c>
      <c r="O190" s="841"/>
      <c r="P190" s="841" t="s">
        <v>5</v>
      </c>
      <c r="Q190" s="841" t="s">
        <v>323</v>
      </c>
      <c r="R190" s="840" t="s">
        <v>652</v>
      </c>
      <c r="S190" s="829"/>
      <c r="T190" s="829" t="s">
        <v>5</v>
      </c>
      <c r="U190" s="829" t="s">
        <v>323</v>
      </c>
      <c r="V190" s="847" t="s">
        <v>652</v>
      </c>
    </row>
    <row r="191" spans="1:22" outlineLevel="1">
      <c r="A191" s="847" t="s">
        <v>290</v>
      </c>
      <c r="B191" s="829" t="s">
        <v>3758</v>
      </c>
      <c r="C191" s="839">
        <v>43299</v>
      </c>
      <c r="D191" s="829" t="s">
        <v>3864</v>
      </c>
      <c r="E191" s="830" t="s">
        <v>3866</v>
      </c>
      <c r="F191" s="831">
        <v>72628</v>
      </c>
      <c r="G191" s="832">
        <v>55.53</v>
      </c>
      <c r="H191" s="829">
        <v>73.34</v>
      </c>
      <c r="I191" s="829" t="s">
        <v>322</v>
      </c>
      <c r="J191" s="1265">
        <f t="shared" si="6"/>
        <v>73.34</v>
      </c>
      <c r="K191" s="840" t="s">
        <v>670</v>
      </c>
      <c r="L191" s="841" t="s">
        <v>661</v>
      </c>
      <c r="M191" s="841" t="s">
        <v>352</v>
      </c>
      <c r="N191" s="841" t="s">
        <v>3824</v>
      </c>
      <c r="O191" s="841"/>
      <c r="P191" s="841" t="s">
        <v>5</v>
      </c>
      <c r="Q191" s="841" t="s">
        <v>323</v>
      </c>
      <c r="R191" s="840" t="s">
        <v>652</v>
      </c>
      <c r="S191" s="829"/>
      <c r="T191" s="829" t="s">
        <v>5</v>
      </c>
      <c r="U191" s="829" t="s">
        <v>323</v>
      </c>
      <c r="V191" s="847" t="s">
        <v>652</v>
      </c>
    </row>
    <row r="192" spans="1:22" outlineLevel="1">
      <c r="A192" s="847" t="s">
        <v>290</v>
      </c>
      <c r="B192" s="829" t="s">
        <v>3758</v>
      </c>
      <c r="C192" s="839">
        <v>43287</v>
      </c>
      <c r="D192" s="829" t="s">
        <v>3762</v>
      </c>
      <c r="E192" s="830" t="s">
        <v>3867</v>
      </c>
      <c r="F192" s="831">
        <v>72628</v>
      </c>
      <c r="G192" s="832">
        <v>69.66</v>
      </c>
      <c r="H192" s="829">
        <v>92</v>
      </c>
      <c r="I192" s="829" t="s">
        <v>322</v>
      </c>
      <c r="J192" s="1265">
        <f t="shared" si="6"/>
        <v>92</v>
      </c>
      <c r="K192" s="840" t="s">
        <v>667</v>
      </c>
      <c r="L192" s="841" t="s">
        <v>661</v>
      </c>
      <c r="M192" s="841" t="s">
        <v>352</v>
      </c>
      <c r="N192" s="841" t="s">
        <v>662</v>
      </c>
      <c r="O192" s="841"/>
      <c r="P192" s="841" t="s">
        <v>5</v>
      </c>
      <c r="Q192" s="841" t="s">
        <v>323</v>
      </c>
      <c r="R192" s="840" t="s">
        <v>652</v>
      </c>
      <c r="S192" s="829"/>
      <c r="T192" s="829" t="s">
        <v>5</v>
      </c>
      <c r="U192" s="829" t="s">
        <v>323</v>
      </c>
      <c r="V192" s="847" t="s">
        <v>652</v>
      </c>
    </row>
    <row r="193" spans="1:22" outlineLevel="1">
      <c r="A193" s="847" t="s">
        <v>290</v>
      </c>
      <c r="B193" s="829" t="s">
        <v>3758</v>
      </c>
      <c r="C193" s="839">
        <v>43292</v>
      </c>
      <c r="D193" s="829" t="s">
        <v>3868</v>
      </c>
      <c r="E193" s="830" t="s">
        <v>3869</v>
      </c>
      <c r="F193" s="831">
        <v>72628</v>
      </c>
      <c r="G193" s="832">
        <v>116.04</v>
      </c>
      <c r="H193" s="829">
        <v>153.25</v>
      </c>
      <c r="I193" s="829" t="s">
        <v>322</v>
      </c>
      <c r="J193" s="1265">
        <f t="shared" si="6"/>
        <v>153.25</v>
      </c>
      <c r="K193" s="840" t="s">
        <v>756</v>
      </c>
      <c r="L193" s="841" t="s">
        <v>661</v>
      </c>
      <c r="M193" s="841" t="s">
        <v>352</v>
      </c>
      <c r="N193" s="841"/>
      <c r="O193" s="841"/>
      <c r="P193" s="841" t="s">
        <v>5</v>
      </c>
      <c r="Q193" s="841" t="s">
        <v>323</v>
      </c>
      <c r="R193" s="840" t="s">
        <v>652</v>
      </c>
      <c r="S193" s="829"/>
      <c r="T193" s="829" t="s">
        <v>5</v>
      </c>
      <c r="U193" s="829" t="s">
        <v>323</v>
      </c>
      <c r="V193" s="847" t="s">
        <v>652</v>
      </c>
    </row>
    <row r="194" spans="1:22" outlineLevel="1">
      <c r="A194" s="847" t="s">
        <v>290</v>
      </c>
      <c r="B194" s="829" t="s">
        <v>3758</v>
      </c>
      <c r="C194" s="839">
        <v>43292</v>
      </c>
      <c r="D194" s="829" t="s">
        <v>3870</v>
      </c>
      <c r="E194" s="830" t="s">
        <v>3871</v>
      </c>
      <c r="F194" s="831">
        <v>72628</v>
      </c>
      <c r="G194" s="832">
        <v>76.209999999999994</v>
      </c>
      <c r="H194" s="829">
        <v>100.65</v>
      </c>
      <c r="I194" s="829" t="s">
        <v>322</v>
      </c>
      <c r="J194" s="1265">
        <f t="shared" si="6"/>
        <v>100.65</v>
      </c>
      <c r="K194" s="840" t="s">
        <v>756</v>
      </c>
      <c r="L194" s="841" t="s">
        <v>661</v>
      </c>
      <c r="M194" s="841" t="s">
        <v>352</v>
      </c>
      <c r="N194" s="841"/>
      <c r="O194" s="841"/>
      <c r="P194" s="841" t="s">
        <v>5</v>
      </c>
      <c r="Q194" s="841" t="s">
        <v>323</v>
      </c>
      <c r="R194" s="840" t="s">
        <v>652</v>
      </c>
      <c r="S194" s="829"/>
      <c r="T194" s="829" t="s">
        <v>5</v>
      </c>
      <c r="U194" s="829" t="s">
        <v>323</v>
      </c>
      <c r="V194" s="847" t="s">
        <v>652</v>
      </c>
    </row>
    <row r="195" spans="1:22">
      <c r="A195" s="842" t="s">
        <v>647</v>
      </c>
      <c r="B195" s="842"/>
      <c r="C195" s="842"/>
      <c r="D195" s="842"/>
      <c r="E195" s="843"/>
      <c r="F195" s="844"/>
      <c r="G195" s="845">
        <f>SUM(G184:G194)</f>
        <v>474.2</v>
      </c>
      <c r="H195" s="846">
        <f>SUM(H184:H194)</f>
        <v>626.24</v>
      </c>
      <c r="I195" s="842"/>
      <c r="J195" s="1266">
        <f>SUM(J184:J194)</f>
        <v>626.24</v>
      </c>
      <c r="K195" s="842"/>
      <c r="L195" s="842"/>
      <c r="M195" s="842"/>
      <c r="N195" s="842"/>
      <c r="O195" s="842"/>
      <c r="P195" s="842"/>
      <c r="Q195" s="842"/>
      <c r="R195" s="842"/>
      <c r="S195" s="829"/>
      <c r="T195" s="829"/>
      <c r="U195" s="829"/>
      <c r="V195" s="829"/>
    </row>
    <row r="196" spans="1:22" outlineLevel="1">
      <c r="A196" s="847" t="s">
        <v>292</v>
      </c>
      <c r="B196" s="829" t="s">
        <v>3758</v>
      </c>
      <c r="C196" s="839">
        <v>43307</v>
      </c>
      <c r="D196" s="829" t="s">
        <v>3768</v>
      </c>
      <c r="E196" s="830" t="s">
        <v>2885</v>
      </c>
      <c r="F196" s="831">
        <v>72628</v>
      </c>
      <c r="G196" s="832">
        <v>1.89</v>
      </c>
      <c r="H196" s="829">
        <v>2.5</v>
      </c>
      <c r="I196" s="829" t="s">
        <v>322</v>
      </c>
      <c r="J196" s="1265">
        <f>H196</f>
        <v>2.5</v>
      </c>
      <c r="K196" s="840" t="s">
        <v>865</v>
      </c>
      <c r="L196" s="841" t="s">
        <v>661</v>
      </c>
      <c r="M196" s="841" t="s">
        <v>352</v>
      </c>
      <c r="N196" s="841" t="s">
        <v>1390</v>
      </c>
      <c r="O196" s="841"/>
      <c r="P196" s="841" t="s">
        <v>5</v>
      </c>
      <c r="Q196" s="841" t="s">
        <v>323</v>
      </c>
      <c r="R196" s="840" t="s">
        <v>652</v>
      </c>
      <c r="S196" s="829"/>
      <c r="T196" s="829" t="s">
        <v>5</v>
      </c>
      <c r="U196" s="829" t="s">
        <v>323</v>
      </c>
      <c r="V196" s="847" t="s">
        <v>652</v>
      </c>
    </row>
    <row r="197" spans="1:22" outlineLevel="1">
      <c r="A197" s="847" t="s">
        <v>292</v>
      </c>
      <c r="B197" s="829" t="s">
        <v>3758</v>
      </c>
      <c r="C197" s="839">
        <v>43290</v>
      </c>
      <c r="D197" s="829" t="s">
        <v>3872</v>
      </c>
      <c r="E197" s="830" t="s">
        <v>3873</v>
      </c>
      <c r="F197" s="831">
        <v>72628</v>
      </c>
      <c r="G197" s="832">
        <v>179.59</v>
      </c>
      <c r="H197" s="829">
        <v>237.17</v>
      </c>
      <c r="I197" s="829" t="s">
        <v>322</v>
      </c>
      <c r="J197" s="1265">
        <f>H197</f>
        <v>237.17</v>
      </c>
      <c r="K197" s="840" t="s">
        <v>865</v>
      </c>
      <c r="L197" s="841" t="s">
        <v>661</v>
      </c>
      <c r="M197" s="841" t="s">
        <v>352</v>
      </c>
      <c r="N197" s="841" t="s">
        <v>1390</v>
      </c>
      <c r="O197" s="841"/>
      <c r="P197" s="841" t="s">
        <v>5</v>
      </c>
      <c r="Q197" s="841" t="s">
        <v>323</v>
      </c>
      <c r="R197" s="840" t="s">
        <v>652</v>
      </c>
      <c r="S197" s="829"/>
      <c r="T197" s="829" t="s">
        <v>5</v>
      </c>
      <c r="U197" s="829" t="s">
        <v>323</v>
      </c>
      <c r="V197" s="847" t="s">
        <v>652</v>
      </c>
    </row>
    <row r="198" spans="1:22" outlineLevel="1">
      <c r="A198" s="847" t="s">
        <v>292</v>
      </c>
      <c r="B198" s="829" t="s">
        <v>3758</v>
      </c>
      <c r="C198" s="839">
        <v>43312</v>
      </c>
      <c r="D198" s="829" t="s">
        <v>3874</v>
      </c>
      <c r="E198" s="830" t="s">
        <v>2660</v>
      </c>
      <c r="F198" s="831">
        <v>72675</v>
      </c>
      <c r="G198" s="832">
        <v>-156.01</v>
      </c>
      <c r="H198" s="829">
        <v>-156.01</v>
      </c>
      <c r="I198" s="829" t="s">
        <v>60</v>
      </c>
      <c r="J198" s="1265">
        <v>-206.03</v>
      </c>
      <c r="K198" s="840" t="s">
        <v>2661</v>
      </c>
      <c r="L198" s="841" t="s">
        <v>645</v>
      </c>
      <c r="M198" s="841" t="s">
        <v>352</v>
      </c>
      <c r="N198" s="841" t="s">
        <v>1390</v>
      </c>
      <c r="O198" s="841"/>
      <c r="P198" s="841" t="s">
        <v>5</v>
      </c>
      <c r="Q198" s="841" t="s">
        <v>323</v>
      </c>
      <c r="R198" s="840" t="s">
        <v>652</v>
      </c>
      <c r="S198" s="829"/>
      <c r="T198" s="829" t="s">
        <v>5</v>
      </c>
      <c r="U198" s="829" t="s">
        <v>323</v>
      </c>
      <c r="V198" s="847" t="s">
        <v>652</v>
      </c>
    </row>
    <row r="199" spans="1:22" outlineLevel="1">
      <c r="A199" s="847" t="s">
        <v>292</v>
      </c>
      <c r="B199" s="829" t="s">
        <v>3758</v>
      </c>
      <c r="C199" s="839">
        <v>43304</v>
      </c>
      <c r="D199" s="829" t="s">
        <v>3768</v>
      </c>
      <c r="E199" s="830" t="s">
        <v>3875</v>
      </c>
      <c r="F199" s="831">
        <v>72628</v>
      </c>
      <c r="G199" s="832">
        <v>7.75</v>
      </c>
      <c r="H199" s="829">
        <v>10.23</v>
      </c>
      <c r="I199" s="829" t="s">
        <v>322</v>
      </c>
      <c r="J199" s="1265">
        <f>H199</f>
        <v>10.23</v>
      </c>
      <c r="K199" s="840" t="s">
        <v>680</v>
      </c>
      <c r="L199" s="841" t="s">
        <v>661</v>
      </c>
      <c r="M199" s="841" t="s">
        <v>352</v>
      </c>
      <c r="N199" s="841" t="s">
        <v>1390</v>
      </c>
      <c r="O199" s="841"/>
      <c r="P199" s="841" t="s">
        <v>5</v>
      </c>
      <c r="Q199" s="841" t="s">
        <v>323</v>
      </c>
      <c r="R199" s="840" t="s">
        <v>652</v>
      </c>
      <c r="S199" s="829"/>
      <c r="T199" s="829" t="s">
        <v>5</v>
      </c>
      <c r="U199" s="829" t="s">
        <v>323</v>
      </c>
      <c r="V199" s="847" t="s">
        <v>652</v>
      </c>
    </row>
    <row r="200" spans="1:22" outlineLevel="1">
      <c r="A200" s="847" t="s">
        <v>292</v>
      </c>
      <c r="B200" s="829" t="s">
        <v>3758</v>
      </c>
      <c r="C200" s="839">
        <v>43300</v>
      </c>
      <c r="D200" s="829" t="s">
        <v>3768</v>
      </c>
      <c r="E200" s="830" t="s">
        <v>3876</v>
      </c>
      <c r="F200" s="831">
        <v>72628</v>
      </c>
      <c r="G200" s="832">
        <v>0.15</v>
      </c>
      <c r="H200" s="829">
        <v>0.2</v>
      </c>
      <c r="I200" s="829" t="s">
        <v>322</v>
      </c>
      <c r="J200" s="1265">
        <f>H200</f>
        <v>0.2</v>
      </c>
      <c r="K200" s="840" t="s">
        <v>883</v>
      </c>
      <c r="L200" s="841" t="s">
        <v>661</v>
      </c>
      <c r="M200" s="841" t="s">
        <v>352</v>
      </c>
      <c r="N200" s="841"/>
      <c r="O200" s="841"/>
      <c r="P200" s="841" t="s">
        <v>5</v>
      </c>
      <c r="Q200" s="841" t="s">
        <v>323</v>
      </c>
      <c r="R200" s="840" t="s">
        <v>652</v>
      </c>
      <c r="S200" s="829"/>
      <c r="T200" s="829" t="s">
        <v>5</v>
      </c>
      <c r="U200" s="829" t="s">
        <v>323</v>
      </c>
      <c r="V200" s="847" t="s">
        <v>652</v>
      </c>
    </row>
    <row r="201" spans="1:22" outlineLevel="1">
      <c r="A201" s="847" t="s">
        <v>292</v>
      </c>
      <c r="B201" s="829" t="s">
        <v>3758</v>
      </c>
      <c r="C201" s="839">
        <v>43299</v>
      </c>
      <c r="D201" s="829" t="s">
        <v>3799</v>
      </c>
      <c r="E201" s="830" t="s">
        <v>3877</v>
      </c>
      <c r="F201" s="831">
        <v>72628</v>
      </c>
      <c r="G201" s="832">
        <v>1.44</v>
      </c>
      <c r="H201" s="829">
        <v>1.9</v>
      </c>
      <c r="I201" s="829" t="s">
        <v>322</v>
      </c>
      <c r="J201" s="1265">
        <f>H201</f>
        <v>1.9</v>
      </c>
      <c r="K201" s="840" t="s">
        <v>835</v>
      </c>
      <c r="L201" s="841" t="s">
        <v>661</v>
      </c>
      <c r="M201" s="841" t="s">
        <v>352</v>
      </c>
      <c r="N201" s="841"/>
      <c r="O201" s="841"/>
      <c r="P201" s="841" t="s">
        <v>5</v>
      </c>
      <c r="Q201" s="841" t="s">
        <v>323</v>
      </c>
      <c r="R201" s="840" t="s">
        <v>652</v>
      </c>
      <c r="S201" s="829"/>
      <c r="T201" s="829" t="s">
        <v>5</v>
      </c>
      <c r="U201" s="829" t="s">
        <v>323</v>
      </c>
      <c r="V201" s="847" t="s">
        <v>652</v>
      </c>
    </row>
    <row r="202" spans="1:22">
      <c r="A202" s="842" t="s">
        <v>647</v>
      </c>
      <c r="B202" s="842"/>
      <c r="C202" s="842"/>
      <c r="D202" s="842"/>
      <c r="E202" s="843"/>
      <c r="F202" s="844"/>
      <c r="G202" s="845">
        <f>SUM(G196:G201)</f>
        <v>34.809999999999995</v>
      </c>
      <c r="H202" s="846">
        <f>SUM(H196:H201)</f>
        <v>95.990000000000009</v>
      </c>
      <c r="I202" s="842"/>
      <c r="J202" s="1266">
        <f>SUM(J196:J201)</f>
        <v>45.969999999999992</v>
      </c>
      <c r="K202" s="842"/>
      <c r="L202" s="842"/>
      <c r="M202" s="842"/>
      <c r="N202" s="842"/>
      <c r="O202" s="842"/>
      <c r="P202" s="842"/>
      <c r="Q202" s="842"/>
      <c r="R202" s="842"/>
      <c r="S202" s="829"/>
      <c r="T202" s="829"/>
      <c r="U202" s="829"/>
      <c r="V202" s="829"/>
    </row>
    <row r="203" spans="1:22" outlineLevel="1">
      <c r="A203" s="847" t="s">
        <v>293</v>
      </c>
      <c r="B203" s="829" t="s">
        <v>3758</v>
      </c>
      <c r="C203" s="839">
        <v>43291</v>
      </c>
      <c r="D203" s="829" t="s">
        <v>3878</v>
      </c>
      <c r="E203" s="830" t="s">
        <v>3579</v>
      </c>
      <c r="F203" s="831">
        <v>72629</v>
      </c>
      <c r="G203" s="832">
        <v>45.44</v>
      </c>
      <c r="H203" s="829">
        <v>60</v>
      </c>
      <c r="I203" s="829" t="s">
        <v>322</v>
      </c>
      <c r="J203" s="1265">
        <f>H203</f>
        <v>60</v>
      </c>
      <c r="K203" s="840" t="s">
        <v>880</v>
      </c>
      <c r="L203" s="841" t="s">
        <v>917</v>
      </c>
      <c r="M203" s="841" t="s">
        <v>352</v>
      </c>
      <c r="N203" s="841"/>
      <c r="O203" s="841"/>
      <c r="P203" s="841" t="s">
        <v>5</v>
      </c>
      <c r="Q203" s="841" t="s">
        <v>323</v>
      </c>
      <c r="R203" s="840" t="s">
        <v>652</v>
      </c>
      <c r="S203" s="829"/>
      <c r="T203" s="829" t="s">
        <v>5</v>
      </c>
      <c r="U203" s="829" t="s">
        <v>323</v>
      </c>
      <c r="V203" s="847" t="s">
        <v>652</v>
      </c>
    </row>
    <row r="204" spans="1:22">
      <c r="A204" s="842" t="s">
        <v>647</v>
      </c>
      <c r="B204" s="842"/>
      <c r="C204" s="842"/>
      <c r="D204" s="842"/>
      <c r="E204" s="843"/>
      <c r="F204" s="844"/>
      <c r="G204" s="845">
        <f>SUM(G203:G203)</f>
        <v>45.44</v>
      </c>
      <c r="H204" s="846">
        <f>SUM(H203:H203)</f>
        <v>60</v>
      </c>
      <c r="I204" s="842"/>
      <c r="J204" s="1266">
        <f>SUM(J203:J203)</f>
        <v>60</v>
      </c>
      <c r="K204" s="842"/>
      <c r="L204" s="842"/>
      <c r="M204" s="842"/>
      <c r="N204" s="842"/>
      <c r="O204" s="842"/>
      <c r="P204" s="842"/>
      <c r="Q204" s="842"/>
      <c r="R204" s="842"/>
      <c r="S204" s="829"/>
      <c r="T204" s="829"/>
      <c r="U204" s="829"/>
      <c r="V204" s="829"/>
    </row>
    <row r="205" spans="1:22" outlineLevel="1">
      <c r="A205" s="847" t="s">
        <v>294</v>
      </c>
      <c r="B205" s="829" t="s">
        <v>3758</v>
      </c>
      <c r="C205" s="839">
        <v>43299</v>
      </c>
      <c r="D205" s="829" t="s">
        <v>3799</v>
      </c>
      <c r="E205" s="830" t="s">
        <v>3879</v>
      </c>
      <c r="F205" s="831">
        <v>72628</v>
      </c>
      <c r="G205" s="832">
        <v>1.21</v>
      </c>
      <c r="H205" s="829">
        <v>1.6</v>
      </c>
      <c r="I205" s="829" t="s">
        <v>322</v>
      </c>
      <c r="J205" s="1265">
        <f t="shared" ref="J205:J218" si="7">H205</f>
        <v>1.6</v>
      </c>
      <c r="K205" s="840" t="s">
        <v>1596</v>
      </c>
      <c r="L205" s="841" t="s">
        <v>661</v>
      </c>
      <c r="M205" s="841" t="s">
        <v>352</v>
      </c>
      <c r="N205" s="841"/>
      <c r="O205" s="841"/>
      <c r="P205" s="841" t="s">
        <v>5</v>
      </c>
      <c r="Q205" s="841" t="s">
        <v>323</v>
      </c>
      <c r="R205" s="840" t="s">
        <v>652</v>
      </c>
      <c r="S205" s="829"/>
      <c r="T205" s="829" t="s">
        <v>5</v>
      </c>
      <c r="U205" s="829" t="s">
        <v>323</v>
      </c>
      <c r="V205" s="847" t="s">
        <v>652</v>
      </c>
    </row>
    <row r="206" spans="1:22" outlineLevel="1">
      <c r="A206" s="847" t="s">
        <v>294</v>
      </c>
      <c r="B206" s="829" t="s">
        <v>3758</v>
      </c>
      <c r="C206" s="839">
        <v>43294</v>
      </c>
      <c r="D206" s="829" t="s">
        <v>3799</v>
      </c>
      <c r="E206" s="830" t="s">
        <v>3880</v>
      </c>
      <c r="F206" s="831">
        <v>72628</v>
      </c>
      <c r="G206" s="832">
        <v>6.36</v>
      </c>
      <c r="H206" s="829">
        <v>8.4</v>
      </c>
      <c r="I206" s="829" t="s">
        <v>322</v>
      </c>
      <c r="J206" s="1265">
        <f t="shared" si="7"/>
        <v>8.4</v>
      </c>
      <c r="K206" s="840" t="s">
        <v>880</v>
      </c>
      <c r="L206" s="841" t="s">
        <v>661</v>
      </c>
      <c r="M206" s="841" t="s">
        <v>352</v>
      </c>
      <c r="N206" s="841"/>
      <c r="O206" s="841"/>
      <c r="P206" s="841" t="s">
        <v>5</v>
      </c>
      <c r="Q206" s="841" t="s">
        <v>323</v>
      </c>
      <c r="R206" s="840" t="s">
        <v>652</v>
      </c>
      <c r="S206" s="829"/>
      <c r="T206" s="829" t="s">
        <v>5</v>
      </c>
      <c r="U206" s="829" t="s">
        <v>323</v>
      </c>
      <c r="V206" s="847" t="s">
        <v>652</v>
      </c>
    </row>
    <row r="207" spans="1:22" outlineLevel="1">
      <c r="A207" s="847" t="s">
        <v>294</v>
      </c>
      <c r="B207" s="829" t="s">
        <v>3758</v>
      </c>
      <c r="C207" s="839">
        <v>43308</v>
      </c>
      <c r="D207" s="829" t="s">
        <v>3881</v>
      </c>
      <c r="E207" s="830" t="s">
        <v>1198</v>
      </c>
      <c r="F207" s="831">
        <v>72628</v>
      </c>
      <c r="G207" s="832">
        <v>27.79</v>
      </c>
      <c r="H207" s="829">
        <v>36.700000000000003</v>
      </c>
      <c r="I207" s="829" t="s">
        <v>322</v>
      </c>
      <c r="J207" s="1265">
        <f t="shared" si="7"/>
        <v>36.700000000000003</v>
      </c>
      <c r="K207" s="840" t="s">
        <v>880</v>
      </c>
      <c r="L207" s="841" t="s">
        <v>661</v>
      </c>
      <c r="M207" s="841" t="s">
        <v>352</v>
      </c>
      <c r="N207" s="841"/>
      <c r="O207" s="841"/>
      <c r="P207" s="841" t="s">
        <v>5</v>
      </c>
      <c r="Q207" s="841" t="s">
        <v>323</v>
      </c>
      <c r="R207" s="840" t="s">
        <v>652</v>
      </c>
      <c r="S207" s="829"/>
      <c r="T207" s="829" t="s">
        <v>5</v>
      </c>
      <c r="U207" s="829" t="s">
        <v>323</v>
      </c>
      <c r="V207" s="847" t="s">
        <v>652</v>
      </c>
    </row>
    <row r="208" spans="1:22" outlineLevel="1">
      <c r="A208" s="847" t="s">
        <v>294</v>
      </c>
      <c r="B208" s="829" t="s">
        <v>3758</v>
      </c>
      <c r="C208" s="839">
        <v>43308</v>
      </c>
      <c r="D208" s="829" t="s">
        <v>3768</v>
      </c>
      <c r="E208" s="830" t="s">
        <v>3882</v>
      </c>
      <c r="F208" s="831">
        <v>72628</v>
      </c>
      <c r="G208" s="832">
        <v>3.03</v>
      </c>
      <c r="H208" s="829">
        <v>4</v>
      </c>
      <c r="I208" s="829" t="s">
        <v>322</v>
      </c>
      <c r="J208" s="1265">
        <f t="shared" si="7"/>
        <v>4</v>
      </c>
      <c r="K208" s="840" t="s">
        <v>880</v>
      </c>
      <c r="L208" s="841" t="s">
        <v>661</v>
      </c>
      <c r="M208" s="841" t="s">
        <v>352</v>
      </c>
      <c r="N208" s="841"/>
      <c r="O208" s="841"/>
      <c r="P208" s="841" t="s">
        <v>5</v>
      </c>
      <c r="Q208" s="841" t="s">
        <v>323</v>
      </c>
      <c r="R208" s="840" t="s">
        <v>652</v>
      </c>
      <c r="S208" s="829"/>
      <c r="T208" s="829" t="s">
        <v>5</v>
      </c>
      <c r="U208" s="829" t="s">
        <v>323</v>
      </c>
      <c r="V208" s="847" t="s">
        <v>652</v>
      </c>
    </row>
    <row r="209" spans="1:22" outlineLevel="1">
      <c r="A209" s="847" t="s">
        <v>294</v>
      </c>
      <c r="B209" s="829" t="s">
        <v>3758</v>
      </c>
      <c r="C209" s="839">
        <v>43284</v>
      </c>
      <c r="D209" s="829" t="s">
        <v>3815</v>
      </c>
      <c r="E209" s="830" t="s">
        <v>3883</v>
      </c>
      <c r="F209" s="831">
        <v>72628</v>
      </c>
      <c r="G209" s="832">
        <v>1.0900000000000001</v>
      </c>
      <c r="H209" s="829">
        <v>1.44</v>
      </c>
      <c r="I209" s="829" t="s">
        <v>322</v>
      </c>
      <c r="J209" s="1265">
        <f t="shared" si="7"/>
        <v>1.44</v>
      </c>
      <c r="K209" s="840" t="s">
        <v>880</v>
      </c>
      <c r="L209" s="841" t="s">
        <v>661</v>
      </c>
      <c r="M209" s="841" t="s">
        <v>352</v>
      </c>
      <c r="N209" s="841"/>
      <c r="O209" s="841"/>
      <c r="P209" s="841" t="s">
        <v>5</v>
      </c>
      <c r="Q209" s="841" t="s">
        <v>323</v>
      </c>
      <c r="R209" s="840" t="s">
        <v>652</v>
      </c>
      <c r="S209" s="829"/>
      <c r="T209" s="829" t="s">
        <v>5</v>
      </c>
      <c r="U209" s="829" t="s">
        <v>323</v>
      </c>
      <c r="V209" s="847" t="s">
        <v>652</v>
      </c>
    </row>
    <row r="210" spans="1:22" outlineLevel="1">
      <c r="A210" s="847" t="s">
        <v>294</v>
      </c>
      <c r="B210" s="829" t="s">
        <v>3758</v>
      </c>
      <c r="C210" s="839">
        <v>43283</v>
      </c>
      <c r="D210" s="829" t="s">
        <v>3815</v>
      </c>
      <c r="E210" s="830" t="s">
        <v>3884</v>
      </c>
      <c r="F210" s="831">
        <v>72628</v>
      </c>
      <c r="G210" s="832">
        <v>0.7</v>
      </c>
      <c r="H210" s="829">
        <v>0.93</v>
      </c>
      <c r="I210" s="829" t="s">
        <v>322</v>
      </c>
      <c r="J210" s="1265">
        <f t="shared" si="7"/>
        <v>0.93</v>
      </c>
      <c r="K210" s="840" t="s">
        <v>891</v>
      </c>
      <c r="L210" s="841" t="s">
        <v>661</v>
      </c>
      <c r="M210" s="841" t="s">
        <v>352</v>
      </c>
      <c r="N210" s="841"/>
      <c r="O210" s="841"/>
      <c r="P210" s="841" t="s">
        <v>5</v>
      </c>
      <c r="Q210" s="841" t="s">
        <v>323</v>
      </c>
      <c r="R210" s="840" t="s">
        <v>652</v>
      </c>
      <c r="S210" s="829"/>
      <c r="T210" s="829" t="s">
        <v>5</v>
      </c>
      <c r="U210" s="829" t="s">
        <v>323</v>
      </c>
      <c r="V210" s="847" t="s">
        <v>652</v>
      </c>
    </row>
    <row r="211" spans="1:22" outlineLevel="1">
      <c r="A211" s="847" t="s">
        <v>294</v>
      </c>
      <c r="B211" s="829" t="s">
        <v>3758</v>
      </c>
      <c r="C211" s="839">
        <v>43300</v>
      </c>
      <c r="D211" s="829" t="s">
        <v>3799</v>
      </c>
      <c r="E211" s="830" t="s">
        <v>3885</v>
      </c>
      <c r="F211" s="831">
        <v>72628</v>
      </c>
      <c r="G211" s="832">
        <v>0.54</v>
      </c>
      <c r="H211" s="829">
        <v>0.71</v>
      </c>
      <c r="I211" s="829" t="s">
        <v>322</v>
      </c>
      <c r="J211" s="1265">
        <f t="shared" si="7"/>
        <v>0.71</v>
      </c>
      <c r="K211" s="840" t="s">
        <v>891</v>
      </c>
      <c r="L211" s="841" t="s">
        <v>661</v>
      </c>
      <c r="M211" s="841" t="s">
        <v>352</v>
      </c>
      <c r="N211" s="841"/>
      <c r="O211" s="841"/>
      <c r="P211" s="841" t="s">
        <v>5</v>
      </c>
      <c r="Q211" s="841" t="s">
        <v>323</v>
      </c>
      <c r="R211" s="840" t="s">
        <v>652</v>
      </c>
      <c r="S211" s="829"/>
      <c r="T211" s="829" t="s">
        <v>5</v>
      </c>
      <c r="U211" s="829" t="s">
        <v>323</v>
      </c>
      <c r="V211" s="847" t="s">
        <v>652</v>
      </c>
    </row>
    <row r="212" spans="1:22" outlineLevel="1">
      <c r="A212" s="847" t="s">
        <v>294</v>
      </c>
      <c r="B212" s="829" t="s">
        <v>3758</v>
      </c>
      <c r="C212" s="839">
        <v>43284</v>
      </c>
      <c r="D212" s="829" t="s">
        <v>3815</v>
      </c>
      <c r="E212" s="830" t="s">
        <v>3886</v>
      </c>
      <c r="F212" s="831">
        <v>72628</v>
      </c>
      <c r="G212" s="832">
        <v>10.6</v>
      </c>
      <c r="H212" s="829">
        <v>14</v>
      </c>
      <c r="I212" s="829" t="s">
        <v>322</v>
      </c>
      <c r="J212" s="1265">
        <f t="shared" si="7"/>
        <v>14</v>
      </c>
      <c r="K212" s="840" t="s">
        <v>1219</v>
      </c>
      <c r="L212" s="841" t="s">
        <v>661</v>
      </c>
      <c r="M212" s="841" t="s">
        <v>352</v>
      </c>
      <c r="N212" s="841"/>
      <c r="O212" s="841"/>
      <c r="P212" s="841" t="s">
        <v>5</v>
      </c>
      <c r="Q212" s="841" t="s">
        <v>323</v>
      </c>
      <c r="R212" s="840" t="s">
        <v>652</v>
      </c>
      <c r="S212" s="829"/>
      <c r="T212" s="829" t="s">
        <v>5</v>
      </c>
      <c r="U212" s="829" t="s">
        <v>323</v>
      </c>
      <c r="V212" s="847" t="s">
        <v>652</v>
      </c>
    </row>
    <row r="213" spans="1:22" outlineLevel="1">
      <c r="A213" s="847" t="s">
        <v>294</v>
      </c>
      <c r="B213" s="829" t="s">
        <v>3758</v>
      </c>
      <c r="C213" s="839">
        <v>43305</v>
      </c>
      <c r="D213" s="829" t="s">
        <v>3768</v>
      </c>
      <c r="E213" s="830" t="s">
        <v>3887</v>
      </c>
      <c r="F213" s="831">
        <v>72628</v>
      </c>
      <c r="G213" s="832">
        <v>10</v>
      </c>
      <c r="H213" s="829">
        <v>13.2</v>
      </c>
      <c r="I213" s="829" t="s">
        <v>322</v>
      </c>
      <c r="J213" s="1265">
        <f t="shared" si="7"/>
        <v>13.2</v>
      </c>
      <c r="K213" s="840" t="s">
        <v>1219</v>
      </c>
      <c r="L213" s="841" t="s">
        <v>661</v>
      </c>
      <c r="M213" s="841" t="s">
        <v>352</v>
      </c>
      <c r="N213" s="841"/>
      <c r="O213" s="841"/>
      <c r="P213" s="841" t="s">
        <v>5</v>
      </c>
      <c r="Q213" s="841" t="s">
        <v>323</v>
      </c>
      <c r="R213" s="840" t="s">
        <v>652</v>
      </c>
      <c r="S213" s="829"/>
      <c r="T213" s="829" t="s">
        <v>5</v>
      </c>
      <c r="U213" s="829" t="s">
        <v>323</v>
      </c>
      <c r="V213" s="847" t="s">
        <v>652</v>
      </c>
    </row>
    <row r="214" spans="1:22" outlineLevel="1">
      <c r="A214" s="847" t="s">
        <v>294</v>
      </c>
      <c r="B214" s="829" t="s">
        <v>3758</v>
      </c>
      <c r="C214" s="839">
        <v>43300</v>
      </c>
      <c r="D214" s="829" t="s">
        <v>3799</v>
      </c>
      <c r="E214" s="830" t="s">
        <v>3888</v>
      </c>
      <c r="F214" s="831">
        <v>72628</v>
      </c>
      <c r="G214" s="832">
        <v>0.15</v>
      </c>
      <c r="H214" s="829">
        <v>0.2</v>
      </c>
      <c r="I214" s="829" t="s">
        <v>322</v>
      </c>
      <c r="J214" s="1265">
        <f t="shared" si="7"/>
        <v>0.2</v>
      </c>
      <c r="K214" s="840" t="s">
        <v>1280</v>
      </c>
      <c r="L214" s="841" t="s">
        <v>661</v>
      </c>
      <c r="M214" s="841" t="s">
        <v>352</v>
      </c>
      <c r="N214" s="841"/>
      <c r="O214" s="841"/>
      <c r="P214" s="841" t="s">
        <v>5</v>
      </c>
      <c r="Q214" s="841" t="s">
        <v>323</v>
      </c>
      <c r="R214" s="840" t="s">
        <v>652</v>
      </c>
      <c r="S214" s="829"/>
      <c r="T214" s="829" t="s">
        <v>5</v>
      </c>
      <c r="U214" s="829" t="s">
        <v>323</v>
      </c>
      <c r="V214" s="847" t="s">
        <v>652</v>
      </c>
    </row>
    <row r="215" spans="1:22" outlineLevel="1">
      <c r="A215" s="847" t="s">
        <v>294</v>
      </c>
      <c r="B215" s="829" t="s">
        <v>3758</v>
      </c>
      <c r="C215" s="839">
        <v>43307</v>
      </c>
      <c r="D215" s="829" t="s">
        <v>3768</v>
      </c>
      <c r="E215" s="830" t="s">
        <v>3889</v>
      </c>
      <c r="F215" s="831">
        <v>72628</v>
      </c>
      <c r="G215" s="832">
        <v>10</v>
      </c>
      <c r="H215" s="829">
        <v>13.2</v>
      </c>
      <c r="I215" s="829" t="s">
        <v>322</v>
      </c>
      <c r="J215" s="1265">
        <f t="shared" si="7"/>
        <v>13.2</v>
      </c>
      <c r="K215" s="840" t="s">
        <v>1215</v>
      </c>
      <c r="L215" s="841" t="s">
        <v>661</v>
      </c>
      <c r="M215" s="841" t="s">
        <v>352</v>
      </c>
      <c r="N215" s="841"/>
      <c r="O215" s="841"/>
      <c r="P215" s="841" t="s">
        <v>5</v>
      </c>
      <c r="Q215" s="841" t="s">
        <v>323</v>
      </c>
      <c r="R215" s="840" t="s">
        <v>652</v>
      </c>
      <c r="S215" s="829"/>
      <c r="T215" s="829" t="s">
        <v>5</v>
      </c>
      <c r="U215" s="829" t="s">
        <v>323</v>
      </c>
      <c r="V215" s="847" t="s">
        <v>652</v>
      </c>
    </row>
    <row r="216" spans="1:22" outlineLevel="1">
      <c r="A216" s="847" t="s">
        <v>294</v>
      </c>
      <c r="B216" s="829" t="s">
        <v>3758</v>
      </c>
      <c r="C216" s="839">
        <v>43282</v>
      </c>
      <c r="D216" s="829" t="s">
        <v>3815</v>
      </c>
      <c r="E216" s="830" t="s">
        <v>3890</v>
      </c>
      <c r="F216" s="831">
        <v>72628</v>
      </c>
      <c r="G216" s="832">
        <v>15.9</v>
      </c>
      <c r="H216" s="829">
        <v>21</v>
      </c>
      <c r="I216" s="829" t="s">
        <v>322</v>
      </c>
      <c r="J216" s="1265">
        <f t="shared" si="7"/>
        <v>21</v>
      </c>
      <c r="K216" s="840" t="s">
        <v>893</v>
      </c>
      <c r="L216" s="841" t="s">
        <v>661</v>
      </c>
      <c r="M216" s="841" t="s">
        <v>352</v>
      </c>
      <c r="N216" s="841"/>
      <c r="O216" s="841"/>
      <c r="P216" s="841" t="s">
        <v>5</v>
      </c>
      <c r="Q216" s="841" t="s">
        <v>323</v>
      </c>
      <c r="R216" s="840" t="s">
        <v>652</v>
      </c>
      <c r="S216" s="829"/>
      <c r="T216" s="829" t="s">
        <v>5</v>
      </c>
      <c r="U216" s="829" t="s">
        <v>323</v>
      </c>
      <c r="V216" s="847" t="s">
        <v>652</v>
      </c>
    </row>
    <row r="217" spans="1:22" outlineLevel="1">
      <c r="A217" s="847" t="s">
        <v>294</v>
      </c>
      <c r="B217" s="829" t="s">
        <v>3758</v>
      </c>
      <c r="C217" s="839">
        <v>43293</v>
      </c>
      <c r="D217" s="829" t="s">
        <v>3799</v>
      </c>
      <c r="E217" s="830" t="s">
        <v>3891</v>
      </c>
      <c r="F217" s="831">
        <v>72628</v>
      </c>
      <c r="G217" s="832">
        <v>6.63</v>
      </c>
      <c r="H217" s="829">
        <v>8.75</v>
      </c>
      <c r="I217" s="829" t="s">
        <v>322</v>
      </c>
      <c r="J217" s="1265">
        <f t="shared" si="7"/>
        <v>8.75</v>
      </c>
      <c r="K217" s="840" t="s">
        <v>893</v>
      </c>
      <c r="L217" s="841" t="s">
        <v>661</v>
      </c>
      <c r="M217" s="841" t="s">
        <v>352</v>
      </c>
      <c r="N217" s="841"/>
      <c r="O217" s="841"/>
      <c r="P217" s="841" t="s">
        <v>5</v>
      </c>
      <c r="Q217" s="841" t="s">
        <v>323</v>
      </c>
      <c r="R217" s="840" t="s">
        <v>652</v>
      </c>
      <c r="S217" s="829"/>
      <c r="T217" s="829" t="s">
        <v>5</v>
      </c>
      <c r="U217" s="829" t="s">
        <v>323</v>
      </c>
      <c r="V217" s="847" t="s">
        <v>652</v>
      </c>
    </row>
    <row r="218" spans="1:22" outlineLevel="1">
      <c r="A218" s="847" t="s">
        <v>294</v>
      </c>
      <c r="B218" s="829" t="s">
        <v>3758</v>
      </c>
      <c r="C218" s="839">
        <v>43300</v>
      </c>
      <c r="D218" s="829" t="s">
        <v>3799</v>
      </c>
      <c r="E218" s="830" t="s">
        <v>3892</v>
      </c>
      <c r="F218" s="831">
        <v>72628</v>
      </c>
      <c r="G218" s="832">
        <v>0.6</v>
      </c>
      <c r="H218" s="829">
        <v>0.79</v>
      </c>
      <c r="I218" s="829" t="s">
        <v>322</v>
      </c>
      <c r="J218" s="1265">
        <f t="shared" si="7"/>
        <v>0.79</v>
      </c>
      <c r="K218" s="840" t="s">
        <v>893</v>
      </c>
      <c r="L218" s="841" t="s">
        <v>661</v>
      </c>
      <c r="M218" s="841" t="s">
        <v>352</v>
      </c>
      <c r="N218" s="841"/>
      <c r="O218" s="841"/>
      <c r="P218" s="841" t="s">
        <v>5</v>
      </c>
      <c r="Q218" s="841" t="s">
        <v>323</v>
      </c>
      <c r="R218" s="840" t="s">
        <v>652</v>
      </c>
      <c r="S218" s="829"/>
      <c r="T218" s="829" t="s">
        <v>5</v>
      </c>
      <c r="U218" s="829" t="s">
        <v>323</v>
      </c>
      <c r="V218" s="847" t="s">
        <v>652</v>
      </c>
    </row>
    <row r="219" spans="1:22">
      <c r="A219" s="842" t="s">
        <v>647</v>
      </c>
      <c r="B219" s="842"/>
      <c r="C219" s="842"/>
      <c r="D219" s="842"/>
      <c r="E219" s="843"/>
      <c r="F219" s="844"/>
      <c r="G219" s="845">
        <f>SUM(G205:G218)</f>
        <v>94.6</v>
      </c>
      <c r="H219" s="846">
        <f>SUM(H205:H218)</f>
        <v>124.92000000000002</v>
      </c>
      <c r="I219" s="842"/>
      <c r="J219" s="1266">
        <f>SUM(J205:J218)</f>
        <v>124.92000000000002</v>
      </c>
      <c r="K219" s="842"/>
      <c r="L219" s="842"/>
      <c r="M219" s="842"/>
      <c r="N219" s="842"/>
      <c r="O219" s="842"/>
      <c r="P219" s="842"/>
      <c r="Q219" s="842"/>
      <c r="R219" s="842"/>
      <c r="S219" s="829"/>
      <c r="T219" s="829"/>
      <c r="U219" s="829"/>
      <c r="V219" s="829"/>
    </row>
    <row r="220" spans="1:22" outlineLevel="1">
      <c r="A220" s="847" t="s">
        <v>297</v>
      </c>
      <c r="B220" s="829" t="s">
        <v>3758</v>
      </c>
      <c r="C220" s="839">
        <v>43306</v>
      </c>
      <c r="D220" s="829" t="s">
        <v>3893</v>
      </c>
      <c r="E220" s="830" t="s">
        <v>3894</v>
      </c>
      <c r="F220" s="831">
        <v>72628</v>
      </c>
      <c r="G220" s="832">
        <v>34.07</v>
      </c>
      <c r="H220" s="829">
        <v>45</v>
      </c>
      <c r="I220" s="829" t="s">
        <v>322</v>
      </c>
      <c r="J220" s="1265">
        <f>H220</f>
        <v>45</v>
      </c>
      <c r="K220" s="840" t="s">
        <v>901</v>
      </c>
      <c r="L220" s="841" t="s">
        <v>661</v>
      </c>
      <c r="M220" s="841" t="s">
        <v>352</v>
      </c>
      <c r="N220" s="841"/>
      <c r="O220" s="841"/>
      <c r="P220" s="841" t="s">
        <v>5</v>
      </c>
      <c r="Q220" s="841" t="s">
        <v>323</v>
      </c>
      <c r="R220" s="840" t="s">
        <v>652</v>
      </c>
      <c r="S220" s="829"/>
      <c r="T220" s="829" t="s">
        <v>5</v>
      </c>
      <c r="U220" s="829" t="s">
        <v>323</v>
      </c>
      <c r="V220" s="847" t="s">
        <v>652</v>
      </c>
    </row>
    <row r="221" spans="1:22">
      <c r="A221" s="842" t="s">
        <v>647</v>
      </c>
      <c r="B221" s="842"/>
      <c r="C221" s="842"/>
      <c r="D221" s="842"/>
      <c r="E221" s="843"/>
      <c r="F221" s="844"/>
      <c r="G221" s="845">
        <f>SUM(G220:G220)</f>
        <v>34.07</v>
      </c>
      <c r="H221" s="846">
        <f>SUM(H220:H220)</f>
        <v>45</v>
      </c>
      <c r="I221" s="842"/>
      <c r="J221" s="1266">
        <f>SUM(J220:J220)</f>
        <v>45</v>
      </c>
      <c r="K221" s="842"/>
      <c r="L221" s="842"/>
      <c r="M221" s="842"/>
      <c r="N221" s="842"/>
      <c r="O221" s="842"/>
      <c r="P221" s="842"/>
      <c r="Q221" s="842"/>
      <c r="R221" s="842"/>
      <c r="S221" s="829"/>
      <c r="T221" s="829"/>
      <c r="U221" s="829"/>
      <c r="V221" s="829"/>
    </row>
    <row r="222" spans="1:22" outlineLevel="1">
      <c r="A222" s="847" t="s">
        <v>331</v>
      </c>
      <c r="B222" s="829" t="s">
        <v>3758</v>
      </c>
      <c r="C222" s="839">
        <v>43305</v>
      </c>
      <c r="D222" s="829" t="s">
        <v>3895</v>
      </c>
      <c r="E222" s="830" t="s">
        <v>3896</v>
      </c>
      <c r="F222" s="831">
        <v>72628</v>
      </c>
      <c r="G222" s="832">
        <v>22.72</v>
      </c>
      <c r="H222" s="829">
        <v>30</v>
      </c>
      <c r="I222" s="829" t="s">
        <v>322</v>
      </c>
      <c r="J222" s="1265">
        <f>H222</f>
        <v>30</v>
      </c>
      <c r="K222" s="840" t="s">
        <v>943</v>
      </c>
      <c r="L222" s="841" t="s">
        <v>661</v>
      </c>
      <c r="M222" s="841" t="s">
        <v>352</v>
      </c>
      <c r="N222" s="841"/>
      <c r="O222" s="841"/>
      <c r="P222" s="841" t="s">
        <v>5</v>
      </c>
      <c r="Q222" s="841" t="s">
        <v>323</v>
      </c>
      <c r="R222" s="840" t="s">
        <v>652</v>
      </c>
      <c r="S222" s="829"/>
      <c r="T222" s="829" t="s">
        <v>5</v>
      </c>
      <c r="U222" s="829" t="s">
        <v>323</v>
      </c>
      <c r="V222" s="847" t="s">
        <v>652</v>
      </c>
    </row>
    <row r="223" spans="1:22" outlineLevel="1">
      <c r="A223" s="847" t="s">
        <v>331</v>
      </c>
      <c r="B223" s="829" t="s">
        <v>3758</v>
      </c>
      <c r="C223" s="839">
        <v>43305</v>
      </c>
      <c r="D223" s="829" t="s">
        <v>3895</v>
      </c>
      <c r="E223" s="830" t="s">
        <v>3897</v>
      </c>
      <c r="F223" s="831">
        <v>72628</v>
      </c>
      <c r="G223" s="832">
        <v>15.14</v>
      </c>
      <c r="H223" s="829">
        <v>20</v>
      </c>
      <c r="I223" s="829" t="s">
        <v>322</v>
      </c>
      <c r="J223" s="1265">
        <f>H223</f>
        <v>20</v>
      </c>
      <c r="K223" s="840" t="s">
        <v>972</v>
      </c>
      <c r="L223" s="841" t="s">
        <v>661</v>
      </c>
      <c r="M223" s="841" t="s">
        <v>352</v>
      </c>
      <c r="N223" s="841"/>
      <c r="O223" s="841"/>
      <c r="P223" s="841" t="s">
        <v>5</v>
      </c>
      <c r="Q223" s="841" t="s">
        <v>323</v>
      </c>
      <c r="R223" s="840" t="s">
        <v>652</v>
      </c>
      <c r="S223" s="829"/>
      <c r="T223" s="829" t="s">
        <v>5</v>
      </c>
      <c r="U223" s="829" t="s">
        <v>323</v>
      </c>
      <c r="V223" s="847" t="s">
        <v>652</v>
      </c>
    </row>
    <row r="224" spans="1:22" outlineLevel="1">
      <c r="A224" s="847" t="s">
        <v>331</v>
      </c>
      <c r="B224" s="829" t="s">
        <v>3758</v>
      </c>
      <c r="C224" s="839">
        <v>43305</v>
      </c>
      <c r="D224" s="829" t="s">
        <v>3895</v>
      </c>
      <c r="E224" s="830" t="s">
        <v>3898</v>
      </c>
      <c r="F224" s="831">
        <v>72628</v>
      </c>
      <c r="G224" s="832">
        <v>5.41</v>
      </c>
      <c r="H224" s="829">
        <v>7.14</v>
      </c>
      <c r="I224" s="829" t="s">
        <v>322</v>
      </c>
      <c r="J224" s="1265">
        <f>H224</f>
        <v>7.14</v>
      </c>
      <c r="K224" s="840" t="s">
        <v>1596</v>
      </c>
      <c r="L224" s="841" t="s">
        <v>661</v>
      </c>
      <c r="M224" s="841" t="s">
        <v>352</v>
      </c>
      <c r="N224" s="841"/>
      <c r="O224" s="841"/>
      <c r="P224" s="841" t="s">
        <v>5</v>
      </c>
      <c r="Q224" s="841" t="s">
        <v>323</v>
      </c>
      <c r="R224" s="840" t="s">
        <v>652</v>
      </c>
      <c r="S224" s="829"/>
      <c r="T224" s="829" t="s">
        <v>5</v>
      </c>
      <c r="U224" s="829" t="s">
        <v>323</v>
      </c>
      <c r="V224" s="847" t="s">
        <v>652</v>
      </c>
    </row>
    <row r="225" spans="1:22">
      <c r="A225" s="842" t="s">
        <v>647</v>
      </c>
      <c r="B225" s="842"/>
      <c r="C225" s="842"/>
      <c r="D225" s="842"/>
      <c r="E225" s="843"/>
      <c r="F225" s="844"/>
      <c r="G225" s="845">
        <f>SUM(G222:G224)</f>
        <v>43.269999999999996</v>
      </c>
      <c r="H225" s="846">
        <f>SUM(H222:H224)</f>
        <v>57.14</v>
      </c>
      <c r="I225" s="842"/>
      <c r="J225" s="1266">
        <f>SUM(J222:J224)</f>
        <v>57.14</v>
      </c>
      <c r="K225" s="842"/>
      <c r="L225" s="842"/>
      <c r="M225" s="842"/>
      <c r="N225" s="842"/>
      <c r="O225" s="842"/>
      <c r="P225" s="842"/>
      <c r="Q225" s="842"/>
      <c r="R225" s="842"/>
      <c r="S225" s="829"/>
      <c r="T225" s="829"/>
      <c r="U225" s="829"/>
      <c r="V225" s="829"/>
    </row>
    <row r="226" spans="1:22" outlineLevel="1">
      <c r="A226" s="847" t="s">
        <v>332</v>
      </c>
      <c r="B226" s="829" t="s">
        <v>3758</v>
      </c>
      <c r="C226" s="839">
        <v>43312</v>
      </c>
      <c r="D226" s="829" t="s">
        <v>3899</v>
      </c>
      <c r="E226" s="830" t="s">
        <v>3900</v>
      </c>
      <c r="F226" s="831">
        <v>72738</v>
      </c>
      <c r="G226" s="832">
        <v>-2257.9899999999998</v>
      </c>
      <c r="H226" s="829">
        <v>-2257.9899999999998</v>
      </c>
      <c r="I226" s="829" t="s">
        <v>60</v>
      </c>
      <c r="J226" s="1265">
        <v>-2982.01</v>
      </c>
      <c r="K226" s="840" t="s">
        <v>922</v>
      </c>
      <c r="L226" s="841" t="s">
        <v>645</v>
      </c>
      <c r="M226" s="841" t="s">
        <v>352</v>
      </c>
      <c r="N226" s="841"/>
      <c r="O226" s="841"/>
      <c r="P226" s="841" t="s">
        <v>22</v>
      </c>
      <c r="Q226" s="841" t="s">
        <v>323</v>
      </c>
      <c r="R226" s="840" t="s">
        <v>652</v>
      </c>
      <c r="S226" s="829"/>
      <c r="T226" s="829" t="s">
        <v>22</v>
      </c>
      <c r="U226" s="829" t="s">
        <v>323</v>
      </c>
      <c r="V226" s="847" t="s">
        <v>652</v>
      </c>
    </row>
    <row r="227" spans="1:22">
      <c r="A227" s="842" t="s">
        <v>647</v>
      </c>
      <c r="B227" s="842"/>
      <c r="C227" s="842"/>
      <c r="D227" s="842"/>
      <c r="E227" s="843"/>
      <c r="F227" s="844"/>
      <c r="G227" s="845">
        <f>SUM(G226:G226)</f>
        <v>-2257.9899999999998</v>
      </c>
      <c r="H227" s="846">
        <f>SUM(H226:H226)</f>
        <v>-2257.9899999999998</v>
      </c>
      <c r="I227" s="842"/>
      <c r="J227" s="1266">
        <f>SUM(J226:J226)</f>
        <v>-2982.01</v>
      </c>
      <c r="K227" s="842"/>
      <c r="L227" s="842"/>
      <c r="M227" s="842"/>
      <c r="N227" s="842"/>
      <c r="O227" s="842"/>
      <c r="P227" s="842"/>
      <c r="Q227" s="842"/>
      <c r="R227" s="842"/>
      <c r="S227" s="829"/>
      <c r="T227" s="829"/>
      <c r="U227" s="829"/>
      <c r="V227" s="829"/>
    </row>
    <row r="228" spans="1:22" outlineLevel="1">
      <c r="A228" s="847" t="s">
        <v>2184</v>
      </c>
      <c r="B228" s="829" t="s">
        <v>3758</v>
      </c>
      <c r="C228" s="839">
        <v>43312</v>
      </c>
      <c r="D228" s="829" t="s">
        <v>3760</v>
      </c>
      <c r="E228" s="830" t="s">
        <v>3761</v>
      </c>
      <c r="F228" s="831">
        <v>72649</v>
      </c>
      <c r="G228" s="832">
        <v>4348.1099999999997</v>
      </c>
      <c r="H228" s="829">
        <v>5980</v>
      </c>
      <c r="I228" s="829" t="s">
        <v>322</v>
      </c>
      <c r="J228" s="1265">
        <f>H228</f>
        <v>5980</v>
      </c>
      <c r="K228" s="840" t="s">
        <v>1297</v>
      </c>
      <c r="L228" s="841" t="s">
        <v>661</v>
      </c>
      <c r="M228" s="841" t="s">
        <v>352</v>
      </c>
      <c r="N228" s="841"/>
      <c r="O228" s="841" t="s">
        <v>2244</v>
      </c>
      <c r="P228" s="841" t="s">
        <v>5</v>
      </c>
      <c r="Q228" s="841" t="s">
        <v>323</v>
      </c>
      <c r="R228" s="840" t="s">
        <v>652</v>
      </c>
      <c r="S228" s="829" t="s">
        <v>2244</v>
      </c>
      <c r="T228" s="829" t="s">
        <v>5</v>
      </c>
      <c r="U228" s="829" t="s">
        <v>323</v>
      </c>
      <c r="V228" s="847" t="s">
        <v>652</v>
      </c>
    </row>
    <row r="229" spans="1:22">
      <c r="A229" s="842" t="s">
        <v>647</v>
      </c>
      <c r="B229" s="842"/>
      <c r="C229" s="842"/>
      <c r="D229" s="842"/>
      <c r="E229" s="843"/>
      <c r="F229" s="844"/>
      <c r="G229" s="845">
        <f>SUM(G228:G228)</f>
        <v>4348.1099999999997</v>
      </c>
      <c r="H229" s="846">
        <f>SUM(H228:H228)</f>
        <v>5980</v>
      </c>
      <c r="I229" s="842"/>
      <c r="J229" s="1266">
        <f>SUM(J228:J228)</f>
        <v>5980</v>
      </c>
      <c r="K229" s="842"/>
      <c r="L229" s="842"/>
      <c r="M229" s="842"/>
      <c r="N229" s="842"/>
      <c r="O229" s="842"/>
      <c r="P229" s="842"/>
      <c r="Q229" s="842"/>
      <c r="R229" s="842"/>
      <c r="S229" s="829"/>
      <c r="T229" s="829"/>
      <c r="U229" s="829"/>
      <c r="V229" s="829"/>
    </row>
    <row r="230" spans="1:22" outlineLevel="1">
      <c r="A230" s="847" t="s">
        <v>2186</v>
      </c>
      <c r="B230" s="829" t="s">
        <v>3758</v>
      </c>
      <c r="C230" s="839">
        <v>43312</v>
      </c>
      <c r="D230" s="829" t="s">
        <v>3760</v>
      </c>
      <c r="E230" s="830" t="s">
        <v>3761</v>
      </c>
      <c r="F230" s="831">
        <v>72649</v>
      </c>
      <c r="G230" s="832">
        <v>2179.13</v>
      </c>
      <c r="H230" s="829">
        <v>2997</v>
      </c>
      <c r="I230" s="829" t="s">
        <v>322</v>
      </c>
      <c r="J230" s="1265">
        <f>H230</f>
        <v>2997</v>
      </c>
      <c r="K230" s="840" t="s">
        <v>1297</v>
      </c>
      <c r="L230" s="841" t="s">
        <v>661</v>
      </c>
      <c r="M230" s="841" t="s">
        <v>352</v>
      </c>
      <c r="N230" s="841"/>
      <c r="O230" s="841" t="s">
        <v>2244</v>
      </c>
      <c r="P230" s="841" t="s">
        <v>5</v>
      </c>
      <c r="Q230" s="841" t="s">
        <v>323</v>
      </c>
      <c r="R230" s="840" t="s">
        <v>652</v>
      </c>
      <c r="S230" s="829" t="s">
        <v>2244</v>
      </c>
      <c r="T230" s="829" t="s">
        <v>5</v>
      </c>
      <c r="U230" s="829" t="s">
        <v>323</v>
      </c>
      <c r="V230" s="847" t="s">
        <v>652</v>
      </c>
    </row>
    <row r="231" spans="1:22">
      <c r="A231" s="842" t="s">
        <v>647</v>
      </c>
      <c r="B231" s="842"/>
      <c r="C231" s="842"/>
      <c r="D231" s="842"/>
      <c r="E231" s="843"/>
      <c r="F231" s="844"/>
      <c r="G231" s="845">
        <f>SUM(G230:G230)</f>
        <v>2179.13</v>
      </c>
      <c r="H231" s="846">
        <f>SUM(H230:H230)</f>
        <v>2997</v>
      </c>
      <c r="I231" s="842"/>
      <c r="J231" s="1266">
        <f>SUM(J230:J230)</f>
        <v>2997</v>
      </c>
      <c r="K231" s="842"/>
      <c r="L231" s="842"/>
      <c r="M231" s="842"/>
      <c r="N231" s="842"/>
      <c r="O231" s="842"/>
      <c r="P231" s="842"/>
      <c r="Q231" s="842"/>
      <c r="R231" s="842"/>
      <c r="S231" s="829"/>
      <c r="T231" s="829"/>
      <c r="U231" s="829"/>
      <c r="V231" s="829"/>
    </row>
    <row r="232" spans="1:22" outlineLevel="1">
      <c r="A232" s="847" t="s">
        <v>2168</v>
      </c>
      <c r="B232" s="829" t="s">
        <v>3758</v>
      </c>
      <c r="C232" s="839">
        <v>43312</v>
      </c>
      <c r="D232" s="829" t="s">
        <v>3840</v>
      </c>
      <c r="E232" s="830" t="s">
        <v>3841</v>
      </c>
      <c r="F232" s="831">
        <v>72648</v>
      </c>
      <c r="G232" s="832">
        <v>6744.51</v>
      </c>
      <c r="H232" s="829">
        <v>9450</v>
      </c>
      <c r="I232" s="829" t="s">
        <v>322</v>
      </c>
      <c r="J232" s="1265">
        <f>H232</f>
        <v>9450</v>
      </c>
      <c r="K232" s="840" t="s">
        <v>1297</v>
      </c>
      <c r="L232" s="841" t="s">
        <v>661</v>
      </c>
      <c r="M232" s="841" t="s">
        <v>352</v>
      </c>
      <c r="N232" s="841"/>
      <c r="O232" s="841" t="s">
        <v>2247</v>
      </c>
      <c r="P232" s="841" t="s">
        <v>5</v>
      </c>
      <c r="Q232" s="841" t="s">
        <v>323</v>
      </c>
      <c r="R232" s="840" t="s">
        <v>652</v>
      </c>
      <c r="S232" s="829" t="s">
        <v>2247</v>
      </c>
      <c r="T232" s="829" t="s">
        <v>5</v>
      </c>
      <c r="U232" s="829" t="s">
        <v>323</v>
      </c>
      <c r="V232" s="847" t="s">
        <v>652</v>
      </c>
    </row>
    <row r="233" spans="1:22">
      <c r="A233" s="842" t="s">
        <v>647</v>
      </c>
      <c r="B233" s="842"/>
      <c r="C233" s="842"/>
      <c r="D233" s="842"/>
      <c r="E233" s="843"/>
      <c r="F233" s="844"/>
      <c r="G233" s="845">
        <f>SUM(G232:G232)</f>
        <v>6744.51</v>
      </c>
      <c r="H233" s="846">
        <f>SUM(H232:H232)</f>
        <v>9450</v>
      </c>
      <c r="I233" s="842"/>
      <c r="J233" s="1266">
        <f>SUM(J232:J232)</f>
        <v>9450</v>
      </c>
      <c r="K233" s="842"/>
      <c r="L233" s="842"/>
      <c r="M233" s="842"/>
      <c r="N233" s="842"/>
      <c r="O233" s="842"/>
      <c r="P233" s="842"/>
      <c r="Q233" s="842"/>
      <c r="R233" s="842"/>
      <c r="S233" s="829"/>
      <c r="T233" s="829"/>
      <c r="U233" s="829"/>
      <c r="V233" s="829"/>
    </row>
    <row r="234" spans="1:22" outlineLevel="1">
      <c r="A234" s="847" t="s">
        <v>2159</v>
      </c>
      <c r="B234" s="829" t="s">
        <v>3758</v>
      </c>
      <c r="C234" s="839">
        <v>43306</v>
      </c>
      <c r="D234" s="829" t="s">
        <v>3847</v>
      </c>
      <c r="E234" s="830" t="s">
        <v>3773</v>
      </c>
      <c r="F234" s="831">
        <v>72628</v>
      </c>
      <c r="G234" s="832">
        <v>6.06</v>
      </c>
      <c r="H234" s="829">
        <v>8</v>
      </c>
      <c r="I234" s="829" t="s">
        <v>322</v>
      </c>
      <c r="J234" s="1265">
        <f t="shared" ref="J234:J247" si="8">H234</f>
        <v>8</v>
      </c>
      <c r="K234" s="840" t="s">
        <v>660</v>
      </c>
      <c r="L234" s="841" t="s">
        <v>661</v>
      </c>
      <c r="M234" s="841" t="s">
        <v>352</v>
      </c>
      <c r="N234" s="841" t="s">
        <v>674</v>
      </c>
      <c r="O234" s="841"/>
      <c r="P234" s="841" t="s">
        <v>5</v>
      </c>
      <c r="Q234" s="841" t="s">
        <v>323</v>
      </c>
      <c r="R234" s="840" t="s">
        <v>652</v>
      </c>
      <c r="S234" s="829"/>
      <c r="T234" s="829" t="s">
        <v>5</v>
      </c>
      <c r="U234" s="829" t="s">
        <v>323</v>
      </c>
      <c r="V234" s="847" t="s">
        <v>652</v>
      </c>
    </row>
    <row r="235" spans="1:22" outlineLevel="1">
      <c r="A235" s="847" t="s">
        <v>2159</v>
      </c>
      <c r="B235" s="829" t="s">
        <v>3758</v>
      </c>
      <c r="C235" s="839">
        <v>43305</v>
      </c>
      <c r="D235" s="829" t="s">
        <v>3770</v>
      </c>
      <c r="E235" s="830" t="s">
        <v>3901</v>
      </c>
      <c r="F235" s="831">
        <v>72628</v>
      </c>
      <c r="G235" s="832">
        <v>174.16</v>
      </c>
      <c r="H235" s="829">
        <v>230</v>
      </c>
      <c r="I235" s="829" t="s">
        <v>322</v>
      </c>
      <c r="J235" s="1265">
        <f t="shared" si="8"/>
        <v>230</v>
      </c>
      <c r="K235" s="840" t="s">
        <v>670</v>
      </c>
      <c r="L235" s="841" t="s">
        <v>661</v>
      </c>
      <c r="M235" s="841" t="s">
        <v>352</v>
      </c>
      <c r="N235" s="841" t="s">
        <v>760</v>
      </c>
      <c r="O235" s="841"/>
      <c r="P235" s="841" t="s">
        <v>5</v>
      </c>
      <c r="Q235" s="841" t="s">
        <v>323</v>
      </c>
      <c r="R235" s="840" t="s">
        <v>652</v>
      </c>
      <c r="S235" s="829"/>
      <c r="T235" s="829" t="s">
        <v>5</v>
      </c>
      <c r="U235" s="829" t="s">
        <v>323</v>
      </c>
      <c r="V235" s="847" t="s">
        <v>652</v>
      </c>
    </row>
    <row r="236" spans="1:22" outlineLevel="1">
      <c r="A236" s="847" t="s">
        <v>2159</v>
      </c>
      <c r="B236" s="829" t="s">
        <v>3758</v>
      </c>
      <c r="C236" s="839">
        <v>43305</v>
      </c>
      <c r="D236" s="829" t="s">
        <v>3770</v>
      </c>
      <c r="E236" s="830" t="s">
        <v>3902</v>
      </c>
      <c r="F236" s="831">
        <v>72628</v>
      </c>
      <c r="G236" s="832">
        <v>174.16</v>
      </c>
      <c r="H236" s="829">
        <v>230</v>
      </c>
      <c r="I236" s="829" t="s">
        <v>322</v>
      </c>
      <c r="J236" s="1265">
        <f t="shared" si="8"/>
        <v>230</v>
      </c>
      <c r="K236" s="840" t="s">
        <v>670</v>
      </c>
      <c r="L236" s="841" t="s">
        <v>661</v>
      </c>
      <c r="M236" s="841" t="s">
        <v>352</v>
      </c>
      <c r="N236" s="841" t="s">
        <v>760</v>
      </c>
      <c r="O236" s="841"/>
      <c r="P236" s="841" t="s">
        <v>5</v>
      </c>
      <c r="Q236" s="841" t="s">
        <v>323</v>
      </c>
      <c r="R236" s="840" t="s">
        <v>652</v>
      </c>
      <c r="S236" s="829"/>
      <c r="T236" s="829" t="s">
        <v>5</v>
      </c>
      <c r="U236" s="829" t="s">
        <v>323</v>
      </c>
      <c r="V236" s="847" t="s">
        <v>652</v>
      </c>
    </row>
    <row r="237" spans="1:22" outlineLevel="1">
      <c r="A237" s="847" t="s">
        <v>2159</v>
      </c>
      <c r="B237" s="829" t="s">
        <v>3758</v>
      </c>
      <c r="C237" s="839">
        <v>43305</v>
      </c>
      <c r="D237" s="829" t="s">
        <v>3770</v>
      </c>
      <c r="E237" s="830" t="s">
        <v>3903</v>
      </c>
      <c r="F237" s="831">
        <v>72628</v>
      </c>
      <c r="G237" s="832">
        <v>442.97</v>
      </c>
      <c r="H237" s="829">
        <v>585</v>
      </c>
      <c r="I237" s="829" t="s">
        <v>322</v>
      </c>
      <c r="J237" s="1265">
        <f t="shared" si="8"/>
        <v>585</v>
      </c>
      <c r="K237" s="840" t="s">
        <v>683</v>
      </c>
      <c r="L237" s="841" t="s">
        <v>661</v>
      </c>
      <c r="M237" s="841" t="s">
        <v>352</v>
      </c>
      <c r="N237" s="841"/>
      <c r="O237" s="841"/>
      <c r="P237" s="841" t="s">
        <v>5</v>
      </c>
      <c r="Q237" s="841" t="s">
        <v>323</v>
      </c>
      <c r="R237" s="840" t="s">
        <v>652</v>
      </c>
      <c r="S237" s="829"/>
      <c r="T237" s="829" t="s">
        <v>5</v>
      </c>
      <c r="U237" s="829" t="s">
        <v>323</v>
      </c>
      <c r="V237" s="847" t="s">
        <v>652</v>
      </c>
    </row>
    <row r="238" spans="1:22" outlineLevel="1">
      <c r="A238" s="847" t="s">
        <v>2159</v>
      </c>
      <c r="B238" s="829" t="s">
        <v>3758</v>
      </c>
      <c r="C238" s="839">
        <v>43312</v>
      </c>
      <c r="D238" s="829" t="s">
        <v>3849</v>
      </c>
      <c r="E238" s="830" t="s">
        <v>3903</v>
      </c>
      <c r="F238" s="831">
        <v>72628</v>
      </c>
      <c r="G238" s="832">
        <v>1408.4</v>
      </c>
      <c r="H238" s="829">
        <v>1860</v>
      </c>
      <c r="I238" s="829" t="s">
        <v>322</v>
      </c>
      <c r="J238" s="1265">
        <f t="shared" si="8"/>
        <v>1860</v>
      </c>
      <c r="K238" s="840" t="s">
        <v>683</v>
      </c>
      <c r="L238" s="841" t="s">
        <v>661</v>
      </c>
      <c r="M238" s="841" t="s">
        <v>352</v>
      </c>
      <c r="N238" s="841"/>
      <c r="O238" s="841"/>
      <c r="P238" s="841" t="s">
        <v>5</v>
      </c>
      <c r="Q238" s="841" t="s">
        <v>323</v>
      </c>
      <c r="R238" s="840" t="s">
        <v>652</v>
      </c>
      <c r="S238" s="829"/>
      <c r="T238" s="829" t="s">
        <v>5</v>
      </c>
      <c r="U238" s="829" t="s">
        <v>323</v>
      </c>
      <c r="V238" s="847" t="s">
        <v>652</v>
      </c>
    </row>
    <row r="239" spans="1:22" outlineLevel="1">
      <c r="A239" s="847" t="s">
        <v>2159</v>
      </c>
      <c r="B239" s="829" t="s">
        <v>3758</v>
      </c>
      <c r="C239" s="839">
        <v>43312</v>
      </c>
      <c r="D239" s="829" t="s">
        <v>3829</v>
      </c>
      <c r="E239" s="830" t="s">
        <v>3903</v>
      </c>
      <c r="F239" s="831">
        <v>72628</v>
      </c>
      <c r="G239" s="832">
        <v>397.53</v>
      </c>
      <c r="H239" s="829">
        <v>525</v>
      </c>
      <c r="I239" s="829" t="s">
        <v>322</v>
      </c>
      <c r="J239" s="1265">
        <f t="shared" si="8"/>
        <v>525</v>
      </c>
      <c r="K239" s="840" t="s">
        <v>683</v>
      </c>
      <c r="L239" s="841" t="s">
        <v>661</v>
      </c>
      <c r="M239" s="841" t="s">
        <v>352</v>
      </c>
      <c r="N239" s="841"/>
      <c r="O239" s="841"/>
      <c r="P239" s="841" t="s">
        <v>5</v>
      </c>
      <c r="Q239" s="841" t="s">
        <v>323</v>
      </c>
      <c r="R239" s="840" t="s">
        <v>652</v>
      </c>
      <c r="S239" s="829"/>
      <c r="T239" s="829" t="s">
        <v>5</v>
      </c>
      <c r="U239" s="829" t="s">
        <v>323</v>
      </c>
      <c r="V239" s="847" t="s">
        <v>652</v>
      </c>
    </row>
    <row r="240" spans="1:22" outlineLevel="1">
      <c r="A240" s="847" t="s">
        <v>2159</v>
      </c>
      <c r="B240" s="829" t="s">
        <v>3758</v>
      </c>
      <c r="C240" s="839">
        <v>43306</v>
      </c>
      <c r="D240" s="829" t="s">
        <v>3847</v>
      </c>
      <c r="E240" s="830" t="s">
        <v>3904</v>
      </c>
      <c r="F240" s="831">
        <v>72628</v>
      </c>
      <c r="G240" s="832">
        <v>2162.58</v>
      </c>
      <c r="H240" s="829">
        <v>2856</v>
      </c>
      <c r="I240" s="829" t="s">
        <v>322</v>
      </c>
      <c r="J240" s="1265">
        <f t="shared" si="8"/>
        <v>2856</v>
      </c>
      <c r="K240" s="840" t="s">
        <v>998</v>
      </c>
      <c r="L240" s="841" t="s">
        <v>661</v>
      </c>
      <c r="M240" s="841" t="s">
        <v>352</v>
      </c>
      <c r="N240" s="841"/>
      <c r="O240" s="841"/>
      <c r="P240" s="841" t="s">
        <v>5</v>
      </c>
      <c r="Q240" s="841" t="s">
        <v>323</v>
      </c>
      <c r="R240" s="840" t="s">
        <v>652</v>
      </c>
      <c r="S240" s="829"/>
      <c r="T240" s="829" t="s">
        <v>5</v>
      </c>
      <c r="U240" s="829" t="s">
        <v>323</v>
      </c>
      <c r="V240" s="847" t="s">
        <v>652</v>
      </c>
    </row>
    <row r="241" spans="1:22" outlineLevel="1">
      <c r="A241" s="847" t="s">
        <v>2159</v>
      </c>
      <c r="B241" s="829" t="s">
        <v>3758</v>
      </c>
      <c r="C241" s="839">
        <v>43306</v>
      </c>
      <c r="D241" s="829" t="s">
        <v>3905</v>
      </c>
      <c r="E241" s="830" t="s">
        <v>3906</v>
      </c>
      <c r="F241" s="831">
        <v>72628</v>
      </c>
      <c r="G241" s="832">
        <v>604.25</v>
      </c>
      <c r="H241" s="829">
        <v>798</v>
      </c>
      <c r="I241" s="829" t="s">
        <v>322</v>
      </c>
      <c r="J241" s="1265">
        <f t="shared" si="8"/>
        <v>798</v>
      </c>
      <c r="K241" s="840" t="s">
        <v>998</v>
      </c>
      <c r="L241" s="841" t="s">
        <v>661</v>
      </c>
      <c r="M241" s="841" t="s">
        <v>352</v>
      </c>
      <c r="N241" s="841"/>
      <c r="O241" s="841"/>
      <c r="P241" s="841" t="s">
        <v>5</v>
      </c>
      <c r="Q241" s="841" t="s">
        <v>323</v>
      </c>
      <c r="R241" s="840" t="s">
        <v>652</v>
      </c>
      <c r="S241" s="829"/>
      <c r="T241" s="829" t="s">
        <v>5</v>
      </c>
      <c r="U241" s="829" t="s">
        <v>323</v>
      </c>
      <c r="V241" s="847" t="s">
        <v>652</v>
      </c>
    </row>
    <row r="242" spans="1:22" outlineLevel="1">
      <c r="A242" s="847" t="s">
        <v>2159</v>
      </c>
      <c r="B242" s="829" t="s">
        <v>3758</v>
      </c>
      <c r="C242" s="839">
        <v>43312</v>
      </c>
      <c r="D242" s="829" t="s">
        <v>3829</v>
      </c>
      <c r="E242" s="830" t="s">
        <v>3906</v>
      </c>
      <c r="F242" s="831">
        <v>72628</v>
      </c>
      <c r="G242" s="832">
        <v>636.04999999999995</v>
      </c>
      <c r="H242" s="829">
        <v>840</v>
      </c>
      <c r="I242" s="829" t="s">
        <v>322</v>
      </c>
      <c r="J242" s="1265">
        <f t="shared" si="8"/>
        <v>840</v>
      </c>
      <c r="K242" s="840" t="s">
        <v>998</v>
      </c>
      <c r="L242" s="841" t="s">
        <v>661</v>
      </c>
      <c r="M242" s="841" t="s">
        <v>352</v>
      </c>
      <c r="N242" s="841"/>
      <c r="O242" s="841"/>
      <c r="P242" s="841" t="s">
        <v>5</v>
      </c>
      <c r="Q242" s="841" t="s">
        <v>323</v>
      </c>
      <c r="R242" s="840" t="s">
        <v>652</v>
      </c>
      <c r="S242" s="829"/>
      <c r="T242" s="829" t="s">
        <v>5</v>
      </c>
      <c r="U242" s="829" t="s">
        <v>323</v>
      </c>
      <c r="V242" s="847" t="s">
        <v>652</v>
      </c>
    </row>
    <row r="243" spans="1:22" outlineLevel="1">
      <c r="A243" s="847" t="s">
        <v>2159</v>
      </c>
      <c r="B243" s="829" t="s">
        <v>3758</v>
      </c>
      <c r="C243" s="839">
        <v>43305</v>
      </c>
      <c r="D243" s="829" t="s">
        <v>3770</v>
      </c>
      <c r="E243" s="830" t="s">
        <v>3607</v>
      </c>
      <c r="F243" s="831">
        <v>72628</v>
      </c>
      <c r="G243" s="832">
        <v>68.150000000000006</v>
      </c>
      <c r="H243" s="829">
        <v>90</v>
      </c>
      <c r="I243" s="829" t="s">
        <v>322</v>
      </c>
      <c r="J243" s="1265">
        <f t="shared" si="8"/>
        <v>90</v>
      </c>
      <c r="K243" s="840" t="s">
        <v>1000</v>
      </c>
      <c r="L243" s="841" t="s">
        <v>661</v>
      </c>
      <c r="M243" s="841" t="s">
        <v>352</v>
      </c>
      <c r="N243" s="841"/>
      <c r="O243" s="841"/>
      <c r="P243" s="841" t="s">
        <v>5</v>
      </c>
      <c r="Q243" s="841" t="s">
        <v>323</v>
      </c>
      <c r="R243" s="840" t="s">
        <v>652</v>
      </c>
      <c r="S243" s="829"/>
      <c r="T243" s="829" t="s">
        <v>5</v>
      </c>
      <c r="U243" s="829" t="s">
        <v>323</v>
      </c>
      <c r="V243" s="847" t="s">
        <v>652</v>
      </c>
    </row>
    <row r="244" spans="1:22" outlineLevel="1">
      <c r="A244" s="847" t="s">
        <v>2159</v>
      </c>
      <c r="B244" s="829" t="s">
        <v>3758</v>
      </c>
      <c r="C244" s="839">
        <v>43312</v>
      </c>
      <c r="D244" s="829" t="s">
        <v>3849</v>
      </c>
      <c r="E244" s="830" t="s">
        <v>3907</v>
      </c>
      <c r="F244" s="831">
        <v>72628</v>
      </c>
      <c r="G244" s="832">
        <v>363.46</v>
      </c>
      <c r="H244" s="829">
        <v>480</v>
      </c>
      <c r="I244" s="829" t="s">
        <v>322</v>
      </c>
      <c r="J244" s="1265">
        <f t="shared" si="8"/>
        <v>480</v>
      </c>
      <c r="K244" s="840" t="s">
        <v>1000</v>
      </c>
      <c r="L244" s="841" t="s">
        <v>661</v>
      </c>
      <c r="M244" s="841" t="s">
        <v>352</v>
      </c>
      <c r="N244" s="841"/>
      <c r="O244" s="841"/>
      <c r="P244" s="841" t="s">
        <v>5</v>
      </c>
      <c r="Q244" s="841" t="s">
        <v>323</v>
      </c>
      <c r="R244" s="840" t="s">
        <v>652</v>
      </c>
      <c r="S244" s="829"/>
      <c r="T244" s="829" t="s">
        <v>5</v>
      </c>
      <c r="U244" s="829" t="s">
        <v>323</v>
      </c>
      <c r="V244" s="847" t="s">
        <v>652</v>
      </c>
    </row>
    <row r="245" spans="1:22" outlineLevel="1">
      <c r="A245" s="847" t="s">
        <v>2159</v>
      </c>
      <c r="B245" s="829" t="s">
        <v>3758</v>
      </c>
      <c r="C245" s="839">
        <v>43306</v>
      </c>
      <c r="D245" s="829" t="s">
        <v>3847</v>
      </c>
      <c r="E245" s="830" t="s">
        <v>3908</v>
      </c>
      <c r="F245" s="831">
        <v>72628</v>
      </c>
      <c r="G245" s="832">
        <v>34.07</v>
      </c>
      <c r="H245" s="829">
        <v>45</v>
      </c>
      <c r="I245" s="829" t="s">
        <v>322</v>
      </c>
      <c r="J245" s="1265">
        <f t="shared" si="8"/>
        <v>45</v>
      </c>
      <c r="K245" s="840" t="s">
        <v>2145</v>
      </c>
      <c r="L245" s="841" t="s">
        <v>661</v>
      </c>
      <c r="M245" s="841" t="s">
        <v>352</v>
      </c>
      <c r="N245" s="841"/>
      <c r="O245" s="841"/>
      <c r="P245" s="841" t="s">
        <v>5</v>
      </c>
      <c r="Q245" s="841" t="s">
        <v>323</v>
      </c>
      <c r="R245" s="840" t="s">
        <v>652</v>
      </c>
      <c r="S245" s="829"/>
      <c r="T245" s="829" t="s">
        <v>5</v>
      </c>
      <c r="U245" s="829" t="s">
        <v>323</v>
      </c>
      <c r="V245" s="847" t="s">
        <v>652</v>
      </c>
    </row>
    <row r="246" spans="1:22" outlineLevel="1">
      <c r="A246" s="847" t="s">
        <v>2159</v>
      </c>
      <c r="B246" s="829" t="s">
        <v>3758</v>
      </c>
      <c r="C246" s="839">
        <v>43305</v>
      </c>
      <c r="D246" s="829" t="s">
        <v>3770</v>
      </c>
      <c r="E246" s="830" t="s">
        <v>3909</v>
      </c>
      <c r="F246" s="831">
        <v>72628</v>
      </c>
      <c r="G246" s="832">
        <v>56.79</v>
      </c>
      <c r="H246" s="829">
        <v>75</v>
      </c>
      <c r="I246" s="829" t="s">
        <v>322</v>
      </c>
      <c r="J246" s="1265">
        <f t="shared" si="8"/>
        <v>75</v>
      </c>
      <c r="K246" s="840" t="s">
        <v>752</v>
      </c>
      <c r="L246" s="841" t="s">
        <v>661</v>
      </c>
      <c r="M246" s="841" t="s">
        <v>352</v>
      </c>
      <c r="N246" s="841"/>
      <c r="O246" s="841"/>
      <c r="P246" s="841" t="s">
        <v>5</v>
      </c>
      <c r="Q246" s="841" t="s">
        <v>323</v>
      </c>
      <c r="R246" s="840" t="s">
        <v>652</v>
      </c>
      <c r="S246" s="829"/>
      <c r="T246" s="829" t="s">
        <v>5</v>
      </c>
      <c r="U246" s="829" t="s">
        <v>323</v>
      </c>
      <c r="V246" s="847" t="s">
        <v>652</v>
      </c>
    </row>
    <row r="247" spans="1:22" outlineLevel="1">
      <c r="A247" s="847" t="s">
        <v>2159</v>
      </c>
      <c r="B247" s="829" t="s">
        <v>3758</v>
      </c>
      <c r="C247" s="839">
        <v>43305</v>
      </c>
      <c r="D247" s="829" t="s">
        <v>3770</v>
      </c>
      <c r="E247" s="830" t="s">
        <v>3910</v>
      </c>
      <c r="F247" s="831">
        <v>72628</v>
      </c>
      <c r="G247" s="832">
        <v>11.36</v>
      </c>
      <c r="H247" s="829">
        <v>15</v>
      </c>
      <c r="I247" s="829" t="s">
        <v>322</v>
      </c>
      <c r="J247" s="1265">
        <f t="shared" si="8"/>
        <v>15</v>
      </c>
      <c r="K247" s="840" t="s">
        <v>835</v>
      </c>
      <c r="L247" s="841" t="s">
        <v>661</v>
      </c>
      <c r="M247" s="841" t="s">
        <v>352</v>
      </c>
      <c r="N247" s="841"/>
      <c r="O247" s="841"/>
      <c r="P247" s="841" t="s">
        <v>5</v>
      </c>
      <c r="Q247" s="841" t="s">
        <v>323</v>
      </c>
      <c r="R247" s="840" t="s">
        <v>652</v>
      </c>
      <c r="S247" s="829"/>
      <c r="T247" s="829" t="s">
        <v>5</v>
      </c>
      <c r="U247" s="829" t="s">
        <v>323</v>
      </c>
      <c r="V247" s="847" t="s">
        <v>652</v>
      </c>
    </row>
    <row r="248" spans="1:22">
      <c r="A248" s="842" t="s">
        <v>647</v>
      </c>
      <c r="B248" s="842"/>
      <c r="C248" s="842"/>
      <c r="D248" s="842"/>
      <c r="E248" s="843"/>
      <c r="F248" s="844"/>
      <c r="G248" s="845">
        <f>SUM(G234:G247)</f>
        <v>6539.9899999999989</v>
      </c>
      <c r="H248" s="846">
        <f>SUM(H234:H247)</f>
        <v>8637</v>
      </c>
      <c r="I248" s="842"/>
      <c r="J248" s="1266">
        <f>SUM(J234:J247)</f>
        <v>8637</v>
      </c>
      <c r="K248" s="842"/>
      <c r="L248" s="842"/>
      <c r="M248" s="842"/>
      <c r="N248" s="842"/>
      <c r="O248" s="842"/>
      <c r="P248" s="842"/>
      <c r="Q248" s="842"/>
      <c r="R248" s="842"/>
      <c r="S248" s="829"/>
      <c r="T248" s="829"/>
      <c r="U248" s="829"/>
      <c r="V248" s="829"/>
    </row>
    <row r="249" spans="1:22" outlineLevel="1">
      <c r="A249" s="847" t="s">
        <v>3750</v>
      </c>
      <c r="B249" s="829" t="s">
        <v>3758</v>
      </c>
      <c r="C249" s="839">
        <v>43262</v>
      </c>
      <c r="D249" s="829" t="s">
        <v>3911</v>
      </c>
      <c r="E249" s="830" t="s">
        <v>3620</v>
      </c>
      <c r="F249" s="831">
        <v>72681</v>
      </c>
      <c r="G249" s="832">
        <v>-1.88</v>
      </c>
      <c r="H249" s="829">
        <v>-2.5</v>
      </c>
      <c r="I249" s="829" t="s">
        <v>322</v>
      </c>
      <c r="J249" s="1265">
        <f>H249</f>
        <v>-2.5</v>
      </c>
      <c r="K249" s="840" t="s">
        <v>943</v>
      </c>
      <c r="L249" s="841" t="s">
        <v>917</v>
      </c>
      <c r="M249" s="841" t="s">
        <v>352</v>
      </c>
      <c r="N249" s="841"/>
      <c r="O249" s="841"/>
      <c r="P249" s="841" t="s">
        <v>5</v>
      </c>
      <c r="Q249" s="841" t="s">
        <v>323</v>
      </c>
      <c r="R249" s="840" t="s">
        <v>652</v>
      </c>
      <c r="S249" s="829"/>
      <c r="T249" s="829" t="s">
        <v>5</v>
      </c>
      <c r="U249" s="829" t="s">
        <v>323</v>
      </c>
      <c r="V249" s="847" t="s">
        <v>652</v>
      </c>
    </row>
    <row r="250" spans="1:22">
      <c r="A250" s="842" t="s">
        <v>647</v>
      </c>
      <c r="B250" s="842"/>
      <c r="C250" s="842"/>
      <c r="D250" s="842"/>
      <c r="E250" s="843"/>
      <c r="F250" s="844"/>
      <c r="G250" s="845">
        <f>SUM(G249:G249)</f>
        <v>-1.88</v>
      </c>
      <c r="H250" s="846">
        <f>SUM(H249:H249)</f>
        <v>-2.5</v>
      </c>
      <c r="I250" s="842"/>
      <c r="J250" s="1266">
        <f>SUM(J249:J249)</f>
        <v>-2.5</v>
      </c>
      <c r="K250" s="842"/>
      <c r="L250" s="842"/>
      <c r="M250" s="842"/>
      <c r="N250" s="842"/>
      <c r="O250" s="842"/>
      <c r="P250" s="842"/>
      <c r="Q250" s="842"/>
      <c r="R250" s="842"/>
      <c r="S250" s="829"/>
      <c r="T250" s="829"/>
      <c r="U250" s="829"/>
      <c r="V250" s="829"/>
    </row>
    <row r="251" spans="1:22" outlineLevel="1">
      <c r="A251" s="847" t="s">
        <v>1287</v>
      </c>
      <c r="B251" s="829" t="s">
        <v>3758</v>
      </c>
      <c r="C251" s="839">
        <v>43306</v>
      </c>
      <c r="D251" s="829" t="s">
        <v>3912</v>
      </c>
      <c r="E251" s="830" t="s">
        <v>3913</v>
      </c>
      <c r="F251" s="831">
        <v>72628</v>
      </c>
      <c r="G251" s="832">
        <v>11435.26</v>
      </c>
      <c r="H251" s="829">
        <v>15101.93</v>
      </c>
      <c r="I251" s="829" t="s">
        <v>322</v>
      </c>
      <c r="J251" s="1265">
        <f>H251</f>
        <v>15101.93</v>
      </c>
      <c r="K251" s="840" t="s">
        <v>1290</v>
      </c>
      <c r="L251" s="841" t="s">
        <v>661</v>
      </c>
      <c r="M251" s="841" t="s">
        <v>352</v>
      </c>
      <c r="N251" s="841"/>
      <c r="O251" s="841" t="s">
        <v>2244</v>
      </c>
      <c r="P251" s="841" t="s">
        <v>5</v>
      </c>
      <c r="Q251" s="841" t="s">
        <v>323</v>
      </c>
      <c r="R251" s="840" t="s">
        <v>652</v>
      </c>
      <c r="S251" s="829" t="s">
        <v>2244</v>
      </c>
      <c r="T251" s="829" t="s">
        <v>5</v>
      </c>
      <c r="U251" s="829" t="s">
        <v>323</v>
      </c>
      <c r="V251" s="847" t="s">
        <v>652</v>
      </c>
    </row>
    <row r="252" spans="1:22" outlineLevel="1">
      <c r="A252" s="847" t="s">
        <v>1287</v>
      </c>
      <c r="B252" s="829" t="s">
        <v>3758</v>
      </c>
      <c r="C252" s="839">
        <v>43312</v>
      </c>
      <c r="D252" s="829" t="s">
        <v>3840</v>
      </c>
      <c r="E252" s="830" t="s">
        <v>3841</v>
      </c>
      <c r="F252" s="831">
        <v>72648</v>
      </c>
      <c r="G252" s="832">
        <v>-13232.17</v>
      </c>
      <c r="H252" s="829">
        <v>-18540.12</v>
      </c>
      <c r="I252" s="829" t="s">
        <v>322</v>
      </c>
      <c r="J252" s="1265">
        <f>H252</f>
        <v>-18540.12</v>
      </c>
      <c r="K252" s="840" t="s">
        <v>1290</v>
      </c>
      <c r="L252" s="841" t="s">
        <v>661</v>
      </c>
      <c r="M252" s="841" t="s">
        <v>352</v>
      </c>
      <c r="N252" s="841"/>
      <c r="O252" s="841" t="s">
        <v>2247</v>
      </c>
      <c r="P252" s="841" t="s">
        <v>5</v>
      </c>
      <c r="Q252" s="841" t="s">
        <v>323</v>
      </c>
      <c r="R252" s="840" t="s">
        <v>652</v>
      </c>
      <c r="S252" s="829" t="s">
        <v>2247</v>
      </c>
      <c r="T252" s="829" t="s">
        <v>5</v>
      </c>
      <c r="U252" s="829" t="s">
        <v>323</v>
      </c>
      <c r="V252" s="847" t="s">
        <v>652</v>
      </c>
    </row>
    <row r="253" spans="1:22" outlineLevel="1">
      <c r="A253" s="847" t="s">
        <v>1287</v>
      </c>
      <c r="B253" s="829" t="s">
        <v>3758</v>
      </c>
      <c r="C253" s="839">
        <v>43312</v>
      </c>
      <c r="D253" s="829" t="s">
        <v>3760</v>
      </c>
      <c r="E253" s="830" t="s">
        <v>3761</v>
      </c>
      <c r="F253" s="831">
        <v>72649</v>
      </c>
      <c r="G253" s="832">
        <v>-25440.77</v>
      </c>
      <c r="H253" s="829">
        <v>-34988.99</v>
      </c>
      <c r="I253" s="829" t="s">
        <v>322</v>
      </c>
      <c r="J253" s="1265">
        <f>H253</f>
        <v>-34988.99</v>
      </c>
      <c r="K253" s="840" t="s">
        <v>1290</v>
      </c>
      <c r="L253" s="841" t="s">
        <v>661</v>
      </c>
      <c r="M253" s="841" t="s">
        <v>352</v>
      </c>
      <c r="N253" s="841"/>
      <c r="O253" s="841" t="s">
        <v>2244</v>
      </c>
      <c r="P253" s="841" t="s">
        <v>5</v>
      </c>
      <c r="Q253" s="841" t="s">
        <v>323</v>
      </c>
      <c r="R253" s="840" t="s">
        <v>652</v>
      </c>
      <c r="S253" s="829" t="s">
        <v>2244</v>
      </c>
      <c r="T253" s="829" t="s">
        <v>5</v>
      </c>
      <c r="U253" s="829" t="s">
        <v>323</v>
      </c>
      <c r="V253" s="847" t="s">
        <v>652</v>
      </c>
    </row>
    <row r="254" spans="1:22">
      <c r="A254" s="842" t="s">
        <v>647</v>
      </c>
      <c r="B254" s="842"/>
      <c r="C254" s="842"/>
      <c r="D254" s="842"/>
      <c r="E254" s="843"/>
      <c r="F254" s="844"/>
      <c r="G254" s="845">
        <f>SUM(G251:G253)</f>
        <v>-27237.68</v>
      </c>
      <c r="H254" s="846">
        <f>SUM(H251:H253)</f>
        <v>-38427.179999999993</v>
      </c>
      <c r="I254" s="842"/>
      <c r="J254" s="1266">
        <f>SUM(J251:J253)</f>
        <v>-38427.179999999993</v>
      </c>
      <c r="K254" s="842"/>
      <c r="L254" s="842"/>
      <c r="M254" s="842"/>
      <c r="N254" s="842"/>
      <c r="O254" s="842"/>
      <c r="P254" s="842"/>
      <c r="Q254" s="842"/>
      <c r="R254" s="842"/>
      <c r="S254" s="829"/>
      <c r="T254" s="829"/>
      <c r="U254" s="829"/>
      <c r="V254" s="829"/>
    </row>
    <row r="255" spans="1:22">
      <c r="A255" s="829" t="s">
        <v>0</v>
      </c>
      <c r="B255" s="829"/>
      <c r="C255" s="829"/>
      <c r="D255" s="829"/>
      <c r="E255" s="830"/>
      <c r="F255" s="831"/>
      <c r="G255" s="832"/>
      <c r="H255" s="829"/>
      <c r="I255" s="829"/>
      <c r="J255" s="829"/>
      <c r="K255" s="829"/>
      <c r="L255" s="829"/>
      <c r="M255" s="829"/>
      <c r="N255" s="829"/>
      <c r="O255" s="829"/>
      <c r="P255" s="829"/>
      <c r="Q255" s="829"/>
      <c r="R255" s="829"/>
      <c r="S255" s="829"/>
      <c r="T255" s="829"/>
      <c r="U255" s="829"/>
      <c r="V255" s="829"/>
    </row>
    <row r="256" spans="1:22">
      <c r="A256" s="829"/>
      <c r="B256" s="829"/>
      <c r="C256" s="829"/>
      <c r="D256" s="829"/>
      <c r="E256" s="830"/>
      <c r="F256" s="831"/>
      <c r="G256" s="832">
        <f>+G13+G15+G17+G24+G36+G41+G47+G52+G57+G62+G67+G72+G77+G90+G95+G101+G106+G112+G119+G139+G142+G170+G174+G183+G195+G202+G204+G219+G221+G225+G227+G229+G231+G233+G248+G250+G254</f>
        <v>758990.81999999972</v>
      </c>
      <c r="H256" s="849">
        <f>+H13+H15+H17+H24+H36+H41+H47+H52+H57+H62+H67+H72+H77+H90+H95+H101+H106+H112+H119+H139+H142+H170+H174+H183+H195+H202+H204+H219+H221+H225+H227+H229+H231+H233+H248+H250+H254</f>
        <v>1042472.4199999997</v>
      </c>
      <c r="I256" s="829"/>
      <c r="J256" s="849">
        <f>+J13+J15+J17+J24+J36+J41+J47+J52+J57+J62+J67+J72+J77+J90+J95+J101+J106+J112+J119+J139+J142+J170+J174+J183+J195+J202+J204+J219+J221+J225+J227+J229+J231+J233+J248+J250+J254</f>
        <v>1042106.0099999995</v>
      </c>
      <c r="K256" s="1271"/>
      <c r="L256" s="829"/>
      <c r="M256" s="829"/>
      <c r="N256" s="829"/>
      <c r="O256" s="829"/>
      <c r="P256" s="829"/>
      <c r="Q256" s="829"/>
      <c r="R256" s="829"/>
      <c r="S256" s="829"/>
      <c r="T256" s="829"/>
      <c r="U256" s="829"/>
      <c r="V256" s="829"/>
    </row>
    <row r="257" spans="6:11" ht="13" thickBot="1">
      <c r="F257"/>
    </row>
    <row r="258" spans="6:11" ht="13.5" thickBot="1">
      <c r="F258"/>
      <c r="H258" s="1246" t="s">
        <v>1601</v>
      </c>
      <c r="I258" s="1247"/>
      <c r="J258" s="1248">
        <f>J256-J13-J254</f>
        <v>80533.189999999537</v>
      </c>
    </row>
    <row r="259" spans="6:11">
      <c r="F259"/>
      <c r="H259" s="1245" t="s">
        <v>3916</v>
      </c>
      <c r="J259" s="852">
        <f ca="1">'RAPPORT-DETAIL'!AJ164</f>
        <v>80535.69</v>
      </c>
    </row>
    <row r="260" spans="6:11">
      <c r="F260"/>
      <c r="J260" s="852">
        <f ca="1">J258-J259</f>
        <v>-2.5000000004656613</v>
      </c>
      <c r="K260" s="1245" t="s">
        <v>3751</v>
      </c>
    </row>
    <row r="261" spans="6:11">
      <c r="F261"/>
      <c r="J261" s="852"/>
      <c r="K261" s="1245"/>
    </row>
    <row r="262" spans="6:11">
      <c r="F262"/>
      <c r="J262" s="1262"/>
      <c r="K262" s="1245"/>
    </row>
    <row r="263" spans="6:11">
      <c r="F263"/>
    </row>
    <row r="264" spans="6:11">
      <c r="F264"/>
    </row>
    <row r="265" spans="6:11">
      <c r="F265"/>
      <c r="J265" s="852"/>
    </row>
    <row r="266" spans="6:11">
      <c r="F266"/>
    </row>
    <row r="267" spans="6:11">
      <c r="F267"/>
    </row>
    <row r="268" spans="6:11">
      <c r="F268"/>
    </row>
    <row r="269" spans="6:11">
      <c r="F269"/>
    </row>
    <row r="270" spans="6:11">
      <c r="F270"/>
    </row>
    <row r="271" spans="6:11">
      <c r="F271"/>
    </row>
    <row r="272" spans="6:11">
      <c r="F272"/>
    </row>
    <row r="273" spans="6:6">
      <c r="F273"/>
    </row>
    <row r="274" spans="6:6">
      <c r="F274"/>
    </row>
    <row r="275" spans="6:6">
      <c r="F275"/>
    </row>
    <row r="276" spans="6:6">
      <c r="F276"/>
    </row>
    <row r="277" spans="6:6">
      <c r="F277"/>
    </row>
    <row r="278" spans="6:6">
      <c r="F278"/>
    </row>
    <row r="279" spans="6:6">
      <c r="F279"/>
    </row>
    <row r="280" spans="6:6">
      <c r="F280"/>
    </row>
    <row r="281" spans="6:6">
      <c r="F281"/>
    </row>
    <row r="282" spans="6:6">
      <c r="F282"/>
    </row>
    <row r="283" spans="6:6">
      <c r="F283"/>
    </row>
    <row r="284" spans="6:6">
      <c r="F284"/>
    </row>
    <row r="285" spans="6:6">
      <c r="F285"/>
    </row>
    <row r="286" spans="6:6">
      <c r="F286"/>
    </row>
    <row r="287" spans="6:6">
      <c r="F287"/>
    </row>
    <row r="288" spans="6:6">
      <c r="F288"/>
    </row>
    <row r="289" spans="6:6">
      <c r="F289"/>
    </row>
    <row r="290" spans="6:6">
      <c r="F290"/>
    </row>
    <row r="291" spans="6:6">
      <c r="F291"/>
    </row>
    <row r="292" spans="6:6">
      <c r="F292"/>
    </row>
    <row r="293" spans="6:6">
      <c r="F293"/>
    </row>
    <row r="294" spans="6:6">
      <c r="F294"/>
    </row>
    <row r="295" spans="6:6">
      <c r="F295"/>
    </row>
    <row r="296" spans="6:6">
      <c r="F296"/>
    </row>
    <row r="297" spans="6:6">
      <c r="F297"/>
    </row>
    <row r="298" spans="6:6">
      <c r="F298"/>
    </row>
    <row r="299" spans="6:6">
      <c r="F299"/>
    </row>
    <row r="300" spans="6:6">
      <c r="F300"/>
    </row>
    <row r="301" spans="6:6">
      <c r="F301"/>
    </row>
    <row r="302" spans="6:6">
      <c r="F302"/>
    </row>
    <row r="303" spans="6:6">
      <c r="F303"/>
    </row>
    <row r="304" spans="6:6">
      <c r="F304"/>
    </row>
    <row r="305" spans="6:6">
      <c r="F305"/>
    </row>
    <row r="306" spans="6:6">
      <c r="F306"/>
    </row>
    <row r="307" spans="6:6">
      <c r="F307"/>
    </row>
    <row r="308" spans="6:6">
      <c r="F308"/>
    </row>
    <row r="309" spans="6:6">
      <c r="F309"/>
    </row>
    <row r="310" spans="6:6">
      <c r="F310"/>
    </row>
    <row r="311" spans="6:6">
      <c r="F311"/>
    </row>
    <row r="312" spans="6:6">
      <c r="F312"/>
    </row>
    <row r="313" spans="6:6">
      <c r="F313"/>
    </row>
    <row r="314" spans="6:6">
      <c r="F314"/>
    </row>
    <row r="315" spans="6:6">
      <c r="F315"/>
    </row>
    <row r="316" spans="6:6">
      <c r="F316"/>
    </row>
    <row r="317" spans="6:6">
      <c r="F317"/>
    </row>
    <row r="318" spans="6:6">
      <c r="F318"/>
    </row>
    <row r="319" spans="6:6">
      <c r="F319"/>
    </row>
    <row r="320" spans="6:6">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outlineLevel="1">
      <c r="F345"/>
    </row>
    <row r="346" spans="6:6" outlineLevel="1">
      <c r="F346"/>
    </row>
    <row r="347" spans="6:6">
      <c r="F347"/>
    </row>
    <row r="348" spans="6:6" outlineLevel="1">
      <c r="F348"/>
    </row>
    <row r="349" spans="6:6" outlineLevel="1">
      <c r="F349"/>
    </row>
    <row r="350" spans="6:6" outlineLevel="1">
      <c r="F350"/>
    </row>
    <row r="351" spans="6:6" outlineLevel="1">
      <c r="F351"/>
    </row>
    <row r="352" spans="6:6" outlineLevel="1">
      <c r="F352"/>
    </row>
    <row r="353" spans="6:6" outlineLevel="1">
      <c r="F353"/>
    </row>
    <row r="354" spans="6:6" outlineLevel="1">
      <c r="F354"/>
    </row>
    <row r="355" spans="6:6" outlineLevel="1">
      <c r="F355"/>
    </row>
    <row r="356" spans="6:6" outlineLevel="1">
      <c r="F356"/>
    </row>
    <row r="357" spans="6:6" outlineLevel="1">
      <c r="F357"/>
    </row>
    <row r="358" spans="6:6">
      <c r="F358"/>
    </row>
    <row r="359" spans="6:6" outlineLevel="1">
      <c r="F359"/>
    </row>
    <row r="360" spans="6:6" outlineLevel="1">
      <c r="F360"/>
    </row>
    <row r="361" spans="6:6" outlineLevel="1">
      <c r="F361"/>
    </row>
    <row r="362" spans="6:6" outlineLevel="1">
      <c r="F362"/>
    </row>
    <row r="363" spans="6:6">
      <c r="F363"/>
    </row>
    <row r="364" spans="6:6" outlineLevel="1">
      <c r="F364"/>
    </row>
    <row r="365" spans="6:6" outlineLevel="1">
      <c r="F365"/>
    </row>
    <row r="366" spans="6:6" outlineLevel="1">
      <c r="F366"/>
    </row>
    <row r="367" spans="6:6" outlineLevel="1">
      <c r="F367"/>
    </row>
    <row r="368" spans="6:6" outlineLevel="1">
      <c r="F368"/>
    </row>
    <row r="369" spans="6:6" outlineLevel="1">
      <c r="F369"/>
    </row>
    <row r="370" spans="6:6" outlineLevel="1">
      <c r="F370"/>
    </row>
    <row r="371" spans="6:6" outlineLevel="1">
      <c r="F371"/>
    </row>
    <row r="372" spans="6:6" outlineLevel="1">
      <c r="F372"/>
    </row>
    <row r="373" spans="6:6" outlineLevel="1">
      <c r="F373"/>
    </row>
    <row r="374" spans="6:6" outlineLevel="1">
      <c r="F374"/>
    </row>
    <row r="375" spans="6:6" outlineLevel="1">
      <c r="F375"/>
    </row>
    <row r="376" spans="6:6">
      <c r="F376"/>
    </row>
    <row r="377" spans="6:6" outlineLevel="1">
      <c r="F377"/>
    </row>
    <row r="378" spans="6:6" outlineLevel="1">
      <c r="F378"/>
    </row>
    <row r="379" spans="6:6" outlineLevel="1">
      <c r="F379"/>
    </row>
    <row r="380" spans="6:6" outlineLevel="1">
      <c r="F380"/>
    </row>
    <row r="381" spans="6:6" outlineLevel="1">
      <c r="F381"/>
    </row>
    <row r="382" spans="6:6" outlineLevel="1">
      <c r="F382"/>
    </row>
    <row r="383" spans="6:6" outlineLevel="1">
      <c r="F383"/>
    </row>
    <row r="384" spans="6:6" outlineLevel="1">
      <c r="F384"/>
    </row>
    <row r="385" spans="6:6" outlineLevel="1">
      <c r="F385"/>
    </row>
    <row r="386" spans="6:6" outlineLevel="1">
      <c r="F386"/>
    </row>
    <row r="387" spans="6:6" outlineLevel="1">
      <c r="F387"/>
    </row>
    <row r="388" spans="6:6">
      <c r="F388"/>
    </row>
    <row r="389" spans="6:6" outlineLevel="1">
      <c r="F389"/>
    </row>
    <row r="390" spans="6:6" outlineLevel="1">
      <c r="F390"/>
    </row>
    <row r="391" spans="6:6" outlineLevel="1">
      <c r="F391"/>
    </row>
    <row r="392" spans="6:6" outlineLevel="1">
      <c r="F392"/>
    </row>
    <row r="393" spans="6:6" outlineLevel="1">
      <c r="F393"/>
    </row>
    <row r="394" spans="6:6">
      <c r="F394"/>
    </row>
    <row r="395" spans="6:6" outlineLevel="1">
      <c r="F395"/>
    </row>
    <row r="396" spans="6:6" outlineLevel="1">
      <c r="F396"/>
    </row>
    <row r="397" spans="6:6" outlineLevel="1">
      <c r="F397"/>
    </row>
    <row r="398" spans="6:6" outlineLevel="1">
      <c r="F398"/>
    </row>
    <row r="399" spans="6:6" outlineLevel="1">
      <c r="F399"/>
    </row>
    <row r="400" spans="6:6" outlineLevel="1">
      <c r="F400"/>
    </row>
    <row r="401" spans="6:6" outlineLevel="1">
      <c r="F401"/>
    </row>
    <row r="402" spans="6:6" outlineLevel="1">
      <c r="F402"/>
    </row>
    <row r="403" spans="6:6">
      <c r="F403"/>
    </row>
    <row r="404" spans="6:6" outlineLevel="1">
      <c r="F404"/>
    </row>
    <row r="405" spans="6:6">
      <c r="F405"/>
    </row>
    <row r="406" spans="6:6" outlineLevel="1">
      <c r="F406"/>
    </row>
    <row r="407" spans="6:6" outlineLevel="1">
      <c r="F407"/>
    </row>
    <row r="408" spans="6:6" outlineLevel="1">
      <c r="F408"/>
    </row>
    <row r="409" spans="6:6">
      <c r="F409"/>
    </row>
    <row r="410" spans="6:6" outlineLevel="1">
      <c r="F410"/>
    </row>
    <row r="411" spans="6:6">
      <c r="F411"/>
    </row>
    <row r="412" spans="6:6" outlineLevel="1">
      <c r="F412"/>
    </row>
    <row r="413" spans="6:6">
      <c r="F413"/>
    </row>
    <row r="414" spans="6:6" outlineLevel="1">
      <c r="F414"/>
    </row>
    <row r="415" spans="6:6">
      <c r="F415"/>
    </row>
    <row r="416" spans="6:6" outlineLevel="1">
      <c r="F416"/>
    </row>
    <row r="417" spans="6:6">
      <c r="F417"/>
    </row>
    <row r="418" spans="6:6" outlineLevel="1">
      <c r="F418"/>
    </row>
    <row r="419" spans="6:6" outlineLevel="1">
      <c r="F419"/>
    </row>
    <row r="420" spans="6:6" outlineLevel="1">
      <c r="F420"/>
    </row>
    <row r="421" spans="6:6" outlineLevel="1">
      <c r="F421"/>
    </row>
    <row r="422" spans="6:6">
      <c r="F422"/>
    </row>
    <row r="423" spans="6:6">
      <c r="F423"/>
    </row>
    <row r="424" spans="6:6">
      <c r="F424"/>
    </row>
    <row r="425" spans="6:6">
      <c r="F425"/>
    </row>
    <row r="426" spans="6:6">
      <c r="F426"/>
    </row>
    <row r="427" spans="6:6">
      <c r="F427"/>
    </row>
    <row r="428" spans="6:6">
      <c r="F428"/>
    </row>
    <row r="429" spans="6:6">
      <c r="F429"/>
    </row>
    <row r="430" spans="6:6">
      <c r="F430"/>
    </row>
    <row r="431" spans="6:6">
      <c r="F431"/>
    </row>
    <row r="432" spans="6:6">
      <c r="F432"/>
    </row>
    <row r="433" spans="6:6">
      <c r="F433"/>
    </row>
    <row r="434" spans="6:6">
      <c r="F434"/>
    </row>
    <row r="435" spans="6:6">
      <c r="F435"/>
    </row>
    <row r="436" spans="6:6">
      <c r="F436"/>
    </row>
    <row r="437" spans="6:6">
      <c r="F437"/>
    </row>
    <row r="438" spans="6:6">
      <c r="F438"/>
    </row>
    <row r="439" spans="6:6">
      <c r="F439"/>
    </row>
    <row r="440" spans="6:6">
      <c r="F440"/>
    </row>
    <row r="441" spans="6:6">
      <c r="F441"/>
    </row>
    <row r="442" spans="6:6">
      <c r="F442"/>
    </row>
    <row r="443" spans="6:6">
      <c r="F443"/>
    </row>
    <row r="444" spans="6:6">
      <c r="F444"/>
    </row>
    <row r="445" spans="6:6">
      <c r="F445"/>
    </row>
    <row r="446" spans="6:6">
      <c r="F446"/>
    </row>
    <row r="447" spans="6:6">
      <c r="F447"/>
    </row>
    <row r="448" spans="6:6">
      <c r="F448"/>
    </row>
    <row r="449" spans="6:6">
      <c r="F449"/>
    </row>
    <row r="450" spans="6:6">
      <c r="F450"/>
    </row>
    <row r="451" spans="6:6">
      <c r="F451"/>
    </row>
    <row r="452" spans="6:6">
      <c r="F452"/>
    </row>
    <row r="453" spans="6:6">
      <c r="F453"/>
    </row>
    <row r="454" spans="6:6">
      <c r="F454"/>
    </row>
    <row r="455" spans="6:6">
      <c r="F455"/>
    </row>
    <row r="456" spans="6:6">
      <c r="F456"/>
    </row>
    <row r="457" spans="6:6">
      <c r="F457"/>
    </row>
    <row r="458" spans="6:6">
      <c r="F458"/>
    </row>
    <row r="459" spans="6:6">
      <c r="F459"/>
    </row>
    <row r="460" spans="6:6">
      <c r="F460"/>
    </row>
    <row r="461" spans="6:6">
      <c r="F461"/>
    </row>
    <row r="462" spans="6:6">
      <c r="F462"/>
    </row>
    <row r="463" spans="6:6">
      <c r="F463"/>
    </row>
    <row r="464" spans="6:6">
      <c r="F464"/>
    </row>
    <row r="465" spans="6:6">
      <c r="F465"/>
    </row>
    <row r="466" spans="6:6">
      <c r="F466"/>
    </row>
    <row r="467" spans="6:6">
      <c r="F467"/>
    </row>
    <row r="468" spans="6:6">
      <c r="F468"/>
    </row>
    <row r="469" spans="6:6">
      <c r="F469"/>
    </row>
    <row r="470" spans="6:6">
      <c r="F470"/>
    </row>
    <row r="471" spans="6:6">
      <c r="F471"/>
    </row>
    <row r="472" spans="6:6">
      <c r="F472"/>
    </row>
    <row r="473" spans="6:6">
      <c r="F473"/>
    </row>
    <row r="474" spans="6:6">
      <c r="F474"/>
    </row>
    <row r="475" spans="6:6">
      <c r="F475"/>
    </row>
    <row r="476" spans="6:6">
      <c r="F476"/>
    </row>
    <row r="477" spans="6:6">
      <c r="F477"/>
    </row>
    <row r="478" spans="6:6">
      <c r="F478"/>
    </row>
    <row r="479" spans="6:6">
      <c r="F479"/>
    </row>
    <row r="480" spans="6:6">
      <c r="F480"/>
    </row>
    <row r="481" spans="6:6">
      <c r="F481"/>
    </row>
    <row r="482" spans="6:6">
      <c r="F482"/>
    </row>
    <row r="483" spans="6:6">
      <c r="F483"/>
    </row>
    <row r="484" spans="6:6">
      <c r="F484"/>
    </row>
    <row r="485" spans="6:6">
      <c r="F485"/>
    </row>
    <row r="486" spans="6:6">
      <c r="F486"/>
    </row>
    <row r="487" spans="6:6">
      <c r="F487"/>
    </row>
    <row r="488" spans="6:6">
      <c r="F488"/>
    </row>
    <row r="489" spans="6:6">
      <c r="F489"/>
    </row>
    <row r="490" spans="6:6">
      <c r="F490"/>
    </row>
    <row r="491" spans="6:6">
      <c r="F491"/>
    </row>
    <row r="492" spans="6:6">
      <c r="F492"/>
    </row>
    <row r="493" spans="6:6">
      <c r="F493"/>
    </row>
    <row r="494" spans="6:6">
      <c r="F494"/>
    </row>
    <row r="495" spans="6:6">
      <c r="F495"/>
    </row>
    <row r="496" spans="6:6">
      <c r="F496"/>
    </row>
    <row r="497" spans="6:6">
      <c r="F497"/>
    </row>
    <row r="498" spans="6:6">
      <c r="F498"/>
    </row>
    <row r="499" spans="6:6">
      <c r="F499"/>
    </row>
    <row r="500" spans="6:6">
      <c r="F500"/>
    </row>
    <row r="501" spans="6:6">
      <c r="F501"/>
    </row>
    <row r="502" spans="6:6">
      <c r="F502"/>
    </row>
    <row r="503" spans="6:6">
      <c r="F503"/>
    </row>
    <row r="504" spans="6:6">
      <c r="F504"/>
    </row>
    <row r="505" spans="6:6">
      <c r="F505"/>
    </row>
    <row r="506" spans="6:6">
      <c r="F506"/>
    </row>
    <row r="507" spans="6:6">
      <c r="F507"/>
    </row>
    <row r="508" spans="6:6">
      <c r="F508"/>
    </row>
    <row r="509" spans="6:6">
      <c r="F509"/>
    </row>
    <row r="510" spans="6:6">
      <c r="F510"/>
    </row>
    <row r="511" spans="6:6">
      <c r="F511"/>
    </row>
    <row r="512" spans="6:6">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outlineLevel="1">
      <c r="F522"/>
    </row>
    <row r="523" spans="6:6" outlineLevel="1">
      <c r="F523"/>
    </row>
    <row r="524" spans="6:6" outlineLevel="1">
      <c r="F524"/>
    </row>
    <row r="525" spans="6:6">
      <c r="F525"/>
    </row>
    <row r="526" spans="6:6" outlineLevel="1">
      <c r="F526"/>
    </row>
    <row r="527" spans="6:6" outlineLevel="1">
      <c r="F527"/>
    </row>
    <row r="528" spans="6:6" outlineLevel="1">
      <c r="F528"/>
    </row>
    <row r="529" spans="6:6" outlineLevel="1">
      <c r="F529"/>
    </row>
    <row r="530" spans="6:6" outlineLevel="1">
      <c r="F530"/>
    </row>
    <row r="531" spans="6:6" outlineLevel="1">
      <c r="F531"/>
    </row>
    <row r="532" spans="6:6" outlineLevel="1">
      <c r="F532"/>
    </row>
    <row r="533" spans="6:6">
      <c r="F533"/>
    </row>
    <row r="534" spans="6:6" outlineLevel="1">
      <c r="F534"/>
    </row>
    <row r="535" spans="6:6" outlineLevel="1">
      <c r="F535"/>
    </row>
    <row r="536" spans="6:6" outlineLevel="1">
      <c r="F536"/>
    </row>
    <row r="537" spans="6:6" outlineLevel="1">
      <c r="F537"/>
    </row>
    <row r="538" spans="6:6" outlineLevel="1">
      <c r="F538"/>
    </row>
    <row r="539" spans="6:6" outlineLevel="1">
      <c r="F539"/>
    </row>
    <row r="540" spans="6:6" outlineLevel="1">
      <c r="F540"/>
    </row>
    <row r="541" spans="6:6" outlineLevel="1">
      <c r="F541"/>
    </row>
    <row r="542" spans="6:6">
      <c r="F542"/>
    </row>
    <row r="543" spans="6:6" outlineLevel="1">
      <c r="F543"/>
    </row>
    <row r="544" spans="6:6" outlineLevel="1">
      <c r="F544"/>
    </row>
    <row r="545" spans="6:6" outlineLevel="1">
      <c r="F545"/>
    </row>
    <row r="546" spans="6:6" outlineLevel="1">
      <c r="F546"/>
    </row>
    <row r="547" spans="6:6" outlineLevel="1">
      <c r="F547"/>
    </row>
    <row r="548" spans="6:6" outlineLevel="1">
      <c r="F548"/>
    </row>
    <row r="549" spans="6:6" outlineLevel="1">
      <c r="F549"/>
    </row>
    <row r="550" spans="6:6" outlineLevel="1">
      <c r="F550"/>
    </row>
    <row r="551" spans="6:6" outlineLevel="1">
      <c r="F551"/>
    </row>
    <row r="552" spans="6:6" outlineLevel="1">
      <c r="F552"/>
    </row>
    <row r="553" spans="6:6" outlineLevel="1">
      <c r="F553"/>
    </row>
    <row r="554" spans="6:6" outlineLevel="1">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c r="F570"/>
    </row>
    <row r="571" spans="6:6" outlineLevel="1">
      <c r="F571"/>
    </row>
    <row r="572" spans="6:6" outlineLevel="1">
      <c r="F572"/>
    </row>
    <row r="573" spans="6:6">
      <c r="F573"/>
    </row>
    <row r="574" spans="6:6" outlineLevel="1">
      <c r="F574"/>
    </row>
    <row r="575" spans="6:6" outlineLevel="1">
      <c r="F575"/>
    </row>
    <row r="576" spans="6:6" outlineLevel="1">
      <c r="F576"/>
    </row>
    <row r="577" spans="6:6" outlineLevel="1">
      <c r="F577"/>
    </row>
    <row r="578" spans="6:6" outlineLevel="1">
      <c r="F578"/>
    </row>
    <row r="579" spans="6:6" outlineLevel="1">
      <c r="F579"/>
    </row>
    <row r="580" spans="6:6">
      <c r="F580"/>
    </row>
    <row r="581" spans="6:6">
      <c r="F581"/>
    </row>
    <row r="582" spans="6:6">
      <c r="F582"/>
    </row>
    <row r="583" spans="6:6">
      <c r="F583"/>
    </row>
    <row r="584" spans="6:6">
      <c r="F584"/>
    </row>
    <row r="585" spans="6:6">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outlineLevel="1">
      <c r="F680"/>
    </row>
    <row r="681" spans="6:6" outlineLevel="1">
      <c r="F681"/>
    </row>
    <row r="682" spans="6:6" outlineLevel="1">
      <c r="F682"/>
    </row>
    <row r="683" spans="6:6" outlineLevel="1">
      <c r="F683"/>
    </row>
    <row r="684" spans="6:6" outlineLevel="1">
      <c r="F684"/>
    </row>
    <row r="685" spans="6:6" outlineLevel="1">
      <c r="F685"/>
    </row>
    <row r="686" spans="6:6" outlineLevel="1">
      <c r="F686"/>
    </row>
    <row r="687" spans="6:6" outlineLevel="1">
      <c r="F687"/>
    </row>
    <row r="688" spans="6:6" outlineLevel="1">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c r="F894"/>
    </row>
    <row r="895" spans="6:6" outlineLevel="1">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c r="F1070"/>
    </row>
    <row r="1071" spans="6:6" outlineLevel="1">
      <c r="F1071"/>
    </row>
    <row r="1072" spans="6:6">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outlineLevel="1">
      <c r="F1079"/>
    </row>
    <row r="1080" spans="6:6" outlineLevel="1">
      <c r="F1080"/>
    </row>
    <row r="1081" spans="6:6">
      <c r="F1081"/>
    </row>
    <row r="1082" spans="6:6" outlineLevel="1">
      <c r="F1082"/>
    </row>
    <row r="1083" spans="6:6" outlineLevel="1">
      <c r="F1083"/>
    </row>
    <row r="1084" spans="6:6" outlineLevel="1">
      <c r="F1084"/>
    </row>
    <row r="1085" spans="6:6" outlineLevel="1">
      <c r="F1085"/>
    </row>
    <row r="1086" spans="6:6">
      <c r="F1086"/>
    </row>
    <row r="1087" spans="6:6" outlineLevel="1">
      <c r="F1087"/>
    </row>
    <row r="1088" spans="6:6" outlineLevel="1">
      <c r="F1088"/>
    </row>
    <row r="1089" spans="6:6" outlineLevel="1">
      <c r="F1089"/>
    </row>
    <row r="1090" spans="6:6" outlineLevel="1">
      <c r="F1090"/>
    </row>
    <row r="1091" spans="6:6" outlineLevel="1">
      <c r="F1091"/>
    </row>
    <row r="1092" spans="6:6" outlineLevel="1">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c r="F1140"/>
    </row>
    <row r="1141" spans="6:6" outlineLevel="1">
      <c r="F1141"/>
    </row>
    <row r="1142" spans="6:6">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c r="F1149"/>
    </row>
    <row r="1150" spans="6:6" outlineLevel="1">
      <c r="F1150"/>
    </row>
    <row r="1151" spans="6:6" outlineLevel="1">
      <c r="F1151"/>
    </row>
    <row r="1152" spans="6:6">
      <c r="F1152"/>
    </row>
    <row r="1153" spans="6:6" outlineLevel="1">
      <c r="F1153"/>
    </row>
    <row r="1154" spans="6:6" outlineLevel="1">
      <c r="F1154"/>
    </row>
    <row r="1155" spans="6:6" outlineLevel="1">
      <c r="F1155"/>
    </row>
    <row r="1156" spans="6:6" outlineLevel="1">
      <c r="F1156"/>
    </row>
    <row r="1157" spans="6:6">
      <c r="F1157"/>
    </row>
    <row r="1158" spans="6:6" outlineLevel="1">
      <c r="F1158"/>
    </row>
    <row r="1159" spans="6:6" outlineLevel="1">
      <c r="F1159"/>
    </row>
    <row r="1160" spans="6:6" outlineLevel="1">
      <c r="F1160"/>
    </row>
    <row r="1161" spans="6:6">
      <c r="F1161"/>
    </row>
    <row r="1162" spans="6:6" outlineLevel="1">
      <c r="F1162"/>
    </row>
    <row r="1163" spans="6:6" outlineLevel="1">
      <c r="F1163"/>
    </row>
    <row r="1164" spans="6:6">
      <c r="F1164"/>
    </row>
    <row r="1165" spans="6:6" outlineLevel="1">
      <c r="F1165"/>
    </row>
    <row r="1166" spans="6:6" outlineLevel="1">
      <c r="F1166"/>
    </row>
    <row r="1167" spans="6:6" outlineLevel="1">
      <c r="F1167"/>
    </row>
    <row r="1168" spans="6:6" outlineLevel="1">
      <c r="F1168"/>
    </row>
    <row r="1169" spans="6:6" outlineLevel="1">
      <c r="F1169"/>
    </row>
    <row r="1170" spans="6:6" outlineLevel="1">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c r="F1178"/>
    </row>
    <row r="1179" spans="6:6" outlineLevel="1">
      <c r="F1179"/>
    </row>
    <row r="1180" spans="6:6">
      <c r="F1180"/>
    </row>
    <row r="1181" spans="6:6" outlineLevel="1">
      <c r="F1181"/>
    </row>
    <row r="1182" spans="6:6">
      <c r="F1182"/>
    </row>
    <row r="1183" spans="6:6" outlineLevel="1">
      <c r="F1183"/>
    </row>
    <row r="1184" spans="6:6">
      <c r="F1184"/>
    </row>
    <row r="1185" spans="6:6" outlineLevel="1">
      <c r="F1185"/>
    </row>
    <row r="1186" spans="6:6" outlineLevel="1">
      <c r="F1186"/>
    </row>
    <row r="1187" spans="6:6" outlineLevel="1">
      <c r="F1187"/>
    </row>
    <row r="1188" spans="6:6" outlineLevel="1">
      <c r="F1188"/>
    </row>
    <row r="1189" spans="6:6" outlineLevel="1">
      <c r="F1189"/>
    </row>
    <row r="1190" spans="6:6" outlineLevel="1">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c r="F1359"/>
    </row>
    <row r="1360" spans="6:6" outlineLevel="1">
      <c r="F1360"/>
    </row>
    <row r="1361" spans="6:6" outlineLevel="1">
      <c r="F1361"/>
    </row>
    <row r="1362" spans="6:6" outlineLevel="1">
      <c r="F1362"/>
    </row>
    <row r="1363" spans="6:6" outlineLevel="1">
      <c r="F1363"/>
    </row>
    <row r="1364" spans="6:6">
      <c r="F1364"/>
    </row>
    <row r="1365" spans="6:6" outlineLevel="1">
      <c r="F1365"/>
    </row>
    <row r="1366" spans="6:6" outlineLevel="1">
      <c r="F1366"/>
    </row>
    <row r="1367" spans="6:6" outlineLevel="1">
      <c r="F1367"/>
    </row>
    <row r="1368" spans="6:6" outlineLevel="1">
      <c r="F1368"/>
    </row>
    <row r="1369" spans="6:6" outlineLevel="1">
      <c r="F1369"/>
    </row>
    <row r="1370" spans="6:6" outlineLevel="1">
      <c r="F1370"/>
    </row>
    <row r="1371" spans="6:6" outlineLevel="1">
      <c r="F1371"/>
    </row>
    <row r="1372" spans="6:6" outlineLevel="1">
      <c r="F1372"/>
    </row>
    <row r="1373" spans="6:6" outlineLevel="1">
      <c r="F1373"/>
    </row>
    <row r="1374" spans="6:6" outlineLevel="1">
      <c r="F1374"/>
    </row>
    <row r="1375" spans="6:6">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c r="F1762"/>
    </row>
    <row r="1763" spans="6:6" outlineLevel="1">
      <c r="F1763"/>
    </row>
    <row r="1764" spans="6:6" outlineLevel="1">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outlineLevel="1">
      <c r="F1771"/>
    </row>
    <row r="1772" spans="6:6" outlineLevel="1">
      <c r="F1772"/>
    </row>
    <row r="1773" spans="6:6">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c r="F1786"/>
    </row>
    <row r="1787" spans="6:6">
      <c r="F1787"/>
    </row>
    <row r="1788" spans="6:6">
      <c r="F1788"/>
    </row>
    <row r="1789" spans="6:6">
      <c r="F1789"/>
    </row>
    <row r="1790" spans="6:6">
      <c r="F1790"/>
    </row>
    <row r="1791" spans="6:6">
      <c r="F1791"/>
    </row>
    <row r="1792" spans="6:6">
      <c r="F1792"/>
    </row>
    <row r="1793" spans="6:6">
      <c r="F1793"/>
    </row>
    <row r="1794" spans="6:6">
      <c r="F1794"/>
    </row>
    <row r="1795" spans="6:6">
      <c r="F1795"/>
    </row>
    <row r="1796" spans="6:6">
      <c r="F1796"/>
    </row>
    <row r="1797" spans="6:6">
      <c r="F1797"/>
    </row>
    <row r="1798" spans="6:6">
      <c r="F1798"/>
    </row>
    <row r="1799" spans="6:6">
      <c r="F1799"/>
    </row>
    <row r="1800" spans="6:6">
      <c r="F1800"/>
    </row>
    <row r="1801" spans="6:6">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sheetData>
  <dataValidations count="1">
    <dataValidation type="textLength" errorStyle="information" allowBlank="1" showInputMessage="1" showErrorMessage="1" error="XLBVal:8=_x000d__x000a_XLBRowCount:3=247_x000d__x000a_XLBColCount:3=22_x000d__x000a_Style:2=2_x000d__x000a_" sqref="A10" xr:uid="{00000000-0002-0000-2200-000000000000}">
      <formula1>0</formula1>
      <formula2>300</formula2>
    </dataValidation>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5699"/>
  <sheetViews>
    <sheetView workbookViewId="0">
      <selection activeCell="G30" sqref="G30"/>
    </sheetView>
  </sheetViews>
  <sheetFormatPr baseColWidth="10" defaultColWidth="11.453125" defaultRowHeight="12.5" outlineLevelRow="1"/>
  <cols>
    <col min="1" max="1" width="16.81640625" bestFit="1" customWidth="1"/>
    <col min="2" max="2" width="18.1796875" bestFit="1" customWidth="1"/>
    <col min="3" max="3" width="17" bestFit="1" customWidth="1"/>
    <col min="4" max="4" width="33.81640625" bestFit="1" customWidth="1"/>
    <col min="5" max="5" width="46.7265625" bestFit="1" customWidth="1"/>
    <col min="6" max="6" width="11.1796875" style="820" bestFit="1" customWidth="1"/>
    <col min="7" max="7" width="19.26953125" bestFit="1" customWidth="1"/>
    <col min="8" max="8" width="20" bestFit="1" customWidth="1"/>
    <col min="9" max="9" width="14.7265625" bestFit="1" customWidth="1"/>
    <col min="10" max="10" width="21.453125" style="852"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5.816406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c r="I2">
        <v>3227</v>
      </c>
    </row>
    <row r="3" spans="1:22" ht="15" thickBot="1">
      <c r="A3" s="821"/>
      <c r="B3" s="822" t="s">
        <v>619</v>
      </c>
      <c r="C3" s="823" t="s">
        <v>3917</v>
      </c>
      <c r="D3" s="824"/>
      <c r="I3">
        <v>7643</v>
      </c>
    </row>
    <row r="4" spans="1:22" ht="15" thickBot="1">
      <c r="A4" s="821"/>
      <c r="B4" s="822" t="s">
        <v>621</v>
      </c>
      <c r="C4" s="823" t="s">
        <v>3917</v>
      </c>
      <c r="D4" s="824"/>
      <c r="I4">
        <v>6000</v>
      </c>
    </row>
    <row r="5" spans="1:22" ht="15" thickBot="1">
      <c r="A5" s="821"/>
      <c r="B5" s="822" t="s">
        <v>623</v>
      </c>
      <c r="C5" s="823">
        <v>4000</v>
      </c>
      <c r="D5" s="824"/>
      <c r="I5">
        <v>3600</v>
      </c>
    </row>
    <row r="6" spans="1:22" ht="15" thickBot="1">
      <c r="A6" s="821"/>
      <c r="B6" s="822" t="s">
        <v>624</v>
      </c>
      <c r="C6" s="823">
        <v>9999</v>
      </c>
      <c r="D6" s="824"/>
      <c r="I6">
        <v>30066.76</v>
      </c>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853"/>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1272" t="s">
        <v>3466</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47" t="s">
        <v>284</v>
      </c>
      <c r="B12" s="829" t="s">
        <v>3917</v>
      </c>
      <c r="C12" s="839">
        <v>43343</v>
      </c>
      <c r="D12" s="847" t="s">
        <v>4095</v>
      </c>
      <c r="E12" s="830" t="s">
        <v>4097</v>
      </c>
      <c r="F12" s="831">
        <v>72931</v>
      </c>
      <c r="G12" s="832">
        <v>4567.5757572548555</v>
      </c>
      <c r="H12" s="829">
        <v>6281.84</v>
      </c>
      <c r="I12" s="829" t="s">
        <v>322</v>
      </c>
      <c r="J12" s="980">
        <f>H12</f>
        <v>6281.84</v>
      </c>
      <c r="K12" s="840" t="s">
        <v>1417</v>
      </c>
      <c r="L12" s="841" t="s">
        <v>661</v>
      </c>
      <c r="M12" s="841" t="s">
        <v>352</v>
      </c>
      <c r="N12" s="841"/>
      <c r="O12" s="841" t="s">
        <v>381</v>
      </c>
      <c r="P12" s="841" t="s">
        <v>5</v>
      </c>
      <c r="Q12" s="841" t="s">
        <v>323</v>
      </c>
      <c r="R12" s="840" t="s">
        <v>652</v>
      </c>
      <c r="S12" s="829" t="s">
        <v>381</v>
      </c>
      <c r="T12" s="829" t="s">
        <v>5</v>
      </c>
      <c r="U12" s="829" t="s">
        <v>323</v>
      </c>
      <c r="V12" s="847" t="s">
        <v>652</v>
      </c>
    </row>
    <row r="13" spans="1:22">
      <c r="A13" s="842" t="s">
        <v>647</v>
      </c>
      <c r="B13" s="842"/>
      <c r="C13" s="842"/>
      <c r="D13" s="842"/>
      <c r="E13" s="1274"/>
      <c r="F13" s="844"/>
      <c r="G13" s="1275">
        <f>SUM(G12)</f>
        <v>4567.5757572548555</v>
      </c>
      <c r="H13" s="845">
        <f>SUM(H12)</f>
        <v>6281.84</v>
      </c>
      <c r="I13" s="845"/>
      <c r="J13" s="845">
        <f>SUM(J12)</f>
        <v>6281.84</v>
      </c>
      <c r="K13" s="842"/>
      <c r="L13" s="842"/>
      <c r="M13" s="842"/>
      <c r="N13" s="842"/>
      <c r="O13" s="842"/>
      <c r="P13" s="842"/>
      <c r="Q13" s="842"/>
      <c r="R13" s="842"/>
      <c r="S13" s="829"/>
      <c r="T13" s="829"/>
      <c r="U13" s="829"/>
      <c r="V13" s="829"/>
    </row>
    <row r="14" spans="1:22" outlineLevel="1">
      <c r="A14" s="847" t="s">
        <v>2184</v>
      </c>
      <c r="B14" s="829" t="s">
        <v>3917</v>
      </c>
      <c r="C14" s="839">
        <v>43343</v>
      </c>
      <c r="D14" s="847" t="s">
        <v>4092</v>
      </c>
      <c r="E14" s="830" t="s">
        <v>4098</v>
      </c>
      <c r="F14" s="831">
        <v>72948</v>
      </c>
      <c r="G14" s="832">
        <v>29844.761731999999</v>
      </c>
      <c r="H14" s="832">
        <v>39145.805</v>
      </c>
      <c r="I14" s="829" t="s">
        <v>322</v>
      </c>
      <c r="J14" s="980">
        <f>H14</f>
        <v>39145.805</v>
      </c>
      <c r="K14" s="840" t="s">
        <v>1290</v>
      </c>
      <c r="L14" s="841" t="s">
        <v>661</v>
      </c>
      <c r="M14" s="841" t="s">
        <v>352</v>
      </c>
      <c r="N14" s="841"/>
      <c r="O14" s="841"/>
      <c r="P14" s="841" t="s">
        <v>22</v>
      </c>
      <c r="Q14" s="841" t="s">
        <v>323</v>
      </c>
      <c r="R14" s="840" t="s">
        <v>652</v>
      </c>
      <c r="S14" s="829"/>
      <c r="T14" s="829" t="s">
        <v>22</v>
      </c>
      <c r="U14" s="829" t="s">
        <v>323</v>
      </c>
      <c r="V14" s="847" t="s">
        <v>652</v>
      </c>
    </row>
    <row r="15" spans="1:22">
      <c r="A15" s="842" t="s">
        <v>647</v>
      </c>
      <c r="B15" s="842"/>
      <c r="C15" s="842"/>
      <c r="D15" s="842"/>
      <c r="E15" s="843"/>
      <c r="F15" s="844"/>
      <c r="G15" s="1275">
        <f>SUM(G14:G14)</f>
        <v>29844.761731999999</v>
      </c>
      <c r="H15" s="846">
        <f>SUM(H14:H14)</f>
        <v>39145.805</v>
      </c>
      <c r="I15" s="842"/>
      <c r="J15" s="1273">
        <f>SUM(J14:J14)</f>
        <v>39145.805</v>
      </c>
      <c r="K15" s="842"/>
      <c r="L15" s="842"/>
      <c r="M15" s="842"/>
      <c r="N15" s="842"/>
      <c r="O15" s="842"/>
      <c r="P15" s="842"/>
      <c r="Q15" s="842"/>
      <c r="R15" s="842"/>
      <c r="S15" s="829"/>
      <c r="T15" s="829"/>
      <c r="U15" s="829"/>
      <c r="V15" s="829"/>
    </row>
    <row r="16" spans="1:22" outlineLevel="1">
      <c r="A16" s="847" t="s">
        <v>2168</v>
      </c>
      <c r="B16" s="829" t="s">
        <v>3917</v>
      </c>
      <c r="C16" s="839">
        <v>43325</v>
      </c>
      <c r="D16" s="847" t="s">
        <v>3931</v>
      </c>
      <c r="E16" s="830" t="s">
        <v>4096</v>
      </c>
      <c r="F16" s="831">
        <v>72886</v>
      </c>
      <c r="G16" s="832">
        <v>6327.7125000000005</v>
      </c>
      <c r="H16" s="829">
        <v>8300</v>
      </c>
      <c r="I16" s="829" t="s">
        <v>322</v>
      </c>
      <c r="J16" s="980">
        <f t="shared" ref="J16:J47" si="0">H16</f>
        <v>8300</v>
      </c>
      <c r="K16" s="840" t="s">
        <v>683</v>
      </c>
      <c r="L16" s="841" t="s">
        <v>661</v>
      </c>
      <c r="M16" s="841" t="s">
        <v>352</v>
      </c>
      <c r="N16" s="841"/>
      <c r="O16" s="841"/>
      <c r="P16" s="841" t="s">
        <v>5</v>
      </c>
      <c r="Q16" s="841" t="s">
        <v>323</v>
      </c>
      <c r="R16" s="840" t="s">
        <v>652</v>
      </c>
      <c r="S16" s="829"/>
      <c r="T16" s="829" t="s">
        <v>5</v>
      </c>
      <c r="U16" s="829" t="s">
        <v>323</v>
      </c>
      <c r="V16" s="847" t="s">
        <v>652</v>
      </c>
    </row>
    <row r="17" spans="1:22">
      <c r="A17" s="842" t="s">
        <v>647</v>
      </c>
      <c r="B17" s="842"/>
      <c r="C17" s="842"/>
      <c r="D17" s="842"/>
      <c r="E17" s="843"/>
      <c r="F17" s="844"/>
      <c r="G17" s="1275">
        <f>SUM(G16:G16)</f>
        <v>6327.7125000000005</v>
      </c>
      <c r="H17" s="846">
        <f>SUM(H16:H16)</f>
        <v>8300</v>
      </c>
      <c r="I17" s="842"/>
      <c r="J17" s="1273">
        <f t="shared" si="0"/>
        <v>8300</v>
      </c>
      <c r="K17" s="842"/>
      <c r="L17" s="842"/>
      <c r="M17" s="842"/>
      <c r="N17" s="842"/>
      <c r="O17" s="842"/>
      <c r="P17" s="842"/>
      <c r="Q17" s="842"/>
      <c r="R17" s="842"/>
      <c r="S17" s="829"/>
      <c r="T17" s="829"/>
      <c r="U17" s="829"/>
      <c r="V17" s="829"/>
    </row>
    <row r="18" spans="1:22" outlineLevel="1">
      <c r="A18" s="847" t="s">
        <v>76</v>
      </c>
      <c r="B18" s="829" t="s">
        <v>3917</v>
      </c>
      <c r="C18" s="839">
        <v>43343</v>
      </c>
      <c r="D18" s="829" t="s">
        <v>3918</v>
      </c>
      <c r="E18" s="830" t="s">
        <v>3919</v>
      </c>
      <c r="F18" s="831">
        <v>72867</v>
      </c>
      <c r="G18" s="832">
        <v>44.87</v>
      </c>
      <c r="H18" s="829">
        <v>58.86</v>
      </c>
      <c r="I18" s="829" t="s">
        <v>322</v>
      </c>
      <c r="J18" s="980">
        <f t="shared" si="0"/>
        <v>58.86</v>
      </c>
      <c r="K18" s="840" t="s">
        <v>691</v>
      </c>
      <c r="L18" s="841" t="s">
        <v>665</v>
      </c>
      <c r="M18" s="841" t="s">
        <v>352</v>
      </c>
      <c r="N18" s="841" t="s">
        <v>783</v>
      </c>
      <c r="O18" s="841"/>
      <c r="P18" s="841" t="s">
        <v>5</v>
      </c>
      <c r="Q18" s="841" t="s">
        <v>323</v>
      </c>
      <c r="R18" s="841" t="s">
        <v>652</v>
      </c>
      <c r="S18" s="829"/>
      <c r="T18" s="829" t="s">
        <v>5</v>
      </c>
      <c r="U18" s="829" t="s">
        <v>323</v>
      </c>
      <c r="V18" s="829" t="s">
        <v>652</v>
      </c>
    </row>
    <row r="19" spans="1:22">
      <c r="A19" s="842" t="s">
        <v>647</v>
      </c>
      <c r="B19" s="842"/>
      <c r="C19" s="842"/>
      <c r="D19" s="842"/>
      <c r="E19" s="843"/>
      <c r="F19" s="844"/>
      <c r="G19" s="845">
        <f>SUM(G18:G18)</f>
        <v>44.87</v>
      </c>
      <c r="H19" s="846">
        <f>SUM(H18:H18)</f>
        <v>58.86</v>
      </c>
      <c r="I19" s="842"/>
      <c r="J19" s="1273">
        <f t="shared" si="0"/>
        <v>58.86</v>
      </c>
      <c r="K19" s="842"/>
      <c r="L19" s="842"/>
      <c r="M19" s="842"/>
      <c r="N19" s="842"/>
      <c r="O19" s="842"/>
      <c r="P19" s="842"/>
      <c r="Q19" s="842"/>
      <c r="R19" s="842"/>
      <c r="S19" s="829"/>
      <c r="T19" s="829"/>
      <c r="U19" s="829"/>
      <c r="V19" s="829"/>
    </row>
    <row r="20" spans="1:22" outlineLevel="1">
      <c r="A20" s="847" t="s">
        <v>80</v>
      </c>
      <c r="B20" s="829" t="s">
        <v>3917</v>
      </c>
      <c r="C20" s="839">
        <v>43332</v>
      </c>
      <c r="D20" s="829" t="s">
        <v>3920</v>
      </c>
      <c r="E20" s="830" t="s">
        <v>3921</v>
      </c>
      <c r="F20" s="831">
        <v>72886</v>
      </c>
      <c r="G20" s="832">
        <v>11.93</v>
      </c>
      <c r="H20" s="829">
        <v>15.65</v>
      </c>
      <c r="I20" s="829" t="s">
        <v>322</v>
      </c>
      <c r="J20" s="980">
        <f t="shared" si="0"/>
        <v>15.65</v>
      </c>
      <c r="K20" s="840" t="s">
        <v>680</v>
      </c>
      <c r="L20" s="841" t="s">
        <v>661</v>
      </c>
      <c r="M20" s="841" t="s">
        <v>352</v>
      </c>
      <c r="N20" s="841" t="s">
        <v>3922</v>
      </c>
      <c r="O20" s="841"/>
      <c r="P20" s="841" t="s">
        <v>5</v>
      </c>
      <c r="Q20" s="841" t="s">
        <v>323</v>
      </c>
      <c r="R20" s="841" t="s">
        <v>652</v>
      </c>
      <c r="S20" s="829"/>
      <c r="T20" s="829" t="s">
        <v>5</v>
      </c>
      <c r="U20" s="829" t="s">
        <v>323</v>
      </c>
      <c r="V20" s="829" t="s">
        <v>652</v>
      </c>
    </row>
    <row r="21" spans="1:22" outlineLevel="1">
      <c r="A21" s="847" t="s">
        <v>80</v>
      </c>
      <c r="B21" s="829" t="s">
        <v>3917</v>
      </c>
      <c r="C21" s="839">
        <v>43332</v>
      </c>
      <c r="D21" s="829" t="s">
        <v>3920</v>
      </c>
      <c r="E21" s="830" t="s">
        <v>3921</v>
      </c>
      <c r="F21" s="831">
        <v>72886</v>
      </c>
      <c r="G21" s="832">
        <v>7.85</v>
      </c>
      <c r="H21" s="829">
        <v>10.3</v>
      </c>
      <c r="I21" s="829" t="s">
        <v>322</v>
      </c>
      <c r="J21" s="980">
        <f t="shared" si="0"/>
        <v>10.3</v>
      </c>
      <c r="K21" s="840" t="s">
        <v>680</v>
      </c>
      <c r="L21" s="841" t="s">
        <v>661</v>
      </c>
      <c r="M21" s="841" t="s">
        <v>352</v>
      </c>
      <c r="N21" s="841" t="s">
        <v>3922</v>
      </c>
      <c r="O21" s="841"/>
      <c r="P21" s="841" t="s">
        <v>5</v>
      </c>
      <c r="Q21" s="841" t="s">
        <v>323</v>
      </c>
      <c r="R21" s="841" t="s">
        <v>652</v>
      </c>
      <c r="S21" s="829"/>
      <c r="T21" s="829" t="s">
        <v>5</v>
      </c>
      <c r="U21" s="829" t="s">
        <v>323</v>
      </c>
      <c r="V21" s="829" t="s">
        <v>652</v>
      </c>
    </row>
    <row r="22" spans="1:22">
      <c r="A22" s="842" t="s">
        <v>647</v>
      </c>
      <c r="B22" s="842"/>
      <c r="C22" s="842"/>
      <c r="D22" s="842"/>
      <c r="E22" s="1274"/>
      <c r="F22" s="844"/>
      <c r="G22" s="845">
        <v>19.78</v>
      </c>
      <c r="H22" s="846">
        <f>SUM(H20:H21)</f>
        <v>25.950000000000003</v>
      </c>
      <c r="I22" s="842"/>
      <c r="J22" s="1273">
        <f t="shared" si="0"/>
        <v>25.950000000000003</v>
      </c>
      <c r="K22" s="842"/>
      <c r="L22" s="842"/>
      <c r="M22" s="842"/>
      <c r="N22" s="842"/>
      <c r="O22" s="842"/>
      <c r="P22" s="842"/>
      <c r="Q22" s="842"/>
      <c r="R22" s="842"/>
      <c r="S22" s="829"/>
      <c r="T22" s="829"/>
      <c r="U22" s="829"/>
      <c r="V22" s="829"/>
    </row>
    <row r="23" spans="1:22" outlineLevel="1">
      <c r="A23" s="847" t="s">
        <v>86</v>
      </c>
      <c r="B23" s="829" t="s">
        <v>3917</v>
      </c>
      <c r="C23" s="839">
        <v>43343</v>
      </c>
      <c r="D23" s="829" t="s">
        <v>3923</v>
      </c>
      <c r="E23" s="830" t="s">
        <v>3924</v>
      </c>
      <c r="F23" s="831">
        <v>72931</v>
      </c>
      <c r="G23" s="832">
        <v>2346.38</v>
      </c>
      <c r="H23" s="1282">
        <v>3227</v>
      </c>
      <c r="I23" s="829" t="s">
        <v>322</v>
      </c>
      <c r="J23" s="980">
        <f t="shared" si="0"/>
        <v>3227</v>
      </c>
      <c r="K23" s="840" t="s">
        <v>1297</v>
      </c>
      <c r="L23" s="841" t="s">
        <v>661</v>
      </c>
      <c r="M23" s="841" t="s">
        <v>352</v>
      </c>
      <c r="N23" s="841"/>
      <c r="O23" s="841" t="s">
        <v>381</v>
      </c>
      <c r="P23" s="841" t="s">
        <v>5</v>
      </c>
      <c r="Q23" s="841" t="s">
        <v>323</v>
      </c>
      <c r="R23" s="841" t="s">
        <v>652</v>
      </c>
      <c r="S23" s="829" t="s">
        <v>381</v>
      </c>
      <c r="T23" s="829" t="s">
        <v>5</v>
      </c>
      <c r="U23" s="829" t="s">
        <v>323</v>
      </c>
      <c r="V23" s="829" t="s">
        <v>652</v>
      </c>
    </row>
    <row r="24" spans="1:22" outlineLevel="1">
      <c r="A24" s="847" t="s">
        <v>86</v>
      </c>
      <c r="B24" s="829" t="s">
        <v>3917</v>
      </c>
      <c r="C24" s="839">
        <v>43343</v>
      </c>
      <c r="D24" s="829" t="s">
        <v>4095</v>
      </c>
      <c r="E24" s="830" t="s">
        <v>3924</v>
      </c>
      <c r="F24" s="831">
        <v>72931</v>
      </c>
      <c r="G24" s="952">
        <v>4655.677452742485</v>
      </c>
      <c r="H24" s="829">
        <v>6403</v>
      </c>
      <c r="I24" s="829" t="s">
        <v>322</v>
      </c>
      <c r="J24" s="980">
        <f t="shared" si="0"/>
        <v>6403</v>
      </c>
      <c r="K24" s="840" t="s">
        <v>1297</v>
      </c>
      <c r="L24" s="841" t="s">
        <v>661</v>
      </c>
      <c r="M24" s="841" t="s">
        <v>352</v>
      </c>
      <c r="N24" s="841"/>
      <c r="O24" s="841" t="s">
        <v>381</v>
      </c>
      <c r="P24" s="841" t="s">
        <v>5</v>
      </c>
      <c r="Q24" s="841" t="s">
        <v>323</v>
      </c>
      <c r="R24" s="841" t="s">
        <v>652</v>
      </c>
      <c r="S24" s="829" t="s">
        <v>381</v>
      </c>
      <c r="T24" s="829" t="s">
        <v>5</v>
      </c>
      <c r="U24" s="829" t="s">
        <v>323</v>
      </c>
      <c r="V24" s="829" t="s">
        <v>652</v>
      </c>
    </row>
    <row r="25" spans="1:22">
      <c r="A25" s="842" t="s">
        <v>647</v>
      </c>
      <c r="B25" s="842"/>
      <c r="C25" s="842"/>
      <c r="D25" s="842"/>
      <c r="E25" s="843"/>
      <c r="F25" s="844"/>
      <c r="G25" s="845">
        <v>7002.0574527424851</v>
      </c>
      <c r="H25" s="846">
        <f>SUM(H23:H24)</f>
        <v>9630</v>
      </c>
      <c r="I25" s="842"/>
      <c r="J25" s="1273">
        <f t="shared" si="0"/>
        <v>9630</v>
      </c>
      <c r="K25" s="842"/>
      <c r="L25" s="842"/>
      <c r="M25" s="842"/>
      <c r="N25" s="842"/>
      <c r="O25" s="842"/>
      <c r="P25" s="842"/>
      <c r="Q25" s="842"/>
      <c r="R25" s="842"/>
      <c r="S25" s="829"/>
      <c r="T25" s="829"/>
      <c r="U25" s="829"/>
      <c r="V25" s="829"/>
    </row>
    <row r="26" spans="1:22" outlineLevel="1">
      <c r="A26" s="847" t="s">
        <v>90</v>
      </c>
      <c r="B26" s="829" t="s">
        <v>3917</v>
      </c>
      <c r="C26" s="839">
        <v>43343</v>
      </c>
      <c r="D26" s="829" t="s">
        <v>3923</v>
      </c>
      <c r="E26" s="830" t="s">
        <v>3924</v>
      </c>
      <c r="F26" s="831">
        <v>72931</v>
      </c>
      <c r="G26" s="832">
        <v>5557.28</v>
      </c>
      <c r="H26" s="1282">
        <v>7643</v>
      </c>
      <c r="I26" s="829" t="s">
        <v>322</v>
      </c>
      <c r="J26" s="980">
        <f t="shared" si="0"/>
        <v>7643</v>
      </c>
      <c r="K26" s="840" t="s">
        <v>1297</v>
      </c>
      <c r="L26" s="841" t="s">
        <v>661</v>
      </c>
      <c r="M26" s="841" t="s">
        <v>352</v>
      </c>
      <c r="N26" s="841"/>
      <c r="O26" s="841" t="s">
        <v>381</v>
      </c>
      <c r="P26" s="841" t="s">
        <v>5</v>
      </c>
      <c r="Q26" s="841" t="s">
        <v>323</v>
      </c>
      <c r="R26" s="841" t="s">
        <v>652</v>
      </c>
      <c r="S26" s="829" t="s">
        <v>381</v>
      </c>
      <c r="T26" s="829" t="s">
        <v>5</v>
      </c>
      <c r="U26" s="829" t="s">
        <v>323</v>
      </c>
      <c r="V26" s="829" t="s">
        <v>652</v>
      </c>
    </row>
    <row r="27" spans="1:22" outlineLevel="1">
      <c r="A27" s="847" t="s">
        <v>90</v>
      </c>
      <c r="B27" s="829" t="s">
        <v>3917</v>
      </c>
      <c r="C27" s="839">
        <v>43343</v>
      </c>
      <c r="D27" s="829" t="s">
        <v>4095</v>
      </c>
      <c r="E27" s="830" t="s">
        <v>3924</v>
      </c>
      <c r="F27" s="831">
        <v>72931</v>
      </c>
      <c r="G27" s="952">
        <v>29876.172240471002</v>
      </c>
      <c r="H27" s="829">
        <v>41089</v>
      </c>
      <c r="I27" s="829" t="s">
        <v>322</v>
      </c>
      <c r="J27" s="980">
        <f t="shared" si="0"/>
        <v>41089</v>
      </c>
      <c r="K27" s="840" t="s">
        <v>1297</v>
      </c>
      <c r="L27" s="841" t="s">
        <v>661</v>
      </c>
      <c r="M27" s="841" t="s">
        <v>352</v>
      </c>
      <c r="N27" s="841"/>
      <c r="O27" s="841" t="s">
        <v>381</v>
      </c>
      <c r="P27" s="841" t="s">
        <v>5</v>
      </c>
      <c r="Q27" s="841" t="s">
        <v>323</v>
      </c>
      <c r="R27" s="841" t="s">
        <v>652</v>
      </c>
      <c r="S27" s="829" t="s">
        <v>381</v>
      </c>
      <c r="T27" s="829" t="s">
        <v>5</v>
      </c>
      <c r="U27" s="829" t="s">
        <v>323</v>
      </c>
      <c r="V27" s="829" t="s">
        <v>652</v>
      </c>
    </row>
    <row r="28" spans="1:22">
      <c r="A28" s="842" t="s">
        <v>647</v>
      </c>
      <c r="B28" s="842"/>
      <c r="C28" s="842"/>
      <c r="D28" s="842"/>
      <c r="E28" s="843"/>
      <c r="F28" s="844"/>
      <c r="G28" s="845">
        <v>35433.45224047103</v>
      </c>
      <c r="H28" s="846">
        <f>SUM(H26:H27)</f>
        <v>48732</v>
      </c>
      <c r="I28" s="842"/>
      <c r="J28" s="1273">
        <f t="shared" si="0"/>
        <v>48732</v>
      </c>
      <c r="K28" s="842"/>
      <c r="L28" s="842"/>
      <c r="M28" s="842"/>
      <c r="N28" s="842"/>
      <c r="O28" s="842"/>
      <c r="P28" s="842"/>
      <c r="Q28" s="842"/>
      <c r="R28" s="842"/>
      <c r="S28" s="829"/>
      <c r="T28" s="829"/>
      <c r="U28" s="829"/>
      <c r="V28" s="829"/>
    </row>
    <row r="29" spans="1:22" outlineLevel="1">
      <c r="A29" s="847" t="s">
        <v>93</v>
      </c>
      <c r="B29" s="829" t="s">
        <v>3917</v>
      </c>
      <c r="C29" s="839">
        <v>43343</v>
      </c>
      <c r="D29" s="829" t="s">
        <v>3923</v>
      </c>
      <c r="E29" s="830" t="s">
        <v>3924</v>
      </c>
      <c r="F29" s="831">
        <v>72931</v>
      </c>
      <c r="G29" s="832">
        <v>4362.6499999999996</v>
      </c>
      <c r="H29" s="1282">
        <v>6000</v>
      </c>
      <c r="I29" s="829" t="s">
        <v>322</v>
      </c>
      <c r="J29" s="980">
        <f t="shared" si="0"/>
        <v>6000</v>
      </c>
      <c r="K29" s="840" t="s">
        <v>1297</v>
      </c>
      <c r="L29" s="841" t="s">
        <v>661</v>
      </c>
      <c r="M29" s="841" t="s">
        <v>352</v>
      </c>
      <c r="N29" s="841"/>
      <c r="O29" s="841" t="s">
        <v>381</v>
      </c>
      <c r="P29" s="841" t="s">
        <v>5</v>
      </c>
      <c r="Q29" s="841" t="s">
        <v>323</v>
      </c>
      <c r="R29" s="841" t="s">
        <v>652</v>
      </c>
      <c r="S29" s="829" t="s">
        <v>381</v>
      </c>
      <c r="T29" s="829" t="s">
        <v>5</v>
      </c>
      <c r="U29" s="829" t="s">
        <v>323</v>
      </c>
      <c r="V29" s="829" t="s">
        <v>652</v>
      </c>
    </row>
    <row r="30" spans="1:22" outlineLevel="1">
      <c r="A30" s="847" t="s">
        <v>93</v>
      </c>
      <c r="B30" s="829" t="s">
        <v>3917</v>
      </c>
      <c r="C30" s="839">
        <v>43343</v>
      </c>
      <c r="D30" s="829" t="s">
        <v>4095</v>
      </c>
      <c r="E30" s="830" t="s">
        <v>3924</v>
      </c>
      <c r="F30" s="831">
        <v>72931</v>
      </c>
      <c r="G30" s="1283">
        <v>436.26526185311434</v>
      </c>
      <c r="H30" s="829">
        <v>600</v>
      </c>
      <c r="I30" s="829" t="s">
        <v>322</v>
      </c>
      <c r="J30" s="980">
        <f t="shared" si="0"/>
        <v>600</v>
      </c>
      <c r="K30" s="840" t="s">
        <v>1297</v>
      </c>
      <c r="L30" s="841" t="s">
        <v>661</v>
      </c>
      <c r="M30" s="841" t="s">
        <v>352</v>
      </c>
      <c r="N30" s="841"/>
      <c r="O30" s="841" t="s">
        <v>381</v>
      </c>
      <c r="P30" s="841" t="s">
        <v>5</v>
      </c>
      <c r="Q30" s="841" t="s">
        <v>323</v>
      </c>
      <c r="R30" s="841" t="s">
        <v>652</v>
      </c>
      <c r="S30" s="829" t="s">
        <v>381</v>
      </c>
      <c r="T30" s="829" t="s">
        <v>5</v>
      </c>
      <c r="U30" s="829" t="s">
        <v>323</v>
      </c>
      <c r="V30" s="829" t="s">
        <v>652</v>
      </c>
    </row>
    <row r="31" spans="1:22">
      <c r="A31" s="842" t="s">
        <v>647</v>
      </c>
      <c r="B31" s="842"/>
      <c r="C31" s="842"/>
      <c r="D31" s="842"/>
      <c r="E31" s="843"/>
      <c r="F31" s="844"/>
      <c r="G31" s="845">
        <v>4798.9152618531143</v>
      </c>
      <c r="H31" s="846">
        <f>SUM(H29:H30)</f>
        <v>6600</v>
      </c>
      <c r="I31" s="842"/>
      <c r="J31" s="1273">
        <f t="shared" si="0"/>
        <v>6600</v>
      </c>
      <c r="K31" s="842"/>
      <c r="L31" s="842"/>
      <c r="M31" s="842"/>
      <c r="N31" s="842"/>
      <c r="O31" s="842"/>
      <c r="P31" s="842"/>
      <c r="Q31" s="842"/>
      <c r="R31" s="842"/>
      <c r="S31" s="829"/>
      <c r="T31" s="829"/>
      <c r="U31" s="829"/>
      <c r="V31" s="829"/>
    </row>
    <row r="32" spans="1:22" outlineLevel="1">
      <c r="A32" s="847" t="s">
        <v>94</v>
      </c>
      <c r="B32" s="829" t="s">
        <v>3917</v>
      </c>
      <c r="C32" s="839">
        <v>43343</v>
      </c>
      <c r="D32" s="829" t="s">
        <v>3923</v>
      </c>
      <c r="E32" s="830" t="s">
        <v>3924</v>
      </c>
      <c r="F32" s="831">
        <v>72931</v>
      </c>
      <c r="G32" s="832">
        <v>2617.59</v>
      </c>
      <c r="H32" s="1282">
        <v>3600</v>
      </c>
      <c r="I32" s="829" t="s">
        <v>322</v>
      </c>
      <c r="J32" s="980">
        <f t="shared" si="0"/>
        <v>3600</v>
      </c>
      <c r="K32" s="840" t="s">
        <v>1297</v>
      </c>
      <c r="L32" s="841" t="s">
        <v>661</v>
      </c>
      <c r="M32" s="841" t="s">
        <v>352</v>
      </c>
      <c r="N32" s="841"/>
      <c r="O32" s="841" t="s">
        <v>381</v>
      </c>
      <c r="P32" s="841" t="s">
        <v>5</v>
      </c>
      <c r="Q32" s="841" t="s">
        <v>323</v>
      </c>
      <c r="R32" s="841" t="s">
        <v>652</v>
      </c>
      <c r="S32" s="829" t="s">
        <v>381</v>
      </c>
      <c r="T32" s="829" t="s">
        <v>5</v>
      </c>
      <c r="U32" s="829" t="s">
        <v>323</v>
      </c>
      <c r="V32" s="829" t="s">
        <v>652</v>
      </c>
    </row>
    <row r="33" spans="1:22" outlineLevel="1">
      <c r="A33" s="847" t="s">
        <v>94</v>
      </c>
      <c r="B33" s="829" t="s">
        <v>3917</v>
      </c>
      <c r="C33" s="839">
        <v>43343</v>
      </c>
      <c r="D33" s="829" t="s">
        <v>4095</v>
      </c>
      <c r="E33" s="830" t="s">
        <v>3924</v>
      </c>
      <c r="F33" s="831">
        <v>72931</v>
      </c>
      <c r="G33" s="832">
        <v>1308.7957855593431</v>
      </c>
      <c r="H33" s="829">
        <v>1800</v>
      </c>
      <c r="I33" s="829" t="s">
        <v>322</v>
      </c>
      <c r="J33" s="980">
        <f t="shared" si="0"/>
        <v>1800</v>
      </c>
      <c r="K33" s="840" t="s">
        <v>1297</v>
      </c>
      <c r="L33" s="841" t="s">
        <v>661</v>
      </c>
      <c r="M33" s="841" t="s">
        <v>352</v>
      </c>
      <c r="N33" s="841"/>
      <c r="O33" s="841" t="s">
        <v>381</v>
      </c>
      <c r="P33" s="841" t="s">
        <v>5</v>
      </c>
      <c r="Q33" s="841" t="s">
        <v>323</v>
      </c>
      <c r="R33" s="841" t="s">
        <v>652</v>
      </c>
      <c r="S33" s="829" t="s">
        <v>381</v>
      </c>
      <c r="T33" s="829" t="s">
        <v>5</v>
      </c>
      <c r="U33" s="829" t="s">
        <v>323</v>
      </c>
      <c r="V33" s="829" t="s">
        <v>652</v>
      </c>
    </row>
    <row r="34" spans="1:22">
      <c r="A34" s="842" t="s">
        <v>647</v>
      </c>
      <c r="B34" s="842"/>
      <c r="C34" s="842"/>
      <c r="D34" s="842"/>
      <c r="E34" s="843"/>
      <c r="F34" s="844"/>
      <c r="G34" s="845">
        <v>3926.3857855593433</v>
      </c>
      <c r="H34" s="846">
        <f>SUM(H32:H33)</f>
        <v>5400</v>
      </c>
      <c r="I34" s="842"/>
      <c r="J34" s="1273">
        <f t="shared" si="0"/>
        <v>5400</v>
      </c>
      <c r="K34" s="842"/>
      <c r="L34" s="842"/>
      <c r="M34" s="842"/>
      <c r="N34" s="842"/>
      <c r="O34" s="842"/>
      <c r="P34" s="842"/>
      <c r="Q34" s="842"/>
      <c r="R34" s="842"/>
      <c r="S34" s="829"/>
      <c r="T34" s="829"/>
      <c r="U34" s="829"/>
      <c r="V34" s="829"/>
    </row>
    <row r="35" spans="1:22" outlineLevel="1">
      <c r="A35" s="847" t="s">
        <v>102</v>
      </c>
      <c r="B35" s="829" t="s">
        <v>3917</v>
      </c>
      <c r="C35" s="839">
        <v>43343</v>
      </c>
      <c r="D35" s="829" t="s">
        <v>3925</v>
      </c>
      <c r="E35" s="830" t="s">
        <v>3926</v>
      </c>
      <c r="F35" s="831">
        <v>72867</v>
      </c>
      <c r="G35" s="832">
        <v>22.87</v>
      </c>
      <c r="H35" s="829">
        <v>30</v>
      </c>
      <c r="I35" s="829" t="s">
        <v>322</v>
      </c>
      <c r="J35" s="980">
        <f t="shared" si="0"/>
        <v>30</v>
      </c>
      <c r="K35" s="840" t="s">
        <v>660</v>
      </c>
      <c r="L35" s="841" t="s">
        <v>665</v>
      </c>
      <c r="M35" s="841" t="s">
        <v>352</v>
      </c>
      <c r="N35" s="841" t="s">
        <v>662</v>
      </c>
      <c r="O35" s="841"/>
      <c r="P35" s="841" t="s">
        <v>5</v>
      </c>
      <c r="Q35" s="841" t="s">
        <v>323</v>
      </c>
      <c r="R35" s="841" t="s">
        <v>652</v>
      </c>
      <c r="S35" s="829"/>
      <c r="T35" s="829" t="s">
        <v>5</v>
      </c>
      <c r="U35" s="829" t="s">
        <v>323</v>
      </c>
      <c r="V35" s="829" t="s">
        <v>652</v>
      </c>
    </row>
    <row r="36" spans="1:22" outlineLevel="1">
      <c r="A36" s="847" t="s">
        <v>102</v>
      </c>
      <c r="B36" s="829" t="s">
        <v>3917</v>
      </c>
      <c r="C36" s="839">
        <v>43343</v>
      </c>
      <c r="D36" s="829" t="s">
        <v>3927</v>
      </c>
      <c r="E36" s="830" t="s">
        <v>3928</v>
      </c>
      <c r="F36" s="831">
        <v>72886</v>
      </c>
      <c r="G36" s="832">
        <v>9.15</v>
      </c>
      <c r="H36" s="829">
        <v>12</v>
      </c>
      <c r="I36" s="829" t="s">
        <v>322</v>
      </c>
      <c r="J36" s="980">
        <f t="shared" si="0"/>
        <v>12</v>
      </c>
      <c r="K36" s="840" t="s">
        <v>660</v>
      </c>
      <c r="L36" s="841" t="s">
        <v>661</v>
      </c>
      <c r="M36" s="841" t="s">
        <v>352</v>
      </c>
      <c r="N36" s="841" t="s">
        <v>674</v>
      </c>
      <c r="O36" s="841"/>
      <c r="P36" s="841" t="s">
        <v>5</v>
      </c>
      <c r="Q36" s="841" t="s">
        <v>323</v>
      </c>
      <c r="R36" s="841" t="s">
        <v>652</v>
      </c>
      <c r="S36" s="829"/>
      <c r="T36" s="829" t="s">
        <v>5</v>
      </c>
      <c r="U36" s="829" t="s">
        <v>323</v>
      </c>
      <c r="V36" s="829" t="s">
        <v>652</v>
      </c>
    </row>
    <row r="37" spans="1:22" outlineLevel="1">
      <c r="A37" s="847" t="s">
        <v>102</v>
      </c>
      <c r="B37" s="829" t="s">
        <v>3917</v>
      </c>
      <c r="C37" s="839">
        <v>43325</v>
      </c>
      <c r="D37" s="829" t="s">
        <v>3929</v>
      </c>
      <c r="E37" s="830" t="s">
        <v>3930</v>
      </c>
      <c r="F37" s="831">
        <v>72886</v>
      </c>
      <c r="G37" s="832">
        <v>6.1</v>
      </c>
      <c r="H37" s="829">
        <v>8</v>
      </c>
      <c r="I37" s="829" t="s">
        <v>322</v>
      </c>
      <c r="J37" s="980">
        <f t="shared" si="0"/>
        <v>8</v>
      </c>
      <c r="K37" s="840" t="s">
        <v>660</v>
      </c>
      <c r="L37" s="841" t="s">
        <v>661</v>
      </c>
      <c r="M37" s="841" t="s">
        <v>352</v>
      </c>
      <c r="N37" s="841" t="s">
        <v>674</v>
      </c>
      <c r="O37" s="841"/>
      <c r="P37" s="841" t="s">
        <v>5</v>
      </c>
      <c r="Q37" s="841" t="s">
        <v>323</v>
      </c>
      <c r="R37" s="841" t="s">
        <v>652</v>
      </c>
      <c r="S37" s="829"/>
      <c r="T37" s="829" t="s">
        <v>5</v>
      </c>
      <c r="U37" s="829" t="s">
        <v>323</v>
      </c>
      <c r="V37" s="829" t="s">
        <v>652</v>
      </c>
    </row>
    <row r="38" spans="1:22" outlineLevel="1">
      <c r="A38" s="847" t="s">
        <v>102</v>
      </c>
      <c r="B38" s="829" t="s">
        <v>3917</v>
      </c>
      <c r="C38" s="839">
        <v>43325</v>
      </c>
      <c r="D38" s="829" t="s">
        <v>3931</v>
      </c>
      <c r="E38" s="830" t="s">
        <v>3932</v>
      </c>
      <c r="F38" s="831">
        <v>72886</v>
      </c>
      <c r="G38" s="832">
        <v>22.87</v>
      </c>
      <c r="H38" s="829">
        <v>30</v>
      </c>
      <c r="I38" s="829" t="s">
        <v>322</v>
      </c>
      <c r="J38" s="980">
        <f t="shared" si="0"/>
        <v>30</v>
      </c>
      <c r="K38" s="840" t="s">
        <v>660</v>
      </c>
      <c r="L38" s="841" t="s">
        <v>661</v>
      </c>
      <c r="M38" s="841" t="s">
        <v>352</v>
      </c>
      <c r="N38" s="841" t="s">
        <v>662</v>
      </c>
      <c r="O38" s="841"/>
      <c r="P38" s="841" t="s">
        <v>5</v>
      </c>
      <c r="Q38" s="841" t="s">
        <v>323</v>
      </c>
      <c r="R38" s="841" t="s">
        <v>652</v>
      </c>
      <c r="S38" s="829"/>
      <c r="T38" s="829" t="s">
        <v>5</v>
      </c>
      <c r="U38" s="829" t="s">
        <v>323</v>
      </c>
      <c r="V38" s="829" t="s">
        <v>652</v>
      </c>
    </row>
    <row r="39" spans="1:22" outlineLevel="1">
      <c r="A39" s="847" t="s">
        <v>102</v>
      </c>
      <c r="B39" s="829" t="s">
        <v>3917</v>
      </c>
      <c r="C39" s="839">
        <v>43320</v>
      </c>
      <c r="D39" s="829" t="s">
        <v>3933</v>
      </c>
      <c r="E39" s="830" t="s">
        <v>3863</v>
      </c>
      <c r="F39" s="831">
        <v>72886</v>
      </c>
      <c r="G39" s="832">
        <v>1.52</v>
      </c>
      <c r="H39" s="829">
        <v>2</v>
      </c>
      <c r="I39" s="829" t="s">
        <v>322</v>
      </c>
      <c r="J39" s="980">
        <f t="shared" si="0"/>
        <v>2</v>
      </c>
      <c r="K39" s="840" t="s">
        <v>660</v>
      </c>
      <c r="L39" s="841" t="s">
        <v>661</v>
      </c>
      <c r="M39" s="841" t="s">
        <v>352</v>
      </c>
      <c r="N39" s="841" t="s">
        <v>662</v>
      </c>
      <c r="O39" s="841"/>
      <c r="P39" s="841" t="s">
        <v>5</v>
      </c>
      <c r="Q39" s="841" t="s">
        <v>323</v>
      </c>
      <c r="R39" s="841" t="s">
        <v>652</v>
      </c>
      <c r="S39" s="829"/>
      <c r="T39" s="829" t="s">
        <v>5</v>
      </c>
      <c r="U39" s="829" t="s">
        <v>323</v>
      </c>
      <c r="V39" s="829" t="s">
        <v>652</v>
      </c>
    </row>
    <row r="40" spans="1:22" outlineLevel="1">
      <c r="A40" s="847" t="s">
        <v>102</v>
      </c>
      <c r="B40" s="829" t="s">
        <v>3917</v>
      </c>
      <c r="C40" s="839">
        <v>43325</v>
      </c>
      <c r="D40" s="829" t="s">
        <v>3934</v>
      </c>
      <c r="E40" s="830" t="s">
        <v>3930</v>
      </c>
      <c r="F40" s="831">
        <v>72886</v>
      </c>
      <c r="G40" s="832">
        <v>6.1</v>
      </c>
      <c r="H40" s="829">
        <v>8</v>
      </c>
      <c r="I40" s="829" t="s">
        <v>322</v>
      </c>
      <c r="J40" s="980">
        <f t="shared" si="0"/>
        <v>8</v>
      </c>
      <c r="K40" s="840" t="s">
        <v>660</v>
      </c>
      <c r="L40" s="841" t="s">
        <v>661</v>
      </c>
      <c r="M40" s="841" t="s">
        <v>352</v>
      </c>
      <c r="N40" s="841" t="s">
        <v>1003</v>
      </c>
      <c r="O40" s="841"/>
      <c r="P40" s="841" t="s">
        <v>5</v>
      </c>
      <c r="Q40" s="841" t="s">
        <v>323</v>
      </c>
      <c r="R40" s="841" t="s">
        <v>652</v>
      </c>
      <c r="S40" s="829"/>
      <c r="T40" s="829" t="s">
        <v>5</v>
      </c>
      <c r="U40" s="829" t="s">
        <v>323</v>
      </c>
      <c r="V40" s="829" t="s">
        <v>652</v>
      </c>
    </row>
    <row r="41" spans="1:22" outlineLevel="1">
      <c r="A41" s="847" t="s">
        <v>102</v>
      </c>
      <c r="B41" s="829" t="s">
        <v>3917</v>
      </c>
      <c r="C41" s="839">
        <v>43325</v>
      </c>
      <c r="D41" s="829" t="s">
        <v>3929</v>
      </c>
      <c r="E41" s="830" t="s">
        <v>3935</v>
      </c>
      <c r="F41" s="831">
        <v>72886</v>
      </c>
      <c r="G41" s="832">
        <v>53.36</v>
      </c>
      <c r="H41" s="829">
        <v>70</v>
      </c>
      <c r="I41" s="829" t="s">
        <v>322</v>
      </c>
      <c r="J41" s="980">
        <f t="shared" si="0"/>
        <v>70</v>
      </c>
      <c r="K41" s="840" t="s">
        <v>660</v>
      </c>
      <c r="L41" s="841" t="s">
        <v>661</v>
      </c>
      <c r="M41" s="841" t="s">
        <v>352</v>
      </c>
      <c r="N41" s="841" t="s">
        <v>674</v>
      </c>
      <c r="O41" s="841"/>
      <c r="P41" s="841" t="s">
        <v>5</v>
      </c>
      <c r="Q41" s="841" t="s">
        <v>323</v>
      </c>
      <c r="R41" s="841" t="s">
        <v>652</v>
      </c>
      <c r="S41" s="829"/>
      <c r="T41" s="829" t="s">
        <v>5</v>
      </c>
      <c r="U41" s="829" t="s">
        <v>323</v>
      </c>
      <c r="V41" s="829" t="s">
        <v>652</v>
      </c>
    </row>
    <row r="42" spans="1:22" outlineLevel="1">
      <c r="A42" s="847" t="s">
        <v>102</v>
      </c>
      <c r="B42" s="829" t="s">
        <v>3917</v>
      </c>
      <c r="C42" s="839">
        <v>43325</v>
      </c>
      <c r="D42" s="829" t="s">
        <v>3934</v>
      </c>
      <c r="E42" s="830" t="s">
        <v>3936</v>
      </c>
      <c r="F42" s="831">
        <v>72886</v>
      </c>
      <c r="G42" s="832">
        <v>7.62</v>
      </c>
      <c r="H42" s="829">
        <v>10</v>
      </c>
      <c r="I42" s="829" t="s">
        <v>322</v>
      </c>
      <c r="J42" s="980">
        <f t="shared" si="0"/>
        <v>10</v>
      </c>
      <c r="K42" s="840" t="s">
        <v>670</v>
      </c>
      <c r="L42" s="841" t="s">
        <v>661</v>
      </c>
      <c r="M42" s="841" t="s">
        <v>352</v>
      </c>
      <c r="N42" s="841" t="s">
        <v>1003</v>
      </c>
      <c r="O42" s="841"/>
      <c r="P42" s="841" t="s">
        <v>5</v>
      </c>
      <c r="Q42" s="841" t="s">
        <v>323</v>
      </c>
      <c r="R42" s="841" t="s">
        <v>652</v>
      </c>
      <c r="S42" s="829"/>
      <c r="T42" s="829" t="s">
        <v>5</v>
      </c>
      <c r="U42" s="829" t="s">
        <v>323</v>
      </c>
      <c r="V42" s="829" t="s">
        <v>652</v>
      </c>
    </row>
    <row r="43" spans="1:22" outlineLevel="1">
      <c r="A43" s="847" t="s">
        <v>102</v>
      </c>
      <c r="B43" s="829" t="s">
        <v>3917</v>
      </c>
      <c r="C43" s="839">
        <v>43325</v>
      </c>
      <c r="D43" s="829" t="s">
        <v>3934</v>
      </c>
      <c r="E43" s="830" t="s">
        <v>3936</v>
      </c>
      <c r="F43" s="831">
        <v>72886</v>
      </c>
      <c r="G43" s="832">
        <v>7.62</v>
      </c>
      <c r="H43" s="829">
        <v>10</v>
      </c>
      <c r="I43" s="829" t="s">
        <v>322</v>
      </c>
      <c r="J43" s="980">
        <f t="shared" si="0"/>
        <v>10</v>
      </c>
      <c r="K43" s="840" t="s">
        <v>670</v>
      </c>
      <c r="L43" s="841" t="s">
        <v>661</v>
      </c>
      <c r="M43" s="841" t="s">
        <v>352</v>
      </c>
      <c r="N43" s="841" t="s">
        <v>1003</v>
      </c>
      <c r="O43" s="841"/>
      <c r="P43" s="841" t="s">
        <v>5</v>
      </c>
      <c r="Q43" s="841" t="s">
        <v>323</v>
      </c>
      <c r="R43" s="841" t="s">
        <v>652</v>
      </c>
      <c r="S43" s="829"/>
      <c r="T43" s="829" t="s">
        <v>5</v>
      </c>
      <c r="U43" s="829" t="s">
        <v>323</v>
      </c>
      <c r="V43" s="829" t="s">
        <v>652</v>
      </c>
    </row>
    <row r="44" spans="1:22" outlineLevel="1">
      <c r="A44" s="847" t="s">
        <v>102</v>
      </c>
      <c r="B44" s="829" t="s">
        <v>3917</v>
      </c>
      <c r="C44" s="839">
        <v>43315</v>
      </c>
      <c r="D44" s="829" t="s">
        <v>3937</v>
      </c>
      <c r="E44" s="830" t="s">
        <v>3938</v>
      </c>
      <c r="F44" s="831">
        <v>72887</v>
      </c>
      <c r="G44" s="832">
        <v>480.27</v>
      </c>
      <c r="H44" s="829">
        <v>630</v>
      </c>
      <c r="I44" s="829" t="s">
        <v>322</v>
      </c>
      <c r="J44" s="980">
        <f t="shared" si="0"/>
        <v>630</v>
      </c>
      <c r="K44" s="840" t="s">
        <v>670</v>
      </c>
      <c r="L44" s="841" t="s">
        <v>917</v>
      </c>
      <c r="M44" s="841" t="s">
        <v>352</v>
      </c>
      <c r="N44" s="841" t="s">
        <v>662</v>
      </c>
      <c r="O44" s="841"/>
      <c r="P44" s="841" t="s">
        <v>5</v>
      </c>
      <c r="Q44" s="841" t="s">
        <v>323</v>
      </c>
      <c r="R44" s="841" t="s">
        <v>652</v>
      </c>
      <c r="S44" s="829"/>
      <c r="T44" s="829" t="s">
        <v>5</v>
      </c>
      <c r="U44" s="829" t="s">
        <v>323</v>
      </c>
      <c r="V44" s="829" t="s">
        <v>652</v>
      </c>
    </row>
    <row r="45" spans="1:22" outlineLevel="1">
      <c r="A45" s="847" t="s">
        <v>102</v>
      </c>
      <c r="B45" s="829" t="s">
        <v>3917</v>
      </c>
      <c r="C45" s="839">
        <v>43333</v>
      </c>
      <c r="D45" s="829" t="s">
        <v>3920</v>
      </c>
      <c r="E45" s="830" t="s">
        <v>3939</v>
      </c>
      <c r="F45" s="831">
        <v>72886</v>
      </c>
      <c r="G45" s="832">
        <v>18.3</v>
      </c>
      <c r="H45" s="829">
        <v>24</v>
      </c>
      <c r="I45" s="829" t="s">
        <v>322</v>
      </c>
      <c r="J45" s="980">
        <f t="shared" si="0"/>
        <v>24</v>
      </c>
      <c r="K45" s="840" t="s">
        <v>670</v>
      </c>
      <c r="L45" s="841" t="s">
        <v>661</v>
      </c>
      <c r="M45" s="841" t="s">
        <v>352</v>
      </c>
      <c r="N45" s="841" t="s">
        <v>760</v>
      </c>
      <c r="O45" s="841"/>
      <c r="P45" s="841" t="s">
        <v>5</v>
      </c>
      <c r="Q45" s="841" t="s">
        <v>323</v>
      </c>
      <c r="R45" s="841" t="s">
        <v>652</v>
      </c>
      <c r="S45" s="829"/>
      <c r="T45" s="829" t="s">
        <v>5</v>
      </c>
      <c r="U45" s="829" t="s">
        <v>323</v>
      </c>
      <c r="V45" s="829" t="s">
        <v>652</v>
      </c>
    </row>
    <row r="46" spans="1:22" outlineLevel="1">
      <c r="A46" s="847" t="s">
        <v>102</v>
      </c>
      <c r="B46" s="829" t="s">
        <v>3917</v>
      </c>
      <c r="C46" s="839">
        <v>43333</v>
      </c>
      <c r="D46" s="829" t="s">
        <v>3920</v>
      </c>
      <c r="E46" s="830" t="s">
        <v>3940</v>
      </c>
      <c r="F46" s="831">
        <v>72886</v>
      </c>
      <c r="G46" s="832">
        <v>18.3</v>
      </c>
      <c r="H46" s="829">
        <v>24</v>
      </c>
      <c r="I46" s="829" t="s">
        <v>322</v>
      </c>
      <c r="J46" s="980">
        <f t="shared" si="0"/>
        <v>24</v>
      </c>
      <c r="K46" s="840" t="s">
        <v>670</v>
      </c>
      <c r="L46" s="841" t="s">
        <v>661</v>
      </c>
      <c r="M46" s="841" t="s">
        <v>352</v>
      </c>
      <c r="N46" s="841" t="s">
        <v>1003</v>
      </c>
      <c r="O46" s="841"/>
      <c r="P46" s="841" t="s">
        <v>5</v>
      </c>
      <c r="Q46" s="841" t="s">
        <v>323</v>
      </c>
      <c r="R46" s="841" t="s">
        <v>652</v>
      </c>
      <c r="S46" s="829"/>
      <c r="T46" s="829" t="s">
        <v>5</v>
      </c>
      <c r="U46" s="829" t="s">
        <v>323</v>
      </c>
      <c r="V46" s="829" t="s">
        <v>652</v>
      </c>
    </row>
    <row r="47" spans="1:22" outlineLevel="1">
      <c r="A47" s="847" t="s">
        <v>102</v>
      </c>
      <c r="B47" s="829" t="s">
        <v>3917</v>
      </c>
      <c r="C47" s="839">
        <v>43333</v>
      </c>
      <c r="D47" s="829" t="s">
        <v>3920</v>
      </c>
      <c r="E47" s="830" t="s">
        <v>3941</v>
      </c>
      <c r="F47" s="831">
        <v>72886</v>
      </c>
      <c r="G47" s="832">
        <v>18.3</v>
      </c>
      <c r="H47" s="829">
        <v>24</v>
      </c>
      <c r="I47" s="829" t="s">
        <v>322</v>
      </c>
      <c r="J47" s="980">
        <f t="shared" si="0"/>
        <v>24</v>
      </c>
      <c r="K47" s="840" t="s">
        <v>670</v>
      </c>
      <c r="L47" s="841" t="s">
        <v>661</v>
      </c>
      <c r="M47" s="841" t="s">
        <v>352</v>
      </c>
      <c r="N47" s="841" t="s">
        <v>674</v>
      </c>
      <c r="O47" s="841"/>
      <c r="P47" s="841" t="s">
        <v>5</v>
      </c>
      <c r="Q47" s="841" t="s">
        <v>323</v>
      </c>
      <c r="R47" s="841" t="s">
        <v>652</v>
      </c>
      <c r="S47" s="829"/>
      <c r="T47" s="829" t="s">
        <v>5</v>
      </c>
      <c r="U47" s="829" t="s">
        <v>323</v>
      </c>
      <c r="V47" s="829" t="s">
        <v>652</v>
      </c>
    </row>
    <row r="48" spans="1:22" outlineLevel="1">
      <c r="A48" s="847" t="s">
        <v>102</v>
      </c>
      <c r="B48" s="829" t="s">
        <v>3917</v>
      </c>
      <c r="C48" s="839">
        <v>43343</v>
      </c>
      <c r="D48" s="829" t="s">
        <v>3927</v>
      </c>
      <c r="E48" s="830" t="s">
        <v>3942</v>
      </c>
      <c r="F48" s="831">
        <v>72886</v>
      </c>
      <c r="G48" s="832">
        <v>76.23</v>
      </c>
      <c r="H48" s="829">
        <v>100</v>
      </c>
      <c r="I48" s="829" t="s">
        <v>322</v>
      </c>
      <c r="J48" s="980">
        <f t="shared" ref="J48:J79" si="1">H48</f>
        <v>100</v>
      </c>
      <c r="K48" s="840" t="s">
        <v>670</v>
      </c>
      <c r="L48" s="841" t="s">
        <v>661</v>
      </c>
      <c r="M48" s="841" t="s">
        <v>352</v>
      </c>
      <c r="N48" s="841" t="s">
        <v>674</v>
      </c>
      <c r="O48" s="841"/>
      <c r="P48" s="841" t="s">
        <v>5</v>
      </c>
      <c r="Q48" s="841" t="s">
        <v>323</v>
      </c>
      <c r="R48" s="841" t="s">
        <v>652</v>
      </c>
      <c r="S48" s="829"/>
      <c r="T48" s="829" t="s">
        <v>5</v>
      </c>
      <c r="U48" s="829" t="s">
        <v>323</v>
      </c>
      <c r="V48" s="829" t="s">
        <v>652</v>
      </c>
    </row>
    <row r="49" spans="1:22" outlineLevel="1">
      <c r="A49" s="847" t="s">
        <v>102</v>
      </c>
      <c r="B49" s="829" t="s">
        <v>3917</v>
      </c>
      <c r="C49" s="839">
        <v>43343</v>
      </c>
      <c r="D49" s="829" t="s">
        <v>3927</v>
      </c>
      <c r="E49" s="830" t="s">
        <v>3943</v>
      </c>
      <c r="F49" s="831">
        <v>72886</v>
      </c>
      <c r="G49" s="832">
        <v>15.25</v>
      </c>
      <c r="H49" s="829">
        <v>20</v>
      </c>
      <c r="I49" s="829" t="s">
        <v>322</v>
      </c>
      <c r="J49" s="980">
        <f t="shared" si="1"/>
        <v>20</v>
      </c>
      <c r="K49" s="840" t="s">
        <v>670</v>
      </c>
      <c r="L49" s="841" t="s">
        <v>661</v>
      </c>
      <c r="M49" s="841" t="s">
        <v>352</v>
      </c>
      <c r="N49" s="841" t="s">
        <v>674</v>
      </c>
      <c r="O49" s="841"/>
      <c r="P49" s="841" t="s">
        <v>5</v>
      </c>
      <c r="Q49" s="841" t="s">
        <v>323</v>
      </c>
      <c r="R49" s="841" t="s">
        <v>652</v>
      </c>
      <c r="S49" s="829"/>
      <c r="T49" s="829" t="s">
        <v>5</v>
      </c>
      <c r="U49" s="829" t="s">
        <v>323</v>
      </c>
      <c r="V49" s="829" t="s">
        <v>652</v>
      </c>
    </row>
    <row r="50" spans="1:22" outlineLevel="1">
      <c r="A50" s="847" t="s">
        <v>102</v>
      </c>
      <c r="B50" s="829" t="s">
        <v>3917</v>
      </c>
      <c r="C50" s="839">
        <v>43325</v>
      </c>
      <c r="D50" s="829" t="s">
        <v>3934</v>
      </c>
      <c r="E50" s="830" t="s">
        <v>3944</v>
      </c>
      <c r="F50" s="831">
        <v>72886</v>
      </c>
      <c r="G50" s="832">
        <v>121.97</v>
      </c>
      <c r="H50" s="829">
        <v>160</v>
      </c>
      <c r="I50" s="829" t="s">
        <v>322</v>
      </c>
      <c r="J50" s="980">
        <f t="shared" si="1"/>
        <v>160</v>
      </c>
      <c r="K50" s="840" t="s">
        <v>667</v>
      </c>
      <c r="L50" s="841" t="s">
        <v>661</v>
      </c>
      <c r="M50" s="841" t="s">
        <v>352</v>
      </c>
      <c r="N50" s="841" t="s">
        <v>1003</v>
      </c>
      <c r="O50" s="841"/>
      <c r="P50" s="841" t="s">
        <v>5</v>
      </c>
      <c r="Q50" s="841" t="s">
        <v>323</v>
      </c>
      <c r="R50" s="841" t="s">
        <v>652</v>
      </c>
      <c r="S50" s="829"/>
      <c r="T50" s="829" t="s">
        <v>5</v>
      </c>
      <c r="U50" s="829" t="s">
        <v>323</v>
      </c>
      <c r="V50" s="829" t="s">
        <v>652</v>
      </c>
    </row>
    <row r="51" spans="1:22" outlineLevel="1">
      <c r="A51" s="847" t="s">
        <v>102</v>
      </c>
      <c r="B51" s="829" t="s">
        <v>3917</v>
      </c>
      <c r="C51" s="839">
        <v>43325</v>
      </c>
      <c r="D51" s="829" t="s">
        <v>3934</v>
      </c>
      <c r="E51" s="830" t="s">
        <v>3945</v>
      </c>
      <c r="F51" s="831">
        <v>72886</v>
      </c>
      <c r="G51" s="832">
        <v>121.97</v>
      </c>
      <c r="H51" s="829">
        <v>160</v>
      </c>
      <c r="I51" s="829" t="s">
        <v>322</v>
      </c>
      <c r="J51" s="980">
        <f t="shared" si="1"/>
        <v>160</v>
      </c>
      <c r="K51" s="840" t="s">
        <v>667</v>
      </c>
      <c r="L51" s="841" t="s">
        <v>661</v>
      </c>
      <c r="M51" s="841" t="s">
        <v>352</v>
      </c>
      <c r="N51" s="841" t="s">
        <v>1003</v>
      </c>
      <c r="O51" s="841"/>
      <c r="P51" s="841" t="s">
        <v>5</v>
      </c>
      <c r="Q51" s="841" t="s">
        <v>323</v>
      </c>
      <c r="R51" s="841" t="s">
        <v>652</v>
      </c>
      <c r="S51" s="829"/>
      <c r="T51" s="829" t="s">
        <v>5</v>
      </c>
      <c r="U51" s="829" t="s">
        <v>323</v>
      </c>
      <c r="V51" s="829" t="s">
        <v>652</v>
      </c>
    </row>
    <row r="52" spans="1:22" outlineLevel="1">
      <c r="A52" s="847" t="s">
        <v>102</v>
      </c>
      <c r="B52" s="829" t="s">
        <v>3917</v>
      </c>
      <c r="C52" s="839">
        <v>43325</v>
      </c>
      <c r="D52" s="829" t="s">
        <v>3929</v>
      </c>
      <c r="E52" s="830" t="s">
        <v>3946</v>
      </c>
      <c r="F52" s="831">
        <v>72886</v>
      </c>
      <c r="G52" s="832">
        <v>213.45</v>
      </c>
      <c r="H52" s="829">
        <v>280</v>
      </c>
      <c r="I52" s="829" t="s">
        <v>322</v>
      </c>
      <c r="J52" s="980">
        <f t="shared" si="1"/>
        <v>280</v>
      </c>
      <c r="K52" s="840" t="s">
        <v>667</v>
      </c>
      <c r="L52" s="841" t="s">
        <v>661</v>
      </c>
      <c r="M52" s="841" t="s">
        <v>352</v>
      </c>
      <c r="N52" s="841" t="s">
        <v>674</v>
      </c>
      <c r="O52" s="841"/>
      <c r="P52" s="841" t="s">
        <v>5</v>
      </c>
      <c r="Q52" s="841" t="s">
        <v>323</v>
      </c>
      <c r="R52" s="841" t="s">
        <v>652</v>
      </c>
      <c r="S52" s="829"/>
      <c r="T52" s="829" t="s">
        <v>5</v>
      </c>
      <c r="U52" s="829" t="s">
        <v>323</v>
      </c>
      <c r="V52" s="829" t="s">
        <v>652</v>
      </c>
    </row>
    <row r="53" spans="1:22" outlineLevel="1">
      <c r="A53" s="847" t="s">
        <v>102</v>
      </c>
      <c r="B53" s="829" t="s">
        <v>3917</v>
      </c>
      <c r="C53" s="839">
        <v>43325</v>
      </c>
      <c r="D53" s="829" t="s">
        <v>3931</v>
      </c>
      <c r="E53" s="830" t="s">
        <v>3947</v>
      </c>
      <c r="F53" s="831">
        <v>72886</v>
      </c>
      <c r="G53" s="832">
        <v>426.9</v>
      </c>
      <c r="H53" s="829">
        <v>560</v>
      </c>
      <c r="I53" s="829" t="s">
        <v>322</v>
      </c>
      <c r="J53" s="980">
        <f t="shared" si="1"/>
        <v>560</v>
      </c>
      <c r="K53" s="840" t="s">
        <v>667</v>
      </c>
      <c r="L53" s="841" t="s">
        <v>661</v>
      </c>
      <c r="M53" s="841" t="s">
        <v>352</v>
      </c>
      <c r="N53" s="841" t="s">
        <v>662</v>
      </c>
      <c r="O53" s="841"/>
      <c r="P53" s="841" t="s">
        <v>5</v>
      </c>
      <c r="Q53" s="841" t="s">
        <v>323</v>
      </c>
      <c r="R53" s="841" t="s">
        <v>652</v>
      </c>
      <c r="S53" s="829"/>
      <c r="T53" s="829" t="s">
        <v>5</v>
      </c>
      <c r="U53" s="829" t="s">
        <v>323</v>
      </c>
      <c r="V53" s="829" t="s">
        <v>652</v>
      </c>
    </row>
    <row r="54" spans="1:22" outlineLevel="1">
      <c r="A54" s="847" t="s">
        <v>102</v>
      </c>
      <c r="B54" s="829" t="s">
        <v>3917</v>
      </c>
      <c r="C54" s="839">
        <v>43343</v>
      </c>
      <c r="D54" s="829" t="s">
        <v>3927</v>
      </c>
      <c r="E54" s="830" t="s">
        <v>3948</v>
      </c>
      <c r="F54" s="831">
        <v>72886</v>
      </c>
      <c r="G54" s="832">
        <v>121.97</v>
      </c>
      <c r="H54" s="829">
        <v>160</v>
      </c>
      <c r="I54" s="829" t="s">
        <v>322</v>
      </c>
      <c r="J54" s="980">
        <f t="shared" si="1"/>
        <v>160</v>
      </c>
      <c r="K54" s="840" t="s">
        <v>667</v>
      </c>
      <c r="L54" s="841" t="s">
        <v>661</v>
      </c>
      <c r="M54" s="841" t="s">
        <v>352</v>
      </c>
      <c r="N54" s="841" t="s">
        <v>674</v>
      </c>
      <c r="O54" s="841"/>
      <c r="P54" s="841" t="s">
        <v>5</v>
      </c>
      <c r="Q54" s="841" t="s">
        <v>323</v>
      </c>
      <c r="R54" s="841" t="s">
        <v>652</v>
      </c>
      <c r="S54" s="829"/>
      <c r="T54" s="829" t="s">
        <v>5</v>
      </c>
      <c r="U54" s="829" t="s">
        <v>323</v>
      </c>
      <c r="V54" s="829" t="s">
        <v>652</v>
      </c>
    </row>
    <row r="55" spans="1:22" outlineLevel="1">
      <c r="A55" s="847" t="s">
        <v>102</v>
      </c>
      <c r="B55" s="829" t="s">
        <v>3917</v>
      </c>
      <c r="C55" s="839">
        <v>43343</v>
      </c>
      <c r="D55" s="829" t="s">
        <v>3927</v>
      </c>
      <c r="E55" s="830" t="s">
        <v>3949</v>
      </c>
      <c r="F55" s="831">
        <v>72886</v>
      </c>
      <c r="G55" s="832">
        <v>121.97</v>
      </c>
      <c r="H55" s="829">
        <v>160</v>
      </c>
      <c r="I55" s="829" t="s">
        <v>322</v>
      </c>
      <c r="J55" s="980">
        <f t="shared" si="1"/>
        <v>160</v>
      </c>
      <c r="K55" s="840" t="s">
        <v>667</v>
      </c>
      <c r="L55" s="841" t="s">
        <v>661</v>
      </c>
      <c r="M55" s="841" t="s">
        <v>352</v>
      </c>
      <c r="N55" s="841" t="s">
        <v>674</v>
      </c>
      <c r="O55" s="841"/>
      <c r="P55" s="841" t="s">
        <v>5</v>
      </c>
      <c r="Q55" s="841" t="s">
        <v>323</v>
      </c>
      <c r="R55" s="841" t="s">
        <v>652</v>
      </c>
      <c r="S55" s="829"/>
      <c r="T55" s="829" t="s">
        <v>5</v>
      </c>
      <c r="U55" s="829" t="s">
        <v>323</v>
      </c>
      <c r="V55" s="829" t="s">
        <v>652</v>
      </c>
    </row>
    <row r="56" spans="1:22" outlineLevel="1">
      <c r="A56" s="847" t="s">
        <v>102</v>
      </c>
      <c r="B56" s="829" t="s">
        <v>3917</v>
      </c>
      <c r="C56" s="839">
        <v>43343</v>
      </c>
      <c r="D56" s="829" t="s">
        <v>3927</v>
      </c>
      <c r="E56" s="830" t="s">
        <v>3950</v>
      </c>
      <c r="F56" s="831">
        <v>72886</v>
      </c>
      <c r="G56" s="832">
        <v>99.1</v>
      </c>
      <c r="H56" s="829">
        <v>130</v>
      </c>
      <c r="I56" s="829" t="s">
        <v>322</v>
      </c>
      <c r="J56" s="980">
        <f t="shared" si="1"/>
        <v>130</v>
      </c>
      <c r="K56" s="840" t="s">
        <v>667</v>
      </c>
      <c r="L56" s="841" t="s">
        <v>661</v>
      </c>
      <c r="M56" s="841" t="s">
        <v>352</v>
      </c>
      <c r="N56" s="841" t="s">
        <v>674</v>
      </c>
      <c r="O56" s="841"/>
      <c r="P56" s="841" t="s">
        <v>5</v>
      </c>
      <c r="Q56" s="841" t="s">
        <v>323</v>
      </c>
      <c r="R56" s="841" t="s">
        <v>652</v>
      </c>
      <c r="S56" s="829"/>
      <c r="T56" s="829" t="s">
        <v>5</v>
      </c>
      <c r="U56" s="829" t="s">
        <v>323</v>
      </c>
      <c r="V56" s="829" t="s">
        <v>652</v>
      </c>
    </row>
    <row r="57" spans="1:22" outlineLevel="1">
      <c r="A57" s="847" t="s">
        <v>102</v>
      </c>
      <c r="B57" s="829" t="s">
        <v>3917</v>
      </c>
      <c r="C57" s="839">
        <v>43325</v>
      </c>
      <c r="D57" s="829" t="s">
        <v>3929</v>
      </c>
      <c r="E57" s="830" t="s">
        <v>3951</v>
      </c>
      <c r="F57" s="831">
        <v>72886</v>
      </c>
      <c r="G57" s="832">
        <v>38.119999999999997</v>
      </c>
      <c r="H57" s="829">
        <v>50</v>
      </c>
      <c r="I57" s="829" t="s">
        <v>322</v>
      </c>
      <c r="J57" s="980">
        <f t="shared" si="1"/>
        <v>50</v>
      </c>
      <c r="K57" s="840" t="s">
        <v>683</v>
      </c>
      <c r="L57" s="841" t="s">
        <v>661</v>
      </c>
      <c r="M57" s="841" t="s">
        <v>352</v>
      </c>
      <c r="N57" s="841"/>
      <c r="O57" s="841"/>
      <c r="P57" s="841" t="s">
        <v>5</v>
      </c>
      <c r="Q57" s="841" t="s">
        <v>323</v>
      </c>
      <c r="R57" s="841" t="s">
        <v>652</v>
      </c>
      <c r="S57" s="829"/>
      <c r="T57" s="829" t="s">
        <v>5</v>
      </c>
      <c r="U57" s="829" t="s">
        <v>323</v>
      </c>
      <c r="V57" s="829" t="s">
        <v>652</v>
      </c>
    </row>
    <row r="58" spans="1:22">
      <c r="A58" s="842" t="s">
        <v>647</v>
      </c>
      <c r="B58" s="842"/>
      <c r="C58" s="842"/>
      <c r="D58" s="842"/>
      <c r="E58" s="843"/>
      <c r="F58" s="844"/>
      <c r="G58" s="845">
        <f>SUM(G35:G57)</f>
        <v>2029.31</v>
      </c>
      <c r="H58" s="846">
        <f>SUM(H35:H57)</f>
        <v>2662</v>
      </c>
      <c r="I58" s="842"/>
      <c r="J58" s="1273">
        <f t="shared" si="1"/>
        <v>2662</v>
      </c>
      <c r="K58" s="842"/>
      <c r="L58" s="842"/>
      <c r="M58" s="842"/>
      <c r="N58" s="842"/>
      <c r="O58" s="842"/>
      <c r="P58" s="842"/>
      <c r="Q58" s="842"/>
      <c r="R58" s="842"/>
      <c r="S58" s="829"/>
      <c r="T58" s="829"/>
      <c r="U58" s="829"/>
      <c r="V58" s="829"/>
    </row>
    <row r="59" spans="1:22" outlineLevel="1">
      <c r="A59" s="847" t="s">
        <v>103</v>
      </c>
      <c r="B59" s="829" t="s">
        <v>3917</v>
      </c>
      <c r="C59" s="839">
        <v>43322</v>
      </c>
      <c r="D59" s="829" t="s">
        <v>3933</v>
      </c>
      <c r="E59" s="830" t="s">
        <v>3952</v>
      </c>
      <c r="F59" s="831">
        <v>72886</v>
      </c>
      <c r="G59" s="832">
        <v>45.74</v>
      </c>
      <c r="H59" s="829">
        <v>60</v>
      </c>
      <c r="I59" s="829" t="s">
        <v>322</v>
      </c>
      <c r="J59" s="980">
        <f t="shared" si="1"/>
        <v>60</v>
      </c>
      <c r="K59" s="840" t="s">
        <v>875</v>
      </c>
      <c r="L59" s="841" t="s">
        <v>661</v>
      </c>
      <c r="M59" s="841" t="s">
        <v>352</v>
      </c>
      <c r="N59" s="841"/>
      <c r="O59" s="841"/>
      <c r="P59" s="841" t="s">
        <v>5</v>
      </c>
      <c r="Q59" s="841" t="s">
        <v>323</v>
      </c>
      <c r="R59" s="841" t="s">
        <v>652</v>
      </c>
      <c r="S59" s="829"/>
      <c r="T59" s="829" t="s">
        <v>5</v>
      </c>
      <c r="U59" s="829" t="s">
        <v>323</v>
      </c>
      <c r="V59" s="829" t="s">
        <v>652</v>
      </c>
    </row>
    <row r="60" spans="1:22">
      <c r="A60" s="842" t="s">
        <v>647</v>
      </c>
      <c r="B60" s="842"/>
      <c r="C60" s="842"/>
      <c r="D60" s="842"/>
      <c r="E60" s="843"/>
      <c r="F60" s="844"/>
      <c r="G60" s="845">
        <f>SUM(G59:G59)</f>
        <v>45.74</v>
      </c>
      <c r="H60" s="846">
        <f>SUM(H59:H59)</f>
        <v>60</v>
      </c>
      <c r="I60" s="842"/>
      <c r="J60" s="1273">
        <f t="shared" si="1"/>
        <v>60</v>
      </c>
      <c r="K60" s="842"/>
      <c r="L60" s="842"/>
      <c r="M60" s="842"/>
      <c r="N60" s="842"/>
      <c r="O60" s="842"/>
      <c r="P60" s="842"/>
      <c r="Q60" s="842"/>
      <c r="R60" s="842"/>
      <c r="S60" s="829"/>
      <c r="T60" s="829"/>
      <c r="U60" s="829"/>
      <c r="V60" s="829"/>
    </row>
    <row r="61" spans="1:22" outlineLevel="1">
      <c r="A61" s="847" t="s">
        <v>106</v>
      </c>
      <c r="B61" s="829" t="s">
        <v>3917</v>
      </c>
      <c r="C61" s="839">
        <v>43339</v>
      </c>
      <c r="D61" s="829" t="s">
        <v>3953</v>
      </c>
      <c r="E61" s="830" t="s">
        <v>1660</v>
      </c>
      <c r="F61" s="831">
        <v>72886</v>
      </c>
      <c r="G61" s="832">
        <v>294.86</v>
      </c>
      <c r="H61" s="829">
        <v>386.8</v>
      </c>
      <c r="I61" s="829" t="s">
        <v>322</v>
      </c>
      <c r="J61" s="980">
        <f t="shared" si="1"/>
        <v>386.8</v>
      </c>
      <c r="K61" s="840" t="s">
        <v>650</v>
      </c>
      <c r="L61" s="841" t="s">
        <v>661</v>
      </c>
      <c r="M61" s="841" t="s">
        <v>352</v>
      </c>
      <c r="N61" s="841" t="s">
        <v>1003</v>
      </c>
      <c r="O61" s="841"/>
      <c r="P61" s="841" t="s">
        <v>5</v>
      </c>
      <c r="Q61" s="841" t="s">
        <v>323</v>
      </c>
      <c r="R61" s="841" t="s">
        <v>652</v>
      </c>
      <c r="S61" s="829"/>
      <c r="T61" s="829" t="s">
        <v>5</v>
      </c>
      <c r="U61" s="829" t="s">
        <v>323</v>
      </c>
      <c r="V61" s="829" t="s">
        <v>652</v>
      </c>
    </row>
    <row r="62" spans="1:22" outlineLevel="1">
      <c r="A62" s="847" t="s">
        <v>106</v>
      </c>
      <c r="B62" s="829" t="s">
        <v>3917</v>
      </c>
      <c r="C62" s="839">
        <v>43339</v>
      </c>
      <c r="D62" s="829" t="s">
        <v>3954</v>
      </c>
      <c r="E62" s="830" t="s">
        <v>3482</v>
      </c>
      <c r="F62" s="831">
        <v>72886</v>
      </c>
      <c r="G62" s="832">
        <v>18.170000000000002</v>
      </c>
      <c r="H62" s="829">
        <v>23.83</v>
      </c>
      <c r="I62" s="829" t="s">
        <v>322</v>
      </c>
      <c r="J62" s="980">
        <f t="shared" si="1"/>
        <v>23.83</v>
      </c>
      <c r="K62" s="840" t="s">
        <v>656</v>
      </c>
      <c r="L62" s="841" t="s">
        <v>661</v>
      </c>
      <c r="M62" s="841" t="s">
        <v>352</v>
      </c>
      <c r="N62" s="841" t="s">
        <v>1003</v>
      </c>
      <c r="O62" s="841"/>
      <c r="P62" s="841" t="s">
        <v>5</v>
      </c>
      <c r="Q62" s="841" t="s">
        <v>323</v>
      </c>
      <c r="R62" s="841" t="s">
        <v>652</v>
      </c>
      <c r="S62" s="829"/>
      <c r="T62" s="829" t="s">
        <v>5</v>
      </c>
      <c r="U62" s="829" t="s">
        <v>323</v>
      </c>
      <c r="V62" s="829" t="s">
        <v>652</v>
      </c>
    </row>
    <row r="63" spans="1:22" outlineLevel="1">
      <c r="A63" s="847" t="s">
        <v>106</v>
      </c>
      <c r="B63" s="829" t="s">
        <v>3917</v>
      </c>
      <c r="C63" s="839">
        <v>43339</v>
      </c>
      <c r="D63" s="829" t="s">
        <v>3955</v>
      </c>
      <c r="E63" s="830" t="s">
        <v>2984</v>
      </c>
      <c r="F63" s="831">
        <v>72886</v>
      </c>
      <c r="G63" s="832">
        <v>6.4</v>
      </c>
      <c r="H63" s="829">
        <v>8.4</v>
      </c>
      <c r="I63" s="829" t="s">
        <v>322</v>
      </c>
      <c r="J63" s="980">
        <f t="shared" si="1"/>
        <v>8.4</v>
      </c>
      <c r="K63" s="840" t="s">
        <v>694</v>
      </c>
      <c r="L63" s="841" t="s">
        <v>661</v>
      </c>
      <c r="M63" s="841" t="s">
        <v>352</v>
      </c>
      <c r="N63" s="841" t="s">
        <v>1003</v>
      </c>
      <c r="O63" s="841"/>
      <c r="P63" s="841" t="s">
        <v>5</v>
      </c>
      <c r="Q63" s="841" t="s">
        <v>323</v>
      </c>
      <c r="R63" s="841" t="s">
        <v>652</v>
      </c>
      <c r="S63" s="829"/>
      <c r="T63" s="829" t="s">
        <v>5</v>
      </c>
      <c r="U63" s="829" t="s">
        <v>323</v>
      </c>
      <c r="V63" s="829" t="s">
        <v>652</v>
      </c>
    </row>
    <row r="64" spans="1:22" outlineLevel="1">
      <c r="A64" s="847" t="s">
        <v>106</v>
      </c>
      <c r="B64" s="829" t="s">
        <v>3917</v>
      </c>
      <c r="C64" s="839">
        <v>43340</v>
      </c>
      <c r="D64" s="829" t="s">
        <v>3956</v>
      </c>
      <c r="E64" s="830" t="s">
        <v>3788</v>
      </c>
      <c r="F64" s="831">
        <v>72886</v>
      </c>
      <c r="G64" s="832">
        <v>0.43</v>
      </c>
      <c r="H64" s="829">
        <v>0.56000000000000005</v>
      </c>
      <c r="I64" s="829" t="s">
        <v>322</v>
      </c>
      <c r="J64" s="980">
        <f t="shared" si="1"/>
        <v>0.56000000000000005</v>
      </c>
      <c r="K64" s="840" t="s">
        <v>694</v>
      </c>
      <c r="L64" s="841" t="s">
        <v>661</v>
      </c>
      <c r="M64" s="841" t="s">
        <v>352</v>
      </c>
      <c r="N64" s="841" t="s">
        <v>1003</v>
      </c>
      <c r="O64" s="841"/>
      <c r="P64" s="841" t="s">
        <v>5</v>
      </c>
      <c r="Q64" s="841" t="s">
        <v>323</v>
      </c>
      <c r="R64" s="841" t="s">
        <v>652</v>
      </c>
      <c r="S64" s="829"/>
      <c r="T64" s="829" t="s">
        <v>5</v>
      </c>
      <c r="U64" s="829" t="s">
        <v>323</v>
      </c>
      <c r="V64" s="829" t="s">
        <v>652</v>
      </c>
    </row>
    <row r="65" spans="1:22">
      <c r="A65" s="842" t="s">
        <v>647</v>
      </c>
      <c r="B65" s="842"/>
      <c r="C65" s="842"/>
      <c r="D65" s="842"/>
      <c r="E65" s="843"/>
      <c r="F65" s="844"/>
      <c r="G65" s="845">
        <f>SUM(G61:G64)</f>
        <v>319.86</v>
      </c>
      <c r="H65" s="846">
        <f>SUM(H61:H64)</f>
        <v>419.59</v>
      </c>
      <c r="I65" s="842"/>
      <c r="J65" s="1273">
        <f t="shared" si="1"/>
        <v>419.59</v>
      </c>
      <c r="K65" s="842"/>
      <c r="L65" s="842"/>
      <c r="M65" s="842"/>
      <c r="N65" s="842"/>
      <c r="O65" s="842"/>
      <c r="P65" s="842"/>
      <c r="Q65" s="842"/>
      <c r="R65" s="842"/>
      <c r="S65" s="829"/>
      <c r="T65" s="829"/>
      <c r="U65" s="829"/>
      <c r="V65" s="829"/>
    </row>
    <row r="66" spans="1:22" outlineLevel="1">
      <c r="A66" s="847" t="s">
        <v>107</v>
      </c>
      <c r="B66" s="829" t="s">
        <v>3917</v>
      </c>
      <c r="C66" s="839">
        <v>43339</v>
      </c>
      <c r="D66" s="829" t="s">
        <v>3953</v>
      </c>
      <c r="E66" s="830" t="s">
        <v>1890</v>
      </c>
      <c r="F66" s="831">
        <v>72886</v>
      </c>
      <c r="G66" s="832">
        <v>46.76</v>
      </c>
      <c r="H66" s="829">
        <v>61.34</v>
      </c>
      <c r="I66" s="829" t="s">
        <v>322</v>
      </c>
      <c r="J66" s="980">
        <f t="shared" si="1"/>
        <v>61.34</v>
      </c>
      <c r="K66" s="840" t="s">
        <v>650</v>
      </c>
      <c r="L66" s="841" t="s">
        <v>661</v>
      </c>
      <c r="M66" s="841" t="s">
        <v>352</v>
      </c>
      <c r="N66" s="841" t="s">
        <v>1891</v>
      </c>
      <c r="O66" s="841"/>
      <c r="P66" s="841" t="s">
        <v>5</v>
      </c>
      <c r="Q66" s="841" t="s">
        <v>323</v>
      </c>
      <c r="R66" s="841" t="s">
        <v>652</v>
      </c>
      <c r="S66" s="829"/>
      <c r="T66" s="829" t="s">
        <v>5</v>
      </c>
      <c r="U66" s="829" t="s">
        <v>323</v>
      </c>
      <c r="V66" s="829" t="s">
        <v>652</v>
      </c>
    </row>
    <row r="67" spans="1:22" outlineLevel="1">
      <c r="A67" s="847" t="s">
        <v>107</v>
      </c>
      <c r="B67" s="829" t="s">
        <v>3917</v>
      </c>
      <c r="C67" s="839">
        <v>43339</v>
      </c>
      <c r="D67" s="829" t="s">
        <v>3954</v>
      </c>
      <c r="E67" s="830" t="s">
        <v>1892</v>
      </c>
      <c r="F67" s="831">
        <v>72886</v>
      </c>
      <c r="G67" s="832">
        <v>3.03</v>
      </c>
      <c r="H67" s="829">
        <v>3.98</v>
      </c>
      <c r="I67" s="829" t="s">
        <v>322</v>
      </c>
      <c r="J67" s="980">
        <f t="shared" si="1"/>
        <v>3.98</v>
      </c>
      <c r="K67" s="840" t="s">
        <v>656</v>
      </c>
      <c r="L67" s="841" t="s">
        <v>661</v>
      </c>
      <c r="M67" s="841" t="s">
        <v>352</v>
      </c>
      <c r="N67" s="841" t="s">
        <v>1891</v>
      </c>
      <c r="O67" s="841"/>
      <c r="P67" s="841" t="s">
        <v>5</v>
      </c>
      <c r="Q67" s="841" t="s">
        <v>323</v>
      </c>
      <c r="R67" s="841" t="s">
        <v>652</v>
      </c>
      <c r="S67" s="829"/>
      <c r="T67" s="829" t="s">
        <v>5</v>
      </c>
      <c r="U67" s="829" t="s">
        <v>323</v>
      </c>
      <c r="V67" s="829" t="s">
        <v>652</v>
      </c>
    </row>
    <row r="68" spans="1:22" outlineLevel="1">
      <c r="A68" s="847" t="s">
        <v>107</v>
      </c>
      <c r="B68" s="829" t="s">
        <v>3917</v>
      </c>
      <c r="C68" s="839">
        <v>43340</v>
      </c>
      <c r="D68" s="829" t="s">
        <v>3956</v>
      </c>
      <c r="E68" s="830" t="s">
        <v>3957</v>
      </c>
      <c r="F68" s="831">
        <v>72886</v>
      </c>
      <c r="G68" s="832">
        <v>1.68</v>
      </c>
      <c r="H68" s="829">
        <v>2.21</v>
      </c>
      <c r="I68" s="829" t="s">
        <v>322</v>
      </c>
      <c r="J68" s="980">
        <f t="shared" si="1"/>
        <v>2.21</v>
      </c>
      <c r="K68" s="840" t="s">
        <v>691</v>
      </c>
      <c r="L68" s="841" t="s">
        <v>661</v>
      </c>
      <c r="M68" s="841" t="s">
        <v>352</v>
      </c>
      <c r="N68" s="841" t="s">
        <v>1891</v>
      </c>
      <c r="O68" s="841"/>
      <c r="P68" s="841" t="s">
        <v>5</v>
      </c>
      <c r="Q68" s="841" t="s">
        <v>323</v>
      </c>
      <c r="R68" s="841" t="s">
        <v>652</v>
      </c>
      <c r="S68" s="829"/>
      <c r="T68" s="829" t="s">
        <v>5</v>
      </c>
      <c r="U68" s="829" t="s">
        <v>323</v>
      </c>
      <c r="V68" s="829" t="s">
        <v>652</v>
      </c>
    </row>
    <row r="69" spans="1:22" outlineLevel="1">
      <c r="A69" s="847" t="s">
        <v>107</v>
      </c>
      <c r="B69" s="829" t="s">
        <v>3917</v>
      </c>
      <c r="C69" s="839">
        <v>43334</v>
      </c>
      <c r="D69" s="829" t="s">
        <v>3958</v>
      </c>
      <c r="E69" s="830" t="s">
        <v>3959</v>
      </c>
      <c r="F69" s="831">
        <v>72886</v>
      </c>
      <c r="G69" s="832">
        <v>2.33</v>
      </c>
      <c r="H69" s="829">
        <v>3.05</v>
      </c>
      <c r="I69" s="829" t="s">
        <v>322</v>
      </c>
      <c r="J69" s="980">
        <f t="shared" si="1"/>
        <v>3.05</v>
      </c>
      <c r="K69" s="840" t="s">
        <v>691</v>
      </c>
      <c r="L69" s="841" t="s">
        <v>661</v>
      </c>
      <c r="M69" s="841" t="s">
        <v>352</v>
      </c>
      <c r="N69" s="841" t="s">
        <v>1891</v>
      </c>
      <c r="O69" s="841"/>
      <c r="P69" s="841" t="s">
        <v>5</v>
      </c>
      <c r="Q69" s="841" t="s">
        <v>323</v>
      </c>
      <c r="R69" s="841" t="s">
        <v>652</v>
      </c>
      <c r="S69" s="829"/>
      <c r="T69" s="829" t="s">
        <v>5</v>
      </c>
      <c r="U69" s="829" t="s">
        <v>323</v>
      </c>
      <c r="V69" s="829" t="s">
        <v>652</v>
      </c>
    </row>
    <row r="70" spans="1:22" outlineLevel="1">
      <c r="A70" s="847" t="s">
        <v>107</v>
      </c>
      <c r="B70" s="829" t="s">
        <v>3917</v>
      </c>
      <c r="C70" s="839">
        <v>43334</v>
      </c>
      <c r="D70" s="829" t="s">
        <v>3960</v>
      </c>
      <c r="E70" s="830" t="s">
        <v>3959</v>
      </c>
      <c r="F70" s="831">
        <v>72886</v>
      </c>
      <c r="G70" s="832">
        <v>0.5</v>
      </c>
      <c r="H70" s="829">
        <v>0.66</v>
      </c>
      <c r="I70" s="829" t="s">
        <v>322</v>
      </c>
      <c r="J70" s="980">
        <f t="shared" si="1"/>
        <v>0.66</v>
      </c>
      <c r="K70" s="840" t="s">
        <v>691</v>
      </c>
      <c r="L70" s="841" t="s">
        <v>661</v>
      </c>
      <c r="M70" s="841" t="s">
        <v>352</v>
      </c>
      <c r="N70" s="841" t="s">
        <v>1891</v>
      </c>
      <c r="O70" s="841"/>
      <c r="P70" s="841" t="s">
        <v>5</v>
      </c>
      <c r="Q70" s="841" t="s">
        <v>323</v>
      </c>
      <c r="R70" s="841" t="s">
        <v>652</v>
      </c>
      <c r="S70" s="829"/>
      <c r="T70" s="829" t="s">
        <v>5</v>
      </c>
      <c r="U70" s="829" t="s">
        <v>323</v>
      </c>
      <c r="V70" s="829" t="s">
        <v>652</v>
      </c>
    </row>
    <row r="71" spans="1:22" outlineLevel="1">
      <c r="A71" s="847" t="s">
        <v>107</v>
      </c>
      <c r="B71" s="829" t="s">
        <v>3917</v>
      </c>
      <c r="C71" s="839">
        <v>43339</v>
      </c>
      <c r="D71" s="829" t="s">
        <v>3955</v>
      </c>
      <c r="E71" s="830" t="s">
        <v>1893</v>
      </c>
      <c r="F71" s="831">
        <v>72886</v>
      </c>
      <c r="G71" s="832">
        <v>1.07</v>
      </c>
      <c r="H71" s="829">
        <v>1.4</v>
      </c>
      <c r="I71" s="829" t="s">
        <v>322</v>
      </c>
      <c r="J71" s="980">
        <f t="shared" si="1"/>
        <v>1.4</v>
      </c>
      <c r="K71" s="840" t="s">
        <v>694</v>
      </c>
      <c r="L71" s="841" t="s">
        <v>661</v>
      </c>
      <c r="M71" s="841" t="s">
        <v>352</v>
      </c>
      <c r="N71" s="841" t="s">
        <v>1891</v>
      </c>
      <c r="O71" s="841"/>
      <c r="P71" s="841" t="s">
        <v>5</v>
      </c>
      <c r="Q71" s="841" t="s">
        <v>323</v>
      </c>
      <c r="R71" s="841" t="s">
        <v>652</v>
      </c>
      <c r="S71" s="829"/>
      <c r="T71" s="829" t="s">
        <v>5</v>
      </c>
      <c r="U71" s="829" t="s">
        <v>323</v>
      </c>
      <c r="V71" s="829" t="s">
        <v>652</v>
      </c>
    </row>
    <row r="72" spans="1:22" outlineLevel="1">
      <c r="A72" s="847" t="s">
        <v>107</v>
      </c>
      <c r="B72" s="829" t="s">
        <v>3917</v>
      </c>
      <c r="C72" s="839">
        <v>43340</v>
      </c>
      <c r="D72" s="829" t="s">
        <v>3956</v>
      </c>
      <c r="E72" s="830" t="s">
        <v>1894</v>
      </c>
      <c r="F72" s="831">
        <v>72886</v>
      </c>
      <c r="G72" s="832">
        <v>7.0000000000000007E-2</v>
      </c>
      <c r="H72" s="829">
        <v>0.09</v>
      </c>
      <c r="I72" s="829" t="s">
        <v>322</v>
      </c>
      <c r="J72" s="980">
        <f t="shared" si="1"/>
        <v>0.09</v>
      </c>
      <c r="K72" s="840" t="s">
        <v>694</v>
      </c>
      <c r="L72" s="841" t="s">
        <v>661</v>
      </c>
      <c r="M72" s="841" t="s">
        <v>352</v>
      </c>
      <c r="N72" s="841" t="s">
        <v>1891</v>
      </c>
      <c r="O72" s="841"/>
      <c r="P72" s="841" t="s">
        <v>5</v>
      </c>
      <c r="Q72" s="841" t="s">
        <v>323</v>
      </c>
      <c r="R72" s="841" t="s">
        <v>652</v>
      </c>
      <c r="S72" s="829"/>
      <c r="T72" s="829" t="s">
        <v>5</v>
      </c>
      <c r="U72" s="829" t="s">
        <v>323</v>
      </c>
      <c r="V72" s="829" t="s">
        <v>652</v>
      </c>
    </row>
    <row r="73" spans="1:22">
      <c r="A73" s="842" t="s">
        <v>647</v>
      </c>
      <c r="B73" s="842"/>
      <c r="C73" s="842"/>
      <c r="D73" s="842"/>
      <c r="E73" s="843"/>
      <c r="F73" s="844"/>
      <c r="G73" s="845">
        <f>SUM(G66:G72)</f>
        <v>55.44</v>
      </c>
      <c r="H73" s="846">
        <f>SUM(H66:H72)</f>
        <v>72.73</v>
      </c>
      <c r="I73" s="842"/>
      <c r="J73" s="1273">
        <f t="shared" si="1"/>
        <v>72.73</v>
      </c>
      <c r="K73" s="842"/>
      <c r="L73" s="842"/>
      <c r="M73" s="842"/>
      <c r="N73" s="842"/>
      <c r="O73" s="842"/>
      <c r="P73" s="842"/>
      <c r="Q73" s="842"/>
      <c r="R73" s="842"/>
      <c r="S73" s="829"/>
      <c r="T73" s="829"/>
      <c r="U73" s="829"/>
      <c r="V73" s="829"/>
    </row>
    <row r="74" spans="1:22" outlineLevel="1">
      <c r="A74" s="847" t="s">
        <v>108</v>
      </c>
      <c r="B74" s="829" t="s">
        <v>3917</v>
      </c>
      <c r="C74" s="839">
        <v>43339</v>
      </c>
      <c r="D74" s="829" t="s">
        <v>3953</v>
      </c>
      <c r="E74" s="830" t="s">
        <v>707</v>
      </c>
      <c r="F74" s="831">
        <v>72886</v>
      </c>
      <c r="G74" s="832">
        <v>1799.9</v>
      </c>
      <c r="H74" s="829">
        <v>2361.09</v>
      </c>
      <c r="I74" s="829" t="s">
        <v>322</v>
      </c>
      <c r="J74" s="980">
        <f t="shared" si="1"/>
        <v>2361.09</v>
      </c>
      <c r="K74" s="840" t="s">
        <v>650</v>
      </c>
      <c r="L74" s="841" t="s">
        <v>661</v>
      </c>
      <c r="M74" s="841" t="s">
        <v>352</v>
      </c>
      <c r="N74" s="841" t="s">
        <v>674</v>
      </c>
      <c r="O74" s="841"/>
      <c r="P74" s="841" t="s">
        <v>5</v>
      </c>
      <c r="Q74" s="841" t="s">
        <v>323</v>
      </c>
      <c r="R74" s="841" t="s">
        <v>652</v>
      </c>
      <c r="S74" s="829"/>
      <c r="T74" s="829" t="s">
        <v>5</v>
      </c>
      <c r="U74" s="829" t="s">
        <v>323</v>
      </c>
      <c r="V74" s="829" t="s">
        <v>652</v>
      </c>
    </row>
    <row r="75" spans="1:22" outlineLevel="1">
      <c r="A75" s="847" t="s">
        <v>108</v>
      </c>
      <c r="B75" s="829" t="s">
        <v>3917</v>
      </c>
      <c r="C75" s="839">
        <v>43339</v>
      </c>
      <c r="D75" s="829" t="s">
        <v>3954</v>
      </c>
      <c r="E75" s="830" t="s">
        <v>709</v>
      </c>
      <c r="F75" s="831">
        <v>72886</v>
      </c>
      <c r="G75" s="832">
        <v>114.65</v>
      </c>
      <c r="H75" s="829">
        <v>150.38999999999999</v>
      </c>
      <c r="I75" s="829" t="s">
        <v>322</v>
      </c>
      <c r="J75" s="980">
        <f t="shared" si="1"/>
        <v>150.38999999999999</v>
      </c>
      <c r="K75" s="840" t="s">
        <v>656</v>
      </c>
      <c r="L75" s="841" t="s">
        <v>661</v>
      </c>
      <c r="M75" s="841" t="s">
        <v>352</v>
      </c>
      <c r="N75" s="841" t="s">
        <v>674</v>
      </c>
      <c r="O75" s="841"/>
      <c r="P75" s="841" t="s">
        <v>5</v>
      </c>
      <c r="Q75" s="841" t="s">
        <v>323</v>
      </c>
      <c r="R75" s="841" t="s">
        <v>652</v>
      </c>
      <c r="S75" s="829"/>
      <c r="T75" s="829" t="s">
        <v>5</v>
      </c>
      <c r="U75" s="829" t="s">
        <v>323</v>
      </c>
      <c r="V75" s="829" t="s">
        <v>652</v>
      </c>
    </row>
    <row r="76" spans="1:22" outlineLevel="1">
      <c r="A76" s="847" t="s">
        <v>108</v>
      </c>
      <c r="B76" s="829" t="s">
        <v>3917</v>
      </c>
      <c r="C76" s="839">
        <v>43339</v>
      </c>
      <c r="D76" s="829" t="s">
        <v>3955</v>
      </c>
      <c r="E76" s="830" t="s">
        <v>710</v>
      </c>
      <c r="F76" s="831">
        <v>72886</v>
      </c>
      <c r="G76" s="832">
        <v>40.46</v>
      </c>
      <c r="H76" s="829">
        <v>53.08</v>
      </c>
      <c r="I76" s="829" t="s">
        <v>322</v>
      </c>
      <c r="J76" s="980">
        <f t="shared" si="1"/>
        <v>53.08</v>
      </c>
      <c r="K76" s="840" t="s">
        <v>694</v>
      </c>
      <c r="L76" s="841" t="s">
        <v>661</v>
      </c>
      <c r="M76" s="841" t="s">
        <v>352</v>
      </c>
      <c r="N76" s="841" t="s">
        <v>674</v>
      </c>
      <c r="O76" s="841"/>
      <c r="P76" s="841" t="s">
        <v>5</v>
      </c>
      <c r="Q76" s="841" t="s">
        <v>323</v>
      </c>
      <c r="R76" s="841" t="s">
        <v>652</v>
      </c>
      <c r="S76" s="829"/>
      <c r="T76" s="829" t="s">
        <v>5</v>
      </c>
      <c r="U76" s="829" t="s">
        <v>323</v>
      </c>
      <c r="V76" s="829" t="s">
        <v>652</v>
      </c>
    </row>
    <row r="77" spans="1:22" outlineLevel="1">
      <c r="A77" s="847" t="s">
        <v>108</v>
      </c>
      <c r="B77" s="829" t="s">
        <v>3917</v>
      </c>
      <c r="C77" s="839">
        <v>43340</v>
      </c>
      <c r="D77" s="829" t="s">
        <v>3956</v>
      </c>
      <c r="E77" s="830" t="s">
        <v>2511</v>
      </c>
      <c r="F77" s="831">
        <v>72886</v>
      </c>
      <c r="G77" s="832">
        <v>2.7</v>
      </c>
      <c r="H77" s="829">
        <v>3.54</v>
      </c>
      <c r="I77" s="829" t="s">
        <v>322</v>
      </c>
      <c r="J77" s="980">
        <f t="shared" si="1"/>
        <v>3.54</v>
      </c>
      <c r="K77" s="840" t="s">
        <v>694</v>
      </c>
      <c r="L77" s="841" t="s">
        <v>661</v>
      </c>
      <c r="M77" s="841" t="s">
        <v>352</v>
      </c>
      <c r="N77" s="841" t="s">
        <v>674</v>
      </c>
      <c r="O77" s="841"/>
      <c r="P77" s="841" t="s">
        <v>5</v>
      </c>
      <c r="Q77" s="841" t="s">
        <v>323</v>
      </c>
      <c r="R77" s="841" t="s">
        <v>652</v>
      </c>
      <c r="S77" s="829"/>
      <c r="T77" s="829" t="s">
        <v>5</v>
      </c>
      <c r="U77" s="829" t="s">
        <v>323</v>
      </c>
      <c r="V77" s="829" t="s">
        <v>652</v>
      </c>
    </row>
    <row r="78" spans="1:22">
      <c r="A78" s="842" t="s">
        <v>647</v>
      </c>
      <c r="B78" s="842"/>
      <c r="C78" s="842"/>
      <c r="D78" s="842"/>
      <c r="E78" s="843"/>
      <c r="F78" s="844"/>
      <c r="G78" s="845">
        <f>SUM(G74:G77)</f>
        <v>1957.7100000000003</v>
      </c>
      <c r="H78" s="846">
        <f>SUM(H74:H77)</f>
        <v>2568.1</v>
      </c>
      <c r="I78" s="842"/>
      <c r="J78" s="1273">
        <f t="shared" si="1"/>
        <v>2568.1</v>
      </c>
      <c r="K78" s="842"/>
      <c r="L78" s="842"/>
      <c r="M78" s="842"/>
      <c r="N78" s="842"/>
      <c r="O78" s="842"/>
      <c r="P78" s="842"/>
      <c r="Q78" s="842"/>
      <c r="R78" s="842"/>
      <c r="S78" s="829"/>
      <c r="T78" s="829"/>
      <c r="U78" s="829"/>
      <c r="V78" s="829"/>
    </row>
    <row r="79" spans="1:22" outlineLevel="1">
      <c r="A79" s="847" t="s">
        <v>109</v>
      </c>
      <c r="B79" s="829" t="s">
        <v>3917</v>
      </c>
      <c r="C79" s="839">
        <v>43339</v>
      </c>
      <c r="D79" s="829" t="s">
        <v>3953</v>
      </c>
      <c r="E79" s="830" t="s">
        <v>713</v>
      </c>
      <c r="F79" s="831">
        <v>72886</v>
      </c>
      <c r="G79" s="832">
        <v>1305.81</v>
      </c>
      <c r="H79" s="829">
        <v>1712.94</v>
      </c>
      <c r="I79" s="829" t="s">
        <v>322</v>
      </c>
      <c r="J79" s="980">
        <f t="shared" si="1"/>
        <v>1712.94</v>
      </c>
      <c r="K79" s="840" t="s">
        <v>650</v>
      </c>
      <c r="L79" s="841" t="s">
        <v>661</v>
      </c>
      <c r="M79" s="841" t="s">
        <v>352</v>
      </c>
      <c r="N79" s="841" t="s">
        <v>1021</v>
      </c>
      <c r="O79" s="841"/>
      <c r="P79" s="841" t="s">
        <v>5</v>
      </c>
      <c r="Q79" s="841" t="s">
        <v>323</v>
      </c>
      <c r="R79" s="841" t="s">
        <v>652</v>
      </c>
      <c r="S79" s="829"/>
      <c r="T79" s="829" t="s">
        <v>5</v>
      </c>
      <c r="U79" s="829" t="s">
        <v>323</v>
      </c>
      <c r="V79" s="829" t="s">
        <v>652</v>
      </c>
    </row>
    <row r="80" spans="1:22" outlineLevel="1">
      <c r="A80" s="847" t="s">
        <v>109</v>
      </c>
      <c r="B80" s="829" t="s">
        <v>3917</v>
      </c>
      <c r="C80" s="839">
        <v>43339</v>
      </c>
      <c r="D80" s="829" t="s">
        <v>3954</v>
      </c>
      <c r="E80" s="830" t="s">
        <v>716</v>
      </c>
      <c r="F80" s="831">
        <v>72886</v>
      </c>
      <c r="G80" s="832">
        <v>85.59</v>
      </c>
      <c r="H80" s="829">
        <v>112.28</v>
      </c>
      <c r="I80" s="829" t="s">
        <v>322</v>
      </c>
      <c r="J80" s="980">
        <f t="shared" ref="J80:J111" si="2">H80</f>
        <v>112.28</v>
      </c>
      <c r="K80" s="840" t="s">
        <v>656</v>
      </c>
      <c r="L80" s="841" t="s">
        <v>661</v>
      </c>
      <c r="M80" s="841" t="s">
        <v>352</v>
      </c>
      <c r="N80" s="841" t="s">
        <v>662</v>
      </c>
      <c r="O80" s="841"/>
      <c r="P80" s="841" t="s">
        <v>5</v>
      </c>
      <c r="Q80" s="841" t="s">
        <v>323</v>
      </c>
      <c r="R80" s="841" t="s">
        <v>652</v>
      </c>
      <c r="S80" s="829"/>
      <c r="T80" s="829" t="s">
        <v>5</v>
      </c>
      <c r="U80" s="829" t="s">
        <v>323</v>
      </c>
      <c r="V80" s="829" t="s">
        <v>652</v>
      </c>
    </row>
    <row r="81" spans="1:22" outlineLevel="1">
      <c r="A81" s="847" t="s">
        <v>109</v>
      </c>
      <c r="B81" s="829" t="s">
        <v>3917</v>
      </c>
      <c r="C81" s="839">
        <v>43339</v>
      </c>
      <c r="D81" s="829" t="s">
        <v>3955</v>
      </c>
      <c r="E81" s="830" t="s">
        <v>719</v>
      </c>
      <c r="F81" s="831">
        <v>72886</v>
      </c>
      <c r="G81" s="832">
        <v>30.21</v>
      </c>
      <c r="H81" s="829">
        <v>39.630000000000003</v>
      </c>
      <c r="I81" s="829" t="s">
        <v>322</v>
      </c>
      <c r="J81" s="980">
        <f t="shared" si="2"/>
        <v>39.630000000000003</v>
      </c>
      <c r="K81" s="840" t="s">
        <v>694</v>
      </c>
      <c r="L81" s="841" t="s">
        <v>661</v>
      </c>
      <c r="M81" s="841" t="s">
        <v>352</v>
      </c>
      <c r="N81" s="841" t="s">
        <v>662</v>
      </c>
      <c r="O81" s="841"/>
      <c r="P81" s="841" t="s">
        <v>5</v>
      </c>
      <c r="Q81" s="841" t="s">
        <v>323</v>
      </c>
      <c r="R81" s="841" t="s">
        <v>652</v>
      </c>
      <c r="S81" s="829"/>
      <c r="T81" s="829" t="s">
        <v>5</v>
      </c>
      <c r="U81" s="829" t="s">
        <v>323</v>
      </c>
      <c r="V81" s="829" t="s">
        <v>652</v>
      </c>
    </row>
    <row r="82" spans="1:22" outlineLevel="1">
      <c r="A82" s="847" t="s">
        <v>109</v>
      </c>
      <c r="B82" s="829" t="s">
        <v>3917</v>
      </c>
      <c r="C82" s="839">
        <v>43340</v>
      </c>
      <c r="D82" s="829" t="s">
        <v>3956</v>
      </c>
      <c r="E82" s="830" t="s">
        <v>722</v>
      </c>
      <c r="F82" s="831">
        <v>72886</v>
      </c>
      <c r="G82" s="832">
        <v>2.0099999999999998</v>
      </c>
      <c r="H82" s="829">
        <v>2.64</v>
      </c>
      <c r="I82" s="829" t="s">
        <v>322</v>
      </c>
      <c r="J82" s="980">
        <f t="shared" si="2"/>
        <v>2.64</v>
      </c>
      <c r="K82" s="840" t="s">
        <v>694</v>
      </c>
      <c r="L82" s="841" t="s">
        <v>661</v>
      </c>
      <c r="M82" s="841" t="s">
        <v>352</v>
      </c>
      <c r="N82" s="841" t="s">
        <v>662</v>
      </c>
      <c r="O82" s="841"/>
      <c r="P82" s="841" t="s">
        <v>5</v>
      </c>
      <c r="Q82" s="841" t="s">
        <v>323</v>
      </c>
      <c r="R82" s="841" t="s">
        <v>652</v>
      </c>
      <c r="S82" s="829"/>
      <c r="T82" s="829" t="s">
        <v>5</v>
      </c>
      <c r="U82" s="829" t="s">
        <v>323</v>
      </c>
      <c r="V82" s="829" t="s">
        <v>652</v>
      </c>
    </row>
    <row r="83" spans="1:22">
      <c r="A83" s="842" t="s">
        <v>647</v>
      </c>
      <c r="B83" s="842"/>
      <c r="C83" s="842"/>
      <c r="D83" s="842"/>
      <c r="E83" s="843"/>
      <c r="F83" s="844"/>
      <c r="G83" s="845">
        <f>SUM(G79:G82)</f>
        <v>1423.62</v>
      </c>
      <c r="H83" s="846">
        <f>SUM(H79:H82)</f>
        <v>1867.4900000000002</v>
      </c>
      <c r="I83" s="842"/>
      <c r="J83" s="1273">
        <f t="shared" si="2"/>
        <v>1867.4900000000002</v>
      </c>
      <c r="K83" s="842"/>
      <c r="L83" s="842"/>
      <c r="M83" s="842"/>
      <c r="N83" s="842"/>
      <c r="O83" s="842"/>
      <c r="P83" s="842"/>
      <c r="Q83" s="842"/>
      <c r="R83" s="842"/>
      <c r="S83" s="829"/>
      <c r="T83" s="829"/>
      <c r="U83" s="829"/>
      <c r="V83" s="829"/>
    </row>
    <row r="84" spans="1:22" outlineLevel="1">
      <c r="A84" s="847" t="s">
        <v>110</v>
      </c>
      <c r="B84" s="829" t="s">
        <v>3917</v>
      </c>
      <c r="C84" s="839">
        <v>43339</v>
      </c>
      <c r="D84" s="829" t="s">
        <v>3953</v>
      </c>
      <c r="E84" s="830" t="s">
        <v>713</v>
      </c>
      <c r="F84" s="831">
        <v>72886</v>
      </c>
      <c r="G84" s="832">
        <v>1305.81</v>
      </c>
      <c r="H84" s="829">
        <v>1712.94</v>
      </c>
      <c r="I84" s="829" t="s">
        <v>322</v>
      </c>
      <c r="J84" s="980">
        <f t="shared" si="2"/>
        <v>1712.94</v>
      </c>
      <c r="K84" s="840" t="s">
        <v>650</v>
      </c>
      <c r="L84" s="841" t="s">
        <v>661</v>
      </c>
      <c r="M84" s="841" t="s">
        <v>352</v>
      </c>
      <c r="N84" s="841" t="s">
        <v>1021</v>
      </c>
      <c r="O84" s="841"/>
      <c r="P84" s="841" t="s">
        <v>5</v>
      </c>
      <c r="Q84" s="841" t="s">
        <v>323</v>
      </c>
      <c r="R84" s="841" t="s">
        <v>652</v>
      </c>
      <c r="S84" s="829"/>
      <c r="T84" s="829" t="s">
        <v>5</v>
      </c>
      <c r="U84" s="829" t="s">
        <v>323</v>
      </c>
      <c r="V84" s="829" t="s">
        <v>652</v>
      </c>
    </row>
    <row r="85" spans="1:22" outlineLevel="1">
      <c r="A85" s="847" t="s">
        <v>110</v>
      </c>
      <c r="B85" s="829" t="s">
        <v>3917</v>
      </c>
      <c r="C85" s="839">
        <v>43339</v>
      </c>
      <c r="D85" s="829" t="s">
        <v>3954</v>
      </c>
      <c r="E85" s="830" t="s">
        <v>716</v>
      </c>
      <c r="F85" s="831">
        <v>72886</v>
      </c>
      <c r="G85" s="832">
        <v>85.59</v>
      </c>
      <c r="H85" s="829">
        <v>112.28</v>
      </c>
      <c r="I85" s="829" t="s">
        <v>322</v>
      </c>
      <c r="J85" s="980">
        <f t="shared" si="2"/>
        <v>112.28</v>
      </c>
      <c r="K85" s="840" t="s">
        <v>656</v>
      </c>
      <c r="L85" s="841" t="s">
        <v>661</v>
      </c>
      <c r="M85" s="841" t="s">
        <v>352</v>
      </c>
      <c r="N85" s="841" t="s">
        <v>662</v>
      </c>
      <c r="O85" s="841"/>
      <c r="P85" s="841" t="s">
        <v>5</v>
      </c>
      <c r="Q85" s="841" t="s">
        <v>323</v>
      </c>
      <c r="R85" s="841" t="s">
        <v>652</v>
      </c>
      <c r="S85" s="829"/>
      <c r="T85" s="829" t="s">
        <v>5</v>
      </c>
      <c r="U85" s="829" t="s">
        <v>323</v>
      </c>
      <c r="V85" s="829" t="s">
        <v>652</v>
      </c>
    </row>
    <row r="86" spans="1:22" outlineLevel="1">
      <c r="A86" s="847" t="s">
        <v>110</v>
      </c>
      <c r="B86" s="829" t="s">
        <v>3917</v>
      </c>
      <c r="C86" s="839">
        <v>43339</v>
      </c>
      <c r="D86" s="829" t="s">
        <v>3955</v>
      </c>
      <c r="E86" s="830" t="s">
        <v>719</v>
      </c>
      <c r="F86" s="831">
        <v>72886</v>
      </c>
      <c r="G86" s="832">
        <v>30.21</v>
      </c>
      <c r="H86" s="829">
        <v>39.630000000000003</v>
      </c>
      <c r="I86" s="829" t="s">
        <v>322</v>
      </c>
      <c r="J86" s="980">
        <f t="shared" si="2"/>
        <v>39.630000000000003</v>
      </c>
      <c r="K86" s="840" t="s">
        <v>694</v>
      </c>
      <c r="L86" s="841" t="s">
        <v>661</v>
      </c>
      <c r="M86" s="841" t="s">
        <v>352</v>
      </c>
      <c r="N86" s="841" t="s">
        <v>662</v>
      </c>
      <c r="O86" s="841"/>
      <c r="P86" s="841" t="s">
        <v>5</v>
      </c>
      <c r="Q86" s="841" t="s">
        <v>323</v>
      </c>
      <c r="R86" s="841" t="s">
        <v>652</v>
      </c>
      <c r="S86" s="829"/>
      <c r="T86" s="829" t="s">
        <v>5</v>
      </c>
      <c r="U86" s="829" t="s">
        <v>323</v>
      </c>
      <c r="V86" s="829" t="s">
        <v>652</v>
      </c>
    </row>
    <row r="87" spans="1:22" outlineLevel="1">
      <c r="A87" s="847" t="s">
        <v>110</v>
      </c>
      <c r="B87" s="829" t="s">
        <v>3917</v>
      </c>
      <c r="C87" s="839">
        <v>43340</v>
      </c>
      <c r="D87" s="829" t="s">
        <v>3956</v>
      </c>
      <c r="E87" s="830" t="s">
        <v>722</v>
      </c>
      <c r="F87" s="831">
        <v>72886</v>
      </c>
      <c r="G87" s="832">
        <v>2.0099999999999998</v>
      </c>
      <c r="H87" s="829">
        <v>2.64</v>
      </c>
      <c r="I87" s="829" t="s">
        <v>322</v>
      </c>
      <c r="J87" s="980">
        <f t="shared" si="2"/>
        <v>2.64</v>
      </c>
      <c r="K87" s="840" t="s">
        <v>694</v>
      </c>
      <c r="L87" s="841" t="s">
        <v>661</v>
      </c>
      <c r="M87" s="841" t="s">
        <v>352</v>
      </c>
      <c r="N87" s="841" t="s">
        <v>662</v>
      </c>
      <c r="O87" s="841"/>
      <c r="P87" s="841" t="s">
        <v>5</v>
      </c>
      <c r="Q87" s="841" t="s">
        <v>323</v>
      </c>
      <c r="R87" s="841" t="s">
        <v>652</v>
      </c>
      <c r="S87" s="829"/>
      <c r="T87" s="829" t="s">
        <v>5</v>
      </c>
      <c r="U87" s="829" t="s">
        <v>323</v>
      </c>
      <c r="V87" s="829" t="s">
        <v>652</v>
      </c>
    </row>
    <row r="88" spans="1:22">
      <c r="A88" s="842" t="s">
        <v>647</v>
      </c>
      <c r="B88" s="842"/>
      <c r="C88" s="842"/>
      <c r="D88" s="842"/>
      <c r="E88" s="843"/>
      <c r="F88" s="844"/>
      <c r="G88" s="845">
        <f>SUM(G84:G87)</f>
        <v>1423.62</v>
      </c>
      <c r="H88" s="846">
        <f>SUM(H84:H87)</f>
        <v>1867.4900000000002</v>
      </c>
      <c r="I88" s="842"/>
      <c r="J88" s="1273">
        <f t="shared" si="2"/>
        <v>1867.4900000000002</v>
      </c>
      <c r="K88" s="842"/>
      <c r="L88" s="842"/>
      <c r="M88" s="842"/>
      <c r="N88" s="842"/>
      <c r="O88" s="842"/>
      <c r="P88" s="842"/>
      <c r="Q88" s="842"/>
      <c r="R88" s="842"/>
      <c r="S88" s="829"/>
      <c r="T88" s="829"/>
      <c r="U88" s="829"/>
      <c r="V88" s="829"/>
    </row>
    <row r="89" spans="1:22" outlineLevel="1">
      <c r="A89" s="847" t="s">
        <v>112</v>
      </c>
      <c r="B89" s="829" t="s">
        <v>3917</v>
      </c>
      <c r="C89" s="839">
        <v>43339</v>
      </c>
      <c r="D89" s="829" t="s">
        <v>3953</v>
      </c>
      <c r="E89" s="830" t="s">
        <v>724</v>
      </c>
      <c r="F89" s="831">
        <v>72886</v>
      </c>
      <c r="G89" s="832">
        <v>1103.0899999999999</v>
      </c>
      <c r="H89" s="829">
        <v>1447.02</v>
      </c>
      <c r="I89" s="829" t="s">
        <v>322</v>
      </c>
      <c r="J89" s="980">
        <f t="shared" si="2"/>
        <v>1447.02</v>
      </c>
      <c r="K89" s="840" t="s">
        <v>650</v>
      </c>
      <c r="L89" s="841" t="s">
        <v>661</v>
      </c>
      <c r="M89" s="841" t="s">
        <v>352</v>
      </c>
      <c r="N89" s="841" t="s">
        <v>725</v>
      </c>
      <c r="O89" s="841"/>
      <c r="P89" s="841" t="s">
        <v>5</v>
      </c>
      <c r="Q89" s="841" t="s">
        <v>323</v>
      </c>
      <c r="R89" s="841" t="s">
        <v>652</v>
      </c>
      <c r="S89" s="829"/>
      <c r="T89" s="829" t="s">
        <v>5</v>
      </c>
      <c r="U89" s="829" t="s">
        <v>323</v>
      </c>
      <c r="V89" s="829" t="s">
        <v>652</v>
      </c>
    </row>
    <row r="90" spans="1:22" outlineLevel="1">
      <c r="A90" s="847" t="s">
        <v>112</v>
      </c>
      <c r="B90" s="829" t="s">
        <v>3917</v>
      </c>
      <c r="C90" s="839">
        <v>43339</v>
      </c>
      <c r="D90" s="829" t="s">
        <v>3954</v>
      </c>
      <c r="E90" s="830" t="s">
        <v>727</v>
      </c>
      <c r="F90" s="831">
        <v>72886</v>
      </c>
      <c r="G90" s="832">
        <v>70.27</v>
      </c>
      <c r="H90" s="829">
        <v>92.18</v>
      </c>
      <c r="I90" s="829" t="s">
        <v>322</v>
      </c>
      <c r="J90" s="980">
        <f t="shared" si="2"/>
        <v>92.18</v>
      </c>
      <c r="K90" s="840" t="s">
        <v>656</v>
      </c>
      <c r="L90" s="841" t="s">
        <v>661</v>
      </c>
      <c r="M90" s="841" t="s">
        <v>352</v>
      </c>
      <c r="N90" s="841" t="s">
        <v>725</v>
      </c>
      <c r="O90" s="841"/>
      <c r="P90" s="841" t="s">
        <v>5</v>
      </c>
      <c r="Q90" s="841" t="s">
        <v>323</v>
      </c>
      <c r="R90" s="841" t="s">
        <v>652</v>
      </c>
      <c r="S90" s="829"/>
      <c r="T90" s="829" t="s">
        <v>5</v>
      </c>
      <c r="U90" s="829" t="s">
        <v>323</v>
      </c>
      <c r="V90" s="829" t="s">
        <v>652</v>
      </c>
    </row>
    <row r="91" spans="1:22" outlineLevel="1">
      <c r="A91" s="847" t="s">
        <v>112</v>
      </c>
      <c r="B91" s="829" t="s">
        <v>3917</v>
      </c>
      <c r="C91" s="839">
        <v>43340</v>
      </c>
      <c r="D91" s="829" t="s">
        <v>3956</v>
      </c>
      <c r="E91" s="830" t="s">
        <v>3961</v>
      </c>
      <c r="F91" s="831">
        <v>72886</v>
      </c>
      <c r="G91" s="832">
        <v>1.65</v>
      </c>
      <c r="H91" s="829">
        <v>2.17</v>
      </c>
      <c r="I91" s="829" t="s">
        <v>322</v>
      </c>
      <c r="J91" s="980">
        <f t="shared" si="2"/>
        <v>2.17</v>
      </c>
      <c r="K91" s="840" t="s">
        <v>694</v>
      </c>
      <c r="L91" s="841" t="s">
        <v>661</v>
      </c>
      <c r="M91" s="841" t="s">
        <v>352</v>
      </c>
      <c r="N91" s="841" t="s">
        <v>725</v>
      </c>
      <c r="O91" s="841"/>
      <c r="P91" s="841" t="s">
        <v>5</v>
      </c>
      <c r="Q91" s="841" t="s">
        <v>323</v>
      </c>
      <c r="R91" s="841" t="s">
        <v>652</v>
      </c>
      <c r="S91" s="829"/>
      <c r="T91" s="829" t="s">
        <v>5</v>
      </c>
      <c r="U91" s="829" t="s">
        <v>323</v>
      </c>
      <c r="V91" s="829" t="s">
        <v>652</v>
      </c>
    </row>
    <row r="92" spans="1:22" outlineLevel="1">
      <c r="A92" s="847" t="s">
        <v>112</v>
      </c>
      <c r="B92" s="829" t="s">
        <v>3917</v>
      </c>
      <c r="C92" s="839">
        <v>43339</v>
      </c>
      <c r="D92" s="829" t="s">
        <v>3955</v>
      </c>
      <c r="E92" s="830" t="s">
        <v>731</v>
      </c>
      <c r="F92" s="831">
        <v>72886</v>
      </c>
      <c r="G92" s="832">
        <v>24.8</v>
      </c>
      <c r="H92" s="829">
        <v>32.53</v>
      </c>
      <c r="I92" s="829" t="s">
        <v>322</v>
      </c>
      <c r="J92" s="980">
        <f t="shared" si="2"/>
        <v>32.53</v>
      </c>
      <c r="K92" s="840" t="s">
        <v>694</v>
      </c>
      <c r="L92" s="841" t="s">
        <v>661</v>
      </c>
      <c r="M92" s="841" t="s">
        <v>352</v>
      </c>
      <c r="N92" s="841" t="s">
        <v>725</v>
      </c>
      <c r="O92" s="841"/>
      <c r="P92" s="841" t="s">
        <v>5</v>
      </c>
      <c r="Q92" s="841" t="s">
        <v>323</v>
      </c>
      <c r="R92" s="841" t="s">
        <v>652</v>
      </c>
      <c r="S92" s="829"/>
      <c r="T92" s="829" t="s">
        <v>5</v>
      </c>
      <c r="U92" s="829" t="s">
        <v>323</v>
      </c>
      <c r="V92" s="829" t="s">
        <v>652</v>
      </c>
    </row>
    <row r="93" spans="1:22">
      <c r="A93" s="842" t="s">
        <v>647</v>
      </c>
      <c r="B93" s="842"/>
      <c r="C93" s="842"/>
      <c r="D93" s="842"/>
      <c r="E93" s="843"/>
      <c r="F93" s="844"/>
      <c r="G93" s="845">
        <f>SUM(G89:G92)</f>
        <v>1199.81</v>
      </c>
      <c r="H93" s="846">
        <f>SUM(H89:H92)</f>
        <v>1573.9</v>
      </c>
      <c r="I93" s="842"/>
      <c r="J93" s="1273">
        <f t="shared" si="2"/>
        <v>1573.9</v>
      </c>
      <c r="K93" s="842"/>
      <c r="L93" s="842"/>
      <c r="M93" s="842"/>
      <c r="N93" s="842"/>
      <c r="O93" s="842"/>
      <c r="P93" s="842"/>
      <c r="Q93" s="842"/>
      <c r="R93" s="842"/>
      <c r="S93" s="829"/>
      <c r="T93" s="829"/>
      <c r="U93" s="829"/>
      <c r="V93" s="829"/>
    </row>
    <row r="94" spans="1:22" outlineLevel="1">
      <c r="A94" s="847" t="s">
        <v>113</v>
      </c>
      <c r="B94" s="829" t="s">
        <v>3917</v>
      </c>
      <c r="C94" s="839">
        <v>43339</v>
      </c>
      <c r="D94" s="829" t="s">
        <v>3953</v>
      </c>
      <c r="E94" s="830" t="s">
        <v>745</v>
      </c>
      <c r="F94" s="831">
        <v>72886</v>
      </c>
      <c r="G94" s="832">
        <v>331.18</v>
      </c>
      <c r="H94" s="829">
        <v>434.44</v>
      </c>
      <c r="I94" s="829" t="s">
        <v>322</v>
      </c>
      <c r="J94" s="980">
        <f t="shared" si="2"/>
        <v>434.44</v>
      </c>
      <c r="K94" s="840" t="s">
        <v>650</v>
      </c>
      <c r="L94" s="841" t="s">
        <v>661</v>
      </c>
      <c r="M94" s="841" t="s">
        <v>352</v>
      </c>
      <c r="N94" s="841" t="s">
        <v>746</v>
      </c>
      <c r="O94" s="841"/>
      <c r="P94" s="841" t="s">
        <v>5</v>
      </c>
      <c r="Q94" s="841" t="s">
        <v>323</v>
      </c>
      <c r="R94" s="841" t="s">
        <v>652</v>
      </c>
      <c r="S94" s="829"/>
      <c r="T94" s="829" t="s">
        <v>5</v>
      </c>
      <c r="U94" s="829" t="s">
        <v>323</v>
      </c>
      <c r="V94" s="829" t="s">
        <v>652</v>
      </c>
    </row>
    <row r="95" spans="1:22" outlineLevel="1">
      <c r="A95" s="847" t="s">
        <v>113</v>
      </c>
      <c r="B95" s="829" t="s">
        <v>3917</v>
      </c>
      <c r="C95" s="839">
        <v>43339</v>
      </c>
      <c r="D95" s="829" t="s">
        <v>3954</v>
      </c>
      <c r="E95" s="830" t="s">
        <v>747</v>
      </c>
      <c r="F95" s="831">
        <v>72886</v>
      </c>
      <c r="G95" s="832">
        <v>20.84</v>
      </c>
      <c r="H95" s="829">
        <v>27.34</v>
      </c>
      <c r="I95" s="829" t="s">
        <v>322</v>
      </c>
      <c r="J95" s="980">
        <f t="shared" si="2"/>
        <v>27.34</v>
      </c>
      <c r="K95" s="840" t="s">
        <v>656</v>
      </c>
      <c r="L95" s="841" t="s">
        <v>661</v>
      </c>
      <c r="M95" s="841" t="s">
        <v>352</v>
      </c>
      <c r="N95" s="841" t="s">
        <v>746</v>
      </c>
      <c r="O95" s="841"/>
      <c r="P95" s="841" t="s">
        <v>5</v>
      </c>
      <c r="Q95" s="841" t="s">
        <v>323</v>
      </c>
      <c r="R95" s="841" t="s">
        <v>652</v>
      </c>
      <c r="S95" s="829"/>
      <c r="T95" s="829" t="s">
        <v>5</v>
      </c>
      <c r="U95" s="829" t="s">
        <v>323</v>
      </c>
      <c r="V95" s="829" t="s">
        <v>652</v>
      </c>
    </row>
    <row r="96" spans="1:22" outlineLevel="1">
      <c r="A96" s="847" t="s">
        <v>113</v>
      </c>
      <c r="B96" s="829" t="s">
        <v>3917</v>
      </c>
      <c r="C96" s="839">
        <v>43339</v>
      </c>
      <c r="D96" s="829" t="s">
        <v>3955</v>
      </c>
      <c r="E96" s="830" t="s">
        <v>748</v>
      </c>
      <c r="F96" s="831">
        <v>72886</v>
      </c>
      <c r="G96" s="832">
        <v>7.36</v>
      </c>
      <c r="H96" s="829">
        <v>9.65</v>
      </c>
      <c r="I96" s="829" t="s">
        <v>322</v>
      </c>
      <c r="J96" s="980">
        <f t="shared" si="2"/>
        <v>9.65</v>
      </c>
      <c r="K96" s="840" t="s">
        <v>694</v>
      </c>
      <c r="L96" s="841" t="s">
        <v>661</v>
      </c>
      <c r="M96" s="841" t="s">
        <v>352</v>
      </c>
      <c r="N96" s="841" t="s">
        <v>746</v>
      </c>
      <c r="O96" s="841"/>
      <c r="P96" s="841" t="s">
        <v>5</v>
      </c>
      <c r="Q96" s="841" t="s">
        <v>323</v>
      </c>
      <c r="R96" s="841" t="s">
        <v>652</v>
      </c>
      <c r="S96" s="829"/>
      <c r="T96" s="829" t="s">
        <v>5</v>
      </c>
      <c r="U96" s="829" t="s">
        <v>323</v>
      </c>
      <c r="V96" s="829" t="s">
        <v>652</v>
      </c>
    </row>
    <row r="97" spans="1:22" outlineLevel="1">
      <c r="A97" s="847" t="s">
        <v>113</v>
      </c>
      <c r="B97" s="829" t="s">
        <v>3917</v>
      </c>
      <c r="C97" s="839">
        <v>43340</v>
      </c>
      <c r="D97" s="829" t="s">
        <v>3956</v>
      </c>
      <c r="E97" s="830" t="s">
        <v>754</v>
      </c>
      <c r="F97" s="831">
        <v>72886</v>
      </c>
      <c r="G97" s="832">
        <v>0.49</v>
      </c>
      <c r="H97" s="829">
        <v>0.64</v>
      </c>
      <c r="I97" s="829" t="s">
        <v>322</v>
      </c>
      <c r="J97" s="980">
        <f t="shared" si="2"/>
        <v>0.64</v>
      </c>
      <c r="K97" s="840" t="s">
        <v>694</v>
      </c>
      <c r="L97" s="841" t="s">
        <v>661</v>
      </c>
      <c r="M97" s="841" t="s">
        <v>352</v>
      </c>
      <c r="N97" s="841" t="s">
        <v>746</v>
      </c>
      <c r="O97" s="841"/>
      <c r="P97" s="841" t="s">
        <v>5</v>
      </c>
      <c r="Q97" s="841" t="s">
        <v>323</v>
      </c>
      <c r="R97" s="841" t="s">
        <v>652</v>
      </c>
      <c r="S97" s="829"/>
      <c r="T97" s="829" t="s">
        <v>5</v>
      </c>
      <c r="U97" s="829" t="s">
        <v>323</v>
      </c>
      <c r="V97" s="829" t="s">
        <v>652</v>
      </c>
    </row>
    <row r="98" spans="1:22">
      <c r="A98" s="842" t="s">
        <v>647</v>
      </c>
      <c r="B98" s="842"/>
      <c r="C98" s="842"/>
      <c r="D98" s="842"/>
      <c r="E98" s="843"/>
      <c r="F98" s="844"/>
      <c r="G98" s="845">
        <f>SUM(G94:G97)</f>
        <v>359.87</v>
      </c>
      <c r="H98" s="846">
        <f>SUM(H94:H97)</f>
        <v>472.06999999999994</v>
      </c>
      <c r="I98" s="842"/>
      <c r="J98" s="1273">
        <f t="shared" si="2"/>
        <v>472.06999999999994</v>
      </c>
      <c r="K98" s="842"/>
      <c r="L98" s="842"/>
      <c r="M98" s="842"/>
      <c r="N98" s="842"/>
      <c r="O98" s="842"/>
      <c r="P98" s="842"/>
      <c r="Q98" s="842"/>
      <c r="R98" s="842"/>
      <c r="S98" s="829"/>
      <c r="T98" s="829"/>
      <c r="U98" s="829"/>
      <c r="V98" s="829"/>
    </row>
    <row r="99" spans="1:22" outlineLevel="1">
      <c r="A99" s="847" t="s">
        <v>114</v>
      </c>
      <c r="B99" s="829" t="s">
        <v>3917</v>
      </c>
      <c r="C99" s="839">
        <v>43339</v>
      </c>
      <c r="D99" s="829" t="s">
        <v>3953</v>
      </c>
      <c r="E99" s="830" t="s">
        <v>798</v>
      </c>
      <c r="F99" s="831">
        <v>72886</v>
      </c>
      <c r="G99" s="832">
        <v>427.57</v>
      </c>
      <c r="H99" s="829">
        <v>560.88</v>
      </c>
      <c r="I99" s="829" t="s">
        <v>322</v>
      </c>
      <c r="J99" s="980">
        <f t="shared" si="2"/>
        <v>560.88</v>
      </c>
      <c r="K99" s="840" t="s">
        <v>650</v>
      </c>
      <c r="L99" s="841" t="s">
        <v>661</v>
      </c>
      <c r="M99" s="841" t="s">
        <v>352</v>
      </c>
      <c r="N99" s="841" t="s">
        <v>799</v>
      </c>
      <c r="O99" s="841"/>
      <c r="P99" s="841" t="s">
        <v>5</v>
      </c>
      <c r="Q99" s="841" t="s">
        <v>323</v>
      </c>
      <c r="R99" s="841" t="s">
        <v>652</v>
      </c>
      <c r="S99" s="829"/>
      <c r="T99" s="829" t="s">
        <v>5</v>
      </c>
      <c r="U99" s="829" t="s">
        <v>323</v>
      </c>
      <c r="V99" s="829" t="s">
        <v>652</v>
      </c>
    </row>
    <row r="100" spans="1:22" outlineLevel="1">
      <c r="A100" s="847" t="s">
        <v>114</v>
      </c>
      <c r="B100" s="829" t="s">
        <v>3917</v>
      </c>
      <c r="C100" s="839">
        <v>43339</v>
      </c>
      <c r="D100" s="829" t="s">
        <v>3954</v>
      </c>
      <c r="E100" s="830" t="s">
        <v>800</v>
      </c>
      <c r="F100" s="831">
        <v>72886</v>
      </c>
      <c r="G100" s="832">
        <v>26.88</v>
      </c>
      <c r="H100" s="829">
        <v>35.26</v>
      </c>
      <c r="I100" s="829" t="s">
        <v>322</v>
      </c>
      <c r="J100" s="980">
        <f t="shared" si="2"/>
        <v>35.26</v>
      </c>
      <c r="K100" s="840" t="s">
        <v>656</v>
      </c>
      <c r="L100" s="841" t="s">
        <v>661</v>
      </c>
      <c r="M100" s="841" t="s">
        <v>352</v>
      </c>
      <c r="N100" s="841" t="s">
        <v>799</v>
      </c>
      <c r="O100" s="841"/>
      <c r="P100" s="841" t="s">
        <v>5</v>
      </c>
      <c r="Q100" s="841" t="s">
        <v>323</v>
      </c>
      <c r="R100" s="841" t="s">
        <v>652</v>
      </c>
      <c r="S100" s="829"/>
      <c r="T100" s="829" t="s">
        <v>5</v>
      </c>
      <c r="U100" s="829" t="s">
        <v>323</v>
      </c>
      <c r="V100" s="829" t="s">
        <v>652</v>
      </c>
    </row>
    <row r="101" spans="1:22" outlineLevel="1">
      <c r="A101" s="847" t="s">
        <v>114</v>
      </c>
      <c r="B101" s="829" t="s">
        <v>3917</v>
      </c>
      <c r="C101" s="839">
        <v>43339</v>
      </c>
      <c r="D101" s="829" t="s">
        <v>3955</v>
      </c>
      <c r="E101" s="830" t="s">
        <v>801</v>
      </c>
      <c r="F101" s="831">
        <v>72886</v>
      </c>
      <c r="G101" s="832">
        <v>9.48</v>
      </c>
      <c r="H101" s="829">
        <v>12.44</v>
      </c>
      <c r="I101" s="829" t="s">
        <v>322</v>
      </c>
      <c r="J101" s="980">
        <f t="shared" si="2"/>
        <v>12.44</v>
      </c>
      <c r="K101" s="840" t="s">
        <v>694</v>
      </c>
      <c r="L101" s="841" t="s">
        <v>661</v>
      </c>
      <c r="M101" s="841" t="s">
        <v>352</v>
      </c>
      <c r="N101" s="841" t="s">
        <v>799</v>
      </c>
      <c r="O101" s="841"/>
      <c r="P101" s="841" t="s">
        <v>5</v>
      </c>
      <c r="Q101" s="841" t="s">
        <v>323</v>
      </c>
      <c r="R101" s="841" t="s">
        <v>652</v>
      </c>
      <c r="S101" s="829"/>
      <c r="T101" s="829" t="s">
        <v>5</v>
      </c>
      <c r="U101" s="829" t="s">
        <v>323</v>
      </c>
      <c r="V101" s="829" t="s">
        <v>652</v>
      </c>
    </row>
    <row r="102" spans="1:22" outlineLevel="1">
      <c r="A102" s="847" t="s">
        <v>114</v>
      </c>
      <c r="B102" s="829" t="s">
        <v>3917</v>
      </c>
      <c r="C102" s="839">
        <v>43340</v>
      </c>
      <c r="D102" s="829" t="s">
        <v>3956</v>
      </c>
      <c r="E102" s="830" t="s">
        <v>804</v>
      </c>
      <c r="F102" s="831">
        <v>72886</v>
      </c>
      <c r="G102" s="832">
        <v>0.85</v>
      </c>
      <c r="H102" s="829">
        <v>1.1100000000000001</v>
      </c>
      <c r="I102" s="829" t="s">
        <v>322</v>
      </c>
      <c r="J102" s="980">
        <f t="shared" si="2"/>
        <v>1.1100000000000001</v>
      </c>
      <c r="K102" s="840" t="s">
        <v>694</v>
      </c>
      <c r="L102" s="841" t="s">
        <v>661</v>
      </c>
      <c r="M102" s="841" t="s">
        <v>352</v>
      </c>
      <c r="N102" s="841" t="s">
        <v>799</v>
      </c>
      <c r="O102" s="841"/>
      <c r="P102" s="841" t="s">
        <v>5</v>
      </c>
      <c r="Q102" s="841" t="s">
        <v>323</v>
      </c>
      <c r="R102" s="841" t="s">
        <v>652</v>
      </c>
      <c r="S102" s="829"/>
      <c r="T102" s="829" t="s">
        <v>5</v>
      </c>
      <c r="U102" s="829" t="s">
        <v>323</v>
      </c>
      <c r="V102" s="829" t="s">
        <v>652</v>
      </c>
    </row>
    <row r="103" spans="1:22">
      <c r="A103" s="842" t="s">
        <v>647</v>
      </c>
      <c r="B103" s="842"/>
      <c r="C103" s="842"/>
      <c r="D103" s="842"/>
      <c r="E103" s="843"/>
      <c r="F103" s="844"/>
      <c r="G103" s="845">
        <f>SUM(G99:G102)</f>
        <v>464.78000000000003</v>
      </c>
      <c r="H103" s="846">
        <f>SUM(H99:H102)</f>
        <v>609.69000000000005</v>
      </c>
      <c r="I103" s="842"/>
      <c r="J103" s="1273">
        <f t="shared" si="2"/>
        <v>609.69000000000005</v>
      </c>
      <c r="K103" s="842"/>
      <c r="L103" s="842"/>
      <c r="M103" s="842"/>
      <c r="N103" s="842"/>
      <c r="O103" s="842"/>
      <c r="P103" s="842"/>
      <c r="Q103" s="842"/>
      <c r="R103" s="842"/>
      <c r="S103" s="829"/>
      <c r="T103" s="829"/>
      <c r="U103" s="829"/>
      <c r="V103" s="829"/>
    </row>
    <row r="104" spans="1:22" outlineLevel="1">
      <c r="A104" s="847" t="s">
        <v>115</v>
      </c>
      <c r="B104" s="829" t="s">
        <v>3917</v>
      </c>
      <c r="C104" s="839">
        <v>43339</v>
      </c>
      <c r="D104" s="829" t="s">
        <v>3953</v>
      </c>
      <c r="E104" s="830" t="s">
        <v>759</v>
      </c>
      <c r="F104" s="831">
        <v>72886</v>
      </c>
      <c r="G104" s="832">
        <v>253.78</v>
      </c>
      <c r="H104" s="829">
        <v>332.91</v>
      </c>
      <c r="I104" s="829" t="s">
        <v>322</v>
      </c>
      <c r="J104" s="980">
        <f t="shared" si="2"/>
        <v>332.91</v>
      </c>
      <c r="K104" s="840" t="s">
        <v>650</v>
      </c>
      <c r="L104" s="841" t="s">
        <v>661</v>
      </c>
      <c r="M104" s="841" t="s">
        <v>352</v>
      </c>
      <c r="N104" s="841" t="s">
        <v>760</v>
      </c>
      <c r="O104" s="841"/>
      <c r="P104" s="841" t="s">
        <v>5</v>
      </c>
      <c r="Q104" s="841" t="s">
        <v>323</v>
      </c>
      <c r="R104" s="841" t="s">
        <v>652</v>
      </c>
      <c r="S104" s="829"/>
      <c r="T104" s="829" t="s">
        <v>5</v>
      </c>
      <c r="U104" s="829" t="s">
        <v>323</v>
      </c>
      <c r="V104" s="829" t="s">
        <v>652</v>
      </c>
    </row>
    <row r="105" spans="1:22" outlineLevel="1">
      <c r="A105" s="847" t="s">
        <v>115</v>
      </c>
      <c r="B105" s="829" t="s">
        <v>3917</v>
      </c>
      <c r="C105" s="839">
        <v>43339</v>
      </c>
      <c r="D105" s="829" t="s">
        <v>3953</v>
      </c>
      <c r="E105" s="830" t="s">
        <v>3498</v>
      </c>
      <c r="F105" s="831">
        <v>72886</v>
      </c>
      <c r="G105" s="832">
        <v>261.10000000000002</v>
      </c>
      <c r="H105" s="829">
        <v>342.51</v>
      </c>
      <c r="I105" s="829" t="s">
        <v>322</v>
      </c>
      <c r="J105" s="980">
        <f t="shared" si="2"/>
        <v>342.51</v>
      </c>
      <c r="K105" s="840" t="s">
        <v>650</v>
      </c>
      <c r="L105" s="841" t="s">
        <v>661</v>
      </c>
      <c r="M105" s="841" t="s">
        <v>352</v>
      </c>
      <c r="N105" s="841" t="s">
        <v>758</v>
      </c>
      <c r="O105" s="841"/>
      <c r="P105" s="841" t="s">
        <v>5</v>
      </c>
      <c r="Q105" s="841" t="s">
        <v>323</v>
      </c>
      <c r="R105" s="841" t="s">
        <v>652</v>
      </c>
      <c r="S105" s="829"/>
      <c r="T105" s="829" t="s">
        <v>5</v>
      </c>
      <c r="U105" s="829" t="s">
        <v>323</v>
      </c>
      <c r="V105" s="829" t="s">
        <v>652</v>
      </c>
    </row>
    <row r="106" spans="1:22" outlineLevel="1">
      <c r="A106" s="847" t="s">
        <v>115</v>
      </c>
      <c r="B106" s="829" t="s">
        <v>3917</v>
      </c>
      <c r="C106" s="839">
        <v>43339</v>
      </c>
      <c r="D106" s="829" t="s">
        <v>3954</v>
      </c>
      <c r="E106" s="830" t="s">
        <v>3378</v>
      </c>
      <c r="F106" s="831">
        <v>72886</v>
      </c>
      <c r="G106" s="832">
        <v>15.19</v>
      </c>
      <c r="H106" s="829">
        <v>19.920000000000002</v>
      </c>
      <c r="I106" s="829" t="s">
        <v>322</v>
      </c>
      <c r="J106" s="980">
        <f t="shared" si="2"/>
        <v>19.920000000000002</v>
      </c>
      <c r="K106" s="840" t="s">
        <v>656</v>
      </c>
      <c r="L106" s="841" t="s">
        <v>661</v>
      </c>
      <c r="M106" s="841" t="s">
        <v>352</v>
      </c>
      <c r="N106" s="841" t="s">
        <v>758</v>
      </c>
      <c r="O106" s="841"/>
      <c r="P106" s="841" t="s">
        <v>5</v>
      </c>
      <c r="Q106" s="841" t="s">
        <v>323</v>
      </c>
      <c r="R106" s="841" t="s">
        <v>652</v>
      </c>
      <c r="S106" s="829"/>
      <c r="T106" s="829" t="s">
        <v>5</v>
      </c>
      <c r="U106" s="829" t="s">
        <v>323</v>
      </c>
      <c r="V106" s="829" t="s">
        <v>652</v>
      </c>
    </row>
    <row r="107" spans="1:22" outlineLevel="1">
      <c r="A107" s="847" t="s">
        <v>115</v>
      </c>
      <c r="B107" s="829" t="s">
        <v>3917</v>
      </c>
      <c r="C107" s="839">
        <v>43339</v>
      </c>
      <c r="D107" s="829" t="s">
        <v>3954</v>
      </c>
      <c r="E107" s="830" t="s">
        <v>761</v>
      </c>
      <c r="F107" s="831">
        <v>72886</v>
      </c>
      <c r="G107" s="832">
        <v>15.19</v>
      </c>
      <c r="H107" s="829">
        <v>19.920000000000002</v>
      </c>
      <c r="I107" s="829" t="s">
        <v>322</v>
      </c>
      <c r="J107" s="980">
        <f t="shared" si="2"/>
        <v>19.920000000000002</v>
      </c>
      <c r="K107" s="840" t="s">
        <v>656</v>
      </c>
      <c r="L107" s="841" t="s">
        <v>661</v>
      </c>
      <c r="M107" s="841" t="s">
        <v>352</v>
      </c>
      <c r="N107" s="841" t="s">
        <v>760</v>
      </c>
      <c r="O107" s="841"/>
      <c r="P107" s="841" t="s">
        <v>5</v>
      </c>
      <c r="Q107" s="841" t="s">
        <v>323</v>
      </c>
      <c r="R107" s="841" t="s">
        <v>652</v>
      </c>
      <c r="S107" s="829"/>
      <c r="T107" s="829" t="s">
        <v>5</v>
      </c>
      <c r="U107" s="829" t="s">
        <v>323</v>
      </c>
      <c r="V107" s="829" t="s">
        <v>652</v>
      </c>
    </row>
    <row r="108" spans="1:22" outlineLevel="1">
      <c r="A108" s="847" t="s">
        <v>115</v>
      </c>
      <c r="B108" s="829" t="s">
        <v>3917</v>
      </c>
      <c r="C108" s="839">
        <v>43339</v>
      </c>
      <c r="D108" s="829" t="s">
        <v>3955</v>
      </c>
      <c r="E108" s="830" t="s">
        <v>3962</v>
      </c>
      <c r="F108" s="831">
        <v>72886</v>
      </c>
      <c r="G108" s="832">
        <v>5.36</v>
      </c>
      <c r="H108" s="829">
        <v>7.03</v>
      </c>
      <c r="I108" s="829" t="s">
        <v>322</v>
      </c>
      <c r="J108" s="980">
        <f t="shared" si="2"/>
        <v>7.03</v>
      </c>
      <c r="K108" s="840" t="s">
        <v>694</v>
      </c>
      <c r="L108" s="841" t="s">
        <v>661</v>
      </c>
      <c r="M108" s="841" t="s">
        <v>352</v>
      </c>
      <c r="N108" s="841" t="s">
        <v>758</v>
      </c>
      <c r="O108" s="841"/>
      <c r="P108" s="841" t="s">
        <v>5</v>
      </c>
      <c r="Q108" s="841" t="s">
        <v>323</v>
      </c>
      <c r="R108" s="841" t="s">
        <v>652</v>
      </c>
      <c r="S108" s="829"/>
      <c r="T108" s="829" t="s">
        <v>5</v>
      </c>
      <c r="U108" s="829" t="s">
        <v>323</v>
      </c>
      <c r="V108" s="829" t="s">
        <v>652</v>
      </c>
    </row>
    <row r="109" spans="1:22" outlineLevel="1">
      <c r="A109" s="847" t="s">
        <v>115</v>
      </c>
      <c r="B109" s="829" t="s">
        <v>3917</v>
      </c>
      <c r="C109" s="839">
        <v>43340</v>
      </c>
      <c r="D109" s="829" t="s">
        <v>3956</v>
      </c>
      <c r="E109" s="830" t="s">
        <v>3381</v>
      </c>
      <c r="F109" s="831">
        <v>72886</v>
      </c>
      <c r="G109" s="832">
        <v>0.36</v>
      </c>
      <c r="H109" s="829">
        <v>0.47</v>
      </c>
      <c r="I109" s="829" t="s">
        <v>322</v>
      </c>
      <c r="J109" s="980">
        <f t="shared" si="2"/>
        <v>0.47</v>
      </c>
      <c r="K109" s="840" t="s">
        <v>694</v>
      </c>
      <c r="L109" s="841" t="s">
        <v>661</v>
      </c>
      <c r="M109" s="841" t="s">
        <v>352</v>
      </c>
      <c r="N109" s="841" t="s">
        <v>758</v>
      </c>
      <c r="O109" s="841"/>
      <c r="P109" s="841" t="s">
        <v>5</v>
      </c>
      <c r="Q109" s="841" t="s">
        <v>323</v>
      </c>
      <c r="R109" s="841" t="s">
        <v>652</v>
      </c>
      <c r="S109" s="829"/>
      <c r="T109" s="829" t="s">
        <v>5</v>
      </c>
      <c r="U109" s="829" t="s">
        <v>323</v>
      </c>
      <c r="V109" s="829" t="s">
        <v>652</v>
      </c>
    </row>
    <row r="110" spans="1:22" outlineLevel="1">
      <c r="A110" s="847" t="s">
        <v>115</v>
      </c>
      <c r="B110" s="829" t="s">
        <v>3917</v>
      </c>
      <c r="C110" s="839">
        <v>43339</v>
      </c>
      <c r="D110" s="829" t="s">
        <v>3955</v>
      </c>
      <c r="E110" s="830" t="s">
        <v>763</v>
      </c>
      <c r="F110" s="831">
        <v>72886</v>
      </c>
      <c r="G110" s="832">
        <v>5.36</v>
      </c>
      <c r="H110" s="829">
        <v>7.03</v>
      </c>
      <c r="I110" s="829" t="s">
        <v>322</v>
      </c>
      <c r="J110" s="980">
        <f t="shared" si="2"/>
        <v>7.03</v>
      </c>
      <c r="K110" s="840" t="s">
        <v>694</v>
      </c>
      <c r="L110" s="841" t="s">
        <v>661</v>
      </c>
      <c r="M110" s="841" t="s">
        <v>352</v>
      </c>
      <c r="N110" s="841" t="s">
        <v>760</v>
      </c>
      <c r="O110" s="841"/>
      <c r="P110" s="841" t="s">
        <v>5</v>
      </c>
      <c r="Q110" s="841" t="s">
        <v>323</v>
      </c>
      <c r="R110" s="841" t="s">
        <v>652</v>
      </c>
      <c r="S110" s="829"/>
      <c r="T110" s="829" t="s">
        <v>5</v>
      </c>
      <c r="U110" s="829" t="s">
        <v>323</v>
      </c>
      <c r="V110" s="829" t="s">
        <v>652</v>
      </c>
    </row>
    <row r="111" spans="1:22" outlineLevel="1">
      <c r="A111" s="847" t="s">
        <v>115</v>
      </c>
      <c r="B111" s="829" t="s">
        <v>3917</v>
      </c>
      <c r="C111" s="839">
        <v>43340</v>
      </c>
      <c r="D111" s="829" t="s">
        <v>3956</v>
      </c>
      <c r="E111" s="830" t="s">
        <v>771</v>
      </c>
      <c r="F111" s="831">
        <v>72886</v>
      </c>
      <c r="G111" s="832">
        <v>0.36</v>
      </c>
      <c r="H111" s="829">
        <v>0.47</v>
      </c>
      <c r="I111" s="829" t="s">
        <v>322</v>
      </c>
      <c r="J111" s="980">
        <f t="shared" si="2"/>
        <v>0.47</v>
      </c>
      <c r="K111" s="840" t="s">
        <v>694</v>
      </c>
      <c r="L111" s="841" t="s">
        <v>661</v>
      </c>
      <c r="M111" s="841" t="s">
        <v>352</v>
      </c>
      <c r="N111" s="841" t="s">
        <v>760</v>
      </c>
      <c r="O111" s="841"/>
      <c r="P111" s="841" t="s">
        <v>5</v>
      </c>
      <c r="Q111" s="841" t="s">
        <v>323</v>
      </c>
      <c r="R111" s="841" t="s">
        <v>652</v>
      </c>
      <c r="S111" s="829"/>
      <c r="T111" s="829" t="s">
        <v>5</v>
      </c>
      <c r="U111" s="829" t="s">
        <v>323</v>
      </c>
      <c r="V111" s="829" t="s">
        <v>652</v>
      </c>
    </row>
    <row r="112" spans="1:22" outlineLevel="1">
      <c r="A112" s="847" t="s">
        <v>115</v>
      </c>
      <c r="B112" s="829" t="s">
        <v>3917</v>
      </c>
      <c r="C112" s="839">
        <v>43327</v>
      </c>
      <c r="D112" s="829" t="s">
        <v>3920</v>
      </c>
      <c r="E112" s="830" t="s">
        <v>3963</v>
      </c>
      <c r="F112" s="831">
        <v>72886</v>
      </c>
      <c r="G112" s="832">
        <v>11.43</v>
      </c>
      <c r="H112" s="829">
        <v>15</v>
      </c>
      <c r="I112" s="829" t="s">
        <v>322</v>
      </c>
      <c r="J112" s="980">
        <f t="shared" ref="J112:J128" si="3">H112</f>
        <v>15</v>
      </c>
      <c r="K112" s="840" t="s">
        <v>678</v>
      </c>
      <c r="L112" s="841" t="s">
        <v>661</v>
      </c>
      <c r="M112" s="841" t="s">
        <v>352</v>
      </c>
      <c r="N112" s="841"/>
      <c r="O112" s="841"/>
      <c r="P112" s="841" t="s">
        <v>5</v>
      </c>
      <c r="Q112" s="841" t="s">
        <v>323</v>
      </c>
      <c r="R112" s="841" t="s">
        <v>652</v>
      </c>
      <c r="S112" s="829"/>
      <c r="T112" s="829" t="s">
        <v>5</v>
      </c>
      <c r="U112" s="829" t="s">
        <v>323</v>
      </c>
      <c r="V112" s="829" t="s">
        <v>652</v>
      </c>
    </row>
    <row r="113" spans="1:22">
      <c r="A113" s="842" t="s">
        <v>647</v>
      </c>
      <c r="B113" s="842"/>
      <c r="C113" s="842"/>
      <c r="D113" s="842"/>
      <c r="E113" s="843"/>
      <c r="F113" s="844"/>
      <c r="G113" s="845">
        <f>SUM(G104:G112)</f>
        <v>568.13000000000011</v>
      </c>
      <c r="H113" s="846">
        <f>SUM(H104:H112)</f>
        <v>745.26</v>
      </c>
      <c r="I113" s="842"/>
      <c r="J113" s="1273">
        <f t="shared" si="3"/>
        <v>745.26</v>
      </c>
      <c r="K113" s="842"/>
      <c r="L113" s="842"/>
      <c r="M113" s="842"/>
      <c r="N113" s="842"/>
      <c r="O113" s="842"/>
      <c r="P113" s="842"/>
      <c r="Q113" s="842"/>
      <c r="R113" s="842"/>
      <c r="S113" s="829"/>
      <c r="T113" s="829"/>
      <c r="U113" s="829"/>
      <c r="V113" s="829"/>
    </row>
    <row r="114" spans="1:22" outlineLevel="1">
      <c r="A114" s="847" t="s">
        <v>274</v>
      </c>
      <c r="B114" s="829" t="s">
        <v>3917</v>
      </c>
      <c r="C114" s="839">
        <v>43339</v>
      </c>
      <c r="D114" s="829" t="s">
        <v>3953</v>
      </c>
      <c r="E114" s="830" t="s">
        <v>774</v>
      </c>
      <c r="F114" s="831">
        <v>72886</v>
      </c>
      <c r="G114" s="832">
        <v>171.34</v>
      </c>
      <c r="H114" s="829">
        <v>224.76</v>
      </c>
      <c r="I114" s="829" t="s">
        <v>322</v>
      </c>
      <c r="J114" s="980">
        <f t="shared" si="3"/>
        <v>224.76</v>
      </c>
      <c r="K114" s="840" t="s">
        <v>650</v>
      </c>
      <c r="L114" s="841" t="s">
        <v>661</v>
      </c>
      <c r="M114" s="841" t="s">
        <v>352</v>
      </c>
      <c r="N114" s="841" t="s">
        <v>775</v>
      </c>
      <c r="O114" s="841"/>
      <c r="P114" s="841" t="s">
        <v>5</v>
      </c>
      <c r="Q114" s="841" t="s">
        <v>323</v>
      </c>
      <c r="R114" s="841" t="s">
        <v>652</v>
      </c>
      <c r="S114" s="829"/>
      <c r="T114" s="829" t="s">
        <v>5</v>
      </c>
      <c r="U114" s="829" t="s">
        <v>323</v>
      </c>
      <c r="V114" s="829" t="s">
        <v>652</v>
      </c>
    </row>
    <row r="115" spans="1:22" outlineLevel="1">
      <c r="A115" s="847" t="s">
        <v>274</v>
      </c>
      <c r="B115" s="829" t="s">
        <v>3917</v>
      </c>
      <c r="C115" s="839">
        <v>43339</v>
      </c>
      <c r="D115" s="829" t="s">
        <v>3954</v>
      </c>
      <c r="E115" s="830" t="s">
        <v>776</v>
      </c>
      <c r="F115" s="831">
        <v>72886</v>
      </c>
      <c r="G115" s="832">
        <v>9.57</v>
      </c>
      <c r="H115" s="829">
        <v>12.56</v>
      </c>
      <c r="I115" s="829" t="s">
        <v>322</v>
      </c>
      <c r="J115" s="980">
        <f t="shared" si="3"/>
        <v>12.56</v>
      </c>
      <c r="K115" s="840" t="s">
        <v>656</v>
      </c>
      <c r="L115" s="841" t="s">
        <v>661</v>
      </c>
      <c r="M115" s="841" t="s">
        <v>352</v>
      </c>
      <c r="N115" s="841" t="s">
        <v>775</v>
      </c>
      <c r="O115" s="841"/>
      <c r="P115" s="841" t="s">
        <v>5</v>
      </c>
      <c r="Q115" s="841" t="s">
        <v>323</v>
      </c>
      <c r="R115" s="841" t="s">
        <v>652</v>
      </c>
      <c r="S115" s="829"/>
      <c r="T115" s="829" t="s">
        <v>5</v>
      </c>
      <c r="U115" s="829" t="s">
        <v>323</v>
      </c>
      <c r="V115" s="829" t="s">
        <v>652</v>
      </c>
    </row>
    <row r="116" spans="1:22" outlineLevel="1">
      <c r="A116" s="847" t="s">
        <v>274</v>
      </c>
      <c r="B116" s="829" t="s">
        <v>3917</v>
      </c>
      <c r="C116" s="839">
        <v>43339</v>
      </c>
      <c r="D116" s="829" t="s">
        <v>3955</v>
      </c>
      <c r="E116" s="830" t="s">
        <v>778</v>
      </c>
      <c r="F116" s="831">
        <v>72886</v>
      </c>
      <c r="G116" s="832">
        <v>3.38</v>
      </c>
      <c r="H116" s="829">
        <v>4.43</v>
      </c>
      <c r="I116" s="829" t="s">
        <v>322</v>
      </c>
      <c r="J116" s="980">
        <f t="shared" si="3"/>
        <v>4.43</v>
      </c>
      <c r="K116" s="840" t="s">
        <v>694</v>
      </c>
      <c r="L116" s="841" t="s">
        <v>661</v>
      </c>
      <c r="M116" s="841" t="s">
        <v>352</v>
      </c>
      <c r="N116" s="841" t="s">
        <v>775</v>
      </c>
      <c r="O116" s="841"/>
      <c r="P116" s="841" t="s">
        <v>5</v>
      </c>
      <c r="Q116" s="841" t="s">
        <v>323</v>
      </c>
      <c r="R116" s="841" t="s">
        <v>652</v>
      </c>
      <c r="S116" s="829"/>
      <c r="T116" s="829" t="s">
        <v>5</v>
      </c>
      <c r="U116" s="829" t="s">
        <v>323</v>
      </c>
      <c r="V116" s="829" t="s">
        <v>652</v>
      </c>
    </row>
    <row r="117" spans="1:22" outlineLevel="1">
      <c r="A117" s="847" t="s">
        <v>274</v>
      </c>
      <c r="B117" s="829" t="s">
        <v>3917</v>
      </c>
      <c r="C117" s="839">
        <v>43340</v>
      </c>
      <c r="D117" s="829" t="s">
        <v>3956</v>
      </c>
      <c r="E117" s="830" t="s">
        <v>781</v>
      </c>
      <c r="F117" s="831">
        <v>72886</v>
      </c>
      <c r="G117" s="832">
        <v>0.23</v>
      </c>
      <c r="H117" s="829">
        <v>0.3</v>
      </c>
      <c r="I117" s="829" t="s">
        <v>322</v>
      </c>
      <c r="J117" s="980">
        <f t="shared" si="3"/>
        <v>0.3</v>
      </c>
      <c r="K117" s="840" t="s">
        <v>694</v>
      </c>
      <c r="L117" s="841" t="s">
        <v>661</v>
      </c>
      <c r="M117" s="841" t="s">
        <v>352</v>
      </c>
      <c r="N117" s="841" t="s">
        <v>775</v>
      </c>
      <c r="O117" s="841"/>
      <c r="P117" s="841" t="s">
        <v>5</v>
      </c>
      <c r="Q117" s="841" t="s">
        <v>323</v>
      </c>
      <c r="R117" s="841" t="s">
        <v>652</v>
      </c>
      <c r="S117" s="829"/>
      <c r="T117" s="829" t="s">
        <v>5</v>
      </c>
      <c r="U117" s="829" t="s">
        <v>323</v>
      </c>
      <c r="V117" s="829" t="s">
        <v>652</v>
      </c>
    </row>
    <row r="118" spans="1:22">
      <c r="A118" s="842" t="s">
        <v>647</v>
      </c>
      <c r="B118" s="842"/>
      <c r="C118" s="842"/>
      <c r="D118" s="842"/>
      <c r="E118" s="843"/>
      <c r="F118" s="844"/>
      <c r="G118" s="845">
        <f>SUM(G114:G117)</f>
        <v>184.51999999999998</v>
      </c>
      <c r="H118" s="846">
        <f>SUM(H114:H117)</f>
        <v>242.05</v>
      </c>
      <c r="I118" s="842"/>
      <c r="J118" s="1273">
        <f t="shared" si="3"/>
        <v>242.05</v>
      </c>
      <c r="K118" s="842"/>
      <c r="L118" s="842"/>
      <c r="M118" s="842"/>
      <c r="N118" s="842"/>
      <c r="O118" s="842"/>
      <c r="P118" s="842"/>
      <c r="Q118" s="842"/>
      <c r="R118" s="842"/>
      <c r="S118" s="829"/>
      <c r="T118" s="829"/>
      <c r="U118" s="829"/>
      <c r="V118" s="829"/>
    </row>
    <row r="119" spans="1:22" outlineLevel="1">
      <c r="A119" s="847" t="s">
        <v>275</v>
      </c>
      <c r="B119" s="829" t="s">
        <v>3917</v>
      </c>
      <c r="C119" s="839">
        <v>43339</v>
      </c>
      <c r="D119" s="829" t="s">
        <v>3953</v>
      </c>
      <c r="E119" s="830" t="s">
        <v>782</v>
      </c>
      <c r="F119" s="831">
        <v>72886</v>
      </c>
      <c r="G119" s="832">
        <v>244.22</v>
      </c>
      <c r="H119" s="829">
        <v>320.37</v>
      </c>
      <c r="I119" s="829" t="s">
        <v>322</v>
      </c>
      <c r="J119" s="980">
        <f t="shared" si="3"/>
        <v>320.37</v>
      </c>
      <c r="K119" s="840" t="s">
        <v>650</v>
      </c>
      <c r="L119" s="841" t="s">
        <v>661</v>
      </c>
      <c r="M119" s="841" t="s">
        <v>352</v>
      </c>
      <c r="N119" s="841" t="s">
        <v>783</v>
      </c>
      <c r="O119" s="841"/>
      <c r="P119" s="841" t="s">
        <v>5</v>
      </c>
      <c r="Q119" s="841" t="s">
        <v>323</v>
      </c>
      <c r="R119" s="841" t="s">
        <v>652</v>
      </c>
      <c r="S119" s="829"/>
      <c r="T119" s="829" t="s">
        <v>5</v>
      </c>
      <c r="U119" s="829" t="s">
        <v>323</v>
      </c>
      <c r="V119" s="829" t="s">
        <v>652</v>
      </c>
    </row>
    <row r="120" spans="1:22" outlineLevel="1">
      <c r="A120" s="847" t="s">
        <v>275</v>
      </c>
      <c r="B120" s="829" t="s">
        <v>3917</v>
      </c>
      <c r="C120" s="839">
        <v>43339</v>
      </c>
      <c r="D120" s="829" t="s">
        <v>3954</v>
      </c>
      <c r="E120" s="830" t="s">
        <v>784</v>
      </c>
      <c r="F120" s="831">
        <v>72886</v>
      </c>
      <c r="G120" s="832">
        <v>16.14</v>
      </c>
      <c r="H120" s="829">
        <v>21.17</v>
      </c>
      <c r="I120" s="829" t="s">
        <v>322</v>
      </c>
      <c r="J120" s="980">
        <f t="shared" si="3"/>
        <v>21.17</v>
      </c>
      <c r="K120" s="840" t="s">
        <v>656</v>
      </c>
      <c r="L120" s="841" t="s">
        <v>661</v>
      </c>
      <c r="M120" s="841" t="s">
        <v>352</v>
      </c>
      <c r="N120" s="841" t="s">
        <v>783</v>
      </c>
      <c r="O120" s="841"/>
      <c r="P120" s="841" t="s">
        <v>5</v>
      </c>
      <c r="Q120" s="841" t="s">
        <v>323</v>
      </c>
      <c r="R120" s="841" t="s">
        <v>652</v>
      </c>
      <c r="S120" s="829"/>
      <c r="T120" s="829" t="s">
        <v>5</v>
      </c>
      <c r="U120" s="829" t="s">
        <v>323</v>
      </c>
      <c r="V120" s="829" t="s">
        <v>652</v>
      </c>
    </row>
    <row r="121" spans="1:22" outlineLevel="1">
      <c r="A121" s="847" t="s">
        <v>275</v>
      </c>
      <c r="B121" s="829" t="s">
        <v>3917</v>
      </c>
      <c r="C121" s="839">
        <v>43339</v>
      </c>
      <c r="D121" s="829" t="s">
        <v>3955</v>
      </c>
      <c r="E121" s="830" t="s">
        <v>785</v>
      </c>
      <c r="F121" s="831">
        <v>72886</v>
      </c>
      <c r="G121" s="832">
        <v>5.69</v>
      </c>
      <c r="H121" s="829">
        <v>7.47</v>
      </c>
      <c r="I121" s="829" t="s">
        <v>322</v>
      </c>
      <c r="J121" s="980">
        <f t="shared" si="3"/>
        <v>7.47</v>
      </c>
      <c r="K121" s="840" t="s">
        <v>694</v>
      </c>
      <c r="L121" s="841" t="s">
        <v>661</v>
      </c>
      <c r="M121" s="841" t="s">
        <v>352</v>
      </c>
      <c r="N121" s="841" t="s">
        <v>783</v>
      </c>
      <c r="O121" s="841"/>
      <c r="P121" s="841" t="s">
        <v>5</v>
      </c>
      <c r="Q121" s="841" t="s">
        <v>323</v>
      </c>
      <c r="R121" s="841" t="s">
        <v>652</v>
      </c>
      <c r="S121" s="829"/>
      <c r="T121" s="829" t="s">
        <v>5</v>
      </c>
      <c r="U121" s="829" t="s">
        <v>323</v>
      </c>
      <c r="V121" s="829" t="s">
        <v>652</v>
      </c>
    </row>
    <row r="122" spans="1:22" outlineLevel="1">
      <c r="A122" s="847" t="s">
        <v>275</v>
      </c>
      <c r="B122" s="829" t="s">
        <v>3917</v>
      </c>
      <c r="C122" s="839">
        <v>43340</v>
      </c>
      <c r="D122" s="829" t="s">
        <v>3956</v>
      </c>
      <c r="E122" s="830" t="s">
        <v>789</v>
      </c>
      <c r="F122" s="831">
        <v>72886</v>
      </c>
      <c r="G122" s="832">
        <v>0.38</v>
      </c>
      <c r="H122" s="829">
        <v>0.5</v>
      </c>
      <c r="I122" s="829" t="s">
        <v>322</v>
      </c>
      <c r="J122" s="980">
        <f t="shared" si="3"/>
        <v>0.5</v>
      </c>
      <c r="K122" s="840" t="s">
        <v>694</v>
      </c>
      <c r="L122" s="841" t="s">
        <v>661</v>
      </c>
      <c r="M122" s="841" t="s">
        <v>352</v>
      </c>
      <c r="N122" s="841" t="s">
        <v>783</v>
      </c>
      <c r="O122" s="841"/>
      <c r="P122" s="841" t="s">
        <v>5</v>
      </c>
      <c r="Q122" s="841" t="s">
        <v>323</v>
      </c>
      <c r="R122" s="841" t="s">
        <v>652</v>
      </c>
      <c r="S122" s="829"/>
      <c r="T122" s="829" t="s">
        <v>5</v>
      </c>
      <c r="U122" s="829" t="s">
        <v>323</v>
      </c>
      <c r="V122" s="829" t="s">
        <v>652</v>
      </c>
    </row>
    <row r="123" spans="1:22">
      <c r="A123" s="842" t="s">
        <v>647</v>
      </c>
      <c r="B123" s="842"/>
      <c r="C123" s="842"/>
      <c r="D123" s="842"/>
      <c r="E123" s="843"/>
      <c r="F123" s="844"/>
      <c r="G123" s="845">
        <f>SUM(G119:G122)</f>
        <v>266.43</v>
      </c>
      <c r="H123" s="846">
        <f>SUM(H119:H122)</f>
        <v>349.51000000000005</v>
      </c>
      <c r="I123" s="842"/>
      <c r="J123" s="1273">
        <f t="shared" si="3"/>
        <v>349.51000000000005</v>
      </c>
      <c r="K123" s="842"/>
      <c r="L123" s="842"/>
      <c r="M123" s="842"/>
      <c r="N123" s="842"/>
      <c r="O123" s="842"/>
      <c r="P123" s="842"/>
      <c r="Q123" s="842"/>
      <c r="R123" s="842"/>
      <c r="S123" s="829"/>
      <c r="T123" s="829"/>
      <c r="U123" s="829"/>
      <c r="V123" s="829"/>
    </row>
    <row r="124" spans="1:22" outlineLevel="1">
      <c r="A124" s="847" t="s">
        <v>276</v>
      </c>
      <c r="B124" s="829" t="s">
        <v>3917</v>
      </c>
      <c r="C124" s="839">
        <v>43339</v>
      </c>
      <c r="D124" s="829" t="s">
        <v>3953</v>
      </c>
      <c r="E124" s="830" t="s">
        <v>790</v>
      </c>
      <c r="F124" s="831">
        <v>72886</v>
      </c>
      <c r="G124" s="832">
        <v>269.76</v>
      </c>
      <c r="H124" s="829">
        <v>353.87</v>
      </c>
      <c r="I124" s="829" t="s">
        <v>322</v>
      </c>
      <c r="J124" s="980">
        <f t="shared" si="3"/>
        <v>353.87</v>
      </c>
      <c r="K124" s="840" t="s">
        <v>650</v>
      </c>
      <c r="L124" s="841" t="s">
        <v>661</v>
      </c>
      <c r="M124" s="841" t="s">
        <v>352</v>
      </c>
      <c r="N124" s="841" t="s">
        <v>791</v>
      </c>
      <c r="O124" s="841"/>
      <c r="P124" s="841" t="s">
        <v>5</v>
      </c>
      <c r="Q124" s="841" t="s">
        <v>323</v>
      </c>
      <c r="R124" s="841" t="s">
        <v>652</v>
      </c>
      <c r="S124" s="829"/>
      <c r="T124" s="829" t="s">
        <v>5</v>
      </c>
      <c r="U124" s="829" t="s">
        <v>323</v>
      </c>
      <c r="V124" s="829" t="s">
        <v>652</v>
      </c>
    </row>
    <row r="125" spans="1:22" outlineLevel="1">
      <c r="A125" s="847" t="s">
        <v>276</v>
      </c>
      <c r="B125" s="829" t="s">
        <v>3917</v>
      </c>
      <c r="C125" s="839">
        <v>43339</v>
      </c>
      <c r="D125" s="829" t="s">
        <v>3954</v>
      </c>
      <c r="E125" s="830" t="s">
        <v>792</v>
      </c>
      <c r="F125" s="831">
        <v>72886</v>
      </c>
      <c r="G125" s="832">
        <v>13.25</v>
      </c>
      <c r="H125" s="829">
        <v>17.38</v>
      </c>
      <c r="I125" s="829" t="s">
        <v>322</v>
      </c>
      <c r="J125" s="980">
        <f t="shared" si="3"/>
        <v>17.38</v>
      </c>
      <c r="K125" s="840" t="s">
        <v>656</v>
      </c>
      <c r="L125" s="841" t="s">
        <v>661</v>
      </c>
      <c r="M125" s="841" t="s">
        <v>352</v>
      </c>
      <c r="N125" s="841" t="s">
        <v>791</v>
      </c>
      <c r="O125" s="841"/>
      <c r="P125" s="841" t="s">
        <v>5</v>
      </c>
      <c r="Q125" s="841" t="s">
        <v>323</v>
      </c>
      <c r="R125" s="841" t="s">
        <v>652</v>
      </c>
      <c r="S125" s="829"/>
      <c r="T125" s="829" t="s">
        <v>5</v>
      </c>
      <c r="U125" s="829" t="s">
        <v>323</v>
      </c>
      <c r="V125" s="829" t="s">
        <v>652</v>
      </c>
    </row>
    <row r="126" spans="1:22" outlineLevel="1">
      <c r="A126" s="847" t="s">
        <v>276</v>
      </c>
      <c r="B126" s="829" t="s">
        <v>3917</v>
      </c>
      <c r="C126" s="839">
        <v>43339</v>
      </c>
      <c r="D126" s="829" t="s">
        <v>3955</v>
      </c>
      <c r="E126" s="830" t="s">
        <v>794</v>
      </c>
      <c r="F126" s="831">
        <v>72886</v>
      </c>
      <c r="G126" s="832">
        <v>4.68</v>
      </c>
      <c r="H126" s="829">
        <v>6.14</v>
      </c>
      <c r="I126" s="829" t="s">
        <v>322</v>
      </c>
      <c r="J126" s="980">
        <f t="shared" si="3"/>
        <v>6.14</v>
      </c>
      <c r="K126" s="840" t="s">
        <v>694</v>
      </c>
      <c r="L126" s="841" t="s">
        <v>661</v>
      </c>
      <c r="M126" s="841" t="s">
        <v>352</v>
      </c>
      <c r="N126" s="841" t="s">
        <v>791</v>
      </c>
      <c r="O126" s="841"/>
      <c r="P126" s="841" t="s">
        <v>5</v>
      </c>
      <c r="Q126" s="841" t="s">
        <v>323</v>
      </c>
      <c r="R126" s="841" t="s">
        <v>652</v>
      </c>
      <c r="S126" s="829"/>
      <c r="T126" s="829" t="s">
        <v>5</v>
      </c>
      <c r="U126" s="829" t="s">
        <v>323</v>
      </c>
      <c r="V126" s="829" t="s">
        <v>652</v>
      </c>
    </row>
    <row r="127" spans="1:22" outlineLevel="1">
      <c r="A127" s="847" t="s">
        <v>276</v>
      </c>
      <c r="B127" s="829" t="s">
        <v>3917</v>
      </c>
      <c r="C127" s="839">
        <v>43340</v>
      </c>
      <c r="D127" s="829" t="s">
        <v>3956</v>
      </c>
      <c r="E127" s="830" t="s">
        <v>3964</v>
      </c>
      <c r="F127" s="831">
        <v>72886</v>
      </c>
      <c r="G127" s="832">
        <v>0.31</v>
      </c>
      <c r="H127" s="829">
        <v>0.41</v>
      </c>
      <c r="I127" s="829" t="s">
        <v>322</v>
      </c>
      <c r="J127" s="980">
        <f t="shared" si="3"/>
        <v>0.41</v>
      </c>
      <c r="K127" s="840" t="s">
        <v>694</v>
      </c>
      <c r="L127" s="841" t="s">
        <v>661</v>
      </c>
      <c r="M127" s="841" t="s">
        <v>352</v>
      </c>
      <c r="N127" s="841" t="s">
        <v>791</v>
      </c>
      <c r="O127" s="841"/>
      <c r="P127" s="841" t="s">
        <v>5</v>
      </c>
      <c r="Q127" s="841" t="s">
        <v>323</v>
      </c>
      <c r="R127" s="841" t="s">
        <v>652</v>
      </c>
      <c r="S127" s="829"/>
      <c r="T127" s="829" t="s">
        <v>5</v>
      </c>
      <c r="U127" s="829" t="s">
        <v>323</v>
      </c>
      <c r="V127" s="829" t="s">
        <v>652</v>
      </c>
    </row>
    <row r="128" spans="1:22">
      <c r="A128" s="842" t="s">
        <v>647</v>
      </c>
      <c r="B128" s="842"/>
      <c r="C128" s="842"/>
      <c r="D128" s="842"/>
      <c r="E128" s="843"/>
      <c r="F128" s="844"/>
      <c r="G128" s="845">
        <f>SUM(G124:G127)</f>
        <v>288</v>
      </c>
      <c r="H128" s="846">
        <f>SUM(H124:H127)</f>
        <v>377.8</v>
      </c>
      <c r="I128" s="842"/>
      <c r="J128" s="1273">
        <f t="shared" si="3"/>
        <v>377.8</v>
      </c>
      <c r="K128" s="842"/>
      <c r="L128" s="842"/>
      <c r="M128" s="842"/>
      <c r="N128" s="842"/>
      <c r="O128" s="842"/>
      <c r="P128" s="842"/>
      <c r="Q128" s="842"/>
      <c r="R128" s="842"/>
      <c r="S128" s="829"/>
      <c r="T128" s="829"/>
      <c r="U128" s="829"/>
      <c r="V128" s="829"/>
    </row>
    <row r="129" spans="1:22" outlineLevel="1">
      <c r="A129" s="847" t="s">
        <v>277</v>
      </c>
      <c r="B129" s="829" t="s">
        <v>3917</v>
      </c>
      <c r="C129" s="839">
        <v>43343</v>
      </c>
      <c r="D129" s="829" t="s">
        <v>1915</v>
      </c>
      <c r="E129" s="830" t="s">
        <v>3965</v>
      </c>
      <c r="F129" s="831">
        <v>72926</v>
      </c>
      <c r="G129" s="832">
        <v>10.1</v>
      </c>
      <c r="H129" s="829">
        <v>10.1</v>
      </c>
      <c r="I129" s="829" t="s">
        <v>60</v>
      </c>
      <c r="J129" s="980">
        <v>13.25</v>
      </c>
      <c r="K129" s="840" t="s">
        <v>650</v>
      </c>
      <c r="L129" s="841" t="s">
        <v>645</v>
      </c>
      <c r="M129" s="841" t="s">
        <v>352</v>
      </c>
      <c r="N129" s="841" t="s">
        <v>1390</v>
      </c>
      <c r="O129" s="841"/>
      <c r="P129" s="841" t="s">
        <v>655</v>
      </c>
      <c r="Q129" s="841" t="s">
        <v>323</v>
      </c>
      <c r="R129" s="840" t="s">
        <v>277</v>
      </c>
      <c r="S129" s="829"/>
      <c r="T129" s="829" t="s">
        <v>655</v>
      </c>
      <c r="U129" s="829" t="s">
        <v>323</v>
      </c>
      <c r="V129" s="847" t="s">
        <v>277</v>
      </c>
    </row>
    <row r="130" spans="1:22" outlineLevel="1">
      <c r="A130" s="847" t="s">
        <v>277</v>
      </c>
      <c r="B130" s="829" t="s">
        <v>3917</v>
      </c>
      <c r="C130" s="839">
        <v>43343</v>
      </c>
      <c r="D130" s="829" t="s">
        <v>1915</v>
      </c>
      <c r="E130" s="830" t="s">
        <v>3966</v>
      </c>
      <c r="F130" s="831">
        <v>72927</v>
      </c>
      <c r="G130" s="832">
        <v>3.03</v>
      </c>
      <c r="H130" s="829">
        <v>3.03</v>
      </c>
      <c r="I130" s="829" t="s">
        <v>60</v>
      </c>
      <c r="J130" s="980">
        <v>3.97</v>
      </c>
      <c r="K130" s="840" t="s">
        <v>650</v>
      </c>
      <c r="L130" s="841" t="s">
        <v>645</v>
      </c>
      <c r="M130" s="841" t="s">
        <v>352</v>
      </c>
      <c r="N130" s="841" t="s">
        <v>1390</v>
      </c>
      <c r="O130" s="841"/>
      <c r="P130" s="841" t="s">
        <v>4</v>
      </c>
      <c r="Q130" s="841" t="s">
        <v>323</v>
      </c>
      <c r="R130" s="840" t="s">
        <v>652</v>
      </c>
      <c r="S130" s="829"/>
      <c r="T130" s="829" t="s">
        <v>4</v>
      </c>
      <c r="U130" s="829" t="s">
        <v>323</v>
      </c>
      <c r="V130" s="847" t="s">
        <v>652</v>
      </c>
    </row>
    <row r="131" spans="1:22" outlineLevel="1">
      <c r="A131" s="847" t="s">
        <v>277</v>
      </c>
      <c r="B131" s="829" t="s">
        <v>3917</v>
      </c>
      <c r="C131" s="839">
        <v>43343</v>
      </c>
      <c r="D131" s="829" t="s">
        <v>1915</v>
      </c>
      <c r="E131" s="830" t="s">
        <v>3967</v>
      </c>
      <c r="F131" s="831">
        <v>72925</v>
      </c>
      <c r="G131" s="832">
        <v>201.9</v>
      </c>
      <c r="H131" s="829">
        <v>201.9</v>
      </c>
      <c r="I131" s="829" t="s">
        <v>60</v>
      </c>
      <c r="J131" s="980">
        <v>264.85000000000002</v>
      </c>
      <c r="K131" s="840" t="s">
        <v>650</v>
      </c>
      <c r="L131" s="841" t="s">
        <v>645</v>
      </c>
      <c r="M131" s="841" t="s">
        <v>352</v>
      </c>
      <c r="N131" s="841" t="s">
        <v>1390</v>
      </c>
      <c r="O131" s="841"/>
      <c r="P131" s="841" t="s">
        <v>5</v>
      </c>
      <c r="Q131" s="841" t="s">
        <v>323</v>
      </c>
      <c r="R131" s="840" t="s">
        <v>652</v>
      </c>
      <c r="S131" s="829"/>
      <c r="T131" s="829" t="s">
        <v>5</v>
      </c>
      <c r="U131" s="829" t="s">
        <v>323</v>
      </c>
      <c r="V131" s="847" t="s">
        <v>652</v>
      </c>
    </row>
    <row r="132" spans="1:22" outlineLevel="1">
      <c r="A132" s="847" t="s">
        <v>277</v>
      </c>
      <c r="B132" s="829" t="s">
        <v>3917</v>
      </c>
      <c r="C132" s="839">
        <v>43343</v>
      </c>
      <c r="D132" s="829" t="s">
        <v>1915</v>
      </c>
      <c r="E132" s="830" t="s">
        <v>3967</v>
      </c>
      <c r="F132" s="831">
        <v>72925</v>
      </c>
      <c r="G132" s="832">
        <v>20.190000000000001</v>
      </c>
      <c r="H132" s="829">
        <v>20.190000000000001</v>
      </c>
      <c r="I132" s="829" t="s">
        <v>60</v>
      </c>
      <c r="J132" s="980">
        <v>26.48</v>
      </c>
      <c r="K132" s="840" t="s">
        <v>656</v>
      </c>
      <c r="L132" s="841" t="s">
        <v>645</v>
      </c>
      <c r="M132" s="841" t="s">
        <v>352</v>
      </c>
      <c r="N132" s="841" t="s">
        <v>1390</v>
      </c>
      <c r="O132" s="841"/>
      <c r="P132" s="841" t="s">
        <v>5</v>
      </c>
      <c r="Q132" s="841" t="s">
        <v>323</v>
      </c>
      <c r="R132" s="840" t="s">
        <v>652</v>
      </c>
      <c r="S132" s="829"/>
      <c r="T132" s="829" t="s">
        <v>5</v>
      </c>
      <c r="U132" s="829" t="s">
        <v>323</v>
      </c>
      <c r="V132" s="847" t="s">
        <v>652</v>
      </c>
    </row>
    <row r="133" spans="1:22" outlineLevel="1">
      <c r="A133" s="847" t="s">
        <v>277</v>
      </c>
      <c r="B133" s="829" t="s">
        <v>3917</v>
      </c>
      <c r="C133" s="839">
        <v>43336</v>
      </c>
      <c r="D133" s="829" t="s">
        <v>3968</v>
      </c>
      <c r="E133" s="830" t="s">
        <v>1393</v>
      </c>
      <c r="F133" s="831">
        <v>72928</v>
      </c>
      <c r="G133" s="832">
        <v>10.25</v>
      </c>
      <c r="H133" s="829">
        <v>10.25</v>
      </c>
      <c r="I133" s="829" t="s">
        <v>60</v>
      </c>
      <c r="J133" s="980">
        <v>13.45</v>
      </c>
      <c r="K133" s="840" t="s">
        <v>818</v>
      </c>
      <c r="L133" s="841" t="s">
        <v>645</v>
      </c>
      <c r="M133" s="841" t="s">
        <v>352</v>
      </c>
      <c r="N133" s="841"/>
      <c r="O133" s="841"/>
      <c r="P133" s="841" t="s">
        <v>5</v>
      </c>
      <c r="Q133" s="841" t="s">
        <v>323</v>
      </c>
      <c r="R133" s="840" t="s">
        <v>652</v>
      </c>
      <c r="S133" s="829"/>
      <c r="T133" s="829" t="s">
        <v>5</v>
      </c>
      <c r="U133" s="829" t="s">
        <v>323</v>
      </c>
      <c r="V133" s="847" t="s">
        <v>652</v>
      </c>
    </row>
    <row r="134" spans="1:22">
      <c r="A134" s="842" t="s">
        <v>647</v>
      </c>
      <c r="B134" s="842"/>
      <c r="C134" s="842"/>
      <c r="D134" s="842"/>
      <c r="E134" s="843"/>
      <c r="F134" s="844"/>
      <c r="G134" s="845">
        <f>SUM(G129:G133)</f>
        <v>245.47</v>
      </c>
      <c r="H134" s="846">
        <f>SUM(H129:H133)</f>
        <v>245.47</v>
      </c>
      <c r="I134" s="842"/>
      <c r="J134" s="1273">
        <f>SUM(J129:J133)</f>
        <v>322.00000000000006</v>
      </c>
      <c r="K134" s="842"/>
      <c r="L134" s="842"/>
      <c r="M134" s="842"/>
      <c r="N134" s="842"/>
      <c r="O134" s="842"/>
      <c r="P134" s="842"/>
      <c r="Q134" s="842"/>
      <c r="R134" s="842"/>
      <c r="S134" s="829"/>
      <c r="T134" s="829"/>
      <c r="U134" s="829"/>
      <c r="V134" s="829"/>
    </row>
    <row r="135" spans="1:22" outlineLevel="1">
      <c r="A135" s="847" t="s">
        <v>278</v>
      </c>
      <c r="B135" s="829" t="s">
        <v>3917</v>
      </c>
      <c r="C135" s="839">
        <v>43343</v>
      </c>
      <c r="D135" s="829" t="s">
        <v>1915</v>
      </c>
      <c r="E135" s="830" t="s">
        <v>3245</v>
      </c>
      <c r="F135" s="831">
        <v>72925</v>
      </c>
      <c r="G135" s="832">
        <v>638.42999999999995</v>
      </c>
      <c r="H135" s="829">
        <v>638.42999999999995</v>
      </c>
      <c r="I135" s="829" t="s">
        <v>60</v>
      </c>
      <c r="J135" s="980">
        <v>837.48</v>
      </c>
      <c r="K135" s="840" t="s">
        <v>650</v>
      </c>
      <c r="L135" s="841" t="s">
        <v>645</v>
      </c>
      <c r="M135" s="841" t="s">
        <v>352</v>
      </c>
      <c r="N135" s="841" t="s">
        <v>2952</v>
      </c>
      <c r="O135" s="841"/>
      <c r="P135" s="841" t="s">
        <v>5</v>
      </c>
      <c r="Q135" s="841" t="s">
        <v>323</v>
      </c>
      <c r="R135" s="840" t="s">
        <v>652</v>
      </c>
      <c r="S135" s="829"/>
      <c r="T135" s="829" t="s">
        <v>5</v>
      </c>
      <c r="U135" s="829" t="s">
        <v>323</v>
      </c>
      <c r="V135" s="847" t="s">
        <v>652</v>
      </c>
    </row>
    <row r="136" spans="1:22" outlineLevel="1">
      <c r="A136" s="847" t="s">
        <v>278</v>
      </c>
      <c r="B136" s="829" t="s">
        <v>3917</v>
      </c>
      <c r="C136" s="839">
        <v>43343</v>
      </c>
      <c r="D136" s="829" t="s">
        <v>1915</v>
      </c>
      <c r="E136" s="830" t="s">
        <v>3966</v>
      </c>
      <c r="F136" s="831">
        <v>72927</v>
      </c>
      <c r="G136" s="832">
        <v>9.58</v>
      </c>
      <c r="H136" s="829">
        <v>9.58</v>
      </c>
      <c r="I136" s="829" t="s">
        <v>60</v>
      </c>
      <c r="J136" s="980">
        <v>12.57</v>
      </c>
      <c r="K136" s="840" t="s">
        <v>650</v>
      </c>
      <c r="L136" s="841" t="s">
        <v>645</v>
      </c>
      <c r="M136" s="841" t="s">
        <v>352</v>
      </c>
      <c r="N136" s="841" t="s">
        <v>2952</v>
      </c>
      <c r="O136" s="841"/>
      <c r="P136" s="841" t="s">
        <v>4</v>
      </c>
      <c r="Q136" s="841" t="s">
        <v>323</v>
      </c>
      <c r="R136" s="840" t="s">
        <v>652</v>
      </c>
      <c r="S136" s="829"/>
      <c r="T136" s="829" t="s">
        <v>4</v>
      </c>
      <c r="U136" s="829" t="s">
        <v>323</v>
      </c>
      <c r="V136" s="847" t="s">
        <v>652</v>
      </c>
    </row>
    <row r="137" spans="1:22" outlineLevel="1">
      <c r="A137" s="847" t="s">
        <v>278</v>
      </c>
      <c r="B137" s="829" t="s">
        <v>3917</v>
      </c>
      <c r="C137" s="839">
        <v>43343</v>
      </c>
      <c r="D137" s="829" t="s">
        <v>1915</v>
      </c>
      <c r="E137" s="830" t="s">
        <v>3965</v>
      </c>
      <c r="F137" s="831">
        <v>72926</v>
      </c>
      <c r="G137" s="832">
        <v>31.92</v>
      </c>
      <c r="H137" s="829">
        <v>31.92</v>
      </c>
      <c r="I137" s="829" t="s">
        <v>60</v>
      </c>
      <c r="J137" s="980">
        <v>41.87</v>
      </c>
      <c r="K137" s="840" t="s">
        <v>650</v>
      </c>
      <c r="L137" s="841" t="s">
        <v>645</v>
      </c>
      <c r="M137" s="841" t="s">
        <v>352</v>
      </c>
      <c r="N137" s="841" t="s">
        <v>2952</v>
      </c>
      <c r="O137" s="841"/>
      <c r="P137" s="841" t="s">
        <v>655</v>
      </c>
      <c r="Q137" s="841" t="s">
        <v>323</v>
      </c>
      <c r="R137" s="840" t="s">
        <v>278</v>
      </c>
      <c r="S137" s="829"/>
      <c r="T137" s="829" t="s">
        <v>655</v>
      </c>
      <c r="U137" s="829" t="s">
        <v>323</v>
      </c>
      <c r="V137" s="847" t="s">
        <v>278</v>
      </c>
    </row>
    <row r="138" spans="1:22" outlineLevel="1">
      <c r="A138" s="847" t="s">
        <v>278</v>
      </c>
      <c r="B138" s="829" t="s">
        <v>3917</v>
      </c>
      <c r="C138" s="839">
        <v>43343</v>
      </c>
      <c r="D138" s="829" t="s">
        <v>1915</v>
      </c>
      <c r="E138" s="830" t="s">
        <v>3245</v>
      </c>
      <c r="F138" s="831">
        <v>72925</v>
      </c>
      <c r="G138" s="832">
        <v>63.84</v>
      </c>
      <c r="H138" s="829">
        <v>63.84</v>
      </c>
      <c r="I138" s="829" t="s">
        <v>60</v>
      </c>
      <c r="J138" s="980">
        <v>83.74</v>
      </c>
      <c r="K138" s="840" t="s">
        <v>656</v>
      </c>
      <c r="L138" s="841" t="s">
        <v>645</v>
      </c>
      <c r="M138" s="841" t="s">
        <v>352</v>
      </c>
      <c r="N138" s="841" t="s">
        <v>2952</v>
      </c>
      <c r="O138" s="841"/>
      <c r="P138" s="841" t="s">
        <v>5</v>
      </c>
      <c r="Q138" s="841" t="s">
        <v>323</v>
      </c>
      <c r="R138" s="840" t="s">
        <v>652</v>
      </c>
      <c r="S138" s="829"/>
      <c r="T138" s="829" t="s">
        <v>5</v>
      </c>
      <c r="U138" s="829" t="s">
        <v>323</v>
      </c>
      <c r="V138" s="847" t="s">
        <v>652</v>
      </c>
    </row>
    <row r="139" spans="1:22" outlineLevel="1">
      <c r="A139" s="847" t="s">
        <v>278</v>
      </c>
      <c r="B139" s="829" t="s">
        <v>3917</v>
      </c>
      <c r="C139" s="839">
        <v>43341</v>
      </c>
      <c r="D139" s="829" t="s">
        <v>3969</v>
      </c>
      <c r="E139" s="830" t="s">
        <v>3970</v>
      </c>
      <c r="F139" s="831">
        <v>72867</v>
      </c>
      <c r="G139" s="832">
        <v>445.96</v>
      </c>
      <c r="H139" s="829">
        <v>585</v>
      </c>
      <c r="I139" s="829" t="s">
        <v>322</v>
      </c>
      <c r="J139" s="980">
        <v>585</v>
      </c>
      <c r="K139" s="840" t="s">
        <v>865</v>
      </c>
      <c r="L139" s="841" t="s">
        <v>665</v>
      </c>
      <c r="M139" s="841" t="s">
        <v>352</v>
      </c>
      <c r="N139" s="841" t="s">
        <v>2952</v>
      </c>
      <c r="O139" s="841"/>
      <c r="P139" s="841" t="s">
        <v>5</v>
      </c>
      <c r="Q139" s="841" t="s">
        <v>323</v>
      </c>
      <c r="R139" s="840" t="s">
        <v>652</v>
      </c>
      <c r="S139" s="829"/>
      <c r="T139" s="829" t="s">
        <v>5</v>
      </c>
      <c r="U139" s="829" t="s">
        <v>323</v>
      </c>
      <c r="V139" s="847" t="s">
        <v>652</v>
      </c>
    </row>
    <row r="140" spans="1:22" outlineLevel="1">
      <c r="A140" s="847" t="s">
        <v>278</v>
      </c>
      <c r="B140" s="829" t="s">
        <v>3917</v>
      </c>
      <c r="C140" s="839">
        <v>43336</v>
      </c>
      <c r="D140" s="829" t="s">
        <v>3968</v>
      </c>
      <c r="E140" s="830" t="s">
        <v>2999</v>
      </c>
      <c r="F140" s="831">
        <v>72928</v>
      </c>
      <c r="G140" s="832">
        <v>5.5</v>
      </c>
      <c r="H140" s="829">
        <v>5.5</v>
      </c>
      <c r="I140" s="829" t="s">
        <v>60</v>
      </c>
      <c r="J140" s="980">
        <v>7.21</v>
      </c>
      <c r="K140" s="840" t="s">
        <v>818</v>
      </c>
      <c r="L140" s="841" t="s">
        <v>645</v>
      </c>
      <c r="M140" s="841" t="s">
        <v>352</v>
      </c>
      <c r="N140" s="841"/>
      <c r="O140" s="841"/>
      <c r="P140" s="841" t="s">
        <v>5</v>
      </c>
      <c r="Q140" s="841" t="s">
        <v>323</v>
      </c>
      <c r="R140" s="840" t="s">
        <v>652</v>
      </c>
      <c r="S140" s="829"/>
      <c r="T140" s="829" t="s">
        <v>5</v>
      </c>
      <c r="U140" s="829" t="s">
        <v>323</v>
      </c>
      <c r="V140" s="847" t="s">
        <v>652</v>
      </c>
    </row>
    <row r="141" spans="1:22">
      <c r="A141" s="842" t="s">
        <v>647</v>
      </c>
      <c r="B141" s="842"/>
      <c r="C141" s="842"/>
      <c r="D141" s="842"/>
      <c r="E141" s="843"/>
      <c r="F141" s="844"/>
      <c r="G141" s="845">
        <f>SUM(G135:G140)</f>
        <v>1195.23</v>
      </c>
      <c r="H141" s="846">
        <f>SUM(H135:H140)</f>
        <v>1334.27</v>
      </c>
      <c r="I141" s="842"/>
      <c r="J141" s="1273">
        <f>SUM(J135:J140)</f>
        <v>1567.8700000000001</v>
      </c>
      <c r="K141" s="842"/>
      <c r="L141" s="842"/>
      <c r="M141" s="842"/>
      <c r="N141" s="842"/>
      <c r="O141" s="842"/>
      <c r="P141" s="842"/>
      <c r="Q141" s="842"/>
      <c r="R141" s="842"/>
      <c r="S141" s="829"/>
      <c r="T141" s="829"/>
      <c r="U141" s="829"/>
      <c r="V141" s="829"/>
    </row>
    <row r="142" spans="1:22" outlineLevel="1">
      <c r="A142" s="847" t="s">
        <v>279</v>
      </c>
      <c r="B142" s="829" t="s">
        <v>3917</v>
      </c>
      <c r="C142" s="839">
        <v>43343</v>
      </c>
      <c r="D142" s="829" t="s">
        <v>1915</v>
      </c>
      <c r="E142" s="830" t="s">
        <v>3965</v>
      </c>
      <c r="F142" s="831">
        <v>72926</v>
      </c>
      <c r="G142" s="832">
        <v>4.76</v>
      </c>
      <c r="H142" s="829">
        <v>4.76</v>
      </c>
      <c r="I142" s="829" t="s">
        <v>60</v>
      </c>
      <c r="J142" s="980">
        <v>6.24</v>
      </c>
      <c r="K142" s="840" t="s">
        <v>650</v>
      </c>
      <c r="L142" s="841" t="s">
        <v>645</v>
      </c>
      <c r="M142" s="841" t="s">
        <v>352</v>
      </c>
      <c r="N142" s="841" t="s">
        <v>3922</v>
      </c>
      <c r="O142" s="841"/>
      <c r="P142" s="841" t="s">
        <v>655</v>
      </c>
      <c r="Q142" s="841" t="s">
        <v>323</v>
      </c>
      <c r="R142" s="840" t="s">
        <v>279</v>
      </c>
      <c r="S142" s="829"/>
      <c r="T142" s="829" t="s">
        <v>655</v>
      </c>
      <c r="U142" s="829" t="s">
        <v>323</v>
      </c>
      <c r="V142" s="847" t="s">
        <v>279</v>
      </c>
    </row>
    <row r="143" spans="1:22" outlineLevel="1">
      <c r="A143" s="847" t="s">
        <v>279</v>
      </c>
      <c r="B143" s="829" t="s">
        <v>3917</v>
      </c>
      <c r="C143" s="839">
        <v>43343</v>
      </c>
      <c r="D143" s="829" t="s">
        <v>1915</v>
      </c>
      <c r="E143" s="830" t="s">
        <v>3966</v>
      </c>
      <c r="F143" s="831">
        <v>72927</v>
      </c>
      <c r="G143" s="832">
        <v>1.43</v>
      </c>
      <c r="H143" s="829">
        <v>1.43</v>
      </c>
      <c r="I143" s="829" t="s">
        <v>60</v>
      </c>
      <c r="J143" s="980">
        <v>1.88</v>
      </c>
      <c r="K143" s="840" t="s">
        <v>650</v>
      </c>
      <c r="L143" s="841" t="s">
        <v>645</v>
      </c>
      <c r="M143" s="841" t="s">
        <v>352</v>
      </c>
      <c r="N143" s="841" t="s">
        <v>3922</v>
      </c>
      <c r="O143" s="841"/>
      <c r="P143" s="841" t="s">
        <v>4</v>
      </c>
      <c r="Q143" s="841" t="s">
        <v>323</v>
      </c>
      <c r="R143" s="840" t="s">
        <v>652</v>
      </c>
      <c r="S143" s="829"/>
      <c r="T143" s="829" t="s">
        <v>4</v>
      </c>
      <c r="U143" s="829" t="s">
        <v>323</v>
      </c>
      <c r="V143" s="847" t="s">
        <v>652</v>
      </c>
    </row>
    <row r="144" spans="1:22" outlineLevel="1">
      <c r="A144" s="847" t="s">
        <v>279</v>
      </c>
      <c r="B144" s="829" t="s">
        <v>3917</v>
      </c>
      <c r="C144" s="839">
        <v>43343</v>
      </c>
      <c r="D144" s="829" t="s">
        <v>1915</v>
      </c>
      <c r="E144" s="830" t="s">
        <v>3971</v>
      </c>
      <c r="F144" s="831">
        <v>72925</v>
      </c>
      <c r="G144" s="832">
        <v>95.13</v>
      </c>
      <c r="H144" s="829">
        <v>95.13</v>
      </c>
      <c r="I144" s="829" t="s">
        <v>60</v>
      </c>
      <c r="J144" s="980">
        <v>124.79</v>
      </c>
      <c r="K144" s="840" t="s">
        <v>650</v>
      </c>
      <c r="L144" s="841" t="s">
        <v>645</v>
      </c>
      <c r="M144" s="841" t="s">
        <v>352</v>
      </c>
      <c r="N144" s="841" t="s">
        <v>3922</v>
      </c>
      <c r="O144" s="841"/>
      <c r="P144" s="841" t="s">
        <v>5</v>
      </c>
      <c r="Q144" s="841" t="s">
        <v>323</v>
      </c>
      <c r="R144" s="840" t="s">
        <v>652</v>
      </c>
      <c r="S144" s="829"/>
      <c r="T144" s="829" t="s">
        <v>5</v>
      </c>
      <c r="U144" s="829" t="s">
        <v>323</v>
      </c>
      <c r="V144" s="847" t="s">
        <v>652</v>
      </c>
    </row>
    <row r="145" spans="1:22" outlineLevel="1">
      <c r="A145" s="847" t="s">
        <v>279</v>
      </c>
      <c r="B145" s="829" t="s">
        <v>3917</v>
      </c>
      <c r="C145" s="839">
        <v>43343</v>
      </c>
      <c r="D145" s="829" t="s">
        <v>1915</v>
      </c>
      <c r="E145" s="830" t="s">
        <v>3971</v>
      </c>
      <c r="F145" s="831">
        <v>72925</v>
      </c>
      <c r="G145" s="832">
        <v>9.51</v>
      </c>
      <c r="H145" s="829">
        <v>9.51</v>
      </c>
      <c r="I145" s="829" t="s">
        <v>60</v>
      </c>
      <c r="J145" s="980">
        <v>12.48</v>
      </c>
      <c r="K145" s="840" t="s">
        <v>656</v>
      </c>
      <c r="L145" s="841" t="s">
        <v>645</v>
      </c>
      <c r="M145" s="841" t="s">
        <v>352</v>
      </c>
      <c r="N145" s="841" t="s">
        <v>3922</v>
      </c>
      <c r="O145" s="841"/>
      <c r="P145" s="841" t="s">
        <v>5</v>
      </c>
      <c r="Q145" s="841" t="s">
        <v>323</v>
      </c>
      <c r="R145" s="840" t="s">
        <v>652</v>
      </c>
      <c r="S145" s="829"/>
      <c r="T145" s="829" t="s">
        <v>5</v>
      </c>
      <c r="U145" s="829" t="s">
        <v>323</v>
      </c>
      <c r="V145" s="847" t="s">
        <v>652</v>
      </c>
    </row>
    <row r="146" spans="1:22" outlineLevel="1">
      <c r="A146" s="847" t="s">
        <v>279</v>
      </c>
      <c r="B146" s="829" t="s">
        <v>3917</v>
      </c>
      <c r="C146" s="839">
        <v>43336</v>
      </c>
      <c r="D146" s="829" t="s">
        <v>3968</v>
      </c>
      <c r="E146" s="830" t="s">
        <v>3972</v>
      </c>
      <c r="F146" s="831">
        <v>72928</v>
      </c>
      <c r="G146" s="832">
        <v>1.2</v>
      </c>
      <c r="H146" s="829">
        <v>1.2</v>
      </c>
      <c r="I146" s="829" t="s">
        <v>60</v>
      </c>
      <c r="J146" s="980">
        <v>1.57</v>
      </c>
      <c r="K146" s="840" t="s">
        <v>818</v>
      </c>
      <c r="L146" s="841" t="s">
        <v>645</v>
      </c>
      <c r="M146" s="841" t="s">
        <v>352</v>
      </c>
      <c r="N146" s="841"/>
      <c r="O146" s="841"/>
      <c r="P146" s="841" t="s">
        <v>5</v>
      </c>
      <c r="Q146" s="841" t="s">
        <v>323</v>
      </c>
      <c r="R146" s="840" t="s">
        <v>652</v>
      </c>
      <c r="S146" s="829"/>
      <c r="T146" s="829" t="s">
        <v>5</v>
      </c>
      <c r="U146" s="829" t="s">
        <v>323</v>
      </c>
      <c r="V146" s="847" t="s">
        <v>652</v>
      </c>
    </row>
    <row r="147" spans="1:22">
      <c r="A147" s="842" t="s">
        <v>647</v>
      </c>
      <c r="B147" s="842"/>
      <c r="C147" s="842"/>
      <c r="D147" s="842"/>
      <c r="E147" s="843"/>
      <c r="F147" s="844"/>
      <c r="G147" s="845">
        <f>SUM(G142:G146)</f>
        <v>112.03</v>
      </c>
      <c r="H147" s="846">
        <f>SUM(H142:H146)</f>
        <v>112.03</v>
      </c>
      <c r="I147" s="842"/>
      <c r="J147" s="1273">
        <f>SUM(J142:J146)</f>
        <v>146.95999999999998</v>
      </c>
      <c r="K147" s="842"/>
      <c r="L147" s="842"/>
      <c r="M147" s="842"/>
      <c r="N147" s="842"/>
      <c r="O147" s="842"/>
      <c r="P147" s="842"/>
      <c r="Q147" s="842"/>
      <c r="R147" s="842"/>
      <c r="S147" s="829"/>
      <c r="T147" s="829"/>
      <c r="U147" s="829"/>
      <c r="V147" s="829"/>
    </row>
    <row r="148" spans="1:22" outlineLevel="1">
      <c r="A148" s="847" t="s">
        <v>281</v>
      </c>
      <c r="B148" s="829" t="s">
        <v>3917</v>
      </c>
      <c r="C148" s="839">
        <v>43332</v>
      </c>
      <c r="D148" s="829" t="s">
        <v>3920</v>
      </c>
      <c r="E148" s="830" t="s">
        <v>3973</v>
      </c>
      <c r="F148" s="831">
        <v>72886</v>
      </c>
      <c r="G148" s="832">
        <v>21.34</v>
      </c>
      <c r="H148" s="829">
        <v>28</v>
      </c>
      <c r="I148" s="829" t="s">
        <v>322</v>
      </c>
      <c r="J148" s="980">
        <f t="shared" ref="J148:J184" si="4">H148</f>
        <v>28</v>
      </c>
      <c r="K148" s="840" t="s">
        <v>850</v>
      </c>
      <c r="L148" s="841" t="s">
        <v>661</v>
      </c>
      <c r="M148" s="841" t="s">
        <v>352</v>
      </c>
      <c r="N148" s="841" t="s">
        <v>3922</v>
      </c>
      <c r="O148" s="841"/>
      <c r="P148" s="841" t="s">
        <v>5</v>
      </c>
      <c r="Q148" s="841" t="s">
        <v>323</v>
      </c>
      <c r="R148" s="840" t="s">
        <v>652</v>
      </c>
      <c r="S148" s="829"/>
      <c r="T148" s="829" t="s">
        <v>5</v>
      </c>
      <c r="U148" s="829" t="s">
        <v>323</v>
      </c>
      <c r="V148" s="847" t="s">
        <v>652</v>
      </c>
    </row>
    <row r="149" spans="1:22" outlineLevel="1">
      <c r="A149" s="847" t="s">
        <v>281</v>
      </c>
      <c r="B149" s="829" t="s">
        <v>3917</v>
      </c>
      <c r="C149" s="839">
        <v>43325</v>
      </c>
      <c r="D149" s="829" t="s">
        <v>3931</v>
      </c>
      <c r="E149" s="830" t="s">
        <v>3974</v>
      </c>
      <c r="F149" s="831">
        <v>72886</v>
      </c>
      <c r="G149" s="832">
        <v>22.87</v>
      </c>
      <c r="H149" s="829">
        <v>30</v>
      </c>
      <c r="I149" s="829" t="s">
        <v>322</v>
      </c>
      <c r="J149" s="980">
        <f t="shared" si="4"/>
        <v>30</v>
      </c>
      <c r="K149" s="840" t="s">
        <v>660</v>
      </c>
      <c r="L149" s="841" t="s">
        <v>661</v>
      </c>
      <c r="M149" s="841" t="s">
        <v>352</v>
      </c>
      <c r="N149" s="841" t="s">
        <v>662</v>
      </c>
      <c r="O149" s="841"/>
      <c r="P149" s="841" t="s">
        <v>5</v>
      </c>
      <c r="Q149" s="841" t="s">
        <v>323</v>
      </c>
      <c r="R149" s="840" t="s">
        <v>652</v>
      </c>
      <c r="S149" s="829"/>
      <c r="T149" s="829" t="s">
        <v>5</v>
      </c>
      <c r="U149" s="829" t="s">
        <v>323</v>
      </c>
      <c r="V149" s="847" t="s">
        <v>652</v>
      </c>
    </row>
    <row r="150" spans="1:22" outlineLevel="1">
      <c r="A150" s="847" t="s">
        <v>281</v>
      </c>
      <c r="B150" s="829" t="s">
        <v>3917</v>
      </c>
      <c r="C150" s="839">
        <v>43325</v>
      </c>
      <c r="D150" s="829" t="s">
        <v>3929</v>
      </c>
      <c r="E150" s="830" t="s">
        <v>3975</v>
      </c>
      <c r="F150" s="831">
        <v>72886</v>
      </c>
      <c r="G150" s="832">
        <v>53.36</v>
      </c>
      <c r="H150" s="829">
        <v>70</v>
      </c>
      <c r="I150" s="829" t="s">
        <v>322</v>
      </c>
      <c r="J150" s="980">
        <f t="shared" si="4"/>
        <v>70</v>
      </c>
      <c r="K150" s="840" t="s">
        <v>660</v>
      </c>
      <c r="L150" s="841" t="s">
        <v>661</v>
      </c>
      <c r="M150" s="841" t="s">
        <v>352</v>
      </c>
      <c r="N150" s="841" t="s">
        <v>674</v>
      </c>
      <c r="O150" s="841"/>
      <c r="P150" s="841" t="s">
        <v>5</v>
      </c>
      <c r="Q150" s="841" t="s">
        <v>323</v>
      </c>
      <c r="R150" s="840" t="s">
        <v>652</v>
      </c>
      <c r="S150" s="829"/>
      <c r="T150" s="829" t="s">
        <v>5</v>
      </c>
      <c r="U150" s="829" t="s">
        <v>323</v>
      </c>
      <c r="V150" s="847" t="s">
        <v>652</v>
      </c>
    </row>
    <row r="151" spans="1:22" outlineLevel="1">
      <c r="A151" s="847" t="s">
        <v>281</v>
      </c>
      <c r="B151" s="829" t="s">
        <v>3917</v>
      </c>
      <c r="C151" s="839">
        <v>43325</v>
      </c>
      <c r="D151" s="829" t="s">
        <v>3929</v>
      </c>
      <c r="E151" s="830" t="s">
        <v>3976</v>
      </c>
      <c r="F151" s="831">
        <v>72886</v>
      </c>
      <c r="G151" s="832">
        <v>53.36</v>
      </c>
      <c r="H151" s="829">
        <v>70</v>
      </c>
      <c r="I151" s="829" t="s">
        <v>322</v>
      </c>
      <c r="J151" s="980">
        <f t="shared" si="4"/>
        <v>70</v>
      </c>
      <c r="K151" s="840" t="s">
        <v>660</v>
      </c>
      <c r="L151" s="841" t="s">
        <v>661</v>
      </c>
      <c r="M151" s="841" t="s">
        <v>352</v>
      </c>
      <c r="N151" s="841" t="s">
        <v>674</v>
      </c>
      <c r="O151" s="841"/>
      <c r="P151" s="841" t="s">
        <v>5</v>
      </c>
      <c r="Q151" s="841" t="s">
        <v>323</v>
      </c>
      <c r="R151" s="840" t="s">
        <v>652</v>
      </c>
      <c r="S151" s="829"/>
      <c r="T151" s="829" t="s">
        <v>5</v>
      </c>
      <c r="U151" s="829" t="s">
        <v>323</v>
      </c>
      <c r="V151" s="847" t="s">
        <v>652</v>
      </c>
    </row>
    <row r="152" spans="1:22" outlineLevel="1">
      <c r="A152" s="847" t="s">
        <v>281</v>
      </c>
      <c r="B152" s="829" t="s">
        <v>3917</v>
      </c>
      <c r="C152" s="839">
        <v>43341</v>
      </c>
      <c r="D152" s="829" t="s">
        <v>3977</v>
      </c>
      <c r="E152" s="830" t="s">
        <v>3978</v>
      </c>
      <c r="F152" s="831">
        <v>72867</v>
      </c>
      <c r="G152" s="832">
        <v>22.87</v>
      </c>
      <c r="H152" s="829">
        <v>30</v>
      </c>
      <c r="I152" s="829" t="s">
        <v>322</v>
      </c>
      <c r="J152" s="980">
        <f t="shared" si="4"/>
        <v>30</v>
      </c>
      <c r="K152" s="840" t="s">
        <v>660</v>
      </c>
      <c r="L152" s="841" t="s">
        <v>665</v>
      </c>
      <c r="M152" s="841" t="s">
        <v>352</v>
      </c>
      <c r="N152" s="841" t="s">
        <v>3824</v>
      </c>
      <c r="O152" s="841"/>
      <c r="P152" s="841" t="s">
        <v>5</v>
      </c>
      <c r="Q152" s="841" t="s">
        <v>323</v>
      </c>
      <c r="R152" s="840" t="s">
        <v>652</v>
      </c>
      <c r="S152" s="829"/>
      <c r="T152" s="829" t="s">
        <v>5</v>
      </c>
      <c r="U152" s="829" t="s">
        <v>323</v>
      </c>
      <c r="V152" s="847" t="s">
        <v>652</v>
      </c>
    </row>
    <row r="153" spans="1:22" outlineLevel="1">
      <c r="A153" s="847" t="s">
        <v>281</v>
      </c>
      <c r="B153" s="829" t="s">
        <v>3917</v>
      </c>
      <c r="C153" s="839">
        <v>43341</v>
      </c>
      <c r="D153" s="829" t="s">
        <v>3977</v>
      </c>
      <c r="E153" s="830" t="s">
        <v>3979</v>
      </c>
      <c r="F153" s="831">
        <v>72867</v>
      </c>
      <c r="G153" s="832">
        <v>22.87</v>
      </c>
      <c r="H153" s="829">
        <v>30</v>
      </c>
      <c r="I153" s="829" t="s">
        <v>322</v>
      </c>
      <c r="J153" s="980">
        <f t="shared" si="4"/>
        <v>30</v>
      </c>
      <c r="K153" s="840" t="s">
        <v>660</v>
      </c>
      <c r="L153" s="841" t="s">
        <v>665</v>
      </c>
      <c r="M153" s="841" t="s">
        <v>352</v>
      </c>
      <c r="N153" s="841" t="s">
        <v>1390</v>
      </c>
      <c r="O153" s="841"/>
      <c r="P153" s="841" t="s">
        <v>5</v>
      </c>
      <c r="Q153" s="841" t="s">
        <v>323</v>
      </c>
      <c r="R153" s="840" t="s">
        <v>652</v>
      </c>
      <c r="S153" s="829"/>
      <c r="T153" s="829" t="s">
        <v>5</v>
      </c>
      <c r="U153" s="829" t="s">
        <v>323</v>
      </c>
      <c r="V153" s="847" t="s">
        <v>652</v>
      </c>
    </row>
    <row r="154" spans="1:22" outlineLevel="1">
      <c r="A154" s="847" t="s">
        <v>281</v>
      </c>
      <c r="B154" s="829" t="s">
        <v>3917</v>
      </c>
      <c r="C154" s="839">
        <v>43342</v>
      </c>
      <c r="D154" s="829" t="s">
        <v>3980</v>
      </c>
      <c r="E154" s="830" t="s">
        <v>3981</v>
      </c>
      <c r="F154" s="831">
        <v>72886</v>
      </c>
      <c r="G154" s="832">
        <v>22.87</v>
      </c>
      <c r="H154" s="829">
        <v>30</v>
      </c>
      <c r="I154" s="829" t="s">
        <v>322</v>
      </c>
      <c r="J154" s="980">
        <f t="shared" si="4"/>
        <v>30</v>
      </c>
      <c r="K154" s="840" t="s">
        <v>660</v>
      </c>
      <c r="L154" s="841" t="s">
        <v>661</v>
      </c>
      <c r="M154" s="841" t="s">
        <v>352</v>
      </c>
      <c r="N154" s="841" t="s">
        <v>662</v>
      </c>
      <c r="O154" s="841"/>
      <c r="P154" s="841" t="s">
        <v>5</v>
      </c>
      <c r="Q154" s="841" t="s">
        <v>323</v>
      </c>
      <c r="R154" s="840" t="s">
        <v>652</v>
      </c>
      <c r="S154" s="829"/>
      <c r="T154" s="829" t="s">
        <v>5</v>
      </c>
      <c r="U154" s="829" t="s">
        <v>323</v>
      </c>
      <c r="V154" s="847" t="s">
        <v>652</v>
      </c>
    </row>
    <row r="155" spans="1:22" outlineLevel="1">
      <c r="A155" s="847" t="s">
        <v>281</v>
      </c>
      <c r="B155" s="829" t="s">
        <v>3917</v>
      </c>
      <c r="C155" s="839">
        <v>43342</v>
      </c>
      <c r="D155" s="829" t="s">
        <v>3980</v>
      </c>
      <c r="E155" s="830" t="s">
        <v>3982</v>
      </c>
      <c r="F155" s="831">
        <v>72886</v>
      </c>
      <c r="G155" s="832">
        <v>22.87</v>
      </c>
      <c r="H155" s="829">
        <v>30</v>
      </c>
      <c r="I155" s="829" t="s">
        <v>322</v>
      </c>
      <c r="J155" s="980">
        <f t="shared" si="4"/>
        <v>30</v>
      </c>
      <c r="K155" s="840" t="s">
        <v>660</v>
      </c>
      <c r="L155" s="841" t="s">
        <v>661</v>
      </c>
      <c r="M155" s="841" t="s">
        <v>352</v>
      </c>
      <c r="N155" s="841" t="s">
        <v>725</v>
      </c>
      <c r="O155" s="841"/>
      <c r="P155" s="841" t="s">
        <v>5</v>
      </c>
      <c r="Q155" s="841" t="s">
        <v>323</v>
      </c>
      <c r="R155" s="840" t="s">
        <v>652</v>
      </c>
      <c r="S155" s="829"/>
      <c r="T155" s="829" t="s">
        <v>5</v>
      </c>
      <c r="U155" s="829" t="s">
        <v>323</v>
      </c>
      <c r="V155" s="847" t="s">
        <v>652</v>
      </c>
    </row>
    <row r="156" spans="1:22" outlineLevel="1">
      <c r="A156" s="847" t="s">
        <v>281</v>
      </c>
      <c r="B156" s="829" t="s">
        <v>3917</v>
      </c>
      <c r="C156" s="839">
        <v>43327</v>
      </c>
      <c r="D156" s="829" t="s">
        <v>3933</v>
      </c>
      <c r="E156" s="830" t="s">
        <v>3983</v>
      </c>
      <c r="F156" s="831">
        <v>72886</v>
      </c>
      <c r="G156" s="832">
        <v>0.76</v>
      </c>
      <c r="H156" s="829">
        <v>1</v>
      </c>
      <c r="I156" s="829" t="s">
        <v>322</v>
      </c>
      <c r="J156" s="980">
        <f t="shared" si="4"/>
        <v>1</v>
      </c>
      <c r="K156" s="840" t="s">
        <v>660</v>
      </c>
      <c r="L156" s="841" t="s">
        <v>661</v>
      </c>
      <c r="M156" s="841" t="s">
        <v>352</v>
      </c>
      <c r="N156" s="841" t="s">
        <v>760</v>
      </c>
      <c r="O156" s="841"/>
      <c r="P156" s="841" t="s">
        <v>5</v>
      </c>
      <c r="Q156" s="841" t="s">
        <v>323</v>
      </c>
      <c r="R156" s="840" t="s">
        <v>652</v>
      </c>
      <c r="S156" s="829"/>
      <c r="T156" s="829" t="s">
        <v>5</v>
      </c>
      <c r="U156" s="829" t="s">
        <v>323</v>
      </c>
      <c r="V156" s="847" t="s">
        <v>652</v>
      </c>
    </row>
    <row r="157" spans="1:22" outlineLevel="1">
      <c r="A157" s="847" t="s">
        <v>281</v>
      </c>
      <c r="B157" s="829" t="s">
        <v>3917</v>
      </c>
      <c r="C157" s="839">
        <v>43327</v>
      </c>
      <c r="D157" s="829" t="s">
        <v>3933</v>
      </c>
      <c r="E157" s="830" t="s">
        <v>3983</v>
      </c>
      <c r="F157" s="831">
        <v>72886</v>
      </c>
      <c r="G157" s="832">
        <v>0.76</v>
      </c>
      <c r="H157" s="829">
        <v>1</v>
      </c>
      <c r="I157" s="829" t="s">
        <v>322</v>
      </c>
      <c r="J157" s="980">
        <f t="shared" si="4"/>
        <v>1</v>
      </c>
      <c r="K157" s="840" t="s">
        <v>660</v>
      </c>
      <c r="L157" s="841" t="s">
        <v>661</v>
      </c>
      <c r="M157" s="841" t="s">
        <v>352</v>
      </c>
      <c r="N157" s="841" t="s">
        <v>760</v>
      </c>
      <c r="O157" s="841"/>
      <c r="P157" s="841" t="s">
        <v>5</v>
      </c>
      <c r="Q157" s="841" t="s">
        <v>323</v>
      </c>
      <c r="R157" s="840" t="s">
        <v>652</v>
      </c>
      <c r="S157" s="829"/>
      <c r="T157" s="829" t="s">
        <v>5</v>
      </c>
      <c r="U157" s="829" t="s">
        <v>323</v>
      </c>
      <c r="V157" s="847" t="s">
        <v>652</v>
      </c>
    </row>
    <row r="158" spans="1:22" outlineLevel="1">
      <c r="A158" s="847" t="s">
        <v>281</v>
      </c>
      <c r="B158" s="829" t="s">
        <v>3917</v>
      </c>
      <c r="C158" s="839">
        <v>43327</v>
      </c>
      <c r="D158" s="829" t="s">
        <v>3933</v>
      </c>
      <c r="E158" s="830" t="s">
        <v>3983</v>
      </c>
      <c r="F158" s="831">
        <v>72886</v>
      </c>
      <c r="G158" s="832">
        <v>0.76</v>
      </c>
      <c r="H158" s="829">
        <v>1</v>
      </c>
      <c r="I158" s="829" t="s">
        <v>322</v>
      </c>
      <c r="J158" s="980">
        <f t="shared" si="4"/>
        <v>1</v>
      </c>
      <c r="K158" s="840" t="s">
        <v>660</v>
      </c>
      <c r="L158" s="841" t="s">
        <v>661</v>
      </c>
      <c r="M158" s="841" t="s">
        <v>352</v>
      </c>
      <c r="N158" s="841" t="s">
        <v>760</v>
      </c>
      <c r="O158" s="841"/>
      <c r="P158" s="841" t="s">
        <v>5</v>
      </c>
      <c r="Q158" s="841" t="s">
        <v>323</v>
      </c>
      <c r="R158" s="840" t="s">
        <v>652</v>
      </c>
      <c r="S158" s="829"/>
      <c r="T158" s="829" t="s">
        <v>5</v>
      </c>
      <c r="U158" s="829" t="s">
        <v>323</v>
      </c>
      <c r="V158" s="847" t="s">
        <v>652</v>
      </c>
    </row>
    <row r="159" spans="1:22" outlineLevel="1">
      <c r="A159" s="847" t="s">
        <v>281</v>
      </c>
      <c r="B159" s="829" t="s">
        <v>3917</v>
      </c>
      <c r="C159" s="839">
        <v>43327</v>
      </c>
      <c r="D159" s="829" t="s">
        <v>3933</v>
      </c>
      <c r="E159" s="830" t="s">
        <v>3983</v>
      </c>
      <c r="F159" s="831">
        <v>72886</v>
      </c>
      <c r="G159" s="832">
        <v>0.76</v>
      </c>
      <c r="H159" s="829">
        <v>1</v>
      </c>
      <c r="I159" s="829" t="s">
        <v>322</v>
      </c>
      <c r="J159" s="980">
        <f t="shared" si="4"/>
        <v>1</v>
      </c>
      <c r="K159" s="840" t="s">
        <v>660</v>
      </c>
      <c r="L159" s="841" t="s">
        <v>661</v>
      </c>
      <c r="M159" s="841" t="s">
        <v>352</v>
      </c>
      <c r="N159" s="841" t="s">
        <v>760</v>
      </c>
      <c r="O159" s="841"/>
      <c r="P159" s="841" t="s">
        <v>5</v>
      </c>
      <c r="Q159" s="841" t="s">
        <v>323</v>
      </c>
      <c r="R159" s="840" t="s">
        <v>652</v>
      </c>
      <c r="S159" s="829"/>
      <c r="T159" s="829" t="s">
        <v>5</v>
      </c>
      <c r="U159" s="829" t="s">
        <v>323</v>
      </c>
      <c r="V159" s="847" t="s">
        <v>652</v>
      </c>
    </row>
    <row r="160" spans="1:22" outlineLevel="1">
      <c r="A160" s="847" t="s">
        <v>281</v>
      </c>
      <c r="B160" s="829" t="s">
        <v>3917</v>
      </c>
      <c r="C160" s="839">
        <v>43327</v>
      </c>
      <c r="D160" s="829" t="s">
        <v>3933</v>
      </c>
      <c r="E160" s="830" t="s">
        <v>3984</v>
      </c>
      <c r="F160" s="831">
        <v>72886</v>
      </c>
      <c r="G160" s="832">
        <v>15.25</v>
      </c>
      <c r="H160" s="829">
        <v>20</v>
      </c>
      <c r="I160" s="829" t="s">
        <v>322</v>
      </c>
      <c r="J160" s="980">
        <f t="shared" si="4"/>
        <v>20</v>
      </c>
      <c r="K160" s="840" t="s">
        <v>660</v>
      </c>
      <c r="L160" s="841" t="s">
        <v>661</v>
      </c>
      <c r="M160" s="841" t="s">
        <v>352</v>
      </c>
      <c r="N160" s="841" t="s">
        <v>2952</v>
      </c>
      <c r="O160" s="841"/>
      <c r="P160" s="841" t="s">
        <v>5</v>
      </c>
      <c r="Q160" s="841" t="s">
        <v>323</v>
      </c>
      <c r="R160" s="840" t="s">
        <v>652</v>
      </c>
      <c r="S160" s="829"/>
      <c r="T160" s="829" t="s">
        <v>5</v>
      </c>
      <c r="U160" s="829" t="s">
        <v>323</v>
      </c>
      <c r="V160" s="847" t="s">
        <v>652</v>
      </c>
    </row>
    <row r="161" spans="1:22" outlineLevel="1">
      <c r="A161" s="847" t="s">
        <v>281</v>
      </c>
      <c r="B161" s="829" t="s">
        <v>3917</v>
      </c>
      <c r="C161" s="839">
        <v>43327</v>
      </c>
      <c r="D161" s="829" t="s">
        <v>3933</v>
      </c>
      <c r="E161" s="830" t="s">
        <v>3985</v>
      </c>
      <c r="F161" s="831">
        <v>72886</v>
      </c>
      <c r="G161" s="832">
        <v>1.52</v>
      </c>
      <c r="H161" s="829">
        <v>2</v>
      </c>
      <c r="I161" s="829" t="s">
        <v>322</v>
      </c>
      <c r="J161" s="980">
        <f t="shared" si="4"/>
        <v>2</v>
      </c>
      <c r="K161" s="840" t="s">
        <v>660</v>
      </c>
      <c r="L161" s="841" t="s">
        <v>661</v>
      </c>
      <c r="M161" s="841" t="s">
        <v>352</v>
      </c>
      <c r="N161" s="841" t="s">
        <v>662</v>
      </c>
      <c r="O161" s="841"/>
      <c r="P161" s="841" t="s">
        <v>5</v>
      </c>
      <c r="Q161" s="841" t="s">
        <v>323</v>
      </c>
      <c r="R161" s="840" t="s">
        <v>652</v>
      </c>
      <c r="S161" s="829"/>
      <c r="T161" s="829" t="s">
        <v>5</v>
      </c>
      <c r="U161" s="829" t="s">
        <v>323</v>
      </c>
      <c r="V161" s="847" t="s">
        <v>652</v>
      </c>
    </row>
    <row r="162" spans="1:22" outlineLevel="1">
      <c r="A162" s="847" t="s">
        <v>281</v>
      </c>
      <c r="B162" s="829" t="s">
        <v>3917</v>
      </c>
      <c r="C162" s="839">
        <v>43343</v>
      </c>
      <c r="D162" s="829" t="s">
        <v>3927</v>
      </c>
      <c r="E162" s="830" t="s">
        <v>3986</v>
      </c>
      <c r="F162" s="831">
        <v>72886</v>
      </c>
      <c r="G162" s="832">
        <v>76.23</v>
      </c>
      <c r="H162" s="829">
        <v>100</v>
      </c>
      <c r="I162" s="829" t="s">
        <v>322</v>
      </c>
      <c r="J162" s="980">
        <f t="shared" si="4"/>
        <v>100</v>
      </c>
      <c r="K162" s="840" t="s">
        <v>670</v>
      </c>
      <c r="L162" s="841" t="s">
        <v>661</v>
      </c>
      <c r="M162" s="841" t="s">
        <v>352</v>
      </c>
      <c r="N162" s="841" t="s">
        <v>674</v>
      </c>
      <c r="O162" s="841"/>
      <c r="P162" s="841" t="s">
        <v>5</v>
      </c>
      <c r="Q162" s="841" t="s">
        <v>323</v>
      </c>
      <c r="R162" s="840" t="s">
        <v>652</v>
      </c>
      <c r="S162" s="829"/>
      <c r="T162" s="829" t="s">
        <v>5</v>
      </c>
      <c r="U162" s="829" t="s">
        <v>323</v>
      </c>
      <c r="V162" s="847" t="s">
        <v>652</v>
      </c>
    </row>
    <row r="163" spans="1:22" outlineLevel="1">
      <c r="A163" s="847" t="s">
        <v>281</v>
      </c>
      <c r="B163" s="829" t="s">
        <v>3917</v>
      </c>
      <c r="C163" s="839">
        <v>43343</v>
      </c>
      <c r="D163" s="829" t="s">
        <v>3927</v>
      </c>
      <c r="E163" s="830" t="s">
        <v>3987</v>
      </c>
      <c r="F163" s="831">
        <v>72886</v>
      </c>
      <c r="G163" s="832">
        <v>76.23</v>
      </c>
      <c r="H163" s="829">
        <v>100</v>
      </c>
      <c r="I163" s="829" t="s">
        <v>322</v>
      </c>
      <c r="J163" s="980">
        <f t="shared" si="4"/>
        <v>100</v>
      </c>
      <c r="K163" s="840" t="s">
        <v>670</v>
      </c>
      <c r="L163" s="841" t="s">
        <v>661</v>
      </c>
      <c r="M163" s="841" t="s">
        <v>352</v>
      </c>
      <c r="N163" s="841" t="s">
        <v>674</v>
      </c>
      <c r="O163" s="841"/>
      <c r="P163" s="841" t="s">
        <v>5</v>
      </c>
      <c r="Q163" s="841" t="s">
        <v>323</v>
      </c>
      <c r="R163" s="840" t="s">
        <v>652</v>
      </c>
      <c r="S163" s="829"/>
      <c r="T163" s="829" t="s">
        <v>5</v>
      </c>
      <c r="U163" s="829" t="s">
        <v>323</v>
      </c>
      <c r="V163" s="847" t="s">
        <v>652</v>
      </c>
    </row>
    <row r="164" spans="1:22" outlineLevel="1">
      <c r="A164" s="847" t="s">
        <v>281</v>
      </c>
      <c r="B164" s="829" t="s">
        <v>3917</v>
      </c>
      <c r="C164" s="839">
        <v>43343</v>
      </c>
      <c r="D164" s="829" t="s">
        <v>3927</v>
      </c>
      <c r="E164" s="830" t="s">
        <v>3988</v>
      </c>
      <c r="F164" s="831">
        <v>72886</v>
      </c>
      <c r="G164" s="832">
        <v>60.99</v>
      </c>
      <c r="H164" s="829">
        <v>80</v>
      </c>
      <c r="I164" s="829" t="s">
        <v>322</v>
      </c>
      <c r="J164" s="980">
        <f t="shared" si="4"/>
        <v>80</v>
      </c>
      <c r="K164" s="840" t="s">
        <v>670</v>
      </c>
      <c r="L164" s="841" t="s">
        <v>661</v>
      </c>
      <c r="M164" s="841" t="s">
        <v>352</v>
      </c>
      <c r="N164" s="841" t="s">
        <v>674</v>
      </c>
      <c r="O164" s="841"/>
      <c r="P164" s="841" t="s">
        <v>5</v>
      </c>
      <c r="Q164" s="841" t="s">
        <v>323</v>
      </c>
      <c r="R164" s="840" t="s">
        <v>652</v>
      </c>
      <c r="S164" s="829"/>
      <c r="T164" s="829" t="s">
        <v>5</v>
      </c>
      <c r="U164" s="829" t="s">
        <v>323</v>
      </c>
      <c r="V164" s="847" t="s">
        <v>652</v>
      </c>
    </row>
    <row r="165" spans="1:22" outlineLevel="1">
      <c r="A165" s="847" t="s">
        <v>281</v>
      </c>
      <c r="B165" s="829" t="s">
        <v>3917</v>
      </c>
      <c r="C165" s="839">
        <v>43333</v>
      </c>
      <c r="D165" s="829" t="s">
        <v>3920</v>
      </c>
      <c r="E165" s="830" t="s">
        <v>3989</v>
      </c>
      <c r="F165" s="831">
        <v>72886</v>
      </c>
      <c r="G165" s="832">
        <v>36.590000000000003</v>
      </c>
      <c r="H165" s="829">
        <v>48</v>
      </c>
      <c r="I165" s="829" t="s">
        <v>322</v>
      </c>
      <c r="J165" s="980">
        <f t="shared" si="4"/>
        <v>48</v>
      </c>
      <c r="K165" s="840" t="s">
        <v>670</v>
      </c>
      <c r="L165" s="841" t="s">
        <v>661</v>
      </c>
      <c r="M165" s="841" t="s">
        <v>352</v>
      </c>
      <c r="N165" s="841" t="s">
        <v>758</v>
      </c>
      <c r="O165" s="841"/>
      <c r="P165" s="841" t="s">
        <v>5</v>
      </c>
      <c r="Q165" s="841" t="s">
        <v>323</v>
      </c>
      <c r="R165" s="840" t="s">
        <v>652</v>
      </c>
      <c r="S165" s="829"/>
      <c r="T165" s="829" t="s">
        <v>5</v>
      </c>
      <c r="U165" s="829" t="s">
        <v>323</v>
      </c>
      <c r="V165" s="847" t="s">
        <v>652</v>
      </c>
    </row>
    <row r="166" spans="1:22" outlineLevel="1">
      <c r="A166" s="847" t="s">
        <v>281</v>
      </c>
      <c r="B166" s="829" t="s">
        <v>3917</v>
      </c>
      <c r="C166" s="839">
        <v>43333</v>
      </c>
      <c r="D166" s="829" t="s">
        <v>3920</v>
      </c>
      <c r="E166" s="830" t="s">
        <v>3940</v>
      </c>
      <c r="F166" s="831">
        <v>72886</v>
      </c>
      <c r="G166" s="832">
        <v>36.590000000000003</v>
      </c>
      <c r="H166" s="829">
        <v>48</v>
      </c>
      <c r="I166" s="829" t="s">
        <v>322</v>
      </c>
      <c r="J166" s="980">
        <f t="shared" si="4"/>
        <v>48</v>
      </c>
      <c r="K166" s="840" t="s">
        <v>670</v>
      </c>
      <c r="L166" s="841" t="s">
        <v>661</v>
      </c>
      <c r="M166" s="841" t="s">
        <v>352</v>
      </c>
      <c r="N166" s="841" t="s">
        <v>1003</v>
      </c>
      <c r="O166" s="841"/>
      <c r="P166" s="841" t="s">
        <v>5</v>
      </c>
      <c r="Q166" s="841" t="s">
        <v>323</v>
      </c>
      <c r="R166" s="840" t="s">
        <v>652</v>
      </c>
      <c r="S166" s="829"/>
      <c r="T166" s="829" t="s">
        <v>5</v>
      </c>
      <c r="U166" s="829" t="s">
        <v>323</v>
      </c>
      <c r="V166" s="847" t="s">
        <v>652</v>
      </c>
    </row>
    <row r="167" spans="1:22" outlineLevel="1">
      <c r="A167" s="847" t="s">
        <v>281</v>
      </c>
      <c r="B167" s="829" t="s">
        <v>3917</v>
      </c>
      <c r="C167" s="839">
        <v>43341</v>
      </c>
      <c r="D167" s="829" t="s">
        <v>3990</v>
      </c>
      <c r="E167" s="830" t="s">
        <v>3991</v>
      </c>
      <c r="F167" s="831">
        <v>72867</v>
      </c>
      <c r="G167" s="832">
        <v>304.93</v>
      </c>
      <c r="H167" s="829">
        <v>400</v>
      </c>
      <c r="I167" s="829" t="s">
        <v>322</v>
      </c>
      <c r="J167" s="980">
        <f t="shared" si="4"/>
        <v>400</v>
      </c>
      <c r="K167" s="840" t="s">
        <v>670</v>
      </c>
      <c r="L167" s="841" t="s">
        <v>665</v>
      </c>
      <c r="M167" s="841" t="s">
        <v>352</v>
      </c>
      <c r="N167" s="841" t="s">
        <v>725</v>
      </c>
      <c r="O167" s="841"/>
      <c r="P167" s="841" t="s">
        <v>5</v>
      </c>
      <c r="Q167" s="841" t="s">
        <v>323</v>
      </c>
      <c r="R167" s="840" t="s">
        <v>652</v>
      </c>
      <c r="S167" s="829"/>
      <c r="T167" s="829" t="s">
        <v>5</v>
      </c>
      <c r="U167" s="829" t="s">
        <v>323</v>
      </c>
      <c r="V167" s="847" t="s">
        <v>652</v>
      </c>
    </row>
    <row r="168" spans="1:22" outlineLevel="1">
      <c r="A168" s="847" t="s">
        <v>281</v>
      </c>
      <c r="B168" s="829" t="s">
        <v>3917</v>
      </c>
      <c r="C168" s="839">
        <v>43329</v>
      </c>
      <c r="D168" s="829" t="s">
        <v>3992</v>
      </c>
      <c r="E168" s="830" t="s">
        <v>3993</v>
      </c>
      <c r="F168" s="831">
        <v>72886</v>
      </c>
      <c r="G168" s="832">
        <v>19.059999999999999</v>
      </c>
      <c r="H168" s="829">
        <v>25</v>
      </c>
      <c r="I168" s="829" t="s">
        <v>322</v>
      </c>
      <c r="J168" s="980">
        <f t="shared" si="4"/>
        <v>25</v>
      </c>
      <c r="K168" s="840" t="s">
        <v>670</v>
      </c>
      <c r="L168" s="841" t="s">
        <v>661</v>
      </c>
      <c r="M168" s="841" t="s">
        <v>352</v>
      </c>
      <c r="N168" s="841" t="s">
        <v>2952</v>
      </c>
      <c r="O168" s="841"/>
      <c r="P168" s="841" t="s">
        <v>5</v>
      </c>
      <c r="Q168" s="841" t="s">
        <v>323</v>
      </c>
      <c r="R168" s="840" t="s">
        <v>652</v>
      </c>
      <c r="S168" s="829"/>
      <c r="T168" s="829" t="s">
        <v>5</v>
      </c>
      <c r="U168" s="829" t="s">
        <v>323</v>
      </c>
      <c r="V168" s="847" t="s">
        <v>652</v>
      </c>
    </row>
    <row r="169" spans="1:22" outlineLevel="1">
      <c r="A169" s="847" t="s">
        <v>281</v>
      </c>
      <c r="B169" s="829" t="s">
        <v>3917</v>
      </c>
      <c r="C169" s="839">
        <v>43327</v>
      </c>
      <c r="D169" s="829" t="s">
        <v>3933</v>
      </c>
      <c r="E169" s="830" t="s">
        <v>3994</v>
      </c>
      <c r="F169" s="831">
        <v>72886</v>
      </c>
      <c r="G169" s="832">
        <v>91.48</v>
      </c>
      <c r="H169" s="829">
        <v>120</v>
      </c>
      <c r="I169" s="829" t="s">
        <v>322</v>
      </c>
      <c r="J169" s="980">
        <f t="shared" si="4"/>
        <v>120</v>
      </c>
      <c r="K169" s="840" t="s">
        <v>667</v>
      </c>
      <c r="L169" s="841" t="s">
        <v>661</v>
      </c>
      <c r="M169" s="841" t="s">
        <v>352</v>
      </c>
      <c r="N169" s="841" t="s">
        <v>662</v>
      </c>
      <c r="O169" s="841"/>
      <c r="P169" s="841" t="s">
        <v>5</v>
      </c>
      <c r="Q169" s="841" t="s">
        <v>323</v>
      </c>
      <c r="R169" s="840" t="s">
        <v>652</v>
      </c>
      <c r="S169" s="829"/>
      <c r="T169" s="829" t="s">
        <v>5</v>
      </c>
      <c r="U169" s="829" t="s">
        <v>323</v>
      </c>
      <c r="V169" s="847" t="s">
        <v>652</v>
      </c>
    </row>
    <row r="170" spans="1:22" outlineLevel="1">
      <c r="A170" s="847" t="s">
        <v>281</v>
      </c>
      <c r="B170" s="829" t="s">
        <v>3917</v>
      </c>
      <c r="C170" s="839">
        <v>43325</v>
      </c>
      <c r="D170" s="829" t="s">
        <v>3929</v>
      </c>
      <c r="E170" s="830" t="s">
        <v>3946</v>
      </c>
      <c r="F170" s="831">
        <v>72886</v>
      </c>
      <c r="G170" s="832">
        <v>213.45</v>
      </c>
      <c r="H170" s="829">
        <v>280</v>
      </c>
      <c r="I170" s="829" t="s">
        <v>322</v>
      </c>
      <c r="J170" s="980">
        <f t="shared" si="4"/>
        <v>280</v>
      </c>
      <c r="K170" s="840" t="s">
        <v>667</v>
      </c>
      <c r="L170" s="841" t="s">
        <v>661</v>
      </c>
      <c r="M170" s="841" t="s">
        <v>352</v>
      </c>
      <c r="N170" s="841" t="s">
        <v>674</v>
      </c>
      <c r="O170" s="841"/>
      <c r="P170" s="841" t="s">
        <v>5</v>
      </c>
      <c r="Q170" s="841" t="s">
        <v>323</v>
      </c>
      <c r="R170" s="840" t="s">
        <v>652</v>
      </c>
      <c r="S170" s="829"/>
      <c r="T170" s="829" t="s">
        <v>5</v>
      </c>
      <c r="U170" s="829" t="s">
        <v>323</v>
      </c>
      <c r="V170" s="847" t="s">
        <v>652</v>
      </c>
    </row>
    <row r="171" spans="1:22" outlineLevel="1">
      <c r="A171" s="847" t="s">
        <v>281</v>
      </c>
      <c r="B171" s="829" t="s">
        <v>3917</v>
      </c>
      <c r="C171" s="839">
        <v>43325</v>
      </c>
      <c r="D171" s="829" t="s">
        <v>3929</v>
      </c>
      <c r="E171" s="830" t="s">
        <v>3946</v>
      </c>
      <c r="F171" s="831">
        <v>72886</v>
      </c>
      <c r="G171" s="832">
        <v>213.45</v>
      </c>
      <c r="H171" s="829">
        <v>280</v>
      </c>
      <c r="I171" s="829" t="s">
        <v>322</v>
      </c>
      <c r="J171" s="980">
        <f t="shared" si="4"/>
        <v>280</v>
      </c>
      <c r="K171" s="840" t="s">
        <v>667</v>
      </c>
      <c r="L171" s="841" t="s">
        <v>661</v>
      </c>
      <c r="M171" s="841" t="s">
        <v>352</v>
      </c>
      <c r="N171" s="841" t="s">
        <v>674</v>
      </c>
      <c r="O171" s="841"/>
      <c r="P171" s="841" t="s">
        <v>5</v>
      </c>
      <c r="Q171" s="841" t="s">
        <v>323</v>
      </c>
      <c r="R171" s="840" t="s">
        <v>652</v>
      </c>
      <c r="S171" s="829"/>
      <c r="T171" s="829" t="s">
        <v>5</v>
      </c>
      <c r="U171" s="829" t="s">
        <v>323</v>
      </c>
      <c r="V171" s="847" t="s">
        <v>652</v>
      </c>
    </row>
    <row r="172" spans="1:22" outlineLevel="1">
      <c r="A172" s="847" t="s">
        <v>281</v>
      </c>
      <c r="B172" s="829" t="s">
        <v>3917</v>
      </c>
      <c r="C172" s="839">
        <v>43325</v>
      </c>
      <c r="D172" s="829" t="s">
        <v>3931</v>
      </c>
      <c r="E172" s="830" t="s">
        <v>3995</v>
      </c>
      <c r="F172" s="831">
        <v>72886</v>
      </c>
      <c r="G172" s="832">
        <v>487.88</v>
      </c>
      <c r="H172" s="829">
        <v>640</v>
      </c>
      <c r="I172" s="829" t="s">
        <v>322</v>
      </c>
      <c r="J172" s="980">
        <f t="shared" si="4"/>
        <v>640</v>
      </c>
      <c r="K172" s="840" t="s">
        <v>667</v>
      </c>
      <c r="L172" s="841" t="s">
        <v>661</v>
      </c>
      <c r="M172" s="841" t="s">
        <v>352</v>
      </c>
      <c r="N172" s="841" t="s">
        <v>662</v>
      </c>
      <c r="O172" s="841"/>
      <c r="P172" s="841" t="s">
        <v>5</v>
      </c>
      <c r="Q172" s="841" t="s">
        <v>323</v>
      </c>
      <c r="R172" s="840" t="s">
        <v>652</v>
      </c>
      <c r="S172" s="829"/>
      <c r="T172" s="829" t="s">
        <v>5</v>
      </c>
      <c r="U172" s="829" t="s">
        <v>323</v>
      </c>
      <c r="V172" s="847" t="s">
        <v>652</v>
      </c>
    </row>
    <row r="173" spans="1:22" outlineLevel="1">
      <c r="A173" s="847" t="s">
        <v>281</v>
      </c>
      <c r="B173" s="829" t="s">
        <v>3917</v>
      </c>
      <c r="C173" s="839">
        <v>43340</v>
      </c>
      <c r="D173" s="829" t="s">
        <v>3996</v>
      </c>
      <c r="E173" s="830" t="s">
        <v>3997</v>
      </c>
      <c r="F173" s="831">
        <v>72867</v>
      </c>
      <c r="G173" s="832">
        <v>17.34</v>
      </c>
      <c r="H173" s="829">
        <v>22.75</v>
      </c>
      <c r="I173" s="829" t="s">
        <v>322</v>
      </c>
      <c r="J173" s="980">
        <f t="shared" si="4"/>
        <v>22.75</v>
      </c>
      <c r="K173" s="840" t="s">
        <v>667</v>
      </c>
      <c r="L173" s="841" t="s">
        <v>665</v>
      </c>
      <c r="M173" s="841" t="s">
        <v>352</v>
      </c>
      <c r="N173" s="841" t="s">
        <v>3824</v>
      </c>
      <c r="O173" s="841"/>
      <c r="P173" s="841" t="s">
        <v>5</v>
      </c>
      <c r="Q173" s="841" t="s">
        <v>323</v>
      </c>
      <c r="R173" s="840" t="s">
        <v>652</v>
      </c>
      <c r="S173" s="829"/>
      <c r="T173" s="829" t="s">
        <v>5</v>
      </c>
      <c r="U173" s="829" t="s">
        <v>323</v>
      </c>
      <c r="V173" s="847" t="s">
        <v>652</v>
      </c>
    </row>
    <row r="174" spans="1:22" outlineLevel="1">
      <c r="A174" s="847" t="s">
        <v>281</v>
      </c>
      <c r="B174" s="829" t="s">
        <v>3917</v>
      </c>
      <c r="C174" s="839">
        <v>43340</v>
      </c>
      <c r="D174" s="829" t="s">
        <v>3996</v>
      </c>
      <c r="E174" s="830" t="s">
        <v>3823</v>
      </c>
      <c r="F174" s="831">
        <v>72867</v>
      </c>
      <c r="G174" s="832">
        <v>0.38</v>
      </c>
      <c r="H174" s="829">
        <v>0.5</v>
      </c>
      <c r="I174" s="829" t="s">
        <v>322</v>
      </c>
      <c r="J174" s="980">
        <f t="shared" si="4"/>
        <v>0.5</v>
      </c>
      <c r="K174" s="840" t="s">
        <v>667</v>
      </c>
      <c r="L174" s="841" t="s">
        <v>665</v>
      </c>
      <c r="M174" s="841" t="s">
        <v>352</v>
      </c>
      <c r="N174" s="841" t="s">
        <v>3824</v>
      </c>
      <c r="O174" s="841"/>
      <c r="P174" s="841" t="s">
        <v>5</v>
      </c>
      <c r="Q174" s="841" t="s">
        <v>323</v>
      </c>
      <c r="R174" s="840" t="s">
        <v>652</v>
      </c>
      <c r="S174" s="829"/>
      <c r="T174" s="829" t="s">
        <v>5</v>
      </c>
      <c r="U174" s="829" t="s">
        <v>323</v>
      </c>
      <c r="V174" s="847" t="s">
        <v>652</v>
      </c>
    </row>
    <row r="175" spans="1:22" outlineLevel="1">
      <c r="A175" s="847" t="s">
        <v>281</v>
      </c>
      <c r="B175" s="829" t="s">
        <v>3917</v>
      </c>
      <c r="C175" s="839">
        <v>43343</v>
      </c>
      <c r="D175" s="829" t="s">
        <v>3927</v>
      </c>
      <c r="E175" s="830" t="s">
        <v>3998</v>
      </c>
      <c r="F175" s="831">
        <v>72886</v>
      </c>
      <c r="G175" s="832">
        <v>121.97</v>
      </c>
      <c r="H175" s="829">
        <v>160</v>
      </c>
      <c r="I175" s="829" t="s">
        <v>322</v>
      </c>
      <c r="J175" s="980">
        <f t="shared" si="4"/>
        <v>160</v>
      </c>
      <c r="K175" s="840" t="s">
        <v>667</v>
      </c>
      <c r="L175" s="841" t="s">
        <v>661</v>
      </c>
      <c r="M175" s="841" t="s">
        <v>352</v>
      </c>
      <c r="N175" s="841" t="s">
        <v>674</v>
      </c>
      <c r="O175" s="841"/>
      <c r="P175" s="841" t="s">
        <v>5</v>
      </c>
      <c r="Q175" s="841" t="s">
        <v>323</v>
      </c>
      <c r="R175" s="840" t="s">
        <v>652</v>
      </c>
      <c r="S175" s="829"/>
      <c r="T175" s="829" t="s">
        <v>5</v>
      </c>
      <c r="U175" s="829" t="s">
        <v>323</v>
      </c>
      <c r="V175" s="847" t="s">
        <v>652</v>
      </c>
    </row>
    <row r="176" spans="1:22" outlineLevel="1">
      <c r="A176" s="847" t="s">
        <v>281</v>
      </c>
      <c r="B176" s="829" t="s">
        <v>3917</v>
      </c>
      <c r="C176" s="839">
        <v>43343</v>
      </c>
      <c r="D176" s="829" t="s">
        <v>3927</v>
      </c>
      <c r="E176" s="830" t="s">
        <v>3999</v>
      </c>
      <c r="F176" s="831">
        <v>72886</v>
      </c>
      <c r="G176" s="832">
        <v>30.49</v>
      </c>
      <c r="H176" s="829">
        <v>40</v>
      </c>
      <c r="I176" s="829" t="s">
        <v>322</v>
      </c>
      <c r="J176" s="980">
        <f t="shared" si="4"/>
        <v>40</v>
      </c>
      <c r="K176" s="840" t="s">
        <v>667</v>
      </c>
      <c r="L176" s="841" t="s">
        <v>661</v>
      </c>
      <c r="M176" s="841" t="s">
        <v>352</v>
      </c>
      <c r="N176" s="841" t="s">
        <v>674</v>
      </c>
      <c r="O176" s="841"/>
      <c r="P176" s="841" t="s">
        <v>5</v>
      </c>
      <c r="Q176" s="841" t="s">
        <v>323</v>
      </c>
      <c r="R176" s="840" t="s">
        <v>652</v>
      </c>
      <c r="S176" s="829"/>
      <c r="T176" s="829" t="s">
        <v>5</v>
      </c>
      <c r="U176" s="829" t="s">
        <v>323</v>
      </c>
      <c r="V176" s="847" t="s">
        <v>652</v>
      </c>
    </row>
    <row r="177" spans="1:22" outlineLevel="1">
      <c r="A177" s="847" t="s">
        <v>281</v>
      </c>
      <c r="B177" s="829" t="s">
        <v>3917</v>
      </c>
      <c r="C177" s="839">
        <v>43318</v>
      </c>
      <c r="D177" s="829" t="s">
        <v>3933</v>
      </c>
      <c r="E177" s="830" t="s">
        <v>4000</v>
      </c>
      <c r="F177" s="831">
        <v>72886</v>
      </c>
      <c r="G177" s="832">
        <v>122.73</v>
      </c>
      <c r="H177" s="829">
        <v>161</v>
      </c>
      <c r="I177" s="829" t="s">
        <v>322</v>
      </c>
      <c r="J177" s="980">
        <f t="shared" si="4"/>
        <v>161</v>
      </c>
      <c r="K177" s="840" t="s">
        <v>667</v>
      </c>
      <c r="L177" s="841" t="s">
        <v>661</v>
      </c>
      <c r="M177" s="841" t="s">
        <v>352</v>
      </c>
      <c r="N177" s="841" t="s">
        <v>2952</v>
      </c>
      <c r="O177" s="841"/>
      <c r="P177" s="841" t="s">
        <v>5</v>
      </c>
      <c r="Q177" s="841" t="s">
        <v>323</v>
      </c>
      <c r="R177" s="840" t="s">
        <v>652</v>
      </c>
      <c r="S177" s="829"/>
      <c r="T177" s="829" t="s">
        <v>5</v>
      </c>
      <c r="U177" s="829" t="s">
        <v>323</v>
      </c>
      <c r="V177" s="847" t="s">
        <v>652</v>
      </c>
    </row>
    <row r="178" spans="1:22" outlineLevel="1">
      <c r="A178" s="847" t="s">
        <v>281</v>
      </c>
      <c r="B178" s="829" t="s">
        <v>3917</v>
      </c>
      <c r="C178" s="839">
        <v>43343</v>
      </c>
      <c r="D178" s="829" t="s">
        <v>3927</v>
      </c>
      <c r="E178" s="830" t="s">
        <v>4001</v>
      </c>
      <c r="F178" s="831">
        <v>72886</v>
      </c>
      <c r="G178" s="832">
        <v>38.119999999999997</v>
      </c>
      <c r="H178" s="829">
        <v>50</v>
      </c>
      <c r="I178" s="829" t="s">
        <v>322</v>
      </c>
      <c r="J178" s="980">
        <f t="shared" si="4"/>
        <v>50</v>
      </c>
      <c r="K178" s="840" t="s">
        <v>683</v>
      </c>
      <c r="L178" s="841" t="s">
        <v>661</v>
      </c>
      <c r="M178" s="841" t="s">
        <v>352</v>
      </c>
      <c r="N178" s="841"/>
      <c r="O178" s="841"/>
      <c r="P178" s="841" t="s">
        <v>5</v>
      </c>
      <c r="Q178" s="841" t="s">
        <v>323</v>
      </c>
      <c r="R178" s="840" t="s">
        <v>652</v>
      </c>
      <c r="S178" s="829"/>
      <c r="T178" s="829" t="s">
        <v>5</v>
      </c>
      <c r="U178" s="829" t="s">
        <v>323</v>
      </c>
      <c r="V178" s="847" t="s">
        <v>652</v>
      </c>
    </row>
    <row r="179" spans="1:22" outlineLevel="1">
      <c r="A179" s="847" t="s">
        <v>281</v>
      </c>
      <c r="B179" s="829" t="s">
        <v>3917</v>
      </c>
      <c r="C179" s="839">
        <v>43315</v>
      </c>
      <c r="D179" s="829" t="s">
        <v>3937</v>
      </c>
      <c r="E179" s="830" t="s">
        <v>4002</v>
      </c>
      <c r="F179" s="831">
        <v>72887</v>
      </c>
      <c r="G179" s="832">
        <v>343.04</v>
      </c>
      <c r="H179" s="829">
        <v>450</v>
      </c>
      <c r="I179" s="829" t="s">
        <v>322</v>
      </c>
      <c r="J179" s="980">
        <f t="shared" si="4"/>
        <v>450</v>
      </c>
      <c r="K179" s="840" t="s">
        <v>996</v>
      </c>
      <c r="L179" s="841" t="s">
        <v>917</v>
      </c>
      <c r="M179" s="841" t="s">
        <v>352</v>
      </c>
      <c r="N179" s="841"/>
      <c r="O179" s="841"/>
      <c r="P179" s="841" t="s">
        <v>5</v>
      </c>
      <c r="Q179" s="841" t="s">
        <v>323</v>
      </c>
      <c r="R179" s="840" t="s">
        <v>652</v>
      </c>
      <c r="S179" s="829"/>
      <c r="T179" s="829" t="s">
        <v>5</v>
      </c>
      <c r="U179" s="829" t="s">
        <v>323</v>
      </c>
      <c r="V179" s="847" t="s">
        <v>652</v>
      </c>
    </row>
    <row r="180" spans="1:22">
      <c r="A180" s="842" t="s">
        <v>647</v>
      </c>
      <c r="B180" s="842"/>
      <c r="C180" s="842"/>
      <c r="D180" s="842"/>
      <c r="E180" s="843"/>
      <c r="F180" s="844"/>
      <c r="G180" s="845">
        <f>SUM(G148:G179)</f>
        <v>2553.1699999999996</v>
      </c>
      <c r="H180" s="846">
        <f>SUM(H148:H179)</f>
        <v>3349.25</v>
      </c>
      <c r="I180" s="842"/>
      <c r="J180" s="1273">
        <f t="shared" si="4"/>
        <v>3349.25</v>
      </c>
      <c r="K180" s="842"/>
      <c r="L180" s="842"/>
      <c r="M180" s="842"/>
      <c r="N180" s="842"/>
      <c r="O180" s="842"/>
      <c r="P180" s="842"/>
      <c r="Q180" s="842"/>
      <c r="R180" s="842"/>
      <c r="S180" s="829"/>
      <c r="T180" s="829"/>
      <c r="U180" s="829"/>
      <c r="V180" s="829"/>
    </row>
    <row r="181" spans="1:22" outlineLevel="1">
      <c r="A181" s="847" t="s">
        <v>282</v>
      </c>
      <c r="B181" s="829" t="s">
        <v>3917</v>
      </c>
      <c r="C181" s="839">
        <v>43286</v>
      </c>
      <c r="D181" s="847" t="s">
        <v>4003</v>
      </c>
      <c r="E181" s="830" t="s">
        <v>4004</v>
      </c>
      <c r="F181" s="831">
        <v>72531</v>
      </c>
      <c r="G181" s="832">
        <v>195.17</v>
      </c>
      <c r="H181" s="829">
        <v>195.17</v>
      </c>
      <c r="I181" s="829" t="s">
        <v>60</v>
      </c>
      <c r="J181" s="980">
        <f t="shared" si="4"/>
        <v>195.17</v>
      </c>
      <c r="K181" s="840" t="s">
        <v>850</v>
      </c>
      <c r="L181" s="841" t="s">
        <v>645</v>
      </c>
      <c r="M181" s="841" t="s">
        <v>352</v>
      </c>
      <c r="N181" s="841" t="s">
        <v>4005</v>
      </c>
      <c r="O181" s="841"/>
      <c r="P181" s="841" t="s">
        <v>5</v>
      </c>
      <c r="Q181" s="841" t="s">
        <v>323</v>
      </c>
      <c r="R181" s="840" t="s">
        <v>652</v>
      </c>
      <c r="S181" s="829"/>
      <c r="T181" s="829" t="s">
        <v>5</v>
      </c>
      <c r="U181" s="829" t="s">
        <v>323</v>
      </c>
      <c r="V181" s="847" t="s">
        <v>652</v>
      </c>
    </row>
    <row r="182" spans="1:22" outlineLevel="1">
      <c r="A182" s="847" t="s">
        <v>282</v>
      </c>
      <c r="B182" s="829" t="s">
        <v>3917</v>
      </c>
      <c r="C182" s="839">
        <v>43329</v>
      </c>
      <c r="D182" s="847" t="s">
        <v>3992</v>
      </c>
      <c r="E182" s="830" t="s">
        <v>4006</v>
      </c>
      <c r="F182" s="831">
        <v>72886</v>
      </c>
      <c r="G182" s="832">
        <v>88.05</v>
      </c>
      <c r="H182" s="829">
        <v>115.5</v>
      </c>
      <c r="I182" s="829" t="s">
        <v>322</v>
      </c>
      <c r="J182" s="980">
        <f t="shared" si="4"/>
        <v>115.5</v>
      </c>
      <c r="K182" s="840" t="s">
        <v>670</v>
      </c>
      <c r="L182" s="841" t="s">
        <v>661</v>
      </c>
      <c r="M182" s="841" t="s">
        <v>352</v>
      </c>
      <c r="N182" s="841" t="s">
        <v>4005</v>
      </c>
      <c r="O182" s="841"/>
      <c r="P182" s="841" t="s">
        <v>5</v>
      </c>
      <c r="Q182" s="841" t="s">
        <v>323</v>
      </c>
      <c r="R182" s="840" t="s">
        <v>652</v>
      </c>
      <c r="S182" s="829"/>
      <c r="T182" s="829" t="s">
        <v>5</v>
      </c>
      <c r="U182" s="829" t="s">
        <v>323</v>
      </c>
      <c r="V182" s="847" t="s">
        <v>652</v>
      </c>
    </row>
    <row r="183" spans="1:22" outlineLevel="1">
      <c r="A183" s="847" t="s">
        <v>282</v>
      </c>
      <c r="B183" s="829" t="s">
        <v>3917</v>
      </c>
      <c r="C183" s="839">
        <v>43326</v>
      </c>
      <c r="D183" s="847" t="s">
        <v>4007</v>
      </c>
      <c r="E183" s="830" t="s">
        <v>4008</v>
      </c>
      <c r="F183" s="831">
        <v>72867</v>
      </c>
      <c r="G183" s="832">
        <v>57.17</v>
      </c>
      <c r="H183" s="829">
        <v>75</v>
      </c>
      <c r="I183" s="829" t="s">
        <v>322</v>
      </c>
      <c r="J183" s="980">
        <f t="shared" si="4"/>
        <v>75</v>
      </c>
      <c r="K183" s="840" t="s">
        <v>680</v>
      </c>
      <c r="L183" s="841" t="s">
        <v>665</v>
      </c>
      <c r="M183" s="841" t="s">
        <v>352</v>
      </c>
      <c r="N183" s="841" t="s">
        <v>4005</v>
      </c>
      <c r="O183" s="841"/>
      <c r="P183" s="841" t="s">
        <v>5</v>
      </c>
      <c r="Q183" s="841" t="s">
        <v>323</v>
      </c>
      <c r="R183" s="840" t="s">
        <v>652</v>
      </c>
      <c r="S183" s="829"/>
      <c r="T183" s="829" t="s">
        <v>5</v>
      </c>
      <c r="U183" s="829" t="s">
        <v>323</v>
      </c>
      <c r="V183" s="847" t="s">
        <v>652</v>
      </c>
    </row>
    <row r="184" spans="1:22" outlineLevel="1">
      <c r="A184" s="847" t="s">
        <v>282</v>
      </c>
      <c r="B184" s="829" t="s">
        <v>3917</v>
      </c>
      <c r="C184" s="839">
        <v>43328</v>
      </c>
      <c r="D184" s="847" t="s">
        <v>4009</v>
      </c>
      <c r="E184" s="830" t="s">
        <v>4009</v>
      </c>
      <c r="F184" s="831">
        <v>72960</v>
      </c>
      <c r="G184" s="832">
        <v>13.72</v>
      </c>
      <c r="H184" s="829">
        <v>18</v>
      </c>
      <c r="I184" s="829" t="s">
        <v>322</v>
      </c>
      <c r="J184" s="980">
        <f t="shared" si="4"/>
        <v>18</v>
      </c>
      <c r="K184" s="840" t="s">
        <v>680</v>
      </c>
      <c r="L184" s="841" t="s">
        <v>645</v>
      </c>
      <c r="M184" s="841" t="s">
        <v>352</v>
      </c>
      <c r="N184" s="841" t="s">
        <v>4005</v>
      </c>
      <c r="O184" s="841"/>
      <c r="P184" s="841" t="s">
        <v>5</v>
      </c>
      <c r="Q184" s="841" t="s">
        <v>323</v>
      </c>
      <c r="R184" s="840" t="s">
        <v>652</v>
      </c>
      <c r="S184" s="829"/>
      <c r="T184" s="829" t="s">
        <v>5</v>
      </c>
      <c r="U184" s="829" t="s">
        <v>323</v>
      </c>
      <c r="V184" s="847" t="s">
        <v>652</v>
      </c>
    </row>
    <row r="185" spans="1:22" outlineLevel="1">
      <c r="A185" s="847" t="s">
        <v>282</v>
      </c>
      <c r="B185" s="829" t="s">
        <v>3917</v>
      </c>
      <c r="C185" s="839">
        <v>43328</v>
      </c>
      <c r="D185" s="847" t="s">
        <v>4009</v>
      </c>
      <c r="E185" s="830" t="s">
        <v>4009</v>
      </c>
      <c r="F185" s="831">
        <v>72960</v>
      </c>
      <c r="G185" s="832">
        <v>74.040000000000006</v>
      </c>
      <c r="H185" s="829">
        <v>74.040000000000006</v>
      </c>
      <c r="I185" s="829" t="s">
        <v>60</v>
      </c>
      <c r="J185" s="980">
        <v>97.12</v>
      </c>
      <c r="K185" s="840" t="s">
        <v>667</v>
      </c>
      <c r="L185" s="841" t="s">
        <v>645</v>
      </c>
      <c r="M185" s="841" t="s">
        <v>352</v>
      </c>
      <c r="N185" s="841" t="s">
        <v>4005</v>
      </c>
      <c r="O185" s="841"/>
      <c r="P185" s="841" t="s">
        <v>5</v>
      </c>
      <c r="Q185" s="841" t="s">
        <v>323</v>
      </c>
      <c r="R185" s="840" t="s">
        <v>652</v>
      </c>
      <c r="S185" s="829"/>
      <c r="T185" s="829" t="s">
        <v>5</v>
      </c>
      <c r="U185" s="829" t="s">
        <v>323</v>
      </c>
      <c r="V185" s="847" t="s">
        <v>652</v>
      </c>
    </row>
    <row r="186" spans="1:22">
      <c r="A186" s="842" t="s">
        <v>647</v>
      </c>
      <c r="B186" s="842"/>
      <c r="C186" s="842"/>
      <c r="D186" s="842"/>
      <c r="E186" s="843"/>
      <c r="F186" s="844"/>
      <c r="G186" s="845">
        <f>SUM(G181:G185)</f>
        <v>428.15000000000003</v>
      </c>
      <c r="H186" s="846">
        <f>SUM(H181:H185)</f>
        <v>477.71</v>
      </c>
      <c r="I186" s="842"/>
      <c r="J186" s="1273">
        <f>SUM(J181:J185)</f>
        <v>500.78999999999996</v>
      </c>
      <c r="K186" s="842"/>
      <c r="L186" s="842"/>
      <c r="M186" s="842"/>
      <c r="N186" s="842"/>
      <c r="O186" s="842"/>
      <c r="P186" s="842"/>
      <c r="Q186" s="842"/>
      <c r="R186" s="842"/>
      <c r="S186" s="829"/>
      <c r="T186" s="829"/>
      <c r="U186" s="829"/>
      <c r="V186" s="829"/>
    </row>
    <row r="187" spans="1:22" outlineLevel="1">
      <c r="A187" s="847" t="s">
        <v>283</v>
      </c>
      <c r="B187" s="829" t="s">
        <v>3917</v>
      </c>
      <c r="C187" s="839">
        <v>43343</v>
      </c>
      <c r="D187" s="847" t="s">
        <v>3923</v>
      </c>
      <c r="E187" s="830" t="s">
        <v>3924</v>
      </c>
      <c r="F187" s="831">
        <v>72931</v>
      </c>
      <c r="G187" s="832">
        <v>21861.78</v>
      </c>
      <c r="H187" s="1279">
        <v>30066.76</v>
      </c>
      <c r="I187" s="829" t="s">
        <v>322</v>
      </c>
      <c r="J187" s="980">
        <f>H187</f>
        <v>30066.76</v>
      </c>
      <c r="K187" s="840" t="s">
        <v>1417</v>
      </c>
      <c r="L187" s="841" t="s">
        <v>661</v>
      </c>
      <c r="M187" s="841" t="s">
        <v>352</v>
      </c>
      <c r="N187" s="841"/>
      <c r="O187" s="841" t="s">
        <v>381</v>
      </c>
      <c r="P187" s="841" t="s">
        <v>5</v>
      </c>
      <c r="Q187" s="841" t="s">
        <v>323</v>
      </c>
      <c r="R187" s="840" t="s">
        <v>652</v>
      </c>
      <c r="S187" s="829" t="s">
        <v>381</v>
      </c>
      <c r="T187" s="829" t="s">
        <v>5</v>
      </c>
      <c r="U187" s="829" t="s">
        <v>323</v>
      </c>
      <c r="V187" s="847" t="s">
        <v>652</v>
      </c>
    </row>
    <row r="188" spans="1:22" outlineLevel="1">
      <c r="A188" s="847" t="s">
        <v>283</v>
      </c>
      <c r="B188" s="829" t="s">
        <v>3917</v>
      </c>
      <c r="C188" s="839">
        <v>43343</v>
      </c>
      <c r="D188" s="847" t="s">
        <v>4095</v>
      </c>
      <c r="E188" s="830" t="s">
        <v>3924</v>
      </c>
      <c r="F188" s="831">
        <v>72931</v>
      </c>
      <c r="G188" s="952">
        <v>9726.5340130151835</v>
      </c>
      <c r="H188" s="829">
        <v>13377</v>
      </c>
      <c r="I188" s="829" t="s">
        <v>322</v>
      </c>
      <c r="J188" s="980">
        <f>H188</f>
        <v>13377</v>
      </c>
      <c r="K188" s="840" t="s">
        <v>1417</v>
      </c>
      <c r="L188" s="841" t="s">
        <v>661</v>
      </c>
      <c r="M188" s="841" t="s">
        <v>352</v>
      </c>
      <c r="N188" s="841"/>
      <c r="O188" s="841" t="s">
        <v>381</v>
      </c>
      <c r="P188" s="841" t="s">
        <v>5</v>
      </c>
      <c r="Q188" s="841" t="s">
        <v>323</v>
      </c>
      <c r="R188" s="840" t="s">
        <v>652</v>
      </c>
      <c r="S188" s="829" t="s">
        <v>381</v>
      </c>
      <c r="T188" s="829" t="s">
        <v>5</v>
      </c>
      <c r="U188" s="829" t="s">
        <v>323</v>
      </c>
      <c r="V188" s="847" t="s">
        <v>652</v>
      </c>
    </row>
    <row r="189" spans="1:22">
      <c r="A189" s="842" t="s">
        <v>647</v>
      </c>
      <c r="B189" s="842"/>
      <c r="C189" s="842"/>
      <c r="D189" s="842"/>
      <c r="E189" s="843"/>
      <c r="F189" s="844"/>
      <c r="G189" s="845">
        <f>SUM(G187:G188)</f>
        <v>31588.314013015181</v>
      </c>
      <c r="H189" s="846">
        <f>SUM(H187:H188)</f>
        <v>43443.759999999995</v>
      </c>
      <c r="I189" s="842"/>
      <c r="J189" s="1273">
        <f>SUM(J187:J188)</f>
        <v>43443.759999999995</v>
      </c>
      <c r="K189" s="842"/>
      <c r="L189" s="842"/>
      <c r="M189" s="842"/>
      <c r="N189" s="842"/>
      <c r="O189" s="842"/>
      <c r="P189" s="842"/>
      <c r="Q189" s="842"/>
      <c r="R189" s="842"/>
      <c r="S189" s="829"/>
      <c r="T189" s="829"/>
      <c r="U189" s="829"/>
      <c r="V189" s="829"/>
    </row>
    <row r="190" spans="1:22">
      <c r="A190" s="842"/>
      <c r="B190" s="842"/>
      <c r="C190" s="842"/>
      <c r="D190" s="842"/>
      <c r="E190" s="843"/>
      <c r="F190" s="844"/>
      <c r="G190" s="845"/>
      <c r="H190" s="846"/>
      <c r="I190" s="842"/>
      <c r="J190" s="1273"/>
      <c r="K190" s="842"/>
      <c r="L190" s="842"/>
      <c r="M190" s="842"/>
      <c r="N190" s="842"/>
      <c r="O190" s="842"/>
      <c r="P190" s="842"/>
      <c r="Q190" s="842"/>
      <c r="R190" s="842"/>
      <c r="S190" s="829"/>
      <c r="T190" s="829"/>
      <c r="U190" s="829"/>
      <c r="V190" s="829"/>
    </row>
    <row r="191" spans="1:22" outlineLevel="1">
      <c r="A191" s="847" t="s">
        <v>285</v>
      </c>
      <c r="B191" s="829" t="s">
        <v>3917</v>
      </c>
      <c r="C191" s="839">
        <v>43315</v>
      </c>
      <c r="D191" s="847" t="s">
        <v>3968</v>
      </c>
      <c r="E191" s="830" t="s">
        <v>1092</v>
      </c>
      <c r="F191" s="831">
        <v>72928</v>
      </c>
      <c r="G191" s="832">
        <v>20.81</v>
      </c>
      <c r="H191" s="829">
        <v>27.3</v>
      </c>
      <c r="I191" s="829" t="s">
        <v>322</v>
      </c>
      <c r="J191" s="980">
        <f t="shared" ref="J191:J222" si="5">H191</f>
        <v>27.3</v>
      </c>
      <c r="K191" s="840" t="s">
        <v>818</v>
      </c>
      <c r="L191" s="841" t="s">
        <v>645</v>
      </c>
      <c r="M191" s="841" t="s">
        <v>352</v>
      </c>
      <c r="N191" s="841"/>
      <c r="O191" s="841"/>
      <c r="P191" s="841" t="s">
        <v>5</v>
      </c>
      <c r="Q191" s="841" t="s">
        <v>323</v>
      </c>
      <c r="R191" s="840" t="s">
        <v>652</v>
      </c>
      <c r="S191" s="829"/>
      <c r="T191" s="829" t="s">
        <v>5</v>
      </c>
      <c r="U191" s="829" t="s">
        <v>323</v>
      </c>
      <c r="V191" s="847" t="s">
        <v>652</v>
      </c>
    </row>
    <row r="192" spans="1:22" outlineLevel="1">
      <c r="A192" s="847" t="s">
        <v>285</v>
      </c>
      <c r="B192" s="829" t="s">
        <v>3917</v>
      </c>
      <c r="C192" s="839">
        <v>43343</v>
      </c>
      <c r="D192" s="847" t="s">
        <v>4010</v>
      </c>
      <c r="E192" s="830" t="s">
        <v>824</v>
      </c>
      <c r="F192" s="831">
        <v>72867</v>
      </c>
      <c r="G192" s="832">
        <v>3.81</v>
      </c>
      <c r="H192" s="829">
        <v>5</v>
      </c>
      <c r="I192" s="829" t="s">
        <v>322</v>
      </c>
      <c r="J192" s="980">
        <f t="shared" si="5"/>
        <v>5</v>
      </c>
      <c r="K192" s="840" t="s">
        <v>818</v>
      </c>
      <c r="L192" s="841" t="s">
        <v>665</v>
      </c>
      <c r="M192" s="841" t="s">
        <v>352</v>
      </c>
      <c r="N192" s="841"/>
      <c r="O192" s="841"/>
      <c r="P192" s="841" t="s">
        <v>5</v>
      </c>
      <c r="Q192" s="841" t="s">
        <v>323</v>
      </c>
      <c r="R192" s="840" t="s">
        <v>652</v>
      </c>
      <c r="S192" s="829"/>
      <c r="T192" s="829" t="s">
        <v>5</v>
      </c>
      <c r="U192" s="829" t="s">
        <v>323</v>
      </c>
      <c r="V192" s="847" t="s">
        <v>652</v>
      </c>
    </row>
    <row r="193" spans="1:22" outlineLevel="1">
      <c r="A193" s="847" t="s">
        <v>285</v>
      </c>
      <c r="B193" s="829" t="s">
        <v>3917</v>
      </c>
      <c r="C193" s="839">
        <v>43343</v>
      </c>
      <c r="D193" s="847" t="s">
        <v>4010</v>
      </c>
      <c r="E193" s="830" t="s">
        <v>4011</v>
      </c>
      <c r="F193" s="831">
        <v>72867</v>
      </c>
      <c r="G193" s="832">
        <v>0.61</v>
      </c>
      <c r="H193" s="829">
        <v>0.8</v>
      </c>
      <c r="I193" s="829" t="s">
        <v>322</v>
      </c>
      <c r="J193" s="980">
        <f t="shared" si="5"/>
        <v>0.8</v>
      </c>
      <c r="K193" s="840" t="s">
        <v>818</v>
      </c>
      <c r="L193" s="841" t="s">
        <v>665</v>
      </c>
      <c r="M193" s="841" t="s">
        <v>352</v>
      </c>
      <c r="N193" s="841"/>
      <c r="O193" s="841"/>
      <c r="P193" s="841" t="s">
        <v>5</v>
      </c>
      <c r="Q193" s="841" t="s">
        <v>323</v>
      </c>
      <c r="R193" s="840" t="s">
        <v>652</v>
      </c>
      <c r="S193" s="829"/>
      <c r="T193" s="829" t="s">
        <v>5</v>
      </c>
      <c r="U193" s="829" t="s">
        <v>323</v>
      </c>
      <c r="V193" s="847" t="s">
        <v>652</v>
      </c>
    </row>
    <row r="194" spans="1:22" outlineLevel="1">
      <c r="A194" s="847" t="s">
        <v>285</v>
      </c>
      <c r="B194" s="829" t="s">
        <v>3917</v>
      </c>
      <c r="C194" s="839">
        <v>43343</v>
      </c>
      <c r="D194" s="847" t="s">
        <v>4012</v>
      </c>
      <c r="E194" s="830" t="s">
        <v>4013</v>
      </c>
      <c r="F194" s="831">
        <v>72886</v>
      </c>
      <c r="G194" s="832">
        <v>3.6</v>
      </c>
      <c r="H194" s="829">
        <v>4.72</v>
      </c>
      <c r="I194" s="829" t="s">
        <v>322</v>
      </c>
      <c r="J194" s="980">
        <f t="shared" si="5"/>
        <v>4.72</v>
      </c>
      <c r="K194" s="840" t="s">
        <v>818</v>
      </c>
      <c r="L194" s="841" t="s">
        <v>661</v>
      </c>
      <c r="M194" s="841" t="s">
        <v>352</v>
      </c>
      <c r="N194" s="841"/>
      <c r="O194" s="841"/>
      <c r="P194" s="841" t="s">
        <v>5</v>
      </c>
      <c r="Q194" s="841" t="s">
        <v>323</v>
      </c>
      <c r="R194" s="840" t="s">
        <v>652</v>
      </c>
      <c r="S194" s="829"/>
      <c r="T194" s="829" t="s">
        <v>5</v>
      </c>
      <c r="U194" s="829" t="s">
        <v>323</v>
      </c>
      <c r="V194" s="847" t="s">
        <v>652</v>
      </c>
    </row>
    <row r="195" spans="1:22" outlineLevel="1">
      <c r="A195" s="847" t="s">
        <v>285</v>
      </c>
      <c r="B195" s="829" t="s">
        <v>3917</v>
      </c>
      <c r="C195" s="839">
        <v>43343</v>
      </c>
      <c r="D195" s="847" t="s">
        <v>4012</v>
      </c>
      <c r="E195" s="830" t="s">
        <v>4014</v>
      </c>
      <c r="F195" s="831">
        <v>72886</v>
      </c>
      <c r="G195" s="832">
        <v>3.6</v>
      </c>
      <c r="H195" s="829">
        <v>4.72</v>
      </c>
      <c r="I195" s="829" t="s">
        <v>322</v>
      </c>
      <c r="J195" s="980">
        <f t="shared" si="5"/>
        <v>4.72</v>
      </c>
      <c r="K195" s="840" t="s">
        <v>818</v>
      </c>
      <c r="L195" s="841" t="s">
        <v>661</v>
      </c>
      <c r="M195" s="841" t="s">
        <v>352</v>
      </c>
      <c r="N195" s="841"/>
      <c r="O195" s="841"/>
      <c r="P195" s="841" t="s">
        <v>5</v>
      </c>
      <c r="Q195" s="841" t="s">
        <v>323</v>
      </c>
      <c r="R195" s="840" t="s">
        <v>652</v>
      </c>
      <c r="S195" s="829"/>
      <c r="T195" s="829" t="s">
        <v>5</v>
      </c>
      <c r="U195" s="829" t="s">
        <v>323</v>
      </c>
      <c r="V195" s="847" t="s">
        <v>652</v>
      </c>
    </row>
    <row r="196" spans="1:22" outlineLevel="1">
      <c r="A196" s="847" t="s">
        <v>285</v>
      </c>
      <c r="B196" s="829" t="s">
        <v>3917</v>
      </c>
      <c r="C196" s="839">
        <v>43343</v>
      </c>
      <c r="D196" s="847" t="s">
        <v>4012</v>
      </c>
      <c r="E196" s="830" t="s">
        <v>4015</v>
      </c>
      <c r="F196" s="831">
        <v>72886</v>
      </c>
      <c r="G196" s="832">
        <v>3.6</v>
      </c>
      <c r="H196" s="829">
        <v>4.72</v>
      </c>
      <c r="I196" s="829" t="s">
        <v>322</v>
      </c>
      <c r="J196" s="980">
        <f t="shared" si="5"/>
        <v>4.72</v>
      </c>
      <c r="K196" s="840" t="s">
        <v>818</v>
      </c>
      <c r="L196" s="841" t="s">
        <v>661</v>
      </c>
      <c r="M196" s="841" t="s">
        <v>352</v>
      </c>
      <c r="N196" s="841"/>
      <c r="O196" s="841"/>
      <c r="P196" s="841" t="s">
        <v>5</v>
      </c>
      <c r="Q196" s="841" t="s">
        <v>323</v>
      </c>
      <c r="R196" s="840" t="s">
        <v>652</v>
      </c>
      <c r="S196" s="829"/>
      <c r="T196" s="829" t="s">
        <v>5</v>
      </c>
      <c r="U196" s="829" t="s">
        <v>323</v>
      </c>
      <c r="V196" s="847" t="s">
        <v>652</v>
      </c>
    </row>
    <row r="197" spans="1:22" outlineLevel="1">
      <c r="A197" s="847" t="s">
        <v>285</v>
      </c>
      <c r="B197" s="829" t="s">
        <v>3917</v>
      </c>
      <c r="C197" s="839">
        <v>43343</v>
      </c>
      <c r="D197" s="847" t="s">
        <v>4012</v>
      </c>
      <c r="E197" s="830" t="s">
        <v>1087</v>
      </c>
      <c r="F197" s="831">
        <v>72886</v>
      </c>
      <c r="G197" s="832">
        <v>12.35</v>
      </c>
      <c r="H197" s="829">
        <v>16.2</v>
      </c>
      <c r="I197" s="829" t="s">
        <v>322</v>
      </c>
      <c r="J197" s="980">
        <f t="shared" si="5"/>
        <v>16.2</v>
      </c>
      <c r="K197" s="840" t="s">
        <v>818</v>
      </c>
      <c r="L197" s="841" t="s">
        <v>661</v>
      </c>
      <c r="M197" s="841" t="s">
        <v>352</v>
      </c>
      <c r="N197" s="841"/>
      <c r="O197" s="841"/>
      <c r="P197" s="841" t="s">
        <v>5</v>
      </c>
      <c r="Q197" s="841" t="s">
        <v>323</v>
      </c>
      <c r="R197" s="840" t="s">
        <v>652</v>
      </c>
      <c r="S197" s="829"/>
      <c r="T197" s="829" t="s">
        <v>5</v>
      </c>
      <c r="U197" s="829" t="s">
        <v>323</v>
      </c>
      <c r="V197" s="847" t="s">
        <v>652</v>
      </c>
    </row>
    <row r="198" spans="1:22" outlineLevel="1">
      <c r="A198" s="847" t="s">
        <v>285</v>
      </c>
      <c r="B198" s="829" t="s">
        <v>3917</v>
      </c>
      <c r="C198" s="839">
        <v>43343</v>
      </c>
      <c r="D198" s="847" t="s">
        <v>4012</v>
      </c>
      <c r="E198" s="830" t="s">
        <v>1087</v>
      </c>
      <c r="F198" s="831">
        <v>72886</v>
      </c>
      <c r="G198" s="832">
        <v>4.07</v>
      </c>
      <c r="H198" s="829">
        <v>5.34</v>
      </c>
      <c r="I198" s="829" t="s">
        <v>322</v>
      </c>
      <c r="J198" s="980">
        <f t="shared" si="5"/>
        <v>5.34</v>
      </c>
      <c r="K198" s="840" t="s">
        <v>818</v>
      </c>
      <c r="L198" s="841" t="s">
        <v>661</v>
      </c>
      <c r="M198" s="841" t="s">
        <v>352</v>
      </c>
      <c r="N198" s="841"/>
      <c r="O198" s="841"/>
      <c r="P198" s="841" t="s">
        <v>5</v>
      </c>
      <c r="Q198" s="841" t="s">
        <v>323</v>
      </c>
      <c r="R198" s="840" t="s">
        <v>652</v>
      </c>
      <c r="S198" s="829"/>
      <c r="T198" s="829" t="s">
        <v>5</v>
      </c>
      <c r="U198" s="829" t="s">
        <v>323</v>
      </c>
      <c r="V198" s="847" t="s">
        <v>652</v>
      </c>
    </row>
    <row r="199" spans="1:22" outlineLevel="1">
      <c r="A199" s="847" t="s">
        <v>285</v>
      </c>
      <c r="B199" s="829" t="s">
        <v>3917</v>
      </c>
      <c r="C199" s="839">
        <v>43343</v>
      </c>
      <c r="D199" s="847" t="s">
        <v>4012</v>
      </c>
      <c r="E199" s="830" t="s">
        <v>2327</v>
      </c>
      <c r="F199" s="831">
        <v>72886</v>
      </c>
      <c r="G199" s="832">
        <v>211.92</v>
      </c>
      <c r="H199" s="829">
        <v>278</v>
      </c>
      <c r="I199" s="829" t="s">
        <v>322</v>
      </c>
      <c r="J199" s="980">
        <f t="shared" si="5"/>
        <v>278</v>
      </c>
      <c r="K199" s="840" t="s">
        <v>818</v>
      </c>
      <c r="L199" s="841" t="s">
        <v>661</v>
      </c>
      <c r="M199" s="841" t="s">
        <v>352</v>
      </c>
      <c r="N199" s="841"/>
      <c r="O199" s="841"/>
      <c r="P199" s="841" t="s">
        <v>5</v>
      </c>
      <c r="Q199" s="841" t="s">
        <v>323</v>
      </c>
      <c r="R199" s="840" t="s">
        <v>652</v>
      </c>
      <c r="S199" s="829"/>
      <c r="T199" s="829" t="s">
        <v>5</v>
      </c>
      <c r="U199" s="829" t="s">
        <v>323</v>
      </c>
      <c r="V199" s="847" t="s">
        <v>652</v>
      </c>
    </row>
    <row r="200" spans="1:22" outlineLevel="1">
      <c r="A200" s="847" t="s">
        <v>285</v>
      </c>
      <c r="B200" s="829" t="s">
        <v>3917</v>
      </c>
      <c r="C200" s="839">
        <v>43343</v>
      </c>
      <c r="D200" s="847" t="s">
        <v>4012</v>
      </c>
      <c r="E200" s="830" t="s">
        <v>4016</v>
      </c>
      <c r="F200" s="831">
        <v>72886</v>
      </c>
      <c r="G200" s="832">
        <v>7.96</v>
      </c>
      <c r="H200" s="829">
        <v>10.44</v>
      </c>
      <c r="I200" s="829" t="s">
        <v>322</v>
      </c>
      <c r="J200" s="980">
        <f t="shared" si="5"/>
        <v>10.44</v>
      </c>
      <c r="K200" s="840" t="s">
        <v>818</v>
      </c>
      <c r="L200" s="841" t="s">
        <v>661</v>
      </c>
      <c r="M200" s="841" t="s">
        <v>352</v>
      </c>
      <c r="N200" s="841"/>
      <c r="O200" s="841"/>
      <c r="P200" s="841" t="s">
        <v>5</v>
      </c>
      <c r="Q200" s="841" t="s">
        <v>323</v>
      </c>
      <c r="R200" s="840" t="s">
        <v>652</v>
      </c>
      <c r="S200" s="829"/>
      <c r="T200" s="829" t="s">
        <v>5</v>
      </c>
      <c r="U200" s="829" t="s">
        <v>323</v>
      </c>
      <c r="V200" s="847" t="s">
        <v>652</v>
      </c>
    </row>
    <row r="201" spans="1:22" outlineLevel="1">
      <c r="A201" s="847" t="s">
        <v>285</v>
      </c>
      <c r="B201" s="829" t="s">
        <v>3917</v>
      </c>
      <c r="C201" s="839">
        <v>43343</v>
      </c>
      <c r="D201" s="847" t="s">
        <v>4012</v>
      </c>
      <c r="E201" s="830" t="s">
        <v>1087</v>
      </c>
      <c r="F201" s="831">
        <v>72886</v>
      </c>
      <c r="G201" s="832">
        <v>2.87</v>
      </c>
      <c r="H201" s="829">
        <v>3.77</v>
      </c>
      <c r="I201" s="829" t="s">
        <v>322</v>
      </c>
      <c r="J201" s="980">
        <f t="shared" si="5"/>
        <v>3.77</v>
      </c>
      <c r="K201" s="840" t="s">
        <v>818</v>
      </c>
      <c r="L201" s="841" t="s">
        <v>661</v>
      </c>
      <c r="M201" s="841" t="s">
        <v>352</v>
      </c>
      <c r="N201" s="841"/>
      <c r="O201" s="841"/>
      <c r="P201" s="841" t="s">
        <v>5</v>
      </c>
      <c r="Q201" s="841" t="s">
        <v>323</v>
      </c>
      <c r="R201" s="840" t="s">
        <v>652</v>
      </c>
      <c r="S201" s="829"/>
      <c r="T201" s="829" t="s">
        <v>5</v>
      </c>
      <c r="U201" s="829" t="s">
        <v>323</v>
      </c>
      <c r="V201" s="847" t="s">
        <v>652</v>
      </c>
    </row>
    <row r="202" spans="1:22" outlineLevel="1">
      <c r="A202" s="847" t="s">
        <v>285</v>
      </c>
      <c r="B202" s="829" t="s">
        <v>3917</v>
      </c>
      <c r="C202" s="839">
        <v>43343</v>
      </c>
      <c r="D202" s="847" t="s">
        <v>4012</v>
      </c>
      <c r="E202" s="830" t="s">
        <v>1087</v>
      </c>
      <c r="F202" s="831">
        <v>72886</v>
      </c>
      <c r="G202" s="832">
        <v>10.96</v>
      </c>
      <c r="H202" s="829">
        <v>14.38</v>
      </c>
      <c r="I202" s="829" t="s">
        <v>322</v>
      </c>
      <c r="J202" s="980">
        <f t="shared" si="5"/>
        <v>14.38</v>
      </c>
      <c r="K202" s="840" t="s">
        <v>818</v>
      </c>
      <c r="L202" s="841" t="s">
        <v>661</v>
      </c>
      <c r="M202" s="841" t="s">
        <v>352</v>
      </c>
      <c r="N202" s="841"/>
      <c r="O202" s="841"/>
      <c r="P202" s="841" t="s">
        <v>5</v>
      </c>
      <c r="Q202" s="841" t="s">
        <v>323</v>
      </c>
      <c r="R202" s="840" t="s">
        <v>652</v>
      </c>
      <c r="S202" s="829"/>
      <c r="T202" s="829" t="s">
        <v>5</v>
      </c>
      <c r="U202" s="829" t="s">
        <v>323</v>
      </c>
      <c r="V202" s="847" t="s">
        <v>652</v>
      </c>
    </row>
    <row r="203" spans="1:22" outlineLevel="1">
      <c r="A203" s="847" t="s">
        <v>285</v>
      </c>
      <c r="B203" s="829" t="s">
        <v>3917</v>
      </c>
      <c r="C203" s="839">
        <v>43343</v>
      </c>
      <c r="D203" s="847" t="s">
        <v>4012</v>
      </c>
      <c r="E203" s="830" t="s">
        <v>4016</v>
      </c>
      <c r="F203" s="831">
        <v>72886</v>
      </c>
      <c r="G203" s="832">
        <v>231.1</v>
      </c>
      <c r="H203" s="829">
        <v>303.14999999999998</v>
      </c>
      <c r="I203" s="829" t="s">
        <v>322</v>
      </c>
      <c r="J203" s="980">
        <f t="shared" si="5"/>
        <v>303.14999999999998</v>
      </c>
      <c r="K203" s="840" t="s">
        <v>818</v>
      </c>
      <c r="L203" s="841" t="s">
        <v>661</v>
      </c>
      <c r="M203" s="841" t="s">
        <v>352</v>
      </c>
      <c r="N203" s="841"/>
      <c r="O203" s="841"/>
      <c r="P203" s="841" t="s">
        <v>5</v>
      </c>
      <c r="Q203" s="841" t="s">
        <v>323</v>
      </c>
      <c r="R203" s="840" t="s">
        <v>652</v>
      </c>
      <c r="S203" s="829"/>
      <c r="T203" s="829" t="s">
        <v>5</v>
      </c>
      <c r="U203" s="829" t="s">
        <v>323</v>
      </c>
      <c r="V203" s="847" t="s">
        <v>652</v>
      </c>
    </row>
    <row r="204" spans="1:22" outlineLevel="1">
      <c r="A204" s="847" t="s">
        <v>285</v>
      </c>
      <c r="B204" s="829" t="s">
        <v>3917</v>
      </c>
      <c r="C204" s="839">
        <v>43343</v>
      </c>
      <c r="D204" s="847" t="s">
        <v>4012</v>
      </c>
      <c r="E204" s="830" t="s">
        <v>4016</v>
      </c>
      <c r="F204" s="831">
        <v>72886</v>
      </c>
      <c r="G204" s="832">
        <v>11.79</v>
      </c>
      <c r="H204" s="829">
        <v>15.47</v>
      </c>
      <c r="I204" s="829" t="s">
        <v>322</v>
      </c>
      <c r="J204" s="980">
        <f t="shared" si="5"/>
        <v>15.47</v>
      </c>
      <c r="K204" s="840" t="s">
        <v>818</v>
      </c>
      <c r="L204" s="841" t="s">
        <v>661</v>
      </c>
      <c r="M204" s="841" t="s">
        <v>352</v>
      </c>
      <c r="N204" s="841"/>
      <c r="O204" s="841"/>
      <c r="P204" s="841" t="s">
        <v>5</v>
      </c>
      <c r="Q204" s="841" t="s">
        <v>323</v>
      </c>
      <c r="R204" s="840" t="s">
        <v>652</v>
      </c>
      <c r="S204" s="829"/>
      <c r="T204" s="829" t="s">
        <v>5</v>
      </c>
      <c r="U204" s="829" t="s">
        <v>323</v>
      </c>
      <c r="V204" s="847" t="s">
        <v>652</v>
      </c>
    </row>
    <row r="205" spans="1:22" outlineLevel="1">
      <c r="A205" s="847" t="s">
        <v>285</v>
      </c>
      <c r="B205" s="829" t="s">
        <v>3917</v>
      </c>
      <c r="C205" s="839">
        <v>43343</v>
      </c>
      <c r="D205" s="847" t="s">
        <v>4012</v>
      </c>
      <c r="E205" s="830" t="s">
        <v>4017</v>
      </c>
      <c r="F205" s="831">
        <v>72886</v>
      </c>
      <c r="G205" s="832">
        <v>1.22</v>
      </c>
      <c r="H205" s="829">
        <v>1.6</v>
      </c>
      <c r="I205" s="829" t="s">
        <v>322</v>
      </c>
      <c r="J205" s="980">
        <f t="shared" si="5"/>
        <v>1.6</v>
      </c>
      <c r="K205" s="840" t="s">
        <v>818</v>
      </c>
      <c r="L205" s="841" t="s">
        <v>661</v>
      </c>
      <c r="M205" s="841" t="s">
        <v>352</v>
      </c>
      <c r="N205" s="841"/>
      <c r="O205" s="841"/>
      <c r="P205" s="841" t="s">
        <v>5</v>
      </c>
      <c r="Q205" s="841" t="s">
        <v>323</v>
      </c>
      <c r="R205" s="840" t="s">
        <v>652</v>
      </c>
      <c r="S205" s="829"/>
      <c r="T205" s="829" t="s">
        <v>5</v>
      </c>
      <c r="U205" s="829" t="s">
        <v>323</v>
      </c>
      <c r="V205" s="847" t="s">
        <v>652</v>
      </c>
    </row>
    <row r="206" spans="1:22" outlineLevel="1">
      <c r="A206" s="847" t="s">
        <v>285</v>
      </c>
      <c r="B206" s="829" t="s">
        <v>3917</v>
      </c>
      <c r="C206" s="839">
        <v>43343</v>
      </c>
      <c r="D206" s="847" t="s">
        <v>4012</v>
      </c>
      <c r="E206" s="830" t="s">
        <v>4018</v>
      </c>
      <c r="F206" s="831">
        <v>72886</v>
      </c>
      <c r="G206" s="832">
        <v>7.62</v>
      </c>
      <c r="H206" s="829">
        <v>10</v>
      </c>
      <c r="I206" s="829" t="s">
        <v>322</v>
      </c>
      <c r="J206" s="980">
        <f t="shared" si="5"/>
        <v>10</v>
      </c>
      <c r="K206" s="840" t="s">
        <v>818</v>
      </c>
      <c r="L206" s="841" t="s">
        <v>661</v>
      </c>
      <c r="M206" s="841" t="s">
        <v>352</v>
      </c>
      <c r="N206" s="841"/>
      <c r="O206" s="841"/>
      <c r="P206" s="841" t="s">
        <v>5</v>
      </c>
      <c r="Q206" s="841" t="s">
        <v>323</v>
      </c>
      <c r="R206" s="840" t="s">
        <v>652</v>
      </c>
      <c r="S206" s="829"/>
      <c r="T206" s="829" t="s">
        <v>5</v>
      </c>
      <c r="U206" s="829" t="s">
        <v>323</v>
      </c>
      <c r="V206" s="847" t="s">
        <v>652</v>
      </c>
    </row>
    <row r="207" spans="1:22" outlineLevel="1">
      <c r="A207" s="847" t="s">
        <v>285</v>
      </c>
      <c r="B207" s="829" t="s">
        <v>3917</v>
      </c>
      <c r="C207" s="839">
        <v>43343</v>
      </c>
      <c r="D207" s="847" t="s">
        <v>4012</v>
      </c>
      <c r="E207" s="830" t="s">
        <v>4019</v>
      </c>
      <c r="F207" s="831">
        <v>72886</v>
      </c>
      <c r="G207" s="832">
        <v>14.42</v>
      </c>
      <c r="H207" s="829">
        <v>18.91</v>
      </c>
      <c r="I207" s="829" t="s">
        <v>322</v>
      </c>
      <c r="J207" s="980">
        <f t="shared" si="5"/>
        <v>18.91</v>
      </c>
      <c r="K207" s="840" t="s">
        <v>818</v>
      </c>
      <c r="L207" s="841" t="s">
        <v>661</v>
      </c>
      <c r="M207" s="841" t="s">
        <v>352</v>
      </c>
      <c r="N207" s="841"/>
      <c r="O207" s="841"/>
      <c r="P207" s="841" t="s">
        <v>5</v>
      </c>
      <c r="Q207" s="841" t="s">
        <v>323</v>
      </c>
      <c r="R207" s="840" t="s">
        <v>652</v>
      </c>
      <c r="S207" s="829"/>
      <c r="T207" s="829" t="s">
        <v>5</v>
      </c>
      <c r="U207" s="829" t="s">
        <v>323</v>
      </c>
      <c r="V207" s="847" t="s">
        <v>652</v>
      </c>
    </row>
    <row r="208" spans="1:22" outlineLevel="1">
      <c r="A208" s="847" t="s">
        <v>285</v>
      </c>
      <c r="B208" s="829" t="s">
        <v>3917</v>
      </c>
      <c r="C208" s="839">
        <v>43343</v>
      </c>
      <c r="D208" s="847" t="s">
        <v>4012</v>
      </c>
      <c r="E208" s="830" t="s">
        <v>1087</v>
      </c>
      <c r="F208" s="831">
        <v>72886</v>
      </c>
      <c r="G208" s="832">
        <v>2.21</v>
      </c>
      <c r="H208" s="829">
        <v>2.9</v>
      </c>
      <c r="I208" s="829" t="s">
        <v>322</v>
      </c>
      <c r="J208" s="980">
        <f t="shared" si="5"/>
        <v>2.9</v>
      </c>
      <c r="K208" s="840" t="s">
        <v>818</v>
      </c>
      <c r="L208" s="841" t="s">
        <v>661</v>
      </c>
      <c r="M208" s="841" t="s">
        <v>352</v>
      </c>
      <c r="N208" s="841"/>
      <c r="O208" s="841"/>
      <c r="P208" s="841" t="s">
        <v>5</v>
      </c>
      <c r="Q208" s="841" t="s">
        <v>323</v>
      </c>
      <c r="R208" s="840" t="s">
        <v>652</v>
      </c>
      <c r="S208" s="829"/>
      <c r="T208" s="829" t="s">
        <v>5</v>
      </c>
      <c r="U208" s="829" t="s">
        <v>323</v>
      </c>
      <c r="V208" s="847" t="s">
        <v>652</v>
      </c>
    </row>
    <row r="209" spans="1:22" outlineLevel="1">
      <c r="A209" s="847" t="s">
        <v>285</v>
      </c>
      <c r="B209" s="829" t="s">
        <v>3917</v>
      </c>
      <c r="C209" s="839">
        <v>43343</v>
      </c>
      <c r="D209" s="847" t="s">
        <v>4012</v>
      </c>
      <c r="E209" s="830" t="s">
        <v>1087</v>
      </c>
      <c r="F209" s="831">
        <v>72886</v>
      </c>
      <c r="G209" s="832">
        <v>1.42</v>
      </c>
      <c r="H209" s="829">
        <v>1.86</v>
      </c>
      <c r="I209" s="829" t="s">
        <v>322</v>
      </c>
      <c r="J209" s="980">
        <f t="shared" si="5"/>
        <v>1.86</v>
      </c>
      <c r="K209" s="840" t="s">
        <v>818</v>
      </c>
      <c r="L209" s="841" t="s">
        <v>661</v>
      </c>
      <c r="M209" s="841" t="s">
        <v>352</v>
      </c>
      <c r="N209" s="841"/>
      <c r="O209" s="841"/>
      <c r="P209" s="841" t="s">
        <v>5</v>
      </c>
      <c r="Q209" s="841" t="s">
        <v>323</v>
      </c>
      <c r="R209" s="840" t="s">
        <v>652</v>
      </c>
      <c r="S209" s="829"/>
      <c r="T209" s="829" t="s">
        <v>5</v>
      </c>
      <c r="U209" s="829" t="s">
        <v>323</v>
      </c>
      <c r="V209" s="847" t="s">
        <v>652</v>
      </c>
    </row>
    <row r="210" spans="1:22" outlineLevel="1">
      <c r="A210" s="847" t="s">
        <v>285</v>
      </c>
      <c r="B210" s="829" t="s">
        <v>3917</v>
      </c>
      <c r="C210" s="839">
        <v>43343</v>
      </c>
      <c r="D210" s="847" t="s">
        <v>4012</v>
      </c>
      <c r="E210" s="830" t="s">
        <v>1087</v>
      </c>
      <c r="F210" s="831">
        <v>72886</v>
      </c>
      <c r="G210" s="832">
        <v>1.94</v>
      </c>
      <c r="H210" s="829">
        <v>2.5499999999999998</v>
      </c>
      <c r="I210" s="829" t="s">
        <v>322</v>
      </c>
      <c r="J210" s="980">
        <f t="shared" si="5"/>
        <v>2.5499999999999998</v>
      </c>
      <c r="K210" s="840" t="s">
        <v>818</v>
      </c>
      <c r="L210" s="841" t="s">
        <v>661</v>
      </c>
      <c r="M210" s="841" t="s">
        <v>352</v>
      </c>
      <c r="N210" s="841"/>
      <c r="O210" s="841"/>
      <c r="P210" s="841" t="s">
        <v>5</v>
      </c>
      <c r="Q210" s="841" t="s">
        <v>323</v>
      </c>
      <c r="R210" s="840" t="s">
        <v>652</v>
      </c>
      <c r="S210" s="829"/>
      <c r="T210" s="829" t="s">
        <v>5</v>
      </c>
      <c r="U210" s="829" t="s">
        <v>323</v>
      </c>
      <c r="V210" s="847" t="s">
        <v>652</v>
      </c>
    </row>
    <row r="211" spans="1:22" outlineLevel="1">
      <c r="A211" s="847" t="s">
        <v>285</v>
      </c>
      <c r="B211" s="829" t="s">
        <v>3917</v>
      </c>
      <c r="C211" s="839">
        <v>43343</v>
      </c>
      <c r="D211" s="847" t="s">
        <v>4012</v>
      </c>
      <c r="E211" s="830" t="s">
        <v>1087</v>
      </c>
      <c r="F211" s="831">
        <v>72886</v>
      </c>
      <c r="G211" s="832">
        <v>0.9</v>
      </c>
      <c r="H211" s="829">
        <v>1.18</v>
      </c>
      <c r="I211" s="829" t="s">
        <v>322</v>
      </c>
      <c r="J211" s="980">
        <f t="shared" si="5"/>
        <v>1.18</v>
      </c>
      <c r="K211" s="840" t="s">
        <v>818</v>
      </c>
      <c r="L211" s="841" t="s">
        <v>661</v>
      </c>
      <c r="M211" s="841" t="s">
        <v>352</v>
      </c>
      <c r="N211" s="841"/>
      <c r="O211" s="841"/>
      <c r="P211" s="841" t="s">
        <v>5</v>
      </c>
      <c r="Q211" s="841" t="s">
        <v>323</v>
      </c>
      <c r="R211" s="840" t="s">
        <v>652</v>
      </c>
      <c r="S211" s="829"/>
      <c r="T211" s="829" t="s">
        <v>5</v>
      </c>
      <c r="U211" s="829" t="s">
        <v>323</v>
      </c>
      <c r="V211" s="847" t="s">
        <v>652</v>
      </c>
    </row>
    <row r="212" spans="1:22" outlineLevel="1">
      <c r="A212" s="847" t="s">
        <v>285</v>
      </c>
      <c r="B212" s="829" t="s">
        <v>3917</v>
      </c>
      <c r="C212" s="839">
        <v>43343</v>
      </c>
      <c r="D212" s="847" t="s">
        <v>4012</v>
      </c>
      <c r="E212" s="830" t="s">
        <v>1087</v>
      </c>
      <c r="F212" s="831">
        <v>72886</v>
      </c>
      <c r="G212" s="832">
        <v>26.53</v>
      </c>
      <c r="H212" s="829">
        <v>34.799999999999997</v>
      </c>
      <c r="I212" s="829" t="s">
        <v>322</v>
      </c>
      <c r="J212" s="980">
        <f t="shared" si="5"/>
        <v>34.799999999999997</v>
      </c>
      <c r="K212" s="840" t="s">
        <v>818</v>
      </c>
      <c r="L212" s="841" t="s">
        <v>661</v>
      </c>
      <c r="M212" s="841" t="s">
        <v>352</v>
      </c>
      <c r="N212" s="841"/>
      <c r="O212" s="841"/>
      <c r="P212" s="841" t="s">
        <v>5</v>
      </c>
      <c r="Q212" s="841" t="s">
        <v>323</v>
      </c>
      <c r="R212" s="840" t="s">
        <v>652</v>
      </c>
      <c r="S212" s="829"/>
      <c r="T212" s="829" t="s">
        <v>5</v>
      </c>
      <c r="U212" s="829" t="s">
        <v>323</v>
      </c>
      <c r="V212" s="847" t="s">
        <v>652</v>
      </c>
    </row>
    <row r="213" spans="1:22" outlineLevel="1">
      <c r="A213" s="847" t="s">
        <v>285</v>
      </c>
      <c r="B213" s="829" t="s">
        <v>3917</v>
      </c>
      <c r="C213" s="839">
        <v>43343</v>
      </c>
      <c r="D213" s="847" t="s">
        <v>4012</v>
      </c>
      <c r="E213" s="830" t="s">
        <v>4016</v>
      </c>
      <c r="F213" s="831">
        <v>72886</v>
      </c>
      <c r="G213" s="832">
        <v>11.79</v>
      </c>
      <c r="H213" s="829">
        <v>15.46</v>
      </c>
      <c r="I213" s="829" t="s">
        <v>322</v>
      </c>
      <c r="J213" s="980">
        <f t="shared" si="5"/>
        <v>15.46</v>
      </c>
      <c r="K213" s="840" t="s">
        <v>818</v>
      </c>
      <c r="L213" s="841" t="s">
        <v>661</v>
      </c>
      <c r="M213" s="841" t="s">
        <v>352</v>
      </c>
      <c r="N213" s="841"/>
      <c r="O213" s="841"/>
      <c r="P213" s="841" t="s">
        <v>5</v>
      </c>
      <c r="Q213" s="841" t="s">
        <v>323</v>
      </c>
      <c r="R213" s="840" t="s">
        <v>652</v>
      </c>
      <c r="S213" s="829"/>
      <c r="T213" s="829" t="s">
        <v>5</v>
      </c>
      <c r="U213" s="829" t="s">
        <v>323</v>
      </c>
      <c r="V213" s="847" t="s">
        <v>652</v>
      </c>
    </row>
    <row r="214" spans="1:22" outlineLevel="1">
      <c r="A214" s="847" t="s">
        <v>285</v>
      </c>
      <c r="B214" s="829" t="s">
        <v>3917</v>
      </c>
      <c r="C214" s="839">
        <v>43343</v>
      </c>
      <c r="D214" s="847" t="s">
        <v>4012</v>
      </c>
      <c r="E214" s="830" t="s">
        <v>1087</v>
      </c>
      <c r="F214" s="831">
        <v>72886</v>
      </c>
      <c r="G214" s="832">
        <v>2.9</v>
      </c>
      <c r="H214" s="829">
        <v>3.81</v>
      </c>
      <c r="I214" s="829" t="s">
        <v>322</v>
      </c>
      <c r="J214" s="980">
        <f t="shared" si="5"/>
        <v>3.81</v>
      </c>
      <c r="K214" s="840" t="s">
        <v>818</v>
      </c>
      <c r="L214" s="841" t="s">
        <v>661</v>
      </c>
      <c r="M214" s="841" t="s">
        <v>352</v>
      </c>
      <c r="N214" s="841"/>
      <c r="O214" s="841"/>
      <c r="P214" s="841" t="s">
        <v>5</v>
      </c>
      <c r="Q214" s="841" t="s">
        <v>323</v>
      </c>
      <c r="R214" s="840" t="s">
        <v>652</v>
      </c>
      <c r="S214" s="829"/>
      <c r="T214" s="829" t="s">
        <v>5</v>
      </c>
      <c r="U214" s="829" t="s">
        <v>323</v>
      </c>
      <c r="V214" s="847" t="s">
        <v>652</v>
      </c>
    </row>
    <row r="215" spans="1:22" outlineLevel="1">
      <c r="A215" s="847" t="s">
        <v>285</v>
      </c>
      <c r="B215" s="829" t="s">
        <v>3917</v>
      </c>
      <c r="C215" s="839">
        <v>43343</v>
      </c>
      <c r="D215" s="847" t="s">
        <v>4012</v>
      </c>
      <c r="E215" s="830" t="s">
        <v>1087</v>
      </c>
      <c r="F215" s="831">
        <v>72886</v>
      </c>
      <c r="G215" s="832">
        <v>1.66</v>
      </c>
      <c r="H215" s="829">
        <v>2.1800000000000002</v>
      </c>
      <c r="I215" s="829" t="s">
        <v>322</v>
      </c>
      <c r="J215" s="980">
        <f t="shared" si="5"/>
        <v>2.1800000000000002</v>
      </c>
      <c r="K215" s="840" t="s">
        <v>818</v>
      </c>
      <c r="L215" s="841" t="s">
        <v>661</v>
      </c>
      <c r="M215" s="841" t="s">
        <v>352</v>
      </c>
      <c r="N215" s="841"/>
      <c r="O215" s="841"/>
      <c r="P215" s="841" t="s">
        <v>5</v>
      </c>
      <c r="Q215" s="841" t="s">
        <v>323</v>
      </c>
      <c r="R215" s="840" t="s">
        <v>652</v>
      </c>
      <c r="S215" s="829"/>
      <c r="T215" s="829" t="s">
        <v>5</v>
      </c>
      <c r="U215" s="829" t="s">
        <v>323</v>
      </c>
      <c r="V215" s="847" t="s">
        <v>652</v>
      </c>
    </row>
    <row r="216" spans="1:22" outlineLevel="1">
      <c r="A216" s="847" t="s">
        <v>285</v>
      </c>
      <c r="B216" s="829" t="s">
        <v>3917</v>
      </c>
      <c r="C216" s="839">
        <v>43343</v>
      </c>
      <c r="D216" s="847" t="s">
        <v>4012</v>
      </c>
      <c r="E216" s="830" t="s">
        <v>1087</v>
      </c>
      <c r="F216" s="831">
        <v>72886</v>
      </c>
      <c r="G216" s="832">
        <v>3.24</v>
      </c>
      <c r="H216" s="829">
        <v>4.25</v>
      </c>
      <c r="I216" s="829" t="s">
        <v>322</v>
      </c>
      <c r="J216" s="980">
        <f t="shared" si="5"/>
        <v>4.25</v>
      </c>
      <c r="K216" s="840" t="s">
        <v>818</v>
      </c>
      <c r="L216" s="841" t="s">
        <v>661</v>
      </c>
      <c r="M216" s="841" t="s">
        <v>352</v>
      </c>
      <c r="N216" s="841"/>
      <c r="O216" s="841"/>
      <c r="P216" s="841" t="s">
        <v>5</v>
      </c>
      <c r="Q216" s="841" t="s">
        <v>323</v>
      </c>
      <c r="R216" s="840" t="s">
        <v>652</v>
      </c>
      <c r="S216" s="829"/>
      <c r="T216" s="829" t="s">
        <v>5</v>
      </c>
      <c r="U216" s="829" t="s">
        <v>323</v>
      </c>
      <c r="V216" s="847" t="s">
        <v>652</v>
      </c>
    </row>
    <row r="217" spans="1:22" outlineLevel="1">
      <c r="A217" s="847" t="s">
        <v>285</v>
      </c>
      <c r="B217" s="829" t="s">
        <v>3917</v>
      </c>
      <c r="C217" s="839">
        <v>43343</v>
      </c>
      <c r="D217" s="847" t="s">
        <v>4012</v>
      </c>
      <c r="E217" s="830" t="s">
        <v>4020</v>
      </c>
      <c r="F217" s="831">
        <v>72886</v>
      </c>
      <c r="G217" s="832">
        <v>11.28</v>
      </c>
      <c r="H217" s="829">
        <v>14.8</v>
      </c>
      <c r="I217" s="829" t="s">
        <v>322</v>
      </c>
      <c r="J217" s="980">
        <f t="shared" si="5"/>
        <v>14.8</v>
      </c>
      <c r="K217" s="840" t="s">
        <v>818</v>
      </c>
      <c r="L217" s="841" t="s">
        <v>661</v>
      </c>
      <c r="M217" s="841" t="s">
        <v>352</v>
      </c>
      <c r="N217" s="841"/>
      <c r="O217" s="841"/>
      <c r="P217" s="841" t="s">
        <v>5</v>
      </c>
      <c r="Q217" s="841" t="s">
        <v>323</v>
      </c>
      <c r="R217" s="840" t="s">
        <v>652</v>
      </c>
      <c r="S217" s="829"/>
      <c r="T217" s="829" t="s">
        <v>5</v>
      </c>
      <c r="U217" s="829" t="s">
        <v>323</v>
      </c>
      <c r="V217" s="847" t="s">
        <v>652</v>
      </c>
    </row>
    <row r="218" spans="1:22" outlineLevel="1">
      <c r="A218" s="847" t="s">
        <v>285</v>
      </c>
      <c r="B218" s="829" t="s">
        <v>3917</v>
      </c>
      <c r="C218" s="839">
        <v>43343</v>
      </c>
      <c r="D218" s="847" t="s">
        <v>4012</v>
      </c>
      <c r="E218" s="830" t="s">
        <v>4021</v>
      </c>
      <c r="F218" s="831">
        <v>72886</v>
      </c>
      <c r="G218" s="832">
        <v>11.28</v>
      </c>
      <c r="H218" s="829">
        <v>14.8</v>
      </c>
      <c r="I218" s="829" t="s">
        <v>322</v>
      </c>
      <c r="J218" s="980">
        <f t="shared" si="5"/>
        <v>14.8</v>
      </c>
      <c r="K218" s="840" t="s">
        <v>818</v>
      </c>
      <c r="L218" s="841" t="s">
        <v>661</v>
      </c>
      <c r="M218" s="841" t="s">
        <v>352</v>
      </c>
      <c r="N218" s="841"/>
      <c r="O218" s="841"/>
      <c r="P218" s="841" t="s">
        <v>5</v>
      </c>
      <c r="Q218" s="841" t="s">
        <v>323</v>
      </c>
      <c r="R218" s="840" t="s">
        <v>652</v>
      </c>
      <c r="S218" s="829"/>
      <c r="T218" s="829" t="s">
        <v>5</v>
      </c>
      <c r="U218" s="829" t="s">
        <v>323</v>
      </c>
      <c r="V218" s="847" t="s">
        <v>652</v>
      </c>
    </row>
    <row r="219" spans="1:22" outlineLevel="1">
      <c r="A219" s="847" t="s">
        <v>285</v>
      </c>
      <c r="B219" s="829" t="s">
        <v>3917</v>
      </c>
      <c r="C219" s="839">
        <v>43343</v>
      </c>
      <c r="D219" s="847" t="s">
        <v>4012</v>
      </c>
      <c r="E219" s="830" t="s">
        <v>4022</v>
      </c>
      <c r="F219" s="831">
        <v>72886</v>
      </c>
      <c r="G219" s="832">
        <v>11.28</v>
      </c>
      <c r="H219" s="829">
        <v>14.8</v>
      </c>
      <c r="I219" s="829" t="s">
        <v>322</v>
      </c>
      <c r="J219" s="980">
        <f t="shared" si="5"/>
        <v>14.8</v>
      </c>
      <c r="K219" s="840" t="s">
        <v>818</v>
      </c>
      <c r="L219" s="841" t="s">
        <v>661</v>
      </c>
      <c r="M219" s="841" t="s">
        <v>352</v>
      </c>
      <c r="N219" s="841"/>
      <c r="O219" s="841"/>
      <c r="P219" s="841" t="s">
        <v>5</v>
      </c>
      <c r="Q219" s="841" t="s">
        <v>323</v>
      </c>
      <c r="R219" s="840" t="s">
        <v>652</v>
      </c>
      <c r="S219" s="829"/>
      <c r="T219" s="829" t="s">
        <v>5</v>
      </c>
      <c r="U219" s="829" t="s">
        <v>323</v>
      </c>
      <c r="V219" s="847" t="s">
        <v>652</v>
      </c>
    </row>
    <row r="220" spans="1:22" outlineLevel="1">
      <c r="A220" s="847" t="s">
        <v>285</v>
      </c>
      <c r="B220" s="829" t="s">
        <v>3917</v>
      </c>
      <c r="C220" s="839">
        <v>43343</v>
      </c>
      <c r="D220" s="847" t="s">
        <v>4012</v>
      </c>
      <c r="E220" s="830" t="s">
        <v>1087</v>
      </c>
      <c r="F220" s="831">
        <v>72886</v>
      </c>
      <c r="G220" s="832">
        <v>5.01</v>
      </c>
      <c r="H220" s="829">
        <v>6.57</v>
      </c>
      <c r="I220" s="829" t="s">
        <v>322</v>
      </c>
      <c r="J220" s="980">
        <f t="shared" si="5"/>
        <v>6.57</v>
      </c>
      <c r="K220" s="840" t="s">
        <v>818</v>
      </c>
      <c r="L220" s="841" t="s">
        <v>661</v>
      </c>
      <c r="M220" s="841" t="s">
        <v>352</v>
      </c>
      <c r="N220" s="841"/>
      <c r="O220" s="841"/>
      <c r="P220" s="841" t="s">
        <v>5</v>
      </c>
      <c r="Q220" s="841" t="s">
        <v>323</v>
      </c>
      <c r="R220" s="840" t="s">
        <v>652</v>
      </c>
      <c r="S220" s="829"/>
      <c r="T220" s="829" t="s">
        <v>5</v>
      </c>
      <c r="U220" s="829" t="s">
        <v>323</v>
      </c>
      <c r="V220" s="847" t="s">
        <v>652</v>
      </c>
    </row>
    <row r="221" spans="1:22" outlineLevel="1">
      <c r="A221" s="847" t="s">
        <v>285</v>
      </c>
      <c r="B221" s="829" t="s">
        <v>3917</v>
      </c>
      <c r="C221" s="839">
        <v>43343</v>
      </c>
      <c r="D221" s="847" t="s">
        <v>4012</v>
      </c>
      <c r="E221" s="830" t="s">
        <v>4023</v>
      </c>
      <c r="F221" s="831">
        <v>72886</v>
      </c>
      <c r="G221" s="832">
        <v>11.79</v>
      </c>
      <c r="H221" s="829">
        <v>15.47</v>
      </c>
      <c r="I221" s="829" t="s">
        <v>322</v>
      </c>
      <c r="J221" s="980">
        <f t="shared" si="5"/>
        <v>15.47</v>
      </c>
      <c r="K221" s="840" t="s">
        <v>818</v>
      </c>
      <c r="L221" s="841" t="s">
        <v>661</v>
      </c>
      <c r="M221" s="841" t="s">
        <v>352</v>
      </c>
      <c r="N221" s="841"/>
      <c r="O221" s="841"/>
      <c r="P221" s="841" t="s">
        <v>5</v>
      </c>
      <c r="Q221" s="841" t="s">
        <v>323</v>
      </c>
      <c r="R221" s="840" t="s">
        <v>652</v>
      </c>
      <c r="S221" s="829"/>
      <c r="T221" s="829" t="s">
        <v>5</v>
      </c>
      <c r="U221" s="829" t="s">
        <v>323</v>
      </c>
      <c r="V221" s="847" t="s">
        <v>652</v>
      </c>
    </row>
    <row r="222" spans="1:22" outlineLevel="1">
      <c r="A222" s="847" t="s">
        <v>285</v>
      </c>
      <c r="B222" s="829" t="s">
        <v>3917</v>
      </c>
      <c r="C222" s="839">
        <v>43343</v>
      </c>
      <c r="D222" s="847" t="s">
        <v>4012</v>
      </c>
      <c r="E222" s="830" t="s">
        <v>4023</v>
      </c>
      <c r="F222" s="831">
        <v>72886</v>
      </c>
      <c r="G222" s="832">
        <v>11.79</v>
      </c>
      <c r="H222" s="829">
        <v>15.47</v>
      </c>
      <c r="I222" s="829" t="s">
        <v>322</v>
      </c>
      <c r="J222" s="980">
        <f t="shared" si="5"/>
        <v>15.47</v>
      </c>
      <c r="K222" s="840" t="s">
        <v>818</v>
      </c>
      <c r="L222" s="841" t="s">
        <v>661</v>
      </c>
      <c r="M222" s="841" t="s">
        <v>352</v>
      </c>
      <c r="N222" s="841"/>
      <c r="O222" s="841"/>
      <c r="P222" s="841" t="s">
        <v>5</v>
      </c>
      <c r="Q222" s="841" t="s">
        <v>323</v>
      </c>
      <c r="R222" s="840" t="s">
        <v>652</v>
      </c>
      <c r="S222" s="829"/>
      <c r="T222" s="829" t="s">
        <v>5</v>
      </c>
      <c r="U222" s="829" t="s">
        <v>323</v>
      </c>
      <c r="V222" s="847" t="s">
        <v>652</v>
      </c>
    </row>
    <row r="223" spans="1:22" outlineLevel="1">
      <c r="A223" s="847" t="s">
        <v>285</v>
      </c>
      <c r="B223" s="829" t="s">
        <v>3917</v>
      </c>
      <c r="C223" s="839">
        <v>43343</v>
      </c>
      <c r="D223" s="847" t="s">
        <v>4012</v>
      </c>
      <c r="E223" s="830" t="s">
        <v>1087</v>
      </c>
      <c r="F223" s="831">
        <v>72886</v>
      </c>
      <c r="G223" s="832">
        <v>2.06</v>
      </c>
      <c r="H223" s="829">
        <v>2.7</v>
      </c>
      <c r="I223" s="829" t="s">
        <v>322</v>
      </c>
      <c r="J223" s="980">
        <f t="shared" ref="J223:J254" si="6">H223</f>
        <v>2.7</v>
      </c>
      <c r="K223" s="840" t="s">
        <v>818</v>
      </c>
      <c r="L223" s="841" t="s">
        <v>661</v>
      </c>
      <c r="M223" s="841" t="s">
        <v>352</v>
      </c>
      <c r="N223" s="841"/>
      <c r="O223" s="841"/>
      <c r="P223" s="841" t="s">
        <v>5</v>
      </c>
      <c r="Q223" s="841" t="s">
        <v>323</v>
      </c>
      <c r="R223" s="840" t="s">
        <v>652</v>
      </c>
      <c r="S223" s="829"/>
      <c r="T223" s="829" t="s">
        <v>5</v>
      </c>
      <c r="U223" s="829" t="s">
        <v>323</v>
      </c>
      <c r="V223" s="847" t="s">
        <v>652</v>
      </c>
    </row>
    <row r="224" spans="1:22" outlineLevel="1">
      <c r="A224" s="847" t="s">
        <v>285</v>
      </c>
      <c r="B224" s="829" t="s">
        <v>3917</v>
      </c>
      <c r="C224" s="839">
        <v>43343</v>
      </c>
      <c r="D224" s="847" t="s">
        <v>4012</v>
      </c>
      <c r="E224" s="830" t="s">
        <v>4023</v>
      </c>
      <c r="F224" s="831">
        <v>72886</v>
      </c>
      <c r="G224" s="832">
        <v>11.79</v>
      </c>
      <c r="H224" s="829">
        <v>15.47</v>
      </c>
      <c r="I224" s="829" t="s">
        <v>322</v>
      </c>
      <c r="J224" s="980">
        <f t="shared" si="6"/>
        <v>15.47</v>
      </c>
      <c r="K224" s="840" t="s">
        <v>818</v>
      </c>
      <c r="L224" s="841" t="s">
        <v>661</v>
      </c>
      <c r="M224" s="841" t="s">
        <v>352</v>
      </c>
      <c r="N224" s="841"/>
      <c r="O224" s="841"/>
      <c r="P224" s="841" t="s">
        <v>5</v>
      </c>
      <c r="Q224" s="841" t="s">
        <v>323</v>
      </c>
      <c r="R224" s="840" t="s">
        <v>652</v>
      </c>
      <c r="S224" s="829"/>
      <c r="T224" s="829" t="s">
        <v>5</v>
      </c>
      <c r="U224" s="829" t="s">
        <v>323</v>
      </c>
      <c r="V224" s="847" t="s">
        <v>652</v>
      </c>
    </row>
    <row r="225" spans="1:22" outlineLevel="1">
      <c r="A225" s="847" t="s">
        <v>285</v>
      </c>
      <c r="B225" s="829" t="s">
        <v>3917</v>
      </c>
      <c r="C225" s="839">
        <v>43343</v>
      </c>
      <c r="D225" s="847" t="s">
        <v>4012</v>
      </c>
      <c r="E225" s="830" t="s">
        <v>4023</v>
      </c>
      <c r="F225" s="831">
        <v>72886</v>
      </c>
      <c r="G225" s="832">
        <v>11.79</v>
      </c>
      <c r="H225" s="829">
        <v>15.47</v>
      </c>
      <c r="I225" s="829" t="s">
        <v>322</v>
      </c>
      <c r="J225" s="980">
        <f t="shared" si="6"/>
        <v>15.47</v>
      </c>
      <c r="K225" s="840" t="s">
        <v>818</v>
      </c>
      <c r="L225" s="841" t="s">
        <v>661</v>
      </c>
      <c r="M225" s="841" t="s">
        <v>352</v>
      </c>
      <c r="N225" s="841"/>
      <c r="O225" s="841"/>
      <c r="P225" s="841" t="s">
        <v>5</v>
      </c>
      <c r="Q225" s="841" t="s">
        <v>323</v>
      </c>
      <c r="R225" s="840" t="s">
        <v>652</v>
      </c>
      <c r="S225" s="829"/>
      <c r="T225" s="829" t="s">
        <v>5</v>
      </c>
      <c r="U225" s="829" t="s">
        <v>323</v>
      </c>
      <c r="V225" s="847" t="s">
        <v>652</v>
      </c>
    </row>
    <row r="226" spans="1:22" outlineLevel="1">
      <c r="A226" s="847" t="s">
        <v>285</v>
      </c>
      <c r="B226" s="829" t="s">
        <v>3917</v>
      </c>
      <c r="C226" s="839">
        <v>43343</v>
      </c>
      <c r="D226" s="847" t="s">
        <v>4012</v>
      </c>
      <c r="E226" s="830" t="s">
        <v>1087</v>
      </c>
      <c r="F226" s="831">
        <v>72886</v>
      </c>
      <c r="G226" s="832">
        <v>1.73</v>
      </c>
      <c r="H226" s="829">
        <v>2.27</v>
      </c>
      <c r="I226" s="829" t="s">
        <v>322</v>
      </c>
      <c r="J226" s="980">
        <f t="shared" si="6"/>
        <v>2.27</v>
      </c>
      <c r="K226" s="840" t="s">
        <v>818</v>
      </c>
      <c r="L226" s="841" t="s">
        <v>661</v>
      </c>
      <c r="M226" s="841" t="s">
        <v>352</v>
      </c>
      <c r="N226" s="841"/>
      <c r="O226" s="841"/>
      <c r="P226" s="841" t="s">
        <v>5</v>
      </c>
      <c r="Q226" s="841" t="s">
        <v>323</v>
      </c>
      <c r="R226" s="840" t="s">
        <v>652</v>
      </c>
      <c r="S226" s="829"/>
      <c r="T226" s="829" t="s">
        <v>5</v>
      </c>
      <c r="U226" s="829" t="s">
        <v>323</v>
      </c>
      <c r="V226" s="847" t="s">
        <v>652</v>
      </c>
    </row>
    <row r="227" spans="1:22" outlineLevel="1">
      <c r="A227" s="847" t="s">
        <v>285</v>
      </c>
      <c r="B227" s="829" t="s">
        <v>3917</v>
      </c>
      <c r="C227" s="839">
        <v>43343</v>
      </c>
      <c r="D227" s="847" t="s">
        <v>4012</v>
      </c>
      <c r="E227" s="830" t="s">
        <v>1087</v>
      </c>
      <c r="F227" s="831">
        <v>72886</v>
      </c>
      <c r="G227" s="832">
        <v>1.47</v>
      </c>
      <c r="H227" s="829">
        <v>1.93</v>
      </c>
      <c r="I227" s="829" t="s">
        <v>322</v>
      </c>
      <c r="J227" s="980">
        <f t="shared" si="6"/>
        <v>1.93</v>
      </c>
      <c r="K227" s="840" t="s">
        <v>818</v>
      </c>
      <c r="L227" s="841" t="s">
        <v>661</v>
      </c>
      <c r="M227" s="841" t="s">
        <v>352</v>
      </c>
      <c r="N227" s="841"/>
      <c r="O227" s="841"/>
      <c r="P227" s="841" t="s">
        <v>5</v>
      </c>
      <c r="Q227" s="841" t="s">
        <v>323</v>
      </c>
      <c r="R227" s="840" t="s">
        <v>652</v>
      </c>
      <c r="S227" s="829"/>
      <c r="T227" s="829" t="s">
        <v>5</v>
      </c>
      <c r="U227" s="829" t="s">
        <v>323</v>
      </c>
      <c r="V227" s="847" t="s">
        <v>652</v>
      </c>
    </row>
    <row r="228" spans="1:22" outlineLevel="1">
      <c r="A228" s="847" t="s">
        <v>285</v>
      </c>
      <c r="B228" s="829" t="s">
        <v>3917</v>
      </c>
      <c r="C228" s="839">
        <v>43343</v>
      </c>
      <c r="D228" s="847" t="s">
        <v>4012</v>
      </c>
      <c r="E228" s="830" t="s">
        <v>1087</v>
      </c>
      <c r="F228" s="831">
        <v>72886</v>
      </c>
      <c r="G228" s="832">
        <v>6.85</v>
      </c>
      <c r="H228" s="829">
        <v>8.99</v>
      </c>
      <c r="I228" s="829" t="s">
        <v>322</v>
      </c>
      <c r="J228" s="980">
        <f t="shared" si="6"/>
        <v>8.99</v>
      </c>
      <c r="K228" s="840" t="s">
        <v>818</v>
      </c>
      <c r="L228" s="841" t="s">
        <v>661</v>
      </c>
      <c r="M228" s="841" t="s">
        <v>352</v>
      </c>
      <c r="N228" s="841"/>
      <c r="O228" s="841"/>
      <c r="P228" s="841" t="s">
        <v>5</v>
      </c>
      <c r="Q228" s="841" t="s">
        <v>323</v>
      </c>
      <c r="R228" s="840" t="s">
        <v>652</v>
      </c>
      <c r="S228" s="829"/>
      <c r="T228" s="829" t="s">
        <v>5</v>
      </c>
      <c r="U228" s="829" t="s">
        <v>323</v>
      </c>
      <c r="V228" s="847" t="s">
        <v>652</v>
      </c>
    </row>
    <row r="229" spans="1:22" outlineLevel="1">
      <c r="A229" s="847" t="s">
        <v>285</v>
      </c>
      <c r="B229" s="829" t="s">
        <v>3917</v>
      </c>
      <c r="C229" s="839">
        <v>43343</v>
      </c>
      <c r="D229" s="847" t="s">
        <v>4012</v>
      </c>
      <c r="E229" s="830" t="s">
        <v>1087</v>
      </c>
      <c r="F229" s="831">
        <v>72886</v>
      </c>
      <c r="G229" s="832">
        <v>25.42</v>
      </c>
      <c r="H229" s="829">
        <v>33.35</v>
      </c>
      <c r="I229" s="829" t="s">
        <v>322</v>
      </c>
      <c r="J229" s="980">
        <f t="shared" si="6"/>
        <v>33.35</v>
      </c>
      <c r="K229" s="840" t="s">
        <v>818</v>
      </c>
      <c r="L229" s="841" t="s">
        <v>661</v>
      </c>
      <c r="M229" s="841" t="s">
        <v>352</v>
      </c>
      <c r="N229" s="841"/>
      <c r="O229" s="841"/>
      <c r="P229" s="841" t="s">
        <v>5</v>
      </c>
      <c r="Q229" s="841" t="s">
        <v>323</v>
      </c>
      <c r="R229" s="840" t="s">
        <v>652</v>
      </c>
      <c r="S229" s="829"/>
      <c r="T229" s="829" t="s">
        <v>5</v>
      </c>
      <c r="U229" s="829" t="s">
        <v>323</v>
      </c>
      <c r="V229" s="847" t="s">
        <v>652</v>
      </c>
    </row>
    <row r="230" spans="1:22" outlineLevel="1">
      <c r="A230" s="847" t="s">
        <v>285</v>
      </c>
      <c r="B230" s="829" t="s">
        <v>3917</v>
      </c>
      <c r="C230" s="839">
        <v>43343</v>
      </c>
      <c r="D230" s="847" t="s">
        <v>4012</v>
      </c>
      <c r="E230" s="830" t="s">
        <v>1087</v>
      </c>
      <c r="F230" s="831">
        <v>72886</v>
      </c>
      <c r="G230" s="832">
        <v>26.35</v>
      </c>
      <c r="H230" s="829">
        <v>34.56</v>
      </c>
      <c r="I230" s="829" t="s">
        <v>322</v>
      </c>
      <c r="J230" s="980">
        <f t="shared" si="6"/>
        <v>34.56</v>
      </c>
      <c r="K230" s="840" t="s">
        <v>818</v>
      </c>
      <c r="L230" s="841" t="s">
        <v>661</v>
      </c>
      <c r="M230" s="841" t="s">
        <v>352</v>
      </c>
      <c r="N230" s="841"/>
      <c r="O230" s="841"/>
      <c r="P230" s="841" t="s">
        <v>5</v>
      </c>
      <c r="Q230" s="841" t="s">
        <v>323</v>
      </c>
      <c r="R230" s="840" t="s">
        <v>652</v>
      </c>
      <c r="S230" s="829"/>
      <c r="T230" s="829" t="s">
        <v>5</v>
      </c>
      <c r="U230" s="829" t="s">
        <v>323</v>
      </c>
      <c r="V230" s="847" t="s">
        <v>652</v>
      </c>
    </row>
    <row r="231" spans="1:22" outlineLevel="1">
      <c r="A231" s="847" t="s">
        <v>285</v>
      </c>
      <c r="B231" s="829" t="s">
        <v>3917</v>
      </c>
      <c r="C231" s="839">
        <v>43343</v>
      </c>
      <c r="D231" s="847" t="s">
        <v>4012</v>
      </c>
      <c r="E231" s="830" t="s">
        <v>1087</v>
      </c>
      <c r="F231" s="831">
        <v>72886</v>
      </c>
      <c r="G231" s="832">
        <v>26.33</v>
      </c>
      <c r="H231" s="829">
        <v>34.54</v>
      </c>
      <c r="I231" s="829" t="s">
        <v>322</v>
      </c>
      <c r="J231" s="980">
        <f t="shared" si="6"/>
        <v>34.54</v>
      </c>
      <c r="K231" s="840" t="s">
        <v>818</v>
      </c>
      <c r="L231" s="841" t="s">
        <v>661</v>
      </c>
      <c r="M231" s="841" t="s">
        <v>352</v>
      </c>
      <c r="N231" s="841"/>
      <c r="O231" s="841"/>
      <c r="P231" s="841" t="s">
        <v>5</v>
      </c>
      <c r="Q231" s="841" t="s">
        <v>323</v>
      </c>
      <c r="R231" s="840" t="s">
        <v>652</v>
      </c>
      <c r="S231" s="829"/>
      <c r="T231" s="829" t="s">
        <v>5</v>
      </c>
      <c r="U231" s="829" t="s">
        <v>323</v>
      </c>
      <c r="V231" s="847" t="s">
        <v>652</v>
      </c>
    </row>
    <row r="232" spans="1:22">
      <c r="A232" s="842" t="s">
        <v>647</v>
      </c>
      <c r="B232" s="842"/>
      <c r="C232" s="842"/>
      <c r="D232" s="842"/>
      <c r="E232" s="843"/>
      <c r="F232" s="844"/>
      <c r="G232" s="845">
        <f>SUM(G191:G231)</f>
        <v>781.11999999999966</v>
      </c>
      <c r="H232" s="846">
        <f>SUM(H191:H231)</f>
        <v>1024.6999999999998</v>
      </c>
      <c r="I232" s="842"/>
      <c r="J232" s="1273">
        <f t="shared" si="6"/>
        <v>1024.6999999999998</v>
      </c>
      <c r="K232" s="842"/>
      <c r="L232" s="842"/>
      <c r="M232" s="842"/>
      <c r="N232" s="842"/>
      <c r="O232" s="842"/>
      <c r="P232" s="842"/>
      <c r="Q232" s="842"/>
      <c r="R232" s="842"/>
      <c r="S232" s="829"/>
      <c r="T232" s="829"/>
      <c r="U232" s="829"/>
      <c r="V232" s="829"/>
    </row>
    <row r="233" spans="1:22" outlineLevel="1">
      <c r="A233" s="847" t="s">
        <v>286</v>
      </c>
      <c r="B233" s="829" t="s">
        <v>3917</v>
      </c>
      <c r="C233" s="839">
        <v>43334</v>
      </c>
      <c r="D233" s="847" t="s">
        <v>4024</v>
      </c>
      <c r="E233" s="830" t="s">
        <v>4025</v>
      </c>
      <c r="F233" s="831">
        <v>72886</v>
      </c>
      <c r="G233" s="832">
        <v>244.82</v>
      </c>
      <c r="H233" s="829">
        <v>321.14999999999998</v>
      </c>
      <c r="I233" s="829" t="s">
        <v>322</v>
      </c>
      <c r="J233" s="980">
        <f t="shared" si="6"/>
        <v>321.14999999999998</v>
      </c>
      <c r="K233" s="840" t="s">
        <v>752</v>
      </c>
      <c r="L233" s="841" t="s">
        <v>661</v>
      </c>
      <c r="M233" s="841" t="s">
        <v>352</v>
      </c>
      <c r="N233" s="841"/>
      <c r="O233" s="841"/>
      <c r="P233" s="841" t="s">
        <v>5</v>
      </c>
      <c r="Q233" s="841" t="s">
        <v>323</v>
      </c>
      <c r="R233" s="840" t="s">
        <v>652</v>
      </c>
      <c r="S233" s="829"/>
      <c r="T233" s="829" t="s">
        <v>5</v>
      </c>
      <c r="U233" s="829" t="s">
        <v>323</v>
      </c>
      <c r="V233" s="847" t="s">
        <v>652</v>
      </c>
    </row>
    <row r="234" spans="1:22" outlineLevel="1">
      <c r="A234" s="847" t="s">
        <v>286</v>
      </c>
      <c r="B234" s="829" t="s">
        <v>3917</v>
      </c>
      <c r="C234" s="839">
        <v>43334</v>
      </c>
      <c r="D234" s="847" t="s">
        <v>4026</v>
      </c>
      <c r="E234" s="830" t="s">
        <v>4027</v>
      </c>
      <c r="F234" s="831">
        <v>72886</v>
      </c>
      <c r="G234" s="832">
        <v>173.51</v>
      </c>
      <c r="H234" s="829">
        <v>227.61</v>
      </c>
      <c r="I234" s="829" t="s">
        <v>322</v>
      </c>
      <c r="J234" s="980">
        <f t="shared" si="6"/>
        <v>227.61</v>
      </c>
      <c r="K234" s="840" t="s">
        <v>752</v>
      </c>
      <c r="L234" s="841" t="s">
        <v>661</v>
      </c>
      <c r="M234" s="841" t="s">
        <v>352</v>
      </c>
      <c r="N234" s="841"/>
      <c r="O234" s="841"/>
      <c r="P234" s="841" t="s">
        <v>5</v>
      </c>
      <c r="Q234" s="841" t="s">
        <v>323</v>
      </c>
      <c r="R234" s="840" t="s">
        <v>652</v>
      </c>
      <c r="S234" s="829"/>
      <c r="T234" s="829" t="s">
        <v>5</v>
      </c>
      <c r="U234" s="829" t="s">
        <v>323</v>
      </c>
      <c r="V234" s="847" t="s">
        <v>652</v>
      </c>
    </row>
    <row r="235" spans="1:22" outlineLevel="1">
      <c r="A235" s="847" t="s">
        <v>286</v>
      </c>
      <c r="B235" s="829" t="s">
        <v>3917</v>
      </c>
      <c r="C235" s="839">
        <v>43342</v>
      </c>
      <c r="D235" s="847" t="s">
        <v>4028</v>
      </c>
      <c r="E235" s="830" t="s">
        <v>4029</v>
      </c>
      <c r="F235" s="831">
        <v>72886</v>
      </c>
      <c r="G235" s="832">
        <v>223.39</v>
      </c>
      <c r="H235" s="829">
        <v>293.04000000000002</v>
      </c>
      <c r="I235" s="829" t="s">
        <v>322</v>
      </c>
      <c r="J235" s="980">
        <f t="shared" si="6"/>
        <v>293.04000000000002</v>
      </c>
      <c r="K235" s="840" t="s">
        <v>752</v>
      </c>
      <c r="L235" s="841" t="s">
        <v>661</v>
      </c>
      <c r="M235" s="841" t="s">
        <v>352</v>
      </c>
      <c r="N235" s="841"/>
      <c r="O235" s="841"/>
      <c r="P235" s="841" t="s">
        <v>5</v>
      </c>
      <c r="Q235" s="841" t="s">
        <v>323</v>
      </c>
      <c r="R235" s="840" t="s">
        <v>652</v>
      </c>
      <c r="S235" s="829"/>
      <c r="T235" s="829" t="s">
        <v>5</v>
      </c>
      <c r="U235" s="829" t="s">
        <v>323</v>
      </c>
      <c r="V235" s="847" t="s">
        <v>652</v>
      </c>
    </row>
    <row r="236" spans="1:22" outlineLevel="1">
      <c r="A236" s="847" t="s">
        <v>286</v>
      </c>
      <c r="B236" s="829" t="s">
        <v>3917</v>
      </c>
      <c r="C236" s="839">
        <v>43340</v>
      </c>
      <c r="D236" s="847" t="s">
        <v>3956</v>
      </c>
      <c r="E236" s="830" t="s">
        <v>4030</v>
      </c>
      <c r="F236" s="831">
        <v>72886</v>
      </c>
      <c r="G236" s="832">
        <v>46.88</v>
      </c>
      <c r="H236" s="829">
        <v>61.5</v>
      </c>
      <c r="I236" s="829" t="s">
        <v>322</v>
      </c>
      <c r="J236" s="980">
        <f t="shared" si="6"/>
        <v>61.5</v>
      </c>
      <c r="K236" s="840" t="s">
        <v>835</v>
      </c>
      <c r="L236" s="841" t="s">
        <v>661</v>
      </c>
      <c r="M236" s="841" t="s">
        <v>352</v>
      </c>
      <c r="N236" s="841"/>
      <c r="O236" s="841"/>
      <c r="P236" s="841" t="s">
        <v>5</v>
      </c>
      <c r="Q236" s="841" t="s">
        <v>323</v>
      </c>
      <c r="R236" s="840" t="s">
        <v>652</v>
      </c>
      <c r="S236" s="829"/>
      <c r="T236" s="829" t="s">
        <v>5</v>
      </c>
      <c r="U236" s="829" t="s">
        <v>323</v>
      </c>
      <c r="V236" s="847" t="s">
        <v>652</v>
      </c>
    </row>
    <row r="237" spans="1:22">
      <c r="A237" s="842" t="s">
        <v>647</v>
      </c>
      <c r="B237" s="842"/>
      <c r="C237" s="842"/>
      <c r="D237" s="842"/>
      <c r="E237" s="843"/>
      <c r="F237" s="844"/>
      <c r="G237" s="845">
        <f>SUM(G233:G236)</f>
        <v>688.6</v>
      </c>
      <c r="H237" s="846">
        <f>SUM(H233:H236)</f>
        <v>903.3</v>
      </c>
      <c r="I237" s="842"/>
      <c r="J237" s="1273">
        <f t="shared" si="6"/>
        <v>903.3</v>
      </c>
      <c r="K237" s="842"/>
      <c r="L237" s="842"/>
      <c r="M237" s="842"/>
      <c r="N237" s="842"/>
      <c r="O237" s="842"/>
      <c r="P237" s="842"/>
      <c r="Q237" s="842"/>
      <c r="R237" s="842"/>
      <c r="S237" s="829"/>
      <c r="T237" s="829"/>
      <c r="U237" s="829"/>
      <c r="V237" s="829"/>
    </row>
    <row r="238" spans="1:22" outlineLevel="1">
      <c r="A238" s="847" t="s">
        <v>287</v>
      </c>
      <c r="B238" s="829" t="s">
        <v>3917</v>
      </c>
      <c r="C238" s="839">
        <v>43343</v>
      </c>
      <c r="D238" s="847" t="s">
        <v>3927</v>
      </c>
      <c r="E238" s="830" t="s">
        <v>4031</v>
      </c>
      <c r="F238" s="831">
        <v>72886</v>
      </c>
      <c r="G238" s="832">
        <v>11.43</v>
      </c>
      <c r="H238" s="829">
        <v>15</v>
      </c>
      <c r="I238" s="829" t="s">
        <v>322</v>
      </c>
      <c r="J238" s="980">
        <f t="shared" si="6"/>
        <v>15</v>
      </c>
      <c r="K238" s="840" t="s">
        <v>835</v>
      </c>
      <c r="L238" s="841" t="s">
        <v>661</v>
      </c>
      <c r="M238" s="841" t="s">
        <v>352</v>
      </c>
      <c r="N238" s="841"/>
      <c r="O238" s="841"/>
      <c r="P238" s="841" t="s">
        <v>5</v>
      </c>
      <c r="Q238" s="841" t="s">
        <v>323</v>
      </c>
      <c r="R238" s="840" t="s">
        <v>652</v>
      </c>
      <c r="S238" s="829"/>
      <c r="T238" s="829" t="s">
        <v>5</v>
      </c>
      <c r="U238" s="829" t="s">
        <v>323</v>
      </c>
      <c r="V238" s="847" t="s">
        <v>652</v>
      </c>
    </row>
    <row r="239" spans="1:22" outlineLevel="1">
      <c r="A239" s="847" t="s">
        <v>287</v>
      </c>
      <c r="B239" s="829" t="s">
        <v>3917</v>
      </c>
      <c r="C239" s="839">
        <v>43314</v>
      </c>
      <c r="D239" s="847" t="s">
        <v>3933</v>
      </c>
      <c r="E239" s="830" t="s">
        <v>4032</v>
      </c>
      <c r="F239" s="831">
        <v>72886</v>
      </c>
      <c r="G239" s="832">
        <v>7.62</v>
      </c>
      <c r="H239" s="829">
        <v>10</v>
      </c>
      <c r="I239" s="829" t="s">
        <v>322</v>
      </c>
      <c r="J239" s="980">
        <f t="shared" si="6"/>
        <v>10</v>
      </c>
      <c r="K239" s="840" t="s">
        <v>835</v>
      </c>
      <c r="L239" s="841" t="s">
        <v>661</v>
      </c>
      <c r="M239" s="841" t="s">
        <v>352</v>
      </c>
      <c r="N239" s="841"/>
      <c r="O239" s="841"/>
      <c r="P239" s="841" t="s">
        <v>5</v>
      </c>
      <c r="Q239" s="841" t="s">
        <v>323</v>
      </c>
      <c r="R239" s="840" t="s">
        <v>652</v>
      </c>
      <c r="S239" s="829"/>
      <c r="T239" s="829" t="s">
        <v>5</v>
      </c>
      <c r="U239" s="829" t="s">
        <v>323</v>
      </c>
      <c r="V239" s="847" t="s">
        <v>652</v>
      </c>
    </row>
    <row r="240" spans="1:22" outlineLevel="1">
      <c r="A240" s="847" t="s">
        <v>287</v>
      </c>
      <c r="B240" s="829" t="s">
        <v>3917</v>
      </c>
      <c r="C240" s="839">
        <v>43321</v>
      </c>
      <c r="D240" s="847" t="s">
        <v>3933</v>
      </c>
      <c r="E240" s="830" t="s">
        <v>4032</v>
      </c>
      <c r="F240" s="831">
        <v>72886</v>
      </c>
      <c r="G240" s="832">
        <v>7.62</v>
      </c>
      <c r="H240" s="829">
        <v>10</v>
      </c>
      <c r="I240" s="829" t="s">
        <v>322</v>
      </c>
      <c r="J240" s="980">
        <f t="shared" si="6"/>
        <v>10</v>
      </c>
      <c r="K240" s="840" t="s">
        <v>835</v>
      </c>
      <c r="L240" s="841" t="s">
        <v>661</v>
      </c>
      <c r="M240" s="841" t="s">
        <v>352</v>
      </c>
      <c r="N240" s="841"/>
      <c r="O240" s="841"/>
      <c r="P240" s="841" t="s">
        <v>5</v>
      </c>
      <c r="Q240" s="841" t="s">
        <v>323</v>
      </c>
      <c r="R240" s="840" t="s">
        <v>652</v>
      </c>
      <c r="S240" s="829"/>
      <c r="T240" s="829" t="s">
        <v>5</v>
      </c>
      <c r="U240" s="829" t="s">
        <v>323</v>
      </c>
      <c r="V240" s="847" t="s">
        <v>652</v>
      </c>
    </row>
    <row r="241" spans="1:22" outlineLevel="1">
      <c r="A241" s="847" t="s">
        <v>287</v>
      </c>
      <c r="B241" s="829" t="s">
        <v>3917</v>
      </c>
      <c r="C241" s="839">
        <v>43325</v>
      </c>
      <c r="D241" s="847" t="s">
        <v>3929</v>
      </c>
      <c r="E241" s="830" t="s">
        <v>4031</v>
      </c>
      <c r="F241" s="831">
        <v>72886</v>
      </c>
      <c r="G241" s="832">
        <v>83.86</v>
      </c>
      <c r="H241" s="829">
        <v>110</v>
      </c>
      <c r="I241" s="829" t="s">
        <v>322</v>
      </c>
      <c r="J241" s="980">
        <f t="shared" si="6"/>
        <v>110</v>
      </c>
      <c r="K241" s="840" t="s">
        <v>835</v>
      </c>
      <c r="L241" s="841" t="s">
        <v>661</v>
      </c>
      <c r="M241" s="841" t="s">
        <v>352</v>
      </c>
      <c r="N241" s="841"/>
      <c r="O241" s="841"/>
      <c r="P241" s="841" t="s">
        <v>5</v>
      </c>
      <c r="Q241" s="841" t="s">
        <v>323</v>
      </c>
      <c r="R241" s="840" t="s">
        <v>652</v>
      </c>
      <c r="S241" s="829"/>
      <c r="T241" s="829" t="s">
        <v>5</v>
      </c>
      <c r="U241" s="829" t="s">
        <v>323</v>
      </c>
      <c r="V241" s="847" t="s">
        <v>652</v>
      </c>
    </row>
    <row r="242" spans="1:22" outlineLevel="1">
      <c r="A242" s="847" t="s">
        <v>287</v>
      </c>
      <c r="B242" s="829" t="s">
        <v>3917</v>
      </c>
      <c r="C242" s="839">
        <v>43332</v>
      </c>
      <c r="D242" s="847" t="s">
        <v>3920</v>
      </c>
      <c r="E242" s="830" t="s">
        <v>4033</v>
      </c>
      <c r="F242" s="831">
        <v>72886</v>
      </c>
      <c r="G242" s="832">
        <v>7.62</v>
      </c>
      <c r="H242" s="829">
        <v>10</v>
      </c>
      <c r="I242" s="829" t="s">
        <v>322</v>
      </c>
      <c r="J242" s="980">
        <f t="shared" si="6"/>
        <v>10</v>
      </c>
      <c r="K242" s="840" t="s">
        <v>835</v>
      </c>
      <c r="L242" s="841" t="s">
        <v>661</v>
      </c>
      <c r="M242" s="841" t="s">
        <v>352</v>
      </c>
      <c r="N242" s="841"/>
      <c r="O242" s="841"/>
      <c r="P242" s="841" t="s">
        <v>5</v>
      </c>
      <c r="Q242" s="841" t="s">
        <v>323</v>
      </c>
      <c r="R242" s="840" t="s">
        <v>652</v>
      </c>
      <c r="S242" s="829"/>
      <c r="T242" s="829" t="s">
        <v>5</v>
      </c>
      <c r="U242" s="829" t="s">
        <v>323</v>
      </c>
      <c r="V242" s="847" t="s">
        <v>652</v>
      </c>
    </row>
    <row r="243" spans="1:22">
      <c r="A243" s="842" t="s">
        <v>647</v>
      </c>
      <c r="B243" s="842"/>
      <c r="C243" s="842"/>
      <c r="D243" s="842"/>
      <c r="E243" s="843"/>
      <c r="F243" s="844"/>
      <c r="G243" s="845">
        <f>SUM(G238:G242)</f>
        <v>118.15</v>
      </c>
      <c r="H243" s="846">
        <f>SUM(H238:H242)</f>
        <v>155</v>
      </c>
      <c r="I243" s="842"/>
      <c r="J243" s="1273">
        <f t="shared" si="6"/>
        <v>155</v>
      </c>
      <c r="K243" s="842"/>
      <c r="L243" s="842"/>
      <c r="M243" s="842"/>
      <c r="N243" s="842"/>
      <c r="O243" s="842"/>
      <c r="P243" s="842"/>
      <c r="Q243" s="842"/>
      <c r="R243" s="842"/>
      <c r="S243" s="829"/>
      <c r="T243" s="829"/>
      <c r="U243" s="829"/>
      <c r="V243" s="829"/>
    </row>
    <row r="244" spans="1:22" outlineLevel="1">
      <c r="A244" s="847" t="s">
        <v>289</v>
      </c>
      <c r="B244" s="829" t="s">
        <v>3917</v>
      </c>
      <c r="C244" s="839">
        <v>43334</v>
      </c>
      <c r="D244" s="847" t="s">
        <v>3958</v>
      </c>
      <c r="E244" s="830" t="s">
        <v>4034</v>
      </c>
      <c r="F244" s="831">
        <v>72886</v>
      </c>
      <c r="G244" s="832">
        <v>5.01</v>
      </c>
      <c r="H244" s="829">
        <v>6.57</v>
      </c>
      <c r="I244" s="829" t="s">
        <v>322</v>
      </c>
      <c r="J244" s="980">
        <f t="shared" si="6"/>
        <v>6.57</v>
      </c>
      <c r="K244" s="840" t="s">
        <v>691</v>
      </c>
      <c r="L244" s="841" t="s">
        <v>661</v>
      </c>
      <c r="M244" s="841" t="s">
        <v>352</v>
      </c>
      <c r="N244" s="841" t="s">
        <v>783</v>
      </c>
      <c r="O244" s="841"/>
      <c r="P244" s="841" t="s">
        <v>5</v>
      </c>
      <c r="Q244" s="841" t="s">
        <v>323</v>
      </c>
      <c r="R244" s="840" t="s">
        <v>652</v>
      </c>
      <c r="S244" s="829"/>
      <c r="T244" s="829" t="s">
        <v>5</v>
      </c>
      <c r="U244" s="829" t="s">
        <v>323</v>
      </c>
      <c r="V244" s="847" t="s">
        <v>652</v>
      </c>
    </row>
    <row r="245" spans="1:22" outlineLevel="1">
      <c r="A245" s="847" t="s">
        <v>289</v>
      </c>
      <c r="B245" s="829" t="s">
        <v>3917</v>
      </c>
      <c r="C245" s="839">
        <v>43334</v>
      </c>
      <c r="D245" s="847" t="s">
        <v>3960</v>
      </c>
      <c r="E245" s="830" t="s">
        <v>4035</v>
      </c>
      <c r="F245" s="831">
        <v>72886</v>
      </c>
      <c r="G245" s="832">
        <v>31.74</v>
      </c>
      <c r="H245" s="829">
        <v>41.64</v>
      </c>
      <c r="I245" s="829" t="s">
        <v>322</v>
      </c>
      <c r="J245" s="980">
        <f t="shared" si="6"/>
        <v>41.64</v>
      </c>
      <c r="K245" s="840" t="s">
        <v>691</v>
      </c>
      <c r="L245" s="841" t="s">
        <v>661</v>
      </c>
      <c r="M245" s="841" t="s">
        <v>352</v>
      </c>
      <c r="N245" s="841" t="s">
        <v>1003</v>
      </c>
      <c r="O245" s="841"/>
      <c r="P245" s="841" t="s">
        <v>5</v>
      </c>
      <c r="Q245" s="841" t="s">
        <v>323</v>
      </c>
      <c r="R245" s="840" t="s">
        <v>652</v>
      </c>
      <c r="S245" s="829"/>
      <c r="T245" s="829" t="s">
        <v>5</v>
      </c>
      <c r="U245" s="829" t="s">
        <v>323</v>
      </c>
      <c r="V245" s="847" t="s">
        <v>652</v>
      </c>
    </row>
    <row r="246" spans="1:22" outlineLevel="1">
      <c r="A246" s="847" t="s">
        <v>289</v>
      </c>
      <c r="B246" s="829" t="s">
        <v>3917</v>
      </c>
      <c r="C246" s="839">
        <v>43334</v>
      </c>
      <c r="D246" s="847" t="s">
        <v>3960</v>
      </c>
      <c r="E246" s="830" t="s">
        <v>4036</v>
      </c>
      <c r="F246" s="831">
        <v>72886</v>
      </c>
      <c r="G246" s="832">
        <v>8.5399999999999991</v>
      </c>
      <c r="H246" s="829">
        <v>11.2</v>
      </c>
      <c r="I246" s="829" t="s">
        <v>322</v>
      </c>
      <c r="J246" s="980">
        <f t="shared" si="6"/>
        <v>11.2</v>
      </c>
      <c r="K246" s="840" t="s">
        <v>691</v>
      </c>
      <c r="L246" s="841" t="s">
        <v>661</v>
      </c>
      <c r="M246" s="841" t="s">
        <v>352</v>
      </c>
      <c r="N246" s="841" t="s">
        <v>725</v>
      </c>
      <c r="O246" s="841"/>
      <c r="P246" s="841" t="s">
        <v>5</v>
      </c>
      <c r="Q246" s="841" t="s">
        <v>323</v>
      </c>
      <c r="R246" s="840" t="s">
        <v>652</v>
      </c>
      <c r="S246" s="829"/>
      <c r="T246" s="829" t="s">
        <v>5</v>
      </c>
      <c r="U246" s="829" t="s">
        <v>323</v>
      </c>
      <c r="V246" s="847" t="s">
        <v>652</v>
      </c>
    </row>
    <row r="247" spans="1:22" outlineLevel="1">
      <c r="A247" s="847" t="s">
        <v>289</v>
      </c>
      <c r="B247" s="829" t="s">
        <v>3917</v>
      </c>
      <c r="C247" s="839">
        <v>43334</v>
      </c>
      <c r="D247" s="847" t="s">
        <v>3960</v>
      </c>
      <c r="E247" s="830" t="s">
        <v>4037</v>
      </c>
      <c r="F247" s="831">
        <v>72886</v>
      </c>
      <c r="G247" s="832">
        <v>14.11</v>
      </c>
      <c r="H247" s="829">
        <v>18.510000000000002</v>
      </c>
      <c r="I247" s="829" t="s">
        <v>322</v>
      </c>
      <c r="J247" s="980">
        <f t="shared" si="6"/>
        <v>18.510000000000002</v>
      </c>
      <c r="K247" s="840" t="s">
        <v>691</v>
      </c>
      <c r="L247" s="841" t="s">
        <v>661</v>
      </c>
      <c r="M247" s="841" t="s">
        <v>352</v>
      </c>
      <c r="N247" s="841" t="s">
        <v>775</v>
      </c>
      <c r="O247" s="841"/>
      <c r="P247" s="841" t="s">
        <v>5</v>
      </c>
      <c r="Q247" s="841" t="s">
        <v>323</v>
      </c>
      <c r="R247" s="840" t="s">
        <v>652</v>
      </c>
      <c r="S247" s="829"/>
      <c r="T247" s="829" t="s">
        <v>5</v>
      </c>
      <c r="U247" s="829" t="s">
        <v>323</v>
      </c>
      <c r="V247" s="847" t="s">
        <v>652</v>
      </c>
    </row>
    <row r="248" spans="1:22" outlineLevel="1">
      <c r="A248" s="847" t="s">
        <v>289</v>
      </c>
      <c r="B248" s="829" t="s">
        <v>3917</v>
      </c>
      <c r="C248" s="839">
        <v>43334</v>
      </c>
      <c r="D248" s="847" t="s">
        <v>3960</v>
      </c>
      <c r="E248" s="830" t="s">
        <v>4038</v>
      </c>
      <c r="F248" s="831">
        <v>72886</v>
      </c>
      <c r="G248" s="832">
        <v>126.16</v>
      </c>
      <c r="H248" s="829">
        <v>165.5</v>
      </c>
      <c r="I248" s="829" t="s">
        <v>322</v>
      </c>
      <c r="J248" s="980">
        <f t="shared" si="6"/>
        <v>165.5</v>
      </c>
      <c r="K248" s="840" t="s">
        <v>691</v>
      </c>
      <c r="L248" s="841" t="s">
        <v>661</v>
      </c>
      <c r="M248" s="841" t="s">
        <v>352</v>
      </c>
      <c r="N248" s="841" t="s">
        <v>674</v>
      </c>
      <c r="O248" s="841"/>
      <c r="P248" s="841" t="s">
        <v>5</v>
      </c>
      <c r="Q248" s="841" t="s">
        <v>323</v>
      </c>
      <c r="R248" s="840" t="s">
        <v>652</v>
      </c>
      <c r="S248" s="829"/>
      <c r="T248" s="829" t="s">
        <v>5</v>
      </c>
      <c r="U248" s="829" t="s">
        <v>323</v>
      </c>
      <c r="V248" s="847" t="s">
        <v>652</v>
      </c>
    </row>
    <row r="249" spans="1:22" outlineLevel="1">
      <c r="A249" s="847" t="s">
        <v>289</v>
      </c>
      <c r="B249" s="829" t="s">
        <v>3917</v>
      </c>
      <c r="C249" s="839">
        <v>43340</v>
      </c>
      <c r="D249" s="847" t="s">
        <v>3956</v>
      </c>
      <c r="E249" s="830" t="s">
        <v>4039</v>
      </c>
      <c r="F249" s="831">
        <v>72886</v>
      </c>
      <c r="G249" s="832">
        <v>26.6</v>
      </c>
      <c r="H249" s="829">
        <v>34.9</v>
      </c>
      <c r="I249" s="829" t="s">
        <v>322</v>
      </c>
      <c r="J249" s="980">
        <f t="shared" si="6"/>
        <v>34.9</v>
      </c>
      <c r="K249" s="840" t="s">
        <v>691</v>
      </c>
      <c r="L249" s="841" t="s">
        <v>661</v>
      </c>
      <c r="M249" s="841" t="s">
        <v>352</v>
      </c>
      <c r="N249" s="841" t="s">
        <v>791</v>
      </c>
      <c r="O249" s="841"/>
      <c r="P249" s="841" t="s">
        <v>5</v>
      </c>
      <c r="Q249" s="841" t="s">
        <v>323</v>
      </c>
      <c r="R249" s="840" t="s">
        <v>652</v>
      </c>
      <c r="S249" s="829"/>
      <c r="T249" s="829" t="s">
        <v>5</v>
      </c>
      <c r="U249" s="829" t="s">
        <v>323</v>
      </c>
      <c r="V249" s="847" t="s">
        <v>652</v>
      </c>
    </row>
    <row r="250" spans="1:22" outlineLevel="1">
      <c r="A250" s="847" t="s">
        <v>289</v>
      </c>
      <c r="B250" s="829" t="s">
        <v>3917</v>
      </c>
      <c r="C250" s="839">
        <v>43341</v>
      </c>
      <c r="D250" s="847" t="s">
        <v>4040</v>
      </c>
      <c r="E250" s="830" t="s">
        <v>4041</v>
      </c>
      <c r="F250" s="831">
        <v>72886</v>
      </c>
      <c r="G250" s="832">
        <v>33.5</v>
      </c>
      <c r="H250" s="829">
        <v>43.95</v>
      </c>
      <c r="I250" s="829" t="s">
        <v>322</v>
      </c>
      <c r="J250" s="980">
        <f t="shared" si="6"/>
        <v>43.95</v>
      </c>
      <c r="K250" s="840" t="s">
        <v>691</v>
      </c>
      <c r="L250" s="841" t="s">
        <v>661</v>
      </c>
      <c r="M250" s="841" t="s">
        <v>352</v>
      </c>
      <c r="N250" s="841" t="s">
        <v>1003</v>
      </c>
      <c r="O250" s="841"/>
      <c r="P250" s="841" t="s">
        <v>5</v>
      </c>
      <c r="Q250" s="841" t="s">
        <v>323</v>
      </c>
      <c r="R250" s="840" t="s">
        <v>652</v>
      </c>
      <c r="S250" s="829"/>
      <c r="T250" s="829" t="s">
        <v>5</v>
      </c>
      <c r="U250" s="829" t="s">
        <v>323</v>
      </c>
      <c r="V250" s="847" t="s">
        <v>652</v>
      </c>
    </row>
    <row r="251" spans="1:22" outlineLevel="1">
      <c r="A251" s="847" t="s">
        <v>289</v>
      </c>
      <c r="B251" s="829" t="s">
        <v>3917</v>
      </c>
      <c r="C251" s="839">
        <v>43341</v>
      </c>
      <c r="D251" s="847" t="s">
        <v>4040</v>
      </c>
      <c r="E251" s="830" t="s">
        <v>4042</v>
      </c>
      <c r="F251" s="831">
        <v>72886</v>
      </c>
      <c r="G251" s="832">
        <v>56.35</v>
      </c>
      <c r="H251" s="829">
        <v>73.92</v>
      </c>
      <c r="I251" s="829" t="s">
        <v>322</v>
      </c>
      <c r="J251" s="980">
        <f t="shared" si="6"/>
        <v>73.92</v>
      </c>
      <c r="K251" s="840" t="s">
        <v>691</v>
      </c>
      <c r="L251" s="841" t="s">
        <v>661</v>
      </c>
      <c r="M251" s="841" t="s">
        <v>352</v>
      </c>
      <c r="N251" s="841" t="s">
        <v>725</v>
      </c>
      <c r="O251" s="841"/>
      <c r="P251" s="841" t="s">
        <v>5</v>
      </c>
      <c r="Q251" s="841" t="s">
        <v>323</v>
      </c>
      <c r="R251" s="840" t="s">
        <v>652</v>
      </c>
      <c r="S251" s="829"/>
      <c r="T251" s="829" t="s">
        <v>5</v>
      </c>
      <c r="U251" s="829" t="s">
        <v>323</v>
      </c>
      <c r="V251" s="847" t="s">
        <v>652</v>
      </c>
    </row>
    <row r="252" spans="1:22" outlineLevel="1">
      <c r="A252" s="847" t="s">
        <v>289</v>
      </c>
      <c r="B252" s="829" t="s">
        <v>3917</v>
      </c>
      <c r="C252" s="839">
        <v>43341</v>
      </c>
      <c r="D252" s="847" t="s">
        <v>4040</v>
      </c>
      <c r="E252" s="830" t="s">
        <v>4043</v>
      </c>
      <c r="F252" s="831">
        <v>72886</v>
      </c>
      <c r="G252" s="832">
        <v>18.22</v>
      </c>
      <c r="H252" s="829">
        <v>23.9</v>
      </c>
      <c r="I252" s="829" t="s">
        <v>322</v>
      </c>
      <c r="J252" s="980">
        <f t="shared" si="6"/>
        <v>23.9</v>
      </c>
      <c r="K252" s="840" t="s">
        <v>691</v>
      </c>
      <c r="L252" s="841" t="s">
        <v>661</v>
      </c>
      <c r="M252" s="841" t="s">
        <v>352</v>
      </c>
      <c r="N252" s="841" t="s">
        <v>746</v>
      </c>
      <c r="O252" s="841"/>
      <c r="P252" s="841" t="s">
        <v>5</v>
      </c>
      <c r="Q252" s="841" t="s">
        <v>323</v>
      </c>
      <c r="R252" s="840" t="s">
        <v>652</v>
      </c>
      <c r="S252" s="829"/>
      <c r="T252" s="829" t="s">
        <v>5</v>
      </c>
      <c r="U252" s="829" t="s">
        <v>323</v>
      </c>
      <c r="V252" s="847" t="s">
        <v>652</v>
      </c>
    </row>
    <row r="253" spans="1:22" outlineLevel="1">
      <c r="A253" s="847" t="s">
        <v>289</v>
      </c>
      <c r="B253" s="829" t="s">
        <v>3917</v>
      </c>
      <c r="C253" s="839">
        <v>43341</v>
      </c>
      <c r="D253" s="847" t="s">
        <v>4040</v>
      </c>
      <c r="E253" s="830" t="s">
        <v>4044</v>
      </c>
      <c r="F253" s="831">
        <v>72886</v>
      </c>
      <c r="G253" s="832">
        <v>14.48</v>
      </c>
      <c r="H253" s="829">
        <v>19</v>
      </c>
      <c r="I253" s="829" t="s">
        <v>322</v>
      </c>
      <c r="J253" s="980">
        <f t="shared" si="6"/>
        <v>19</v>
      </c>
      <c r="K253" s="840" t="s">
        <v>691</v>
      </c>
      <c r="L253" s="841" t="s">
        <v>661</v>
      </c>
      <c r="M253" s="841" t="s">
        <v>352</v>
      </c>
      <c r="N253" s="841" t="s">
        <v>674</v>
      </c>
      <c r="O253" s="841"/>
      <c r="P253" s="841" t="s">
        <v>5</v>
      </c>
      <c r="Q253" s="841" t="s">
        <v>323</v>
      </c>
      <c r="R253" s="840" t="s">
        <v>652</v>
      </c>
      <c r="S253" s="829"/>
      <c r="T253" s="829" t="s">
        <v>5</v>
      </c>
      <c r="U253" s="829" t="s">
        <v>323</v>
      </c>
      <c r="V253" s="847" t="s">
        <v>652</v>
      </c>
    </row>
    <row r="254" spans="1:22" outlineLevel="1">
      <c r="A254" s="847" t="s">
        <v>289</v>
      </c>
      <c r="B254" s="829" t="s">
        <v>3917</v>
      </c>
      <c r="C254" s="839">
        <v>43341</v>
      </c>
      <c r="D254" s="847" t="s">
        <v>4040</v>
      </c>
      <c r="E254" s="830" t="s">
        <v>4045</v>
      </c>
      <c r="F254" s="831">
        <v>72886</v>
      </c>
      <c r="G254" s="832">
        <v>18.690000000000001</v>
      </c>
      <c r="H254" s="829">
        <v>24.52</v>
      </c>
      <c r="I254" s="829" t="s">
        <v>322</v>
      </c>
      <c r="J254" s="980">
        <f t="shared" si="6"/>
        <v>24.52</v>
      </c>
      <c r="K254" s="840" t="s">
        <v>691</v>
      </c>
      <c r="L254" s="841" t="s">
        <v>661</v>
      </c>
      <c r="M254" s="841" t="s">
        <v>352</v>
      </c>
      <c r="N254" s="841" t="s">
        <v>760</v>
      </c>
      <c r="O254" s="841"/>
      <c r="P254" s="841" t="s">
        <v>5</v>
      </c>
      <c r="Q254" s="841" t="s">
        <v>323</v>
      </c>
      <c r="R254" s="840" t="s">
        <v>652</v>
      </c>
      <c r="S254" s="829"/>
      <c r="T254" s="829" t="s">
        <v>5</v>
      </c>
      <c r="U254" s="829" t="s">
        <v>323</v>
      </c>
      <c r="V254" s="847" t="s">
        <v>652</v>
      </c>
    </row>
    <row r="255" spans="1:22">
      <c r="A255" s="842" t="s">
        <v>647</v>
      </c>
      <c r="B255" s="842"/>
      <c r="C255" s="842"/>
      <c r="D255" s="842"/>
      <c r="E255" s="843"/>
      <c r="F255" s="844"/>
      <c r="G255" s="845">
        <f>SUM(G244:G254)</f>
        <v>353.40000000000003</v>
      </c>
      <c r="H255" s="846">
        <f>SUM(H244:H254)</f>
        <v>463.60999999999996</v>
      </c>
      <c r="I255" s="842"/>
      <c r="J255" s="1273">
        <f t="shared" ref="J255:J264" si="7">H255</f>
        <v>463.60999999999996</v>
      </c>
      <c r="K255" s="842"/>
      <c r="L255" s="842"/>
      <c r="M255" s="842"/>
      <c r="N255" s="842"/>
      <c r="O255" s="842"/>
      <c r="P255" s="842"/>
      <c r="Q255" s="842"/>
      <c r="R255" s="842"/>
      <c r="S255" s="829"/>
      <c r="T255" s="829"/>
      <c r="U255" s="829"/>
      <c r="V255" s="829"/>
    </row>
    <row r="256" spans="1:22" outlineLevel="1">
      <c r="A256" s="847" t="s">
        <v>290</v>
      </c>
      <c r="B256" s="829" t="s">
        <v>3917</v>
      </c>
      <c r="C256" s="839">
        <v>43340</v>
      </c>
      <c r="D256" s="847" t="s">
        <v>4046</v>
      </c>
      <c r="E256" s="830" t="s">
        <v>4047</v>
      </c>
      <c r="F256" s="831">
        <v>72867</v>
      </c>
      <c r="G256" s="832">
        <v>7.62</v>
      </c>
      <c r="H256" s="829">
        <v>10</v>
      </c>
      <c r="I256" s="829" t="s">
        <v>322</v>
      </c>
      <c r="J256" s="980">
        <f t="shared" si="7"/>
        <v>10</v>
      </c>
      <c r="K256" s="840" t="s">
        <v>1000</v>
      </c>
      <c r="L256" s="841" t="s">
        <v>665</v>
      </c>
      <c r="M256" s="841" t="s">
        <v>352</v>
      </c>
      <c r="N256" s="841"/>
      <c r="O256" s="841"/>
      <c r="P256" s="841" t="s">
        <v>5</v>
      </c>
      <c r="Q256" s="841" t="s">
        <v>323</v>
      </c>
      <c r="R256" s="840" t="s">
        <v>652</v>
      </c>
      <c r="S256" s="829"/>
      <c r="T256" s="829" t="s">
        <v>5</v>
      </c>
      <c r="U256" s="829" t="s">
        <v>323</v>
      </c>
      <c r="V256" s="847" t="s">
        <v>652</v>
      </c>
    </row>
    <row r="257" spans="1:22" outlineLevel="1">
      <c r="A257" s="847" t="s">
        <v>290</v>
      </c>
      <c r="B257" s="829" t="s">
        <v>3917</v>
      </c>
      <c r="C257" s="839">
        <v>43340</v>
      </c>
      <c r="D257" s="847" t="s">
        <v>4046</v>
      </c>
      <c r="E257" s="830" t="s">
        <v>4048</v>
      </c>
      <c r="F257" s="831">
        <v>72867</v>
      </c>
      <c r="G257" s="832">
        <v>36.590000000000003</v>
      </c>
      <c r="H257" s="829">
        <v>48</v>
      </c>
      <c r="I257" s="829" t="s">
        <v>322</v>
      </c>
      <c r="J257" s="980">
        <f t="shared" si="7"/>
        <v>48</v>
      </c>
      <c r="K257" s="840" t="s">
        <v>1308</v>
      </c>
      <c r="L257" s="841" t="s">
        <v>665</v>
      </c>
      <c r="M257" s="841" t="s">
        <v>352</v>
      </c>
      <c r="N257" s="841"/>
      <c r="O257" s="841"/>
      <c r="P257" s="841" t="s">
        <v>5</v>
      </c>
      <c r="Q257" s="841" t="s">
        <v>323</v>
      </c>
      <c r="R257" s="840" t="s">
        <v>652</v>
      </c>
      <c r="S257" s="829"/>
      <c r="T257" s="829" t="s">
        <v>5</v>
      </c>
      <c r="U257" s="829" t="s">
        <v>323</v>
      </c>
      <c r="V257" s="847" t="s">
        <v>652</v>
      </c>
    </row>
    <row r="258" spans="1:22">
      <c r="A258" s="842" t="s">
        <v>647</v>
      </c>
      <c r="B258" s="842"/>
      <c r="C258" s="842"/>
      <c r="D258" s="842"/>
      <c r="E258" s="843"/>
      <c r="F258" s="844"/>
      <c r="G258" s="845">
        <f>SUM(G256:G257)</f>
        <v>44.21</v>
      </c>
      <c r="H258" s="846">
        <f>SUM(H256:H257)</f>
        <v>58</v>
      </c>
      <c r="I258" s="842"/>
      <c r="J258" s="1273">
        <f t="shared" si="7"/>
        <v>58</v>
      </c>
      <c r="K258" s="842"/>
      <c r="L258" s="842"/>
      <c r="M258" s="842"/>
      <c r="N258" s="842"/>
      <c r="O258" s="842"/>
      <c r="P258" s="842"/>
      <c r="Q258" s="842"/>
      <c r="R258" s="842"/>
      <c r="S258" s="829"/>
      <c r="T258" s="829"/>
      <c r="U258" s="829"/>
      <c r="V258" s="829"/>
    </row>
    <row r="259" spans="1:22" outlineLevel="1">
      <c r="A259" s="847" t="s">
        <v>292</v>
      </c>
      <c r="B259" s="829" t="s">
        <v>3917</v>
      </c>
      <c r="C259" s="839">
        <v>43341</v>
      </c>
      <c r="D259" s="847" t="s">
        <v>4049</v>
      </c>
      <c r="E259" s="830" t="s">
        <v>4050</v>
      </c>
      <c r="F259" s="831">
        <v>72886</v>
      </c>
      <c r="G259" s="832">
        <v>48.41</v>
      </c>
      <c r="H259" s="829">
        <v>63.51</v>
      </c>
      <c r="I259" s="829" t="s">
        <v>322</v>
      </c>
      <c r="J259" s="980">
        <f t="shared" si="7"/>
        <v>63.51</v>
      </c>
      <c r="K259" s="840" t="s">
        <v>865</v>
      </c>
      <c r="L259" s="841" t="s">
        <v>661</v>
      </c>
      <c r="M259" s="841" t="s">
        <v>352</v>
      </c>
      <c r="N259" s="841" t="s">
        <v>3922</v>
      </c>
      <c r="O259" s="841"/>
      <c r="P259" s="841" t="s">
        <v>5</v>
      </c>
      <c r="Q259" s="841" t="s">
        <v>323</v>
      </c>
      <c r="R259" s="840" t="s">
        <v>652</v>
      </c>
      <c r="S259" s="829"/>
      <c r="T259" s="829" t="s">
        <v>5</v>
      </c>
      <c r="U259" s="829" t="s">
        <v>323</v>
      </c>
      <c r="V259" s="847" t="s">
        <v>652</v>
      </c>
    </row>
    <row r="260" spans="1:22" outlineLevel="1">
      <c r="A260" s="847" t="s">
        <v>292</v>
      </c>
      <c r="B260" s="829" t="s">
        <v>3917</v>
      </c>
      <c r="C260" s="839">
        <v>43343</v>
      </c>
      <c r="D260" s="847" t="s">
        <v>4051</v>
      </c>
      <c r="E260" s="830" t="s">
        <v>4052</v>
      </c>
      <c r="F260" s="831">
        <v>72886</v>
      </c>
      <c r="G260" s="832">
        <v>309.39999999999998</v>
      </c>
      <c r="H260" s="829">
        <v>405.87</v>
      </c>
      <c r="I260" s="829" t="s">
        <v>322</v>
      </c>
      <c r="J260" s="980">
        <f t="shared" si="7"/>
        <v>405.87</v>
      </c>
      <c r="K260" s="840" t="s">
        <v>865</v>
      </c>
      <c r="L260" s="841" t="s">
        <v>661</v>
      </c>
      <c r="M260" s="841" t="s">
        <v>352</v>
      </c>
      <c r="N260" s="841" t="s">
        <v>1390</v>
      </c>
      <c r="O260" s="841"/>
      <c r="P260" s="841" t="s">
        <v>5</v>
      </c>
      <c r="Q260" s="841" t="s">
        <v>323</v>
      </c>
      <c r="R260" s="840" t="s">
        <v>652</v>
      </c>
      <c r="S260" s="829"/>
      <c r="T260" s="829" t="s">
        <v>5</v>
      </c>
      <c r="U260" s="829" t="s">
        <v>323</v>
      </c>
      <c r="V260" s="847" t="s">
        <v>652</v>
      </c>
    </row>
    <row r="261" spans="1:22" outlineLevel="1">
      <c r="A261" s="847" t="s">
        <v>292</v>
      </c>
      <c r="B261" s="829" t="s">
        <v>3917</v>
      </c>
      <c r="C261" s="839">
        <v>43290</v>
      </c>
      <c r="D261" s="847" t="s">
        <v>4053</v>
      </c>
      <c r="E261" s="830" t="s">
        <v>3873</v>
      </c>
      <c r="F261" s="831">
        <v>72935</v>
      </c>
      <c r="G261" s="832">
        <v>-179.59</v>
      </c>
      <c r="H261" s="829">
        <v>-237.17</v>
      </c>
      <c r="I261" s="829" t="s">
        <v>322</v>
      </c>
      <c r="J261" s="980">
        <f t="shared" si="7"/>
        <v>-237.17</v>
      </c>
      <c r="K261" s="840" t="s">
        <v>865</v>
      </c>
      <c r="L261" s="841" t="s">
        <v>661</v>
      </c>
      <c r="M261" s="841" t="s">
        <v>352</v>
      </c>
      <c r="N261" s="841" t="s">
        <v>1390</v>
      </c>
      <c r="O261" s="841"/>
      <c r="P261" s="841" t="s">
        <v>5</v>
      </c>
      <c r="Q261" s="841" t="s">
        <v>323</v>
      </c>
      <c r="R261" s="840" t="s">
        <v>652</v>
      </c>
      <c r="S261" s="829"/>
      <c r="T261" s="829" t="s">
        <v>5</v>
      </c>
      <c r="U261" s="829" t="s">
        <v>323</v>
      </c>
      <c r="V261" s="847" t="s">
        <v>652</v>
      </c>
    </row>
    <row r="262" spans="1:22" outlineLevel="1">
      <c r="A262" s="847" t="s">
        <v>292</v>
      </c>
      <c r="B262" s="829" t="s">
        <v>3917</v>
      </c>
      <c r="C262" s="839">
        <v>43332</v>
      </c>
      <c r="D262" s="847" t="s">
        <v>4054</v>
      </c>
      <c r="E262" s="830" t="s">
        <v>4055</v>
      </c>
      <c r="F262" s="831">
        <v>72886</v>
      </c>
      <c r="G262" s="832">
        <v>46.41</v>
      </c>
      <c r="H262" s="829">
        <v>60.88</v>
      </c>
      <c r="I262" s="829" t="s">
        <v>322</v>
      </c>
      <c r="J262" s="980">
        <f t="shared" si="7"/>
        <v>60.88</v>
      </c>
      <c r="K262" s="840" t="s">
        <v>865</v>
      </c>
      <c r="L262" s="841" t="s">
        <v>661</v>
      </c>
      <c r="M262" s="841" t="s">
        <v>352</v>
      </c>
      <c r="N262" s="841" t="s">
        <v>1390</v>
      </c>
      <c r="O262" s="841"/>
      <c r="P262" s="841" t="s">
        <v>5</v>
      </c>
      <c r="Q262" s="841" t="s">
        <v>323</v>
      </c>
      <c r="R262" s="840" t="s">
        <v>652</v>
      </c>
      <c r="S262" s="829"/>
      <c r="T262" s="829" t="s">
        <v>5</v>
      </c>
      <c r="U262" s="829" t="s">
        <v>323</v>
      </c>
      <c r="V262" s="847" t="s">
        <v>652</v>
      </c>
    </row>
    <row r="263" spans="1:22" outlineLevel="1">
      <c r="A263" s="847" t="s">
        <v>292</v>
      </c>
      <c r="B263" s="829" t="s">
        <v>3917</v>
      </c>
      <c r="C263" s="839">
        <v>43334</v>
      </c>
      <c r="D263" s="847" t="s">
        <v>4024</v>
      </c>
      <c r="E263" s="830" t="s">
        <v>4056</v>
      </c>
      <c r="F263" s="831">
        <v>72886</v>
      </c>
      <c r="G263" s="832">
        <v>5.03</v>
      </c>
      <c r="H263" s="829">
        <v>6.6</v>
      </c>
      <c r="I263" s="829" t="s">
        <v>322</v>
      </c>
      <c r="J263" s="980">
        <f t="shared" si="7"/>
        <v>6.6</v>
      </c>
      <c r="K263" s="840" t="s">
        <v>865</v>
      </c>
      <c r="L263" s="841" t="s">
        <v>661</v>
      </c>
      <c r="M263" s="841" t="s">
        <v>352</v>
      </c>
      <c r="N263" s="841" t="s">
        <v>1390</v>
      </c>
      <c r="O263" s="841"/>
      <c r="P263" s="841" t="s">
        <v>5</v>
      </c>
      <c r="Q263" s="841" t="s">
        <v>323</v>
      </c>
      <c r="R263" s="840" t="s">
        <v>652</v>
      </c>
      <c r="S263" s="829"/>
      <c r="T263" s="829" t="s">
        <v>5</v>
      </c>
      <c r="U263" s="829" t="s">
        <v>323</v>
      </c>
      <c r="V263" s="847" t="s">
        <v>652</v>
      </c>
    </row>
    <row r="264" spans="1:22" outlineLevel="1">
      <c r="A264" s="847" t="s">
        <v>292</v>
      </c>
      <c r="B264" s="829" t="s">
        <v>3917</v>
      </c>
      <c r="C264" s="839">
        <v>43337</v>
      </c>
      <c r="D264" s="847" t="s">
        <v>4057</v>
      </c>
      <c r="E264" s="830" t="s">
        <v>4058</v>
      </c>
      <c r="F264" s="831">
        <v>72886</v>
      </c>
      <c r="G264" s="832">
        <v>91.46</v>
      </c>
      <c r="H264" s="829">
        <v>119.98</v>
      </c>
      <c r="I264" s="829" t="s">
        <v>322</v>
      </c>
      <c r="J264" s="980">
        <f t="shared" si="7"/>
        <v>119.98</v>
      </c>
      <c r="K264" s="840" t="s">
        <v>865</v>
      </c>
      <c r="L264" s="841" t="s">
        <v>661</v>
      </c>
      <c r="M264" s="841" t="s">
        <v>352</v>
      </c>
      <c r="N264" s="841" t="s">
        <v>3922</v>
      </c>
      <c r="O264" s="841"/>
      <c r="P264" s="841" t="s">
        <v>5</v>
      </c>
      <c r="Q264" s="841" t="s">
        <v>323</v>
      </c>
      <c r="R264" s="840" t="s">
        <v>652</v>
      </c>
      <c r="S264" s="829"/>
      <c r="T264" s="829" t="s">
        <v>5</v>
      </c>
      <c r="U264" s="829" t="s">
        <v>323</v>
      </c>
      <c r="V264" s="847" t="s">
        <v>652</v>
      </c>
    </row>
    <row r="265" spans="1:22" outlineLevel="1">
      <c r="A265" s="847" t="s">
        <v>292</v>
      </c>
      <c r="B265" s="829" t="s">
        <v>3917</v>
      </c>
      <c r="C265" s="839">
        <v>43343</v>
      </c>
      <c r="D265" s="847" t="s">
        <v>4059</v>
      </c>
      <c r="E265" s="830" t="s">
        <v>2660</v>
      </c>
      <c r="F265" s="831">
        <v>72914</v>
      </c>
      <c r="G265" s="832">
        <v>-156.01</v>
      </c>
      <c r="H265" s="829">
        <v>-156.01</v>
      </c>
      <c r="I265" s="829" t="s">
        <v>60</v>
      </c>
      <c r="J265" s="980">
        <v>-204.65</v>
      </c>
      <c r="K265" s="840" t="s">
        <v>2661</v>
      </c>
      <c r="L265" s="841" t="s">
        <v>645</v>
      </c>
      <c r="M265" s="841" t="s">
        <v>352</v>
      </c>
      <c r="N265" s="841" t="s">
        <v>1390</v>
      </c>
      <c r="O265" s="841"/>
      <c r="P265" s="841" t="s">
        <v>5</v>
      </c>
      <c r="Q265" s="841" t="s">
        <v>323</v>
      </c>
      <c r="R265" s="840" t="s">
        <v>652</v>
      </c>
      <c r="S265" s="829"/>
      <c r="T265" s="829" t="s">
        <v>5</v>
      </c>
      <c r="U265" s="829" t="s">
        <v>323</v>
      </c>
      <c r="V265" s="847" t="s">
        <v>652</v>
      </c>
    </row>
    <row r="266" spans="1:22" outlineLevel="1">
      <c r="A266" s="847" t="s">
        <v>292</v>
      </c>
      <c r="B266" s="829" t="s">
        <v>3917</v>
      </c>
      <c r="C266" s="839">
        <v>43334</v>
      </c>
      <c r="D266" s="847" t="s">
        <v>4060</v>
      </c>
      <c r="E266" s="830" t="s">
        <v>4061</v>
      </c>
      <c r="F266" s="831">
        <v>72887</v>
      </c>
      <c r="G266" s="832">
        <v>9.5299999999999994</v>
      </c>
      <c r="H266" s="829">
        <v>12.5</v>
      </c>
      <c r="I266" s="829" t="s">
        <v>322</v>
      </c>
      <c r="J266" s="980">
        <v>12.5</v>
      </c>
      <c r="K266" s="840" t="s">
        <v>680</v>
      </c>
      <c r="L266" s="841" t="s">
        <v>917</v>
      </c>
      <c r="M266" s="841" t="s">
        <v>352</v>
      </c>
      <c r="N266" s="841" t="s">
        <v>3922</v>
      </c>
      <c r="O266" s="841"/>
      <c r="P266" s="841" t="s">
        <v>5</v>
      </c>
      <c r="Q266" s="841" t="s">
        <v>323</v>
      </c>
      <c r="R266" s="840" t="s">
        <v>652</v>
      </c>
      <c r="S266" s="829"/>
      <c r="T266" s="829" t="s">
        <v>5</v>
      </c>
      <c r="U266" s="829" t="s">
        <v>323</v>
      </c>
      <c r="V266" s="847" t="s">
        <v>652</v>
      </c>
    </row>
    <row r="267" spans="1:22">
      <c r="A267" s="842" t="s">
        <v>647</v>
      </c>
      <c r="B267" s="842"/>
      <c r="C267" s="842"/>
      <c r="D267" s="842"/>
      <c r="E267" s="843"/>
      <c r="F267" s="844"/>
      <c r="G267" s="845">
        <f>SUM(G259:G266)</f>
        <v>174.63999999999996</v>
      </c>
      <c r="H267" s="846">
        <f>SUM(H259:H266)</f>
        <v>276.16000000000008</v>
      </c>
      <c r="I267" s="842"/>
      <c r="J267" s="1273">
        <f>SUM(J259:J266)</f>
        <v>227.52000000000007</v>
      </c>
      <c r="K267" s="842"/>
      <c r="L267" s="842"/>
      <c r="M267" s="842"/>
      <c r="N267" s="842"/>
      <c r="O267" s="842"/>
      <c r="P267" s="842"/>
      <c r="Q267" s="842"/>
      <c r="R267" s="842"/>
      <c r="S267" s="829"/>
      <c r="T267" s="829"/>
      <c r="U267" s="829"/>
      <c r="V267" s="829"/>
    </row>
    <row r="268" spans="1:22" outlineLevel="1">
      <c r="A268" s="847" t="s">
        <v>294</v>
      </c>
      <c r="B268" s="829" t="s">
        <v>3917</v>
      </c>
      <c r="C268" s="839">
        <v>43340</v>
      </c>
      <c r="D268" s="847" t="s">
        <v>3956</v>
      </c>
      <c r="E268" s="830" t="s">
        <v>4062</v>
      </c>
      <c r="F268" s="831">
        <v>72886</v>
      </c>
      <c r="G268" s="832">
        <v>15.25</v>
      </c>
      <c r="H268" s="829">
        <v>20</v>
      </c>
      <c r="I268" s="829" t="s">
        <v>322</v>
      </c>
      <c r="J268" s="980">
        <f t="shared" ref="J268:J288" si="8">H268</f>
        <v>20</v>
      </c>
      <c r="K268" s="840" t="s">
        <v>1596</v>
      </c>
      <c r="L268" s="841" t="s">
        <v>661</v>
      </c>
      <c r="M268" s="841" t="s">
        <v>352</v>
      </c>
      <c r="N268" s="841"/>
      <c r="O268" s="841"/>
      <c r="P268" s="841" t="s">
        <v>5</v>
      </c>
      <c r="Q268" s="841" t="s">
        <v>323</v>
      </c>
      <c r="R268" s="840" t="s">
        <v>652</v>
      </c>
      <c r="S268" s="829"/>
      <c r="T268" s="829" t="s">
        <v>5</v>
      </c>
      <c r="U268" s="829" t="s">
        <v>323</v>
      </c>
      <c r="V268" s="847" t="s">
        <v>652</v>
      </c>
    </row>
    <row r="269" spans="1:22" outlineLevel="1">
      <c r="A269" s="847" t="s">
        <v>294</v>
      </c>
      <c r="B269" s="829" t="s">
        <v>3917</v>
      </c>
      <c r="C269" s="839">
        <v>43319</v>
      </c>
      <c r="D269" s="847" t="s">
        <v>3933</v>
      </c>
      <c r="E269" s="830" t="s">
        <v>4063</v>
      </c>
      <c r="F269" s="831">
        <v>72886</v>
      </c>
      <c r="G269" s="832">
        <v>15.48</v>
      </c>
      <c r="H269" s="829">
        <v>20.3</v>
      </c>
      <c r="I269" s="829" t="s">
        <v>322</v>
      </c>
      <c r="J269" s="980">
        <f t="shared" si="8"/>
        <v>20.3</v>
      </c>
      <c r="K269" s="840" t="s">
        <v>880</v>
      </c>
      <c r="L269" s="841" t="s">
        <v>661</v>
      </c>
      <c r="M269" s="841" t="s">
        <v>352</v>
      </c>
      <c r="N269" s="841"/>
      <c r="O269" s="841"/>
      <c r="P269" s="841" t="s">
        <v>5</v>
      </c>
      <c r="Q269" s="841" t="s">
        <v>323</v>
      </c>
      <c r="R269" s="840" t="s">
        <v>652</v>
      </c>
      <c r="S269" s="829"/>
      <c r="T269" s="829" t="s">
        <v>5</v>
      </c>
      <c r="U269" s="829" t="s">
        <v>323</v>
      </c>
      <c r="V269" s="847" t="s">
        <v>652</v>
      </c>
    </row>
    <row r="270" spans="1:22" outlineLevel="1">
      <c r="A270" s="847" t="s">
        <v>294</v>
      </c>
      <c r="B270" s="829" t="s">
        <v>3917</v>
      </c>
      <c r="C270" s="839">
        <v>43322</v>
      </c>
      <c r="D270" s="847" t="s">
        <v>3933</v>
      </c>
      <c r="E270" s="830" t="s">
        <v>4064</v>
      </c>
      <c r="F270" s="831">
        <v>72886</v>
      </c>
      <c r="G270" s="832">
        <v>0.76</v>
      </c>
      <c r="H270" s="829">
        <v>1</v>
      </c>
      <c r="I270" s="829" t="s">
        <v>322</v>
      </c>
      <c r="J270" s="980">
        <f t="shared" si="8"/>
        <v>1</v>
      </c>
      <c r="K270" s="840" t="s">
        <v>880</v>
      </c>
      <c r="L270" s="841" t="s">
        <v>661</v>
      </c>
      <c r="M270" s="841" t="s">
        <v>352</v>
      </c>
      <c r="N270" s="841"/>
      <c r="O270" s="841"/>
      <c r="P270" s="841" t="s">
        <v>5</v>
      </c>
      <c r="Q270" s="841" t="s">
        <v>323</v>
      </c>
      <c r="R270" s="840" t="s">
        <v>652</v>
      </c>
      <c r="S270" s="829"/>
      <c r="T270" s="829" t="s">
        <v>5</v>
      </c>
      <c r="U270" s="829" t="s">
        <v>323</v>
      </c>
      <c r="V270" s="847" t="s">
        <v>652</v>
      </c>
    </row>
    <row r="271" spans="1:22" outlineLevel="1">
      <c r="A271" s="847" t="s">
        <v>294</v>
      </c>
      <c r="B271" s="829" t="s">
        <v>3917</v>
      </c>
      <c r="C271" s="839">
        <v>43334</v>
      </c>
      <c r="D271" s="847" t="s">
        <v>3920</v>
      </c>
      <c r="E271" s="830" t="s">
        <v>2990</v>
      </c>
      <c r="F271" s="831">
        <v>72886</v>
      </c>
      <c r="G271" s="832">
        <v>3.05</v>
      </c>
      <c r="H271" s="829">
        <v>4</v>
      </c>
      <c r="I271" s="829" t="s">
        <v>322</v>
      </c>
      <c r="J271" s="980">
        <f t="shared" si="8"/>
        <v>4</v>
      </c>
      <c r="K271" s="840" t="s">
        <v>880</v>
      </c>
      <c r="L271" s="841" t="s">
        <v>661</v>
      </c>
      <c r="M271" s="841" t="s">
        <v>352</v>
      </c>
      <c r="N271" s="841"/>
      <c r="O271" s="841"/>
      <c r="P271" s="841" t="s">
        <v>5</v>
      </c>
      <c r="Q271" s="841" t="s">
        <v>323</v>
      </c>
      <c r="R271" s="840" t="s">
        <v>652</v>
      </c>
      <c r="S271" s="829"/>
      <c r="T271" s="829" t="s">
        <v>5</v>
      </c>
      <c r="U271" s="829" t="s">
        <v>323</v>
      </c>
      <c r="V271" s="847" t="s">
        <v>652</v>
      </c>
    </row>
    <row r="272" spans="1:22" outlineLevel="1">
      <c r="A272" s="847" t="s">
        <v>294</v>
      </c>
      <c r="B272" s="829" t="s">
        <v>3917</v>
      </c>
      <c r="C272" s="839">
        <v>43333</v>
      </c>
      <c r="D272" s="847" t="s">
        <v>3920</v>
      </c>
      <c r="E272" s="830" t="s">
        <v>4065</v>
      </c>
      <c r="F272" s="831">
        <v>72886</v>
      </c>
      <c r="G272" s="832">
        <v>5.05</v>
      </c>
      <c r="H272" s="829">
        <v>6.62</v>
      </c>
      <c r="I272" s="829" t="s">
        <v>322</v>
      </c>
      <c r="J272" s="980">
        <f t="shared" si="8"/>
        <v>6.62</v>
      </c>
      <c r="K272" s="840" t="s">
        <v>891</v>
      </c>
      <c r="L272" s="841" t="s">
        <v>661</v>
      </c>
      <c r="M272" s="841" t="s">
        <v>352</v>
      </c>
      <c r="N272" s="841"/>
      <c r="O272" s="841"/>
      <c r="P272" s="841" t="s">
        <v>5</v>
      </c>
      <c r="Q272" s="841" t="s">
        <v>323</v>
      </c>
      <c r="R272" s="840" t="s">
        <v>652</v>
      </c>
      <c r="S272" s="829"/>
      <c r="T272" s="829" t="s">
        <v>5</v>
      </c>
      <c r="U272" s="829" t="s">
        <v>323</v>
      </c>
      <c r="V272" s="847" t="s">
        <v>652</v>
      </c>
    </row>
    <row r="273" spans="1:22" outlineLevel="1">
      <c r="A273" s="847" t="s">
        <v>294</v>
      </c>
      <c r="B273" s="829" t="s">
        <v>3917</v>
      </c>
      <c r="C273" s="839">
        <v>43327</v>
      </c>
      <c r="D273" s="847" t="s">
        <v>3933</v>
      </c>
      <c r="E273" s="830" t="s">
        <v>4066</v>
      </c>
      <c r="F273" s="831">
        <v>72886</v>
      </c>
      <c r="G273" s="832">
        <v>1.1399999999999999</v>
      </c>
      <c r="H273" s="829">
        <v>1.5</v>
      </c>
      <c r="I273" s="829" t="s">
        <v>322</v>
      </c>
      <c r="J273" s="980">
        <f t="shared" si="8"/>
        <v>1.5</v>
      </c>
      <c r="K273" s="840" t="s">
        <v>875</v>
      </c>
      <c r="L273" s="841" t="s">
        <v>661</v>
      </c>
      <c r="M273" s="841" t="s">
        <v>352</v>
      </c>
      <c r="N273" s="841"/>
      <c r="O273" s="841"/>
      <c r="P273" s="841" t="s">
        <v>5</v>
      </c>
      <c r="Q273" s="841" t="s">
        <v>323</v>
      </c>
      <c r="R273" s="840" t="s">
        <v>652</v>
      </c>
      <c r="S273" s="829"/>
      <c r="T273" s="829" t="s">
        <v>5</v>
      </c>
      <c r="U273" s="829" t="s">
        <v>323</v>
      </c>
      <c r="V273" s="847" t="s">
        <v>652</v>
      </c>
    </row>
    <row r="274" spans="1:22">
      <c r="A274" s="842" t="s">
        <v>647</v>
      </c>
      <c r="B274" s="842"/>
      <c r="C274" s="842"/>
      <c r="D274" s="842"/>
      <c r="E274" s="843"/>
      <c r="F274" s="844"/>
      <c r="G274" s="845">
        <f>SUM(G268:G273)</f>
        <v>40.729999999999997</v>
      </c>
      <c r="H274" s="846">
        <f>SUM(H268:H273)</f>
        <v>53.419999999999995</v>
      </c>
      <c r="I274" s="842"/>
      <c r="J274" s="1273">
        <f t="shared" si="8"/>
        <v>53.419999999999995</v>
      </c>
      <c r="K274" s="842"/>
      <c r="L274" s="842"/>
      <c r="M274" s="842"/>
      <c r="N274" s="842"/>
      <c r="O274" s="842"/>
      <c r="P274" s="842"/>
      <c r="Q274" s="842"/>
      <c r="R274" s="842"/>
      <c r="S274" s="829"/>
      <c r="T274" s="829"/>
      <c r="U274" s="829"/>
      <c r="V274" s="829"/>
    </row>
    <row r="275" spans="1:22" outlineLevel="1">
      <c r="A275" s="847" t="s">
        <v>295</v>
      </c>
      <c r="B275" s="829" t="s">
        <v>3917</v>
      </c>
      <c r="C275" s="839">
        <v>43334</v>
      </c>
      <c r="D275" s="847" t="s">
        <v>3920</v>
      </c>
      <c r="E275" s="830" t="s">
        <v>4067</v>
      </c>
      <c r="F275" s="831">
        <v>72886</v>
      </c>
      <c r="G275" s="832">
        <v>38.119999999999997</v>
      </c>
      <c r="H275" s="829">
        <v>50</v>
      </c>
      <c r="I275" s="829" t="s">
        <v>322</v>
      </c>
      <c r="J275" s="980">
        <f t="shared" si="8"/>
        <v>50</v>
      </c>
      <c r="K275" s="840" t="s">
        <v>880</v>
      </c>
      <c r="L275" s="841" t="s">
        <v>661</v>
      </c>
      <c r="M275" s="841" t="s">
        <v>352</v>
      </c>
      <c r="N275" s="841"/>
      <c r="O275" s="841"/>
      <c r="P275" s="841" t="s">
        <v>5</v>
      </c>
      <c r="Q275" s="841" t="s">
        <v>323</v>
      </c>
      <c r="R275" s="840" t="s">
        <v>652</v>
      </c>
      <c r="S275" s="829"/>
      <c r="T275" s="829" t="s">
        <v>5</v>
      </c>
      <c r="U275" s="829" t="s">
        <v>323</v>
      </c>
      <c r="V275" s="847" t="s">
        <v>652</v>
      </c>
    </row>
    <row r="276" spans="1:22" outlineLevel="1">
      <c r="A276" s="847" t="s">
        <v>295</v>
      </c>
      <c r="B276" s="829" t="s">
        <v>3917</v>
      </c>
      <c r="C276" s="839">
        <v>43326</v>
      </c>
      <c r="D276" s="847" t="s">
        <v>3933</v>
      </c>
      <c r="E276" s="830" t="s">
        <v>4068</v>
      </c>
      <c r="F276" s="831">
        <v>72886</v>
      </c>
      <c r="G276" s="832">
        <v>77.760000000000005</v>
      </c>
      <c r="H276" s="829">
        <v>102</v>
      </c>
      <c r="I276" s="829" t="s">
        <v>322</v>
      </c>
      <c r="J276" s="980">
        <f t="shared" si="8"/>
        <v>102</v>
      </c>
      <c r="K276" s="840" t="s">
        <v>901</v>
      </c>
      <c r="L276" s="841" t="s">
        <v>661</v>
      </c>
      <c r="M276" s="841" t="s">
        <v>352</v>
      </c>
      <c r="N276" s="841"/>
      <c r="O276" s="841"/>
      <c r="P276" s="841" t="s">
        <v>5</v>
      </c>
      <c r="Q276" s="841" t="s">
        <v>323</v>
      </c>
      <c r="R276" s="840" t="s">
        <v>652</v>
      </c>
      <c r="S276" s="829"/>
      <c r="T276" s="829" t="s">
        <v>5</v>
      </c>
      <c r="U276" s="829" t="s">
        <v>323</v>
      </c>
      <c r="V276" s="847" t="s">
        <v>652</v>
      </c>
    </row>
    <row r="277" spans="1:22">
      <c r="A277" s="842" t="s">
        <v>647</v>
      </c>
      <c r="B277" s="842"/>
      <c r="C277" s="842"/>
      <c r="D277" s="842"/>
      <c r="E277" s="843"/>
      <c r="F277" s="844"/>
      <c r="G277" s="845">
        <f>SUM(G275:G276)</f>
        <v>115.88</v>
      </c>
      <c r="H277" s="846">
        <f>SUM(H275:H276)</f>
        <v>152</v>
      </c>
      <c r="I277" s="842"/>
      <c r="J277" s="1273">
        <f t="shared" si="8"/>
        <v>152</v>
      </c>
      <c r="K277" s="842"/>
      <c r="L277" s="842"/>
      <c r="M277" s="842"/>
      <c r="N277" s="842"/>
      <c r="O277" s="842"/>
      <c r="P277" s="842"/>
      <c r="Q277" s="842"/>
      <c r="R277" s="842"/>
      <c r="S277" s="829"/>
      <c r="T277" s="829"/>
      <c r="U277" s="829"/>
      <c r="V277" s="829"/>
    </row>
    <row r="278" spans="1:22" outlineLevel="1">
      <c r="A278" s="847" t="s">
        <v>330</v>
      </c>
      <c r="B278" s="829" t="s">
        <v>3917</v>
      </c>
      <c r="C278" s="839">
        <v>43332</v>
      </c>
      <c r="D278" s="847" t="s">
        <v>3920</v>
      </c>
      <c r="E278" s="830" t="s">
        <v>4069</v>
      </c>
      <c r="F278" s="831">
        <v>72886</v>
      </c>
      <c r="G278" s="832">
        <v>4.57</v>
      </c>
      <c r="H278" s="829">
        <v>6</v>
      </c>
      <c r="I278" s="829" t="s">
        <v>322</v>
      </c>
      <c r="J278" s="980">
        <f t="shared" si="8"/>
        <v>6</v>
      </c>
      <c r="K278" s="840" t="s">
        <v>972</v>
      </c>
      <c r="L278" s="841" t="s">
        <v>661</v>
      </c>
      <c r="M278" s="841" t="s">
        <v>352</v>
      </c>
      <c r="N278" s="841"/>
      <c r="O278" s="841"/>
      <c r="P278" s="841" t="s">
        <v>5</v>
      </c>
      <c r="Q278" s="841" t="s">
        <v>323</v>
      </c>
      <c r="R278" s="840" t="s">
        <v>652</v>
      </c>
      <c r="S278" s="829"/>
      <c r="T278" s="829" t="s">
        <v>5</v>
      </c>
      <c r="U278" s="829" t="s">
        <v>323</v>
      </c>
      <c r="V278" s="847" t="s">
        <v>652</v>
      </c>
    </row>
    <row r="279" spans="1:22" outlineLevel="1">
      <c r="A279" s="847" t="s">
        <v>330</v>
      </c>
      <c r="B279" s="829" t="s">
        <v>3917</v>
      </c>
      <c r="C279" s="839">
        <v>43342</v>
      </c>
      <c r="D279" s="847" t="s">
        <v>4070</v>
      </c>
      <c r="E279" s="830" t="s">
        <v>4071</v>
      </c>
      <c r="F279" s="831">
        <v>72886</v>
      </c>
      <c r="G279" s="832">
        <v>91.48</v>
      </c>
      <c r="H279" s="829">
        <v>120</v>
      </c>
      <c r="I279" s="829" t="s">
        <v>322</v>
      </c>
      <c r="J279" s="980">
        <f t="shared" si="8"/>
        <v>120</v>
      </c>
      <c r="K279" s="840" t="s">
        <v>972</v>
      </c>
      <c r="L279" s="841" t="s">
        <v>661</v>
      </c>
      <c r="M279" s="841" t="s">
        <v>352</v>
      </c>
      <c r="N279" s="841"/>
      <c r="O279" s="841"/>
      <c r="P279" s="841" t="s">
        <v>5</v>
      </c>
      <c r="Q279" s="841" t="s">
        <v>323</v>
      </c>
      <c r="R279" s="840" t="s">
        <v>652</v>
      </c>
      <c r="S279" s="829"/>
      <c r="T279" s="829" t="s">
        <v>5</v>
      </c>
      <c r="U279" s="829" t="s">
        <v>323</v>
      </c>
      <c r="V279" s="847" t="s">
        <v>652</v>
      </c>
    </row>
    <row r="280" spans="1:22" outlineLevel="1">
      <c r="A280" s="847" t="s">
        <v>330</v>
      </c>
      <c r="B280" s="829" t="s">
        <v>3917</v>
      </c>
      <c r="C280" s="839">
        <v>43342</v>
      </c>
      <c r="D280" s="847" t="s">
        <v>4070</v>
      </c>
      <c r="E280" s="830" t="s">
        <v>4072</v>
      </c>
      <c r="F280" s="831">
        <v>72886</v>
      </c>
      <c r="G280" s="832">
        <v>45.74</v>
      </c>
      <c r="H280" s="829">
        <v>60</v>
      </c>
      <c r="I280" s="829" t="s">
        <v>322</v>
      </c>
      <c r="J280" s="980">
        <f t="shared" si="8"/>
        <v>60</v>
      </c>
      <c r="K280" s="840" t="s">
        <v>972</v>
      </c>
      <c r="L280" s="841" t="s">
        <v>661</v>
      </c>
      <c r="M280" s="841" t="s">
        <v>352</v>
      </c>
      <c r="N280" s="841"/>
      <c r="O280" s="841"/>
      <c r="P280" s="841" t="s">
        <v>5</v>
      </c>
      <c r="Q280" s="841" t="s">
        <v>323</v>
      </c>
      <c r="R280" s="840" t="s">
        <v>652</v>
      </c>
      <c r="S280" s="829"/>
      <c r="T280" s="829" t="s">
        <v>5</v>
      </c>
      <c r="U280" s="829" t="s">
        <v>323</v>
      </c>
      <c r="V280" s="847" t="s">
        <v>652</v>
      </c>
    </row>
    <row r="281" spans="1:22" outlineLevel="1">
      <c r="A281" s="847" t="s">
        <v>330</v>
      </c>
      <c r="B281" s="829" t="s">
        <v>3917</v>
      </c>
      <c r="C281" s="839">
        <v>43322</v>
      </c>
      <c r="D281" s="847" t="s">
        <v>3933</v>
      </c>
      <c r="E281" s="830" t="s">
        <v>4073</v>
      </c>
      <c r="F281" s="831">
        <v>72886</v>
      </c>
      <c r="G281" s="832">
        <v>3.81</v>
      </c>
      <c r="H281" s="829">
        <v>5</v>
      </c>
      <c r="I281" s="829" t="s">
        <v>322</v>
      </c>
      <c r="J281" s="980">
        <f t="shared" si="8"/>
        <v>5</v>
      </c>
      <c r="K281" s="840" t="s">
        <v>972</v>
      </c>
      <c r="L281" s="841" t="s">
        <v>661</v>
      </c>
      <c r="M281" s="841" t="s">
        <v>352</v>
      </c>
      <c r="N281" s="841"/>
      <c r="O281" s="841"/>
      <c r="P281" s="841" t="s">
        <v>5</v>
      </c>
      <c r="Q281" s="841" t="s">
        <v>323</v>
      </c>
      <c r="R281" s="840" t="s">
        <v>652</v>
      </c>
      <c r="S281" s="829"/>
      <c r="T281" s="829" t="s">
        <v>5</v>
      </c>
      <c r="U281" s="829" t="s">
        <v>323</v>
      </c>
      <c r="V281" s="847" t="s">
        <v>652</v>
      </c>
    </row>
    <row r="282" spans="1:22" outlineLevel="1">
      <c r="A282" s="847" t="s">
        <v>330</v>
      </c>
      <c r="B282" s="829" t="s">
        <v>3917</v>
      </c>
      <c r="C282" s="839">
        <v>43337</v>
      </c>
      <c r="D282" s="847" t="s">
        <v>4074</v>
      </c>
      <c r="E282" s="830" t="s">
        <v>4075</v>
      </c>
      <c r="F282" s="831">
        <v>72886</v>
      </c>
      <c r="G282" s="832">
        <v>486.36</v>
      </c>
      <c r="H282" s="829">
        <v>638</v>
      </c>
      <c r="I282" s="829" t="s">
        <v>322</v>
      </c>
      <c r="J282" s="980">
        <f t="shared" si="8"/>
        <v>638</v>
      </c>
      <c r="K282" s="840" t="s">
        <v>895</v>
      </c>
      <c r="L282" s="841" t="s">
        <v>661</v>
      </c>
      <c r="M282" s="841" t="s">
        <v>352</v>
      </c>
      <c r="N282" s="841"/>
      <c r="O282" s="841"/>
      <c r="P282" s="841" t="s">
        <v>5</v>
      </c>
      <c r="Q282" s="841" t="s">
        <v>323</v>
      </c>
      <c r="R282" s="840" t="s">
        <v>652</v>
      </c>
      <c r="S282" s="829"/>
      <c r="T282" s="829" t="s">
        <v>5</v>
      </c>
      <c r="U282" s="829" t="s">
        <v>323</v>
      </c>
      <c r="V282" s="847" t="s">
        <v>652</v>
      </c>
    </row>
    <row r="283" spans="1:22">
      <c r="A283" s="842" t="s">
        <v>647</v>
      </c>
      <c r="B283" s="842"/>
      <c r="C283" s="842"/>
      <c r="D283" s="842"/>
      <c r="E283" s="843"/>
      <c r="F283" s="844"/>
      <c r="G283" s="845">
        <f>SUM(G278:G282)</f>
        <v>631.96</v>
      </c>
      <c r="H283" s="846">
        <f>SUM(H278:H282)</f>
        <v>829</v>
      </c>
      <c r="I283" s="842"/>
      <c r="J283" s="1273">
        <f t="shared" si="8"/>
        <v>829</v>
      </c>
      <c r="K283" s="842"/>
      <c r="L283" s="842"/>
      <c r="M283" s="842"/>
      <c r="N283" s="842"/>
      <c r="O283" s="842"/>
      <c r="P283" s="842"/>
      <c r="Q283" s="842"/>
      <c r="R283" s="842"/>
      <c r="S283" s="829"/>
      <c r="T283" s="829"/>
      <c r="U283" s="829"/>
      <c r="V283" s="829"/>
    </row>
    <row r="284" spans="1:22" outlineLevel="1">
      <c r="A284" s="847" t="s">
        <v>297</v>
      </c>
      <c r="B284" s="829" t="s">
        <v>3917</v>
      </c>
      <c r="C284" s="839">
        <v>43322</v>
      </c>
      <c r="D284" s="847" t="s">
        <v>3933</v>
      </c>
      <c r="E284" s="830" t="s">
        <v>4076</v>
      </c>
      <c r="F284" s="831">
        <v>72886</v>
      </c>
      <c r="G284" s="832">
        <v>3.81</v>
      </c>
      <c r="H284" s="829">
        <v>5</v>
      </c>
      <c r="I284" s="829" t="s">
        <v>322</v>
      </c>
      <c r="J284" s="980">
        <f t="shared" si="8"/>
        <v>5</v>
      </c>
      <c r="K284" s="840" t="s">
        <v>972</v>
      </c>
      <c r="L284" s="841" t="s">
        <v>661</v>
      </c>
      <c r="M284" s="841" t="s">
        <v>352</v>
      </c>
      <c r="N284" s="841"/>
      <c r="O284" s="841"/>
      <c r="P284" s="841" t="s">
        <v>5</v>
      </c>
      <c r="Q284" s="841" t="s">
        <v>323</v>
      </c>
      <c r="R284" s="840" t="s">
        <v>652</v>
      </c>
      <c r="S284" s="829"/>
      <c r="T284" s="829" t="s">
        <v>5</v>
      </c>
      <c r="U284" s="829" t="s">
        <v>323</v>
      </c>
      <c r="V284" s="847" t="s">
        <v>652</v>
      </c>
    </row>
    <row r="285" spans="1:22" outlineLevel="1">
      <c r="A285" s="847" t="s">
        <v>297</v>
      </c>
      <c r="B285" s="829" t="s">
        <v>3917</v>
      </c>
      <c r="C285" s="839">
        <v>43322</v>
      </c>
      <c r="D285" s="847" t="s">
        <v>3933</v>
      </c>
      <c r="E285" s="830" t="s">
        <v>4077</v>
      </c>
      <c r="F285" s="831">
        <v>72886</v>
      </c>
      <c r="G285" s="832">
        <v>3.81</v>
      </c>
      <c r="H285" s="829">
        <v>5</v>
      </c>
      <c r="I285" s="829" t="s">
        <v>322</v>
      </c>
      <c r="J285" s="980">
        <f t="shared" si="8"/>
        <v>5</v>
      </c>
      <c r="K285" s="840" t="s">
        <v>972</v>
      </c>
      <c r="L285" s="841" t="s">
        <v>661</v>
      </c>
      <c r="M285" s="841" t="s">
        <v>352</v>
      </c>
      <c r="N285" s="841"/>
      <c r="O285" s="841"/>
      <c r="P285" s="841" t="s">
        <v>5</v>
      </c>
      <c r="Q285" s="841" t="s">
        <v>323</v>
      </c>
      <c r="R285" s="840" t="s">
        <v>652</v>
      </c>
      <c r="S285" s="829"/>
      <c r="T285" s="829" t="s">
        <v>5</v>
      </c>
      <c r="U285" s="829" t="s">
        <v>323</v>
      </c>
      <c r="V285" s="847" t="s">
        <v>652</v>
      </c>
    </row>
    <row r="286" spans="1:22">
      <c r="A286" s="842" t="s">
        <v>647</v>
      </c>
      <c r="B286" s="842"/>
      <c r="C286" s="842"/>
      <c r="D286" s="842"/>
      <c r="E286" s="843"/>
      <c r="F286" s="844"/>
      <c r="G286" s="845">
        <f>SUM(G284:G285)</f>
        <v>7.62</v>
      </c>
      <c r="H286" s="846">
        <f>SUM(H284:H285)</f>
        <v>10</v>
      </c>
      <c r="I286" s="842"/>
      <c r="J286" s="1273">
        <f t="shared" si="8"/>
        <v>10</v>
      </c>
      <c r="K286" s="842"/>
      <c r="L286" s="842"/>
      <c r="M286" s="842"/>
      <c r="N286" s="842"/>
      <c r="O286" s="842"/>
      <c r="P286" s="842"/>
      <c r="Q286" s="842"/>
      <c r="R286" s="842"/>
      <c r="S286" s="829"/>
      <c r="T286" s="829"/>
      <c r="U286" s="829"/>
      <c r="V286" s="829"/>
    </row>
    <row r="287" spans="1:22" outlineLevel="1">
      <c r="A287" s="847" t="s">
        <v>331</v>
      </c>
      <c r="B287" s="829" t="s">
        <v>3917</v>
      </c>
      <c r="C287" s="839">
        <v>43325</v>
      </c>
      <c r="D287" s="847" t="s">
        <v>4078</v>
      </c>
      <c r="E287" s="830" t="s">
        <v>4079</v>
      </c>
      <c r="F287" s="831">
        <v>72886</v>
      </c>
      <c r="G287" s="832">
        <v>38.119999999999997</v>
      </c>
      <c r="H287" s="829">
        <v>50</v>
      </c>
      <c r="I287" s="829" t="s">
        <v>322</v>
      </c>
      <c r="J287" s="980">
        <f t="shared" si="8"/>
        <v>50</v>
      </c>
      <c r="K287" s="840" t="s">
        <v>756</v>
      </c>
      <c r="L287" s="841" t="s">
        <v>661</v>
      </c>
      <c r="M287" s="841" t="s">
        <v>352</v>
      </c>
      <c r="N287" s="841"/>
      <c r="O287" s="841"/>
      <c r="P287" s="841" t="s">
        <v>5</v>
      </c>
      <c r="Q287" s="841" t="s">
        <v>323</v>
      </c>
      <c r="R287" s="840" t="s">
        <v>652</v>
      </c>
      <c r="S287" s="829"/>
      <c r="T287" s="829" t="s">
        <v>5</v>
      </c>
      <c r="U287" s="829" t="s">
        <v>323</v>
      </c>
      <c r="V287" s="847" t="s">
        <v>652</v>
      </c>
    </row>
    <row r="288" spans="1:22">
      <c r="A288" s="842" t="s">
        <v>647</v>
      </c>
      <c r="B288" s="842"/>
      <c r="C288" s="842"/>
      <c r="D288" s="842"/>
      <c r="E288" s="1274"/>
      <c r="F288" s="844"/>
      <c r="G288" s="845">
        <f>SUM(G287:G287)</f>
        <v>38.119999999999997</v>
      </c>
      <c r="H288" s="846">
        <f>SUM(H287:H287)</f>
        <v>50</v>
      </c>
      <c r="I288" s="842"/>
      <c r="J288" s="1273">
        <f t="shared" si="8"/>
        <v>50</v>
      </c>
      <c r="K288" s="842"/>
      <c r="L288" s="842"/>
      <c r="M288" s="842"/>
      <c r="N288" s="842"/>
      <c r="O288" s="842"/>
      <c r="P288" s="842"/>
      <c r="Q288" s="842"/>
      <c r="R288" s="842"/>
      <c r="S288" s="829"/>
      <c r="T288" s="829"/>
      <c r="U288" s="829"/>
      <c r="V288" s="829"/>
    </row>
    <row r="289" spans="1:22" outlineLevel="1">
      <c r="A289" s="847" t="s">
        <v>332</v>
      </c>
      <c r="B289" s="829" t="s">
        <v>3917</v>
      </c>
      <c r="C289" s="839">
        <v>43343</v>
      </c>
      <c r="D289" s="847" t="s">
        <v>4080</v>
      </c>
      <c r="E289" s="830" t="s">
        <v>4081</v>
      </c>
      <c r="F289" s="831">
        <v>72948</v>
      </c>
      <c r="G289" s="832">
        <v>4040.26</v>
      </c>
      <c r="H289" s="829">
        <v>4040.26</v>
      </c>
      <c r="I289" s="829" t="s">
        <v>60</v>
      </c>
      <c r="J289" s="980">
        <v>5299.96</v>
      </c>
      <c r="K289" s="840" t="s">
        <v>922</v>
      </c>
      <c r="L289" s="841" t="s">
        <v>645</v>
      </c>
      <c r="M289" s="841" t="s">
        <v>352</v>
      </c>
      <c r="N289" s="841"/>
      <c r="O289" s="841"/>
      <c r="P289" s="841" t="s">
        <v>22</v>
      </c>
      <c r="Q289" s="841" t="s">
        <v>323</v>
      </c>
      <c r="R289" s="840" t="s">
        <v>652</v>
      </c>
      <c r="S289" s="829"/>
      <c r="T289" s="829" t="s">
        <v>22</v>
      </c>
      <c r="U289" s="829" t="s">
        <v>323</v>
      </c>
      <c r="V289" s="847" t="s">
        <v>652</v>
      </c>
    </row>
    <row r="290" spans="1:22">
      <c r="A290" s="842" t="s">
        <v>647</v>
      </c>
      <c r="B290" s="842"/>
      <c r="C290" s="842"/>
      <c r="D290" s="842"/>
      <c r="E290" s="843"/>
      <c r="F290" s="844"/>
      <c r="G290" s="845">
        <f>SUM(G289:G289)</f>
        <v>4040.26</v>
      </c>
      <c r="H290" s="846">
        <f>SUM(H289:H289)</f>
        <v>4040.26</v>
      </c>
      <c r="I290" s="842"/>
      <c r="J290" s="1273">
        <f>SUM(J289:J289)</f>
        <v>5299.96</v>
      </c>
      <c r="K290" s="842"/>
      <c r="L290" s="842"/>
      <c r="M290" s="842"/>
      <c r="N290" s="842"/>
      <c r="O290" s="842"/>
      <c r="P290" s="842"/>
      <c r="Q290" s="842"/>
      <c r="R290" s="842"/>
      <c r="S290" s="829"/>
      <c r="T290" s="829"/>
      <c r="U290" s="829"/>
      <c r="V290" s="829"/>
    </row>
    <row r="291" spans="1:22" outlineLevel="1">
      <c r="A291" s="847" t="s">
        <v>2198</v>
      </c>
      <c r="B291" s="829" t="s">
        <v>3917</v>
      </c>
      <c r="C291" s="839">
        <v>43336</v>
      </c>
      <c r="D291" s="847" t="s">
        <v>3920</v>
      </c>
      <c r="E291" s="830" t="s">
        <v>4082</v>
      </c>
      <c r="F291" s="831">
        <v>72886</v>
      </c>
      <c r="G291" s="832">
        <v>3.81</v>
      </c>
      <c r="H291" s="829">
        <v>5</v>
      </c>
      <c r="I291" s="829" t="s">
        <v>322</v>
      </c>
      <c r="J291" s="980">
        <f t="shared" ref="J291:J305" si="9">H291</f>
        <v>5</v>
      </c>
      <c r="K291" s="840" t="s">
        <v>660</v>
      </c>
      <c r="L291" s="841" t="s">
        <v>661</v>
      </c>
      <c r="M291" s="841" t="s">
        <v>352</v>
      </c>
      <c r="N291" s="841" t="s">
        <v>758</v>
      </c>
      <c r="O291" s="841"/>
      <c r="P291" s="841" t="s">
        <v>5</v>
      </c>
      <c r="Q291" s="841" t="s">
        <v>323</v>
      </c>
      <c r="R291" s="840" t="s">
        <v>652</v>
      </c>
      <c r="S291" s="829"/>
      <c r="T291" s="829" t="s">
        <v>5</v>
      </c>
      <c r="U291" s="829" t="s">
        <v>323</v>
      </c>
      <c r="V291" s="847" t="s">
        <v>652</v>
      </c>
    </row>
    <row r="292" spans="1:22" outlineLevel="1">
      <c r="A292" s="847" t="s">
        <v>2198</v>
      </c>
      <c r="B292" s="829" t="s">
        <v>3917</v>
      </c>
      <c r="C292" s="839">
        <v>43343</v>
      </c>
      <c r="D292" s="847" t="s">
        <v>4083</v>
      </c>
      <c r="E292" s="830" t="s">
        <v>4084</v>
      </c>
      <c r="F292" s="831">
        <v>72886</v>
      </c>
      <c r="G292" s="832">
        <v>60.99</v>
      </c>
      <c r="H292" s="829">
        <v>80</v>
      </c>
      <c r="I292" s="829" t="s">
        <v>322</v>
      </c>
      <c r="J292" s="980">
        <f t="shared" si="9"/>
        <v>80</v>
      </c>
      <c r="K292" s="840" t="s">
        <v>683</v>
      </c>
      <c r="L292" s="841" t="s">
        <v>661</v>
      </c>
      <c r="M292" s="841" t="s">
        <v>352</v>
      </c>
      <c r="N292" s="841"/>
      <c r="O292" s="841"/>
      <c r="P292" s="841" t="s">
        <v>5</v>
      </c>
      <c r="Q292" s="841" t="s">
        <v>323</v>
      </c>
      <c r="R292" s="840" t="s">
        <v>652</v>
      </c>
      <c r="S292" s="829"/>
      <c r="T292" s="829" t="s">
        <v>5</v>
      </c>
      <c r="U292" s="829" t="s">
        <v>323</v>
      </c>
      <c r="V292" s="847" t="s">
        <v>652</v>
      </c>
    </row>
    <row r="293" spans="1:22" outlineLevel="1">
      <c r="A293" s="847" t="s">
        <v>2198</v>
      </c>
      <c r="B293" s="829" t="s">
        <v>3917</v>
      </c>
      <c r="C293" s="839">
        <v>43343</v>
      </c>
      <c r="D293" s="847" t="s">
        <v>4083</v>
      </c>
      <c r="E293" s="830" t="s">
        <v>4085</v>
      </c>
      <c r="F293" s="831">
        <v>72886</v>
      </c>
      <c r="G293" s="832">
        <v>243.94</v>
      </c>
      <c r="H293" s="829">
        <v>320</v>
      </c>
      <c r="I293" s="829" t="s">
        <v>322</v>
      </c>
      <c r="J293" s="980">
        <f t="shared" si="9"/>
        <v>320</v>
      </c>
      <c r="K293" s="840" t="s">
        <v>996</v>
      </c>
      <c r="L293" s="841" t="s">
        <v>661</v>
      </c>
      <c r="M293" s="841" t="s">
        <v>352</v>
      </c>
      <c r="N293" s="841"/>
      <c r="O293" s="841"/>
      <c r="P293" s="841" t="s">
        <v>5</v>
      </c>
      <c r="Q293" s="841" t="s">
        <v>323</v>
      </c>
      <c r="R293" s="840" t="s">
        <v>652</v>
      </c>
      <c r="S293" s="829"/>
      <c r="T293" s="829" t="s">
        <v>5</v>
      </c>
      <c r="U293" s="829" t="s">
        <v>323</v>
      </c>
      <c r="V293" s="847" t="s">
        <v>652</v>
      </c>
    </row>
    <row r="294" spans="1:22" outlineLevel="1">
      <c r="A294" s="847" t="s">
        <v>2198</v>
      </c>
      <c r="B294" s="829" t="s">
        <v>3917</v>
      </c>
      <c r="C294" s="839">
        <v>43343</v>
      </c>
      <c r="D294" s="847" t="s">
        <v>4083</v>
      </c>
      <c r="E294" s="830" t="s">
        <v>4086</v>
      </c>
      <c r="F294" s="831">
        <v>72886</v>
      </c>
      <c r="G294" s="832">
        <v>1289.8399999999999</v>
      </c>
      <c r="H294" s="829">
        <v>1692</v>
      </c>
      <c r="I294" s="829" t="s">
        <v>322</v>
      </c>
      <c r="J294" s="980">
        <f t="shared" si="9"/>
        <v>1692</v>
      </c>
      <c r="K294" s="840" t="s">
        <v>998</v>
      </c>
      <c r="L294" s="841" t="s">
        <v>661</v>
      </c>
      <c r="M294" s="841" t="s">
        <v>352</v>
      </c>
      <c r="N294" s="841"/>
      <c r="O294" s="841"/>
      <c r="P294" s="841" t="s">
        <v>5</v>
      </c>
      <c r="Q294" s="841" t="s">
        <v>323</v>
      </c>
      <c r="R294" s="840" t="s">
        <v>652</v>
      </c>
      <c r="S294" s="829"/>
      <c r="T294" s="829" t="s">
        <v>5</v>
      </c>
      <c r="U294" s="829" t="s">
        <v>323</v>
      </c>
      <c r="V294" s="847" t="s">
        <v>652</v>
      </c>
    </row>
    <row r="295" spans="1:22" outlineLevel="1">
      <c r="A295" s="847" t="s">
        <v>2198</v>
      </c>
      <c r="B295" s="829" t="s">
        <v>3917</v>
      </c>
      <c r="C295" s="839">
        <v>43343</v>
      </c>
      <c r="D295" s="847" t="s">
        <v>4083</v>
      </c>
      <c r="E295" s="830" t="s">
        <v>4087</v>
      </c>
      <c r="F295" s="831">
        <v>72886</v>
      </c>
      <c r="G295" s="832">
        <v>274.43</v>
      </c>
      <c r="H295" s="829">
        <v>360</v>
      </c>
      <c r="I295" s="829" t="s">
        <v>322</v>
      </c>
      <c r="J295" s="980">
        <f t="shared" si="9"/>
        <v>360</v>
      </c>
      <c r="K295" s="840" t="s">
        <v>972</v>
      </c>
      <c r="L295" s="841" t="s">
        <v>661</v>
      </c>
      <c r="M295" s="841" t="s">
        <v>352</v>
      </c>
      <c r="N295" s="841"/>
      <c r="O295" s="841"/>
      <c r="P295" s="841" t="s">
        <v>5</v>
      </c>
      <c r="Q295" s="841" t="s">
        <v>323</v>
      </c>
      <c r="R295" s="840" t="s">
        <v>652</v>
      </c>
      <c r="S295" s="829"/>
      <c r="T295" s="829" t="s">
        <v>5</v>
      </c>
      <c r="U295" s="829" t="s">
        <v>323</v>
      </c>
      <c r="V295" s="847" t="s">
        <v>652</v>
      </c>
    </row>
    <row r="296" spans="1:22" outlineLevel="1">
      <c r="A296" s="847" t="s">
        <v>2198</v>
      </c>
      <c r="B296" s="829" t="s">
        <v>3917</v>
      </c>
      <c r="C296" s="839">
        <v>43343</v>
      </c>
      <c r="D296" s="847" t="s">
        <v>4083</v>
      </c>
      <c r="E296" s="830" t="s">
        <v>4088</v>
      </c>
      <c r="F296" s="831">
        <v>72886</v>
      </c>
      <c r="G296" s="832">
        <v>419.28</v>
      </c>
      <c r="H296" s="829">
        <v>550</v>
      </c>
      <c r="I296" s="829" t="s">
        <v>322</v>
      </c>
      <c r="J296" s="980">
        <f t="shared" si="9"/>
        <v>550</v>
      </c>
      <c r="K296" s="840" t="s">
        <v>1465</v>
      </c>
      <c r="L296" s="841" t="s">
        <v>661</v>
      </c>
      <c r="M296" s="841" t="s">
        <v>352</v>
      </c>
      <c r="N296" s="841"/>
      <c r="O296" s="841"/>
      <c r="P296" s="841" t="s">
        <v>5</v>
      </c>
      <c r="Q296" s="841" t="s">
        <v>323</v>
      </c>
      <c r="R296" s="840" t="s">
        <v>652</v>
      </c>
      <c r="S296" s="829"/>
      <c r="T296" s="829" t="s">
        <v>5</v>
      </c>
      <c r="U296" s="829" t="s">
        <v>323</v>
      </c>
      <c r="V296" s="847" t="s">
        <v>652</v>
      </c>
    </row>
    <row r="297" spans="1:22">
      <c r="A297" s="842" t="s">
        <v>647</v>
      </c>
      <c r="B297" s="842"/>
      <c r="C297" s="842"/>
      <c r="D297" s="842"/>
      <c r="E297" s="843"/>
      <c r="F297" s="844"/>
      <c r="G297" s="845">
        <f>SUM(G291:G296)</f>
        <v>2292.29</v>
      </c>
      <c r="H297" s="846">
        <f>SUM(H291:H296)</f>
        <v>3007</v>
      </c>
      <c r="I297" s="842"/>
      <c r="J297" s="1273">
        <f t="shared" si="9"/>
        <v>3007</v>
      </c>
      <c r="K297" s="842"/>
      <c r="L297" s="842"/>
      <c r="M297" s="842"/>
      <c r="N297" s="842"/>
      <c r="O297" s="842"/>
      <c r="P297" s="842"/>
      <c r="Q297" s="842"/>
      <c r="R297" s="842"/>
      <c r="S297" s="829"/>
      <c r="T297" s="829"/>
      <c r="U297" s="829"/>
      <c r="V297" s="829"/>
    </row>
    <row r="298" spans="1:22" outlineLevel="1">
      <c r="A298" s="847" t="s">
        <v>2171</v>
      </c>
      <c r="B298" s="829" t="s">
        <v>3917</v>
      </c>
      <c r="C298" s="839">
        <v>43325</v>
      </c>
      <c r="D298" s="847" t="s">
        <v>3929</v>
      </c>
      <c r="E298" s="830" t="s">
        <v>4089</v>
      </c>
      <c r="F298" s="831">
        <v>72886</v>
      </c>
      <c r="G298" s="832">
        <v>91.48</v>
      </c>
      <c r="H298" s="829">
        <v>120</v>
      </c>
      <c r="I298" s="829" t="s">
        <v>322</v>
      </c>
      <c r="J298" s="980">
        <f t="shared" si="9"/>
        <v>120</v>
      </c>
      <c r="K298" s="840" t="s">
        <v>683</v>
      </c>
      <c r="L298" s="841" t="s">
        <v>661</v>
      </c>
      <c r="M298" s="841" t="s">
        <v>352</v>
      </c>
      <c r="N298" s="841"/>
      <c r="O298" s="841"/>
      <c r="P298" s="841" t="s">
        <v>5</v>
      </c>
      <c r="Q298" s="841" t="s">
        <v>323</v>
      </c>
      <c r="R298" s="840" t="s">
        <v>652</v>
      </c>
      <c r="S298" s="829"/>
      <c r="T298" s="829" t="s">
        <v>5</v>
      </c>
      <c r="U298" s="829" t="s">
        <v>323</v>
      </c>
      <c r="V298" s="847" t="s">
        <v>652</v>
      </c>
    </row>
    <row r="299" spans="1:22">
      <c r="A299" s="842" t="s">
        <v>647</v>
      </c>
      <c r="B299" s="842"/>
      <c r="C299" s="842"/>
      <c r="D299" s="842"/>
      <c r="E299" s="843"/>
      <c r="F299" s="844"/>
      <c r="G299" s="845">
        <f>SUM(G298:G298)</f>
        <v>91.48</v>
      </c>
      <c r="H299" s="846">
        <f>SUM(H298:H298)</f>
        <v>120</v>
      </c>
      <c r="I299" s="842"/>
      <c r="J299" s="1273">
        <f t="shared" si="9"/>
        <v>120</v>
      </c>
      <c r="K299" s="842"/>
      <c r="L299" s="842"/>
      <c r="M299" s="842"/>
      <c r="N299" s="842"/>
      <c r="O299" s="842"/>
      <c r="P299" s="842"/>
      <c r="Q299" s="842"/>
      <c r="R299" s="842"/>
      <c r="S299" s="829"/>
      <c r="T299" s="829"/>
      <c r="U299" s="829"/>
      <c r="V299" s="829"/>
    </row>
    <row r="300" spans="1:22" outlineLevel="1">
      <c r="A300" s="847" t="s">
        <v>2209</v>
      </c>
      <c r="B300" s="829" t="s">
        <v>3917</v>
      </c>
      <c r="C300" s="839">
        <v>43315</v>
      </c>
      <c r="D300" s="847" t="s">
        <v>3937</v>
      </c>
      <c r="E300" s="830" t="s">
        <v>4090</v>
      </c>
      <c r="F300" s="831">
        <v>72887</v>
      </c>
      <c r="G300" s="832">
        <v>480.26</v>
      </c>
      <c r="H300" s="829">
        <v>630</v>
      </c>
      <c r="I300" s="829" t="s">
        <v>322</v>
      </c>
      <c r="J300" s="980">
        <f t="shared" si="9"/>
        <v>630</v>
      </c>
      <c r="K300" s="840" t="s">
        <v>670</v>
      </c>
      <c r="L300" s="841" t="s">
        <v>917</v>
      </c>
      <c r="M300" s="841" t="s">
        <v>352</v>
      </c>
      <c r="N300" s="841" t="s">
        <v>2952</v>
      </c>
      <c r="O300" s="841"/>
      <c r="P300" s="841" t="s">
        <v>5</v>
      </c>
      <c r="Q300" s="841" t="s">
        <v>323</v>
      </c>
      <c r="R300" s="840" t="s">
        <v>652</v>
      </c>
      <c r="S300" s="829"/>
      <c r="T300" s="829" t="s">
        <v>5</v>
      </c>
      <c r="U300" s="829" t="s">
        <v>323</v>
      </c>
      <c r="V300" s="847" t="s">
        <v>652</v>
      </c>
    </row>
    <row r="301" spans="1:22" outlineLevel="1">
      <c r="A301" s="847" t="s">
        <v>2209</v>
      </c>
      <c r="B301" s="829" t="s">
        <v>3917</v>
      </c>
      <c r="C301" s="839">
        <v>43325</v>
      </c>
      <c r="D301" s="847" t="s">
        <v>3931</v>
      </c>
      <c r="E301" s="830" t="s">
        <v>4091</v>
      </c>
      <c r="F301" s="831">
        <v>72886</v>
      </c>
      <c r="G301" s="832">
        <v>16.010000000000002</v>
      </c>
      <c r="H301" s="829">
        <v>21</v>
      </c>
      <c r="I301" s="829" t="s">
        <v>322</v>
      </c>
      <c r="J301" s="980">
        <f t="shared" si="9"/>
        <v>21</v>
      </c>
      <c r="K301" s="840" t="s">
        <v>667</v>
      </c>
      <c r="L301" s="841" t="s">
        <v>661</v>
      </c>
      <c r="M301" s="841" t="s">
        <v>352</v>
      </c>
      <c r="N301" s="841" t="s">
        <v>662</v>
      </c>
      <c r="O301" s="841"/>
      <c r="P301" s="841" t="s">
        <v>5</v>
      </c>
      <c r="Q301" s="841" t="s">
        <v>323</v>
      </c>
      <c r="R301" s="840" t="s">
        <v>652</v>
      </c>
      <c r="S301" s="829"/>
      <c r="T301" s="829" t="s">
        <v>5</v>
      </c>
      <c r="U301" s="829" t="s">
        <v>323</v>
      </c>
      <c r="V301" s="847" t="s">
        <v>652</v>
      </c>
    </row>
    <row r="302" spans="1:22">
      <c r="A302" s="842" t="s">
        <v>647</v>
      </c>
      <c r="B302" s="842"/>
      <c r="C302" s="842"/>
      <c r="D302" s="842"/>
      <c r="E302" s="843"/>
      <c r="F302" s="844"/>
      <c r="G302" s="845">
        <f>SUM(G300:G301)</f>
        <v>496.27</v>
      </c>
      <c r="H302" s="846">
        <f>SUM(H300:H301)</f>
        <v>651</v>
      </c>
      <c r="I302" s="842"/>
      <c r="J302" s="1273">
        <f t="shared" si="9"/>
        <v>651</v>
      </c>
      <c r="K302" s="842"/>
      <c r="L302" s="842"/>
      <c r="M302" s="842"/>
      <c r="N302" s="842"/>
      <c r="O302" s="842"/>
      <c r="P302" s="842"/>
      <c r="Q302" s="842"/>
      <c r="R302" s="842"/>
      <c r="S302" s="829"/>
      <c r="T302" s="829"/>
      <c r="U302" s="829"/>
      <c r="V302" s="829"/>
    </row>
    <row r="303" spans="1:22" outlineLevel="1">
      <c r="A303" s="847" t="s">
        <v>1287</v>
      </c>
      <c r="B303" s="829" t="s">
        <v>3917</v>
      </c>
      <c r="C303" s="839">
        <v>43325</v>
      </c>
      <c r="D303" s="847" t="s">
        <v>4092</v>
      </c>
      <c r="E303" s="830" t="s">
        <v>4093</v>
      </c>
      <c r="F303" s="831">
        <v>72886</v>
      </c>
      <c r="G303" s="832">
        <v>36222.519999999997</v>
      </c>
      <c r="H303" s="829">
        <v>47516.24</v>
      </c>
      <c r="I303" s="829" t="s">
        <v>322</v>
      </c>
      <c r="J303" s="980">
        <f t="shared" si="9"/>
        <v>47516.24</v>
      </c>
      <c r="K303" s="840" t="s">
        <v>1290</v>
      </c>
      <c r="L303" s="841" t="s">
        <v>661</v>
      </c>
      <c r="M303" s="841" t="s">
        <v>352</v>
      </c>
      <c r="N303" s="841"/>
      <c r="O303" s="841" t="s">
        <v>2247</v>
      </c>
      <c r="P303" s="841" t="s">
        <v>5</v>
      </c>
      <c r="Q303" s="841" t="s">
        <v>323</v>
      </c>
      <c r="R303" s="840" t="s">
        <v>652</v>
      </c>
      <c r="S303" s="829" t="s">
        <v>2247</v>
      </c>
      <c r="T303" s="829" t="s">
        <v>5</v>
      </c>
      <c r="U303" s="829" t="s">
        <v>323</v>
      </c>
      <c r="V303" s="847" t="s">
        <v>652</v>
      </c>
    </row>
    <row r="304" spans="1:22" outlineLevel="1">
      <c r="A304" s="847" t="s">
        <v>1287</v>
      </c>
      <c r="B304" s="829" t="s">
        <v>3917</v>
      </c>
      <c r="C304" s="839">
        <v>43343</v>
      </c>
      <c r="D304" s="847" t="s">
        <v>3923</v>
      </c>
      <c r="E304" s="830" t="s">
        <v>3924</v>
      </c>
      <c r="F304" s="831">
        <v>72931</v>
      </c>
      <c r="G304" s="832">
        <v>-36745.68</v>
      </c>
      <c r="H304" s="829">
        <v>-50536.76</v>
      </c>
      <c r="I304" s="829" t="s">
        <v>322</v>
      </c>
      <c r="J304" s="980">
        <f t="shared" si="9"/>
        <v>-50536.76</v>
      </c>
      <c r="K304" s="840" t="s">
        <v>1290</v>
      </c>
      <c r="L304" s="841" t="s">
        <v>661</v>
      </c>
      <c r="M304" s="841" t="s">
        <v>352</v>
      </c>
      <c r="N304" s="841"/>
      <c r="O304" s="841" t="s">
        <v>381</v>
      </c>
      <c r="P304" s="841" t="s">
        <v>5</v>
      </c>
      <c r="Q304" s="841" t="s">
        <v>323</v>
      </c>
      <c r="R304" s="840" t="s">
        <v>652</v>
      </c>
      <c r="S304" s="829" t="s">
        <v>381</v>
      </c>
      <c r="T304" s="829" t="s">
        <v>5</v>
      </c>
      <c r="U304" s="829" t="s">
        <v>323</v>
      </c>
      <c r="V304" s="847" t="s">
        <v>652</v>
      </c>
    </row>
    <row r="305" spans="1:22">
      <c r="A305" s="842" t="s">
        <v>647</v>
      </c>
      <c r="B305" s="842"/>
      <c r="C305" s="842"/>
      <c r="D305" s="842"/>
      <c r="E305" s="843"/>
      <c r="F305" s="844"/>
      <c r="G305" s="845">
        <f>SUM(G303:G304)</f>
        <v>-523.16000000000349</v>
      </c>
      <c r="H305" s="846">
        <f>SUM(H303:H304)</f>
        <v>-3020.5200000000041</v>
      </c>
      <c r="I305" s="842"/>
      <c r="J305" s="1273">
        <f t="shared" si="9"/>
        <v>-3020.5200000000041</v>
      </c>
      <c r="K305" s="842"/>
      <c r="L305" s="842"/>
      <c r="M305" s="842"/>
      <c r="N305" s="842"/>
      <c r="O305" s="842"/>
      <c r="P305" s="842"/>
      <c r="Q305" s="842"/>
      <c r="R305" s="842"/>
      <c r="S305" s="829"/>
      <c r="T305" s="829"/>
      <c r="U305" s="829"/>
      <c r="V305" s="829"/>
    </row>
    <row r="306" spans="1:22">
      <c r="A306" s="829" t="s">
        <v>0</v>
      </c>
      <c r="B306" s="829"/>
      <c r="C306" s="829"/>
      <c r="D306" s="829"/>
      <c r="E306" s="830"/>
      <c r="F306" s="831"/>
      <c r="G306" s="832"/>
      <c r="H306" s="829"/>
      <c r="I306" s="829"/>
      <c r="J306" s="853"/>
      <c r="K306" s="829"/>
      <c r="L306" s="829"/>
      <c r="M306" s="829"/>
      <c r="N306" s="829"/>
      <c r="O306" s="829"/>
      <c r="P306" s="829"/>
      <c r="Q306" s="829"/>
      <c r="R306" s="829"/>
      <c r="S306" s="829"/>
      <c r="T306" s="829"/>
      <c r="U306" s="829"/>
      <c r="V306" s="829"/>
    </row>
    <row r="307" spans="1:22">
      <c r="A307" s="829"/>
      <c r="B307" s="829"/>
      <c r="C307" s="829"/>
      <c r="D307" s="829"/>
      <c r="E307" s="830"/>
      <c r="F307" s="831"/>
      <c r="G307" s="832">
        <f>+G305+G302+G299+G297+G290+G288+G286+G283+G277+G274+G267+G258+G255+G243+G237+G232+G189+G186+G180+G147+G141+G134+G128+G123+G118+G113+G103+G98+G93+G88+G83+G78+G73+G65+G60+G58+G34+G31+G28+G25+G22+G19+G17+G15+G13</f>
        <v>148066.28474289598</v>
      </c>
      <c r="H307" s="832">
        <f>+H305+H302+H299+H297+H290+H288+H286+H283+H277+H274+H267+H258+H255+H243+H237+H232+H189+H186+H180+H147+H141+H134+H128+H123+H118+H113+H103+H98+H93+H88+H83+H78+H73+H65+H60+H58+H34+H31+H28+H25+H22+H19+H17+H15+H13</f>
        <v>195797.55499999996</v>
      </c>
      <c r="I307" s="832"/>
      <c r="J307" s="832">
        <f>+J305+J302+J299+J297+J290+J288+J286+J283+J277+J274+J267+J258+J255+J243+J237+J232+J189+J186+J180+J147+J141+J134+J128+J123+J118+J113+J103+J98+J93+J88+J83+J78+J73+J65+J60+J58+J34+J31+J28+J25+J22+J19+J17+J15+J13-J305</f>
        <v>200397.27499999997</v>
      </c>
      <c r="K307" s="829"/>
      <c r="L307" s="829"/>
      <c r="M307" s="829"/>
      <c r="N307" s="829"/>
      <c r="O307" s="829"/>
      <c r="P307" s="829"/>
      <c r="Q307" s="829"/>
      <c r="R307" s="829"/>
      <c r="S307" s="829"/>
      <c r="T307" s="829"/>
      <c r="U307" s="829"/>
      <c r="V307" s="829"/>
    </row>
    <row r="308" spans="1:22">
      <c r="F308"/>
    </row>
    <row r="309" spans="1:22">
      <c r="F309"/>
    </row>
    <row r="310" spans="1:22">
      <c r="F310"/>
    </row>
    <row r="311" spans="1:22">
      <c r="F311"/>
    </row>
    <row r="312" spans="1:22">
      <c r="F312"/>
    </row>
    <row r="313" spans="1:22">
      <c r="F313"/>
    </row>
    <row r="314" spans="1:22">
      <c r="F314"/>
    </row>
    <row r="315" spans="1:22">
      <c r="F315"/>
    </row>
    <row r="316" spans="1:22">
      <c r="F316"/>
    </row>
    <row r="317" spans="1:22">
      <c r="F317"/>
    </row>
    <row r="318" spans="1:22">
      <c r="F318"/>
    </row>
    <row r="319" spans="1:22">
      <c r="F319"/>
    </row>
    <row r="320" spans="1:22">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c r="F402"/>
    </row>
    <row r="403" spans="6:6">
      <c r="F403"/>
    </row>
    <row r="404" spans="6:6">
      <c r="F404"/>
    </row>
    <row r="405" spans="6:6" outlineLevel="1">
      <c r="F405"/>
    </row>
    <row r="406" spans="6:6" outlineLevel="1">
      <c r="F406"/>
    </row>
    <row r="407" spans="6:6" outlineLevel="1">
      <c r="F407"/>
    </row>
    <row r="408" spans="6:6" outlineLevel="1">
      <c r="F408"/>
    </row>
    <row r="409" spans="6:6">
      <c r="F409"/>
    </row>
    <row r="410" spans="6:6" outlineLevel="1">
      <c r="F410"/>
    </row>
    <row r="411" spans="6:6" outlineLevel="1">
      <c r="F411"/>
    </row>
    <row r="412" spans="6:6" outlineLevel="1">
      <c r="F412"/>
    </row>
    <row r="413" spans="6:6" outlineLevel="1">
      <c r="F413"/>
    </row>
    <row r="414" spans="6:6" outlineLevel="1">
      <c r="F414"/>
    </row>
    <row r="415" spans="6:6">
      <c r="F415"/>
    </row>
    <row r="416" spans="6:6" outlineLevel="1">
      <c r="F416"/>
    </row>
    <row r="417" spans="6:6" outlineLevel="1">
      <c r="F417"/>
    </row>
    <row r="418" spans="6:6" outlineLevel="1">
      <c r="F418"/>
    </row>
    <row r="419" spans="6:6" outlineLevel="1">
      <c r="F419"/>
    </row>
    <row r="420" spans="6:6" outlineLevel="1">
      <c r="F420"/>
    </row>
    <row r="421" spans="6:6" outlineLevel="1">
      <c r="F421"/>
    </row>
    <row r="422" spans="6:6" outlineLevel="1">
      <c r="F422"/>
    </row>
    <row r="423" spans="6:6" outlineLevel="1">
      <c r="F423"/>
    </row>
    <row r="424" spans="6:6">
      <c r="F424"/>
    </row>
    <row r="425" spans="6:6" outlineLevel="1">
      <c r="F425"/>
    </row>
    <row r="426" spans="6:6">
      <c r="F426"/>
    </row>
    <row r="427" spans="6:6" outlineLevel="1">
      <c r="F427"/>
    </row>
    <row r="428" spans="6:6" outlineLevel="1">
      <c r="F428"/>
    </row>
    <row r="429" spans="6:6" outlineLevel="1">
      <c r="F429"/>
    </row>
    <row r="430" spans="6:6">
      <c r="F430"/>
    </row>
    <row r="431" spans="6:6" outlineLevel="1">
      <c r="F431"/>
    </row>
    <row r="432" spans="6:6">
      <c r="F432"/>
    </row>
    <row r="433" spans="6:6" outlineLevel="1">
      <c r="F433"/>
    </row>
    <row r="434" spans="6:6">
      <c r="F434"/>
    </row>
    <row r="435" spans="6:6" outlineLevel="1">
      <c r="F435"/>
    </row>
    <row r="436" spans="6:6">
      <c r="F436"/>
    </row>
    <row r="437" spans="6:6" outlineLevel="1">
      <c r="F437"/>
    </row>
    <row r="438" spans="6:6">
      <c r="F438"/>
    </row>
    <row r="439" spans="6:6" outlineLevel="1">
      <c r="F439"/>
    </row>
    <row r="440" spans="6:6" outlineLevel="1">
      <c r="F440"/>
    </row>
    <row r="441" spans="6:6" outlineLevel="1">
      <c r="F441"/>
    </row>
    <row r="442" spans="6:6" outlineLevel="1">
      <c r="F442"/>
    </row>
    <row r="443" spans="6:6">
      <c r="F443"/>
    </row>
    <row r="444" spans="6:6">
      <c r="F444"/>
    </row>
    <row r="445" spans="6:6">
      <c r="F445"/>
    </row>
    <row r="446" spans="6:6">
      <c r="F446"/>
    </row>
    <row r="447" spans="6:6">
      <c r="F447"/>
    </row>
    <row r="448" spans="6:6">
      <c r="F448"/>
    </row>
    <row r="449" spans="6:6">
      <c r="F449"/>
    </row>
    <row r="450" spans="6:6">
      <c r="F450"/>
    </row>
    <row r="451" spans="6:6">
      <c r="F451"/>
    </row>
    <row r="452" spans="6:6">
      <c r="F452"/>
    </row>
    <row r="453" spans="6:6">
      <c r="F453"/>
    </row>
    <row r="454" spans="6:6">
      <c r="F454"/>
    </row>
    <row r="455" spans="6:6">
      <c r="F455"/>
    </row>
    <row r="456" spans="6:6">
      <c r="F456"/>
    </row>
    <row r="457" spans="6:6">
      <c r="F457"/>
    </row>
    <row r="458" spans="6:6">
      <c r="F458"/>
    </row>
    <row r="459" spans="6:6">
      <c r="F459"/>
    </row>
    <row r="460" spans="6:6">
      <c r="F460"/>
    </row>
    <row r="461" spans="6:6">
      <c r="F461"/>
    </row>
    <row r="462" spans="6:6">
      <c r="F462"/>
    </row>
    <row r="463" spans="6:6">
      <c r="F463"/>
    </row>
    <row r="464" spans="6:6">
      <c r="F464"/>
    </row>
    <row r="465" spans="6:6">
      <c r="F465"/>
    </row>
    <row r="466" spans="6:6">
      <c r="F466"/>
    </row>
    <row r="467" spans="6:6">
      <c r="F467"/>
    </row>
    <row r="468" spans="6:6">
      <c r="F468"/>
    </row>
    <row r="469" spans="6:6">
      <c r="F469"/>
    </row>
    <row r="470" spans="6:6">
      <c r="F470"/>
    </row>
    <row r="471" spans="6:6">
      <c r="F471"/>
    </row>
    <row r="472" spans="6:6">
      <c r="F472"/>
    </row>
    <row r="473" spans="6:6">
      <c r="F473"/>
    </row>
    <row r="474" spans="6:6">
      <c r="F474"/>
    </row>
    <row r="475" spans="6:6">
      <c r="F475"/>
    </row>
    <row r="476" spans="6:6">
      <c r="F476"/>
    </row>
    <row r="477" spans="6:6">
      <c r="F477"/>
    </row>
    <row r="478" spans="6:6">
      <c r="F478"/>
    </row>
    <row r="479" spans="6:6">
      <c r="F479"/>
    </row>
    <row r="480" spans="6:6">
      <c r="F480"/>
    </row>
    <row r="481" spans="6:6">
      <c r="F481"/>
    </row>
    <row r="482" spans="6:6">
      <c r="F482"/>
    </row>
    <row r="483" spans="6:6">
      <c r="F483"/>
    </row>
    <row r="484" spans="6:6">
      <c r="F484"/>
    </row>
    <row r="485" spans="6:6">
      <c r="F485"/>
    </row>
    <row r="486" spans="6:6">
      <c r="F486"/>
    </row>
    <row r="487" spans="6:6">
      <c r="F487"/>
    </row>
    <row r="488" spans="6:6">
      <c r="F488"/>
    </row>
    <row r="489" spans="6:6">
      <c r="F489"/>
    </row>
    <row r="490" spans="6:6">
      <c r="F490"/>
    </row>
    <row r="491" spans="6:6">
      <c r="F491"/>
    </row>
    <row r="492" spans="6:6">
      <c r="F492"/>
    </row>
    <row r="493" spans="6:6">
      <c r="F493"/>
    </row>
    <row r="494" spans="6:6">
      <c r="F494"/>
    </row>
    <row r="495" spans="6:6">
      <c r="F495"/>
    </row>
    <row r="496" spans="6:6">
      <c r="F496"/>
    </row>
    <row r="497" spans="6:6">
      <c r="F497"/>
    </row>
    <row r="498" spans="6:6">
      <c r="F498"/>
    </row>
    <row r="499" spans="6:6">
      <c r="F499"/>
    </row>
    <row r="500" spans="6:6">
      <c r="F500"/>
    </row>
    <row r="501" spans="6:6">
      <c r="F501"/>
    </row>
    <row r="502" spans="6:6">
      <c r="F502"/>
    </row>
    <row r="503" spans="6:6">
      <c r="F503"/>
    </row>
    <row r="504" spans="6:6">
      <c r="F504"/>
    </row>
    <row r="505" spans="6:6">
      <c r="F505"/>
    </row>
    <row r="506" spans="6:6">
      <c r="F506"/>
    </row>
    <row r="507" spans="6:6">
      <c r="F507"/>
    </row>
    <row r="508" spans="6:6">
      <c r="F508"/>
    </row>
    <row r="509" spans="6:6">
      <c r="F509"/>
    </row>
    <row r="510" spans="6:6">
      <c r="F510"/>
    </row>
    <row r="511" spans="6:6">
      <c r="F511"/>
    </row>
    <row r="512" spans="6:6">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c r="F522"/>
    </row>
    <row r="523" spans="6:6">
      <c r="F523"/>
    </row>
    <row r="524" spans="6:6">
      <c r="F524"/>
    </row>
    <row r="525" spans="6:6">
      <c r="F525"/>
    </row>
    <row r="526" spans="6:6">
      <c r="F526"/>
    </row>
    <row r="527" spans="6:6">
      <c r="F527"/>
    </row>
    <row r="528" spans="6:6">
      <c r="F528"/>
    </row>
    <row r="529" spans="6:6">
      <c r="F529"/>
    </row>
    <row r="530" spans="6:6">
      <c r="F530"/>
    </row>
    <row r="531" spans="6:6">
      <c r="F531"/>
    </row>
    <row r="532" spans="6:6">
      <c r="F532"/>
    </row>
    <row r="533" spans="6:6">
      <c r="F533"/>
    </row>
    <row r="534" spans="6:6">
      <c r="F534"/>
    </row>
    <row r="535" spans="6:6">
      <c r="F535"/>
    </row>
    <row r="536" spans="6:6">
      <c r="F536"/>
    </row>
    <row r="537" spans="6:6">
      <c r="F537"/>
    </row>
    <row r="538" spans="6:6">
      <c r="F538"/>
    </row>
    <row r="539" spans="6:6">
      <c r="F539"/>
    </row>
    <row r="540" spans="6:6">
      <c r="F540"/>
    </row>
    <row r="541" spans="6:6">
      <c r="F541"/>
    </row>
    <row r="542" spans="6:6">
      <c r="F542"/>
    </row>
    <row r="543" spans="6:6" outlineLevel="1">
      <c r="F543"/>
    </row>
    <row r="544" spans="6:6" outlineLevel="1">
      <c r="F544"/>
    </row>
    <row r="545" spans="6:6" outlineLevel="1">
      <c r="F545"/>
    </row>
    <row r="546" spans="6:6">
      <c r="F546"/>
    </row>
    <row r="547" spans="6:6" outlineLevel="1">
      <c r="F547"/>
    </row>
    <row r="548" spans="6:6" outlineLevel="1">
      <c r="F548"/>
    </row>
    <row r="549" spans="6:6" outlineLevel="1">
      <c r="F549"/>
    </row>
    <row r="550" spans="6:6" outlineLevel="1">
      <c r="F550"/>
    </row>
    <row r="551" spans="6:6" outlineLevel="1">
      <c r="F551"/>
    </row>
    <row r="552" spans="6:6" outlineLevel="1">
      <c r="F552"/>
    </row>
    <row r="553" spans="6:6" outlineLevel="1">
      <c r="F553"/>
    </row>
    <row r="554" spans="6:6">
      <c r="F554"/>
    </row>
    <row r="555" spans="6:6" outlineLevel="1">
      <c r="F555"/>
    </row>
    <row r="556" spans="6:6" outlineLevel="1">
      <c r="F556"/>
    </row>
    <row r="557" spans="6:6" outlineLevel="1">
      <c r="F557"/>
    </row>
    <row r="558" spans="6:6" outlineLevel="1">
      <c r="F558"/>
    </row>
    <row r="559" spans="6:6" outlineLevel="1">
      <c r="F559"/>
    </row>
    <row r="560" spans="6:6" outlineLevel="1">
      <c r="F560"/>
    </row>
    <row r="561" spans="6:6" outlineLevel="1">
      <c r="F561"/>
    </row>
    <row r="562" spans="6:6" outlineLevel="1">
      <c r="F562"/>
    </row>
    <row r="563" spans="6:6">
      <c r="F563"/>
    </row>
    <row r="564" spans="6:6" outlineLevel="1">
      <c r="F564"/>
    </row>
    <row r="565" spans="6:6" outlineLevel="1">
      <c r="F565"/>
    </row>
    <row r="566" spans="6:6" outlineLevel="1">
      <c r="F566"/>
    </row>
    <row r="567" spans="6:6" outlineLevel="1">
      <c r="F567"/>
    </row>
    <row r="568" spans="6:6" outlineLevel="1">
      <c r="F568"/>
    </row>
    <row r="569" spans="6:6" outlineLevel="1">
      <c r="F569"/>
    </row>
    <row r="570" spans="6:6" outlineLevel="1">
      <c r="F570"/>
    </row>
    <row r="571" spans="6:6" outlineLevel="1">
      <c r="F571"/>
    </row>
    <row r="572" spans="6:6" outlineLevel="1">
      <c r="F572"/>
    </row>
    <row r="573" spans="6:6" outlineLevel="1">
      <c r="F573"/>
    </row>
    <row r="574" spans="6:6" outlineLevel="1">
      <c r="F574"/>
    </row>
    <row r="575" spans="6:6" outlineLevel="1">
      <c r="F575"/>
    </row>
    <row r="576" spans="6:6" outlineLevel="1">
      <c r="F576"/>
    </row>
    <row r="577" spans="6:6" outlineLevel="1">
      <c r="F577"/>
    </row>
    <row r="578" spans="6:6" outlineLevel="1">
      <c r="F578"/>
    </row>
    <row r="579" spans="6:6" outlineLevel="1">
      <c r="F579"/>
    </row>
    <row r="580" spans="6:6" outlineLevel="1">
      <c r="F580"/>
    </row>
    <row r="581" spans="6:6" outlineLevel="1">
      <c r="F581"/>
    </row>
    <row r="582" spans="6:6" outlineLevel="1">
      <c r="F582"/>
    </row>
    <row r="583" spans="6:6" outlineLevel="1">
      <c r="F583"/>
    </row>
    <row r="584" spans="6:6">
      <c r="F584"/>
    </row>
    <row r="585" spans="6:6" outlineLevel="1">
      <c r="F585"/>
    </row>
    <row r="586" spans="6:6" outlineLevel="1">
      <c r="F586"/>
    </row>
    <row r="587" spans="6:6" outlineLevel="1">
      <c r="F587"/>
    </row>
    <row r="588" spans="6:6" outlineLevel="1">
      <c r="F588"/>
    </row>
    <row r="589" spans="6:6" outlineLevel="1">
      <c r="F589"/>
    </row>
    <row r="590" spans="6:6" outlineLevel="1">
      <c r="F590"/>
    </row>
    <row r="591" spans="6:6">
      <c r="F591"/>
    </row>
    <row r="592" spans="6:6" outlineLevel="1">
      <c r="F592"/>
    </row>
    <row r="593" spans="6:6" outlineLevel="1">
      <c r="F593"/>
    </row>
    <row r="594" spans="6:6">
      <c r="F594"/>
    </row>
    <row r="595" spans="6:6" outlineLevel="1">
      <c r="F595"/>
    </row>
    <row r="596" spans="6:6" outlineLevel="1">
      <c r="F596"/>
    </row>
    <row r="597" spans="6:6" outlineLevel="1">
      <c r="F597"/>
    </row>
    <row r="598" spans="6:6" outlineLevel="1">
      <c r="F598"/>
    </row>
    <row r="599" spans="6:6" outlineLevel="1">
      <c r="F599"/>
    </row>
    <row r="600" spans="6:6" outlineLevel="1">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c r="F689"/>
    </row>
    <row r="690" spans="6:6">
      <c r="F690"/>
    </row>
    <row r="691" spans="6:6">
      <c r="F691"/>
    </row>
    <row r="692" spans="6:6">
      <c r="F692"/>
    </row>
    <row r="693" spans="6:6">
      <c r="F693"/>
    </row>
    <row r="694" spans="6:6">
      <c r="F694"/>
    </row>
    <row r="695" spans="6:6">
      <c r="F695"/>
    </row>
    <row r="696" spans="6:6">
      <c r="F696"/>
    </row>
    <row r="697" spans="6:6">
      <c r="F697"/>
    </row>
    <row r="698" spans="6:6">
      <c r="F698"/>
    </row>
    <row r="699" spans="6:6">
      <c r="F699"/>
    </row>
    <row r="700" spans="6:6">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outlineLevel="1">
      <c r="F1090"/>
    </row>
    <row r="1091" spans="6:6">
      <c r="F1091"/>
    </row>
    <row r="1092" spans="6:6" outlineLevel="1">
      <c r="F1092"/>
    </row>
    <row r="1093" spans="6:6">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c r="F1102"/>
    </row>
    <row r="1103" spans="6:6" outlineLevel="1">
      <c r="F1103"/>
    </row>
    <row r="1104" spans="6:6" outlineLevel="1">
      <c r="F1104"/>
    </row>
    <row r="1105" spans="6:6" outlineLevel="1">
      <c r="F1105"/>
    </row>
    <row r="1106" spans="6:6" outlineLevel="1">
      <c r="F1106"/>
    </row>
    <row r="1107" spans="6:6">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c r="F1147"/>
    </row>
    <row r="1148" spans="6:6" outlineLevel="1">
      <c r="F1148"/>
    </row>
    <row r="1149" spans="6:6" outlineLevel="1">
      <c r="F1149"/>
    </row>
    <row r="1150" spans="6:6" outlineLevel="1">
      <c r="F1150"/>
    </row>
    <row r="1151" spans="6:6" outlineLevel="1">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outlineLevel="1">
      <c r="F1158"/>
    </row>
    <row r="1159" spans="6:6" outlineLevel="1">
      <c r="F1159"/>
    </row>
    <row r="1160" spans="6:6" outlineLevel="1">
      <c r="F1160"/>
    </row>
    <row r="1161" spans="6:6">
      <c r="F1161"/>
    </row>
    <row r="1162" spans="6:6" outlineLevel="1">
      <c r="F1162"/>
    </row>
    <row r="1163" spans="6:6">
      <c r="F1163"/>
    </row>
    <row r="1164" spans="6:6" outlineLevel="1">
      <c r="F1164"/>
    </row>
    <row r="1165" spans="6:6" outlineLevel="1">
      <c r="F1165"/>
    </row>
    <row r="1166" spans="6:6" outlineLevel="1">
      <c r="F1166"/>
    </row>
    <row r="1167" spans="6:6" outlineLevel="1">
      <c r="F1167"/>
    </row>
    <row r="1168" spans="6:6" outlineLevel="1">
      <c r="F1168"/>
    </row>
    <row r="1169" spans="6:6" outlineLevel="1">
      <c r="F1169"/>
    </row>
    <row r="1170" spans="6:6">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outlineLevel="1">
      <c r="F1177"/>
    </row>
    <row r="1178" spans="6:6">
      <c r="F1178"/>
    </row>
    <row r="1179" spans="6:6" outlineLevel="1">
      <c r="F1179"/>
    </row>
    <row r="1180" spans="6:6" outlineLevel="1">
      <c r="F1180"/>
    </row>
    <row r="1181" spans="6:6" outlineLevel="1">
      <c r="F1181"/>
    </row>
    <row r="1182" spans="6:6">
      <c r="F1182"/>
    </row>
    <row r="1183" spans="6:6" outlineLevel="1">
      <c r="F1183"/>
    </row>
    <row r="1184" spans="6:6" outlineLevel="1">
      <c r="F1184"/>
    </row>
    <row r="1185" spans="6:6">
      <c r="F1185"/>
    </row>
    <row r="1186" spans="6:6" outlineLevel="1">
      <c r="F1186"/>
    </row>
    <row r="1187" spans="6:6" outlineLevel="1">
      <c r="F1187"/>
    </row>
    <row r="1188" spans="6:6" outlineLevel="1">
      <c r="F1188"/>
    </row>
    <row r="1189" spans="6:6" outlineLevel="1">
      <c r="F1189"/>
    </row>
    <row r="1190" spans="6:6" outlineLevel="1">
      <c r="F1190"/>
    </row>
    <row r="1191" spans="6:6" outlineLevel="1">
      <c r="F1191"/>
    </row>
    <row r="1192" spans="6:6" outlineLevel="1">
      <c r="F1192"/>
    </row>
    <row r="1193" spans="6:6" outlineLevel="1">
      <c r="F1193"/>
    </row>
    <row r="1194" spans="6:6">
      <c r="F1194"/>
    </row>
    <row r="1195" spans="6:6" outlineLevel="1">
      <c r="F1195"/>
    </row>
    <row r="1196" spans="6:6" outlineLevel="1">
      <c r="F1196"/>
    </row>
    <row r="1197" spans="6:6" outlineLevel="1">
      <c r="F1197"/>
    </row>
    <row r="1198" spans="6:6" outlineLevel="1">
      <c r="F1198"/>
    </row>
    <row r="1199" spans="6:6">
      <c r="F1199"/>
    </row>
    <row r="1200" spans="6:6" outlineLevel="1">
      <c r="F1200"/>
    </row>
    <row r="1201" spans="6:6">
      <c r="F1201"/>
    </row>
    <row r="1202" spans="6:6" outlineLevel="1">
      <c r="F1202"/>
    </row>
    <row r="1203" spans="6:6">
      <c r="F1203"/>
    </row>
    <row r="1204" spans="6:6" outlineLevel="1">
      <c r="F1204"/>
    </row>
    <row r="1205" spans="6:6">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c r="F1329"/>
    </row>
    <row r="1330" spans="6:6" outlineLevel="1">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outlineLevel="1">
      <c r="F1368"/>
    </row>
    <row r="1369" spans="6:6" outlineLevel="1">
      <c r="F1369"/>
    </row>
    <row r="1370" spans="6:6" outlineLevel="1">
      <c r="F1370"/>
    </row>
    <row r="1371" spans="6:6" outlineLevel="1">
      <c r="F1371"/>
    </row>
    <row r="1372" spans="6:6" outlineLevel="1">
      <c r="F1372"/>
    </row>
    <row r="1373" spans="6:6" outlineLevel="1">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c r="F1380"/>
    </row>
    <row r="1381" spans="6:6" outlineLevel="1">
      <c r="F1381"/>
    </row>
    <row r="1382" spans="6:6" outlineLevel="1">
      <c r="F1382"/>
    </row>
    <row r="1383" spans="6:6" outlineLevel="1">
      <c r="F1383"/>
    </row>
    <row r="1384" spans="6:6" outlineLevel="1">
      <c r="F1384"/>
    </row>
    <row r="1385" spans="6:6">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c r="F1396"/>
    </row>
    <row r="1397" spans="6:6" outlineLevel="1">
      <c r="F1397"/>
    </row>
    <row r="1398" spans="6:6" outlineLevel="1">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outlineLevel="1">
      <c r="F1771"/>
    </row>
    <row r="1772" spans="6:6" outlineLevel="1">
      <c r="F1772"/>
    </row>
    <row r="1773" spans="6:6" outlineLevel="1">
      <c r="F1773"/>
    </row>
    <row r="1774" spans="6:6" outlineLevel="1">
      <c r="F1774"/>
    </row>
    <row r="1775" spans="6:6" outlineLevel="1">
      <c r="F1775"/>
    </row>
    <row r="1776" spans="6:6">
      <c r="F1776"/>
    </row>
    <row r="1777" spans="6:6" outlineLevel="1">
      <c r="F1777"/>
    </row>
    <row r="1778" spans="6:6" outlineLevel="1">
      <c r="F1778"/>
    </row>
    <row r="1779" spans="6:6" outlineLevel="1">
      <c r="F1779"/>
    </row>
    <row r="1780" spans="6:6" outlineLevel="1">
      <c r="F1780"/>
    </row>
    <row r="1781" spans="6:6" outlineLevel="1">
      <c r="F1781"/>
    </row>
    <row r="1782" spans="6:6" outlineLevel="1">
      <c r="F1782"/>
    </row>
    <row r="1783" spans="6:6">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c r="F1794"/>
    </row>
    <row r="1795" spans="6:6" outlineLevel="1">
      <c r="F1795"/>
    </row>
    <row r="1796" spans="6:6" outlineLevel="1">
      <c r="F1796"/>
    </row>
    <row r="1797" spans="6:6" outlineLevel="1">
      <c r="F1797"/>
    </row>
    <row r="1798" spans="6:6" outlineLevel="1">
      <c r="F1798"/>
    </row>
    <row r="1799" spans="6:6" outlineLevel="1">
      <c r="F1799"/>
    </row>
    <row r="1800" spans="6:6" outlineLevel="1">
      <c r="F1800"/>
    </row>
    <row r="1801" spans="6:6" outlineLevel="1">
      <c r="F1801"/>
    </row>
    <row r="1802" spans="6:6" outlineLevel="1">
      <c r="F1802"/>
    </row>
    <row r="1803" spans="6:6" outlineLevel="1">
      <c r="F1803"/>
    </row>
    <row r="1804" spans="6:6" outlineLevel="1">
      <c r="F1804"/>
    </row>
    <row r="1805" spans="6:6" outlineLevel="1">
      <c r="F1805"/>
    </row>
    <row r="1806" spans="6:6" outlineLevel="1">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row r="5688" spans="6:6">
      <c r="F5688"/>
    </row>
    <row r="5689" spans="6:6">
      <c r="F5689"/>
    </row>
    <row r="5690" spans="6:6">
      <c r="F5690"/>
    </row>
    <row r="5691" spans="6:6">
      <c r="F5691"/>
    </row>
    <row r="5692" spans="6:6">
      <c r="F5692"/>
    </row>
    <row r="5693" spans="6:6">
      <c r="F5693"/>
    </row>
    <row r="5694" spans="6:6">
      <c r="F5694"/>
    </row>
    <row r="5695" spans="6:6">
      <c r="F5695"/>
    </row>
    <row r="5696" spans="6:6">
      <c r="F5696"/>
    </row>
    <row r="5697" spans="6:6">
      <c r="F5697"/>
    </row>
    <row r="5698" spans="6:6">
      <c r="F5698"/>
    </row>
    <row r="5699" spans="6:6">
      <c r="F5699"/>
    </row>
  </sheetData>
  <dataValidations count="1">
    <dataValidation type="textLength" errorStyle="information" allowBlank="1" showInputMessage="1" showErrorMessage="1" error="XLBVal:8=_x000d__x000a_XLBRowCount:3=286_x000d__x000a_XLBColCount:3=22_x000d__x000a_Style:2=2_x000d__x000a_" sqref="A10" xr:uid="{00000000-0002-0000-2300-000000000000}">
      <formula1>0</formula1>
      <formula2>300</formula2>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U171"/>
  <sheetViews>
    <sheetView topLeftCell="AE157" zoomScaleNormal="100" workbookViewId="0">
      <selection activeCell="AU157" sqref="AU157"/>
    </sheetView>
  </sheetViews>
  <sheetFormatPr baseColWidth="10" defaultColWidth="10.7265625" defaultRowHeight="12.5" outlineLevelCol="1"/>
  <cols>
    <col min="1" max="1" width="4.7265625" style="862" customWidth="1"/>
    <col min="2" max="2" width="27" style="859" customWidth="1"/>
    <col min="3" max="3" width="41" style="859" customWidth="1"/>
    <col min="4" max="4" width="18.81640625" style="939" hidden="1" customWidth="1"/>
    <col min="5" max="5" width="12.54296875" style="939" hidden="1" customWidth="1"/>
    <col min="6" max="6" width="9.81640625" style="859" hidden="1" customWidth="1"/>
    <col min="7" max="7" width="15.26953125" style="859" hidden="1" customWidth="1"/>
    <col min="8" max="8" width="14.453125" style="859" hidden="1" customWidth="1"/>
    <col min="9" max="9" width="13.26953125" style="859" customWidth="1"/>
    <col min="10" max="12" width="13.26953125" style="859" hidden="1" customWidth="1"/>
    <col min="13" max="14" width="15.453125" style="859" customWidth="1"/>
    <col min="15" max="17" width="13.26953125" style="859" customWidth="1"/>
    <col min="18" max="18" width="15" style="861" customWidth="1"/>
    <col min="19" max="20" width="13.26953125" style="859" hidden="1" customWidth="1"/>
    <col min="21" max="21" width="13.26953125" style="861" hidden="1" customWidth="1"/>
    <col min="22" max="22" width="7.453125" style="859" customWidth="1" outlineLevel="1"/>
    <col min="23" max="25" width="13.54296875" style="859" customWidth="1" outlineLevel="1"/>
    <col min="26" max="26" width="13.1796875" style="859" customWidth="1" outlineLevel="1"/>
    <col min="27" max="31" width="13.54296875" style="859" customWidth="1" outlineLevel="1"/>
    <col min="32" max="32" width="13.1796875" style="859" customWidth="1" outlineLevel="1"/>
    <col min="33" max="34" width="13.54296875" style="859" customWidth="1" outlineLevel="1"/>
    <col min="35" max="35" width="13.1796875" style="859" customWidth="1" outlineLevel="1"/>
    <col min="36" max="36" width="13.54296875" style="859" customWidth="1" outlineLevel="1"/>
    <col min="37" max="37" width="14" style="859" customWidth="1" outlineLevel="1"/>
    <col min="38" max="38" width="13.54296875" style="859" customWidth="1" outlineLevel="1"/>
    <col min="39" max="42" width="14.54296875" style="859" customWidth="1" outlineLevel="1"/>
    <col min="43" max="43" width="17.7265625" style="861" bestFit="1" customWidth="1"/>
    <col min="44" max="44" width="15.1796875" style="903" customWidth="1"/>
    <col min="45" max="45" width="12" style="903" customWidth="1"/>
    <col min="46" max="46" width="13.81640625" style="903" customWidth="1"/>
    <col min="47" max="47" width="83.81640625" style="1373" customWidth="1"/>
    <col min="48" max="16384" width="10.7265625" style="859"/>
  </cols>
  <sheetData>
    <row r="1" spans="1:46" ht="13">
      <c r="A1" s="901" t="s">
        <v>6</v>
      </c>
      <c r="B1" s="894" t="s">
        <v>6</v>
      </c>
      <c r="C1" s="900" t="s">
        <v>351</v>
      </c>
      <c r="E1" s="940"/>
      <c r="F1" s="892"/>
      <c r="G1" s="892"/>
      <c r="H1" s="892"/>
      <c r="I1" s="892"/>
      <c r="J1" s="892"/>
      <c r="K1" s="892"/>
      <c r="L1" s="892"/>
      <c r="M1" s="892"/>
      <c r="N1" s="892"/>
      <c r="O1" s="892"/>
      <c r="P1" s="892"/>
      <c r="Q1" s="892"/>
      <c r="R1" s="891"/>
      <c r="S1" s="892"/>
      <c r="T1" s="892"/>
      <c r="U1" s="891"/>
      <c r="V1" s="892"/>
      <c r="W1" s="892"/>
      <c r="X1" s="892"/>
      <c r="Y1" s="892"/>
      <c r="Z1" s="892"/>
      <c r="AA1" s="892"/>
      <c r="AB1" s="892"/>
      <c r="AC1" s="892"/>
      <c r="AD1" s="892"/>
      <c r="AE1" s="892"/>
      <c r="AF1" s="892"/>
      <c r="AG1" s="892"/>
      <c r="AH1" s="892"/>
      <c r="AI1" s="892"/>
      <c r="AJ1" s="892"/>
      <c r="AK1" s="892"/>
      <c r="AL1" s="892"/>
      <c r="AM1" s="892"/>
      <c r="AN1" s="892"/>
      <c r="AO1" s="892"/>
      <c r="AP1" s="892"/>
      <c r="AQ1" s="891"/>
      <c r="AR1" s="902"/>
      <c r="AS1" s="902"/>
      <c r="AT1" s="902"/>
    </row>
    <row r="2" spans="1:46">
      <c r="A2" s="896" t="s">
        <v>57</v>
      </c>
      <c r="B2" s="892" t="s">
        <v>57</v>
      </c>
      <c r="C2" s="898" t="s">
        <v>322</v>
      </c>
      <c r="E2" s="940"/>
      <c r="F2" s="892"/>
      <c r="G2" s="892"/>
      <c r="H2" s="892"/>
      <c r="I2" s="892"/>
      <c r="J2" s="892"/>
      <c r="K2" s="892"/>
      <c r="L2" s="892"/>
      <c r="M2" s="892"/>
      <c r="N2" s="892"/>
      <c r="O2" s="892"/>
      <c r="P2" s="892"/>
      <c r="Q2" s="892"/>
      <c r="R2" s="891"/>
      <c r="S2" s="892"/>
      <c r="T2" s="892"/>
      <c r="U2" s="891"/>
      <c r="V2" s="892"/>
      <c r="W2" s="892"/>
      <c r="X2" s="892"/>
      <c r="Y2" s="892"/>
      <c r="Z2" s="892"/>
      <c r="AA2" s="892"/>
      <c r="AB2" s="892"/>
      <c r="AC2" s="892"/>
      <c r="AD2" s="892"/>
      <c r="AE2" s="892"/>
      <c r="AF2" s="892"/>
      <c r="AG2" s="892"/>
      <c r="AH2" s="892"/>
      <c r="AI2" s="892"/>
      <c r="AJ2" s="892"/>
      <c r="AK2" s="892"/>
      <c r="AL2" s="892"/>
      <c r="AM2" s="892"/>
      <c r="AN2" s="892"/>
      <c r="AO2" s="892"/>
      <c r="AP2" s="892"/>
      <c r="AQ2" s="891"/>
      <c r="AR2" s="902"/>
      <c r="AS2" s="902"/>
      <c r="AT2" s="902"/>
    </row>
    <row r="3" spans="1:46">
      <c r="A3" s="896" t="s">
        <v>58</v>
      </c>
      <c r="B3" s="892" t="s">
        <v>58</v>
      </c>
      <c r="C3" s="898" t="s">
        <v>60</v>
      </c>
      <c r="E3" s="940"/>
      <c r="F3" s="892"/>
      <c r="G3" s="892"/>
      <c r="H3" s="892"/>
      <c r="I3" s="892"/>
      <c r="J3" s="892"/>
      <c r="K3" s="892"/>
      <c r="L3" s="892"/>
      <c r="M3" s="892"/>
      <c r="N3" s="892"/>
      <c r="O3" s="892"/>
      <c r="P3" s="892"/>
      <c r="Q3" s="892"/>
      <c r="R3" s="891"/>
      <c r="S3" s="892"/>
      <c r="T3" s="892"/>
      <c r="U3" s="891"/>
      <c r="V3" s="892"/>
      <c r="W3" s="892"/>
      <c r="X3" s="892"/>
      <c r="Y3" s="892"/>
      <c r="Z3" s="892"/>
      <c r="AA3" s="892"/>
      <c r="AB3" s="892"/>
      <c r="AC3" s="892"/>
      <c r="AD3" s="892"/>
      <c r="AE3" s="892"/>
      <c r="AF3" s="892"/>
      <c r="AG3" s="892"/>
      <c r="AH3" s="892"/>
      <c r="AI3" s="892"/>
      <c r="AJ3" s="892"/>
      <c r="AK3" s="892"/>
      <c r="AL3" s="892"/>
      <c r="AM3" s="892"/>
      <c r="AN3" s="892"/>
      <c r="AO3" s="892"/>
      <c r="AP3" s="892"/>
      <c r="AQ3" s="891"/>
      <c r="AR3" s="902"/>
      <c r="AS3" s="902"/>
      <c r="AT3" s="902"/>
    </row>
    <row r="4" spans="1:46">
      <c r="A4" s="896" t="s">
        <v>54</v>
      </c>
      <c r="B4" s="892" t="s">
        <v>54</v>
      </c>
      <c r="C4" s="899">
        <v>1.3</v>
      </c>
      <c r="E4" s="940"/>
      <c r="F4" s="892"/>
      <c r="G4" s="892"/>
      <c r="H4" s="892"/>
      <c r="I4" s="892"/>
      <c r="J4" s="892"/>
      <c r="K4" s="892"/>
      <c r="L4" s="892"/>
      <c r="M4" s="892"/>
      <c r="N4" s="892"/>
      <c r="O4" s="892"/>
      <c r="P4" s="892"/>
      <c r="Q4" s="892"/>
      <c r="R4" s="891"/>
      <c r="S4" s="892"/>
      <c r="T4" s="892"/>
      <c r="U4" s="891"/>
      <c r="V4" s="892"/>
      <c r="W4" s="892"/>
      <c r="X4" s="892"/>
      <c r="Y4" s="892"/>
      <c r="Z4" s="892"/>
      <c r="AA4" s="892"/>
      <c r="AB4" s="892"/>
      <c r="AC4" s="892"/>
      <c r="AD4" s="892"/>
      <c r="AE4" s="892"/>
      <c r="AF4" s="892"/>
      <c r="AG4" s="892"/>
      <c r="AH4" s="892"/>
      <c r="AI4" s="892"/>
      <c r="AJ4" s="892"/>
      <c r="AK4" s="892"/>
      <c r="AL4" s="892"/>
      <c r="AM4" s="892"/>
      <c r="AN4" s="892"/>
      <c r="AO4" s="892"/>
      <c r="AP4" s="892"/>
      <c r="AQ4" s="891"/>
      <c r="AR4" s="902"/>
      <c r="AS4" s="902"/>
      <c r="AT4" s="902"/>
    </row>
    <row r="5" spans="1:46">
      <c r="A5" s="896" t="s">
        <v>7</v>
      </c>
      <c r="B5" s="892" t="s">
        <v>7</v>
      </c>
      <c r="C5" s="898" t="s">
        <v>323</v>
      </c>
      <c r="E5" s="940"/>
      <c r="F5" s="892"/>
      <c r="G5" s="892"/>
      <c r="H5" s="892"/>
      <c r="I5" s="892"/>
      <c r="J5" s="892"/>
      <c r="K5" s="892"/>
      <c r="L5" s="892"/>
      <c r="M5" s="892"/>
      <c r="N5" s="892"/>
      <c r="O5" s="892"/>
      <c r="P5" s="892"/>
      <c r="Q5" s="892"/>
      <c r="R5" s="891"/>
      <c r="S5" s="892"/>
      <c r="T5" s="892"/>
      <c r="U5" s="891"/>
      <c r="V5" s="892"/>
      <c r="W5" s="892"/>
      <c r="X5" s="892"/>
      <c r="Y5" s="892"/>
      <c r="Z5" s="892"/>
      <c r="AA5" s="892"/>
      <c r="AB5" s="892"/>
      <c r="AC5" s="892"/>
      <c r="AD5" s="892"/>
      <c r="AE5" s="892"/>
      <c r="AF5" s="892"/>
      <c r="AG5" s="892"/>
      <c r="AH5" s="892"/>
      <c r="AI5" s="892"/>
      <c r="AJ5" s="892"/>
      <c r="AK5" s="892"/>
      <c r="AL5" s="892"/>
      <c r="AM5" s="892"/>
      <c r="AN5" s="892"/>
      <c r="AO5" s="892"/>
      <c r="AP5" s="892"/>
      <c r="AQ5" s="891"/>
      <c r="AR5" s="902"/>
      <c r="AS5" s="902"/>
      <c r="AT5" s="902"/>
    </row>
    <row r="6" spans="1:46">
      <c r="A6" s="896" t="s">
        <v>29</v>
      </c>
      <c r="B6" s="892" t="s">
        <v>29</v>
      </c>
      <c r="C6" s="898" t="s">
        <v>352</v>
      </c>
      <c r="E6" s="940"/>
      <c r="F6" s="892"/>
      <c r="G6" s="892"/>
      <c r="H6" s="892"/>
      <c r="I6" s="892"/>
      <c r="J6" s="892"/>
      <c r="K6" s="892"/>
      <c r="L6" s="892"/>
      <c r="M6" s="892"/>
      <c r="N6" s="892"/>
      <c r="O6" s="892"/>
      <c r="P6" s="892"/>
      <c r="Q6" s="892"/>
      <c r="R6" s="891"/>
      <c r="S6" s="892"/>
      <c r="T6" s="892"/>
      <c r="U6" s="891"/>
      <c r="V6" s="892"/>
      <c r="W6" s="892"/>
      <c r="X6" s="892"/>
      <c r="Y6" s="892"/>
      <c r="Z6" s="892"/>
      <c r="AA6" s="892"/>
      <c r="AB6" s="892"/>
      <c r="AC6" s="892"/>
      <c r="AD6" s="892"/>
      <c r="AE6" s="892"/>
      <c r="AF6" s="892"/>
      <c r="AG6" s="892"/>
      <c r="AH6" s="892"/>
      <c r="AI6" s="892"/>
      <c r="AJ6" s="892"/>
      <c r="AK6" s="892"/>
      <c r="AL6" s="892"/>
      <c r="AM6" s="892"/>
      <c r="AN6" s="892"/>
      <c r="AO6" s="892"/>
      <c r="AP6" s="892"/>
      <c r="AQ6" s="891"/>
      <c r="AR6" s="902"/>
      <c r="AS6" s="902"/>
      <c r="AT6" s="902"/>
    </row>
    <row r="7" spans="1:46">
      <c r="A7" s="896" t="s">
        <v>8</v>
      </c>
      <c r="B7" s="892" t="s">
        <v>8</v>
      </c>
      <c r="C7" s="898" t="s">
        <v>122</v>
      </c>
      <c r="E7" s="940"/>
      <c r="F7" s="892"/>
      <c r="G7" s="892"/>
      <c r="H7" s="892"/>
      <c r="I7" s="892"/>
      <c r="J7" s="892"/>
      <c r="K7" s="892"/>
      <c r="L7" s="892"/>
      <c r="M7" s="892"/>
      <c r="N7" s="892"/>
      <c r="O7" s="892"/>
      <c r="P7" s="892"/>
      <c r="Q7" s="892"/>
      <c r="R7" s="891"/>
      <c r="S7" s="892"/>
      <c r="T7" s="892"/>
      <c r="U7" s="891"/>
      <c r="V7" s="892"/>
      <c r="W7" s="892"/>
      <c r="X7" s="892"/>
      <c r="Y7" s="892"/>
      <c r="Z7" s="892"/>
      <c r="AA7" s="892"/>
      <c r="AB7" s="892"/>
      <c r="AC7" s="892"/>
      <c r="AD7" s="892"/>
      <c r="AE7" s="892"/>
      <c r="AF7" s="892"/>
      <c r="AG7" s="892"/>
      <c r="AH7" s="892"/>
      <c r="AI7" s="892"/>
      <c r="AJ7" s="892"/>
      <c r="AK7" s="892"/>
      <c r="AL7" s="892"/>
      <c r="AM7" s="892"/>
      <c r="AN7" s="892"/>
      <c r="AO7" s="892"/>
      <c r="AP7" s="892"/>
      <c r="AQ7" s="891"/>
      <c r="AR7" s="902"/>
      <c r="AS7" s="902"/>
      <c r="AT7" s="902"/>
    </row>
    <row r="8" spans="1:46">
      <c r="A8" s="896" t="s">
        <v>9</v>
      </c>
      <c r="B8" s="892" t="s">
        <v>9</v>
      </c>
      <c r="C8" s="898" t="s">
        <v>140</v>
      </c>
      <c r="E8" s="940"/>
      <c r="F8" s="892"/>
      <c r="G8" s="892"/>
      <c r="H8" s="892"/>
      <c r="I8" s="892"/>
      <c r="J8" s="892"/>
      <c r="K8" s="892"/>
      <c r="L8" s="892"/>
      <c r="M8" s="892"/>
      <c r="N8" s="892"/>
      <c r="O8" s="892"/>
      <c r="P8" s="892"/>
      <c r="Q8" s="892"/>
      <c r="R8" s="891"/>
      <c r="S8" s="892"/>
      <c r="T8" s="892"/>
      <c r="U8" s="891"/>
      <c r="V8" s="892"/>
      <c r="W8" s="892"/>
      <c r="X8" s="892"/>
      <c r="Y8" s="892"/>
      <c r="Z8" s="892"/>
      <c r="AA8" s="892"/>
      <c r="AB8" s="892"/>
      <c r="AC8" s="892"/>
      <c r="AD8" s="892"/>
      <c r="AE8" s="892"/>
      <c r="AF8" s="892"/>
      <c r="AG8" s="892"/>
      <c r="AH8" s="892"/>
      <c r="AI8" s="892"/>
      <c r="AJ8" s="892"/>
      <c r="AK8" s="892"/>
      <c r="AL8" s="892"/>
      <c r="AM8" s="892"/>
      <c r="AN8" s="892"/>
      <c r="AO8" s="892"/>
      <c r="AP8" s="892"/>
      <c r="AQ8" s="891"/>
      <c r="AR8" s="902"/>
      <c r="AS8" s="902"/>
      <c r="AT8" s="902"/>
    </row>
    <row r="9" spans="1:46">
      <c r="A9" s="896" t="s">
        <v>62</v>
      </c>
      <c r="B9" s="892" t="s">
        <v>62</v>
      </c>
      <c r="C9" s="898" t="s">
        <v>928</v>
      </c>
      <c r="E9" s="940"/>
      <c r="F9" s="892"/>
      <c r="G9" s="892"/>
      <c r="H9" s="892"/>
      <c r="I9" s="892"/>
      <c r="J9" s="892"/>
      <c r="K9" s="892"/>
      <c r="L9" s="892"/>
      <c r="M9" s="892"/>
      <c r="N9" s="892"/>
      <c r="O9" s="892"/>
      <c r="P9" s="892"/>
      <c r="Q9" s="892"/>
      <c r="R9" s="891"/>
      <c r="S9" s="892"/>
      <c r="T9" s="892"/>
      <c r="U9" s="891"/>
      <c r="V9" s="892"/>
      <c r="W9" s="892"/>
      <c r="X9" s="892"/>
      <c r="Y9" s="892"/>
      <c r="Z9" s="892"/>
      <c r="AA9" s="892"/>
      <c r="AB9" s="892"/>
      <c r="AC9" s="892"/>
      <c r="AD9" s="892"/>
      <c r="AE9" s="892"/>
      <c r="AF9" s="892"/>
      <c r="AG9" s="892"/>
      <c r="AH9" s="892"/>
      <c r="AI9" s="892"/>
      <c r="AJ9" s="892"/>
      <c r="AK9" s="892"/>
      <c r="AL9" s="892"/>
      <c r="AM9" s="892"/>
      <c r="AN9" s="892"/>
      <c r="AO9" s="892"/>
      <c r="AP9" s="892"/>
      <c r="AQ9" s="891"/>
      <c r="AR9" s="902"/>
      <c r="AS9" s="902"/>
      <c r="AT9" s="902"/>
    </row>
    <row r="10" spans="1:46">
      <c r="A10" s="896" t="s">
        <v>10</v>
      </c>
      <c r="B10" s="892" t="s">
        <v>10</v>
      </c>
      <c r="C10" s="898"/>
      <c r="E10" s="940"/>
      <c r="F10" s="892"/>
      <c r="G10" s="892"/>
      <c r="H10" s="892"/>
      <c r="I10" s="892"/>
      <c r="J10" s="892"/>
      <c r="K10" s="892"/>
      <c r="L10" s="892"/>
      <c r="M10" s="892"/>
      <c r="N10" s="892"/>
      <c r="O10" s="892"/>
      <c r="P10" s="892"/>
      <c r="Q10" s="892"/>
      <c r="R10" s="891"/>
      <c r="S10" s="892"/>
      <c r="T10" s="892"/>
      <c r="U10" s="891"/>
      <c r="V10" s="892"/>
      <c r="W10" s="892"/>
      <c r="X10" s="892"/>
      <c r="Y10" s="892"/>
      <c r="Z10" s="892"/>
      <c r="AA10" s="892"/>
      <c r="AB10" s="892"/>
      <c r="AC10" s="892"/>
      <c r="AD10" s="892"/>
      <c r="AE10" s="892"/>
      <c r="AF10" s="892"/>
      <c r="AG10" s="892"/>
      <c r="AH10" s="892"/>
      <c r="AI10" s="892"/>
      <c r="AJ10" s="892"/>
      <c r="AK10" s="892"/>
      <c r="AL10" s="892"/>
      <c r="AM10" s="892"/>
      <c r="AN10" s="892"/>
      <c r="AO10" s="892"/>
      <c r="AP10" s="892"/>
      <c r="AQ10" s="891"/>
      <c r="AR10" s="902"/>
      <c r="AS10" s="902"/>
      <c r="AT10" s="902"/>
    </row>
    <row r="11" spans="1:46" collapsed="1">
      <c r="A11" s="896" t="s">
        <v>11</v>
      </c>
      <c r="B11" s="892" t="s">
        <v>11</v>
      </c>
      <c r="C11" s="895" t="s">
        <v>4231</v>
      </c>
      <c r="E11" s="940"/>
      <c r="F11" s="892"/>
      <c r="G11" s="892"/>
      <c r="H11" s="892"/>
      <c r="I11" s="892"/>
      <c r="J11" s="892"/>
      <c r="K11" s="892"/>
      <c r="L11" s="892"/>
      <c r="M11" s="892"/>
      <c r="N11" s="892"/>
      <c r="O11" s="892"/>
      <c r="P11" s="892"/>
      <c r="Q11" s="892"/>
      <c r="R11" s="891"/>
      <c r="S11" s="892"/>
      <c r="T11" s="892"/>
      <c r="U11" s="891"/>
      <c r="V11" s="892"/>
      <c r="W11" s="892"/>
      <c r="X11" s="892"/>
      <c r="Y11" s="892"/>
      <c r="Z11" s="892"/>
      <c r="AA11" s="892"/>
      <c r="AB11" s="892"/>
      <c r="AC11" s="892"/>
      <c r="AD11" s="892"/>
      <c r="AE11" s="892"/>
      <c r="AF11" s="892"/>
      <c r="AG11" s="892"/>
      <c r="AH11" s="892"/>
      <c r="AI11" s="892"/>
      <c r="AJ11" s="892"/>
      <c r="AK11" s="892"/>
      <c r="AL11" s="892"/>
      <c r="AM11" s="892"/>
      <c r="AN11" s="892"/>
      <c r="AO11" s="892"/>
      <c r="AP11" s="892"/>
      <c r="AQ11" s="891"/>
      <c r="AR11" s="902"/>
      <c r="AS11" s="902"/>
      <c r="AT11" s="902"/>
    </row>
    <row r="12" spans="1:46">
      <c r="A12" s="896" t="s">
        <v>34</v>
      </c>
      <c r="B12" s="892" t="s">
        <v>34</v>
      </c>
      <c r="C12" s="897" t="s">
        <v>4232</v>
      </c>
      <c r="E12" s="940"/>
      <c r="F12" s="892"/>
      <c r="G12" s="892"/>
      <c r="V12" s="892"/>
      <c r="W12" s="892"/>
      <c r="X12" s="892"/>
      <c r="Y12" s="892"/>
      <c r="Z12" s="892"/>
      <c r="AA12" s="892"/>
      <c r="AB12" s="892"/>
      <c r="AC12" s="892"/>
      <c r="AD12" s="892"/>
      <c r="AE12" s="892"/>
      <c r="AF12" s="892"/>
      <c r="AG12" s="892"/>
      <c r="AH12" s="892"/>
      <c r="AI12" s="892"/>
      <c r="AJ12" s="892"/>
      <c r="AK12" s="892"/>
      <c r="AL12" s="892"/>
      <c r="AM12" s="892"/>
      <c r="AN12" s="892"/>
      <c r="AO12" s="892"/>
      <c r="AP12" s="892"/>
    </row>
    <row r="13" spans="1:46">
      <c r="A13" s="896" t="s">
        <v>12</v>
      </c>
      <c r="B13" s="892" t="s">
        <v>12</v>
      </c>
      <c r="C13" s="895"/>
      <c r="E13" s="940"/>
      <c r="F13" s="892"/>
      <c r="G13" s="892"/>
      <c r="H13" s="892"/>
      <c r="I13" s="892"/>
      <c r="J13" s="892"/>
      <c r="K13" s="892"/>
      <c r="L13" s="892"/>
      <c r="M13" s="892"/>
      <c r="N13" s="892"/>
      <c r="O13" s="892"/>
      <c r="P13" s="892"/>
      <c r="Q13" s="892"/>
      <c r="R13" s="891"/>
      <c r="S13" s="892"/>
      <c r="T13" s="892"/>
      <c r="U13" s="891"/>
      <c r="V13" s="892"/>
      <c r="W13" s="892"/>
      <c r="X13" s="892"/>
      <c r="Y13" s="892"/>
      <c r="Z13" s="892"/>
      <c r="AA13" s="892"/>
      <c r="AB13" s="892"/>
      <c r="AC13" s="892"/>
      <c r="AD13" s="892"/>
      <c r="AE13" s="892"/>
      <c r="AF13" s="892"/>
      <c r="AG13" s="892"/>
      <c r="AH13" s="892"/>
      <c r="AI13" s="892"/>
      <c r="AJ13" s="892"/>
      <c r="AK13" s="892"/>
      <c r="AL13" s="892"/>
      <c r="AM13" s="892"/>
      <c r="AN13" s="892"/>
      <c r="AO13" s="892"/>
      <c r="AP13" s="892"/>
      <c r="AQ13" s="891"/>
      <c r="AR13" s="902"/>
      <c r="AS13" s="902"/>
      <c r="AT13" s="902"/>
    </row>
    <row r="14" spans="1:46">
      <c r="A14" s="896" t="s">
        <v>59</v>
      </c>
      <c r="B14" s="892" t="s">
        <v>59</v>
      </c>
      <c r="C14" s="895" t="s">
        <v>4233</v>
      </c>
      <c r="E14" s="940"/>
      <c r="F14" s="892"/>
      <c r="G14" s="892"/>
      <c r="H14" s="892"/>
      <c r="I14" s="892"/>
      <c r="J14" s="892"/>
      <c r="K14" s="892"/>
      <c r="L14" s="892"/>
      <c r="M14" s="892"/>
      <c r="N14" s="892"/>
      <c r="O14" s="892"/>
      <c r="P14" s="892"/>
      <c r="Q14" s="892"/>
      <c r="R14" s="891"/>
      <c r="S14" s="892"/>
      <c r="T14" s="892"/>
      <c r="U14" s="891"/>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1"/>
      <c r="AR14" s="902"/>
      <c r="AS14" s="902"/>
      <c r="AT14" s="902"/>
    </row>
    <row r="15" spans="1:46">
      <c r="A15" s="893"/>
      <c r="B15" s="892"/>
      <c r="C15" s="891"/>
      <c r="E15" s="940"/>
      <c r="F15" s="892"/>
      <c r="G15" s="892"/>
      <c r="H15" s="892"/>
      <c r="I15" s="892"/>
      <c r="J15" s="892"/>
      <c r="K15" s="892"/>
      <c r="L15" s="892"/>
      <c r="M15" s="892"/>
      <c r="N15" s="892"/>
      <c r="O15" s="892"/>
      <c r="P15" s="892"/>
      <c r="Q15" s="892"/>
      <c r="R15" s="891"/>
      <c r="S15" s="892"/>
      <c r="T15" s="892"/>
      <c r="U15" s="891"/>
      <c r="V15" s="892"/>
      <c r="W15" s="892"/>
      <c r="X15" s="892"/>
      <c r="Y15" s="892"/>
      <c r="Z15" s="892"/>
      <c r="AA15" s="892"/>
      <c r="AB15" s="892"/>
      <c r="AC15" s="892"/>
      <c r="AD15" s="892"/>
      <c r="AE15" s="892"/>
      <c r="AF15" s="892"/>
      <c r="AG15" s="892"/>
      <c r="AH15" s="892"/>
      <c r="AI15" s="892"/>
      <c r="AJ15" s="892"/>
      <c r="AK15" s="892"/>
      <c r="AL15" s="892"/>
      <c r="AM15" s="892"/>
      <c r="AN15" s="892"/>
      <c r="AO15" s="892"/>
      <c r="AP15" s="892"/>
      <c r="AQ15" s="891"/>
      <c r="AR15" s="902"/>
      <c r="AS15" s="902"/>
      <c r="AT15" s="902"/>
    </row>
    <row r="16" spans="1:46">
      <c r="A16" s="893"/>
      <c r="B16" s="892"/>
      <c r="C16" s="891"/>
      <c r="E16" s="940"/>
      <c r="F16" s="892"/>
      <c r="G16" s="892"/>
      <c r="H16" s="892"/>
      <c r="I16" s="892"/>
      <c r="J16" s="892"/>
      <c r="K16" s="892"/>
      <c r="L16" s="892"/>
      <c r="M16" s="892"/>
      <c r="N16" s="892"/>
      <c r="O16" s="892"/>
      <c r="P16" s="892"/>
      <c r="Q16" s="892"/>
      <c r="R16" s="891"/>
      <c r="S16" s="892"/>
      <c r="T16" s="892"/>
      <c r="U16" s="891"/>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1"/>
      <c r="AR16" s="902"/>
      <c r="AS16" s="902"/>
      <c r="AT16" s="902"/>
    </row>
    <row r="17" spans="1:47">
      <c r="A17" s="893"/>
      <c r="B17" s="892"/>
      <c r="C17" s="1475"/>
      <c r="E17" s="940"/>
      <c r="F17" s="892"/>
      <c r="G17" s="892"/>
      <c r="H17" s="892"/>
      <c r="I17" s="892"/>
      <c r="J17" s="892"/>
      <c r="K17" s="892"/>
      <c r="L17" s="892"/>
      <c r="M17" s="892"/>
      <c r="N17" s="892"/>
      <c r="O17" s="892"/>
      <c r="P17" s="892"/>
      <c r="Q17" s="892"/>
      <c r="R17" s="891"/>
      <c r="S17" s="892"/>
      <c r="T17" s="892"/>
      <c r="U17" s="891"/>
      <c r="V17" s="892"/>
      <c r="W17" s="892"/>
      <c r="X17" s="892"/>
      <c r="Y17" s="892"/>
      <c r="Z17" s="892"/>
      <c r="AA17" s="892"/>
      <c r="AB17" s="892"/>
      <c r="AC17" s="892"/>
      <c r="AD17" s="892"/>
      <c r="AE17" s="892"/>
      <c r="AF17" s="892"/>
      <c r="AG17" s="892"/>
      <c r="AH17" s="892"/>
      <c r="AI17" s="892"/>
      <c r="AJ17" s="892"/>
      <c r="AK17" s="892"/>
      <c r="AL17" s="892"/>
      <c r="AM17" s="892"/>
      <c r="AN17" s="892"/>
      <c r="AO17" s="892"/>
      <c r="AP17" s="892"/>
      <c r="AQ17" s="891"/>
      <c r="AR17" s="902"/>
      <c r="AS17" s="902"/>
      <c r="AT17" s="902"/>
    </row>
    <row r="18" spans="1:47">
      <c r="A18" s="893"/>
      <c r="B18" s="892"/>
      <c r="C18" s="1476"/>
      <c r="E18" s="940"/>
      <c r="F18" s="892"/>
      <c r="G18" s="892"/>
      <c r="H18" s="892"/>
      <c r="I18" s="892"/>
      <c r="J18" s="892"/>
      <c r="K18" s="892"/>
      <c r="L18" s="892"/>
      <c r="M18" s="892"/>
      <c r="N18" s="892"/>
      <c r="O18" s="892"/>
      <c r="P18" s="892"/>
      <c r="Q18" s="892"/>
      <c r="R18" s="891"/>
      <c r="S18" s="892"/>
      <c r="T18" s="892"/>
      <c r="U18" s="891"/>
      <c r="V18" s="892"/>
      <c r="W18" s="892"/>
      <c r="X18" s="892"/>
      <c r="Y18" s="892"/>
      <c r="Z18" s="892"/>
      <c r="AA18" s="892"/>
      <c r="AB18" s="892"/>
      <c r="AC18" s="892"/>
      <c r="AD18" s="892"/>
      <c r="AE18" s="892"/>
      <c r="AF18" s="892"/>
      <c r="AG18" s="892"/>
      <c r="AH18" s="892"/>
      <c r="AI18" s="892"/>
      <c r="AJ18" s="892"/>
      <c r="AK18" s="892"/>
      <c r="AL18" s="892"/>
      <c r="AM18" s="892"/>
      <c r="AN18" s="892"/>
      <c r="AO18" s="892"/>
      <c r="AP18" s="892"/>
      <c r="AQ18" s="891"/>
      <c r="AR18" s="902"/>
      <c r="AS18" s="902"/>
      <c r="AT18" s="902"/>
    </row>
    <row r="19" spans="1:47">
      <c r="A19" s="893"/>
      <c r="B19" s="892"/>
      <c r="C19" s="1476"/>
      <c r="E19" s="940"/>
      <c r="F19" s="892"/>
      <c r="G19" s="892"/>
      <c r="H19" s="892"/>
      <c r="I19" s="892"/>
      <c r="J19" s="892"/>
      <c r="K19" s="892"/>
      <c r="L19" s="892"/>
      <c r="M19" s="892"/>
      <c r="N19" s="892"/>
      <c r="O19" s="892"/>
      <c r="P19" s="892"/>
      <c r="Q19" s="892"/>
      <c r="R19" s="891"/>
      <c r="S19" s="892"/>
      <c r="T19" s="892"/>
      <c r="U19" s="891"/>
      <c r="V19" s="892"/>
      <c r="W19" s="892"/>
      <c r="X19" s="892"/>
      <c r="Y19" s="892"/>
      <c r="Z19" s="892"/>
      <c r="AA19" s="892"/>
      <c r="AB19" s="892"/>
      <c r="AC19" s="892"/>
      <c r="AD19" s="892"/>
      <c r="AE19" s="892"/>
      <c r="AF19" s="892"/>
      <c r="AG19" s="892"/>
      <c r="AH19" s="892"/>
      <c r="AI19" s="892"/>
      <c r="AJ19" s="892"/>
      <c r="AK19" s="892"/>
      <c r="AL19" s="892"/>
      <c r="AM19" s="892"/>
      <c r="AN19" s="892"/>
      <c r="AO19" s="892"/>
      <c r="AP19" s="892"/>
      <c r="AQ19" s="891"/>
      <c r="AR19" s="902"/>
      <c r="AS19" s="902"/>
      <c r="AT19" s="902"/>
    </row>
    <row r="20" spans="1:47">
      <c r="A20" s="893"/>
      <c r="B20" s="892"/>
      <c r="C20" s="891"/>
      <c r="D20" s="941"/>
      <c r="E20" s="940"/>
      <c r="F20" s="892"/>
      <c r="G20" s="892"/>
      <c r="H20" s="892"/>
      <c r="I20" s="892"/>
      <c r="J20" s="892"/>
      <c r="K20" s="892"/>
      <c r="L20" s="892"/>
      <c r="M20" s="892"/>
      <c r="N20" s="892"/>
      <c r="O20" s="892"/>
      <c r="P20" s="892"/>
      <c r="Q20" s="892"/>
      <c r="R20" s="891"/>
      <c r="S20" s="892"/>
      <c r="T20" s="892"/>
      <c r="U20" s="891"/>
      <c r="V20" s="892"/>
      <c r="W20" s="892"/>
      <c r="X20" s="892"/>
      <c r="Y20" s="892"/>
      <c r="Z20" s="892"/>
      <c r="AA20" s="892"/>
      <c r="AB20" s="892"/>
      <c r="AC20" s="892"/>
      <c r="AD20" s="892"/>
      <c r="AE20" s="892"/>
      <c r="AF20" s="892"/>
      <c r="AG20" s="892"/>
      <c r="AH20" s="892"/>
      <c r="AI20" s="892"/>
      <c r="AJ20" s="892"/>
      <c r="AK20" s="892"/>
      <c r="AL20" s="892"/>
      <c r="AM20" s="892"/>
      <c r="AN20" s="892"/>
      <c r="AO20" s="892"/>
      <c r="AP20" s="892"/>
      <c r="AQ20" s="891"/>
      <c r="AR20" s="902"/>
      <c r="AS20" s="902"/>
      <c r="AT20" s="902"/>
    </row>
    <row r="21" spans="1:47" ht="13" thickBot="1">
      <c r="A21" s="893"/>
      <c r="B21" s="892"/>
      <c r="C21" s="892"/>
      <c r="D21" s="940"/>
      <c r="E21" s="940"/>
      <c r="F21" s="892"/>
      <c r="G21" s="892"/>
      <c r="H21" s="892"/>
      <c r="I21" s="892"/>
      <c r="J21" s="892"/>
      <c r="K21" s="892"/>
      <c r="L21" s="892"/>
      <c r="M21" s="892"/>
      <c r="N21" s="892"/>
      <c r="O21" s="892"/>
      <c r="P21" s="892"/>
      <c r="Q21" s="892"/>
      <c r="R21" s="891"/>
      <c r="S21" s="892"/>
      <c r="T21" s="892"/>
      <c r="U21" s="891"/>
      <c r="V21" s="892"/>
      <c r="W21" s="892"/>
      <c r="X21" s="892"/>
      <c r="Y21" s="892"/>
      <c r="Z21" s="892"/>
      <c r="AA21" s="892"/>
      <c r="AB21" s="892"/>
      <c r="AC21" s="892"/>
      <c r="AD21" s="892"/>
      <c r="AE21" s="892"/>
      <c r="AF21" s="892"/>
      <c r="AG21" s="892"/>
      <c r="AH21" s="892"/>
      <c r="AI21" s="892"/>
      <c r="AJ21" s="892"/>
      <c r="AK21" s="892"/>
      <c r="AL21" s="892"/>
      <c r="AM21" s="892"/>
      <c r="AN21" s="892"/>
      <c r="AO21" s="892"/>
      <c r="AP21" s="892"/>
      <c r="AQ21" s="891"/>
      <c r="AR21" s="902"/>
      <c r="AS21" s="902"/>
      <c r="AT21" s="902"/>
    </row>
    <row r="22" spans="1:47" ht="13.5" thickBot="1">
      <c r="A22" s="893"/>
      <c r="B22" s="892"/>
      <c r="C22" s="892"/>
      <c r="D22" s="940"/>
      <c r="E22" s="940"/>
      <c r="F22" s="892"/>
      <c r="G22" s="892"/>
      <c r="H22" s="892"/>
      <c r="I22" s="892"/>
      <c r="J22" s="892"/>
      <c r="K22" s="892"/>
      <c r="L22" s="892"/>
      <c r="M22" s="892"/>
      <c r="N22" s="892"/>
      <c r="O22" s="892"/>
      <c r="P22" s="892"/>
      <c r="Q22" s="892"/>
      <c r="R22" s="891"/>
      <c r="S22" s="892"/>
      <c r="T22" s="892"/>
      <c r="U22" s="891"/>
      <c r="V22" s="1239"/>
      <c r="W22" s="1483" t="s">
        <v>930</v>
      </c>
      <c r="X22" s="1484"/>
      <c r="Y22" s="1484"/>
      <c r="Z22" s="1484"/>
      <c r="AA22" s="1484"/>
      <c r="AB22" s="1485"/>
      <c r="AC22" s="1483" t="s">
        <v>2748</v>
      </c>
      <c r="AD22" s="1484"/>
      <c r="AE22" s="1484"/>
      <c r="AF22" s="1484"/>
      <c r="AG22" s="1484"/>
      <c r="AH22" s="1484"/>
      <c r="AI22" s="1484"/>
      <c r="AJ22" s="1484"/>
      <c r="AK22" s="1484"/>
      <c r="AL22" s="1484"/>
      <c r="AM22" s="1485"/>
      <c r="AN22" s="1310"/>
      <c r="AO22" s="1310"/>
      <c r="AP22" s="1310"/>
      <c r="AQ22" s="1238"/>
      <c r="AR22" s="1238"/>
      <c r="AS22" s="1328"/>
      <c r="AT22" s="1328"/>
    </row>
    <row r="23" spans="1:47" ht="13" thickBot="1">
      <c r="A23" s="893"/>
      <c r="B23" s="892"/>
      <c r="C23" s="892"/>
      <c r="D23" s="940"/>
      <c r="E23" s="940"/>
      <c r="F23" s="892"/>
      <c r="G23" s="892"/>
      <c r="H23" s="892"/>
      <c r="I23" s="892"/>
      <c r="J23" s="892"/>
      <c r="K23" s="892"/>
      <c r="L23" s="892"/>
      <c r="M23" s="892"/>
      <c r="N23" s="892"/>
      <c r="O23" s="892"/>
      <c r="P23" s="892"/>
      <c r="Q23" s="892"/>
      <c r="R23" s="891"/>
      <c r="S23" s="892"/>
      <c r="T23" s="892"/>
      <c r="U23" s="891"/>
      <c r="V23" s="890"/>
      <c r="W23" s="1486"/>
      <c r="X23" s="1486"/>
      <c r="Y23" s="1486"/>
      <c r="Z23" s="1240"/>
      <c r="AA23" s="1240"/>
      <c r="AB23" s="1240"/>
      <c r="AC23" s="1240"/>
      <c r="AD23" s="1240"/>
      <c r="AE23" s="1240"/>
      <c r="AF23" s="1240"/>
      <c r="AG23" s="1240"/>
      <c r="AH23" s="1240"/>
      <c r="AI23" s="1240"/>
      <c r="AJ23" s="1240"/>
      <c r="AK23" s="1240"/>
      <c r="AL23" s="1240"/>
      <c r="AM23" s="1240"/>
      <c r="AN23" s="1311"/>
      <c r="AO23" s="1311"/>
      <c r="AP23" s="1311"/>
      <c r="AQ23" s="891"/>
      <c r="AR23" s="902"/>
      <c r="AS23" s="902"/>
      <c r="AT23" s="902"/>
    </row>
    <row r="24" spans="1:47" ht="39.5" thickBot="1">
      <c r="A24" s="996"/>
      <c r="B24" s="996"/>
      <c r="C24" s="997"/>
      <c r="D24" s="998"/>
      <c r="E24" s="998"/>
      <c r="F24" s="999"/>
      <c r="G24" s="999"/>
      <c r="H24" s="999"/>
      <c r="I24" s="1378" t="s">
        <v>362</v>
      </c>
      <c r="J24" s="1379" t="s">
        <v>359</v>
      </c>
      <c r="K24" s="1379" t="s">
        <v>360</v>
      </c>
      <c r="L24" s="1379" t="s">
        <v>361</v>
      </c>
      <c r="M24" s="1379" t="s">
        <v>5101</v>
      </c>
      <c r="N24" s="1379" t="s">
        <v>5102</v>
      </c>
      <c r="O24" s="1378" t="s">
        <v>363</v>
      </c>
      <c r="P24" s="1379" t="s">
        <v>5101</v>
      </c>
      <c r="Q24" s="1379" t="s">
        <v>5103</v>
      </c>
      <c r="R24" s="1378" t="s">
        <v>364</v>
      </c>
      <c r="S24" s="1380" t="s">
        <v>362</v>
      </c>
      <c r="T24" s="1380" t="s">
        <v>363</v>
      </c>
      <c r="U24" s="1381" t="s">
        <v>364</v>
      </c>
      <c r="V24" s="1382"/>
      <c r="W24" s="1382" t="s">
        <v>30</v>
      </c>
      <c r="X24" s="1383" t="s">
        <v>31</v>
      </c>
      <c r="Y24" s="1471" t="s">
        <v>32</v>
      </c>
      <c r="Z24" s="1472"/>
      <c r="AA24" s="1471" t="s">
        <v>33</v>
      </c>
      <c r="AB24" s="1472"/>
      <c r="AC24" s="1384"/>
      <c r="AD24" s="1385"/>
      <c r="AE24" s="1385"/>
      <c r="AF24" s="1385"/>
      <c r="AG24" s="1385"/>
      <c r="AH24" s="1385"/>
      <c r="AI24" s="1385"/>
      <c r="AJ24" s="1385"/>
      <c r="AK24" s="1385"/>
      <c r="AL24" s="1385"/>
      <c r="AM24" s="1385"/>
      <c r="AN24" s="1383"/>
      <c r="AO24" s="1379" t="s">
        <v>5101</v>
      </c>
      <c r="AP24" s="1379" t="s">
        <v>5103</v>
      </c>
      <c r="AQ24" s="1326" t="s">
        <v>1606</v>
      </c>
      <c r="AR24" s="1478" t="s">
        <v>2237</v>
      </c>
      <c r="AS24" s="1379" t="s">
        <v>5101</v>
      </c>
      <c r="AT24" s="1379" t="s">
        <v>5102</v>
      </c>
      <c r="AU24" s="1374"/>
    </row>
    <row r="25" spans="1:47" ht="26.5" thickBot="1">
      <c r="A25" s="1000"/>
      <c r="B25" s="1001"/>
      <c r="C25" s="1002" t="s">
        <v>356</v>
      </c>
      <c r="D25" s="1003" t="s">
        <v>357</v>
      </c>
      <c r="E25" s="1003" t="s">
        <v>358</v>
      </c>
      <c r="F25" s="1004" t="s">
        <v>359</v>
      </c>
      <c r="G25" s="1004" t="s">
        <v>360</v>
      </c>
      <c r="H25" s="1004" t="s">
        <v>361</v>
      </c>
      <c r="I25" s="1005" t="s">
        <v>365</v>
      </c>
      <c r="J25" s="1006"/>
      <c r="K25" s="1006"/>
      <c r="L25" s="1006"/>
      <c r="M25" s="1006"/>
      <c r="N25" s="1006"/>
      <c r="O25" s="1005" t="s">
        <v>365</v>
      </c>
      <c r="P25" s="1005"/>
      <c r="Q25" s="1005"/>
      <c r="R25" s="1005" t="s">
        <v>366</v>
      </c>
      <c r="S25" s="889" t="s">
        <v>365</v>
      </c>
      <c r="T25" s="889" t="s">
        <v>365</v>
      </c>
      <c r="U25" s="888" t="s">
        <v>366</v>
      </c>
      <c r="V25" s="886"/>
      <c r="W25" s="886" t="s">
        <v>929</v>
      </c>
      <c r="X25" s="1169" t="s">
        <v>1291</v>
      </c>
      <c r="Y25" s="1187" t="s">
        <v>1607</v>
      </c>
      <c r="Z25" s="1188" t="s">
        <v>1791</v>
      </c>
      <c r="AA25" s="1187" t="s">
        <v>2238</v>
      </c>
      <c r="AB25" s="1188" t="s">
        <v>2236</v>
      </c>
      <c r="AC25" s="1187" t="s">
        <v>2427</v>
      </c>
      <c r="AD25" s="1187" t="s">
        <v>2932</v>
      </c>
      <c r="AE25" s="887" t="s">
        <v>3199</v>
      </c>
      <c r="AF25" s="887" t="s">
        <v>3355</v>
      </c>
      <c r="AG25" s="887" t="s">
        <v>3460</v>
      </c>
      <c r="AH25" s="887" t="s">
        <v>3614</v>
      </c>
      <c r="AI25" s="887" t="s">
        <v>3753</v>
      </c>
      <c r="AJ25" s="887" t="s">
        <v>3914</v>
      </c>
      <c r="AK25" s="887" t="s">
        <v>4094</v>
      </c>
      <c r="AL25" s="887" t="s">
        <v>4100</v>
      </c>
      <c r="AM25" s="887" t="s">
        <v>4699</v>
      </c>
      <c r="AN25" s="1169" t="s">
        <v>4700</v>
      </c>
      <c r="AO25" s="1327"/>
      <c r="AP25" s="1327"/>
      <c r="AQ25" s="1326" t="s">
        <v>5099</v>
      </c>
      <c r="AR25" s="1479"/>
      <c r="AS25" s="1329"/>
      <c r="AT25" s="1329"/>
      <c r="AU25" s="1375" t="s">
        <v>5077</v>
      </c>
    </row>
    <row r="26" spans="1:47" s="860" customFormat="1" ht="13.5" thickBot="1">
      <c r="A26" s="1007" t="s">
        <v>63</v>
      </c>
      <c r="B26" s="1001" t="s">
        <v>355</v>
      </c>
      <c r="C26" s="1002" t="s">
        <v>356</v>
      </c>
      <c r="D26" s="1003"/>
      <c r="E26" s="1008"/>
      <c r="F26" s="1004"/>
      <c r="G26" s="1004"/>
      <c r="H26" s="1004"/>
      <c r="I26" s="1009" t="s">
        <v>322</v>
      </c>
      <c r="J26" s="1009" t="s">
        <v>322</v>
      </c>
      <c r="K26" s="1009" t="s">
        <v>322</v>
      </c>
      <c r="L26" s="1009" t="s">
        <v>322</v>
      </c>
      <c r="M26" s="1009"/>
      <c r="N26" s="1009"/>
      <c r="O26" s="1009" t="s">
        <v>322</v>
      </c>
      <c r="P26" s="1009"/>
      <c r="Q26" s="1009"/>
      <c r="R26" s="1009" t="s">
        <v>322</v>
      </c>
      <c r="S26" s="885" t="s">
        <v>60</v>
      </c>
      <c r="T26" s="885" t="s">
        <v>60</v>
      </c>
      <c r="U26" s="885" t="s">
        <v>60</v>
      </c>
      <c r="V26" s="884"/>
      <c r="W26" s="885" t="s">
        <v>322</v>
      </c>
      <c r="X26" s="885" t="s">
        <v>322</v>
      </c>
      <c r="Y26" s="885" t="s">
        <v>322</v>
      </c>
      <c r="Z26" s="885" t="s">
        <v>322</v>
      </c>
      <c r="AA26" s="885" t="s">
        <v>322</v>
      </c>
      <c r="AB26" s="885" t="s">
        <v>322</v>
      </c>
      <c r="AC26" s="885" t="s">
        <v>322</v>
      </c>
      <c r="AD26" s="885" t="s">
        <v>322</v>
      </c>
      <c r="AE26" s="885" t="s">
        <v>322</v>
      </c>
      <c r="AF26" s="885" t="s">
        <v>322</v>
      </c>
      <c r="AG26" s="885" t="s">
        <v>322</v>
      </c>
      <c r="AH26" s="885" t="s">
        <v>322</v>
      </c>
      <c r="AI26" s="885" t="s">
        <v>322</v>
      </c>
      <c r="AJ26" s="885" t="s">
        <v>322</v>
      </c>
      <c r="AK26" s="885" t="s">
        <v>322</v>
      </c>
      <c r="AL26" s="885"/>
      <c r="AM26" s="885" t="s">
        <v>322</v>
      </c>
      <c r="AN26" s="885"/>
      <c r="AO26" s="885"/>
      <c r="AP26" s="885"/>
      <c r="AQ26" s="885" t="s">
        <v>322</v>
      </c>
      <c r="AR26" s="904" t="s">
        <v>322</v>
      </c>
      <c r="AS26" s="1330"/>
      <c r="AT26" s="1330"/>
      <c r="AU26" s="1374"/>
    </row>
    <row r="27" spans="1:47" s="867" customFormat="1" ht="24.5" thickBot="1">
      <c r="A27" s="1010"/>
      <c r="B27" s="1011" t="s">
        <v>1</v>
      </c>
      <c r="C27" s="1012" t="s">
        <v>2149</v>
      </c>
      <c r="D27" s="1013"/>
      <c r="E27" s="1013"/>
      <c r="F27" s="1014"/>
      <c r="G27" s="1014"/>
      <c r="H27" s="1014"/>
      <c r="I27" s="1014"/>
      <c r="J27" s="1014"/>
      <c r="K27" s="1014"/>
      <c r="L27" s="1014"/>
      <c r="M27" s="1014"/>
      <c r="N27" s="1014"/>
      <c r="O27" s="1014"/>
      <c r="P27" s="1014"/>
      <c r="Q27" s="1014"/>
      <c r="R27" s="1014"/>
      <c r="S27" s="883" t="s">
        <v>534</v>
      </c>
      <c r="T27" s="883" t="s">
        <v>534</v>
      </c>
      <c r="U27" s="883" t="s">
        <v>534</v>
      </c>
      <c r="V27" s="882"/>
      <c r="W27" s="1170" t="s">
        <v>533</v>
      </c>
      <c r="X27" s="1170" t="s">
        <v>533</v>
      </c>
      <c r="Y27" s="1170" t="s">
        <v>533</v>
      </c>
      <c r="Z27" s="1170" t="s">
        <v>533</v>
      </c>
      <c r="AA27" s="1170" t="s">
        <v>533</v>
      </c>
      <c r="AB27" s="1170" t="s">
        <v>533</v>
      </c>
      <c r="AC27" s="1170" t="s">
        <v>533</v>
      </c>
      <c r="AD27" s="1170" t="s">
        <v>533</v>
      </c>
      <c r="AE27" s="1170" t="s">
        <v>533</v>
      </c>
      <c r="AF27" s="1170" t="s">
        <v>533</v>
      </c>
      <c r="AG27" s="1170" t="s">
        <v>533</v>
      </c>
      <c r="AH27" s="1170" t="s">
        <v>533</v>
      </c>
      <c r="AI27" s="1170" t="s">
        <v>533</v>
      </c>
      <c r="AJ27" s="1170" t="s">
        <v>533</v>
      </c>
      <c r="AK27" s="1170" t="s">
        <v>533</v>
      </c>
      <c r="AL27" s="1170"/>
      <c r="AM27" s="1170" t="s">
        <v>533</v>
      </c>
      <c r="AN27" s="1170"/>
      <c r="AO27" s="1170"/>
      <c r="AP27" s="1170"/>
      <c r="AQ27" s="1170" t="s">
        <v>533</v>
      </c>
      <c r="AR27" s="1170" t="s">
        <v>533</v>
      </c>
      <c r="AS27" s="1170"/>
      <c r="AT27" s="1170"/>
      <c r="AU27" s="1374"/>
    </row>
    <row r="28" spans="1:47" s="867" customFormat="1" ht="24.5" thickBot="1">
      <c r="A28" s="1015" t="s">
        <v>64</v>
      </c>
      <c r="B28" s="1480" t="s">
        <v>2150</v>
      </c>
      <c r="C28" s="1016" t="s">
        <v>2151</v>
      </c>
      <c r="D28" s="1017" t="s">
        <v>2152</v>
      </c>
      <c r="E28" s="1018" t="s">
        <v>2153</v>
      </c>
      <c r="F28" s="1019">
        <v>50</v>
      </c>
      <c r="G28" s="1020">
        <v>5</v>
      </c>
      <c r="H28" s="1019">
        <v>2</v>
      </c>
      <c r="I28" s="1021">
        <f t="shared" ref="I28:I33" si="0">F28*G28*H28</f>
        <v>500</v>
      </c>
      <c r="J28" s="1022"/>
      <c r="K28" s="1022"/>
      <c r="L28" s="1022"/>
      <c r="M28" s="1344">
        <v>0.25</v>
      </c>
      <c r="N28" s="1022">
        <f>I28*M28</f>
        <v>125</v>
      </c>
      <c r="O28" s="1021">
        <f>J28*K28*L28</f>
        <v>0</v>
      </c>
      <c r="P28" s="1344">
        <v>0.25</v>
      </c>
      <c r="Q28" s="1022">
        <f>O28*P28</f>
        <v>0</v>
      </c>
      <c r="R28" s="1021">
        <f>I28+O28</f>
        <v>500</v>
      </c>
      <c r="S28" s="641">
        <f t="shared" ref="S28:S42" si="1">I28/$C$4</f>
        <v>384.61538461538458</v>
      </c>
      <c r="T28" s="641">
        <f t="shared" ref="T28:T42" si="2">O28/$C$4</f>
        <v>0</v>
      </c>
      <c r="U28" s="641">
        <f t="shared" ref="U28:U42" si="3">S28+T28</f>
        <v>384.61538461538458</v>
      </c>
      <c r="V28" s="869"/>
      <c r="W28" s="568">
        <f>SUMIF('DTR OCT-DEC''16'!$A$12:$A$306,'RAPPORT-DETAIL'!A28,'DTR OCT-DEC''16'!$J$12:$J$306)</f>
        <v>0</v>
      </c>
      <c r="X28" s="568">
        <f>SUMIF('DTR JAN-MAR17'!$A$12:$A$507,'RAPPORT-DETAIL'!A28,'DTR JAN-MAR17'!$J$12:$J$507)</f>
        <v>0</v>
      </c>
      <c r="Y28" s="568">
        <f>SUMIF('DTR APR-MAY''17'!$A$12:$A$419,'RAPPORT-DETAIL'!A28,'DTR APR-MAY''17'!$J$12:$J$419)</f>
        <v>0</v>
      </c>
      <c r="Z28" s="568">
        <f>SUMIF('DTR JUNE''17'!$A$12:$A$233,'RAPPORT-DETAIL'!A28,'DTR JUNE''17'!$J$12:$J$233)</f>
        <v>0</v>
      </c>
      <c r="AA28" s="568">
        <f>SUMIF('DTR JULY-AUGUST''17'!$A$12:$A$498,'RAPPORT-DETAIL'!A28,'DTR JULY-AUGUST''17'!$J$12:$J$498)</f>
        <v>411</v>
      </c>
      <c r="AB28" s="568">
        <f>SUMIF('DTR SEPTEMBER''17'!$A$12:$A$303,'RAPPORT-DETAIL'!A28,'DTR SEPTEMBER''17'!$J$12:$J$303)</f>
        <v>100</v>
      </c>
      <c r="AC28" s="568">
        <f>SUMIF('DTR OCT-NOV''17'!$A$12:$A$441,'RAPPORT-DETAIL'!A28,'DTR OCT-NOV''17'!$J$12:$J$441)</f>
        <v>0</v>
      </c>
      <c r="AD28" s="568">
        <f>SUMIF('DRT DEC''17'!$A$12:$A$306,'RAPPORT-DETAIL'!A28,'DRT DEC''17'!$J$12:$J$306)</f>
        <v>0</v>
      </c>
      <c r="AE28" s="568">
        <f>SUMIF('DTR JAN-FEB 2018'!$A$12:$A$448,'RAPPORT-DETAIL'!A28,'DTR JAN-FEB 2018'!$J$12:$J$448)</f>
        <v>0</v>
      </c>
      <c r="AF28" s="568">
        <f>SUMIF('DTR MARCH''18'!$A$12:$A$265,'RAPPORT-DETAIL'!A28,'DTR MARCH''18'!$J$12:$J$265)</f>
        <v>0</v>
      </c>
      <c r="AG28" s="568">
        <f>SUMIF('DTR APRIL''18'!$A$12:$A$206,'RAPPORT-DETAIL'!A28,'DTR APRIL''18'!$J$12:$J$206)</f>
        <v>0</v>
      </c>
      <c r="AH28" s="568">
        <f>SUMIF('DTR MAY''18'!A$12:$A$247,'RAPPORT-DETAIL'!A28,'DTR MAY''18'!$J$12:$J$247)</f>
        <v>0</v>
      </c>
      <c r="AI28" s="568">
        <f ca="1">SUMIF('DTR JUNE''18'!$A$12:$B$220,'RAPPORT-DETAIL'!A28,'DTR JUNE''18'!$J$12:$J$220)</f>
        <v>0</v>
      </c>
      <c r="AJ28" s="568">
        <f ca="1">SUMIF('DTR JULY''18'!$A$12:$B$253,'RAPPORT-DETAIL'!A28,'DTR JULY''18'!$J$12:$J$253)</f>
        <v>0</v>
      </c>
      <c r="AK28" s="568">
        <f>SUMIF('DTR AUGUST''18'!$A$12:$A$305,'RAPPORT-DETAIL'!A28,'DTR AUGUST''18'!$J$12:$J$305)</f>
        <v>0</v>
      </c>
      <c r="AL28" s="568">
        <f>SUMIF('DTR SEPTEMBER''18'!$A$12:$A$302,'RAPPORT-DETAIL'!A28,'DTR SEPTEMBER''18'!$J$12:$J$302)</f>
        <v>0</v>
      </c>
      <c r="AM28" s="568">
        <f>SUMIF('DTR-OCT-NOV''18'!$A$16:$A$703,'RAPPORT-DETAIL'!A28:A164,'DTR-OCT-NOV''18'!$J$16:$J$703)</f>
        <v>0</v>
      </c>
      <c r="AN28" s="568">
        <f>SUMIF('DTR-DEC''18'!$A$14:$A$560,'RAPPORT-DETAIL'!A28,'DTR-DEC''18'!$J$14:$J$560)</f>
        <v>0</v>
      </c>
      <c r="AO28" s="1359">
        <v>0.25</v>
      </c>
      <c r="AP28" s="568">
        <f>R28*AO28</f>
        <v>125</v>
      </c>
      <c r="AQ28" s="565">
        <f ca="1">SUM(W28:AN28)</f>
        <v>511</v>
      </c>
      <c r="AR28" s="1174">
        <f t="shared" ref="AR28:AR51" ca="1" si="4">AQ28/R28</f>
        <v>1.022</v>
      </c>
      <c r="AS28" s="1174">
        <v>0.25</v>
      </c>
      <c r="AT28" s="1360">
        <f ca="1">AQ28*AS28</f>
        <v>127.75</v>
      </c>
      <c r="AU28" s="1372" t="s">
        <v>5078</v>
      </c>
    </row>
    <row r="29" spans="1:47" s="867" customFormat="1" ht="24.5" thickBot="1">
      <c r="A29" s="1023" t="s">
        <v>2139</v>
      </c>
      <c r="B29" s="1481"/>
      <c r="C29" s="1024" t="s">
        <v>2154</v>
      </c>
      <c r="D29" s="1017" t="s">
        <v>2152</v>
      </c>
      <c r="E29" s="455" t="s">
        <v>2153</v>
      </c>
      <c r="F29" s="1025">
        <v>150</v>
      </c>
      <c r="G29" s="1026">
        <v>30</v>
      </c>
      <c r="H29" s="1025">
        <v>2</v>
      </c>
      <c r="I29" s="1027">
        <f t="shared" si="0"/>
        <v>9000</v>
      </c>
      <c r="J29" s="1028"/>
      <c r="K29" s="1028"/>
      <c r="L29" s="1028"/>
      <c r="M29" s="1332">
        <v>0.25</v>
      </c>
      <c r="N29" s="1345">
        <f t="shared" ref="N29:N90" si="5">I29*M29</f>
        <v>2250</v>
      </c>
      <c r="O29" s="1029">
        <f t="shared" ref="O29:O37" si="6">J29*K29*L29</f>
        <v>0</v>
      </c>
      <c r="P29" s="1332">
        <v>0.25</v>
      </c>
      <c r="Q29" s="1345">
        <f t="shared" ref="Q29:Q90" si="7">O29*P29</f>
        <v>0</v>
      </c>
      <c r="R29" s="1027">
        <f>O29+I29</f>
        <v>9000</v>
      </c>
      <c r="S29" s="641">
        <f t="shared" si="1"/>
        <v>6923.0769230769229</v>
      </c>
      <c r="T29" s="641">
        <f t="shared" si="2"/>
        <v>0</v>
      </c>
      <c r="U29" s="641">
        <f t="shared" si="3"/>
        <v>6923.0769230769229</v>
      </c>
      <c r="V29" s="869"/>
      <c r="W29" s="568">
        <f>SUMIF('DTR OCT-DEC''16'!$A$12:$A$306,'RAPPORT-DETAIL'!A29,'DTR OCT-DEC''16'!$J$12:$J$306)</f>
        <v>0</v>
      </c>
      <c r="X29" s="568">
        <f>SUMIF('DTR JAN-MAR17'!$A$12:$A$507,'RAPPORT-DETAIL'!A29,'DTR JAN-MAR17'!$J$12:$J$507)</f>
        <v>0</v>
      </c>
      <c r="Y29" s="568">
        <f>SUMIF('DTR APR-MAY''17'!$A$12:$A$419,'RAPPORT-DETAIL'!A29,'DTR APR-MAY''17'!$J$12:$J$419)</f>
        <v>0</v>
      </c>
      <c r="Z29" s="568">
        <f>SUMIF('DTR JUNE''17'!$A$12:$A$233,'RAPPORT-DETAIL'!A29,'DTR JUNE''17'!$J$12:$J$233)</f>
        <v>0</v>
      </c>
      <c r="AA29" s="568">
        <f>SUMIF('DTR JULY-AUGUST''17'!$A$12:$A$498,'RAPPORT-DETAIL'!A29,'DTR JULY-AUGUST''17'!$J$12:$J$498)</f>
        <v>880</v>
      </c>
      <c r="AB29" s="568">
        <f>SUMIF('DTR SEPTEMBER''17'!$A$12:$A$303,'RAPPORT-DETAIL'!A29,'DTR SEPTEMBER''17'!$J$12:$J$303)</f>
        <v>4084</v>
      </c>
      <c r="AC29" s="568">
        <f>SUMIF('DTR OCT-NOV''17'!$A$12:$A$441,'RAPPORT-DETAIL'!A29,'DTR OCT-NOV''17'!$J$12:$J$441)</f>
        <v>0</v>
      </c>
      <c r="AD29" s="568">
        <f>SUMIF('DRT DEC''17'!$A$12:$A$306,'RAPPORT-DETAIL'!A29,'DRT DEC''17'!$J$12:$J$306)</f>
        <v>0</v>
      </c>
      <c r="AE29" s="568">
        <f>SUMIF('DTR JAN-FEB 2018'!$A$12:$A$448,'RAPPORT-DETAIL'!A29,'DTR JAN-FEB 2018'!$J$12:$J$448)</f>
        <v>0</v>
      </c>
      <c r="AF29" s="568">
        <f>SUMIF('DTR MARCH''18'!$A$12:$A$265,'RAPPORT-DETAIL'!A29,'DTR MARCH''18'!$J$12:$J$265)</f>
        <v>0</v>
      </c>
      <c r="AG29" s="568">
        <f>SUMIF('DTR APRIL''18'!$A$12:$A$206,'RAPPORT-DETAIL'!A29,'DTR APRIL''18'!$J$12:$J$206)</f>
        <v>0</v>
      </c>
      <c r="AH29" s="568">
        <f>SUMIF('DTR MAY''18'!A$12:$A$247,'RAPPORT-DETAIL'!A29,'DTR MAY''18'!$J$12:$J$247)</f>
        <v>1915</v>
      </c>
      <c r="AI29" s="568">
        <f ca="1">SUMIF('DTR JUNE''18'!$A$12:$B$220,'RAPPORT-DETAIL'!A29,'DTR JUNE''18'!$J$12:$J$220)</f>
        <v>0</v>
      </c>
      <c r="AJ29" s="568">
        <f ca="1">SUMIF('DTR JULY''18'!$A$12:$B$253,'RAPPORT-DETAIL'!A29,'DTR JULY''18'!$J$12:$J$253)</f>
        <v>0</v>
      </c>
      <c r="AK29" s="568">
        <f>SUMIF('DTR AUGUST''18'!$A$12:$A$305,'RAPPORT-DETAIL'!A29,'DTR AUGUST''18'!$J$12:$J$305)</f>
        <v>0</v>
      </c>
      <c r="AL29" s="568">
        <f>SUMIF('DTR SEPTEMBER''18'!$A$12:$A$302,'RAPPORT-DETAIL'!A29,'DTR SEPTEMBER''18'!$J$12:$J$302)</f>
        <v>0</v>
      </c>
      <c r="AM29" s="1325">
        <f>SUMIF('DTR-OCT-NOV''18'!$A$16:$A$703,'RAPPORT-DETAIL'!A29:A165,'DTR-OCT-NOV''18'!$J$16:$J$703)</f>
        <v>5603.48</v>
      </c>
      <c r="AN29" s="568">
        <f>SUMIF('DTR-DEC''18'!$A$14:$A$560,'RAPPORT-DETAIL'!A29,'DTR-DEC''18'!$J$14:$J$560)</f>
        <v>-2495</v>
      </c>
      <c r="AO29" s="1359">
        <v>0.25</v>
      </c>
      <c r="AP29" s="568">
        <f t="shared" ref="AP29:AP90" si="8">R29*AO29</f>
        <v>2250</v>
      </c>
      <c r="AQ29" s="565">
        <f t="shared" ref="AQ29:AQ39" ca="1" si="9">SUM(W29:AN29)</f>
        <v>9987.48</v>
      </c>
      <c r="AR29" s="1174">
        <f t="shared" ca="1" si="4"/>
        <v>1.10972</v>
      </c>
      <c r="AS29" s="1174">
        <v>0.25</v>
      </c>
      <c r="AT29" s="1360">
        <f t="shared" ref="AT29:AT90" ca="1" si="10">AQ29*AS29</f>
        <v>2496.87</v>
      </c>
      <c r="AU29" s="1372" t="s">
        <v>5079</v>
      </c>
    </row>
    <row r="30" spans="1:47" s="867" customFormat="1" ht="24.5" thickBot="1">
      <c r="A30" s="507" t="s">
        <v>65</v>
      </c>
      <c r="B30" s="1481"/>
      <c r="C30" s="1030" t="s">
        <v>2155</v>
      </c>
      <c r="D30" s="1017" t="s">
        <v>2152</v>
      </c>
      <c r="E30" s="455" t="s">
        <v>2153</v>
      </c>
      <c r="F30" s="1025">
        <v>160</v>
      </c>
      <c r="G30" s="1026">
        <v>30</v>
      </c>
      <c r="H30" s="1025">
        <v>1</v>
      </c>
      <c r="I30" s="1027">
        <f t="shared" si="0"/>
        <v>4800</v>
      </c>
      <c r="J30" s="1028"/>
      <c r="K30" s="1028"/>
      <c r="L30" s="1028"/>
      <c r="M30" s="1332">
        <v>0.25</v>
      </c>
      <c r="N30" s="1345">
        <f t="shared" si="5"/>
        <v>1200</v>
      </c>
      <c r="O30" s="1029">
        <f t="shared" si="6"/>
        <v>0</v>
      </c>
      <c r="P30" s="1332">
        <v>0.25</v>
      </c>
      <c r="Q30" s="1345">
        <f t="shared" si="7"/>
        <v>0</v>
      </c>
      <c r="R30" s="1027">
        <f>O30+I30</f>
        <v>4800</v>
      </c>
      <c r="S30" s="641">
        <f t="shared" si="1"/>
        <v>3692.3076923076924</v>
      </c>
      <c r="T30" s="641">
        <f t="shared" si="2"/>
        <v>0</v>
      </c>
      <c r="U30" s="641">
        <f t="shared" si="3"/>
        <v>3692.3076923076924</v>
      </c>
      <c r="V30" s="869"/>
      <c r="W30" s="568">
        <f>SUMIF('DTR OCT-DEC''16'!$A$12:$A$306,'RAPPORT-DETAIL'!A30,'DTR OCT-DEC''16'!$J$12:$J$306)</f>
        <v>0</v>
      </c>
      <c r="X30" s="568">
        <f>SUMIF('DTR JAN-MAR17'!$A$12:$A$507,'RAPPORT-DETAIL'!A30,'DTR JAN-MAR17'!$J$12:$J$507)</f>
        <v>0</v>
      </c>
      <c r="Y30" s="568">
        <f>SUMIF('DTR APR-MAY''17'!$A$12:$A$419,'RAPPORT-DETAIL'!A30,'DTR APR-MAY''17'!$J$12:$J$419)</f>
        <v>0</v>
      </c>
      <c r="Z30" s="568">
        <f>SUMIF('DTR JUNE''17'!$A$12:$A$233,'RAPPORT-DETAIL'!A30,'DTR JUNE''17'!$J$12:$J$233)</f>
        <v>0</v>
      </c>
      <c r="AA30" s="568">
        <f>SUMIF('DTR JULY-AUGUST''17'!$A$12:$A$498,'RAPPORT-DETAIL'!A30,'DTR JULY-AUGUST''17'!$J$12:$J$498)</f>
        <v>0</v>
      </c>
      <c r="AB30" s="568">
        <f>SUMIF('DTR SEPTEMBER''17'!$A$12:$A$303,'RAPPORT-DETAIL'!A30,'DTR SEPTEMBER''17'!$J$12:$J$303)</f>
        <v>3642</v>
      </c>
      <c r="AC30" s="568">
        <f>SUMIF('DTR OCT-NOV''17'!$A$12:$A$441,'RAPPORT-DETAIL'!A30,'DTR OCT-NOV''17'!$J$12:$J$441)</f>
        <v>0</v>
      </c>
      <c r="AD30" s="568">
        <f>SUMIF('DRT DEC''17'!$A$12:$A$306,'RAPPORT-DETAIL'!A30,'DRT DEC''17'!$J$12:$J$306)</f>
        <v>0</v>
      </c>
      <c r="AE30" s="568">
        <f>SUMIF('DTR JAN-FEB 2018'!$A$12:$A$448,'RAPPORT-DETAIL'!A30,'DTR JAN-FEB 2018'!$J$12:$J$448)</f>
        <v>0</v>
      </c>
      <c r="AF30" s="568">
        <f>SUMIF('DTR MARCH''18'!$A$12:$A$265,'RAPPORT-DETAIL'!A30,'DTR MARCH''18'!$J$12:$J$265)</f>
        <v>0</v>
      </c>
      <c r="AG30" s="568">
        <f>SUMIF('DTR APRIL''18'!$A$12:$A$206,'RAPPORT-DETAIL'!A30,'DTR APRIL''18'!$J$12:$J$206)</f>
        <v>0</v>
      </c>
      <c r="AH30" s="568">
        <f>SUMIF('DTR MAY''18'!A$12:$A$247,'RAPPORT-DETAIL'!A30,'DTR MAY''18'!$J$12:$J$247)</f>
        <v>0</v>
      </c>
      <c r="AI30" s="568">
        <f ca="1">SUMIF('DTR JUNE''18'!$A$12:$B$220,'RAPPORT-DETAIL'!A30,'DTR JUNE''18'!$J$12:$J$220)</f>
        <v>0</v>
      </c>
      <c r="AJ30" s="568">
        <f ca="1">SUMIF('DTR JULY''18'!$A$12:$B$253,'RAPPORT-DETAIL'!A30,'DTR JULY''18'!$J$12:$J$253)</f>
        <v>0</v>
      </c>
      <c r="AK30" s="568">
        <f>SUMIF('DTR AUGUST''18'!$A$12:$A$305,'RAPPORT-DETAIL'!A30,'DTR AUGUST''18'!$J$12:$J$305)</f>
        <v>0</v>
      </c>
      <c r="AL30" s="568">
        <f>SUMIF('DTR SEPTEMBER''18'!$A$12:$A$302,'RAPPORT-DETAIL'!A30,'DTR SEPTEMBER''18'!$J$12:$J$302)</f>
        <v>2850</v>
      </c>
      <c r="AM30" s="568">
        <f>SUMIF('DTR-OCT-NOV''18'!$A$16:$A$703,'RAPPORT-DETAIL'!A30:A166,'DTR-OCT-NOV''18'!$J$16:$J$703)</f>
        <v>0</v>
      </c>
      <c r="AN30" s="568">
        <f>SUMIF('DTR-DEC''18'!$A$14:$A$560,'RAPPORT-DETAIL'!A30,'DTR-DEC''18'!$J$14:$J$560)</f>
        <v>0</v>
      </c>
      <c r="AO30" s="1359">
        <v>0.25</v>
      </c>
      <c r="AP30" s="568">
        <f t="shared" si="8"/>
        <v>1200</v>
      </c>
      <c r="AQ30" s="565">
        <f t="shared" ca="1" si="9"/>
        <v>6492</v>
      </c>
      <c r="AR30" s="1174">
        <f t="shared" ca="1" si="4"/>
        <v>1.3525</v>
      </c>
      <c r="AS30" s="1174">
        <v>0.25</v>
      </c>
      <c r="AT30" s="1360">
        <f t="shared" ca="1" si="10"/>
        <v>1623</v>
      </c>
      <c r="AU30" s="1372" t="s">
        <v>5079</v>
      </c>
    </row>
    <row r="31" spans="1:47" s="867" customFormat="1" ht="24.5" thickBot="1">
      <c r="A31" s="507" t="s">
        <v>78</v>
      </c>
      <c r="B31" s="1481"/>
      <c r="C31" s="1031" t="s">
        <v>2156</v>
      </c>
      <c r="D31" s="1017" t="s">
        <v>2152</v>
      </c>
      <c r="E31" s="446" t="s">
        <v>2153</v>
      </c>
      <c r="F31" s="1032">
        <v>5</v>
      </c>
      <c r="G31" s="1033">
        <v>3000</v>
      </c>
      <c r="H31" s="1032">
        <v>1</v>
      </c>
      <c r="I31" s="1034">
        <f t="shared" si="0"/>
        <v>15000</v>
      </c>
      <c r="J31" s="1034"/>
      <c r="K31" s="1034"/>
      <c r="L31" s="1034"/>
      <c r="M31" s="1333">
        <v>0.25</v>
      </c>
      <c r="N31" s="1346">
        <f t="shared" si="5"/>
        <v>3750</v>
      </c>
      <c r="O31" s="1029">
        <f t="shared" si="6"/>
        <v>0</v>
      </c>
      <c r="P31" s="1333">
        <v>0.25</v>
      </c>
      <c r="Q31" s="1346">
        <f t="shared" si="7"/>
        <v>0</v>
      </c>
      <c r="R31" s="1034">
        <f>O31+I31</f>
        <v>15000</v>
      </c>
      <c r="S31" s="641">
        <f t="shared" si="1"/>
        <v>11538.461538461537</v>
      </c>
      <c r="T31" s="641">
        <f t="shared" si="2"/>
        <v>0</v>
      </c>
      <c r="U31" s="641">
        <f t="shared" si="3"/>
        <v>11538.461538461537</v>
      </c>
      <c r="V31" s="869"/>
      <c r="W31" s="568">
        <f>SUMIF('DTR OCT-DEC''16'!$A$12:$A$306,'RAPPORT-DETAIL'!A31,'DTR OCT-DEC''16'!$J$12:$J$306)</f>
        <v>0</v>
      </c>
      <c r="X31" s="568">
        <f>SUMIF('DTR JAN-MAR17'!$A$12:$A$507,'RAPPORT-DETAIL'!A31,'DTR JAN-MAR17'!$J$12:$J$507)</f>
        <v>0</v>
      </c>
      <c r="Y31" s="568">
        <f>SUMIF('DTR APR-MAY''17'!$A$12:$A$419,'RAPPORT-DETAIL'!A31,'DTR APR-MAY''17'!$J$12:$J$419)</f>
        <v>910</v>
      </c>
      <c r="Z31" s="568">
        <f>SUMIF('DTR JUNE''17'!$A$12:$A$233,'RAPPORT-DETAIL'!A31,'DTR JUNE''17'!$J$12:$J$233)</f>
        <v>0</v>
      </c>
      <c r="AA31" s="568">
        <f>SUMIF('DTR JULY-AUGUST''17'!$A$12:$A$498,'RAPPORT-DETAIL'!A31,'DTR JULY-AUGUST''17'!$J$12:$J$498)</f>
        <v>0</v>
      </c>
      <c r="AB31" s="568">
        <f>SUMIF('DTR SEPTEMBER''17'!$A$12:$A$303,'RAPPORT-DETAIL'!A31,'DTR SEPTEMBER''17'!$J$12:$J$303)</f>
        <v>12459.3</v>
      </c>
      <c r="AC31" s="568">
        <f>SUMIF('DTR OCT-NOV''17'!$A$12:$A$441,'RAPPORT-DETAIL'!A31,'DTR OCT-NOV''17'!$J$12:$J$441)</f>
        <v>0</v>
      </c>
      <c r="AD31" s="568">
        <f>SUMIF('DRT DEC''17'!$A$12:$A$306,'RAPPORT-DETAIL'!A31,'DRT DEC''17'!$J$12:$J$306)</f>
        <v>0</v>
      </c>
      <c r="AE31" s="568">
        <f>SUMIF('DTR JAN-FEB 2018'!$A$12:$A$448,'RAPPORT-DETAIL'!A31,'DTR JAN-FEB 2018'!$J$12:$J$448)</f>
        <v>0</v>
      </c>
      <c r="AF31" s="568">
        <f>SUMIF('DTR MARCH''18'!$A$12:$A$265,'RAPPORT-DETAIL'!A31,'DTR MARCH''18'!$J$12:$J$265)</f>
        <v>0</v>
      </c>
      <c r="AG31" s="568">
        <f>SUMIF('DTR APRIL''18'!$A$12:$A$206,'RAPPORT-DETAIL'!A31,'DTR APRIL''18'!$J$12:$J$206)</f>
        <v>0</v>
      </c>
      <c r="AH31" s="568">
        <f>SUMIF('DTR MAY''18'!A$12:$A$247,'RAPPORT-DETAIL'!A31,'DTR MAY''18'!$J$12:$J$247)</f>
        <v>0</v>
      </c>
      <c r="AI31" s="568">
        <f ca="1">SUMIF('DTR JUNE''18'!$A$12:$B$220,'RAPPORT-DETAIL'!A31,'DTR JUNE''18'!$J$12:$J$220)</f>
        <v>0</v>
      </c>
      <c r="AJ31" s="568">
        <f ca="1">SUMIF('DTR JULY''18'!$A$12:$B$253,'RAPPORT-DETAIL'!A31,'DTR JULY''18'!$J$12:$J$253)</f>
        <v>0</v>
      </c>
      <c r="AK31" s="568">
        <f>SUMIF('DTR AUGUST''18'!$A$12:$A$305,'RAPPORT-DETAIL'!A31,'DTR AUGUST''18'!$J$12:$J$305)</f>
        <v>0</v>
      </c>
      <c r="AL31" s="568">
        <f>SUMIF('DTR SEPTEMBER''18'!$A$12:$A$302,'RAPPORT-DETAIL'!A31,'DTR SEPTEMBER''18'!$J$12:$J$302)</f>
        <v>72</v>
      </c>
      <c r="AM31" s="568">
        <f>SUMIF('DTR-OCT-NOV''18'!$A$16:$A$703,'RAPPORT-DETAIL'!A31:A167,'DTR-OCT-NOV''18'!$J$16:$J$703)</f>
        <v>0</v>
      </c>
      <c r="AN31" s="568">
        <f>SUMIF('DTR-DEC''18'!$A$14:$A$560,'RAPPORT-DETAIL'!A31,'DTR-DEC''18'!$J$14:$J$560)</f>
        <v>0</v>
      </c>
      <c r="AO31" s="1359">
        <v>0.25</v>
      </c>
      <c r="AP31" s="568">
        <f t="shared" si="8"/>
        <v>3750</v>
      </c>
      <c r="AQ31" s="565">
        <f t="shared" ca="1" si="9"/>
        <v>13441.3</v>
      </c>
      <c r="AR31" s="1174">
        <f t="shared" ca="1" si="4"/>
        <v>0.89608666666666659</v>
      </c>
      <c r="AS31" s="1174">
        <v>0.25</v>
      </c>
      <c r="AT31" s="1360">
        <f t="shared" ca="1" si="10"/>
        <v>3360.3249999999998</v>
      </c>
      <c r="AU31" s="1374" t="s">
        <v>5078</v>
      </c>
    </row>
    <row r="32" spans="1:47" s="867" customFormat="1" ht="22.5" thickBot="1">
      <c r="A32" s="507" t="s">
        <v>79</v>
      </c>
      <c r="B32" s="1481"/>
      <c r="C32" s="1031" t="s">
        <v>2157</v>
      </c>
      <c r="D32" s="1017" t="s">
        <v>2152</v>
      </c>
      <c r="E32" s="455" t="s">
        <v>2153</v>
      </c>
      <c r="F32" s="1025">
        <v>250</v>
      </c>
      <c r="G32" s="1026">
        <v>10</v>
      </c>
      <c r="H32" s="1025">
        <v>1</v>
      </c>
      <c r="I32" s="1027">
        <f t="shared" si="0"/>
        <v>2500</v>
      </c>
      <c r="J32" s="1028"/>
      <c r="K32" s="1028"/>
      <c r="L32" s="1028"/>
      <c r="M32" s="1332">
        <v>0.25</v>
      </c>
      <c r="N32" s="1345">
        <f t="shared" si="5"/>
        <v>625</v>
      </c>
      <c r="O32" s="1029">
        <f t="shared" si="6"/>
        <v>0</v>
      </c>
      <c r="P32" s="1332">
        <v>0.25</v>
      </c>
      <c r="Q32" s="1345">
        <f t="shared" si="7"/>
        <v>0</v>
      </c>
      <c r="R32" s="1027">
        <f>I32+O32</f>
        <v>2500</v>
      </c>
      <c r="S32" s="641">
        <f t="shared" si="1"/>
        <v>1923.0769230769231</v>
      </c>
      <c r="T32" s="641">
        <f t="shared" si="2"/>
        <v>0</v>
      </c>
      <c r="U32" s="641">
        <f t="shared" si="3"/>
        <v>1923.0769230769231</v>
      </c>
      <c r="V32" s="869"/>
      <c r="W32" s="568">
        <f>SUMIF('DTR OCT-DEC''16'!$A$12:$A$306,'RAPPORT-DETAIL'!A32,'DTR OCT-DEC''16'!$J$12:$J$306)</f>
        <v>0</v>
      </c>
      <c r="X32" s="568">
        <f>SUMIF('DTR JAN-MAR17'!$A$12:$A$507,'RAPPORT-DETAIL'!A32,'DTR JAN-MAR17'!$J$12:$J$507)</f>
        <v>0</v>
      </c>
      <c r="Y32" s="568">
        <f>SUMIF('DTR APR-MAY''17'!$A$12:$A$419,'RAPPORT-DETAIL'!A32,'DTR APR-MAY''17'!$J$12:$J$419)</f>
        <v>0</v>
      </c>
      <c r="Z32" s="568">
        <f>SUMIF('DTR JUNE''17'!$A$12:$A$233,'RAPPORT-DETAIL'!A32,'DTR JUNE''17'!$J$12:$J$233)</f>
        <v>0</v>
      </c>
      <c r="AA32" s="568">
        <f>SUMIF('DTR JULY-AUGUST''17'!$A$12:$A$498,'RAPPORT-DETAIL'!A32,'DTR JULY-AUGUST''17'!$J$12:$J$498)</f>
        <v>0</v>
      </c>
      <c r="AB32" s="568">
        <f>SUMIF('DTR SEPTEMBER''17'!$A$12:$A$303,'RAPPORT-DETAIL'!A32,'DTR SEPTEMBER''17'!$J$12:$J$303)</f>
        <v>0</v>
      </c>
      <c r="AC32" s="568">
        <f>SUMIF('DTR OCT-NOV''17'!$A$12:$A$441,'RAPPORT-DETAIL'!A32,'DTR OCT-NOV''17'!$J$12:$J$441)</f>
        <v>0</v>
      </c>
      <c r="AD32" s="568">
        <f>SUMIF('DRT DEC''17'!$A$12:$A$306,'RAPPORT-DETAIL'!A32,'DRT DEC''17'!$J$12:$J$306)</f>
        <v>0</v>
      </c>
      <c r="AE32" s="568">
        <f>SUMIF('DTR JAN-FEB 2018'!$A$12:$A$448,'RAPPORT-DETAIL'!A32,'DTR JAN-FEB 2018'!$J$12:$J$448)</f>
        <v>596</v>
      </c>
      <c r="AF32" s="568">
        <f>SUMIF('DTR MARCH''18'!$A$12:$A$265,'RAPPORT-DETAIL'!A32,'DTR MARCH''18'!$J$12:$J$265)</f>
        <v>0</v>
      </c>
      <c r="AG32" s="568">
        <f>SUMIF('DTR APRIL''18'!$A$12:$A$206,'RAPPORT-DETAIL'!A32,'DTR APRIL''18'!$J$12:$J$206)</f>
        <v>0</v>
      </c>
      <c r="AH32" s="568">
        <f>SUMIF('DTR MAY''18'!A$12:$A$247,'RAPPORT-DETAIL'!A32,'DTR MAY''18'!$J$12:$J$247)</f>
        <v>0</v>
      </c>
      <c r="AI32" s="568">
        <f ca="1">SUMIF('DTR JUNE''18'!$A$12:$B$220,'RAPPORT-DETAIL'!A32,'DTR JUNE''18'!$J$12:$J$220)</f>
        <v>0</v>
      </c>
      <c r="AJ32" s="568">
        <f ca="1">SUMIF('DTR JULY''18'!$A$12:$B$253,'RAPPORT-DETAIL'!A32,'DTR JULY''18'!$J$12:$J$253)</f>
        <v>0</v>
      </c>
      <c r="AK32" s="568">
        <f>SUMIF('DTR AUGUST''18'!$A$12:$A$305,'RAPPORT-DETAIL'!A32,'DTR AUGUST''18'!$J$12:$J$305)</f>
        <v>0</v>
      </c>
      <c r="AL32" s="568">
        <f>SUMIF('DTR SEPTEMBER''18'!$A$12:$A$302,'RAPPORT-DETAIL'!A32,'DTR SEPTEMBER''18'!$J$12:$J$302)</f>
        <v>0</v>
      </c>
      <c r="AM32" s="568">
        <f>SUMIF('DTR-OCT-NOV''18'!$A$16:$A$703,'RAPPORT-DETAIL'!A32:A168,'DTR-OCT-NOV''18'!$J$16:$J$703)</f>
        <v>0</v>
      </c>
      <c r="AN32" s="568">
        <f>SUMIF('DTR-DEC''18'!$A$14:$A$560,'RAPPORT-DETAIL'!A32,'DTR-DEC''18'!$J$14:$J$560)</f>
        <v>0</v>
      </c>
      <c r="AO32" s="1359">
        <v>0.25</v>
      </c>
      <c r="AP32" s="568">
        <f t="shared" si="8"/>
        <v>625</v>
      </c>
      <c r="AQ32" s="565">
        <f t="shared" ca="1" si="9"/>
        <v>596</v>
      </c>
      <c r="AR32" s="1174">
        <f t="shared" ca="1" si="4"/>
        <v>0.2384</v>
      </c>
      <c r="AS32" s="1174">
        <v>0.25</v>
      </c>
      <c r="AT32" s="1360">
        <f t="shared" ca="1" si="10"/>
        <v>149</v>
      </c>
      <c r="AU32" s="1374" t="s">
        <v>5078</v>
      </c>
    </row>
    <row r="33" spans="1:47" s="867" customFormat="1" ht="36.5" thickBot="1">
      <c r="A33" s="507" t="s">
        <v>71</v>
      </c>
      <c r="B33" s="1481"/>
      <c r="C33" s="1030" t="s">
        <v>2158</v>
      </c>
      <c r="D33" s="1017" t="s">
        <v>2152</v>
      </c>
      <c r="E33" s="431" t="s">
        <v>44</v>
      </c>
      <c r="F33" s="1032">
        <v>75</v>
      </c>
      <c r="G33" s="1033">
        <v>25</v>
      </c>
      <c r="H33" s="1032">
        <v>5</v>
      </c>
      <c r="I33" s="1034">
        <f t="shared" si="0"/>
        <v>9375</v>
      </c>
      <c r="J33" s="1035">
        <v>75</v>
      </c>
      <c r="K33" s="1035">
        <v>25</v>
      </c>
      <c r="L33" s="1035">
        <v>5</v>
      </c>
      <c r="M33" s="1334">
        <v>0.25</v>
      </c>
      <c r="N33" s="1347">
        <f t="shared" si="5"/>
        <v>2343.75</v>
      </c>
      <c r="O33" s="1034">
        <f t="shared" si="6"/>
        <v>9375</v>
      </c>
      <c r="P33" s="1334">
        <v>0.25</v>
      </c>
      <c r="Q33" s="1347">
        <f t="shared" si="7"/>
        <v>2343.75</v>
      </c>
      <c r="R33" s="1034">
        <f>I33+O33</f>
        <v>18750</v>
      </c>
      <c r="S33" s="569">
        <f t="shared" si="1"/>
        <v>7211.538461538461</v>
      </c>
      <c r="T33" s="569">
        <f t="shared" si="2"/>
        <v>7211.538461538461</v>
      </c>
      <c r="U33" s="569">
        <f t="shared" si="3"/>
        <v>14423.076923076922</v>
      </c>
      <c r="V33" s="443"/>
      <c r="W33" s="568">
        <f>SUMIF('DTR OCT-DEC''16'!$A$12:$A$306,'RAPPORT-DETAIL'!A33,'DTR OCT-DEC''16'!$J$12:$J$306)</f>
        <v>0</v>
      </c>
      <c r="X33" s="568">
        <f>SUMIF('DTR JAN-MAR17'!$A$12:$A$507,'RAPPORT-DETAIL'!A33,'DTR JAN-MAR17'!$J$12:$J$507)</f>
        <v>0</v>
      </c>
      <c r="Y33" s="568">
        <f>SUMIF('DTR APR-MAY''17'!$A$12:$A$419,'RAPPORT-DETAIL'!A33,'DTR APR-MAY''17'!$J$12:$J$419)</f>
        <v>0</v>
      </c>
      <c r="Z33" s="568">
        <f>SUMIF('DTR JUNE''17'!$A$12:$A$233,'RAPPORT-DETAIL'!A33,'DTR JUNE''17'!$J$12:$J$233)</f>
        <v>0</v>
      </c>
      <c r="AA33" s="568">
        <f>SUMIF('DTR JULY-AUGUST''17'!$A$12:$A$498,'RAPPORT-DETAIL'!A33,'DTR JULY-AUGUST''17'!$J$12:$J$498)</f>
        <v>0</v>
      </c>
      <c r="AB33" s="568">
        <f>SUMIF('DTR SEPTEMBER''17'!$A$12:$A$303,'RAPPORT-DETAIL'!A33,'DTR SEPTEMBER''17'!$J$12:$J$303)</f>
        <v>931</v>
      </c>
      <c r="AC33" s="568">
        <f>SUMIF('DTR OCT-NOV''17'!$A$12:$A$441,'RAPPORT-DETAIL'!A33,'DTR OCT-NOV''17'!$J$12:$J$441)</f>
        <v>3587</v>
      </c>
      <c r="AD33" s="568">
        <f>SUMIF('DRT DEC''17'!$A$12:$A$306,'RAPPORT-DETAIL'!A33,'DRT DEC''17'!$J$12:$J$306)</f>
        <v>1030</v>
      </c>
      <c r="AE33" s="568">
        <f>SUMIF('DTR JAN-FEB 2018'!$A$12:$A$448,'RAPPORT-DETAIL'!A33,'DTR JAN-FEB 2018'!$J$12:$J$448)</f>
        <v>0</v>
      </c>
      <c r="AF33" s="568">
        <f>SUMIF('DTR MARCH''18'!$A$12:$A$265,'RAPPORT-DETAIL'!A33,'DTR MARCH''18'!$J$12:$J$265)</f>
        <v>0</v>
      </c>
      <c r="AG33" s="568">
        <f>SUMIF('DTR APRIL''18'!$A$12:$A$206,'RAPPORT-DETAIL'!A33,'DTR APRIL''18'!$J$12:$J$206)</f>
        <v>0</v>
      </c>
      <c r="AH33" s="568">
        <f>SUMIF('DTR MAY''18'!A$12:$A$247,'RAPPORT-DETAIL'!A33,'DTR MAY''18'!$J$12:$J$247)</f>
        <v>0</v>
      </c>
      <c r="AI33" s="568">
        <f ca="1">SUMIF('DTR JUNE''18'!$A$12:$B$220,'RAPPORT-DETAIL'!A33,'DTR JUNE''18'!$J$12:$J$220)</f>
        <v>0</v>
      </c>
      <c r="AJ33" s="568">
        <f ca="1">SUMIF('DTR JULY''18'!$A$12:$B$253,'RAPPORT-DETAIL'!A33,'DTR JULY''18'!$J$12:$J$253)</f>
        <v>0</v>
      </c>
      <c r="AK33" s="568">
        <f>SUMIF('DTR AUGUST''18'!$A$12:$A$305,'RAPPORT-DETAIL'!A33,'DTR AUGUST''18'!$J$12:$J$305)</f>
        <v>0</v>
      </c>
      <c r="AL33" s="568">
        <f>SUMIF('DTR SEPTEMBER''18'!$A$12:$A$302,'RAPPORT-DETAIL'!A33,'DTR SEPTEMBER''18'!$J$12:$J$302)</f>
        <v>0</v>
      </c>
      <c r="AM33" s="568">
        <f>SUMIF('DTR-OCT-NOV''18'!$A$16:$A$703,'RAPPORT-DETAIL'!A33:A169,'DTR-OCT-NOV''18'!$J$16:$J$703)</f>
        <v>10308.299999999999</v>
      </c>
      <c r="AN33" s="568">
        <f>SUMIF('DTR-DEC''18'!$A$14:$A$560,'RAPPORT-DETAIL'!A33,'DTR-DEC''18'!$J$14:$J$560)</f>
        <v>196.38000000000011</v>
      </c>
      <c r="AO33" s="1359">
        <v>0.25</v>
      </c>
      <c r="AP33" s="568">
        <f t="shared" si="8"/>
        <v>4687.5</v>
      </c>
      <c r="AQ33" s="565">
        <f t="shared" ca="1" si="9"/>
        <v>16052.68</v>
      </c>
      <c r="AR33" s="1174">
        <f t="shared" ca="1" si="4"/>
        <v>0.85614293333333336</v>
      </c>
      <c r="AS33" s="1174">
        <v>0.25</v>
      </c>
      <c r="AT33" s="1360">
        <f t="shared" ca="1" si="10"/>
        <v>4013.17</v>
      </c>
      <c r="AU33" s="1374" t="s">
        <v>5078</v>
      </c>
    </row>
    <row r="34" spans="1:47" s="867" customFormat="1" ht="36.5" thickBot="1">
      <c r="A34" s="1023" t="s">
        <v>2159</v>
      </c>
      <c r="B34" s="1481"/>
      <c r="C34" s="1024" t="s">
        <v>2160</v>
      </c>
      <c r="D34" s="1017" t="s">
        <v>2152</v>
      </c>
      <c r="E34" s="455" t="s">
        <v>44</v>
      </c>
      <c r="F34" s="1025"/>
      <c r="G34" s="1026"/>
      <c r="H34" s="1025"/>
      <c r="I34" s="1027"/>
      <c r="J34" s="1028">
        <v>160</v>
      </c>
      <c r="K34" s="1028">
        <v>30</v>
      </c>
      <c r="L34" s="1028">
        <v>5</v>
      </c>
      <c r="M34" s="1332">
        <v>0.25</v>
      </c>
      <c r="N34" s="1345">
        <f t="shared" si="5"/>
        <v>0</v>
      </c>
      <c r="O34" s="1027">
        <f t="shared" si="6"/>
        <v>24000</v>
      </c>
      <c r="P34" s="1332">
        <v>0.25</v>
      </c>
      <c r="Q34" s="1345">
        <f t="shared" si="7"/>
        <v>6000</v>
      </c>
      <c r="R34" s="1027">
        <f>I34+O34</f>
        <v>24000</v>
      </c>
      <c r="S34" s="641">
        <f t="shared" si="1"/>
        <v>0</v>
      </c>
      <c r="T34" s="641">
        <f t="shared" si="2"/>
        <v>18461.538461538461</v>
      </c>
      <c r="U34" s="641">
        <f t="shared" si="3"/>
        <v>18461.538461538461</v>
      </c>
      <c r="V34" s="873"/>
      <c r="W34" s="568">
        <f>SUMIF('DTR OCT-DEC''16'!$A$12:$A$306,'RAPPORT-DETAIL'!A34,'DTR OCT-DEC''16'!$J$12:$J$306)</f>
        <v>0</v>
      </c>
      <c r="X34" s="568">
        <f>SUMIF('DTR JAN-MAR17'!$A$12:$A$507,'RAPPORT-DETAIL'!A34,'DTR JAN-MAR17'!$J$12:$J$507)</f>
        <v>0</v>
      </c>
      <c r="Y34" s="568">
        <f>SUMIF('DTR APR-MAY''17'!$A$12:$A$419,'RAPPORT-DETAIL'!A34,'DTR APR-MAY''17'!$J$12:$J$419)</f>
        <v>0</v>
      </c>
      <c r="Z34" s="568">
        <f>SUMIF('DTR JUNE''17'!$A$12:$A$233,'RAPPORT-DETAIL'!A34,'DTR JUNE''17'!$J$12:$J$233)</f>
        <v>0</v>
      </c>
      <c r="AA34" s="568">
        <f>SUMIF('DTR JULY-AUGUST''17'!$A$12:$A$498,'RAPPORT-DETAIL'!A34,'DTR JULY-AUGUST''17'!$J$12:$J$498)</f>
        <v>0</v>
      </c>
      <c r="AB34" s="568">
        <f>SUMIF('DTR SEPTEMBER''17'!$A$12:$A$303,'RAPPORT-DETAIL'!A34,'DTR SEPTEMBER''17'!$J$12:$J$303)</f>
        <v>0</v>
      </c>
      <c r="AC34" s="568">
        <f>SUMIF('DTR OCT-NOV''17'!$A$12:$A$441,'RAPPORT-DETAIL'!A34,'DTR OCT-NOV''17'!$J$12:$J$441)</f>
        <v>11740</v>
      </c>
      <c r="AD34" s="568">
        <f>SUMIF('DRT DEC''17'!$A$12:$A$306,'RAPPORT-DETAIL'!A34,'DRT DEC''17'!$J$12:$J$306)</f>
        <v>3266</v>
      </c>
      <c r="AE34" s="568">
        <f>SUMIF('DTR JAN-FEB 2018'!$A$12:$A$448,'RAPPORT-DETAIL'!A34,'DTR JAN-FEB 2018'!$J$12:$J$448)</f>
        <v>0</v>
      </c>
      <c r="AF34" s="568">
        <f>SUMIF('DTR MARCH''18'!$A$12:$A$265,'RAPPORT-DETAIL'!A34,'DTR MARCH''18'!$J$12:$J$265)</f>
        <v>0</v>
      </c>
      <c r="AG34" s="568">
        <f>SUMIF('DTR APRIL''18'!$A$12:$A$206,'RAPPORT-DETAIL'!A34,'DTR APRIL''18'!$J$12:$J$206)</f>
        <v>0</v>
      </c>
      <c r="AH34" s="568">
        <f>SUMIF('DTR MAY''18'!A$12:$A$247,'RAPPORT-DETAIL'!A34,'DTR MAY''18'!$J$12:$J$247)</f>
        <v>0</v>
      </c>
      <c r="AI34" s="568">
        <f ca="1">SUMIF('DTR JUNE''18'!$A$12:$B$220,'RAPPORT-DETAIL'!A34,'DTR JUNE''18'!$J$12:$J$220)</f>
        <v>482</v>
      </c>
      <c r="AJ34" s="568">
        <f ca="1">SUMIF('DTR JULY''18'!$A$12:$B$253,'RAPPORT-DETAIL'!A34,'DTR JULY''18'!$J$12:$J$253)</f>
        <v>8637</v>
      </c>
      <c r="AK34" s="568">
        <f>SUMIF('DTR AUGUST''18'!$A$12:$A$305,'RAPPORT-DETAIL'!A34,'DTR AUGUST''18'!$J$12:$J$305)</f>
        <v>0</v>
      </c>
      <c r="AL34" s="568">
        <f>SUMIF('DTR SEPTEMBER''18'!$A$12:$A$302,'RAPPORT-DETAIL'!A34,'DTR SEPTEMBER''18'!$J$12:$J$302)</f>
        <v>450</v>
      </c>
      <c r="AM34" s="568">
        <f>SUMIF('DTR-OCT-NOV''18'!$A$16:$A$703,'RAPPORT-DETAIL'!A34:A170,'DTR-OCT-NOV''18'!$J$16:$J$703)</f>
        <v>0</v>
      </c>
      <c r="AN34" s="568">
        <f>SUMIF('DTR-DEC''18'!$A$14:$A$560,'RAPPORT-DETAIL'!A34,'DTR-DEC''18'!$J$14:$J$560)</f>
        <v>0</v>
      </c>
      <c r="AO34" s="1359">
        <v>0.25</v>
      </c>
      <c r="AP34" s="568">
        <f t="shared" si="8"/>
        <v>6000</v>
      </c>
      <c r="AQ34" s="565">
        <f t="shared" ca="1" si="9"/>
        <v>24575</v>
      </c>
      <c r="AR34" s="1174">
        <f t="shared" ca="1" si="4"/>
        <v>1.0239583333333333</v>
      </c>
      <c r="AS34" s="1174">
        <v>0.25</v>
      </c>
      <c r="AT34" s="1360">
        <f t="shared" ca="1" si="10"/>
        <v>6143.75</v>
      </c>
      <c r="AU34" s="1374" t="s">
        <v>5078</v>
      </c>
    </row>
    <row r="35" spans="1:47" s="867" customFormat="1" ht="16" thickBot="1">
      <c r="A35" s="507" t="s">
        <v>80</v>
      </c>
      <c r="B35" s="1481"/>
      <c r="C35" s="1031" t="s">
        <v>2161</v>
      </c>
      <c r="D35" s="1017" t="s">
        <v>2152</v>
      </c>
      <c r="E35" s="455" t="s">
        <v>44</v>
      </c>
      <c r="F35" s="1025">
        <v>1</v>
      </c>
      <c r="G35" s="1026">
        <v>1686</v>
      </c>
      <c r="H35" s="1025">
        <v>1</v>
      </c>
      <c r="I35" s="1027">
        <f>F35*G35*H35</f>
        <v>1686</v>
      </c>
      <c r="J35" s="1028">
        <v>0</v>
      </c>
      <c r="K35" s="1028">
        <v>0</v>
      </c>
      <c r="L35" s="1028">
        <v>0</v>
      </c>
      <c r="M35" s="1332">
        <v>0.25</v>
      </c>
      <c r="N35" s="1345">
        <f t="shared" si="5"/>
        <v>421.5</v>
      </c>
      <c r="O35" s="1027">
        <f t="shared" si="6"/>
        <v>0</v>
      </c>
      <c r="P35" s="1332">
        <v>0.25</v>
      </c>
      <c r="Q35" s="1345">
        <f t="shared" si="7"/>
        <v>0</v>
      </c>
      <c r="R35" s="1027">
        <f>O35+I35</f>
        <v>1686</v>
      </c>
      <c r="S35" s="641">
        <f t="shared" si="1"/>
        <v>1296.9230769230769</v>
      </c>
      <c r="T35" s="641">
        <f t="shared" si="2"/>
        <v>0</v>
      </c>
      <c r="U35" s="641">
        <f t="shared" si="3"/>
        <v>1296.9230769230769</v>
      </c>
      <c r="V35" s="869"/>
      <c r="W35" s="568">
        <f>SUMIF('DTR OCT-DEC''16'!$A$12:$A$306,'RAPPORT-DETAIL'!A35,'DTR OCT-DEC''16'!$J$12:$J$306)</f>
        <v>0</v>
      </c>
      <c r="X35" s="568">
        <f>SUMIF('DTR JAN-MAR17'!$A$12:$A$507,'RAPPORT-DETAIL'!A35,'DTR JAN-MAR17'!$J$12:$J$507)</f>
        <v>0</v>
      </c>
      <c r="Y35" s="568">
        <f>SUMIF('DTR APR-MAY''17'!$A$12:$A$419,'RAPPORT-DETAIL'!A35,'DTR APR-MAY''17'!$J$12:$J$419)</f>
        <v>1686</v>
      </c>
      <c r="Z35" s="568">
        <f>SUMIF('DTR JUNE''17'!$A$12:$A$233,'RAPPORT-DETAIL'!A35,'DTR JUNE''17'!$J$12:$J$233)</f>
        <v>931</v>
      </c>
      <c r="AA35" s="568">
        <f>SUMIF('DTR JULY-AUGUST''17'!$A$12:$A$498,'RAPPORT-DETAIL'!A35,'DTR JULY-AUGUST''17'!$J$12:$J$498)</f>
        <v>0</v>
      </c>
      <c r="AB35" s="568">
        <f>SUMIF('DTR SEPTEMBER''17'!$A$12:$A$303,'RAPPORT-DETAIL'!A35,'DTR SEPTEMBER''17'!$J$12:$J$303)</f>
        <v>-931</v>
      </c>
      <c r="AC35" s="568">
        <f>SUMIF('DTR OCT-NOV''17'!$A$12:$A$441,'RAPPORT-DETAIL'!A35,'DTR OCT-NOV''17'!$J$12:$J$441)</f>
        <v>0</v>
      </c>
      <c r="AD35" s="568">
        <f>SUMIF('DRT DEC''17'!$A$12:$A$306,'RAPPORT-DETAIL'!A35,'DRT DEC''17'!$J$12:$J$306)</f>
        <v>0</v>
      </c>
      <c r="AE35" s="568">
        <f>SUMIF('DTR JAN-FEB 2018'!$A$12:$A$448,'RAPPORT-DETAIL'!A35,'DTR JAN-FEB 2018'!$J$12:$J$448)</f>
        <v>0</v>
      </c>
      <c r="AF35" s="568">
        <f>SUMIF('DTR MARCH''18'!$A$12:$A$265,'RAPPORT-DETAIL'!A35,'DTR MARCH''18'!$J$12:$J$265)</f>
        <v>0</v>
      </c>
      <c r="AG35" s="568">
        <f>SUMIF('DTR APRIL''18'!$A$12:$A$206,'RAPPORT-DETAIL'!A35,'DTR APRIL''18'!$J$12:$J$206)</f>
        <v>0</v>
      </c>
      <c r="AH35" s="568">
        <f>SUMIF('DTR MAY''18'!A$12:$A$247,'RAPPORT-DETAIL'!A35,'DTR MAY''18'!$J$12:$J$247)</f>
        <v>0</v>
      </c>
      <c r="AI35" s="568">
        <f ca="1">SUMIF('DTR JUNE''18'!$A$12:$B$220,'RAPPORT-DETAIL'!A35,'DTR JUNE''18'!$J$12:$J$220)</f>
        <v>0</v>
      </c>
      <c r="AJ35" s="568">
        <f ca="1">SUMIF('DTR JULY''18'!$A$12:$B$253,'RAPPORT-DETAIL'!A35,'DTR JULY''18'!$J$12:$J$253)</f>
        <v>0</v>
      </c>
      <c r="AK35" s="568">
        <f>SUMIF('DTR AUGUST''18'!$A$12:$A$305,'RAPPORT-DETAIL'!A35,'DTR AUGUST''18'!$J$12:$J$305)</f>
        <v>25.950000000000003</v>
      </c>
      <c r="AL35" s="568">
        <f>SUMIF('DTR SEPTEMBER''18'!$A$12:$A$302,'RAPPORT-DETAIL'!A35,'DTR SEPTEMBER''18'!$J$12:$J$302)</f>
        <v>-25.950000000000003</v>
      </c>
      <c r="AM35" s="568">
        <f>SUMIF('DTR-OCT-NOV''18'!$A$16:$A$703,'RAPPORT-DETAIL'!A35:A171,'DTR-OCT-NOV''18'!$J$16:$J$703)</f>
        <v>0</v>
      </c>
      <c r="AN35" s="568">
        <f>SUMIF('DTR-DEC''18'!$A$14:$A$560,'RAPPORT-DETAIL'!A35,'DTR-DEC''18'!$J$14:$J$560)</f>
        <v>0</v>
      </c>
      <c r="AO35" s="1359">
        <v>0.25</v>
      </c>
      <c r="AP35" s="568">
        <f t="shared" si="8"/>
        <v>421.5</v>
      </c>
      <c r="AQ35" s="565">
        <f t="shared" ca="1" si="9"/>
        <v>1686</v>
      </c>
      <c r="AR35" s="1174">
        <f t="shared" ca="1" si="4"/>
        <v>1</v>
      </c>
      <c r="AS35" s="1174">
        <v>0.25</v>
      </c>
      <c r="AT35" s="1360">
        <f t="shared" ca="1" si="10"/>
        <v>421.5</v>
      </c>
      <c r="AU35" s="1374" t="s">
        <v>5078</v>
      </c>
    </row>
    <row r="36" spans="1:47" s="867" customFormat="1" ht="16" thickBot="1">
      <c r="A36" s="1036" t="s">
        <v>81</v>
      </c>
      <c r="B36" s="1481"/>
      <c r="C36" s="1037" t="s">
        <v>2162</v>
      </c>
      <c r="D36" s="1038" t="s">
        <v>2152</v>
      </c>
      <c r="E36" s="1039" t="s">
        <v>381</v>
      </c>
      <c r="F36" s="1040">
        <v>0</v>
      </c>
      <c r="G36" s="1041">
        <v>0</v>
      </c>
      <c r="H36" s="1040">
        <v>0</v>
      </c>
      <c r="I36" s="1042">
        <v>0</v>
      </c>
      <c r="J36" s="1043">
        <v>0</v>
      </c>
      <c r="K36" s="1043">
        <v>0</v>
      </c>
      <c r="L36" s="1043">
        <v>0</v>
      </c>
      <c r="M36" s="1335">
        <v>0.25</v>
      </c>
      <c r="N36" s="1348">
        <f t="shared" si="5"/>
        <v>0</v>
      </c>
      <c r="O36" s="1042">
        <f>J36*K36*L36</f>
        <v>0</v>
      </c>
      <c r="P36" s="1335">
        <v>0.25</v>
      </c>
      <c r="Q36" s="1348">
        <f t="shared" si="7"/>
        <v>0</v>
      </c>
      <c r="R36" s="1042">
        <f>O36+I36</f>
        <v>0</v>
      </c>
      <c r="S36" s="641">
        <f t="shared" si="1"/>
        <v>0</v>
      </c>
      <c r="T36" s="641">
        <f t="shared" si="2"/>
        <v>0</v>
      </c>
      <c r="U36" s="641">
        <f t="shared" si="3"/>
        <v>0</v>
      </c>
      <c r="V36" s="869"/>
      <c r="W36" s="568">
        <f>SUMIF('DTR OCT-DEC''16'!$A$12:$A$306,'RAPPORT-DETAIL'!A36,'DTR OCT-DEC''16'!$J$12:$J$306)</f>
        <v>0</v>
      </c>
      <c r="X36" s="568">
        <f>SUMIF('DTR JAN-MAR17'!$A$12:$A$507,'RAPPORT-DETAIL'!A36,'DTR JAN-MAR17'!$J$12:$J$507)</f>
        <v>0</v>
      </c>
      <c r="Y36" s="568">
        <f>SUMIF('DTR APR-MAY''17'!$A$12:$A$419,'RAPPORT-DETAIL'!A36,'DTR APR-MAY''17'!$J$12:$J$419)</f>
        <v>0</v>
      </c>
      <c r="Z36" s="568">
        <f>SUMIF('DTR JUNE''17'!$A$12:$A$233,'RAPPORT-DETAIL'!A36,'DTR JUNE''17'!$J$12:$J$233)</f>
        <v>0</v>
      </c>
      <c r="AA36" s="568">
        <f>SUMIF('DTR JULY-AUGUST''17'!$A$12:$A$498,'RAPPORT-DETAIL'!A36,'DTR JULY-AUGUST''17'!$J$12:$J$498)</f>
        <v>0</v>
      </c>
      <c r="AB36" s="568">
        <f>SUMIF('DTR SEPTEMBER''17'!$A$12:$A$303,'RAPPORT-DETAIL'!A36,'DTR SEPTEMBER''17'!$J$12:$J$303)</f>
        <v>0</v>
      </c>
      <c r="AC36" s="568">
        <f>SUMIF('DTR OCT-NOV''17'!$A$12:$A$441,'RAPPORT-DETAIL'!A36,'DTR OCT-NOV''17'!$J$12:$J$441)</f>
        <v>0</v>
      </c>
      <c r="AD36" s="568">
        <f>SUMIF('DRT DEC''17'!$A$12:$A$306,'RAPPORT-DETAIL'!A36,'DRT DEC''17'!$J$12:$J$306)</f>
        <v>0</v>
      </c>
      <c r="AE36" s="568">
        <f>SUMIF('DTR JAN-FEB 2018'!$A$12:$A$448,'RAPPORT-DETAIL'!A36,'DTR JAN-FEB 2018'!$J$12:$J$448)</f>
        <v>0</v>
      </c>
      <c r="AF36" s="568">
        <f>SUMIF('DTR MARCH''18'!$A$12:$A$265,'RAPPORT-DETAIL'!A36,'DTR MARCH''18'!$J$12:$J$265)</f>
        <v>0</v>
      </c>
      <c r="AG36" s="568">
        <f>SUMIF('DTR APRIL''18'!$A$12:$A$206,'RAPPORT-DETAIL'!A36,'DTR APRIL''18'!$J$12:$J$206)</f>
        <v>0</v>
      </c>
      <c r="AH36" s="568">
        <f>SUMIF('DTR MAY''18'!A$12:$A$247,'RAPPORT-DETAIL'!A36,'DTR MAY''18'!$J$12:$J$247)</f>
        <v>0</v>
      </c>
      <c r="AI36" s="568">
        <f ca="1">SUMIF('DTR JUNE''18'!$A$12:$B$220,'RAPPORT-DETAIL'!A36,'DTR JUNE''18'!$J$12:$J$220)</f>
        <v>0</v>
      </c>
      <c r="AJ36" s="568">
        <f ca="1">SUMIF('DTR JULY''18'!$A$12:$B$253,'RAPPORT-DETAIL'!A36,'DTR JULY''18'!$J$12:$J$253)</f>
        <v>0</v>
      </c>
      <c r="AK36" s="568">
        <f>SUMIF('DTR AUGUST''18'!$A$12:$A$305,'RAPPORT-DETAIL'!A36,'DTR AUGUST''18'!$J$12:$J$305)</f>
        <v>0</v>
      </c>
      <c r="AL36" s="568">
        <f>SUMIF('DTR SEPTEMBER''18'!$A$12:$A$302,'RAPPORT-DETAIL'!A36,'DTR SEPTEMBER''18'!$J$12:$J$302)</f>
        <v>0</v>
      </c>
      <c r="AM36" s="568">
        <f>SUMIF('DTR-OCT-NOV''18'!$A$16:$A$703,'RAPPORT-DETAIL'!A36:A172,'DTR-OCT-NOV''18'!$J$16:$J$703)</f>
        <v>0</v>
      </c>
      <c r="AN36" s="568">
        <f>SUMIF('DTR-DEC''18'!$A$14:$A$560,'RAPPORT-DETAIL'!A36,'DTR-DEC''18'!$J$14:$J$560)</f>
        <v>0</v>
      </c>
      <c r="AO36" s="1359">
        <v>0.25</v>
      </c>
      <c r="AP36" s="568">
        <f t="shared" si="8"/>
        <v>0</v>
      </c>
      <c r="AQ36" s="565">
        <f t="shared" ca="1" si="9"/>
        <v>0</v>
      </c>
      <c r="AR36" s="1174" t="e">
        <f t="shared" ca="1" si="4"/>
        <v>#DIV/0!</v>
      </c>
      <c r="AS36" s="1174">
        <v>0.25</v>
      </c>
      <c r="AT36" s="1360">
        <f t="shared" ca="1" si="10"/>
        <v>0</v>
      </c>
      <c r="AU36" s="1374" t="s">
        <v>5104</v>
      </c>
    </row>
    <row r="37" spans="1:47" s="867" customFormat="1" ht="24.5" thickBot="1">
      <c r="A37" s="507" t="s">
        <v>68</v>
      </c>
      <c r="B37" s="1481"/>
      <c r="C37" s="1030" t="s">
        <v>2163</v>
      </c>
      <c r="D37" s="1017" t="s">
        <v>2152</v>
      </c>
      <c r="E37" s="446" t="s">
        <v>381</v>
      </c>
      <c r="F37" s="1032">
        <v>0</v>
      </c>
      <c r="G37" s="1032">
        <v>0</v>
      </c>
      <c r="H37" s="1032">
        <v>0</v>
      </c>
      <c r="I37" s="1034">
        <f>F37*G37*H37</f>
        <v>0</v>
      </c>
      <c r="J37" s="1035">
        <v>12</v>
      </c>
      <c r="K37" s="1035">
        <v>30</v>
      </c>
      <c r="L37" s="1035">
        <v>3</v>
      </c>
      <c r="M37" s="1334">
        <v>0.25</v>
      </c>
      <c r="N37" s="1347">
        <f t="shared" si="5"/>
        <v>0</v>
      </c>
      <c r="O37" s="1034">
        <f t="shared" si="6"/>
        <v>1080</v>
      </c>
      <c r="P37" s="1334">
        <v>0.25</v>
      </c>
      <c r="Q37" s="1347">
        <f t="shared" si="7"/>
        <v>270</v>
      </c>
      <c r="R37" s="1044">
        <f>I37+O37</f>
        <v>1080</v>
      </c>
      <c r="S37" s="569">
        <f t="shared" si="1"/>
        <v>0</v>
      </c>
      <c r="T37" s="569">
        <f t="shared" si="2"/>
        <v>830.76923076923072</v>
      </c>
      <c r="U37" s="569">
        <f t="shared" si="3"/>
        <v>830.76923076923072</v>
      </c>
      <c r="V37" s="443"/>
      <c r="W37" s="568">
        <f>SUMIF('DTR OCT-DEC''16'!$A$12:$A$306,'RAPPORT-DETAIL'!A37,'DTR OCT-DEC''16'!$J$12:$J$306)</f>
        <v>0</v>
      </c>
      <c r="X37" s="568">
        <f>SUMIF('DTR JAN-MAR17'!$A$12:$A$507,'RAPPORT-DETAIL'!A37,'DTR JAN-MAR17'!$J$12:$J$507)</f>
        <v>0</v>
      </c>
      <c r="Y37" s="568">
        <f>SUMIF('DTR APR-MAY''17'!$A$12:$A$419,'RAPPORT-DETAIL'!A37,'DTR APR-MAY''17'!$J$12:$J$419)</f>
        <v>0</v>
      </c>
      <c r="Z37" s="568">
        <f>SUMIF('DTR JUNE''17'!$A$12:$A$233,'RAPPORT-DETAIL'!A37,'DTR JUNE''17'!$J$12:$J$233)</f>
        <v>0</v>
      </c>
      <c r="AA37" s="568">
        <f>SUMIF('DTR JULY-AUGUST''17'!$A$12:$A$498,'RAPPORT-DETAIL'!A37,'DTR JULY-AUGUST''17'!$J$12:$J$498)</f>
        <v>0</v>
      </c>
      <c r="AB37" s="568">
        <f>SUMIF('DTR SEPTEMBER''17'!$A$12:$A$303,'RAPPORT-DETAIL'!A37,'DTR SEPTEMBER''17'!$J$12:$J$303)</f>
        <v>0</v>
      </c>
      <c r="AC37" s="568">
        <f>SUMIF('DTR OCT-NOV''17'!$A$12:$A$441,'RAPPORT-DETAIL'!A37,'DTR OCT-NOV''17'!$J$12:$J$441)</f>
        <v>0</v>
      </c>
      <c r="AD37" s="568">
        <f>SUMIF('DRT DEC''17'!$A$12:$A$306,'RAPPORT-DETAIL'!A37,'DRT DEC''17'!$J$12:$J$306)</f>
        <v>0</v>
      </c>
      <c r="AE37" s="568">
        <f>SUMIF('DTR JAN-FEB 2018'!$A$12:$A$448,'RAPPORT-DETAIL'!A37,'DTR JAN-FEB 2018'!$J$12:$J$448)</f>
        <v>0</v>
      </c>
      <c r="AF37" s="568">
        <f>SUMIF('DTR MARCH''18'!$A$12:$A$265,'RAPPORT-DETAIL'!A37,'DTR MARCH''18'!$J$12:$J$265)</f>
        <v>0</v>
      </c>
      <c r="AG37" s="568">
        <f>SUMIF('DTR APRIL''18'!$A$12:$A$206,'RAPPORT-DETAIL'!A37,'DTR APRIL''18'!$J$12:$J$206)</f>
        <v>0</v>
      </c>
      <c r="AH37" s="568">
        <f>SUMIF('DTR MAY''18'!A$12:$A$247,'RAPPORT-DETAIL'!A37,'DTR MAY''18'!$J$12:$J$247)</f>
        <v>0</v>
      </c>
      <c r="AI37" s="568">
        <f ca="1">SUMIF('DTR JUNE''18'!$A$12:$B$220,'RAPPORT-DETAIL'!A37,'DTR JUNE''18'!$J$12:$J$220)</f>
        <v>0</v>
      </c>
      <c r="AJ37" s="568">
        <f ca="1">SUMIF('DTR JULY''18'!$A$12:$B$253,'RAPPORT-DETAIL'!A37,'DTR JULY''18'!$J$12:$J$253)</f>
        <v>0</v>
      </c>
      <c r="AK37" s="568">
        <f>SUMIF('DTR AUGUST''18'!$A$12:$A$305,'RAPPORT-DETAIL'!A37,'DTR AUGUST''18'!$J$12:$J$305)</f>
        <v>0</v>
      </c>
      <c r="AL37" s="568">
        <f>SUMIF('DTR SEPTEMBER''18'!$A$12:$A$302,'RAPPORT-DETAIL'!A37,'DTR SEPTEMBER''18'!$J$12:$J$302)</f>
        <v>0</v>
      </c>
      <c r="AM37" s="568">
        <f>SUMIF('DTR-OCT-NOV''18'!$A$16:$A$703,'RAPPORT-DETAIL'!A37:A173,'DTR-OCT-NOV''18'!$J$16:$J$703)</f>
        <v>0</v>
      </c>
      <c r="AN37" s="568">
        <f>SUMIF('DTR-DEC''18'!$A$14:$A$560,'RAPPORT-DETAIL'!A37,'DTR-DEC''18'!$J$14:$J$560)</f>
        <v>0</v>
      </c>
      <c r="AO37" s="1359">
        <v>0.25</v>
      </c>
      <c r="AP37" s="568">
        <f t="shared" si="8"/>
        <v>270</v>
      </c>
      <c r="AQ37" s="565">
        <f t="shared" ca="1" si="9"/>
        <v>0</v>
      </c>
      <c r="AR37" s="1174">
        <f t="shared" ca="1" si="4"/>
        <v>0</v>
      </c>
      <c r="AS37" s="1174">
        <v>0.25</v>
      </c>
      <c r="AT37" s="1360">
        <f t="shared" ca="1" si="10"/>
        <v>0</v>
      </c>
      <c r="AU37" s="1372" t="s">
        <v>5080</v>
      </c>
    </row>
    <row r="38" spans="1:47" s="867" customFormat="1" ht="24.5" thickBot="1">
      <c r="A38" s="1036" t="s">
        <v>83</v>
      </c>
      <c r="B38" s="1482"/>
      <c r="C38" s="1045" t="s">
        <v>2164</v>
      </c>
      <c r="D38" s="1038" t="s">
        <v>2152</v>
      </c>
      <c r="E38" s="1039" t="s">
        <v>381</v>
      </c>
      <c r="F38" s="1040">
        <v>0</v>
      </c>
      <c r="G38" s="1041">
        <v>0</v>
      </c>
      <c r="H38" s="1040">
        <v>0</v>
      </c>
      <c r="I38" s="1042">
        <f>F38*G38*H38</f>
        <v>0</v>
      </c>
      <c r="J38" s="1043"/>
      <c r="K38" s="1043"/>
      <c r="L38" s="1043"/>
      <c r="M38" s="1335">
        <v>0.25</v>
      </c>
      <c r="N38" s="1348">
        <f t="shared" si="5"/>
        <v>0</v>
      </c>
      <c r="O38" s="1042">
        <f>J38*K38*L38</f>
        <v>0</v>
      </c>
      <c r="P38" s="1335">
        <v>0.25</v>
      </c>
      <c r="Q38" s="1348">
        <f t="shared" si="7"/>
        <v>0</v>
      </c>
      <c r="R38" s="1042">
        <f>I38+O38</f>
        <v>0</v>
      </c>
      <c r="S38" s="641">
        <f t="shared" si="1"/>
        <v>0</v>
      </c>
      <c r="T38" s="641">
        <f t="shared" si="2"/>
        <v>0</v>
      </c>
      <c r="U38" s="641">
        <f t="shared" si="3"/>
        <v>0</v>
      </c>
      <c r="V38" s="873"/>
      <c r="W38" s="568">
        <f>SUMIF('DTR OCT-DEC''16'!$A$12:$A$306,'RAPPORT-DETAIL'!A38,'DTR OCT-DEC''16'!$J$12:$J$306)</f>
        <v>0</v>
      </c>
      <c r="X38" s="568">
        <f>SUMIF('DTR JAN-MAR17'!$A$12:$A$507,'RAPPORT-DETAIL'!A38,'DTR JAN-MAR17'!$J$12:$J$507)</f>
        <v>0</v>
      </c>
      <c r="Y38" s="568">
        <f>SUMIF('DTR APR-MAY''17'!$A$12:$A$419,'RAPPORT-DETAIL'!A38,'DTR APR-MAY''17'!$J$12:$J$419)</f>
        <v>0</v>
      </c>
      <c r="Z38" s="568">
        <f>SUMIF('DTR JUNE''17'!$A$12:$A$233,'RAPPORT-DETAIL'!A38,'DTR JUNE''17'!$J$12:$J$233)</f>
        <v>0</v>
      </c>
      <c r="AA38" s="568">
        <f>SUMIF('DTR JULY-AUGUST''17'!$A$12:$A$498,'RAPPORT-DETAIL'!A38,'DTR JULY-AUGUST''17'!$J$12:$J$498)</f>
        <v>0</v>
      </c>
      <c r="AB38" s="568">
        <f>SUMIF('DTR SEPTEMBER''17'!$A$12:$A$303,'RAPPORT-DETAIL'!A38,'DTR SEPTEMBER''17'!$J$12:$J$303)</f>
        <v>0</v>
      </c>
      <c r="AC38" s="568">
        <f>SUMIF('DTR OCT-NOV''17'!$A$12:$A$441,'RAPPORT-DETAIL'!A38,'DTR OCT-NOV''17'!$J$12:$J$441)</f>
        <v>0</v>
      </c>
      <c r="AD38" s="568">
        <f>SUMIF('DRT DEC''17'!$A$12:$A$306,'RAPPORT-DETAIL'!A38,'DRT DEC''17'!$J$12:$J$306)</f>
        <v>0</v>
      </c>
      <c r="AE38" s="568">
        <f>SUMIF('DTR JAN-FEB 2018'!$A$12:$A$448,'RAPPORT-DETAIL'!A38,'DTR JAN-FEB 2018'!$J$12:$J$448)</f>
        <v>1983.5800000000002</v>
      </c>
      <c r="AF38" s="568">
        <f>SUMIF('DTR MARCH''18'!$A$12:$A$265,'RAPPORT-DETAIL'!A38,'DTR MARCH''18'!$J$12:$J$265)</f>
        <v>-1983.5800000000002</v>
      </c>
      <c r="AG38" s="568">
        <f>SUMIF('DTR APRIL''18'!$A$12:$A$206,'RAPPORT-DETAIL'!A38,'DTR APRIL''18'!$J$12:$J$206)</f>
        <v>0</v>
      </c>
      <c r="AH38" s="568">
        <f>SUMIF('DTR MAY''18'!A$12:$A$247,'RAPPORT-DETAIL'!A38,'DTR MAY''18'!$J$12:$J$247)</f>
        <v>284.14000000000004</v>
      </c>
      <c r="AI38" s="568">
        <f ca="1">SUMIF('DTR JUNE''18'!$A$12:$B$220,'RAPPORT-DETAIL'!A38,'DTR JUNE''18'!$J$12:$J$220)</f>
        <v>411.02000000000004</v>
      </c>
      <c r="AJ38" s="568">
        <f ca="1">SUMIF('DTR JULY''18'!$A$12:$B$253,'RAPPORT-DETAIL'!A38,'DTR JULY''18'!$J$12:$J$253)</f>
        <v>0</v>
      </c>
      <c r="AK38" s="568">
        <f>SUMIF('DTR AUGUST''18'!$A$12:$A$305,'RAPPORT-DETAIL'!A38,'DTR AUGUST''18'!$J$12:$J$305)</f>
        <v>0</v>
      </c>
      <c r="AL38" s="568">
        <f>SUMIF('DTR SEPTEMBER''18'!$A$12:$A$302,'RAPPORT-DETAIL'!A38,'DTR SEPTEMBER''18'!$J$12:$J$302)</f>
        <v>0</v>
      </c>
      <c r="AM38" s="568">
        <f>SUMIF('DTR-OCT-NOV''18'!$A$16:$A$703,'RAPPORT-DETAIL'!A38:A174,'DTR-OCT-NOV''18'!$J$16:$J$703)</f>
        <v>0</v>
      </c>
      <c r="AN38" s="568">
        <f>SUMIF('DTR-DEC''18'!$A$14:$A$560,'RAPPORT-DETAIL'!A38,'DTR-DEC''18'!$J$14:$J$560)</f>
        <v>0</v>
      </c>
      <c r="AO38" s="1359">
        <v>0.25</v>
      </c>
      <c r="AP38" s="568">
        <f t="shared" si="8"/>
        <v>0</v>
      </c>
      <c r="AQ38" s="565">
        <f t="shared" ca="1" si="9"/>
        <v>695.16000000000008</v>
      </c>
      <c r="AR38" s="1174" t="e">
        <f t="shared" ca="1" si="4"/>
        <v>#DIV/0!</v>
      </c>
      <c r="AS38" s="1174">
        <v>0.25</v>
      </c>
      <c r="AT38" s="1360">
        <f t="shared" ca="1" si="10"/>
        <v>173.79000000000002</v>
      </c>
      <c r="AU38" s="1374" t="s">
        <v>5105</v>
      </c>
    </row>
    <row r="39" spans="1:47" s="867" customFormat="1" ht="31.5">
      <c r="A39" s="1036" t="s">
        <v>84</v>
      </c>
      <c r="B39" s="1477"/>
      <c r="C39" s="1045" t="s">
        <v>2164</v>
      </c>
      <c r="D39" s="1038" t="s">
        <v>2152</v>
      </c>
      <c r="E39" s="1039" t="s">
        <v>389</v>
      </c>
      <c r="F39" s="1040">
        <v>0</v>
      </c>
      <c r="G39" s="1041">
        <v>0</v>
      </c>
      <c r="H39" s="1040">
        <v>0</v>
      </c>
      <c r="I39" s="1042">
        <f>F39*G39*H39</f>
        <v>0</v>
      </c>
      <c r="J39" s="1043"/>
      <c r="K39" s="1043"/>
      <c r="L39" s="1043"/>
      <c r="M39" s="1335">
        <v>0.25</v>
      </c>
      <c r="N39" s="1348">
        <f t="shared" si="5"/>
        <v>0</v>
      </c>
      <c r="O39" s="1042">
        <f>J39*K39*L39</f>
        <v>0</v>
      </c>
      <c r="P39" s="1335">
        <v>0.25</v>
      </c>
      <c r="Q39" s="1348">
        <f t="shared" si="7"/>
        <v>0</v>
      </c>
      <c r="R39" s="1042">
        <f>I39+O39</f>
        <v>0</v>
      </c>
      <c r="S39" s="641">
        <f t="shared" si="1"/>
        <v>0</v>
      </c>
      <c r="T39" s="641">
        <f t="shared" si="2"/>
        <v>0</v>
      </c>
      <c r="U39" s="641">
        <f t="shared" si="3"/>
        <v>0</v>
      </c>
      <c r="V39" s="869"/>
      <c r="W39" s="568">
        <f>SUMIF('DTR OCT-DEC''16'!$A$12:$A$306,'RAPPORT-DETAIL'!A39,'DTR OCT-DEC''16'!$J$12:$J$306)</f>
        <v>0</v>
      </c>
      <c r="X39" s="568">
        <f>SUMIF('DTR JAN-MAR17'!$A$12:$A$507,'RAPPORT-DETAIL'!A39,'DTR JAN-MAR17'!$J$12:$J$507)</f>
        <v>0</v>
      </c>
      <c r="Y39" s="568">
        <f>SUMIF('DTR APR-MAY''17'!$A$12:$A$419,'RAPPORT-DETAIL'!A39,'DTR APR-MAY''17'!$J$12:$J$419)</f>
        <v>0</v>
      </c>
      <c r="Z39" s="568">
        <f>SUMIF('DTR JUNE''17'!$A$12:$A$233,'RAPPORT-DETAIL'!A39,'DTR JUNE''17'!$J$12:$J$233)</f>
        <v>0</v>
      </c>
      <c r="AA39" s="568">
        <f>SUMIF('DTR JULY-AUGUST''17'!$A$12:$A$498,'RAPPORT-DETAIL'!A39,'DTR JULY-AUGUST''17'!$J$12:$J$498)</f>
        <v>0</v>
      </c>
      <c r="AB39" s="568">
        <f>SUMIF('DTR SEPTEMBER''17'!$A$12:$A$303,'RAPPORT-DETAIL'!A39,'DTR SEPTEMBER''17'!$J$12:$J$303)</f>
        <v>0</v>
      </c>
      <c r="AC39" s="568">
        <f>SUMIF('DTR OCT-NOV''17'!$A$12:$A$441,'RAPPORT-DETAIL'!A39,'DTR OCT-NOV''17'!$J$12:$J$441)</f>
        <v>0</v>
      </c>
      <c r="AD39" s="568">
        <f>SUMIF('DRT DEC''17'!$A$12:$A$306,'RAPPORT-DETAIL'!A39,'DRT DEC''17'!$J$12:$J$306)</f>
        <v>0</v>
      </c>
      <c r="AE39" s="568">
        <f>SUMIF('DTR JAN-FEB 2018'!$A$12:$A$448,'RAPPORT-DETAIL'!A39,'DTR JAN-FEB 2018'!$J$12:$J$448)</f>
        <v>0</v>
      </c>
      <c r="AF39" s="568">
        <f>SUMIF('DTR MARCH''18'!$A$12:$A$265,'RAPPORT-DETAIL'!A39,'DTR MARCH''18'!$J$12:$J$265)</f>
        <v>0</v>
      </c>
      <c r="AG39" s="568">
        <f>SUMIF('DTR APRIL''18'!$A$12:$A$206,'RAPPORT-DETAIL'!A39,'DTR APRIL''18'!$J$12:$J$206)</f>
        <v>0</v>
      </c>
      <c r="AH39" s="568">
        <f>SUMIF('DTR MAY''18'!A$12:$A$247,'RAPPORT-DETAIL'!A39,'DTR MAY''18'!$J$12:$J$247)</f>
        <v>0</v>
      </c>
      <c r="AI39" s="568">
        <f ca="1">SUMIF('DTR JUNE''18'!$A$12:$B$220,'RAPPORT-DETAIL'!A39,'DTR JUNE''18'!$J$12:$J$220)</f>
        <v>0</v>
      </c>
      <c r="AJ39" s="568">
        <f ca="1">SUMIF('DTR JULY''18'!$A$12:$B$253,'RAPPORT-DETAIL'!A39,'DTR JULY''18'!$J$12:$J$253)</f>
        <v>0</v>
      </c>
      <c r="AK39" s="568">
        <f>SUMIF('DTR AUGUST''18'!$A$12:$A$305,'RAPPORT-DETAIL'!A39,'DTR AUGUST''18'!$J$12:$J$305)</f>
        <v>0</v>
      </c>
      <c r="AL39" s="568">
        <f>SUMIF('DTR SEPTEMBER''18'!$A$12:$A$302,'RAPPORT-DETAIL'!A39,'DTR SEPTEMBER''18'!$J$12:$J$302)</f>
        <v>0</v>
      </c>
      <c r="AM39" s="568">
        <f>SUMIF('DTR-OCT-NOV''18'!$A$16:$A$703,'RAPPORT-DETAIL'!A39:A175,'DTR-OCT-NOV''18'!$J$16:$J$703)</f>
        <v>0</v>
      </c>
      <c r="AN39" s="568">
        <f>SUMIF('DTR-DEC''18'!$A$14:$A$560,'RAPPORT-DETAIL'!A39,'DTR-DEC''18'!$J$14:$J$560)</f>
        <v>1846.71</v>
      </c>
      <c r="AO39" s="1359">
        <v>0.25</v>
      </c>
      <c r="AP39" s="568">
        <f t="shared" si="8"/>
        <v>0</v>
      </c>
      <c r="AQ39" s="565">
        <f t="shared" ca="1" si="9"/>
        <v>1846.71</v>
      </c>
      <c r="AR39" s="1174" t="e">
        <f t="shared" ca="1" si="4"/>
        <v>#DIV/0!</v>
      </c>
      <c r="AS39" s="1174">
        <v>0.25</v>
      </c>
      <c r="AT39" s="1360">
        <f t="shared" ca="1" si="10"/>
        <v>461.67750000000001</v>
      </c>
      <c r="AU39" s="1374" t="s">
        <v>5105</v>
      </c>
    </row>
    <row r="40" spans="1:47" s="867" customFormat="1" ht="16" thickBot="1">
      <c r="A40" s="1046"/>
      <c r="B40" s="1047"/>
      <c r="C40" s="1048" t="s">
        <v>0</v>
      </c>
      <c r="D40" s="1049" t="s">
        <v>0</v>
      </c>
      <c r="E40" s="1050"/>
      <c r="F40" s="1051"/>
      <c r="G40" s="1052"/>
      <c r="H40" s="1051"/>
      <c r="I40" s="1053">
        <f>SUM(I28:I39)</f>
        <v>42861</v>
      </c>
      <c r="J40" s="1054"/>
      <c r="K40" s="1054"/>
      <c r="L40" s="1054"/>
      <c r="M40" s="1176">
        <v>0.25</v>
      </c>
      <c r="N40" s="1349">
        <f t="shared" si="5"/>
        <v>10715.25</v>
      </c>
      <c r="O40" s="1053">
        <f>SUM(O28:O39)</f>
        <v>34455</v>
      </c>
      <c r="P40" s="1176">
        <v>0.25</v>
      </c>
      <c r="Q40" s="1349">
        <f t="shared" si="7"/>
        <v>8613.75</v>
      </c>
      <c r="R40" s="1053">
        <f>SUM(R28:R39)</f>
        <v>77316</v>
      </c>
      <c r="S40" s="641">
        <f t="shared" si="1"/>
        <v>32970</v>
      </c>
      <c r="T40" s="641">
        <f t="shared" si="2"/>
        <v>26503.846153846152</v>
      </c>
      <c r="U40" s="641">
        <f t="shared" si="3"/>
        <v>59473.846153846156</v>
      </c>
      <c r="V40" s="869"/>
      <c r="W40" s="1053">
        <f t="shared" ref="W40:AQ40" si="11">SUM(W28:W39)</f>
        <v>0</v>
      </c>
      <c r="X40" s="1053">
        <f t="shared" si="11"/>
        <v>0</v>
      </c>
      <c r="Y40" s="1053">
        <f t="shared" si="11"/>
        <v>2596</v>
      </c>
      <c r="Z40" s="1053">
        <f t="shared" si="11"/>
        <v>931</v>
      </c>
      <c r="AA40" s="1053">
        <f t="shared" si="11"/>
        <v>1291</v>
      </c>
      <c r="AB40" s="1053">
        <f t="shared" si="11"/>
        <v>20285.3</v>
      </c>
      <c r="AC40" s="1053">
        <f t="shared" si="11"/>
        <v>15327</v>
      </c>
      <c r="AD40" s="1053">
        <f t="shared" si="11"/>
        <v>4296</v>
      </c>
      <c r="AE40" s="1053">
        <f>SUM(AE28:AE39)</f>
        <v>2579.58</v>
      </c>
      <c r="AF40" s="1053">
        <f>SUM(AF28:AF39)</f>
        <v>-1983.5800000000002</v>
      </c>
      <c r="AG40" s="1053">
        <f>SUM(AG28:AG39)</f>
        <v>0</v>
      </c>
      <c r="AH40" s="1053">
        <f>SUM(AH28:AH39)</f>
        <v>2199.14</v>
      </c>
      <c r="AI40" s="1053">
        <f t="shared" ca="1" si="11"/>
        <v>893.02</v>
      </c>
      <c r="AJ40" s="1053">
        <f ca="1">SUM(AJ28:AJ39)</f>
        <v>8637</v>
      </c>
      <c r="AK40" s="1053">
        <f>SUM(AK28:AK39)</f>
        <v>25.950000000000003</v>
      </c>
      <c r="AL40" s="1053">
        <f>SUM(AL28:AL39)</f>
        <v>3346.05</v>
      </c>
      <c r="AM40" s="1053">
        <f t="shared" si="11"/>
        <v>15911.779999999999</v>
      </c>
      <c r="AN40" s="1053">
        <f t="shared" si="11"/>
        <v>-451.90999999999985</v>
      </c>
      <c r="AO40" s="1176">
        <v>0.25</v>
      </c>
      <c r="AP40" s="1053">
        <f t="shared" si="8"/>
        <v>19329</v>
      </c>
      <c r="AQ40" s="1053">
        <f t="shared" ca="1" si="11"/>
        <v>75883.33</v>
      </c>
      <c r="AR40" s="1176">
        <f t="shared" ca="1" si="4"/>
        <v>0.98146994153862077</v>
      </c>
      <c r="AS40" s="1176">
        <v>0.25</v>
      </c>
      <c r="AT40" s="1361">
        <f t="shared" ca="1" si="10"/>
        <v>18970.8325</v>
      </c>
      <c r="AU40" s="1374"/>
    </row>
    <row r="41" spans="1:47" s="867" customFormat="1" ht="21.5" thickBot="1">
      <c r="A41" s="1023" t="s">
        <v>2165</v>
      </c>
      <c r="B41" s="1468" t="s">
        <v>2166</v>
      </c>
      <c r="C41" s="1024" t="s">
        <v>2167</v>
      </c>
      <c r="D41" s="1017" t="s">
        <v>2152</v>
      </c>
      <c r="E41" s="431" t="s">
        <v>2153</v>
      </c>
      <c r="F41" s="1032">
        <v>3</v>
      </c>
      <c r="G41" s="1033">
        <v>650</v>
      </c>
      <c r="H41" s="1032">
        <v>3</v>
      </c>
      <c r="I41" s="1034">
        <f>F41*G41*H41</f>
        <v>5850</v>
      </c>
      <c r="J41" s="1035"/>
      <c r="K41" s="1035"/>
      <c r="L41" s="1035"/>
      <c r="M41" s="1334">
        <v>0.25</v>
      </c>
      <c r="N41" s="1347">
        <f t="shared" si="5"/>
        <v>1462.5</v>
      </c>
      <c r="O41" s="1027">
        <f>J41*K41*L41</f>
        <v>0</v>
      </c>
      <c r="P41" s="1334">
        <v>0.25</v>
      </c>
      <c r="Q41" s="1347">
        <f t="shared" si="7"/>
        <v>0</v>
      </c>
      <c r="R41" s="1034">
        <f>I41+O41</f>
        <v>5850</v>
      </c>
      <c r="S41" s="569">
        <f t="shared" si="1"/>
        <v>4500</v>
      </c>
      <c r="T41" s="569">
        <f t="shared" si="2"/>
        <v>0</v>
      </c>
      <c r="U41" s="569">
        <f t="shared" si="3"/>
        <v>4500</v>
      </c>
      <c r="V41" s="443"/>
      <c r="W41" s="568">
        <f>SUMIF('DTR OCT-DEC''16'!$A$12:$A$306,'RAPPORT-DETAIL'!A41,'DTR OCT-DEC''16'!$J$12:$J$306)</f>
        <v>0</v>
      </c>
      <c r="X41" s="568">
        <f>SUMIF('DTR JAN-MAR17'!$A$12:$A$507,'RAPPORT-DETAIL'!A41,'DTR JAN-MAR17'!$J$12:$J$507)</f>
        <v>0</v>
      </c>
      <c r="Y41" s="568">
        <f>SUMIF('DTR APR-MAY''17'!$A$12:$A$419,'RAPPORT-DETAIL'!A41,'DTR APR-MAY''17'!$J$12:$J$419)</f>
        <v>0</v>
      </c>
      <c r="Z41" s="568">
        <f>SUMIF('DTR JUNE''17'!$A$12:$A$233,'RAPPORT-DETAIL'!A41,'DTR JUNE''17'!$J$12:$J$233)</f>
        <v>0</v>
      </c>
      <c r="AA41" s="568">
        <f>SUMIF('DTR JULY-AUGUST''17'!$A$12:$A$498,'RAPPORT-DETAIL'!A41,'DTR JULY-AUGUST''17'!$J$12:$J$498)</f>
        <v>0</v>
      </c>
      <c r="AB41" s="568">
        <f>SUMIF('DTR SEPTEMBER''17'!$A$12:$A$303,'RAPPORT-DETAIL'!A41,'DTR SEPTEMBER''17'!$J$12:$J$303)</f>
        <v>1950</v>
      </c>
      <c r="AC41" s="568">
        <f>SUMIF('DTR OCT-NOV''17'!$A$12:$A$441,'RAPPORT-DETAIL'!A41,'DTR OCT-NOV''17'!$J$12:$J$441)</f>
        <v>0</v>
      </c>
      <c r="AD41" s="568">
        <f>SUMIF('DRT DEC''17'!$A$12:$A$306,'RAPPORT-DETAIL'!A41,'DRT DEC''17'!$J$12:$J$306)</f>
        <v>3900</v>
      </c>
      <c r="AE41" s="568">
        <f>SUMIF('DTR JAN-FEB 2018'!$A$12:$A$448,'RAPPORT-DETAIL'!A41,'DTR JAN-FEB 2018'!$J$12:$J$448)</f>
        <v>0</v>
      </c>
      <c r="AF41" s="568">
        <f>SUMIF('DTR MARCH''18'!$A$12:$A$265,'RAPPORT-DETAIL'!A41,'DTR MARCH''18'!$J$12:$J$265)</f>
        <v>0</v>
      </c>
      <c r="AG41" s="568">
        <f>SUMIF('DTR APRIL''18'!$A$12:$A$206,'RAPPORT-DETAIL'!A41,'DTR APRIL''18'!$J$12:$J$206)</f>
        <v>0</v>
      </c>
      <c r="AH41" s="568">
        <f>SUMIF('DTR MAY''18'!A$12:$A$247,'RAPPORT-DETAIL'!A41,'DTR MAY''18'!$J$12:$J$247)</f>
        <v>0</v>
      </c>
      <c r="AI41" s="568">
        <f ca="1">SUMIF('DTR JUNE''18'!$A$12:$B$220,'RAPPORT-DETAIL'!A41,'DTR JUNE''18'!$J$12:$J$220)</f>
        <v>0</v>
      </c>
      <c r="AJ41" s="568">
        <f ca="1">SUMIF('DTR JULY''18'!$A$12:$B$253,'RAPPORT-DETAIL'!A41,'DTR JULY''18'!$J$12:$J$253)</f>
        <v>0</v>
      </c>
      <c r="AK41" s="568">
        <f>SUMIF('DTR AUGUST''18'!$A$12:$A$305,'RAPPORT-DETAIL'!A41,'DTR AUGUST''18'!$J$12:$J$305)</f>
        <v>0</v>
      </c>
      <c r="AL41" s="568">
        <f>SUMIF('DTR SEPTEMBER''18'!$A$12:$A$302,'RAPPORT-DETAIL'!A41,'DTR SEPTEMBER''18'!$J$12:$J$302)</f>
        <v>0</v>
      </c>
      <c r="AM41" s="568">
        <f>SUMIF('DTR-OCT-NOV''18'!$A$16:$A$703,'RAPPORT-DETAIL'!A41:A177,'DTR-OCT-NOV''18'!$J$16:$J$703)</f>
        <v>0</v>
      </c>
      <c r="AN41" s="568">
        <f>SUMIF('DTR-DEC''18'!$A$14:$A$560,'RAPPORT-DETAIL'!A41,'DTR-DEC''18'!$J$14:$J$560)</f>
        <v>0</v>
      </c>
      <c r="AO41" s="1359">
        <v>0.25</v>
      </c>
      <c r="AP41" s="568">
        <f t="shared" si="8"/>
        <v>1462.5</v>
      </c>
      <c r="AQ41" s="565">
        <f ca="1">SUM(W41:AN41)</f>
        <v>5850</v>
      </c>
      <c r="AR41" s="1174">
        <f t="shared" ca="1" si="4"/>
        <v>1</v>
      </c>
      <c r="AS41" s="1174">
        <v>0.25</v>
      </c>
      <c r="AT41" s="1360">
        <f t="shared" ca="1" si="10"/>
        <v>1462.5</v>
      </c>
      <c r="AU41" s="1372" t="s">
        <v>5078</v>
      </c>
    </row>
    <row r="42" spans="1:47" s="867" customFormat="1" ht="24.5" thickBot="1">
      <c r="A42" s="1023" t="s">
        <v>2168</v>
      </c>
      <c r="B42" s="1469"/>
      <c r="C42" s="1055" t="s">
        <v>2169</v>
      </c>
      <c r="D42" s="1017" t="s">
        <v>2152</v>
      </c>
      <c r="E42" s="455" t="s">
        <v>2153</v>
      </c>
      <c r="F42" s="1025">
        <v>5</v>
      </c>
      <c r="G42" s="1026">
        <v>700</v>
      </c>
      <c r="H42" s="1025">
        <v>2</v>
      </c>
      <c r="I42" s="1027">
        <f>F42*G42*H42</f>
        <v>7000</v>
      </c>
      <c r="J42" s="1028">
        <v>5</v>
      </c>
      <c r="K42" s="1028">
        <v>700</v>
      </c>
      <c r="L42" s="1028">
        <v>12</v>
      </c>
      <c r="M42" s="1332">
        <v>0.25</v>
      </c>
      <c r="N42" s="1345">
        <f t="shared" si="5"/>
        <v>1750</v>
      </c>
      <c r="O42" s="1027">
        <f>J42*K42*L42</f>
        <v>42000</v>
      </c>
      <c r="P42" s="1332">
        <v>0.25</v>
      </c>
      <c r="Q42" s="1345">
        <f t="shared" si="7"/>
        <v>10500</v>
      </c>
      <c r="R42" s="1027">
        <f>O42+I42</f>
        <v>49000</v>
      </c>
      <c r="S42" s="571">
        <f t="shared" si="1"/>
        <v>5384.6153846153848</v>
      </c>
      <c r="T42" s="571">
        <f t="shared" si="2"/>
        <v>32307.692307692305</v>
      </c>
      <c r="U42" s="571">
        <f t="shared" si="3"/>
        <v>37692.307692307688</v>
      </c>
      <c r="V42" s="453"/>
      <c r="W42" s="568">
        <f>SUMIF('DTR OCT-DEC''16'!$A$12:$A$306,'RAPPORT-DETAIL'!A42,'DTR OCT-DEC''16'!$J$12:$J$306)</f>
        <v>0</v>
      </c>
      <c r="X42" s="568">
        <f>SUMIF('DTR JAN-MAR17'!$A$12:$A$507,'RAPPORT-DETAIL'!A42,'DTR JAN-MAR17'!$J$12:$J$507)</f>
        <v>0</v>
      </c>
      <c r="Y42" s="568">
        <f>SUMIF('DTR APR-MAY''17'!$A$12:$A$419,'RAPPORT-DETAIL'!A42,'DTR APR-MAY''17'!$J$12:$J$419)</f>
        <v>0</v>
      </c>
      <c r="Z42" s="568">
        <f>SUMIF('DTR JUNE''17'!$A$12:$A$233,'RAPPORT-DETAIL'!A42,'DTR JUNE''17'!$J$12:$J$233)</f>
        <v>0</v>
      </c>
      <c r="AA42" s="568">
        <f>SUMIF('DTR JULY-AUGUST''17'!$A$12:$A$498,'RAPPORT-DETAIL'!A42,'DTR JULY-AUGUST''17'!$J$12:$J$498)</f>
        <v>0</v>
      </c>
      <c r="AB42" s="568">
        <f>SUMIF('DTR SEPTEMBER''17'!$A$12:$A$303,'RAPPORT-DETAIL'!A42,'DTR SEPTEMBER''17'!$J$12:$J$303)</f>
        <v>0</v>
      </c>
      <c r="AC42" s="568">
        <f>SUMIF('DTR OCT-NOV''17'!$A$12:$A$441,'RAPPORT-DETAIL'!A42,'DTR OCT-NOV''17'!$J$12:$J$441)</f>
        <v>0</v>
      </c>
      <c r="AD42" s="568">
        <f>SUMIF('DRT DEC''17'!$A$12:$A$306,'RAPPORT-DETAIL'!A42,'DRT DEC''17'!$J$12:$J$306)</f>
        <v>15750</v>
      </c>
      <c r="AE42" s="568">
        <f>SUMIF('DTR JAN-FEB 2018'!$A$12:$A$448,'RAPPORT-DETAIL'!A42,'DTR JAN-FEB 2018'!$J$12:$J$448)</f>
        <v>0</v>
      </c>
      <c r="AF42" s="568">
        <f>SUMIF('DTR MARCH''18'!$A$12:$A$265,'RAPPORT-DETAIL'!A42,'DTR MARCH''18'!$J$12:$J$265)</f>
        <v>0</v>
      </c>
      <c r="AG42" s="568">
        <f>SUMIF('DTR APRIL''18'!$A$12:$A$206,'RAPPORT-DETAIL'!A42,'DTR APRIL''18'!$J$12:$J$206)</f>
        <v>6128</v>
      </c>
      <c r="AH42" s="568">
        <f>SUMIF('DTR MAY''18'!A$12:$A$247,'RAPPORT-DETAIL'!A42,'DTR MAY''18'!$J$12:$J$247)</f>
        <v>0</v>
      </c>
      <c r="AI42" s="568">
        <f ca="1">SUMIF('DTR JUNE''18'!$A$12:$B$220,'RAPPORT-DETAIL'!A42,'DTR JUNE''18'!$J$12:$J$220)</f>
        <v>0</v>
      </c>
      <c r="AJ42" s="568">
        <f ca="1">SUMIF('DTR JULY''18'!$A$12:$B$253,'RAPPORT-DETAIL'!A42,'DTR JULY''18'!$J$12:$J$253)</f>
        <v>9450</v>
      </c>
      <c r="AK42" s="568">
        <f>SUMIF('DTR AUGUST''18'!$A$12:$A$305,'RAPPORT-DETAIL'!A42,'DTR AUGUST''18'!$J$12:$J$305)</f>
        <v>8300</v>
      </c>
      <c r="AL42" s="568">
        <f>SUMIF('DTR SEPTEMBER''18'!$A$12:$A$302,'RAPPORT-DETAIL'!A42,'DTR SEPTEMBER''18'!$J$12:$J$302)</f>
        <v>0</v>
      </c>
      <c r="AM42" s="568">
        <f>SUMIF('DTR-OCT-NOV''18'!$A$16:$A$703,'RAPPORT-DETAIL'!A42:A178,'DTR-OCT-NOV''18'!$J$16:$J$703)</f>
        <v>0</v>
      </c>
      <c r="AN42" s="568">
        <f>SUMIF('DTR-DEC''18'!$A$14:$A$560,'RAPPORT-DETAIL'!A42,'DTR-DEC''18'!$J$14:$J$560)</f>
        <v>25</v>
      </c>
      <c r="AO42" s="1359">
        <v>0.25</v>
      </c>
      <c r="AP42" s="568">
        <f t="shared" si="8"/>
        <v>12250</v>
      </c>
      <c r="AQ42" s="565">
        <f ca="1">SUM(W42:AN42)</f>
        <v>39653</v>
      </c>
      <c r="AR42" s="1174">
        <f t="shared" ca="1" si="4"/>
        <v>0.80924489795918364</v>
      </c>
      <c r="AS42" s="1174">
        <v>0.25</v>
      </c>
      <c r="AT42" s="1360">
        <f t="shared" ca="1" si="10"/>
        <v>9913.25</v>
      </c>
      <c r="AU42" s="1372" t="s">
        <v>5078</v>
      </c>
    </row>
    <row r="43" spans="1:47" s="867" customFormat="1" ht="24.5" thickBot="1">
      <c r="A43" s="507" t="s">
        <v>66</v>
      </c>
      <c r="B43" s="1469"/>
      <c r="C43" s="1031" t="s">
        <v>2170</v>
      </c>
      <c r="D43" s="1017" t="s">
        <v>2152</v>
      </c>
      <c r="E43" s="435" t="s">
        <v>44</v>
      </c>
      <c r="F43" s="1032">
        <v>36</v>
      </c>
      <c r="G43" s="1033">
        <v>5</v>
      </c>
      <c r="H43" s="1032">
        <v>2</v>
      </c>
      <c r="I43" s="1034">
        <f>F43*G43*H43</f>
        <v>360</v>
      </c>
      <c r="J43" s="1035">
        <v>36</v>
      </c>
      <c r="K43" s="1035">
        <v>5</v>
      </c>
      <c r="L43" s="1035">
        <v>6</v>
      </c>
      <c r="M43" s="1334">
        <v>0.25</v>
      </c>
      <c r="N43" s="1347">
        <f t="shared" si="5"/>
        <v>90</v>
      </c>
      <c r="O43" s="1034">
        <f>J43*K43*L43</f>
        <v>1080</v>
      </c>
      <c r="P43" s="1334">
        <v>0.25</v>
      </c>
      <c r="Q43" s="1347">
        <f t="shared" si="7"/>
        <v>270</v>
      </c>
      <c r="R43" s="1034">
        <f>I43+O43</f>
        <v>1440</v>
      </c>
      <c r="S43" s="881"/>
      <c r="T43" s="572"/>
      <c r="U43" s="572"/>
      <c r="V43" s="484"/>
      <c r="W43" s="568">
        <f>SUMIF('DTR OCT-DEC''16'!$A$12:$A$306,'RAPPORT-DETAIL'!A43,'DTR OCT-DEC''16'!$J$12:$J$306)</f>
        <v>0</v>
      </c>
      <c r="X43" s="568">
        <f>SUMIF('DTR JAN-MAR17'!$A$12:$A$507,'RAPPORT-DETAIL'!A43,'DTR JAN-MAR17'!$J$12:$J$507)</f>
        <v>0</v>
      </c>
      <c r="Y43" s="568">
        <f>SUMIF('DTR APR-MAY''17'!$A$12:$A$419,'RAPPORT-DETAIL'!A43,'DTR APR-MAY''17'!$J$12:$J$419)</f>
        <v>0</v>
      </c>
      <c r="Z43" s="568">
        <f>SUMIF('DTR JUNE''17'!$A$12:$A$233,'RAPPORT-DETAIL'!A43,'DTR JUNE''17'!$J$12:$J$233)</f>
        <v>0</v>
      </c>
      <c r="AA43" s="568">
        <f>SUMIF('DTR JULY-AUGUST''17'!$A$12:$A$498,'RAPPORT-DETAIL'!A43,'DTR JULY-AUGUST''17'!$J$12:$J$498)</f>
        <v>0</v>
      </c>
      <c r="AB43" s="568">
        <f>SUMIF('DTR SEPTEMBER''17'!$A$12:$A$303,'RAPPORT-DETAIL'!A43,'DTR SEPTEMBER''17'!$J$12:$J$303)</f>
        <v>0</v>
      </c>
      <c r="AC43" s="568">
        <f>SUMIF('DTR OCT-NOV''17'!$A$12:$A$441,'RAPPORT-DETAIL'!A43,'DTR OCT-NOV''17'!$J$12:$J$441)</f>
        <v>0</v>
      </c>
      <c r="AD43" s="568">
        <f>SUMIF('DRT DEC''17'!$A$12:$A$306,'RAPPORT-DETAIL'!A43,'DRT DEC''17'!$J$12:$J$306)</f>
        <v>0</v>
      </c>
      <c r="AE43" s="568">
        <f>SUMIF('DTR JAN-FEB 2018'!$A$12:$A$448,'RAPPORT-DETAIL'!A43,'DTR JAN-FEB 2018'!$J$12:$J$448)</f>
        <v>0</v>
      </c>
      <c r="AF43" s="568">
        <f>SUMIF('DTR MARCH''18'!$A$12:$A$265,'RAPPORT-DETAIL'!A43,'DTR MARCH''18'!$J$12:$J$265)</f>
        <v>0</v>
      </c>
      <c r="AG43" s="568">
        <f>SUMIF('DTR APRIL''18'!$A$12:$A$206,'RAPPORT-DETAIL'!A43,'DTR APRIL''18'!$J$12:$J$206)</f>
        <v>0</v>
      </c>
      <c r="AH43" s="568">
        <f>SUMIF('DTR MAY''18'!A$12:$A$247,'RAPPORT-DETAIL'!A43,'DTR MAY''18'!$J$12:$J$247)</f>
        <v>0</v>
      </c>
      <c r="AI43" s="568">
        <f ca="1">SUMIF('DTR JUNE''18'!$A$12:$B$220,'RAPPORT-DETAIL'!A43,'DTR JUNE''18'!$J$12:$J$220)</f>
        <v>0</v>
      </c>
      <c r="AJ43" s="568">
        <f ca="1">SUMIF('DTR JULY''18'!$A$12:$B$253,'RAPPORT-DETAIL'!A43,'DTR JULY''18'!$J$12:$J$253)</f>
        <v>0</v>
      </c>
      <c r="AK43" s="568">
        <f>SUMIF('DTR AUGUST''18'!$A$12:$A$305,'RAPPORT-DETAIL'!A43,'DTR AUGUST''18'!$J$12:$J$305)</f>
        <v>0</v>
      </c>
      <c r="AL43" s="568">
        <f>SUMIF('DTR SEPTEMBER''18'!$A$12:$A$302,'RAPPORT-DETAIL'!A43,'DTR SEPTEMBER''18'!$J$12:$J$302)</f>
        <v>0</v>
      </c>
      <c r="AM43" s="568">
        <f>SUMIF('DTR-OCT-NOV''18'!$A$16:$A$703,'RAPPORT-DETAIL'!A43:A179,'DTR-OCT-NOV''18'!$J$16:$J$703)</f>
        <v>0</v>
      </c>
      <c r="AN43" s="568">
        <f>SUMIF('DTR-DEC''18'!$A$14:$A$560,'RAPPORT-DETAIL'!A43,'DTR-DEC''18'!$J$14:$J$560)</f>
        <v>0</v>
      </c>
      <c r="AO43" s="1359">
        <v>0.25</v>
      </c>
      <c r="AP43" s="568">
        <f t="shared" si="8"/>
        <v>360</v>
      </c>
      <c r="AQ43" s="565">
        <f ca="1">SUM(W43:AN43)</f>
        <v>0</v>
      </c>
      <c r="AR43" s="1174">
        <f t="shared" ca="1" si="4"/>
        <v>0</v>
      </c>
      <c r="AS43" s="1174">
        <v>0.25</v>
      </c>
      <c r="AT43" s="1360">
        <f t="shared" ca="1" si="10"/>
        <v>0</v>
      </c>
      <c r="AU43" s="1372" t="s">
        <v>5081</v>
      </c>
    </row>
    <row r="44" spans="1:47" s="867" customFormat="1" ht="24.5" thickBot="1">
      <c r="A44" s="1023" t="s">
        <v>2171</v>
      </c>
      <c r="B44" s="1469"/>
      <c r="C44" s="1024" t="s">
        <v>2172</v>
      </c>
      <c r="D44" s="1017" t="s">
        <v>2152</v>
      </c>
      <c r="E44" s="455" t="s">
        <v>381</v>
      </c>
      <c r="F44" s="1025"/>
      <c r="G44" s="1026"/>
      <c r="H44" s="1025"/>
      <c r="I44" s="1034">
        <f>F44*G44*H44</f>
        <v>0</v>
      </c>
      <c r="J44" s="1028">
        <v>35</v>
      </c>
      <c r="K44" s="1028">
        <v>5</v>
      </c>
      <c r="L44" s="1028">
        <v>6</v>
      </c>
      <c r="M44" s="1332">
        <v>0.25</v>
      </c>
      <c r="N44" s="1345">
        <f t="shared" si="5"/>
        <v>0</v>
      </c>
      <c r="O44" s="1027">
        <f>J44*K44*L44</f>
        <v>1050</v>
      </c>
      <c r="P44" s="1332">
        <v>0.25</v>
      </c>
      <c r="Q44" s="1345">
        <f t="shared" si="7"/>
        <v>262.5</v>
      </c>
      <c r="R44" s="1027">
        <f>O44+I44</f>
        <v>1050</v>
      </c>
      <c r="S44" s="641">
        <f t="shared" ref="S44:S62" si="12">I44/$C$4</f>
        <v>0</v>
      </c>
      <c r="T44" s="641">
        <f t="shared" ref="T44:T62" si="13">O44/$C$4</f>
        <v>807.69230769230762</v>
      </c>
      <c r="U44" s="641">
        <f t="shared" ref="U44:U62" si="14">S44+T44</f>
        <v>807.69230769230762</v>
      </c>
      <c r="V44" s="869"/>
      <c r="W44" s="568">
        <f>SUMIF('DTR OCT-DEC''16'!$A$12:$A$306,'RAPPORT-DETAIL'!A44,'DTR OCT-DEC''16'!$J$12:$J$306)</f>
        <v>0</v>
      </c>
      <c r="X44" s="568">
        <f>SUMIF('DTR JAN-MAR17'!$A$12:$A$507,'RAPPORT-DETAIL'!A44,'DTR JAN-MAR17'!$J$12:$J$507)</f>
        <v>0</v>
      </c>
      <c r="Y44" s="568">
        <f>SUMIF('DTR APR-MAY''17'!$A$12:$A$419,'RAPPORT-DETAIL'!A44,'DTR APR-MAY''17'!$J$12:$J$419)</f>
        <v>0</v>
      </c>
      <c r="Z44" s="568">
        <f>SUMIF('DTR JUNE''17'!$A$12:$A$233,'RAPPORT-DETAIL'!A44,'DTR JUNE''17'!$J$12:$J$233)</f>
        <v>0</v>
      </c>
      <c r="AA44" s="568">
        <f>SUMIF('DTR JULY-AUGUST''17'!$A$12:$A$498,'RAPPORT-DETAIL'!A44,'DTR JULY-AUGUST''17'!$J$12:$J$498)</f>
        <v>0</v>
      </c>
      <c r="AB44" s="568">
        <f>SUMIF('DTR SEPTEMBER''17'!$A$12:$A$303,'RAPPORT-DETAIL'!A44,'DTR SEPTEMBER''17'!$J$12:$J$303)</f>
        <v>0</v>
      </c>
      <c r="AC44" s="568">
        <f>SUMIF('DTR OCT-NOV''17'!$A$12:$A$441,'RAPPORT-DETAIL'!A44,'DTR OCT-NOV''17'!$J$12:$J$441)</f>
        <v>0</v>
      </c>
      <c r="AD44" s="568">
        <f>SUMIF('DRT DEC''17'!$A$12:$A$306,'RAPPORT-DETAIL'!A44,'DRT DEC''17'!$J$12:$J$306)</f>
        <v>0</v>
      </c>
      <c r="AE44" s="568">
        <f>SUMIF('DTR JAN-FEB 2018'!$A$12:$A$448,'RAPPORT-DETAIL'!A44,'DTR JAN-FEB 2018'!$J$12:$J$448)</f>
        <v>0</v>
      </c>
      <c r="AF44" s="568">
        <f>SUMIF('DTR MARCH''18'!$A$12:$A$265,'RAPPORT-DETAIL'!A44,'DTR MARCH''18'!$J$12:$J$265)</f>
        <v>0</v>
      </c>
      <c r="AG44" s="568">
        <f>SUMIF('DTR APRIL''18'!$A$12:$A$206,'RAPPORT-DETAIL'!A44,'DTR APRIL''18'!$J$12:$J$206)</f>
        <v>0</v>
      </c>
      <c r="AH44" s="568">
        <f>SUMIF('DTR MAY''18'!A$12:$A$247,'RAPPORT-DETAIL'!A44,'DTR MAY''18'!$J$12:$J$247)</f>
        <v>0</v>
      </c>
      <c r="AI44" s="568">
        <f ca="1">SUMIF('DTR JUNE''18'!$A$12:$B$220,'RAPPORT-DETAIL'!A44,'DTR JUNE''18'!$J$12:$J$220)</f>
        <v>0</v>
      </c>
      <c r="AJ44" s="568">
        <f ca="1">SUMIF('DTR JULY''18'!$A$12:$B$253,'RAPPORT-DETAIL'!A44,'DTR JULY''18'!$J$12:$J$253)</f>
        <v>0</v>
      </c>
      <c r="AK44" s="568">
        <f>SUMIF('DTR AUGUST''18'!$A$12:$A$305,'RAPPORT-DETAIL'!A44,'DTR AUGUST''18'!$J$12:$J$305)</f>
        <v>120</v>
      </c>
      <c r="AL44" s="568">
        <f>SUMIF('DTR SEPTEMBER''18'!$A$12:$A$302,'RAPPORT-DETAIL'!A44,'DTR SEPTEMBER''18'!$J$12:$J$302)</f>
        <v>0</v>
      </c>
      <c r="AM44" s="568">
        <f>SUMIF('DTR-OCT-NOV''18'!$A$16:$A$703,'RAPPORT-DETAIL'!A44:A180,'DTR-OCT-NOV''18'!$J$16:$J$703)</f>
        <v>0</v>
      </c>
      <c r="AN44" s="568">
        <f>SUMIF('DTR-DEC''18'!$A$14:$A$560,'RAPPORT-DETAIL'!A44,'DTR-DEC''18'!$J$14:$J$560)</f>
        <v>0</v>
      </c>
      <c r="AO44" s="1359">
        <v>0.25</v>
      </c>
      <c r="AP44" s="568">
        <f t="shared" si="8"/>
        <v>262.5</v>
      </c>
      <c r="AQ44" s="565">
        <f ca="1">SUM(W44:AN44)</f>
        <v>120</v>
      </c>
      <c r="AR44" s="1174">
        <f t="shared" ca="1" si="4"/>
        <v>0.11428571428571428</v>
      </c>
      <c r="AS44" s="1174">
        <v>0.25</v>
      </c>
      <c r="AT44" s="1360">
        <f t="shared" ca="1" si="10"/>
        <v>30</v>
      </c>
      <c r="AU44" s="1372" t="s">
        <v>5082</v>
      </c>
    </row>
    <row r="45" spans="1:47" s="867" customFormat="1" ht="24">
      <c r="A45" s="1056" t="s">
        <v>67</v>
      </c>
      <c r="B45" s="1477"/>
      <c r="C45" s="1045" t="s">
        <v>2173</v>
      </c>
      <c r="D45" s="1057" t="s">
        <v>2152</v>
      </c>
      <c r="E45" s="1058" t="s">
        <v>44</v>
      </c>
      <c r="F45" s="1059">
        <v>0</v>
      </c>
      <c r="G45" s="1060">
        <v>0</v>
      </c>
      <c r="H45" s="1059">
        <v>0</v>
      </c>
      <c r="I45" s="1034">
        <f>F45*G45*H45</f>
        <v>0</v>
      </c>
      <c r="J45" s="1061">
        <v>0</v>
      </c>
      <c r="K45" s="1061">
        <v>0</v>
      </c>
      <c r="L45" s="1061">
        <v>0</v>
      </c>
      <c r="M45" s="1336">
        <v>0.25</v>
      </c>
      <c r="N45" s="1350">
        <f t="shared" si="5"/>
        <v>0</v>
      </c>
      <c r="O45" s="1062">
        <v>0</v>
      </c>
      <c r="P45" s="1336">
        <v>0.25</v>
      </c>
      <c r="Q45" s="1350">
        <f t="shared" si="7"/>
        <v>0</v>
      </c>
      <c r="R45" s="1062">
        <v>0</v>
      </c>
      <c r="S45" s="585">
        <f t="shared" si="12"/>
        <v>0</v>
      </c>
      <c r="T45" s="585">
        <f t="shared" si="13"/>
        <v>0</v>
      </c>
      <c r="U45" s="585">
        <f t="shared" si="14"/>
        <v>0</v>
      </c>
      <c r="V45" s="869"/>
      <c r="W45" s="568">
        <f>SUMIF('DTR OCT-DEC''16'!$A$12:$A$306,'RAPPORT-DETAIL'!A45,'DTR OCT-DEC''16'!$J$12:$J$306)</f>
        <v>0</v>
      </c>
      <c r="X45" s="568">
        <f>SUMIF('DTR JAN-MAR17'!$A$12:$A$507,'RAPPORT-DETAIL'!A45,'DTR JAN-MAR17'!$J$12:$J$507)</f>
        <v>0</v>
      </c>
      <c r="Y45" s="568">
        <f>SUMIF('DTR APR-MAY''17'!$A$12:$A$419,'RAPPORT-DETAIL'!A45,'DTR APR-MAY''17'!$J$12:$J$419)</f>
        <v>0</v>
      </c>
      <c r="Z45" s="568">
        <f>SUMIF('DTR JUNE''17'!$A$12:$A$233,'RAPPORT-DETAIL'!A45,'DTR JUNE''17'!$J$12:$J$233)</f>
        <v>0</v>
      </c>
      <c r="AA45" s="568">
        <f>SUMIF('DTR JULY-AUGUST''17'!$A$12:$A$498,'RAPPORT-DETAIL'!A45,'DTR JULY-AUGUST''17'!$J$12:$J$498)</f>
        <v>0</v>
      </c>
      <c r="AB45" s="568">
        <f>SUMIF('DTR SEPTEMBER''17'!$A$12:$A$303,'RAPPORT-DETAIL'!A45,'DTR SEPTEMBER''17'!$J$12:$J$303)</f>
        <v>0</v>
      </c>
      <c r="AC45" s="568">
        <f>SUMIF('DTR OCT-NOV''17'!$A$12:$A$441,'RAPPORT-DETAIL'!A45,'DTR OCT-NOV''17'!$J$12:$J$441)</f>
        <v>0</v>
      </c>
      <c r="AD45" s="568">
        <f>SUMIF('DRT DEC''17'!$A$12:$A$306,'RAPPORT-DETAIL'!A45,'DRT DEC''17'!$J$12:$J$306)</f>
        <v>0</v>
      </c>
      <c r="AE45" s="568">
        <f>SUMIF('DTR JAN-FEB 2018'!$A$12:$A$448,'RAPPORT-DETAIL'!A45,'DTR JAN-FEB 2018'!$J$12:$J$448)</f>
        <v>0</v>
      </c>
      <c r="AF45" s="568">
        <f>SUMIF('DTR MARCH''18'!$A$12:$A$265,'RAPPORT-DETAIL'!A45,'DTR MARCH''18'!$J$12:$J$265)</f>
        <v>0</v>
      </c>
      <c r="AG45" s="568">
        <f>SUMIF('DTR APRIL''18'!$A$12:$A$206,'RAPPORT-DETAIL'!A45,'DTR APRIL''18'!$J$12:$J$206)</f>
        <v>0</v>
      </c>
      <c r="AH45" s="568">
        <f>SUMIF('DTR MAY''18'!A$12:$A$247,'RAPPORT-DETAIL'!A45,'DTR MAY''18'!$J$12:$J$247)</f>
        <v>0</v>
      </c>
      <c r="AI45" s="568">
        <f ca="1">SUMIF('DTR JUNE''18'!$A$12:$B$220,'RAPPORT-DETAIL'!A45,'DTR JUNE''18'!$J$12:$J$220)</f>
        <v>0</v>
      </c>
      <c r="AJ45" s="568">
        <f ca="1">SUMIF('DTR JULY''18'!$A$12:$B$253,'RAPPORT-DETAIL'!A45,'DTR JULY''18'!$J$12:$J$253)</f>
        <v>0</v>
      </c>
      <c r="AK45" s="568">
        <f>SUMIF('DTR AUGUST''18'!$A$12:$A$305,'RAPPORT-DETAIL'!A45,'DTR AUGUST''18'!$J$12:$J$305)</f>
        <v>0</v>
      </c>
      <c r="AL45" s="568">
        <f>SUMIF('DTR SEPTEMBER''18'!$A$12:$A$302,'RAPPORT-DETAIL'!A45,'DTR SEPTEMBER''18'!$J$12:$J$302)</f>
        <v>0</v>
      </c>
      <c r="AM45" s="568">
        <f>SUMIF('DTR-OCT-NOV''18'!$A$16:$A$703,'RAPPORT-DETAIL'!A45:A181,'DTR-OCT-NOV''18'!$J$16:$J$703)</f>
        <v>0</v>
      </c>
      <c r="AN45" s="568">
        <f>SUMIF('DTR-DEC''18'!$A$14:$A$560,'RAPPORT-DETAIL'!A45,'DTR-DEC''18'!$J$14:$J$560)</f>
        <v>0</v>
      </c>
      <c r="AO45" s="1359">
        <v>0.25</v>
      </c>
      <c r="AP45" s="568">
        <f t="shared" si="8"/>
        <v>0</v>
      </c>
      <c r="AQ45" s="565">
        <f ca="1">SUM(W45:AN45)</f>
        <v>0</v>
      </c>
      <c r="AR45" s="1174" t="e">
        <f t="shared" ca="1" si="4"/>
        <v>#DIV/0!</v>
      </c>
      <c r="AS45" s="1174">
        <v>0.25</v>
      </c>
      <c r="AT45" s="1360">
        <f t="shared" ca="1" si="10"/>
        <v>0</v>
      </c>
      <c r="AU45" s="1372" t="s">
        <v>5105</v>
      </c>
    </row>
    <row r="46" spans="1:47" s="867" customFormat="1" ht="16" thickBot="1">
      <c r="A46" s="1063"/>
      <c r="B46" s="1064"/>
      <c r="C46" s="1048" t="s">
        <v>0</v>
      </c>
      <c r="D46" s="1049" t="s">
        <v>0</v>
      </c>
      <c r="E46" s="1065"/>
      <c r="F46" s="1064"/>
      <c r="G46" s="1064"/>
      <c r="H46" s="1064"/>
      <c r="I46" s="1053">
        <f>SUM(I41:I45)</f>
        <v>13210</v>
      </c>
      <c r="J46" s="1064"/>
      <c r="K46" s="1064"/>
      <c r="L46" s="1064"/>
      <c r="M46" s="1337">
        <v>0.25</v>
      </c>
      <c r="N46" s="1351">
        <f t="shared" si="5"/>
        <v>3302.5</v>
      </c>
      <c r="O46" s="1053">
        <f>SUM(O41:O45)</f>
        <v>44130</v>
      </c>
      <c r="P46" s="1337">
        <v>0.25</v>
      </c>
      <c r="Q46" s="1351">
        <f t="shared" si="7"/>
        <v>11032.5</v>
      </c>
      <c r="R46" s="1053">
        <f>SUM(R41:R45)</f>
        <v>57340</v>
      </c>
      <c r="S46" s="585">
        <f t="shared" si="12"/>
        <v>10161.538461538461</v>
      </c>
      <c r="T46" s="585">
        <f t="shared" si="13"/>
        <v>33946.153846153844</v>
      </c>
      <c r="U46" s="585">
        <f t="shared" si="14"/>
        <v>44107.692307692305</v>
      </c>
      <c r="V46" s="869"/>
      <c r="W46" s="1053">
        <f t="shared" ref="W46:AQ46" si="15">SUM(W41:W45)</f>
        <v>0</v>
      </c>
      <c r="X46" s="1053">
        <f t="shared" si="15"/>
        <v>0</v>
      </c>
      <c r="Y46" s="1053">
        <f t="shared" si="15"/>
        <v>0</v>
      </c>
      <c r="Z46" s="1053">
        <f t="shared" si="15"/>
        <v>0</v>
      </c>
      <c r="AA46" s="1053">
        <f t="shared" si="15"/>
        <v>0</v>
      </c>
      <c r="AB46" s="1053">
        <f t="shared" si="15"/>
        <v>1950</v>
      </c>
      <c r="AC46" s="1053">
        <f t="shared" si="15"/>
        <v>0</v>
      </c>
      <c r="AD46" s="1053">
        <f t="shared" si="15"/>
        <v>19650</v>
      </c>
      <c r="AE46" s="1053">
        <f>SUM(AE41:AE45)</f>
        <v>0</v>
      </c>
      <c r="AF46" s="1053">
        <f>SUM(AF41:AF45)</f>
        <v>0</v>
      </c>
      <c r="AG46" s="1053">
        <f>SUM(AG41:AG45)</f>
        <v>6128</v>
      </c>
      <c r="AH46" s="1053">
        <f>SUM(AH41:AH45)</f>
        <v>0</v>
      </c>
      <c r="AI46" s="1053">
        <f t="shared" ca="1" si="15"/>
        <v>0</v>
      </c>
      <c r="AJ46" s="1053">
        <f ca="1">SUM(AJ41:AJ45)</f>
        <v>9450</v>
      </c>
      <c r="AK46" s="1053">
        <f>SUM(AK41:AK45)</f>
        <v>8420</v>
      </c>
      <c r="AL46" s="1053">
        <f>SUM(AL41:AL45)</f>
        <v>0</v>
      </c>
      <c r="AM46" s="1053">
        <f t="shared" si="15"/>
        <v>0</v>
      </c>
      <c r="AN46" s="1053">
        <f t="shared" si="15"/>
        <v>25</v>
      </c>
      <c r="AO46" s="1176">
        <v>0.25</v>
      </c>
      <c r="AP46" s="1053">
        <f t="shared" si="8"/>
        <v>14335</v>
      </c>
      <c r="AQ46" s="1053">
        <f t="shared" ca="1" si="15"/>
        <v>45623</v>
      </c>
      <c r="AR46" s="1176">
        <f t="shared" ca="1" si="4"/>
        <v>0.79565748168817574</v>
      </c>
      <c r="AS46" s="1176">
        <v>0.25</v>
      </c>
      <c r="AT46" s="1361">
        <f t="shared" ca="1" si="10"/>
        <v>11405.75</v>
      </c>
      <c r="AU46" s="1374"/>
    </row>
    <row r="47" spans="1:47" s="867" customFormat="1" ht="16" thickBot="1">
      <c r="A47" s="507" t="s">
        <v>93</v>
      </c>
      <c r="B47" s="1468" t="s">
        <v>2174</v>
      </c>
      <c r="C47" s="1031" t="s">
        <v>2175</v>
      </c>
      <c r="D47" s="1017" t="s">
        <v>2152</v>
      </c>
      <c r="E47" s="446" t="s">
        <v>381</v>
      </c>
      <c r="F47" s="1032">
        <v>1</v>
      </c>
      <c r="G47" s="1032">
        <v>3260</v>
      </c>
      <c r="H47" s="1032">
        <v>6</v>
      </c>
      <c r="I47" s="1034">
        <f>F47*G47*H47</f>
        <v>19560</v>
      </c>
      <c r="J47" s="1035">
        <v>1</v>
      </c>
      <c r="K47" s="1035">
        <v>2000</v>
      </c>
      <c r="L47" s="1035">
        <v>12</v>
      </c>
      <c r="M47" s="1334">
        <v>0.25</v>
      </c>
      <c r="N47" s="1347">
        <f t="shared" si="5"/>
        <v>4890</v>
      </c>
      <c r="O47" s="1044">
        <f>J47*K47*L47</f>
        <v>24000</v>
      </c>
      <c r="P47" s="1334">
        <v>0.25</v>
      </c>
      <c r="Q47" s="1347">
        <f t="shared" si="7"/>
        <v>6000</v>
      </c>
      <c r="R47" s="1044">
        <f>I47+O47</f>
        <v>43560</v>
      </c>
      <c r="S47" s="585">
        <f t="shared" si="12"/>
        <v>15046.153846153846</v>
      </c>
      <c r="T47" s="585">
        <f t="shared" si="13"/>
        <v>18461.538461538461</v>
      </c>
      <c r="U47" s="585">
        <f t="shared" si="14"/>
        <v>33507.692307692305</v>
      </c>
      <c r="V47" s="873"/>
      <c r="W47" s="568">
        <f>SUMIF('DTR OCT-DEC''16'!$A$12:$A$306,'RAPPORT-DETAIL'!A47,'DTR OCT-DEC''16'!$J$12:$J$306)</f>
        <v>0</v>
      </c>
      <c r="X47" s="568">
        <f>SUMIF('DTR JAN-MAR17'!$A$12:$A$507,'RAPPORT-DETAIL'!A47,'DTR JAN-MAR17'!$J$12:$J$507)</f>
        <v>0</v>
      </c>
      <c r="Y47" s="568">
        <f>SUMIF('DTR APR-MAY''17'!$A$12:$A$419,'RAPPORT-DETAIL'!A47,'DTR APR-MAY''17'!$J$12:$J$419)</f>
        <v>0</v>
      </c>
      <c r="Z47" s="568">
        <f>SUMIF('DTR JUNE''17'!$A$12:$A$233,'RAPPORT-DETAIL'!A47,'DTR JUNE''17'!$J$12:$J$233)</f>
        <v>0</v>
      </c>
      <c r="AA47" s="568">
        <f>SUMIF('DTR JULY-AUGUST''17'!$A$12:$A$498,'RAPPORT-DETAIL'!A47,'DTR JULY-AUGUST''17'!$J$12:$J$498)</f>
        <v>60</v>
      </c>
      <c r="AB47" s="568">
        <f>SUMIF('DTR SEPTEMBER''17'!$A$12:$A$303,'RAPPORT-DETAIL'!A47,'DTR SEPTEMBER''17'!$J$12:$J$303)</f>
        <v>14610</v>
      </c>
      <c r="AC47" s="568">
        <f>SUMIF('DTR OCT-NOV''17'!$A$12:$A$441,'RAPPORT-DETAIL'!A47,'DTR OCT-NOV''17'!$J$12:$J$441)</f>
        <v>0</v>
      </c>
      <c r="AD47" s="568">
        <f>SUMIF('DRT DEC''17'!$A$12:$A$306,'RAPPORT-DETAIL'!A47,'DRT DEC''17'!$J$12:$J$306)</f>
        <v>0</v>
      </c>
      <c r="AE47" s="568">
        <f>SUMIF('DTR JAN-FEB 2018'!$A$12:$A$448,'RAPPORT-DETAIL'!A47,'DTR JAN-FEB 2018'!$J$12:$J$448)</f>
        <v>10890</v>
      </c>
      <c r="AF47" s="568">
        <f>SUMIF('DTR MARCH''18'!$A$12:$A$265,'RAPPORT-DETAIL'!A47,'DTR MARCH''18'!$J$12:$J$265)</f>
        <v>0</v>
      </c>
      <c r="AG47" s="568">
        <f>SUMIF('DTR APRIL''18'!$A$12:$A$206,'RAPPORT-DETAIL'!A47,'DTR APRIL''18'!$J$12:$J$206)</f>
        <v>0</v>
      </c>
      <c r="AH47" s="568">
        <f>SUMIF('DTR MAY''18'!A$12:$A$247,'RAPPORT-DETAIL'!A47,'DTR MAY''18'!$J$12:$J$247)</f>
        <v>6000</v>
      </c>
      <c r="AI47" s="568">
        <f ca="1">SUMIF('DTR JUNE''18'!$A$12:$B$220,'RAPPORT-DETAIL'!A47,'DTR JUNE''18'!$J$12:$J$220)</f>
        <v>0</v>
      </c>
      <c r="AJ47" s="568">
        <f ca="1">SUMIF('DTR JULY''18'!$A$12:$B$253,'RAPPORT-DETAIL'!A47,'DTR JULY''18'!$J$12:$J$253)</f>
        <v>0</v>
      </c>
      <c r="AK47" s="568">
        <f>SUMIF('DTR AUGUST''18'!$A$12:$A$305,'RAPPORT-DETAIL'!A47,'DTR AUGUST''18'!$J$12:$J$305)</f>
        <v>6600</v>
      </c>
      <c r="AL47" s="568">
        <f>SUMIF('DTR SEPTEMBER''18'!$A$12:$A$302,'RAPPORT-DETAIL'!A47,'DTR SEPTEMBER''18'!$J$12:$J$302)</f>
        <v>6000</v>
      </c>
      <c r="AM47" s="568">
        <f>SUMIF('DTR-OCT-NOV''18'!$A$16:$A$703,'RAPPORT-DETAIL'!A47:A183,'DTR-OCT-NOV''18'!$J$16:$J$703)</f>
        <v>0</v>
      </c>
      <c r="AN47" s="568">
        <f>SUMIF('DTR-DEC''18'!$A$14:$A$560,'RAPPORT-DETAIL'!A47,'DTR-DEC''18'!$J$14:$J$560)</f>
        <v>0</v>
      </c>
      <c r="AO47" s="1359">
        <v>0.25</v>
      </c>
      <c r="AP47" s="568">
        <f t="shared" si="8"/>
        <v>10890</v>
      </c>
      <c r="AQ47" s="565">
        <f ca="1">SUM(W47:AN47)</f>
        <v>44160</v>
      </c>
      <c r="AR47" s="1174">
        <f t="shared" ca="1" si="4"/>
        <v>1.0137741046831956</v>
      </c>
      <c r="AS47" s="1174">
        <v>0.25</v>
      </c>
      <c r="AT47" s="1360">
        <f t="shared" ca="1" si="10"/>
        <v>11040</v>
      </c>
      <c r="AU47" s="1372" t="s">
        <v>5078</v>
      </c>
    </row>
    <row r="48" spans="1:47" s="867" customFormat="1" ht="16" thickBot="1">
      <c r="A48" s="507" t="s">
        <v>94</v>
      </c>
      <c r="B48" s="1469"/>
      <c r="C48" s="1030" t="s">
        <v>2176</v>
      </c>
      <c r="D48" s="1017" t="s">
        <v>2152</v>
      </c>
      <c r="E48" s="446" t="s">
        <v>381</v>
      </c>
      <c r="F48" s="1032">
        <v>4</v>
      </c>
      <c r="G48" s="1032">
        <v>200</v>
      </c>
      <c r="H48" s="1032">
        <v>3</v>
      </c>
      <c r="I48" s="1034">
        <f>F48*G48*H48</f>
        <v>2400</v>
      </c>
      <c r="J48" s="1035">
        <v>4</v>
      </c>
      <c r="K48" s="1035">
        <v>200</v>
      </c>
      <c r="L48" s="1035">
        <v>12</v>
      </c>
      <c r="M48" s="1334">
        <v>0.25</v>
      </c>
      <c r="N48" s="1347">
        <f t="shared" si="5"/>
        <v>600</v>
      </c>
      <c r="O48" s="1044">
        <f>J48*K48*L48</f>
        <v>9600</v>
      </c>
      <c r="P48" s="1334">
        <v>0.25</v>
      </c>
      <c r="Q48" s="1347">
        <f t="shared" si="7"/>
        <v>2400</v>
      </c>
      <c r="R48" s="1044">
        <f>I48+O48</f>
        <v>12000</v>
      </c>
      <c r="S48" s="585">
        <f t="shared" si="12"/>
        <v>1846.1538461538462</v>
      </c>
      <c r="T48" s="585">
        <f t="shared" si="13"/>
        <v>7384.6153846153848</v>
      </c>
      <c r="U48" s="585">
        <f t="shared" si="14"/>
        <v>9230.7692307692305</v>
      </c>
      <c r="V48" s="869"/>
      <c r="W48" s="568">
        <f>SUMIF('DTR OCT-DEC''16'!$A$12:$A$306,'RAPPORT-DETAIL'!A48,'DTR OCT-DEC''16'!$J$12:$J$306)</f>
        <v>0</v>
      </c>
      <c r="X48" s="568">
        <f>SUMIF('DTR JAN-MAR17'!$A$12:$A$507,'RAPPORT-DETAIL'!A48,'DTR JAN-MAR17'!$J$12:$J$507)</f>
        <v>0</v>
      </c>
      <c r="Y48" s="568">
        <f>SUMIF('DTR APR-MAY''17'!$A$12:$A$419,'RAPPORT-DETAIL'!A48,'DTR APR-MAY''17'!$J$12:$J$419)</f>
        <v>0</v>
      </c>
      <c r="Z48" s="568">
        <f>SUMIF('DTR JUNE''17'!$A$12:$A$233,'RAPPORT-DETAIL'!A48,'DTR JUNE''17'!$J$12:$J$233)</f>
        <v>0</v>
      </c>
      <c r="AA48" s="568">
        <f>SUMIF('DTR JULY-AUGUST''17'!$A$12:$A$498,'RAPPORT-DETAIL'!A48,'DTR JULY-AUGUST''17'!$J$12:$J$498)</f>
        <v>0</v>
      </c>
      <c r="AB48" s="568">
        <f>SUMIF('DTR SEPTEMBER''17'!$A$12:$A$303,'RAPPORT-DETAIL'!A48,'DTR SEPTEMBER''17'!$J$12:$J$303)</f>
        <v>600</v>
      </c>
      <c r="AC48" s="568">
        <f>SUMIF('DTR OCT-NOV''17'!$A$12:$A$441,'RAPPORT-DETAIL'!A48,'DTR OCT-NOV''17'!$J$12:$J$441)</f>
        <v>450</v>
      </c>
      <c r="AD48" s="568">
        <f>SUMIF('DRT DEC''17'!$A$12:$A$306,'RAPPORT-DETAIL'!A48,'DRT DEC''17'!$J$12:$J$306)</f>
        <v>0</v>
      </c>
      <c r="AE48" s="568">
        <f>SUMIF('DTR JAN-FEB 2018'!$A$12:$A$448,'RAPPORT-DETAIL'!A48,'DTR JAN-FEB 2018'!$J$12:$J$448)</f>
        <v>5400</v>
      </c>
      <c r="AF48" s="568">
        <f>SUMIF('DTR MARCH''18'!$A$12:$A$265,'RAPPORT-DETAIL'!A48,'DTR MARCH''18'!$J$12:$J$265)</f>
        <v>0</v>
      </c>
      <c r="AG48" s="568">
        <f>SUMIF('DTR APRIL''18'!$A$12:$A$206,'RAPPORT-DETAIL'!A48,'DTR APRIL''18'!$J$12:$J$206)</f>
        <v>0</v>
      </c>
      <c r="AH48" s="568">
        <f>SUMIF('DTR MAY''18'!A$12:$A$247,'RAPPORT-DETAIL'!A48,'DTR MAY''18'!$J$12:$J$247)</f>
        <v>0</v>
      </c>
      <c r="AI48" s="568">
        <f ca="1">SUMIF('DTR JUNE''18'!$A$12:$B$220,'RAPPORT-DETAIL'!A48,'DTR JUNE''18'!$J$12:$J$220)</f>
        <v>0</v>
      </c>
      <c r="AJ48" s="568">
        <f ca="1">SUMIF('DTR JULY''18'!$A$12:$B$253,'RAPPORT-DETAIL'!A48,'DTR JULY''18'!$J$12:$J$253)</f>
        <v>0</v>
      </c>
      <c r="AK48" s="568">
        <f>SUMIF('DTR AUGUST''18'!$A$12:$A$305,'RAPPORT-DETAIL'!A48,'DTR AUGUST''18'!$J$12:$J$305)</f>
        <v>5400</v>
      </c>
      <c r="AL48" s="568">
        <f>SUMIF('DTR SEPTEMBER''18'!$A$12:$A$302,'RAPPORT-DETAIL'!A48,'DTR SEPTEMBER''18'!$J$12:$J$302)</f>
        <v>0</v>
      </c>
      <c r="AM48" s="568">
        <f>SUMIF('DTR-OCT-NOV''18'!$A$16:$A$703,'RAPPORT-DETAIL'!A48:A184,'DTR-OCT-NOV''18'!$J$16:$J$703)</f>
        <v>0</v>
      </c>
      <c r="AN48" s="568">
        <f>SUMIF('DTR-DEC''18'!$A$14:$A$560,'RAPPORT-DETAIL'!A48,'DTR-DEC''18'!$J$14:$J$560)</f>
        <v>0</v>
      </c>
      <c r="AO48" s="1359">
        <v>0.25</v>
      </c>
      <c r="AP48" s="568">
        <f t="shared" si="8"/>
        <v>3000</v>
      </c>
      <c r="AQ48" s="565">
        <f ca="1">SUM(W48:AN48)</f>
        <v>11850</v>
      </c>
      <c r="AR48" s="1174">
        <f t="shared" ca="1" si="4"/>
        <v>0.98750000000000004</v>
      </c>
      <c r="AS48" s="1174">
        <v>0.25</v>
      </c>
      <c r="AT48" s="1360">
        <f t="shared" ca="1" si="10"/>
        <v>2962.5</v>
      </c>
      <c r="AU48" s="1372" t="s">
        <v>5078</v>
      </c>
    </row>
    <row r="49" spans="1:47" s="867" customFormat="1" ht="24">
      <c r="A49" s="507" t="s">
        <v>95</v>
      </c>
      <c r="B49" s="1470"/>
      <c r="C49" s="1031" t="s">
        <v>2177</v>
      </c>
      <c r="D49" s="1017" t="s">
        <v>2152</v>
      </c>
      <c r="E49" s="446" t="s">
        <v>381</v>
      </c>
      <c r="F49" s="1032">
        <v>1</v>
      </c>
      <c r="G49" s="1032">
        <v>300</v>
      </c>
      <c r="H49" s="1032">
        <v>1</v>
      </c>
      <c r="I49" s="1034">
        <f>F49*G49*H49</f>
        <v>300</v>
      </c>
      <c r="J49" s="1035">
        <v>1</v>
      </c>
      <c r="K49" s="1035">
        <v>300</v>
      </c>
      <c r="L49" s="1035">
        <v>6</v>
      </c>
      <c r="M49" s="1334">
        <v>0.25</v>
      </c>
      <c r="N49" s="1347">
        <f t="shared" si="5"/>
        <v>75</v>
      </c>
      <c r="O49" s="1044">
        <f>J49*K49*L49</f>
        <v>1800</v>
      </c>
      <c r="P49" s="1334">
        <v>0.25</v>
      </c>
      <c r="Q49" s="1347">
        <f t="shared" si="7"/>
        <v>450</v>
      </c>
      <c r="R49" s="1044">
        <f>I49+O49</f>
        <v>2100</v>
      </c>
      <c r="S49" s="585">
        <f t="shared" si="12"/>
        <v>230.76923076923077</v>
      </c>
      <c r="T49" s="585">
        <f t="shared" si="13"/>
        <v>1384.6153846153845</v>
      </c>
      <c r="U49" s="585">
        <f t="shared" si="14"/>
        <v>1615.3846153846152</v>
      </c>
      <c r="V49" s="869"/>
      <c r="W49" s="568">
        <f>SUMIF('DTR OCT-DEC''16'!$A$12:$A$306,'RAPPORT-DETAIL'!A49,'DTR OCT-DEC''16'!$J$12:$J$306)</f>
        <v>0</v>
      </c>
      <c r="X49" s="568">
        <f>SUMIF('DTR JAN-MAR17'!$A$12:$A$507,'RAPPORT-DETAIL'!A49,'DTR JAN-MAR17'!$J$12:$J$507)</f>
        <v>0</v>
      </c>
      <c r="Y49" s="568">
        <f>SUMIF('DTR APR-MAY''17'!$A$12:$A$419,'RAPPORT-DETAIL'!A49,'DTR APR-MAY''17'!$J$12:$J$419)</f>
        <v>0</v>
      </c>
      <c r="Z49" s="568">
        <f>SUMIF('DTR JUNE''17'!$A$12:$A$233,'RAPPORT-DETAIL'!A49,'DTR JUNE''17'!$J$12:$J$233)</f>
        <v>461.85</v>
      </c>
      <c r="AA49" s="568">
        <f>SUMIF('DTR JULY-AUGUST''17'!$A$12:$A$498,'RAPPORT-DETAIL'!A49,'DTR JULY-AUGUST''17'!$J$12:$J$498)</f>
        <v>0</v>
      </c>
      <c r="AB49" s="568">
        <f>SUMIF('DTR SEPTEMBER''17'!$A$12:$A$303,'RAPPORT-DETAIL'!A49,'DTR SEPTEMBER''17'!$J$12:$J$303)</f>
        <v>-461.85</v>
      </c>
      <c r="AC49" s="568">
        <f>SUMIF('DTR OCT-NOV''17'!$A$12:$A$441,'RAPPORT-DETAIL'!A49,'DTR OCT-NOV''17'!$J$12:$J$441)</f>
        <v>0</v>
      </c>
      <c r="AD49" s="568">
        <f>SUMIF('DRT DEC''17'!$A$12:$A$306,'RAPPORT-DETAIL'!A49,'DRT DEC''17'!$J$12:$J$306)</f>
        <v>0</v>
      </c>
      <c r="AE49" s="568">
        <f>SUMIF('DTR JAN-FEB 2018'!$A$12:$A$448,'RAPPORT-DETAIL'!A49,'DTR JAN-FEB 2018'!$J$12:$J$448)</f>
        <v>0</v>
      </c>
      <c r="AF49" s="568">
        <f>SUMIF('DTR MARCH''18'!$A$12:$A$265,'RAPPORT-DETAIL'!A49,'DTR MARCH''18'!$J$12:$J$265)</f>
        <v>0</v>
      </c>
      <c r="AG49" s="568">
        <f>SUMIF('DTR APRIL''18'!$A$12:$A$206,'RAPPORT-DETAIL'!A49,'DTR APRIL''18'!$J$12:$J$206)</f>
        <v>0</v>
      </c>
      <c r="AH49" s="568">
        <f>SUMIF('DTR MAY''18'!A$12:$A$247,'RAPPORT-DETAIL'!A49,'DTR MAY''18'!$J$12:$J$247)</f>
        <v>0</v>
      </c>
      <c r="AI49" s="568">
        <f ca="1">SUMIF('DTR JUNE''18'!$A$12:$B$220,'RAPPORT-DETAIL'!A49,'DTR JUNE''18'!$J$12:$J$220)</f>
        <v>0</v>
      </c>
      <c r="AJ49" s="568">
        <f ca="1">SUMIF('DTR JULY''18'!$A$12:$B$253,'RAPPORT-DETAIL'!A49,'DTR JULY''18'!$J$12:$J$253)</f>
        <v>0</v>
      </c>
      <c r="AK49" s="568">
        <f>SUMIF('DTR AUGUST''18'!$A$12:$A$305,'RAPPORT-DETAIL'!A49,'DTR AUGUST''18'!$J$12:$J$305)</f>
        <v>0</v>
      </c>
      <c r="AL49" s="568">
        <f>SUMIF('DTR SEPTEMBER''18'!$A$12:$A$302,'RAPPORT-DETAIL'!A49,'DTR SEPTEMBER''18'!$J$12:$J$302)</f>
        <v>0</v>
      </c>
      <c r="AM49" s="568">
        <f>SUMIF('DTR-OCT-NOV''18'!$A$16:$A$703,'RAPPORT-DETAIL'!A49:A185,'DTR-OCT-NOV''18'!$J$16:$J$703)</f>
        <v>0</v>
      </c>
      <c r="AN49" s="568">
        <f>SUMIF('DTR-DEC''18'!$A$14:$A$560,'RAPPORT-DETAIL'!A49,'DTR-DEC''18'!$J$14:$J$560)</f>
        <v>0</v>
      </c>
      <c r="AO49" s="1359">
        <v>0.25</v>
      </c>
      <c r="AP49" s="568">
        <f t="shared" si="8"/>
        <v>525</v>
      </c>
      <c r="AQ49" s="565">
        <f ca="1">SUM(W49:AN49)</f>
        <v>0</v>
      </c>
      <c r="AR49" s="1174">
        <f t="shared" ca="1" si="4"/>
        <v>0</v>
      </c>
      <c r="AS49" s="1174">
        <v>0.25</v>
      </c>
      <c r="AT49" s="1360">
        <f t="shared" ca="1" si="10"/>
        <v>0</v>
      </c>
      <c r="AU49" s="1374"/>
    </row>
    <row r="50" spans="1:47" s="867" customFormat="1" ht="15.5">
      <c r="A50" s="1066"/>
      <c r="B50" s="1067"/>
      <c r="C50" s="1048" t="s">
        <v>0</v>
      </c>
      <c r="D50" s="1049" t="s">
        <v>0</v>
      </c>
      <c r="E50" s="1068"/>
      <c r="F50" s="1069"/>
      <c r="G50" s="1069"/>
      <c r="H50" s="1069"/>
      <c r="I50" s="1070">
        <f>SUM(I47:I49)</f>
        <v>22260</v>
      </c>
      <c r="J50" s="1071"/>
      <c r="K50" s="1071"/>
      <c r="L50" s="1071"/>
      <c r="M50" s="1177">
        <v>0.25</v>
      </c>
      <c r="N50" s="1352">
        <f t="shared" si="5"/>
        <v>5565</v>
      </c>
      <c r="O50" s="1070">
        <f>SUM(O47:O49)</f>
        <v>35400</v>
      </c>
      <c r="P50" s="1177">
        <v>0.25</v>
      </c>
      <c r="Q50" s="1352">
        <f t="shared" si="7"/>
        <v>8850</v>
      </c>
      <c r="R50" s="1070">
        <f>SUM(R47:R49)</f>
        <v>57660</v>
      </c>
      <c r="S50" s="585">
        <f t="shared" si="12"/>
        <v>17123.076923076922</v>
      </c>
      <c r="T50" s="585">
        <f t="shared" si="13"/>
        <v>27230.76923076923</v>
      </c>
      <c r="U50" s="585">
        <f t="shared" si="14"/>
        <v>44353.846153846156</v>
      </c>
      <c r="V50" s="869"/>
      <c r="W50" s="1070">
        <f>SUM(W47:W49)</f>
        <v>0</v>
      </c>
      <c r="X50" s="1070">
        <f t="shared" ref="X50:AQ50" si="16">SUM(X47:X49)</f>
        <v>0</v>
      </c>
      <c r="Y50" s="1070">
        <f t="shared" si="16"/>
        <v>0</v>
      </c>
      <c r="Z50" s="1070">
        <f t="shared" si="16"/>
        <v>461.85</v>
      </c>
      <c r="AA50" s="1070">
        <f t="shared" si="16"/>
        <v>60</v>
      </c>
      <c r="AB50" s="1070">
        <f t="shared" si="16"/>
        <v>14748.15</v>
      </c>
      <c r="AC50" s="1070">
        <f t="shared" si="16"/>
        <v>450</v>
      </c>
      <c r="AD50" s="1070">
        <f t="shared" si="16"/>
        <v>0</v>
      </c>
      <c r="AE50" s="1070">
        <f>SUM(AE47:AE49)</f>
        <v>16290</v>
      </c>
      <c r="AF50" s="1070">
        <f>SUM(AF47:AF49)</f>
        <v>0</v>
      </c>
      <c r="AG50" s="1070">
        <f>SUM(AG47:AG49)</f>
        <v>0</v>
      </c>
      <c r="AH50" s="1070">
        <f>SUM(AH47:AH49)</f>
        <v>6000</v>
      </c>
      <c r="AI50" s="1070">
        <f t="shared" ca="1" si="16"/>
        <v>0</v>
      </c>
      <c r="AJ50" s="1070">
        <f ca="1">SUM(AJ47:AJ49)</f>
        <v>0</v>
      </c>
      <c r="AK50" s="1070">
        <f>SUM(AK47:AK49)</f>
        <v>12000</v>
      </c>
      <c r="AL50" s="1070">
        <f>SUM(AL47:AL49)</f>
        <v>6000</v>
      </c>
      <c r="AM50" s="1070">
        <f t="shared" si="16"/>
        <v>0</v>
      </c>
      <c r="AN50" s="1070">
        <f>SUM(AN47:AN49)</f>
        <v>0</v>
      </c>
      <c r="AO50" s="1177">
        <v>0.25</v>
      </c>
      <c r="AP50" s="1070">
        <f t="shared" si="8"/>
        <v>14415</v>
      </c>
      <c r="AQ50" s="1070">
        <f t="shared" ca="1" si="16"/>
        <v>56010</v>
      </c>
      <c r="AR50" s="1177">
        <f t="shared" ca="1" si="4"/>
        <v>0.97138397502601459</v>
      </c>
      <c r="AS50" s="1177">
        <v>0.25</v>
      </c>
      <c r="AT50" s="1362">
        <f t="shared" ca="1" si="10"/>
        <v>14002.5</v>
      </c>
      <c r="AU50" s="1374"/>
    </row>
    <row r="51" spans="1:47" s="867" customFormat="1" ht="15.5">
      <c r="A51" s="1072"/>
      <c r="B51" s="1073"/>
      <c r="C51" s="1074" t="s">
        <v>2178</v>
      </c>
      <c r="D51" s="1075"/>
      <c r="E51" s="1076"/>
      <c r="F51" s="1077"/>
      <c r="G51" s="1077"/>
      <c r="H51" s="1077"/>
      <c r="I51" s="1078">
        <f>I40+I46+I50</f>
        <v>78331</v>
      </c>
      <c r="J51" s="1079"/>
      <c r="K51" s="1079"/>
      <c r="L51" s="1079"/>
      <c r="M51" s="1338">
        <v>0.25</v>
      </c>
      <c r="N51" s="1353">
        <f t="shared" si="5"/>
        <v>19582.75</v>
      </c>
      <c r="O51" s="1078">
        <f>O40+O46+O50</f>
        <v>113985</v>
      </c>
      <c r="P51" s="1338">
        <v>0.25</v>
      </c>
      <c r="Q51" s="1353">
        <f t="shared" si="7"/>
        <v>28496.25</v>
      </c>
      <c r="R51" s="1078">
        <f>R40+R46+R50</f>
        <v>192316</v>
      </c>
      <c r="S51" s="585">
        <f t="shared" si="12"/>
        <v>60254.615384615383</v>
      </c>
      <c r="T51" s="585">
        <f t="shared" si="13"/>
        <v>87680.769230769234</v>
      </c>
      <c r="U51" s="585">
        <f t="shared" si="14"/>
        <v>147935.38461538462</v>
      </c>
      <c r="V51" s="869"/>
      <c r="W51" s="1078">
        <f>W40+W46+W50</f>
        <v>0</v>
      </c>
      <c r="X51" s="1078">
        <f t="shared" ref="X51:AQ51" si="17">X40+X46+X50</f>
        <v>0</v>
      </c>
      <c r="Y51" s="1078">
        <f t="shared" si="17"/>
        <v>2596</v>
      </c>
      <c r="Z51" s="1078">
        <f t="shared" si="17"/>
        <v>1392.85</v>
      </c>
      <c r="AA51" s="1078">
        <f t="shared" si="17"/>
        <v>1351</v>
      </c>
      <c r="AB51" s="1078">
        <f t="shared" si="17"/>
        <v>36983.449999999997</v>
      </c>
      <c r="AC51" s="1078">
        <f t="shared" si="17"/>
        <v>15777</v>
      </c>
      <c r="AD51" s="1078">
        <f t="shared" si="17"/>
        <v>23946</v>
      </c>
      <c r="AE51" s="1078">
        <f>AE40+AE46+AE50</f>
        <v>18869.580000000002</v>
      </c>
      <c r="AF51" s="1078">
        <f>AF40+AF46+AF50</f>
        <v>-1983.5800000000002</v>
      </c>
      <c r="AG51" s="1078">
        <f>AG40+AG46+AG50</f>
        <v>6128</v>
      </c>
      <c r="AH51" s="1078">
        <f>AH40+AH46+AH50</f>
        <v>8199.14</v>
      </c>
      <c r="AI51" s="1078">
        <f t="shared" ca="1" si="17"/>
        <v>893.02</v>
      </c>
      <c r="AJ51" s="1078">
        <f ca="1">AJ40+AJ46+AJ50</f>
        <v>18087</v>
      </c>
      <c r="AK51" s="1078">
        <f>AK40+AK46+AK50</f>
        <v>20445.95</v>
      </c>
      <c r="AL51" s="1078">
        <f>AL40+AL46+AL50</f>
        <v>9346.0499999999993</v>
      </c>
      <c r="AM51" s="1078">
        <f t="shared" si="17"/>
        <v>15911.779999999999</v>
      </c>
      <c r="AN51" s="1078">
        <f>AN40+AN46+AN50</f>
        <v>-426.90999999999985</v>
      </c>
      <c r="AO51" s="1178">
        <v>0.25</v>
      </c>
      <c r="AP51" s="1078">
        <f t="shared" si="8"/>
        <v>48079</v>
      </c>
      <c r="AQ51" s="1078">
        <f t="shared" ca="1" si="17"/>
        <v>177516.33000000002</v>
      </c>
      <c r="AR51" s="1178">
        <f t="shared" ca="1" si="4"/>
        <v>0.92304504045425251</v>
      </c>
      <c r="AS51" s="1178">
        <v>0.25</v>
      </c>
      <c r="AT51" s="1363">
        <f t="shared" ca="1" si="10"/>
        <v>44379.082500000004</v>
      </c>
      <c r="AU51" s="1374"/>
    </row>
    <row r="52" spans="1:47" s="867" customFormat="1" ht="26">
      <c r="A52" s="1080"/>
      <c r="B52" s="1081"/>
      <c r="C52" s="1082" t="s">
        <v>2179</v>
      </c>
      <c r="D52" s="1083"/>
      <c r="E52" s="1083"/>
      <c r="F52" s="1083"/>
      <c r="G52" s="1083"/>
      <c r="H52" s="1083"/>
      <c r="I52" s="1084"/>
      <c r="J52" s="1085"/>
      <c r="K52" s="1085"/>
      <c r="L52" s="1085"/>
      <c r="M52" s="1339">
        <v>0.25</v>
      </c>
      <c r="N52" s="1354">
        <f t="shared" si="5"/>
        <v>0</v>
      </c>
      <c r="O52" s="1085"/>
      <c r="P52" s="1339">
        <v>0.25</v>
      </c>
      <c r="Q52" s="1354">
        <f t="shared" si="7"/>
        <v>0</v>
      </c>
      <c r="R52" s="1085"/>
      <c r="S52" s="585">
        <f t="shared" si="12"/>
        <v>0</v>
      </c>
      <c r="T52" s="585">
        <f t="shared" si="13"/>
        <v>0</v>
      </c>
      <c r="U52" s="585">
        <f t="shared" si="14"/>
        <v>0</v>
      </c>
      <c r="V52" s="869"/>
      <c r="W52" s="1171"/>
      <c r="X52" s="1171"/>
      <c r="Y52" s="1171"/>
      <c r="Z52" s="1171"/>
      <c r="AA52" s="1171"/>
      <c r="AB52" s="1171"/>
      <c r="AC52" s="1171"/>
      <c r="AD52" s="1171"/>
      <c r="AE52" s="1171"/>
      <c r="AF52" s="1171"/>
      <c r="AG52" s="1171"/>
      <c r="AH52" s="1171"/>
      <c r="AI52" s="1171"/>
      <c r="AJ52" s="1171"/>
      <c r="AK52" s="1171"/>
      <c r="AL52" s="1171">
        <f>AK52-'[4]MOB NGIA  Za Makubaliano'!BQ52</f>
        <v>0</v>
      </c>
      <c r="AM52" s="1171"/>
      <c r="AN52" s="1171"/>
      <c r="AO52" s="1179">
        <v>0.25</v>
      </c>
      <c r="AP52" s="1171">
        <f t="shared" si="8"/>
        <v>0</v>
      </c>
      <c r="AQ52" s="1171"/>
      <c r="AR52" s="1179"/>
      <c r="AS52" s="1179">
        <v>0.25</v>
      </c>
      <c r="AT52" s="1364">
        <f t="shared" si="10"/>
        <v>0</v>
      </c>
      <c r="AU52" s="1374"/>
    </row>
    <row r="53" spans="1:47" s="867" customFormat="1" ht="36">
      <c r="A53" s="507" t="s">
        <v>75</v>
      </c>
      <c r="B53" s="1468" t="s">
        <v>2180</v>
      </c>
      <c r="C53" s="1086" t="s">
        <v>2181</v>
      </c>
      <c r="D53" s="437" t="s">
        <v>2152</v>
      </c>
      <c r="E53" s="431" t="s">
        <v>2153</v>
      </c>
      <c r="F53" s="1032">
        <v>100</v>
      </c>
      <c r="G53" s="1033">
        <v>50</v>
      </c>
      <c r="H53" s="1032">
        <v>8</v>
      </c>
      <c r="I53" s="1034">
        <f t="shared" ref="I53:I58" si="18">F53*G53*H53</f>
        <v>40000</v>
      </c>
      <c r="J53" s="1035"/>
      <c r="K53" s="1035"/>
      <c r="L53" s="1035"/>
      <c r="M53" s="1334">
        <v>0.25</v>
      </c>
      <c r="N53" s="1347">
        <f t="shared" si="5"/>
        <v>10000</v>
      </c>
      <c r="O53" s="1034">
        <f t="shared" ref="O53:O58" si="19">J53*K53*L53</f>
        <v>0</v>
      </c>
      <c r="P53" s="1334">
        <v>0.25</v>
      </c>
      <c r="Q53" s="1347">
        <f t="shared" si="7"/>
        <v>0</v>
      </c>
      <c r="R53" s="1034">
        <f t="shared" ref="R53:R58" si="20">I53+O53</f>
        <v>40000</v>
      </c>
      <c r="S53" s="585">
        <f t="shared" si="12"/>
        <v>30769.23076923077</v>
      </c>
      <c r="T53" s="585">
        <f t="shared" si="13"/>
        <v>0</v>
      </c>
      <c r="U53" s="585">
        <f t="shared" si="14"/>
        <v>30769.23076923077</v>
      </c>
      <c r="V53" s="869"/>
      <c r="W53" s="568">
        <f>SUMIF('DTR OCT-DEC''16'!$A$12:$A$306,'RAPPORT-DETAIL'!A53,'DTR OCT-DEC''16'!$J$12:$J$306)</f>
        <v>0</v>
      </c>
      <c r="X53" s="568">
        <f>SUMIF('DTR JAN-MAR17'!$A$12:$A$507,'RAPPORT-DETAIL'!A53,'DTR JAN-MAR17'!$J$12:$J$507)</f>
        <v>0</v>
      </c>
      <c r="Y53" s="568">
        <f>SUMIF('DTR APR-MAY''17'!$A$12:$A$419,'RAPPORT-DETAIL'!A53,'DTR APR-MAY''17'!$J$12:$J$419)</f>
        <v>0</v>
      </c>
      <c r="Z53" s="568">
        <f>SUMIF('DTR JUNE''17'!$A$12:$A$233,'RAPPORT-DETAIL'!A53,'DTR JUNE''17'!$J$12:$J$233)</f>
        <v>0</v>
      </c>
      <c r="AA53" s="568">
        <f>SUMIF('DTR JULY-AUGUST''17'!$A$12:$A$498,'RAPPORT-DETAIL'!A53,'DTR JULY-AUGUST''17'!$J$12:$J$498)</f>
        <v>2929.5</v>
      </c>
      <c r="AB53" s="568">
        <f>SUMIF('DTR SEPTEMBER''17'!$A$12:$A$303,'RAPPORT-DETAIL'!A53,'DTR SEPTEMBER''17'!$J$12:$J$303)</f>
        <v>38593</v>
      </c>
      <c r="AC53" s="568">
        <f>SUMIF('DTR OCT-NOV''17'!$A$12:$A$441,'RAPPORT-DETAIL'!A53,'DTR OCT-NOV''17'!$J$12:$J$441)</f>
        <v>0</v>
      </c>
      <c r="AD53" s="568">
        <f>SUMIF('DRT DEC''17'!$A$12:$A$306,'RAPPORT-DETAIL'!A53,'DRT DEC''17'!$J$12:$J$306)</f>
        <v>0</v>
      </c>
      <c r="AE53" s="568">
        <f>SUMIF('DTR JAN-FEB 2018'!$A$12:$A$448,'RAPPORT-DETAIL'!A53,'DTR JAN-FEB 2018'!$J$12:$J$448)</f>
        <v>0</v>
      </c>
      <c r="AF53" s="568">
        <f>SUMIF('DTR MARCH''18'!$A$12:$A$265,'RAPPORT-DETAIL'!A53,'DTR MARCH''18'!$J$12:$J$265)</f>
        <v>0</v>
      </c>
      <c r="AG53" s="568">
        <f>SUMIF('DTR APRIL''18'!$A$12:$A$206,'RAPPORT-DETAIL'!A53,'DTR APRIL''18'!$J$12:$J$206)</f>
        <v>0</v>
      </c>
      <c r="AH53" s="568">
        <f>SUMIF('DTR MAY''18'!A$12:$A$247,'RAPPORT-DETAIL'!A53,'DTR MAY''18'!$J$12:$J$247)</f>
        <v>0</v>
      </c>
      <c r="AI53" s="568">
        <f ca="1">SUMIF('DTR JUNE''18'!$A$12:$B$220,'RAPPORT-DETAIL'!A53,'DTR JUNE''18'!$J$12:$J$220)</f>
        <v>0</v>
      </c>
      <c r="AJ53" s="568">
        <f ca="1">SUMIF('DTR JULY''18'!$A$12:$B$253,'RAPPORT-DETAIL'!A53,'DTR JULY''18'!$J$12:$J$253)</f>
        <v>0</v>
      </c>
      <c r="AK53" s="568">
        <f>SUMIF('DTR AUGUST''18'!$A$12:$A$305,'RAPPORT-DETAIL'!A53,'DTR AUGUST''18'!$J$12:$J$305)</f>
        <v>0</v>
      </c>
      <c r="AL53" s="568">
        <f>SUMIF('DTR SEPTEMBER''18'!$A$12:$A$302,'RAPPORT-DETAIL'!A53,'DTR SEPTEMBER''18'!$J$12:$J$302)</f>
        <v>0</v>
      </c>
      <c r="AM53" s="568">
        <f>SUMIF('DTR-OCT-NOV''18'!$A$16:$A$703,'RAPPORT-DETAIL'!A53:A189,'DTR-OCT-NOV''18'!$J$16:$J$703)</f>
        <v>0</v>
      </c>
      <c r="AN53" s="568">
        <f>SUMIF('DTR-DEC''18'!$A$14:$A$560,'RAPPORT-DETAIL'!A53,'DTR-DEC''18'!$J$14:$J$560)</f>
        <v>0</v>
      </c>
      <c r="AO53" s="1359">
        <v>0.25</v>
      </c>
      <c r="AP53" s="568">
        <f t="shared" si="8"/>
        <v>10000</v>
      </c>
      <c r="AQ53" s="565">
        <f t="shared" ref="AQ53:AQ58" ca="1" si="21">SUM(W53:AN53)</f>
        <v>41522.5</v>
      </c>
      <c r="AR53" s="1174">
        <f t="shared" ref="AR53:AR69" ca="1" si="22">AQ53/R53</f>
        <v>1.0380625000000001</v>
      </c>
      <c r="AS53" s="1174">
        <v>0.25</v>
      </c>
      <c r="AT53" s="1360">
        <f t="shared" ca="1" si="10"/>
        <v>10380.625</v>
      </c>
      <c r="AU53" s="1372" t="s">
        <v>5078</v>
      </c>
    </row>
    <row r="54" spans="1:47" s="867" customFormat="1" ht="36">
      <c r="A54" s="507" t="s">
        <v>76</v>
      </c>
      <c r="B54" s="1469"/>
      <c r="C54" s="1031" t="s">
        <v>2182</v>
      </c>
      <c r="D54" s="437" t="s">
        <v>2152</v>
      </c>
      <c r="E54" s="431" t="s">
        <v>2153</v>
      </c>
      <c r="F54" s="1032">
        <v>150</v>
      </c>
      <c r="G54" s="1033">
        <v>15</v>
      </c>
      <c r="H54" s="1032">
        <v>2</v>
      </c>
      <c r="I54" s="1034">
        <f t="shared" si="18"/>
        <v>4500</v>
      </c>
      <c r="J54" s="1035"/>
      <c r="K54" s="1035"/>
      <c r="L54" s="1035"/>
      <c r="M54" s="1334">
        <v>0.25</v>
      </c>
      <c r="N54" s="1347">
        <f t="shared" si="5"/>
        <v>1125</v>
      </c>
      <c r="O54" s="1034">
        <f t="shared" si="19"/>
        <v>0</v>
      </c>
      <c r="P54" s="1334">
        <v>0.25</v>
      </c>
      <c r="Q54" s="1347">
        <f t="shared" si="7"/>
        <v>0</v>
      </c>
      <c r="R54" s="1034">
        <f t="shared" si="20"/>
        <v>4500</v>
      </c>
      <c r="S54" s="569">
        <f t="shared" si="12"/>
        <v>3461.5384615384614</v>
      </c>
      <c r="T54" s="569">
        <f t="shared" si="13"/>
        <v>0</v>
      </c>
      <c r="U54" s="569">
        <f t="shared" si="14"/>
        <v>3461.5384615384614</v>
      </c>
      <c r="V54" s="443"/>
      <c r="W54" s="568">
        <f>SUMIF('DTR OCT-DEC''16'!$A$12:$A$306,'RAPPORT-DETAIL'!A54,'DTR OCT-DEC''16'!$J$12:$J$306)</f>
        <v>0</v>
      </c>
      <c r="X54" s="568">
        <f>SUMIF('DTR JAN-MAR17'!$A$12:$A$507,'RAPPORT-DETAIL'!A54,'DTR JAN-MAR17'!$J$12:$J$507)</f>
        <v>0</v>
      </c>
      <c r="Y54" s="568">
        <f>SUMIF('DTR APR-MAY''17'!$A$12:$A$419,'RAPPORT-DETAIL'!A54,'DTR APR-MAY''17'!$J$12:$J$419)</f>
        <v>0</v>
      </c>
      <c r="Z54" s="568">
        <f>SUMIF('DTR JUNE''17'!$A$12:$A$233,'RAPPORT-DETAIL'!A54,'DTR JUNE''17'!$J$12:$J$233)</f>
        <v>0</v>
      </c>
      <c r="AA54" s="568">
        <f>SUMIF('DTR JULY-AUGUST''17'!$A$12:$A$498,'RAPPORT-DETAIL'!A54,'DTR JULY-AUGUST''17'!$J$12:$J$498)</f>
        <v>0</v>
      </c>
      <c r="AB54" s="568">
        <f>SUMIF('DTR SEPTEMBER''17'!$A$12:$A$303,'RAPPORT-DETAIL'!A54,'DTR SEPTEMBER''17'!$J$12:$J$303)</f>
        <v>0</v>
      </c>
      <c r="AC54" s="568">
        <f>SUMIF('DTR OCT-NOV''17'!$A$12:$A$441,'RAPPORT-DETAIL'!A54,'DTR OCT-NOV''17'!$J$12:$J$441)</f>
        <v>0</v>
      </c>
      <c r="AD54" s="568">
        <f>SUMIF('DRT DEC''17'!$A$12:$A$306,'RAPPORT-DETAIL'!A54,'DRT DEC''17'!$J$12:$J$306)</f>
        <v>0</v>
      </c>
      <c r="AE54" s="568">
        <f>SUMIF('DTR JAN-FEB 2018'!$A$12:$A$448,'RAPPORT-DETAIL'!A54,'DTR JAN-FEB 2018'!$J$12:$J$448)</f>
        <v>0</v>
      </c>
      <c r="AF54" s="568">
        <f>SUMIF('DTR MARCH''18'!$A$12:$A$265,'RAPPORT-DETAIL'!A54,'DTR MARCH''18'!$J$12:$J$265)</f>
        <v>0</v>
      </c>
      <c r="AG54" s="568">
        <f>SUMIF('DTR APRIL''18'!$A$12:$A$206,'RAPPORT-DETAIL'!A54,'DTR APRIL''18'!$J$12:$J$206)</f>
        <v>0</v>
      </c>
      <c r="AH54" s="568">
        <f>SUMIF('DTR MAY''18'!A$12:$A$247,'RAPPORT-DETAIL'!A54,'DTR MAY''18'!$J$12:$J$247)</f>
        <v>0</v>
      </c>
      <c r="AI54" s="568">
        <f ca="1">SUMIF('DTR JUNE''18'!$A$12:$B$220,'RAPPORT-DETAIL'!A54,'DTR JUNE''18'!$J$12:$J$220)</f>
        <v>0</v>
      </c>
      <c r="AJ54" s="568">
        <f ca="1">SUMIF('DTR JULY''18'!$A$12:$B$253,'RAPPORT-DETAIL'!A54,'DTR JULY''18'!$J$12:$J$253)</f>
        <v>0</v>
      </c>
      <c r="AK54" s="568">
        <f>SUMIF('DTR AUGUST''18'!$A$12:$A$305,'RAPPORT-DETAIL'!A54,'DTR AUGUST''18'!$J$12:$J$305)</f>
        <v>58.86</v>
      </c>
      <c r="AL54" s="568">
        <f>SUMIF('DTR SEPTEMBER''18'!$A$12:$A$302,'RAPPORT-DETAIL'!A54,'DTR SEPTEMBER''18'!$J$12:$J$302)</f>
        <v>6820.14</v>
      </c>
      <c r="AM54" s="568">
        <f>SUMIF('DTR-OCT-NOV''18'!$A$16:$A$703,'RAPPORT-DETAIL'!A54:A190,'DTR-OCT-NOV''18'!$J$16:$J$703)</f>
        <v>903.31</v>
      </c>
      <c r="AN54" s="568">
        <f>SUMIF('DTR-DEC''18'!$A$14:$A$560,'RAPPORT-DETAIL'!A54,'DTR-DEC''18'!$J$14:$J$560)</f>
        <v>0</v>
      </c>
      <c r="AO54" s="1359">
        <v>0.25</v>
      </c>
      <c r="AP54" s="568">
        <f t="shared" si="8"/>
        <v>1125</v>
      </c>
      <c r="AQ54" s="565">
        <f t="shared" ca="1" si="21"/>
        <v>7782.3099999999995</v>
      </c>
      <c r="AR54" s="1174">
        <f t="shared" ca="1" si="22"/>
        <v>1.7294022222222221</v>
      </c>
      <c r="AS54" s="1174">
        <v>0.25</v>
      </c>
      <c r="AT54" s="1360">
        <f t="shared" ca="1" si="10"/>
        <v>1945.5774999999999</v>
      </c>
      <c r="AU54" s="1372" t="s">
        <v>5079</v>
      </c>
    </row>
    <row r="55" spans="1:47" s="867" customFormat="1" ht="31.5">
      <c r="A55" s="1036" t="s">
        <v>77</v>
      </c>
      <c r="B55" s="1469"/>
      <c r="C55" s="1045" t="s">
        <v>2183</v>
      </c>
      <c r="D55" s="1059" t="s">
        <v>2152</v>
      </c>
      <c r="E55" s="1039" t="s">
        <v>389</v>
      </c>
      <c r="F55" s="1040">
        <v>0</v>
      </c>
      <c r="G55" s="1041">
        <v>0</v>
      </c>
      <c r="H55" s="1040">
        <v>0</v>
      </c>
      <c r="I55" s="1042">
        <f t="shared" si="18"/>
        <v>0</v>
      </c>
      <c r="J55" s="1043"/>
      <c r="K55" s="1043"/>
      <c r="L55" s="1043"/>
      <c r="M55" s="1335">
        <v>0.25</v>
      </c>
      <c r="N55" s="1348">
        <f t="shared" si="5"/>
        <v>0</v>
      </c>
      <c r="O55" s="1034">
        <f t="shared" si="19"/>
        <v>0</v>
      </c>
      <c r="P55" s="1335">
        <v>0.25</v>
      </c>
      <c r="Q55" s="1348">
        <f t="shared" si="7"/>
        <v>0</v>
      </c>
      <c r="R55" s="1042">
        <f t="shared" si="20"/>
        <v>0</v>
      </c>
      <c r="S55" s="643">
        <f t="shared" si="12"/>
        <v>0</v>
      </c>
      <c r="T55" s="643">
        <f t="shared" si="13"/>
        <v>0</v>
      </c>
      <c r="U55" s="643">
        <f t="shared" si="14"/>
        <v>0</v>
      </c>
      <c r="V55" s="870"/>
      <c r="W55" s="568">
        <f>SUMIF('DTR OCT-DEC''16'!$A$12:$A$306,'RAPPORT-DETAIL'!A55,'DTR OCT-DEC''16'!$J$12:$J$306)</f>
        <v>0</v>
      </c>
      <c r="X55" s="568">
        <f>SUMIF('DTR JAN-MAR17'!$A$12:$A$507,'RAPPORT-DETAIL'!A55,'DTR JAN-MAR17'!$J$12:$J$507)</f>
        <v>0</v>
      </c>
      <c r="Y55" s="568">
        <f>SUMIF('DTR APR-MAY''17'!$A$12:$A$419,'RAPPORT-DETAIL'!A55,'DTR APR-MAY''17'!$J$12:$J$419)</f>
        <v>0</v>
      </c>
      <c r="Z55" s="568">
        <f>SUMIF('DTR JUNE''17'!$A$12:$A$233,'RAPPORT-DETAIL'!A55,'DTR JUNE''17'!$J$12:$J$233)</f>
        <v>0</v>
      </c>
      <c r="AA55" s="568">
        <f>SUMIF('DTR JULY-AUGUST''17'!$A$12:$A$498,'RAPPORT-DETAIL'!A55,'DTR JULY-AUGUST''17'!$J$12:$J$498)</f>
        <v>0</v>
      </c>
      <c r="AB55" s="568">
        <f>SUMIF('DTR SEPTEMBER''17'!$A$12:$A$303,'RAPPORT-DETAIL'!A55,'DTR SEPTEMBER''17'!$J$12:$J$303)</f>
        <v>0</v>
      </c>
      <c r="AC55" s="568">
        <f>SUMIF('DTR OCT-NOV''17'!$A$12:$A$441,'RAPPORT-DETAIL'!A55,'DTR OCT-NOV''17'!$J$12:$J$441)</f>
        <v>0</v>
      </c>
      <c r="AD55" s="568">
        <f>SUMIF('DRT DEC''17'!$A$12:$A$306,'RAPPORT-DETAIL'!A55,'DRT DEC''17'!$J$12:$J$306)</f>
        <v>0</v>
      </c>
      <c r="AE55" s="568">
        <f>SUMIF('DTR JAN-FEB 2018'!$A$12:$A$448,'RAPPORT-DETAIL'!A55,'DTR JAN-FEB 2018'!$J$12:$J$448)</f>
        <v>0</v>
      </c>
      <c r="AF55" s="568">
        <f>SUMIF('DTR MARCH''18'!$A$12:$A$265,'RAPPORT-DETAIL'!A55,'DTR MARCH''18'!$J$12:$J$265)</f>
        <v>0</v>
      </c>
      <c r="AG55" s="568">
        <f>SUMIF('DTR APRIL''18'!$A$12:$A$206,'RAPPORT-DETAIL'!A55,'DTR APRIL''18'!$J$12:$J$206)</f>
        <v>0</v>
      </c>
      <c r="AH55" s="568">
        <f>SUMIF('DTR MAY''18'!A$12:$A$247,'RAPPORT-DETAIL'!A55,'DTR MAY''18'!$J$12:$J$247)</f>
        <v>0</v>
      </c>
      <c r="AI55" s="568">
        <f ca="1">SUMIF('DTR JUNE''18'!$A$12:$B$220,'RAPPORT-DETAIL'!A55,'DTR JUNE''18'!$J$12:$J$220)</f>
        <v>7.5</v>
      </c>
      <c r="AJ55" s="568">
        <f ca="1">SUMIF('DTR JULY''18'!$A$12:$B$253,'RAPPORT-DETAIL'!A55,'DTR JULY''18'!$J$12:$J$253)</f>
        <v>0</v>
      </c>
      <c r="AK55" s="568">
        <f>SUMIF('DTR AUGUST''18'!$A$12:$A$305,'RAPPORT-DETAIL'!A55,'DTR AUGUST''18'!$J$12:$J$305)</f>
        <v>0</v>
      </c>
      <c r="AL55" s="568">
        <f>SUMIF('DTR SEPTEMBER''18'!$A$12:$A$302,'RAPPORT-DETAIL'!A55,'DTR SEPTEMBER''18'!$J$12:$J$302)</f>
        <v>0</v>
      </c>
      <c r="AM55" s="568">
        <f>SUMIF('DTR-OCT-NOV''18'!$A$16:$A$703,'RAPPORT-DETAIL'!A55:A191,'DTR-OCT-NOV''18'!$J$16:$J$703)</f>
        <v>0</v>
      </c>
      <c r="AN55" s="568">
        <f>SUMIF('DTR-DEC''18'!$A$14:$A$560,'RAPPORT-DETAIL'!A55,'DTR-DEC''18'!$J$14:$J$560)</f>
        <v>0</v>
      </c>
      <c r="AO55" s="1359">
        <v>0.25</v>
      </c>
      <c r="AP55" s="568">
        <f t="shared" si="8"/>
        <v>0</v>
      </c>
      <c r="AQ55" s="565">
        <f t="shared" ca="1" si="21"/>
        <v>7.5</v>
      </c>
      <c r="AR55" s="1174" t="e">
        <f t="shared" ca="1" si="22"/>
        <v>#DIV/0!</v>
      </c>
      <c r="AS55" s="1174">
        <v>0.25</v>
      </c>
      <c r="AT55" s="1360">
        <f t="shared" ca="1" si="10"/>
        <v>1.875</v>
      </c>
      <c r="AU55" s="1372" t="s">
        <v>5106</v>
      </c>
    </row>
    <row r="56" spans="1:47" s="867" customFormat="1" ht="21">
      <c r="A56" s="1023" t="s">
        <v>2184</v>
      </c>
      <c r="B56" s="1469"/>
      <c r="C56" s="1024" t="s">
        <v>2185</v>
      </c>
      <c r="D56" s="437" t="s">
        <v>2152</v>
      </c>
      <c r="E56" s="431" t="s">
        <v>2153</v>
      </c>
      <c r="F56" s="1032">
        <v>100</v>
      </c>
      <c r="G56" s="1033">
        <v>50</v>
      </c>
      <c r="H56" s="1032">
        <v>4</v>
      </c>
      <c r="I56" s="1034">
        <f t="shared" si="18"/>
        <v>20000</v>
      </c>
      <c r="J56" s="1035"/>
      <c r="K56" s="1035"/>
      <c r="L56" s="1035"/>
      <c r="M56" s="1334">
        <v>0.25</v>
      </c>
      <c r="N56" s="1347">
        <f t="shared" si="5"/>
        <v>5000</v>
      </c>
      <c r="O56" s="1034">
        <f t="shared" si="19"/>
        <v>0</v>
      </c>
      <c r="P56" s="1334">
        <v>0.25</v>
      </c>
      <c r="Q56" s="1347">
        <f t="shared" si="7"/>
        <v>0</v>
      </c>
      <c r="R56" s="1034">
        <f t="shared" si="20"/>
        <v>20000</v>
      </c>
      <c r="S56" s="641">
        <f t="shared" si="12"/>
        <v>15384.615384615385</v>
      </c>
      <c r="T56" s="641">
        <f t="shared" si="13"/>
        <v>0</v>
      </c>
      <c r="U56" s="644">
        <f t="shared" si="14"/>
        <v>15384.615384615385</v>
      </c>
      <c r="V56" s="869"/>
      <c r="W56" s="568">
        <f>SUMIF('DTR OCT-DEC''16'!$A$12:$A$306,'RAPPORT-DETAIL'!A56,'DTR OCT-DEC''16'!$J$12:$J$306)</f>
        <v>0</v>
      </c>
      <c r="X56" s="568">
        <f>SUMIF('DTR JAN-MAR17'!$A$12:$A$507,'RAPPORT-DETAIL'!A56,'DTR JAN-MAR17'!$J$12:$J$507)</f>
        <v>0</v>
      </c>
      <c r="Y56" s="568">
        <f>SUMIF('DTR APR-MAY''17'!$A$12:$A$419,'RAPPORT-DETAIL'!A56,'DTR APR-MAY''17'!$J$12:$J$419)</f>
        <v>0</v>
      </c>
      <c r="Z56" s="568">
        <f>SUMIF('DTR JUNE''17'!$A$12:$A$233,'RAPPORT-DETAIL'!A56,'DTR JUNE''17'!$J$12:$J$233)</f>
        <v>0</v>
      </c>
      <c r="AA56" s="568">
        <f>SUMIF('DTR JULY-AUGUST''17'!$A$12:$A$498,'RAPPORT-DETAIL'!A56,'DTR JULY-AUGUST''17'!$J$12:$J$498)</f>
        <v>0</v>
      </c>
      <c r="AB56" s="568">
        <f>SUMIF('DTR SEPTEMBER''17'!$A$12:$A$303,'RAPPORT-DETAIL'!A56,'DTR SEPTEMBER''17'!$J$12:$J$303)</f>
        <v>0</v>
      </c>
      <c r="AC56" s="568">
        <f>SUMIF('DTR OCT-NOV''17'!$A$12:$A$441,'RAPPORT-DETAIL'!A56,'DTR OCT-NOV''17'!$J$12:$J$441)</f>
        <v>0</v>
      </c>
      <c r="AD56" s="568">
        <f>SUMIF('DRT DEC''17'!$A$12:$A$306,'RAPPORT-DETAIL'!A56,'DRT DEC''17'!$J$12:$J$306)</f>
        <v>0</v>
      </c>
      <c r="AE56" s="568">
        <f>SUMIF('DTR JAN-FEB 2018'!$A$12:$A$448,'RAPPORT-DETAIL'!A56,'DTR JAN-FEB 2018'!$J$12:$J$448)</f>
        <v>0</v>
      </c>
      <c r="AF56" s="568">
        <f>SUMIF('DTR MARCH''18'!$A$12:$A$265,'RAPPORT-DETAIL'!A56,'DTR MARCH''18'!$J$12:$J$265)</f>
        <v>506</v>
      </c>
      <c r="AG56" s="568">
        <f>SUMIF('DTR APRIL''18'!$A$12:$A$206,'RAPPORT-DETAIL'!A56,'DTR APRIL''18'!$J$12:$J$206)</f>
        <v>38602.04</v>
      </c>
      <c r="AH56" s="568">
        <f>SUMIF('DTR MAY''18'!A$12:$A$247,'RAPPORT-DETAIL'!A56,'DTR MAY''18'!$J$12:$J$247)</f>
        <v>0</v>
      </c>
      <c r="AI56" s="568">
        <f ca="1">SUMIF('DTR JUNE''18'!$A$12:$B$220,'RAPPORT-DETAIL'!A56,'DTR JUNE''18'!$J$12:$J$220)</f>
        <v>0</v>
      </c>
      <c r="AJ56" s="568">
        <f ca="1">SUMIF('DTR JULY''18'!$A$12:$B$253,'RAPPORT-DETAIL'!A56,'DTR JULY''18'!$J$12:$J$253)</f>
        <v>5980</v>
      </c>
      <c r="AK56" s="568">
        <f>SUMIF('DTR AUGUST''18'!$A$12:$A$305,'RAPPORT-DETAIL'!A56,'DTR AUGUST''18'!$J$12:$J$305)</f>
        <v>39145.805</v>
      </c>
      <c r="AL56" s="568">
        <f>SUMIF('DTR SEPTEMBER''18'!$A$12:$A$302,'RAPPORT-DETAIL'!A56,'DTR SEPTEMBER''18'!$J$12:$J$302)</f>
        <v>-189.99500000000262</v>
      </c>
      <c r="AM56" s="568">
        <f>SUMIF('DTR-OCT-NOV''18'!$A$16:$A$703,'RAPPORT-DETAIL'!A56:A192,'DTR-OCT-NOV''18'!$J$16:$J$703)</f>
        <v>-64024.97</v>
      </c>
      <c r="AN56" s="568">
        <f>SUMIF('DTR-DEC''18'!$A$14:$A$560,'RAPPORT-DETAIL'!A56,'DTR-DEC''18'!$J$14:$J$560)</f>
        <v>2494.9899999999998</v>
      </c>
      <c r="AO56" s="1359">
        <v>0.25</v>
      </c>
      <c r="AP56" s="568">
        <f t="shared" si="8"/>
        <v>5000</v>
      </c>
      <c r="AQ56" s="565">
        <f t="shared" ca="1" si="21"/>
        <v>22513.870000000003</v>
      </c>
      <c r="AR56" s="1174">
        <f t="shared" ca="1" si="22"/>
        <v>1.1256935000000001</v>
      </c>
      <c r="AS56" s="1174">
        <v>0.25</v>
      </c>
      <c r="AT56" s="1360">
        <f t="shared" ca="1" si="10"/>
        <v>5628.4675000000007</v>
      </c>
      <c r="AU56" s="1372" t="s">
        <v>5079</v>
      </c>
    </row>
    <row r="57" spans="1:47" s="867" customFormat="1" ht="24">
      <c r="A57" s="1023" t="s">
        <v>2186</v>
      </c>
      <c r="B57" s="1469"/>
      <c r="C57" s="1024" t="s">
        <v>2187</v>
      </c>
      <c r="D57" s="437" t="s">
        <v>2152</v>
      </c>
      <c r="E57" s="431" t="s">
        <v>2153</v>
      </c>
      <c r="F57" s="1032">
        <v>15</v>
      </c>
      <c r="G57" s="1033">
        <v>20</v>
      </c>
      <c r="H57" s="1032">
        <v>2</v>
      </c>
      <c r="I57" s="1034">
        <f t="shared" si="18"/>
        <v>600</v>
      </c>
      <c r="J57" s="1035">
        <v>1</v>
      </c>
      <c r="K57" s="1035">
        <v>700</v>
      </c>
      <c r="L57" s="1035">
        <v>12</v>
      </c>
      <c r="M57" s="1334">
        <v>0.25</v>
      </c>
      <c r="N57" s="1347">
        <f t="shared" si="5"/>
        <v>150</v>
      </c>
      <c r="O57" s="1034">
        <f t="shared" si="19"/>
        <v>8400</v>
      </c>
      <c r="P57" s="1334">
        <v>0.25</v>
      </c>
      <c r="Q57" s="1347">
        <f t="shared" si="7"/>
        <v>2100</v>
      </c>
      <c r="R57" s="1034">
        <f t="shared" si="20"/>
        <v>9000</v>
      </c>
      <c r="S57" s="641">
        <f t="shared" si="12"/>
        <v>461.53846153846155</v>
      </c>
      <c r="T57" s="641">
        <f t="shared" si="13"/>
        <v>6461.538461538461</v>
      </c>
      <c r="U57" s="644">
        <f t="shared" si="14"/>
        <v>6923.0769230769229</v>
      </c>
      <c r="V57" s="869"/>
      <c r="W57" s="568">
        <f>SUMIF('DTR OCT-DEC''16'!$A$12:$A$306,'RAPPORT-DETAIL'!A57,'DTR OCT-DEC''16'!$J$12:$J$306)</f>
        <v>0</v>
      </c>
      <c r="X57" s="568">
        <f>SUMIF('DTR JAN-MAR17'!$A$12:$A$507,'RAPPORT-DETAIL'!A57,'DTR JAN-MAR17'!$J$12:$J$507)</f>
        <v>0</v>
      </c>
      <c r="Y57" s="568">
        <f>SUMIF('DTR APR-MAY''17'!$A$12:$A$419,'RAPPORT-DETAIL'!A57,'DTR APR-MAY''17'!$J$12:$J$419)</f>
        <v>0</v>
      </c>
      <c r="Z57" s="568">
        <f>SUMIF('DTR JUNE''17'!$A$12:$A$233,'RAPPORT-DETAIL'!A57,'DTR JUNE''17'!$J$12:$J$233)</f>
        <v>0</v>
      </c>
      <c r="AA57" s="568">
        <f>SUMIF('DTR JULY-AUGUST''17'!$A$12:$A$498,'RAPPORT-DETAIL'!A57,'DTR JULY-AUGUST''17'!$J$12:$J$498)</f>
        <v>0</v>
      </c>
      <c r="AB57" s="568">
        <f>SUMIF('DTR SEPTEMBER''17'!$A$12:$A$303,'RAPPORT-DETAIL'!A57,'DTR SEPTEMBER''17'!$J$12:$J$303)</f>
        <v>0</v>
      </c>
      <c r="AC57" s="568">
        <f>SUMIF('DTR OCT-NOV''17'!$A$12:$A$441,'RAPPORT-DETAIL'!A57,'DTR OCT-NOV''17'!$J$12:$J$441)</f>
        <v>0</v>
      </c>
      <c r="AD57" s="568">
        <f>SUMIF('DRT DEC''17'!$A$12:$A$306,'RAPPORT-DETAIL'!A57,'DRT DEC''17'!$J$12:$J$306)</f>
        <v>0</v>
      </c>
      <c r="AE57" s="568">
        <f>SUMIF('DTR JAN-FEB 2018'!$A$12:$A$448,'RAPPORT-DETAIL'!A57,'DTR JAN-FEB 2018'!$J$12:$J$448)</f>
        <v>0</v>
      </c>
      <c r="AF57" s="568">
        <f>SUMIF('DTR MARCH''18'!$A$12:$A$265,'RAPPORT-DETAIL'!A57,'DTR MARCH''18'!$J$12:$J$265)</f>
        <v>0</v>
      </c>
      <c r="AG57" s="568">
        <f>SUMIF('DTR APRIL''18'!$A$12:$A$206,'RAPPORT-DETAIL'!A57,'DTR APRIL''18'!$J$12:$J$206)</f>
        <v>1949.2</v>
      </c>
      <c r="AH57" s="568">
        <f>SUMIF('DTR MAY''18'!A$12:$A$247,'RAPPORT-DETAIL'!A57,'DTR MAY''18'!$J$12:$J$247)</f>
        <v>0</v>
      </c>
      <c r="AI57" s="568">
        <f ca="1">SUMIF('DTR JUNE''18'!$A$12:$B$220,'RAPPORT-DETAIL'!A57,'DTR JUNE''18'!$J$12:$J$220)</f>
        <v>0</v>
      </c>
      <c r="AJ57" s="568">
        <f ca="1">SUMIF('DTR JULY''18'!$A$12:$B$253,'RAPPORT-DETAIL'!A57,'DTR JULY''18'!$J$12:$J$253)</f>
        <v>2997</v>
      </c>
      <c r="AK57" s="568">
        <f>SUMIF('DTR AUGUST''18'!$A$12:$A$305,'RAPPORT-DETAIL'!A57,'DTR AUGUST''18'!$J$12:$J$305)</f>
        <v>0</v>
      </c>
      <c r="AL57" s="568">
        <f>SUMIF('DTR SEPTEMBER''18'!$A$12:$A$302,'RAPPORT-DETAIL'!A57,'DTR SEPTEMBER''18'!$J$12:$J$302)</f>
        <v>1524.9</v>
      </c>
      <c r="AM57" s="568">
        <f>SUMIF('DTR-OCT-NOV''18'!$A$16:$A$703,'RAPPORT-DETAIL'!A57:A193,'DTR-OCT-NOV''18'!$J$16:$J$703)</f>
        <v>417.1</v>
      </c>
      <c r="AN57" s="568">
        <f>SUMIF('DTR-DEC''18'!$A$14:$A$560,'RAPPORT-DETAIL'!A57,'DTR-DEC''18'!$J$14:$J$560)</f>
        <v>0</v>
      </c>
      <c r="AO57" s="1359">
        <v>0.25</v>
      </c>
      <c r="AP57" s="568">
        <f t="shared" si="8"/>
        <v>2250</v>
      </c>
      <c r="AQ57" s="565">
        <f t="shared" ca="1" si="21"/>
        <v>6888.2000000000007</v>
      </c>
      <c r="AR57" s="1174">
        <f t="shared" ca="1" si="22"/>
        <v>0.76535555555555568</v>
      </c>
      <c r="AS57" s="1174">
        <v>0.25</v>
      </c>
      <c r="AT57" s="1360">
        <f t="shared" ca="1" si="10"/>
        <v>1722.0500000000002</v>
      </c>
      <c r="AU57" s="1372" t="s">
        <v>5078</v>
      </c>
    </row>
    <row r="58" spans="1:47" s="867" customFormat="1" ht="21">
      <c r="A58" s="507" t="s">
        <v>82</v>
      </c>
      <c r="B58" s="1469"/>
      <c r="C58" s="1031" t="s">
        <v>2188</v>
      </c>
      <c r="D58" s="437" t="s">
        <v>2152</v>
      </c>
      <c r="E58" s="431" t="s">
        <v>2153</v>
      </c>
      <c r="F58" s="1032">
        <v>200</v>
      </c>
      <c r="G58" s="1033">
        <v>30</v>
      </c>
      <c r="H58" s="1032">
        <v>3</v>
      </c>
      <c r="I58" s="1034">
        <f t="shared" si="18"/>
        <v>18000</v>
      </c>
      <c r="J58" s="1035"/>
      <c r="K58" s="1035"/>
      <c r="L58" s="1035"/>
      <c r="M58" s="1334">
        <v>0.25</v>
      </c>
      <c r="N58" s="1347">
        <f t="shared" si="5"/>
        <v>4500</v>
      </c>
      <c r="O58" s="1034">
        <f t="shared" si="19"/>
        <v>0</v>
      </c>
      <c r="P58" s="1334">
        <v>0.25</v>
      </c>
      <c r="Q58" s="1347">
        <f t="shared" si="7"/>
        <v>0</v>
      </c>
      <c r="R58" s="1034">
        <f t="shared" si="20"/>
        <v>18000</v>
      </c>
      <c r="S58" s="569">
        <f t="shared" si="12"/>
        <v>13846.153846153846</v>
      </c>
      <c r="T58" s="569">
        <f t="shared" si="13"/>
        <v>0</v>
      </c>
      <c r="U58" s="569">
        <f t="shared" si="14"/>
        <v>13846.153846153846</v>
      </c>
      <c r="V58" s="443"/>
      <c r="W58" s="568">
        <f>SUMIF('DTR OCT-DEC''16'!$A$12:$A$306,'RAPPORT-DETAIL'!A58,'DTR OCT-DEC''16'!$J$12:$J$306)</f>
        <v>0</v>
      </c>
      <c r="X58" s="568">
        <f>SUMIF('DTR JAN-MAR17'!$A$12:$A$507,'RAPPORT-DETAIL'!A58,'DTR JAN-MAR17'!$J$12:$J$507)</f>
        <v>0</v>
      </c>
      <c r="Y58" s="568">
        <f>SUMIF('DTR APR-MAY''17'!$A$12:$A$419,'RAPPORT-DETAIL'!A58,'DTR APR-MAY''17'!$J$12:$J$419)</f>
        <v>0</v>
      </c>
      <c r="Z58" s="568">
        <f>SUMIF('DTR JUNE''17'!$A$12:$A$233,'RAPPORT-DETAIL'!A58,'DTR JUNE''17'!$J$12:$J$233)</f>
        <v>0</v>
      </c>
      <c r="AA58" s="568">
        <f>SUMIF('DTR JULY-AUGUST''17'!$A$12:$A$498,'RAPPORT-DETAIL'!A58,'DTR JULY-AUGUST''17'!$J$12:$J$498)</f>
        <v>0</v>
      </c>
      <c r="AB58" s="568">
        <f>SUMIF('DTR SEPTEMBER''17'!$A$12:$A$303,'RAPPORT-DETAIL'!A58,'DTR SEPTEMBER''17'!$J$12:$J$303)</f>
        <v>0</v>
      </c>
      <c r="AC58" s="568">
        <f>SUMIF('DTR OCT-NOV''17'!$A$12:$A$441,'RAPPORT-DETAIL'!A58,'DTR OCT-NOV''17'!$J$12:$J$441)</f>
        <v>0</v>
      </c>
      <c r="AD58" s="568">
        <f>SUMIF('DRT DEC''17'!$A$12:$A$306,'RAPPORT-DETAIL'!A58,'DRT DEC''17'!$J$12:$J$306)</f>
        <v>0</v>
      </c>
      <c r="AE58" s="568">
        <f>SUMIF('DTR JAN-FEB 2018'!$A$12:$A$448,'RAPPORT-DETAIL'!A58,'DTR JAN-FEB 2018'!$J$12:$J$448)</f>
        <v>0</v>
      </c>
      <c r="AF58" s="568">
        <f>SUMIF('DTR MARCH''18'!$A$12:$A$265,'RAPPORT-DETAIL'!A58,'DTR MARCH''18'!$J$12:$J$265)</f>
        <v>0</v>
      </c>
      <c r="AG58" s="568">
        <f>SUMIF('DTR APRIL''18'!$A$12:$A$206,'RAPPORT-DETAIL'!A58,'DTR APRIL''18'!$J$12:$J$206)</f>
        <v>1088</v>
      </c>
      <c r="AH58" s="568">
        <f>SUMIF('DTR MAY''18'!A$12:$A$247,'RAPPORT-DETAIL'!A58,'DTR MAY''18'!$J$12:$J$247)</f>
        <v>0</v>
      </c>
      <c r="AI58" s="568">
        <f ca="1">SUMIF('DTR JUNE''18'!$A$12:$B$220,'RAPPORT-DETAIL'!A58,'DTR JUNE''18'!$J$12:$J$220)</f>
        <v>0</v>
      </c>
      <c r="AJ58" s="568">
        <f ca="1">SUMIF('DTR JULY''18'!$A$12:$B$253,'RAPPORT-DETAIL'!A58,'DTR JULY''18'!$J$12:$J$253)</f>
        <v>16100</v>
      </c>
      <c r="AK58" s="568">
        <f>SUMIF('DTR AUGUST''18'!$A$12:$A$305,'RAPPORT-DETAIL'!A58,'DTR AUGUST''18'!$J$12:$J$305)</f>
        <v>0</v>
      </c>
      <c r="AL58" s="568">
        <f>SUMIF('DTR SEPTEMBER''18'!$A$12:$A$302,'RAPPORT-DETAIL'!A58,'DTR SEPTEMBER''18'!$J$12:$J$302)</f>
        <v>50</v>
      </c>
      <c r="AM58" s="568">
        <f>SUMIF('DTR-OCT-NOV''18'!$A$16:$A$703,'RAPPORT-DETAIL'!A58:A194,'DTR-OCT-NOV''18'!$J$16:$J$703)</f>
        <v>0</v>
      </c>
      <c r="AN58" s="568">
        <f>SUMIF('DTR-DEC''18'!$A$14:$A$560,'RAPPORT-DETAIL'!A58,'DTR-DEC''18'!$J$14:$J$560)</f>
        <v>61.99</v>
      </c>
      <c r="AO58" s="1359">
        <v>0.25</v>
      </c>
      <c r="AP58" s="568">
        <f t="shared" si="8"/>
        <v>4500</v>
      </c>
      <c r="AQ58" s="565">
        <f t="shared" ca="1" si="21"/>
        <v>17299.990000000002</v>
      </c>
      <c r="AR58" s="1174">
        <f t="shared" ca="1" si="22"/>
        <v>0.96111055555555569</v>
      </c>
      <c r="AS58" s="1174">
        <v>0.25</v>
      </c>
      <c r="AT58" s="1360">
        <f t="shared" ca="1" si="10"/>
        <v>4324.9975000000004</v>
      </c>
      <c r="AU58" s="1372" t="s">
        <v>5078</v>
      </c>
    </row>
    <row r="59" spans="1:47" s="867" customFormat="1" ht="15.5">
      <c r="A59" s="1046"/>
      <c r="B59" s="1047"/>
      <c r="C59" s="1048" t="s">
        <v>0</v>
      </c>
      <c r="D59" s="1049" t="s">
        <v>0</v>
      </c>
      <c r="E59" s="1050"/>
      <c r="F59" s="1051"/>
      <c r="G59" s="1052"/>
      <c r="H59" s="1051"/>
      <c r="I59" s="1087">
        <f>SUM(I53:I58)</f>
        <v>83100</v>
      </c>
      <c r="J59" s="1054"/>
      <c r="K59" s="1054"/>
      <c r="L59" s="1054"/>
      <c r="M59" s="1176">
        <v>0.25</v>
      </c>
      <c r="N59" s="1349">
        <f t="shared" si="5"/>
        <v>20775</v>
      </c>
      <c r="O59" s="1087">
        <f>SUM(O53:O58)</f>
        <v>8400</v>
      </c>
      <c r="P59" s="1176">
        <v>0.25</v>
      </c>
      <c r="Q59" s="1349">
        <f t="shared" si="7"/>
        <v>2100</v>
      </c>
      <c r="R59" s="1087">
        <f>SUM(R53:R58)</f>
        <v>91500</v>
      </c>
      <c r="S59" s="641">
        <f t="shared" si="12"/>
        <v>63923.076923076922</v>
      </c>
      <c r="T59" s="641">
        <f t="shared" si="13"/>
        <v>6461.538461538461</v>
      </c>
      <c r="U59" s="644">
        <f t="shared" si="14"/>
        <v>70384.615384615376</v>
      </c>
      <c r="V59" s="869"/>
      <c r="W59" s="1087">
        <f>SUM(W53:W58)</f>
        <v>0</v>
      </c>
      <c r="X59" s="1087">
        <f t="shared" ref="X59:AQ59" si="23">SUM(X53:X58)</f>
        <v>0</v>
      </c>
      <c r="Y59" s="1087">
        <f t="shared" si="23"/>
        <v>0</v>
      </c>
      <c r="Z59" s="1087">
        <f t="shared" si="23"/>
        <v>0</v>
      </c>
      <c r="AA59" s="1087">
        <f t="shared" si="23"/>
        <v>2929.5</v>
      </c>
      <c r="AB59" s="1087">
        <f t="shared" si="23"/>
        <v>38593</v>
      </c>
      <c r="AC59" s="1087">
        <f t="shared" si="23"/>
        <v>0</v>
      </c>
      <c r="AD59" s="1087">
        <f t="shared" si="23"/>
        <v>0</v>
      </c>
      <c r="AE59" s="1087">
        <f>SUM(AE53:AE58)</f>
        <v>0</v>
      </c>
      <c r="AF59" s="1087">
        <f>SUM(AF53:AF58)</f>
        <v>506</v>
      </c>
      <c r="AG59" s="1087">
        <f>SUM(AG53:AG58)</f>
        <v>41639.24</v>
      </c>
      <c r="AH59" s="1087">
        <f>SUM(AH53:AH58)</f>
        <v>0</v>
      </c>
      <c r="AI59" s="1087">
        <f t="shared" ca="1" si="23"/>
        <v>7.5</v>
      </c>
      <c r="AJ59" s="1087">
        <f ca="1">SUM(AJ53:AJ58)</f>
        <v>25077</v>
      </c>
      <c r="AK59" s="1087">
        <f>SUM(AK53:AK58)</f>
        <v>39204.665000000001</v>
      </c>
      <c r="AL59" s="1087">
        <f>SUM(AL53:AL58)</f>
        <v>8205.0449999999983</v>
      </c>
      <c r="AM59" s="1087">
        <f t="shared" si="23"/>
        <v>-62704.560000000005</v>
      </c>
      <c r="AN59" s="1087">
        <f t="shared" si="23"/>
        <v>2556.9799999999996</v>
      </c>
      <c r="AO59" s="1180">
        <v>0.25</v>
      </c>
      <c r="AP59" s="1087">
        <f t="shared" si="8"/>
        <v>22875</v>
      </c>
      <c r="AQ59" s="1087">
        <f t="shared" ca="1" si="23"/>
        <v>96014.37</v>
      </c>
      <c r="AR59" s="1180">
        <f t="shared" ca="1" si="22"/>
        <v>1.0493373770491803</v>
      </c>
      <c r="AS59" s="1180">
        <v>0.25</v>
      </c>
      <c r="AT59" s="1365">
        <f t="shared" ca="1" si="10"/>
        <v>24003.592499999999</v>
      </c>
      <c r="AU59" s="1374"/>
    </row>
    <row r="60" spans="1:47" s="867" customFormat="1" ht="24">
      <c r="A60" s="507" t="s">
        <v>90</v>
      </c>
      <c r="B60" s="1468" t="s">
        <v>2189</v>
      </c>
      <c r="C60" s="1031" t="s">
        <v>2190</v>
      </c>
      <c r="D60" s="437" t="s">
        <v>2152</v>
      </c>
      <c r="E60" s="446" t="s">
        <v>44</v>
      </c>
      <c r="F60" s="1088">
        <v>1</v>
      </c>
      <c r="G60" s="1089">
        <v>40000</v>
      </c>
      <c r="H60" s="1088">
        <v>1</v>
      </c>
      <c r="I60" s="1090">
        <f>F60*G60*H60</f>
        <v>40000</v>
      </c>
      <c r="J60" s="1091">
        <v>1</v>
      </c>
      <c r="K60" s="1091">
        <v>45000</v>
      </c>
      <c r="L60" s="1091">
        <v>1</v>
      </c>
      <c r="M60" s="1340">
        <v>0.25</v>
      </c>
      <c r="N60" s="1355">
        <f t="shared" si="5"/>
        <v>10000</v>
      </c>
      <c r="O60" s="1090">
        <f>J60*K60*L60</f>
        <v>45000</v>
      </c>
      <c r="P60" s="1340">
        <v>0.25</v>
      </c>
      <c r="Q60" s="1355">
        <f t="shared" si="7"/>
        <v>11250</v>
      </c>
      <c r="R60" s="1090">
        <f>O60+I60</f>
        <v>85000</v>
      </c>
      <c r="S60" s="641">
        <f t="shared" si="12"/>
        <v>30769.23076923077</v>
      </c>
      <c r="T60" s="644">
        <f t="shared" si="13"/>
        <v>34615.384615384617</v>
      </c>
      <c r="U60" s="644">
        <f t="shared" si="14"/>
        <v>65384.61538461539</v>
      </c>
      <c r="V60" s="873"/>
      <c r="W60" s="568">
        <f>SUMIF('DTR OCT-DEC''16'!$A$12:$A$306,'RAPPORT-DETAIL'!A60,'DTR OCT-DEC''16'!$J$12:$J$306)</f>
        <v>0</v>
      </c>
      <c r="X60" s="568">
        <f>SUMIF('DTR JAN-MAR17'!$A$12:$A$507,'RAPPORT-DETAIL'!A60,'DTR JAN-MAR17'!$J$12:$J$507)</f>
        <v>0</v>
      </c>
      <c r="Y60" s="568">
        <f>SUMIF('DTR APR-MAY''17'!$A$12:$A$419,'RAPPORT-DETAIL'!A60,'DTR APR-MAY''17'!$J$12:$J$419)</f>
        <v>0</v>
      </c>
      <c r="Z60" s="568">
        <f>SUMIF('DTR JUNE''17'!$A$12:$A$233,'RAPPORT-DETAIL'!A60,'DTR JUNE''17'!$J$12:$J$233)</f>
        <v>0</v>
      </c>
      <c r="AA60" s="568">
        <f>SUMIF('DTR JULY-AUGUST''17'!$A$12:$A$498,'RAPPORT-DETAIL'!A60,'DTR JULY-AUGUST''17'!$J$12:$J$498)</f>
        <v>0</v>
      </c>
      <c r="AB60" s="568">
        <f>SUMIF('DTR SEPTEMBER''17'!$A$12:$A$303,'RAPPORT-DETAIL'!A60,'DTR SEPTEMBER''17'!$J$12:$J$303)</f>
        <v>0</v>
      </c>
      <c r="AC60" s="568">
        <f>SUMIF('DTR OCT-NOV''17'!$A$12:$A$441,'RAPPORT-DETAIL'!A60,'DTR OCT-NOV''17'!$J$12:$J$441)</f>
        <v>0</v>
      </c>
      <c r="AD60" s="568">
        <f>SUMIF('DRT DEC''17'!$A$12:$A$306,'RAPPORT-DETAIL'!A60,'DRT DEC''17'!$J$12:$J$306)</f>
        <v>0</v>
      </c>
      <c r="AE60" s="568">
        <f>SUMIF('DTR JAN-FEB 2018'!$A$12:$A$448,'RAPPORT-DETAIL'!A60,'DTR JAN-FEB 2018'!$J$12:$J$448)</f>
        <v>39617</v>
      </c>
      <c r="AF60" s="568">
        <f>SUMIF('DTR MARCH''18'!$A$12:$A$265,'RAPPORT-DETAIL'!A60,'DTR MARCH''18'!$J$12:$J$265)</f>
        <v>0</v>
      </c>
      <c r="AG60" s="568">
        <f>SUMIF('DTR APRIL''18'!$A$12:$A$206,'RAPPORT-DETAIL'!A60,'DTR APRIL''18'!$J$12:$J$206)</f>
        <v>0</v>
      </c>
      <c r="AH60" s="568">
        <f>SUMIF('DTR MAY''18'!A$12:$A$247,'RAPPORT-DETAIL'!A60,'DTR MAY''18'!$J$12:$J$247)</f>
        <v>0</v>
      </c>
      <c r="AI60" s="568">
        <f ca="1">SUMIF('DTR JUNE''18'!$A$12:$B$220,'RAPPORT-DETAIL'!A60,'DTR JUNE''18'!$J$12:$J$220)</f>
        <v>0</v>
      </c>
      <c r="AJ60" s="568">
        <f ca="1">SUMIF('DTR JULY''18'!$A$12:$B$253,'RAPPORT-DETAIL'!A60,'DTR JULY''18'!$J$12:$J$253)</f>
        <v>0</v>
      </c>
      <c r="AK60" s="568">
        <f>SUMIF('DTR AUGUST''18'!$A$12:$A$305,'RAPPORT-DETAIL'!A60,'DTR AUGUST''18'!$J$12:$J$305)</f>
        <v>48732</v>
      </c>
      <c r="AL60" s="568">
        <f>SUMIF('DTR SEPTEMBER''18'!$A$12:$A$302,'RAPPORT-DETAIL'!A60,'DTR SEPTEMBER''18'!$J$12:$J$302)</f>
        <v>-6191.5</v>
      </c>
      <c r="AM60" s="568">
        <f>SUMIF('DTR-OCT-NOV''18'!$A$16:$A$703,'RAPPORT-DETAIL'!A60:A196,'DTR-OCT-NOV''18'!$J$16:$J$703)</f>
        <v>9320.27</v>
      </c>
      <c r="AN60" s="568">
        <f>SUMIF('DTR-DEC''18'!$A$14:$A$560,'RAPPORT-DETAIL'!A60,'DTR-DEC''18'!$J$14:$J$560)</f>
        <v>0</v>
      </c>
      <c r="AO60" s="1359">
        <v>0.25</v>
      </c>
      <c r="AP60" s="568">
        <f t="shared" si="8"/>
        <v>21250</v>
      </c>
      <c r="AQ60" s="565">
        <f ca="1">SUM(W60:AN60)</f>
        <v>91477.77</v>
      </c>
      <c r="AR60" s="1174">
        <f t="shared" ca="1" si="22"/>
        <v>1.0762090588235294</v>
      </c>
      <c r="AS60" s="1174">
        <v>0.25</v>
      </c>
      <c r="AT60" s="1360">
        <f t="shared" ca="1" si="10"/>
        <v>22869.442500000001</v>
      </c>
      <c r="AU60" s="1372" t="s">
        <v>5106</v>
      </c>
    </row>
    <row r="61" spans="1:47" s="867" customFormat="1" ht="24">
      <c r="A61" s="507" t="s">
        <v>91</v>
      </c>
      <c r="B61" s="1469"/>
      <c r="C61" s="1031" t="s">
        <v>2191</v>
      </c>
      <c r="D61" s="437" t="s">
        <v>2152</v>
      </c>
      <c r="E61" s="446" t="s">
        <v>44</v>
      </c>
      <c r="F61" s="1032">
        <v>25</v>
      </c>
      <c r="G61" s="1033">
        <v>30</v>
      </c>
      <c r="H61" s="1032">
        <v>5</v>
      </c>
      <c r="I61" s="1034">
        <f>F61*G61*H61</f>
        <v>3750</v>
      </c>
      <c r="J61" s="1035"/>
      <c r="K61" s="1035"/>
      <c r="L61" s="1035"/>
      <c r="M61" s="1334">
        <v>0.25</v>
      </c>
      <c r="N61" s="1347">
        <f t="shared" si="5"/>
        <v>937.5</v>
      </c>
      <c r="O61" s="1034"/>
      <c r="P61" s="1334">
        <v>0.25</v>
      </c>
      <c r="Q61" s="1347">
        <f t="shared" si="7"/>
        <v>0</v>
      </c>
      <c r="R61" s="1044">
        <f>I61+O61</f>
        <v>3750</v>
      </c>
      <c r="S61" s="569">
        <f t="shared" si="12"/>
        <v>2884.6153846153843</v>
      </c>
      <c r="T61" s="569">
        <f t="shared" si="13"/>
        <v>0</v>
      </c>
      <c r="U61" s="569">
        <f t="shared" si="14"/>
        <v>2884.6153846153843</v>
      </c>
      <c r="V61" s="442"/>
      <c r="W61" s="568">
        <f>SUMIF('DTR OCT-DEC''16'!$A$12:$A$306,'RAPPORT-DETAIL'!A61,'DTR OCT-DEC''16'!$J$12:$J$306)</f>
        <v>0</v>
      </c>
      <c r="X61" s="568">
        <f>SUMIF('DTR JAN-MAR17'!$A$12:$A$507,'RAPPORT-DETAIL'!A61,'DTR JAN-MAR17'!$J$12:$J$507)</f>
        <v>0</v>
      </c>
      <c r="Y61" s="568">
        <f>SUMIF('DTR APR-MAY''17'!$A$12:$A$419,'RAPPORT-DETAIL'!A61,'DTR APR-MAY''17'!$J$12:$J$419)</f>
        <v>0</v>
      </c>
      <c r="Z61" s="568">
        <f>SUMIF('DTR JUNE''17'!$A$12:$A$233,'RAPPORT-DETAIL'!A61,'DTR JUNE''17'!$J$12:$J$233)</f>
        <v>0</v>
      </c>
      <c r="AA61" s="568">
        <f>SUMIF('DTR JULY-AUGUST''17'!$A$12:$A$498,'RAPPORT-DETAIL'!A61,'DTR JULY-AUGUST''17'!$J$12:$J$498)</f>
        <v>0</v>
      </c>
      <c r="AB61" s="568">
        <f>SUMIF('DTR SEPTEMBER''17'!$A$12:$A$303,'RAPPORT-DETAIL'!A61,'DTR SEPTEMBER''17'!$J$12:$J$303)</f>
        <v>0</v>
      </c>
      <c r="AC61" s="568">
        <f>SUMIF('DTR OCT-NOV''17'!$A$12:$A$441,'RAPPORT-DETAIL'!A61,'DTR OCT-NOV''17'!$J$12:$J$441)</f>
        <v>2222</v>
      </c>
      <c r="AD61" s="568">
        <f>SUMIF('DRT DEC''17'!$A$12:$A$306,'RAPPORT-DETAIL'!A61,'DRT DEC''17'!$J$12:$J$306)</f>
        <v>4128</v>
      </c>
      <c r="AE61" s="568">
        <f>SUMIF('DTR JAN-FEB 2018'!$A$12:$A$448,'RAPPORT-DETAIL'!A61,'DTR JAN-FEB 2018'!$J$12:$J$448)</f>
        <v>0</v>
      </c>
      <c r="AF61" s="568">
        <f>SUMIF('DTR MARCH''18'!$A$12:$A$265,'RAPPORT-DETAIL'!A61,'DTR MARCH''18'!$J$12:$J$265)</f>
        <v>0</v>
      </c>
      <c r="AG61" s="568">
        <f>SUMIF('DTR APRIL''18'!$A$12:$A$206,'RAPPORT-DETAIL'!A61,'DTR APRIL''18'!$J$12:$J$206)</f>
        <v>0</v>
      </c>
      <c r="AH61" s="568">
        <f>SUMIF('DTR MAY''18'!A$12:$A$247,'RAPPORT-DETAIL'!A61,'DTR MAY''18'!$J$12:$J$247)</f>
        <v>0</v>
      </c>
      <c r="AI61" s="568">
        <f ca="1">SUMIF('DTR JUNE''18'!$A$12:$B$220,'RAPPORT-DETAIL'!A61,'DTR JUNE''18'!$J$12:$J$220)</f>
        <v>0</v>
      </c>
      <c r="AJ61" s="568">
        <f ca="1">SUMIF('DTR JULY''18'!$A$12:$B$253,'RAPPORT-DETAIL'!A61,'DTR JULY''18'!$J$12:$J$253)</f>
        <v>0</v>
      </c>
      <c r="AK61" s="568">
        <f>SUMIF('DTR AUGUST''18'!$A$12:$A$305,'RAPPORT-DETAIL'!A61,'DTR AUGUST''18'!$J$12:$J$305)</f>
        <v>0</v>
      </c>
      <c r="AL61" s="568">
        <f>SUMIF('DTR SEPTEMBER''18'!$A$12:$A$302,'RAPPORT-DETAIL'!A61,'DTR SEPTEMBER''18'!$J$12:$J$302)</f>
        <v>0</v>
      </c>
      <c r="AM61" s="568">
        <f>SUMIF('DTR-OCT-NOV''18'!$A$16:$A$703,'RAPPORT-DETAIL'!A61:A197,'DTR-OCT-NOV''18'!$J$16:$J$703)</f>
        <v>0</v>
      </c>
      <c r="AN61" s="568">
        <f>SUMIF('DTR-DEC''18'!$A$14:$A$560,'RAPPORT-DETAIL'!A61,'DTR-DEC''18'!$J$14:$J$560)</f>
        <v>0</v>
      </c>
      <c r="AO61" s="1359">
        <v>0.25</v>
      </c>
      <c r="AP61" s="568">
        <f t="shared" si="8"/>
        <v>937.5</v>
      </c>
      <c r="AQ61" s="565">
        <f ca="1">SUM(W61:AN61)</f>
        <v>6350</v>
      </c>
      <c r="AR61" s="1174">
        <f t="shared" ca="1" si="22"/>
        <v>1.6933333333333334</v>
      </c>
      <c r="AS61" s="1174">
        <v>0.25</v>
      </c>
      <c r="AT61" s="1360">
        <f t="shared" ca="1" si="10"/>
        <v>1587.5</v>
      </c>
      <c r="AU61" s="1372" t="s">
        <v>5083</v>
      </c>
    </row>
    <row r="62" spans="1:47" s="867" customFormat="1" ht="21">
      <c r="A62" s="507" t="s">
        <v>92</v>
      </c>
      <c r="B62" s="1469"/>
      <c r="C62" s="1031" t="s">
        <v>2192</v>
      </c>
      <c r="D62" s="437" t="s">
        <v>2152</v>
      </c>
      <c r="E62" s="446" t="s">
        <v>2153</v>
      </c>
      <c r="F62" s="1032"/>
      <c r="G62" s="1033"/>
      <c r="H62" s="1032"/>
      <c r="I62" s="1034"/>
      <c r="J62" s="1035">
        <v>196</v>
      </c>
      <c r="K62" s="1035">
        <v>30</v>
      </c>
      <c r="L62" s="1035">
        <v>3</v>
      </c>
      <c r="M62" s="1334">
        <v>0.25</v>
      </c>
      <c r="N62" s="1347">
        <f t="shared" si="5"/>
        <v>0</v>
      </c>
      <c r="O62" s="1034">
        <f>J62*K62*L62</f>
        <v>17640</v>
      </c>
      <c r="P62" s="1334">
        <v>0.25</v>
      </c>
      <c r="Q62" s="1347">
        <f t="shared" si="7"/>
        <v>4410</v>
      </c>
      <c r="R62" s="1044">
        <f>I62+O62</f>
        <v>17640</v>
      </c>
      <c r="S62" s="571">
        <f t="shared" si="12"/>
        <v>0</v>
      </c>
      <c r="T62" s="571">
        <f t="shared" si="13"/>
        <v>13569.23076923077</v>
      </c>
      <c r="U62" s="571">
        <f t="shared" si="14"/>
        <v>13569.23076923077</v>
      </c>
      <c r="V62" s="452"/>
      <c r="W62" s="568">
        <f>SUMIF('DTR OCT-DEC''16'!$A$12:$A$306,'RAPPORT-DETAIL'!A62,'DTR OCT-DEC''16'!$J$12:$J$306)</f>
        <v>0</v>
      </c>
      <c r="X62" s="568">
        <f>SUMIF('DTR JAN-MAR17'!$A$12:$A$507,'RAPPORT-DETAIL'!A62,'DTR JAN-MAR17'!$J$12:$J$507)</f>
        <v>0</v>
      </c>
      <c r="Y62" s="568">
        <f>SUMIF('DTR APR-MAY''17'!$A$12:$A$419,'RAPPORT-DETAIL'!A62,'DTR APR-MAY''17'!$J$12:$J$419)</f>
        <v>0</v>
      </c>
      <c r="Z62" s="568">
        <f>SUMIF('DTR JUNE''17'!$A$12:$A$233,'RAPPORT-DETAIL'!A62,'DTR JUNE''17'!$J$12:$J$233)</f>
        <v>0</v>
      </c>
      <c r="AA62" s="568">
        <f>SUMIF('DTR JULY-AUGUST''17'!$A$12:$A$498,'RAPPORT-DETAIL'!A62,'DTR JULY-AUGUST''17'!$J$12:$J$498)</f>
        <v>0</v>
      </c>
      <c r="AB62" s="568">
        <f>SUMIF('DTR SEPTEMBER''17'!$A$12:$A$303,'RAPPORT-DETAIL'!A62,'DTR SEPTEMBER''17'!$J$12:$J$303)</f>
        <v>0</v>
      </c>
      <c r="AC62" s="568">
        <f>SUMIF('DTR OCT-NOV''17'!$A$12:$A$441,'RAPPORT-DETAIL'!A62,'DTR OCT-NOV''17'!$J$12:$J$441)</f>
        <v>0</v>
      </c>
      <c r="AD62" s="568">
        <f>SUMIF('DRT DEC''17'!$A$12:$A$306,'RAPPORT-DETAIL'!A62,'DRT DEC''17'!$J$12:$J$306)</f>
        <v>0</v>
      </c>
      <c r="AE62" s="568">
        <f>SUMIF('DTR JAN-FEB 2018'!$A$12:$A$448,'RAPPORT-DETAIL'!A62,'DTR JAN-FEB 2018'!$J$12:$J$448)</f>
        <v>0</v>
      </c>
      <c r="AF62" s="568">
        <f>SUMIF('DTR MARCH''18'!$A$12:$A$265,'RAPPORT-DETAIL'!A62,'DTR MARCH''18'!$J$12:$J$265)</f>
        <v>0</v>
      </c>
      <c r="AG62" s="568">
        <f>SUMIF('DTR APRIL''18'!$A$12:$A$206,'RAPPORT-DETAIL'!A62,'DTR APRIL''18'!$J$12:$J$206)</f>
        <v>0</v>
      </c>
      <c r="AH62" s="568">
        <f>SUMIF('DTR MAY''18'!A$12:$A$247,'RAPPORT-DETAIL'!A62,'DTR MAY''18'!$J$12:$J$247)</f>
        <v>0</v>
      </c>
      <c r="AI62" s="568">
        <f ca="1">SUMIF('DTR JUNE''18'!$A$12:$B$220,'RAPPORT-DETAIL'!A62,'DTR JUNE''18'!$J$12:$J$220)</f>
        <v>0</v>
      </c>
      <c r="AJ62" s="568">
        <f ca="1">SUMIF('DTR JULY''18'!$A$12:$B$253,'RAPPORT-DETAIL'!A62,'DTR JULY''18'!$J$12:$J$253)</f>
        <v>0</v>
      </c>
      <c r="AK62" s="568">
        <f>SUMIF('DTR AUGUST''18'!$A$12:$A$305,'RAPPORT-DETAIL'!A62,'DTR AUGUST''18'!$J$12:$J$305)</f>
        <v>0</v>
      </c>
      <c r="AL62" s="568">
        <f>SUMIF('DTR SEPTEMBER''18'!$A$12:$A$302,'RAPPORT-DETAIL'!A62,'DTR SEPTEMBER''18'!$J$12:$J$302)</f>
        <v>1009.6</v>
      </c>
      <c r="AM62" s="568">
        <f>SUMIF('DTR-OCT-NOV''18'!$A$16:$A$703,'RAPPORT-DETAIL'!A62:A198,'DTR-OCT-NOV''18'!$J$16:$J$703)</f>
        <v>17025.390000000003</v>
      </c>
      <c r="AN62" s="568">
        <f>SUMIF('DTR-DEC''18'!$A$14:$A$560,'RAPPORT-DETAIL'!A62,'DTR-DEC''18'!$J$14:$J$560)</f>
        <v>0</v>
      </c>
      <c r="AO62" s="1359">
        <v>0.25</v>
      </c>
      <c r="AP62" s="568">
        <f t="shared" si="8"/>
        <v>4410</v>
      </c>
      <c r="AQ62" s="565">
        <f ca="1">SUM(W62:AN62)</f>
        <v>18034.990000000002</v>
      </c>
      <c r="AR62" s="1174">
        <f t="shared" ca="1" si="22"/>
        <v>1.0223917233560091</v>
      </c>
      <c r="AS62" s="1174">
        <v>0.25</v>
      </c>
      <c r="AT62" s="1360">
        <f t="shared" ca="1" si="10"/>
        <v>4508.7475000000004</v>
      </c>
      <c r="AU62" s="1374" t="s">
        <v>5078</v>
      </c>
    </row>
    <row r="63" spans="1:47" s="867" customFormat="1" ht="24">
      <c r="A63" s="1023" t="s">
        <v>3461</v>
      </c>
      <c r="B63" s="1469"/>
      <c r="C63" s="1024" t="s">
        <v>2193</v>
      </c>
      <c r="D63" s="437" t="s">
        <v>2152</v>
      </c>
      <c r="E63" s="446" t="s">
        <v>2153</v>
      </c>
      <c r="F63" s="1088"/>
      <c r="G63" s="1089"/>
      <c r="H63" s="1088"/>
      <c r="I63" s="1090"/>
      <c r="J63" s="1091">
        <v>1</v>
      </c>
      <c r="K63" s="1091">
        <v>700</v>
      </c>
      <c r="L63" s="1091">
        <v>12</v>
      </c>
      <c r="M63" s="1340">
        <v>0.25</v>
      </c>
      <c r="N63" s="1355">
        <f t="shared" si="5"/>
        <v>0</v>
      </c>
      <c r="O63" s="1090">
        <f>J63*K63*L63</f>
        <v>8400</v>
      </c>
      <c r="P63" s="1340">
        <v>0.25</v>
      </c>
      <c r="Q63" s="1355">
        <f t="shared" si="7"/>
        <v>2100</v>
      </c>
      <c r="R63" s="1092">
        <f>I63+O63</f>
        <v>8400</v>
      </c>
      <c r="S63" s="881"/>
      <c r="T63" s="572"/>
      <c r="U63" s="572"/>
      <c r="V63" s="484"/>
      <c r="W63" s="568">
        <f>SUMIF('DTR OCT-DEC''16'!$A$12:$A$306,'RAPPORT-DETAIL'!A63,'DTR OCT-DEC''16'!$J$12:$J$306)</f>
        <v>0</v>
      </c>
      <c r="X63" s="568">
        <f>SUMIF('DTR JAN-MAR17'!$A$12:$A$507,'RAPPORT-DETAIL'!A63,'DTR JAN-MAR17'!$J$12:$J$507)</f>
        <v>0</v>
      </c>
      <c r="Y63" s="568">
        <f>SUMIF('DTR APR-MAY''17'!$A$12:$A$419,'RAPPORT-DETAIL'!A63,'DTR APR-MAY''17'!$J$12:$J$419)</f>
        <v>0</v>
      </c>
      <c r="Z63" s="568">
        <f>SUMIF('DTR JUNE''17'!$A$12:$A$233,'RAPPORT-DETAIL'!A63,'DTR JUNE''17'!$J$12:$J$233)</f>
        <v>0</v>
      </c>
      <c r="AA63" s="568">
        <f>SUMIF('DTR JULY-AUGUST''17'!$A$12:$A$498,'RAPPORT-DETAIL'!A63,'DTR JULY-AUGUST''17'!$J$12:$J$498)</f>
        <v>0</v>
      </c>
      <c r="AB63" s="568">
        <f>SUMIF('DTR SEPTEMBER''17'!$A$12:$A$303,'RAPPORT-DETAIL'!A63,'DTR SEPTEMBER''17'!$J$12:$J$303)</f>
        <v>0</v>
      </c>
      <c r="AC63" s="568">
        <f>SUMIF('DTR OCT-NOV''17'!$A$12:$A$441,'RAPPORT-DETAIL'!A63,'DTR OCT-NOV''17'!$J$12:$J$441)</f>
        <v>0</v>
      </c>
      <c r="AD63" s="568">
        <f>SUMIF('DRT DEC''17'!$A$12:$A$306,'RAPPORT-DETAIL'!A63,'DRT DEC''17'!$J$12:$J$306)</f>
        <v>0</v>
      </c>
      <c r="AE63" s="568">
        <f>SUMIF('DTR JAN-FEB 2018'!$A$12:$A$448,'RAPPORT-DETAIL'!A63,'DTR JAN-FEB 2018'!$J$12:$J$448)</f>
        <v>0</v>
      </c>
      <c r="AF63" s="568">
        <f>SUMIF('DTR MARCH''18'!$A$12:$A$265,'RAPPORT-DETAIL'!A63,'DTR MARCH''18'!$J$12:$J$265)</f>
        <v>0</v>
      </c>
      <c r="AG63" s="568">
        <f>SUMIF('DTR APRIL''18'!$A$12:$A$206,'RAPPORT-DETAIL'!A63,'DTR APRIL''18'!$J$12:$J$206)</f>
        <v>0</v>
      </c>
      <c r="AH63" s="568">
        <f>SUMIF('DTR MAY''18'!A$12:$A$247,'RAPPORT-DETAIL'!A63,'DTR MAY''18'!$J$12:$J$247)</f>
        <v>0</v>
      </c>
      <c r="AI63" s="568">
        <f ca="1">SUMIF('DTR JUNE''18'!$A$12:$B$220,'RAPPORT-DETAIL'!A63,'DTR JUNE''18'!$J$12:$J$220)</f>
        <v>0</v>
      </c>
      <c r="AJ63" s="568">
        <f ca="1">SUMIF('DTR JULY''18'!$A$12:$B$253,'RAPPORT-DETAIL'!A63,'DTR JULY''18'!$J$12:$J$253)</f>
        <v>0</v>
      </c>
      <c r="AK63" s="568">
        <f>SUMIF('DTR AUGUST''18'!$A$12:$A$305,'RAPPORT-DETAIL'!A63,'DTR AUGUST''18'!$J$12:$J$305)</f>
        <v>0</v>
      </c>
      <c r="AL63" s="568">
        <f>SUMIF('DTR SEPTEMBER''18'!$A$12:$A$302,'RAPPORT-DETAIL'!A63,'DTR SEPTEMBER''18'!$J$12:$J$302)</f>
        <v>0</v>
      </c>
      <c r="AM63" s="1325">
        <f>SUMIF('DTR-OCT-NOV''18'!$A$16:$A$703,'RAPPORT-DETAIL'!A63:A199,'DTR-OCT-NOV''18'!$J$16:$J$703)</f>
        <v>0</v>
      </c>
      <c r="AN63" s="568">
        <f>SUMIF('DTR-DEC''18'!$A$14:$A$560,'RAPPORT-DETAIL'!A63,'DTR-DEC''18'!$J$14:$J$560)</f>
        <v>399.99</v>
      </c>
      <c r="AO63" s="1359">
        <v>0.25</v>
      </c>
      <c r="AP63" s="568">
        <f t="shared" si="8"/>
        <v>2100</v>
      </c>
      <c r="AQ63" s="565">
        <f ca="1">SUM(W63:AN63)</f>
        <v>399.99</v>
      </c>
      <c r="AR63" s="1174">
        <f t="shared" ca="1" si="22"/>
        <v>4.7617857142857142E-2</v>
      </c>
      <c r="AS63" s="1174">
        <v>0.25</v>
      </c>
      <c r="AT63" s="1360">
        <f t="shared" ca="1" si="10"/>
        <v>99.997500000000002</v>
      </c>
      <c r="AU63" s="1372" t="s">
        <v>5084</v>
      </c>
    </row>
    <row r="64" spans="1:47" s="867" customFormat="1" ht="24">
      <c r="A64" s="507" t="s">
        <v>72</v>
      </c>
      <c r="B64" s="1477"/>
      <c r="C64" s="1030" t="s">
        <v>2194</v>
      </c>
      <c r="D64" s="437" t="s">
        <v>2152</v>
      </c>
      <c r="E64" s="446" t="s">
        <v>381</v>
      </c>
      <c r="F64" s="1032">
        <v>1</v>
      </c>
      <c r="G64" s="1032">
        <v>20000</v>
      </c>
      <c r="H64" s="1032">
        <v>1</v>
      </c>
      <c r="I64" s="1034">
        <f>F64*G64*H64</f>
        <v>20000</v>
      </c>
      <c r="J64" s="1035"/>
      <c r="K64" s="1035"/>
      <c r="L64" s="1035"/>
      <c r="M64" s="1334">
        <v>0.25</v>
      </c>
      <c r="N64" s="1347">
        <f t="shared" si="5"/>
        <v>5000</v>
      </c>
      <c r="O64" s="1034">
        <f>J64*K64*L64</f>
        <v>0</v>
      </c>
      <c r="P64" s="1334">
        <v>0.25</v>
      </c>
      <c r="Q64" s="1347">
        <f t="shared" si="7"/>
        <v>0</v>
      </c>
      <c r="R64" s="1044">
        <f>I64+O64</f>
        <v>20000</v>
      </c>
      <c r="S64" s="641">
        <f t="shared" ref="S64:S69" si="24">I64/$C$4</f>
        <v>15384.615384615385</v>
      </c>
      <c r="T64" s="641">
        <f t="shared" ref="T64:T69" si="25">O64/$C$4</f>
        <v>0</v>
      </c>
      <c r="U64" s="644">
        <f t="shared" ref="U64:U69" si="26">S64+T64</f>
        <v>15384.615384615385</v>
      </c>
      <c r="V64" s="869"/>
      <c r="W64" s="568">
        <f>SUMIF('DTR OCT-DEC''16'!$A$12:$A$306,'RAPPORT-DETAIL'!A64,'DTR OCT-DEC''16'!$J$12:$J$306)</f>
        <v>0</v>
      </c>
      <c r="X64" s="568">
        <f>SUMIF('DTR JAN-MAR17'!$A$12:$A$507,'RAPPORT-DETAIL'!A64,'DTR JAN-MAR17'!$J$12:$J$507)</f>
        <v>0</v>
      </c>
      <c r="Y64" s="568">
        <f>SUMIF('DTR APR-MAY''17'!$A$12:$A$419,'RAPPORT-DETAIL'!A64,'DTR APR-MAY''17'!$J$12:$J$419)</f>
        <v>14656</v>
      </c>
      <c r="Z64" s="568">
        <f>SUMIF('DTR JUNE''17'!$A$12:$A$233,'RAPPORT-DETAIL'!A64,'DTR JUNE''17'!$J$12:$J$233)</f>
        <v>0</v>
      </c>
      <c r="AA64" s="568">
        <f>SUMIF('DTR JULY-AUGUST''17'!$A$12:$A$498,'RAPPORT-DETAIL'!A64,'DTR JULY-AUGUST''17'!$J$12:$J$498)</f>
        <v>0</v>
      </c>
      <c r="AB64" s="568">
        <f>SUMIF('DTR SEPTEMBER''17'!$A$12:$A$303,'RAPPORT-DETAIL'!A64,'DTR SEPTEMBER''17'!$J$12:$J$303)</f>
        <v>3529</v>
      </c>
      <c r="AC64" s="568">
        <f>SUMIF('DTR OCT-NOV''17'!$A$12:$A$441,'RAPPORT-DETAIL'!A64,'DTR OCT-NOV''17'!$J$12:$J$441)</f>
        <v>171.14</v>
      </c>
      <c r="AD64" s="568">
        <f>SUMIF('DRT DEC''17'!$A$12:$A$306,'RAPPORT-DETAIL'!A64,'DRT DEC''17'!$J$12:$J$306)</f>
        <v>0</v>
      </c>
      <c r="AE64" s="568">
        <f>SUMIF('DTR JAN-FEB 2018'!$A$12:$A$448,'RAPPORT-DETAIL'!A64,'DTR JAN-FEB 2018'!$J$12:$J$448)</f>
        <v>24.340000000000003</v>
      </c>
      <c r="AF64" s="568">
        <f>SUMIF('DTR MARCH''18'!$A$12:$A$265,'RAPPORT-DETAIL'!A64,'DTR MARCH''18'!$J$12:$J$265)</f>
        <v>0</v>
      </c>
      <c r="AG64" s="568">
        <f>SUMIF('DTR APRIL''18'!$A$12:$A$206,'RAPPORT-DETAIL'!A64,'DTR APRIL''18'!$J$12:$J$206)</f>
        <v>0</v>
      </c>
      <c r="AH64" s="568">
        <f>SUMIF('DTR MAY''18'!A$12:$A$247,'RAPPORT-DETAIL'!A64,'DTR MAY''18'!$J$12:$J$247)</f>
        <v>539.51</v>
      </c>
      <c r="AI64" s="568">
        <f ca="1">SUMIF('DTR JUNE''18'!$A$12:$B$220,'RAPPORT-DETAIL'!A64,'DTR JUNE''18'!$J$12:$J$220)</f>
        <v>0</v>
      </c>
      <c r="AJ64" s="568">
        <f ca="1">SUMIF('DTR JULY''18'!$A$12:$B$253,'RAPPORT-DETAIL'!A64,'DTR JULY''18'!$J$12:$J$253)</f>
        <v>0</v>
      </c>
      <c r="AK64" s="568">
        <f>SUMIF('DTR AUGUST''18'!$A$12:$A$305,'RAPPORT-DETAIL'!A64,'DTR AUGUST''18'!$J$12:$J$305)</f>
        <v>0</v>
      </c>
      <c r="AL64" s="568">
        <f>SUMIF('DTR SEPTEMBER''18'!$A$12:$A$302,'RAPPORT-DETAIL'!A64,'DTR SEPTEMBER''18'!$J$12:$J$302)</f>
        <v>0</v>
      </c>
      <c r="AM64" s="568">
        <f>SUMIF('DTR-OCT-NOV''18'!$A$16:$A$703,'RAPPORT-DETAIL'!A64:A200,'DTR-OCT-NOV''18'!$J$16:$J$703)</f>
        <v>914.44</v>
      </c>
      <c r="AN64" s="568">
        <f>SUMIF('DTR-DEC''18'!$A$14:$A$560,'RAPPORT-DETAIL'!A64,'DTR-DEC''18'!$J$14:$J$560)</f>
        <v>0</v>
      </c>
      <c r="AO64" s="1359">
        <v>0.25</v>
      </c>
      <c r="AP64" s="568">
        <f t="shared" si="8"/>
        <v>5000</v>
      </c>
      <c r="AQ64" s="565">
        <f ca="1">SUM(W64:AN64)</f>
        <v>19834.429999999997</v>
      </c>
      <c r="AR64" s="1174">
        <f t="shared" ca="1" si="22"/>
        <v>0.99172149999999981</v>
      </c>
      <c r="AS64" s="1174">
        <v>0.25</v>
      </c>
      <c r="AT64" s="1360">
        <f t="shared" ca="1" si="10"/>
        <v>4958.6074999999992</v>
      </c>
      <c r="AU64" s="1372" t="s">
        <v>5078</v>
      </c>
    </row>
    <row r="65" spans="1:47" s="867" customFormat="1" ht="16" thickBot="1">
      <c r="A65" s="1093"/>
      <c r="B65" s="1047"/>
      <c r="C65" s="1048" t="s">
        <v>0</v>
      </c>
      <c r="D65" s="1049" t="s">
        <v>0</v>
      </c>
      <c r="E65" s="1050"/>
      <c r="F65" s="1051"/>
      <c r="G65" s="1052"/>
      <c r="H65" s="1051"/>
      <c r="I65" s="1087">
        <f>SUM(I60:I64)</f>
        <v>63750</v>
      </c>
      <c r="J65" s="1054"/>
      <c r="K65" s="1054"/>
      <c r="L65" s="1054"/>
      <c r="M65" s="1176">
        <v>0.25</v>
      </c>
      <c r="N65" s="1349">
        <f t="shared" si="5"/>
        <v>15937.5</v>
      </c>
      <c r="O65" s="1087">
        <f>SUM(O60:O64)</f>
        <v>71040</v>
      </c>
      <c r="P65" s="1176">
        <v>0.25</v>
      </c>
      <c r="Q65" s="1349">
        <f t="shared" si="7"/>
        <v>17760</v>
      </c>
      <c r="R65" s="1087">
        <f>SUM(R60:R64)</f>
        <v>134790</v>
      </c>
      <c r="S65" s="641">
        <f t="shared" si="24"/>
        <v>49038.461538461539</v>
      </c>
      <c r="T65" s="641">
        <f t="shared" si="25"/>
        <v>54646.153846153844</v>
      </c>
      <c r="U65" s="644">
        <f t="shared" si="26"/>
        <v>103684.61538461538</v>
      </c>
      <c r="V65" s="869"/>
      <c r="W65" s="1087">
        <f t="shared" ref="W65:AQ65" si="27">SUM(W60:W64)</f>
        <v>0</v>
      </c>
      <c r="X65" s="1087">
        <f t="shared" si="27"/>
        <v>0</v>
      </c>
      <c r="Y65" s="1087">
        <f t="shared" si="27"/>
        <v>14656</v>
      </c>
      <c r="Z65" s="1087">
        <f t="shared" si="27"/>
        <v>0</v>
      </c>
      <c r="AA65" s="1087">
        <f t="shared" si="27"/>
        <v>0</v>
      </c>
      <c r="AB65" s="1087">
        <f t="shared" si="27"/>
        <v>3529</v>
      </c>
      <c r="AC65" s="1087">
        <f t="shared" si="27"/>
        <v>2393.14</v>
      </c>
      <c r="AD65" s="1087">
        <f t="shared" si="27"/>
        <v>4128</v>
      </c>
      <c r="AE65" s="1087">
        <f>SUM(AE60:AE64)</f>
        <v>39641.339999999997</v>
      </c>
      <c r="AF65" s="1087">
        <f>SUM(AF60:AF64)</f>
        <v>0</v>
      </c>
      <c r="AG65" s="1087">
        <f>SUM(AG60:AG64)</f>
        <v>0</v>
      </c>
      <c r="AH65" s="1087">
        <f>SUM(AH60:AH64)</f>
        <v>539.51</v>
      </c>
      <c r="AI65" s="1087">
        <f t="shared" ca="1" si="27"/>
        <v>0</v>
      </c>
      <c r="AJ65" s="1087">
        <f ca="1">SUM(AJ60:AJ64)</f>
        <v>0</v>
      </c>
      <c r="AK65" s="1087">
        <f>SUM(AK60:AK64)</f>
        <v>48732</v>
      </c>
      <c r="AL65" s="1087">
        <f>SUM(AL60:AL64)</f>
        <v>-5181.8999999999996</v>
      </c>
      <c r="AM65" s="1087">
        <f t="shared" si="27"/>
        <v>27260.100000000002</v>
      </c>
      <c r="AN65" s="1087">
        <f t="shared" si="27"/>
        <v>399.99</v>
      </c>
      <c r="AO65" s="1180">
        <v>0.25</v>
      </c>
      <c r="AP65" s="1087">
        <f t="shared" si="8"/>
        <v>33697.5</v>
      </c>
      <c r="AQ65" s="1087">
        <f t="shared" ca="1" si="27"/>
        <v>136097.18000000002</v>
      </c>
      <c r="AR65" s="1180">
        <f t="shared" ca="1" si="22"/>
        <v>1.009697900437718</v>
      </c>
      <c r="AS65" s="1180">
        <v>0.25</v>
      </c>
      <c r="AT65" s="1365">
        <f t="shared" ca="1" si="10"/>
        <v>34024.295000000006</v>
      </c>
      <c r="AU65" s="1374"/>
    </row>
    <row r="66" spans="1:47" s="867" customFormat="1" ht="72.5" thickBot="1">
      <c r="A66" s="1023" t="s">
        <v>2195</v>
      </c>
      <c r="B66" s="1473" t="s">
        <v>2196</v>
      </c>
      <c r="C66" s="1024" t="s">
        <v>2197</v>
      </c>
      <c r="D66" s="1017" t="s">
        <v>2152</v>
      </c>
      <c r="E66" s="446" t="s">
        <v>381</v>
      </c>
      <c r="F66" s="1032">
        <v>0</v>
      </c>
      <c r="G66" s="1033">
        <v>0</v>
      </c>
      <c r="H66" s="1032">
        <v>0</v>
      </c>
      <c r="I66" s="1034">
        <f>F66*G66*H66</f>
        <v>0</v>
      </c>
      <c r="J66" s="1035">
        <v>1</v>
      </c>
      <c r="K66" s="1035">
        <v>125000</v>
      </c>
      <c r="L66" s="1035">
        <v>1</v>
      </c>
      <c r="M66" s="1334">
        <v>0.25</v>
      </c>
      <c r="N66" s="1347">
        <f t="shared" si="5"/>
        <v>0</v>
      </c>
      <c r="O66" s="1034">
        <f>J66*K66*L66</f>
        <v>125000</v>
      </c>
      <c r="P66" s="1334">
        <v>0.25</v>
      </c>
      <c r="Q66" s="1347">
        <f t="shared" si="7"/>
        <v>31250</v>
      </c>
      <c r="R66" s="1044">
        <f>I66+O66</f>
        <v>125000</v>
      </c>
      <c r="S66" s="569">
        <f t="shared" si="24"/>
        <v>0</v>
      </c>
      <c r="T66" s="569">
        <f t="shared" si="25"/>
        <v>96153.846153846156</v>
      </c>
      <c r="U66" s="569">
        <f t="shared" si="26"/>
        <v>96153.846153846156</v>
      </c>
      <c r="V66" s="443"/>
      <c r="W66" s="568">
        <f>SUMIF('DTR OCT-DEC''16'!$A$12:$A$306,'RAPPORT-DETAIL'!A66,'DTR OCT-DEC''16'!$J$12:$J$306)</f>
        <v>0</v>
      </c>
      <c r="X66" s="568">
        <f>SUMIF('DTR JAN-MAR17'!$A$12:$A$507,'RAPPORT-DETAIL'!A66,'DTR JAN-MAR17'!$J$12:$J$507)</f>
        <v>0</v>
      </c>
      <c r="Y66" s="568">
        <f>SUMIF('DTR APR-MAY''17'!$A$12:$A$419,'RAPPORT-DETAIL'!A66,'DTR APR-MAY''17'!$J$12:$J$419)</f>
        <v>0</v>
      </c>
      <c r="Z66" s="568">
        <f>SUMIF('DTR JUNE''17'!$A$12:$A$233,'RAPPORT-DETAIL'!A66,'DTR JUNE''17'!$J$12:$J$233)</f>
        <v>0</v>
      </c>
      <c r="AA66" s="568">
        <f>SUMIF('DTR JULY-AUGUST''17'!$A$12:$A$498,'RAPPORT-DETAIL'!A66,'DTR JULY-AUGUST''17'!$J$12:$J$498)</f>
        <v>0</v>
      </c>
      <c r="AB66" s="568">
        <f>SUMIF('DTR SEPTEMBER''17'!$A$12:$A$303,'RAPPORT-DETAIL'!A66,'DTR SEPTEMBER''17'!$J$12:$J$303)</f>
        <v>0</v>
      </c>
      <c r="AC66" s="568">
        <f>SUMIF('DTR OCT-NOV''17'!$A$12:$A$441,'RAPPORT-DETAIL'!A66,'DTR OCT-NOV''17'!$J$12:$J$441)</f>
        <v>0</v>
      </c>
      <c r="AD66" s="568">
        <f>SUMIF('DRT DEC''17'!$A$12:$A$306,'RAPPORT-DETAIL'!A66,'DRT DEC''17'!$J$12:$J$306)</f>
        <v>0</v>
      </c>
      <c r="AE66" s="568">
        <f>SUMIF('DTR JAN-FEB 2018'!$A$12:$A$448,'RAPPORT-DETAIL'!A66,'DTR JAN-FEB 2018'!$J$12:$J$448)</f>
        <v>0</v>
      </c>
      <c r="AF66" s="568">
        <f>SUMIF('DTR MARCH''18'!$A$12:$A$265,'RAPPORT-DETAIL'!A66,'DTR MARCH''18'!$J$12:$J$265)</f>
        <v>0</v>
      </c>
      <c r="AG66" s="568">
        <f>SUMIF('DTR APRIL''18'!$A$12:$A$206,'RAPPORT-DETAIL'!A66,'DTR APRIL''18'!$J$12:$J$206)</f>
        <v>0</v>
      </c>
      <c r="AH66" s="568">
        <f>SUMIF('DTR MAY''18'!A$12:$A$247,'RAPPORT-DETAIL'!A66,'DTR MAY''18'!$J$12:$J$247)</f>
        <v>0</v>
      </c>
      <c r="AI66" s="568">
        <f ca="1">SUMIF('DTR JUNE''18'!$A$12:$B$220,'RAPPORT-DETAIL'!A66,'DTR JUNE''18'!$J$12:$J$220)</f>
        <v>0</v>
      </c>
      <c r="AJ66" s="568">
        <f ca="1">SUMIF('DTR JULY''18'!$A$12:$B$253,'RAPPORT-DETAIL'!A66,'DTR JULY''18'!$J$12:$J$253)</f>
        <v>0</v>
      </c>
      <c r="AK66" s="568">
        <f>SUMIF('DTR AUGUST''18'!$A$12:$A$305,'RAPPORT-DETAIL'!A66,'DTR AUGUST''18'!$J$12:$J$305)</f>
        <v>0</v>
      </c>
      <c r="AL66" s="568">
        <f>SUMIF('DTR SEPTEMBER''18'!$A$12:$A$302,'RAPPORT-DETAIL'!A66,'DTR SEPTEMBER''18'!$J$12:$J$302)</f>
        <v>0</v>
      </c>
      <c r="AM66" s="568">
        <f>SUMIF('DTR-OCT-NOV''18'!$A$16:$A$703,'RAPPORT-DETAIL'!A66:A202,'DTR-OCT-NOV''18'!$J$16:$J$703)</f>
        <v>62648.01</v>
      </c>
      <c r="AN66" s="568">
        <f>SUMIF('DTR-DEC''18'!$A$14:$A$560,'RAPPORT-DETAIL'!A66,'DTR-DEC''18'!$J$14:$J$560)</f>
        <v>55911.17235294119</v>
      </c>
      <c r="AO66" s="1359">
        <v>0.25</v>
      </c>
      <c r="AP66" s="568">
        <f t="shared" si="8"/>
        <v>31250</v>
      </c>
      <c r="AQ66" s="565">
        <f ca="1">SUM(W66:AN66)</f>
        <v>118559.18235294119</v>
      </c>
      <c r="AR66" s="1174">
        <f t="shared" ca="1" si="22"/>
        <v>0.94847345882352951</v>
      </c>
      <c r="AS66" s="1174">
        <v>0.25</v>
      </c>
      <c r="AT66" s="1360">
        <f t="shared" ca="1" si="10"/>
        <v>29639.795588235298</v>
      </c>
      <c r="AU66" s="1372" t="s">
        <v>5096</v>
      </c>
    </row>
    <row r="67" spans="1:47" s="867" customFormat="1" ht="60">
      <c r="A67" s="1023" t="s">
        <v>2198</v>
      </c>
      <c r="B67" s="1474"/>
      <c r="C67" s="1024" t="s">
        <v>2199</v>
      </c>
      <c r="D67" s="1017" t="s">
        <v>2152</v>
      </c>
      <c r="E67" s="431" t="s">
        <v>44</v>
      </c>
      <c r="F67" s="1032">
        <v>0</v>
      </c>
      <c r="G67" s="1033">
        <v>0</v>
      </c>
      <c r="H67" s="1032">
        <v>0</v>
      </c>
      <c r="I67" s="1034">
        <f>F67*G67*H67</f>
        <v>0</v>
      </c>
      <c r="J67" s="1035">
        <v>1</v>
      </c>
      <c r="K67" s="1035">
        <v>125000</v>
      </c>
      <c r="L67" s="1035">
        <v>1</v>
      </c>
      <c r="M67" s="1334">
        <v>0.25</v>
      </c>
      <c r="N67" s="1347">
        <f t="shared" si="5"/>
        <v>0</v>
      </c>
      <c r="O67" s="1034">
        <f>J67*K67*L67</f>
        <v>125000</v>
      </c>
      <c r="P67" s="1334">
        <v>0.25</v>
      </c>
      <c r="Q67" s="1347">
        <f t="shared" si="7"/>
        <v>31250</v>
      </c>
      <c r="R67" s="1034">
        <f>I67+O67</f>
        <v>125000</v>
      </c>
      <c r="S67" s="641">
        <f t="shared" si="24"/>
        <v>0</v>
      </c>
      <c r="T67" s="641">
        <f t="shared" si="25"/>
        <v>96153.846153846156</v>
      </c>
      <c r="U67" s="644">
        <f t="shared" si="26"/>
        <v>96153.846153846156</v>
      </c>
      <c r="V67" s="869"/>
      <c r="W67" s="568">
        <f>SUMIF('DTR OCT-DEC''16'!$A$12:$A$306,'RAPPORT-DETAIL'!A67,'DTR OCT-DEC''16'!$J$12:$J$306)</f>
        <v>0</v>
      </c>
      <c r="X67" s="568">
        <f>SUMIF('DTR JAN-MAR17'!$A$12:$A$507,'RAPPORT-DETAIL'!A67,'DTR JAN-MAR17'!$J$12:$J$507)</f>
        <v>0</v>
      </c>
      <c r="Y67" s="568">
        <f>SUMIF('DTR APR-MAY''17'!$A$12:$A$419,'RAPPORT-DETAIL'!A67,'DTR APR-MAY''17'!$J$12:$J$419)</f>
        <v>0</v>
      </c>
      <c r="Z67" s="568">
        <f>SUMIF('DTR JUNE''17'!$A$12:$A$233,'RAPPORT-DETAIL'!A67,'DTR JUNE''17'!$J$12:$J$233)</f>
        <v>0</v>
      </c>
      <c r="AA67" s="568">
        <f>SUMIF('DTR JULY-AUGUST''17'!$A$12:$A$498,'RAPPORT-DETAIL'!A67,'DTR JULY-AUGUST''17'!$J$12:$J$498)</f>
        <v>0</v>
      </c>
      <c r="AB67" s="568">
        <f>SUMIF('DTR SEPTEMBER''17'!$A$12:$A$303,'RAPPORT-DETAIL'!A67,'DTR SEPTEMBER''17'!$J$12:$J$303)</f>
        <v>0</v>
      </c>
      <c r="AC67" s="568">
        <f>SUMIF('DTR OCT-NOV''17'!$A$12:$A$441,'RAPPORT-DETAIL'!A67,'DTR OCT-NOV''17'!$J$12:$J$441)</f>
        <v>0</v>
      </c>
      <c r="AD67" s="568">
        <f>SUMIF('DRT DEC''17'!$A$12:$A$306,'RAPPORT-DETAIL'!A67,'DRT DEC''17'!$J$12:$J$306)</f>
        <v>0</v>
      </c>
      <c r="AE67" s="568">
        <f>SUMIF('DTR JAN-FEB 2018'!$A$12:$A$448,'RAPPORT-DETAIL'!A67,'DTR JAN-FEB 2018'!$J$12:$J$448)</f>
        <v>0</v>
      </c>
      <c r="AF67" s="568">
        <f>SUMIF('DTR MARCH''18'!$A$12:$A$265,'RAPPORT-DETAIL'!A67,'DTR MARCH''18'!$J$12:$J$265)</f>
        <v>0</v>
      </c>
      <c r="AG67" s="568">
        <f>SUMIF('DTR APRIL''18'!$A$12:$A$206,'RAPPORT-DETAIL'!A67,'DTR APRIL''18'!$J$12:$J$206)</f>
        <v>0</v>
      </c>
      <c r="AH67" s="568">
        <f>SUMIF('DTR MAY''18'!A$12:$A$247,'RAPPORT-DETAIL'!A67,'DTR MAY''18'!$J$12:$J$247)</f>
        <v>0</v>
      </c>
      <c r="AI67" s="568">
        <f ca="1">SUMIF('DTR JUNE''18'!$A$12:$B$220,'RAPPORT-DETAIL'!A67,'DTR JUNE''18'!$J$12:$J$220)</f>
        <v>0</v>
      </c>
      <c r="AJ67" s="568">
        <f ca="1">SUMIF('DTR JULY''18'!$A$12:$B$253,'RAPPORT-DETAIL'!A67,'DTR JULY''18'!$J$12:$J$253)</f>
        <v>0</v>
      </c>
      <c r="AK67" s="568">
        <f>SUMIF('DTR AUGUST''18'!$A$12:$A$305,'RAPPORT-DETAIL'!A67,'DTR AUGUST''18'!$J$12:$J$305)</f>
        <v>3007</v>
      </c>
      <c r="AL67" s="568">
        <f>SUMIF('DTR SEPTEMBER''18'!$A$12:$A$302,'RAPPORT-DETAIL'!A67,'DTR SEPTEMBER''18'!$J$12:$J$302)</f>
        <v>14045</v>
      </c>
      <c r="AM67" s="568">
        <f>SUMIF('DTR-OCT-NOV''18'!$A$16:$A$703,'RAPPORT-DETAIL'!A67:A203,'DTR-OCT-NOV''18'!$J$16:$J$703)</f>
        <v>69481.539999999994</v>
      </c>
      <c r="AN67" s="568">
        <f>SUMIF('DTR-DEC''18'!$A$14:$A$560,'RAPPORT-DETAIL'!A67,'DTR-DEC''18'!$J$14:$J$560)</f>
        <v>-6623.18</v>
      </c>
      <c r="AO67" s="1359">
        <v>0.25</v>
      </c>
      <c r="AP67" s="568">
        <f t="shared" si="8"/>
        <v>31250</v>
      </c>
      <c r="AQ67" s="565">
        <f ca="1">SUM(W67:AN67)</f>
        <v>79910.359999999986</v>
      </c>
      <c r="AR67" s="1174">
        <f t="shared" ca="1" si="22"/>
        <v>0.63928287999999989</v>
      </c>
      <c r="AS67" s="1174">
        <v>0.25</v>
      </c>
      <c r="AT67" s="1360">
        <f t="shared" ca="1" si="10"/>
        <v>19977.589999999997</v>
      </c>
      <c r="AU67" s="1372" t="s">
        <v>5097</v>
      </c>
    </row>
    <row r="68" spans="1:47" s="867" customFormat="1" ht="15.5">
      <c r="A68" s="1063"/>
      <c r="B68" s="1064"/>
      <c r="C68" s="1048" t="s">
        <v>0</v>
      </c>
      <c r="D68" s="1049" t="s">
        <v>0</v>
      </c>
      <c r="E68" s="1065"/>
      <c r="F68" s="1064"/>
      <c r="G68" s="1064"/>
      <c r="H68" s="1064"/>
      <c r="I68" s="1094">
        <f>I66+I67</f>
        <v>0</v>
      </c>
      <c r="J68" s="1064"/>
      <c r="K68" s="1064"/>
      <c r="L68" s="1064"/>
      <c r="M68" s="1337">
        <v>0.25</v>
      </c>
      <c r="N68" s="1351">
        <f t="shared" si="5"/>
        <v>0</v>
      </c>
      <c r="O68" s="1094">
        <f>O66+O67</f>
        <v>250000</v>
      </c>
      <c r="P68" s="1337">
        <v>0.25</v>
      </c>
      <c r="Q68" s="1351">
        <f t="shared" si="7"/>
        <v>62500</v>
      </c>
      <c r="R68" s="1094">
        <f>R66+R67</f>
        <v>250000</v>
      </c>
      <c r="S68" s="569">
        <f t="shared" si="24"/>
        <v>0</v>
      </c>
      <c r="T68" s="569">
        <f t="shared" si="25"/>
        <v>192307.69230769231</v>
      </c>
      <c r="U68" s="569">
        <f t="shared" si="26"/>
        <v>192307.69230769231</v>
      </c>
      <c r="V68" s="443"/>
      <c r="W68" s="1094">
        <f>W66+W67</f>
        <v>0</v>
      </c>
      <c r="X68" s="1094">
        <f t="shared" ref="X68:AQ68" si="28">X66+X67</f>
        <v>0</v>
      </c>
      <c r="Y68" s="1094">
        <f t="shared" si="28"/>
        <v>0</v>
      </c>
      <c r="Z68" s="1094">
        <f t="shared" si="28"/>
        <v>0</v>
      </c>
      <c r="AA68" s="1094">
        <f t="shared" si="28"/>
        <v>0</v>
      </c>
      <c r="AB68" s="1094">
        <f t="shared" si="28"/>
        <v>0</v>
      </c>
      <c r="AC68" s="1094">
        <f t="shared" si="28"/>
        <v>0</v>
      </c>
      <c r="AD68" s="1094">
        <f t="shared" si="28"/>
        <v>0</v>
      </c>
      <c r="AE68" s="1094">
        <f>AE66+AE67</f>
        <v>0</v>
      </c>
      <c r="AF68" s="1094">
        <f>AF66+AF67</f>
        <v>0</v>
      </c>
      <c r="AG68" s="1094">
        <f>AG66+AG67</f>
        <v>0</v>
      </c>
      <c r="AH68" s="1094">
        <f>AH66+AH67</f>
        <v>0</v>
      </c>
      <c r="AI68" s="1094">
        <f t="shared" ca="1" si="28"/>
        <v>0</v>
      </c>
      <c r="AJ68" s="1094">
        <f ca="1">AJ66+AJ67</f>
        <v>0</v>
      </c>
      <c r="AK68" s="1094">
        <f>AK66+AK67</f>
        <v>3007</v>
      </c>
      <c r="AL68" s="1094">
        <f>AL66+AL67</f>
        <v>14045</v>
      </c>
      <c r="AM68" s="1094">
        <f t="shared" si="28"/>
        <v>132129.54999999999</v>
      </c>
      <c r="AN68" s="1094">
        <f>AN66+AN67</f>
        <v>49287.99235294119</v>
      </c>
      <c r="AO68" s="1181">
        <v>0.25</v>
      </c>
      <c r="AP68" s="1094">
        <f t="shared" si="8"/>
        <v>62500</v>
      </c>
      <c r="AQ68" s="1094">
        <f t="shared" ca="1" si="28"/>
        <v>198469.54235294118</v>
      </c>
      <c r="AR68" s="1181">
        <f t="shared" ca="1" si="22"/>
        <v>0.7938781694117647</v>
      </c>
      <c r="AS68" s="1181">
        <v>0.25</v>
      </c>
      <c r="AT68" s="1366">
        <f t="shared" ca="1" si="10"/>
        <v>49617.385588235295</v>
      </c>
      <c r="AU68" s="1374"/>
    </row>
    <row r="69" spans="1:47" s="867" customFormat="1" ht="15.5">
      <c r="A69" s="1095"/>
      <c r="B69" s="1096"/>
      <c r="C69" s="1074" t="s">
        <v>2200</v>
      </c>
      <c r="D69" s="1097"/>
      <c r="E69" s="1098"/>
      <c r="F69" s="1096"/>
      <c r="G69" s="1096"/>
      <c r="H69" s="1096"/>
      <c r="I69" s="1099">
        <f>I68+I65+I59</f>
        <v>146850</v>
      </c>
      <c r="J69" s="1096"/>
      <c r="K69" s="1096"/>
      <c r="L69" s="1096"/>
      <c r="M69" s="1341">
        <v>0.25</v>
      </c>
      <c r="N69" s="1356">
        <f t="shared" si="5"/>
        <v>36712.5</v>
      </c>
      <c r="O69" s="1099">
        <f>O68+O65+O59</f>
        <v>329440</v>
      </c>
      <c r="P69" s="1341">
        <v>0.25</v>
      </c>
      <c r="Q69" s="1356">
        <f t="shared" si="7"/>
        <v>82360</v>
      </c>
      <c r="R69" s="1099">
        <f>R68+R65+R59</f>
        <v>476290</v>
      </c>
      <c r="S69" s="571">
        <f t="shared" si="24"/>
        <v>112961.53846153845</v>
      </c>
      <c r="T69" s="571">
        <f t="shared" si="25"/>
        <v>253415.3846153846</v>
      </c>
      <c r="U69" s="571">
        <f t="shared" si="26"/>
        <v>366376.92307692306</v>
      </c>
      <c r="V69" s="453"/>
      <c r="W69" s="1099">
        <f>W68+W65+W59</f>
        <v>0</v>
      </c>
      <c r="X69" s="1099">
        <f t="shared" ref="X69:AQ69" si="29">X68+X65+X59</f>
        <v>0</v>
      </c>
      <c r="Y69" s="1099">
        <f t="shared" si="29"/>
        <v>14656</v>
      </c>
      <c r="Z69" s="1099">
        <f t="shared" si="29"/>
        <v>0</v>
      </c>
      <c r="AA69" s="1099">
        <f t="shared" si="29"/>
        <v>2929.5</v>
      </c>
      <c r="AB69" s="1099">
        <f t="shared" si="29"/>
        <v>42122</v>
      </c>
      <c r="AC69" s="1099">
        <f t="shared" si="29"/>
        <v>2393.14</v>
      </c>
      <c r="AD69" s="1099">
        <f t="shared" si="29"/>
        <v>4128</v>
      </c>
      <c r="AE69" s="1099">
        <f>AE68+AE65+AE59</f>
        <v>39641.339999999997</v>
      </c>
      <c r="AF69" s="1099">
        <f>AF68+AF65+AF59</f>
        <v>506</v>
      </c>
      <c r="AG69" s="1099">
        <f>AG68+AG65+AG59</f>
        <v>41639.24</v>
      </c>
      <c r="AH69" s="1099">
        <f>AH68+AH65+AH59</f>
        <v>539.51</v>
      </c>
      <c r="AI69" s="1099">
        <f t="shared" ca="1" si="29"/>
        <v>7.5</v>
      </c>
      <c r="AJ69" s="1099">
        <f ca="1">AJ68+AJ65+AJ59</f>
        <v>25077</v>
      </c>
      <c r="AK69" s="1099">
        <f>AK68+AK65+AK59</f>
        <v>90943.665000000008</v>
      </c>
      <c r="AL69" s="1099">
        <f>AL68+AL65+AL59</f>
        <v>17068.144999999997</v>
      </c>
      <c r="AM69" s="1099">
        <f t="shared" si="29"/>
        <v>96685.09</v>
      </c>
      <c r="AN69" s="1099">
        <f>AN68+AN65+AN59</f>
        <v>52244.962352941191</v>
      </c>
      <c r="AO69" s="1182">
        <v>0.25</v>
      </c>
      <c r="AP69" s="1099">
        <f t="shared" si="8"/>
        <v>119072.5</v>
      </c>
      <c r="AQ69" s="1099">
        <f t="shared" ca="1" si="29"/>
        <v>430581.09235294117</v>
      </c>
      <c r="AR69" s="1182">
        <f t="shared" ca="1" si="22"/>
        <v>0.90403135138873625</v>
      </c>
      <c r="AS69" s="1182">
        <v>0.25</v>
      </c>
      <c r="AT69" s="1367">
        <f t="shared" ca="1" si="10"/>
        <v>107645.27308823529</v>
      </c>
      <c r="AU69" s="1374"/>
    </row>
    <row r="70" spans="1:47" s="867" customFormat="1" ht="24">
      <c r="A70" s="1080"/>
      <c r="B70" s="1081"/>
      <c r="C70" s="1100" t="s">
        <v>2201</v>
      </c>
      <c r="D70" s="1101"/>
      <c r="E70" s="1102"/>
      <c r="F70" s="1103"/>
      <c r="G70" s="1103"/>
      <c r="H70" s="1103"/>
      <c r="I70" s="1103"/>
      <c r="J70" s="1103"/>
      <c r="K70" s="1103"/>
      <c r="L70" s="1103"/>
      <c r="M70" s="1342">
        <v>0.25</v>
      </c>
      <c r="N70" s="1357">
        <f t="shared" si="5"/>
        <v>0</v>
      </c>
      <c r="O70" s="1103"/>
      <c r="P70" s="1342">
        <v>0.25</v>
      </c>
      <c r="Q70" s="1357">
        <f t="shared" si="7"/>
        <v>0</v>
      </c>
      <c r="R70" s="1103"/>
      <c r="S70" s="881"/>
      <c r="T70" s="572"/>
      <c r="U70" s="572"/>
      <c r="V70" s="484"/>
      <c r="W70" s="1103"/>
      <c r="X70" s="1103"/>
      <c r="Y70" s="1103"/>
      <c r="Z70" s="1103"/>
      <c r="AA70" s="1103"/>
      <c r="AB70" s="1103"/>
      <c r="AC70" s="1103"/>
      <c r="AD70" s="1103"/>
      <c r="AE70" s="1103"/>
      <c r="AF70" s="1103"/>
      <c r="AG70" s="1103"/>
      <c r="AH70" s="1103"/>
      <c r="AI70" s="1103"/>
      <c r="AJ70" s="1103"/>
      <c r="AK70" s="1103"/>
      <c r="AL70" s="1103">
        <f>AK70-'[4]MOB NGIA  Za Makubaliano'!BQ70</f>
        <v>0</v>
      </c>
      <c r="AM70" s="1103"/>
      <c r="AN70" s="1103"/>
      <c r="AO70" s="1183">
        <v>0.25</v>
      </c>
      <c r="AP70" s="1103">
        <f t="shared" si="8"/>
        <v>0</v>
      </c>
      <c r="AQ70" s="1103"/>
      <c r="AR70" s="1183"/>
      <c r="AS70" s="1183">
        <v>0.25</v>
      </c>
      <c r="AT70" s="1368">
        <f t="shared" si="10"/>
        <v>0</v>
      </c>
      <c r="AU70" s="1374"/>
    </row>
    <row r="71" spans="1:47" s="867" customFormat="1" ht="24">
      <c r="A71" s="1023" t="s">
        <v>2202</v>
      </c>
      <c r="B71" s="1468" t="s">
        <v>2203</v>
      </c>
      <c r="C71" s="1024" t="s">
        <v>2204</v>
      </c>
      <c r="D71" s="437" t="s">
        <v>2152</v>
      </c>
      <c r="E71" s="446" t="s">
        <v>44</v>
      </c>
      <c r="F71" s="1032">
        <v>1</v>
      </c>
      <c r="G71" s="1032">
        <v>3765</v>
      </c>
      <c r="H71" s="1032">
        <v>1</v>
      </c>
      <c r="I71" s="1034">
        <f t="shared" ref="I71:I77" si="30">F71*G71*H71</f>
        <v>3765</v>
      </c>
      <c r="J71" s="1035"/>
      <c r="K71" s="1035"/>
      <c r="L71" s="1035"/>
      <c r="M71" s="1334">
        <v>0.25</v>
      </c>
      <c r="N71" s="1347">
        <f t="shared" si="5"/>
        <v>941.25</v>
      </c>
      <c r="O71" s="1034">
        <f>J71*K71*L71</f>
        <v>0</v>
      </c>
      <c r="P71" s="1334">
        <v>0.25</v>
      </c>
      <c r="Q71" s="1347">
        <f t="shared" si="7"/>
        <v>0</v>
      </c>
      <c r="R71" s="1044">
        <f t="shared" ref="R71:R86" si="31">I71+O71</f>
        <v>3765</v>
      </c>
      <c r="S71" s="641">
        <f t="shared" ref="S71:S80" si="32">I71/$C$4</f>
        <v>2896.1538461538462</v>
      </c>
      <c r="T71" s="641">
        <f t="shared" ref="T71:T80" si="33">O71/$C$4</f>
        <v>0</v>
      </c>
      <c r="U71" s="644">
        <f t="shared" ref="U71:U80" si="34">S71+T71</f>
        <v>2896.1538461538462</v>
      </c>
      <c r="V71" s="873"/>
      <c r="W71" s="568">
        <f>SUMIF('DTR OCT-DEC''16'!$A$12:$A$306,'RAPPORT-DETAIL'!A71,'DTR OCT-DEC''16'!$J$12:$J$306)</f>
        <v>0</v>
      </c>
      <c r="X71" s="568">
        <f>SUMIF('DTR JAN-MAR17'!$A$12:$A$507,'RAPPORT-DETAIL'!A71,'DTR JAN-MAR17'!$J$12:$J$507)</f>
        <v>0</v>
      </c>
      <c r="Y71" s="568">
        <f>SUMIF('DTR APR-MAY''17'!$A$12:$A$419,'RAPPORT-DETAIL'!A71,'DTR APR-MAY''17'!$J$12:$J$419)</f>
        <v>0</v>
      </c>
      <c r="Z71" s="568">
        <f>SUMIF('DTR JUNE''17'!$A$12:$A$233,'RAPPORT-DETAIL'!A71,'DTR JUNE''17'!$J$12:$J$233)</f>
        <v>0</v>
      </c>
      <c r="AA71" s="568">
        <f>SUMIF('DTR JULY-AUGUST''17'!$A$12:$A$498,'RAPPORT-DETAIL'!A71,'DTR JULY-AUGUST''17'!$J$12:$J$498)</f>
        <v>0</v>
      </c>
      <c r="AB71" s="568">
        <f>SUMIF('DTR SEPTEMBER''17'!$A$12:$A$303,'RAPPORT-DETAIL'!A71,'DTR SEPTEMBER''17'!$J$12:$J$303)</f>
        <v>0</v>
      </c>
      <c r="AC71" s="568">
        <f>SUMIF('DTR OCT-NOV''17'!$A$12:$A$441,'RAPPORT-DETAIL'!A71,'DTR OCT-NOV''17'!$J$12:$J$441)</f>
        <v>0</v>
      </c>
      <c r="AD71" s="568">
        <f>SUMIF('DRT DEC''17'!$A$12:$A$306,'RAPPORT-DETAIL'!A71,'DRT DEC''17'!$J$12:$J$306)</f>
        <v>0</v>
      </c>
      <c r="AE71" s="568">
        <f>SUMIF('DTR JAN-FEB 2018'!$A$12:$A$448,'RAPPORT-DETAIL'!A71,'DTR JAN-FEB 2018'!$J$12:$J$448)</f>
        <v>3717</v>
      </c>
      <c r="AF71" s="568">
        <f>SUMIF('DTR MARCH''18'!$A$12:$A$265,'RAPPORT-DETAIL'!A71,'DTR MARCH''18'!$J$12:$J$265)</f>
        <v>0</v>
      </c>
      <c r="AG71" s="568">
        <f>SUMIF('DTR APRIL''18'!$A$12:$A$206,'RAPPORT-DETAIL'!A71,'DTR APRIL''18'!$J$12:$J$206)</f>
        <v>0</v>
      </c>
      <c r="AH71" s="568">
        <f>SUMIF('DTR MAY''18'!A$12:$A$247,'RAPPORT-DETAIL'!A71,'DTR MAY''18'!$J$12:$J$247)</f>
        <v>1022</v>
      </c>
      <c r="AI71" s="568">
        <f ca="1">SUMIF('DTR JUNE''18'!$A$12:$B$220,'RAPPORT-DETAIL'!A71,'DTR JUNE''18'!$J$12:$J$220)</f>
        <v>0</v>
      </c>
      <c r="AJ71" s="568">
        <f ca="1">SUMIF('DTR JULY''18'!$A$12:$B$253,'RAPPORT-DETAIL'!A71,'DTR JULY''18'!$J$12:$J$253)</f>
        <v>0</v>
      </c>
      <c r="AK71" s="568">
        <f>SUMIF('DTR AUGUST''18'!$A$12:$A$305,'RAPPORT-DETAIL'!A71,'DTR AUGUST''18'!$J$12:$J$305)</f>
        <v>0</v>
      </c>
      <c r="AL71" s="568">
        <f>SUMIF('DTR SEPTEMBER''18'!$A$12:$A$302,'RAPPORT-DETAIL'!A71,'DTR SEPTEMBER''18'!$J$12:$J$302)</f>
        <v>0</v>
      </c>
      <c r="AM71" s="568">
        <f>SUMIF('DTR-OCT-NOV''18'!$A$16:$A$703,'RAPPORT-DETAIL'!A71:A207,'DTR-OCT-NOV''18'!$J$16:$J$703)</f>
        <v>0</v>
      </c>
      <c r="AN71" s="568">
        <f>SUMIF('DTR-DEC''18'!$A$14:$A$560,'RAPPORT-DETAIL'!A71,'DTR-DEC''18'!$J$14:$J$560)</f>
        <v>0</v>
      </c>
      <c r="AO71" s="1359">
        <v>0.25</v>
      </c>
      <c r="AP71" s="568">
        <f t="shared" si="8"/>
        <v>941.25</v>
      </c>
      <c r="AQ71" s="565">
        <f t="shared" ref="AQ71:AQ86" ca="1" si="35">SUM(W71:AN71)</f>
        <v>4739</v>
      </c>
      <c r="AR71" s="1174">
        <f t="shared" ref="AR71:AR103" ca="1" si="36">AQ71/R71</f>
        <v>1.2586985391766268</v>
      </c>
      <c r="AS71" s="1174">
        <v>0.25</v>
      </c>
      <c r="AT71" s="1360">
        <f t="shared" ca="1" si="10"/>
        <v>1184.75</v>
      </c>
      <c r="AU71" s="1372" t="s">
        <v>5085</v>
      </c>
    </row>
    <row r="72" spans="1:47" s="867" customFormat="1" ht="24">
      <c r="A72" s="507" t="s">
        <v>69</v>
      </c>
      <c r="B72" s="1469"/>
      <c r="C72" s="1030" t="s">
        <v>2205</v>
      </c>
      <c r="D72" s="437" t="s">
        <v>2152</v>
      </c>
      <c r="E72" s="446" t="s">
        <v>44</v>
      </c>
      <c r="F72" s="1032">
        <v>12</v>
      </c>
      <c r="G72" s="1032">
        <v>15</v>
      </c>
      <c r="H72" s="1032">
        <v>1</v>
      </c>
      <c r="I72" s="1034">
        <f t="shared" si="30"/>
        <v>180</v>
      </c>
      <c r="J72" s="1035">
        <v>25</v>
      </c>
      <c r="K72" s="1035">
        <v>15</v>
      </c>
      <c r="L72" s="1035">
        <v>4</v>
      </c>
      <c r="M72" s="1334">
        <v>0.25</v>
      </c>
      <c r="N72" s="1347">
        <f t="shared" si="5"/>
        <v>45</v>
      </c>
      <c r="O72" s="1034">
        <f t="shared" ref="O72:O86" si="37">J72*K72*L72</f>
        <v>1500</v>
      </c>
      <c r="P72" s="1334">
        <v>0.25</v>
      </c>
      <c r="Q72" s="1347">
        <f t="shared" si="7"/>
        <v>375</v>
      </c>
      <c r="R72" s="1044">
        <f t="shared" si="31"/>
        <v>1680</v>
      </c>
      <c r="S72" s="641">
        <f t="shared" si="32"/>
        <v>138.46153846153845</v>
      </c>
      <c r="T72" s="641">
        <f t="shared" si="33"/>
        <v>1153.8461538461538</v>
      </c>
      <c r="U72" s="644">
        <f t="shared" si="34"/>
        <v>1292.3076923076924</v>
      </c>
      <c r="V72" s="869"/>
      <c r="W72" s="568">
        <f>SUMIF('DTR OCT-DEC''16'!$A$12:$A$306,'RAPPORT-DETAIL'!A72,'DTR OCT-DEC''16'!$J$12:$J$306)</f>
        <v>-2.8421709430404007E-14</v>
      </c>
      <c r="X72" s="568">
        <f>SUMIF('DTR JAN-MAR17'!$A$12:$A$507,'RAPPORT-DETAIL'!A72,'DTR JAN-MAR17'!$J$12:$J$507)</f>
        <v>0</v>
      </c>
      <c r="Y72" s="568">
        <f>SUMIF('DTR APR-MAY''17'!$A$12:$A$419,'RAPPORT-DETAIL'!A72,'DTR APR-MAY''17'!$J$12:$J$419)</f>
        <v>0</v>
      </c>
      <c r="Z72" s="568">
        <f>SUMIF('DTR JUNE''17'!$A$12:$A$233,'RAPPORT-DETAIL'!A72,'DTR JUNE''17'!$J$12:$J$233)</f>
        <v>0</v>
      </c>
      <c r="AA72" s="568">
        <f>SUMIF('DTR JULY-AUGUST''17'!$A$12:$A$498,'RAPPORT-DETAIL'!A72,'DTR JULY-AUGUST''17'!$J$12:$J$498)</f>
        <v>0</v>
      </c>
      <c r="AB72" s="568">
        <f>SUMIF('DTR SEPTEMBER''17'!$A$12:$A$303,'RAPPORT-DETAIL'!A72,'DTR SEPTEMBER''17'!$J$12:$J$303)</f>
        <v>0</v>
      </c>
      <c r="AC72" s="568">
        <f>SUMIF('DTR OCT-NOV''17'!$A$12:$A$441,'RAPPORT-DETAIL'!A72,'DTR OCT-NOV''17'!$J$12:$J$441)</f>
        <v>0</v>
      </c>
      <c r="AD72" s="568">
        <f>SUMIF('DRT DEC''17'!$A$12:$A$306,'RAPPORT-DETAIL'!A72,'DRT DEC''17'!$J$12:$J$306)</f>
        <v>0</v>
      </c>
      <c r="AE72" s="568">
        <f>SUMIF('DTR JAN-FEB 2018'!$A$12:$A$448,'RAPPORT-DETAIL'!A72,'DTR JAN-FEB 2018'!$J$12:$J$448)</f>
        <v>0</v>
      </c>
      <c r="AF72" s="568">
        <f>SUMIF('DTR MARCH''18'!$A$12:$A$265,'RAPPORT-DETAIL'!A72,'DTR MARCH''18'!$J$12:$J$265)</f>
        <v>0</v>
      </c>
      <c r="AG72" s="568">
        <f>SUMIF('DTR APRIL''18'!$A$12:$A$206,'RAPPORT-DETAIL'!A72,'DTR APRIL''18'!$J$12:$J$206)</f>
        <v>0</v>
      </c>
      <c r="AH72" s="568">
        <f>SUMIF('DTR MAY''18'!A$12:$A$247,'RAPPORT-DETAIL'!A72,'DTR MAY''18'!$J$12:$J$247)</f>
        <v>0</v>
      </c>
      <c r="AI72" s="568">
        <f ca="1">SUMIF('DTR JUNE''18'!$A$12:$B$220,'RAPPORT-DETAIL'!A72,'DTR JUNE''18'!$J$12:$J$220)</f>
        <v>0</v>
      </c>
      <c r="AJ72" s="568">
        <f ca="1">SUMIF('DTR JULY''18'!$A$12:$B$253,'RAPPORT-DETAIL'!A72,'DTR JULY''18'!$J$12:$J$253)</f>
        <v>0</v>
      </c>
      <c r="AK72" s="568">
        <f>SUMIF('DTR AUGUST''18'!$A$12:$A$305,'RAPPORT-DETAIL'!A72,'DTR AUGUST''18'!$J$12:$J$305)</f>
        <v>0</v>
      </c>
      <c r="AL72" s="568">
        <f>SUMIF('DTR SEPTEMBER''18'!$A$12:$A$302,'RAPPORT-DETAIL'!A72,'DTR SEPTEMBER''18'!$J$12:$J$302)</f>
        <v>0</v>
      </c>
      <c r="AM72" s="568">
        <f>SUMIF('DTR-OCT-NOV''18'!$A$16:$A$703,'RAPPORT-DETAIL'!A72:A208,'DTR-OCT-NOV''18'!$J$16:$J$703)</f>
        <v>0</v>
      </c>
      <c r="AN72" s="568">
        <f>SUMIF('DTR-DEC''18'!$A$14:$A$560,'RAPPORT-DETAIL'!A72,'DTR-DEC''18'!$J$14:$J$560)</f>
        <v>0</v>
      </c>
      <c r="AO72" s="1359">
        <v>0.25</v>
      </c>
      <c r="AP72" s="568">
        <f t="shared" si="8"/>
        <v>420</v>
      </c>
      <c r="AQ72" s="565">
        <f t="shared" ca="1" si="35"/>
        <v>-2.8421709430404007E-14</v>
      </c>
      <c r="AR72" s="1174">
        <f t="shared" ca="1" si="36"/>
        <v>-1.6917684184764292E-17</v>
      </c>
      <c r="AS72" s="1174">
        <v>0.25</v>
      </c>
      <c r="AT72" s="1360">
        <f t="shared" ca="1" si="10"/>
        <v>-7.1054273576010019E-15</v>
      </c>
      <c r="AU72" s="1372" t="s">
        <v>5086</v>
      </c>
    </row>
    <row r="73" spans="1:47" s="867" customFormat="1" ht="24">
      <c r="A73" s="507" t="s">
        <v>70</v>
      </c>
      <c r="B73" s="1469"/>
      <c r="C73" s="1031" t="s">
        <v>2206</v>
      </c>
      <c r="D73" s="437" t="s">
        <v>2152</v>
      </c>
      <c r="E73" s="446" t="s">
        <v>44</v>
      </c>
      <c r="F73" s="1032">
        <v>0</v>
      </c>
      <c r="G73" s="1032">
        <v>0</v>
      </c>
      <c r="H73" s="1032">
        <v>0</v>
      </c>
      <c r="I73" s="1034">
        <f t="shared" si="30"/>
        <v>0</v>
      </c>
      <c r="J73" s="1035">
        <v>12</v>
      </c>
      <c r="K73" s="1035">
        <v>150</v>
      </c>
      <c r="L73" s="1035">
        <v>2</v>
      </c>
      <c r="M73" s="1334">
        <v>0.25</v>
      </c>
      <c r="N73" s="1347">
        <f t="shared" si="5"/>
        <v>0</v>
      </c>
      <c r="O73" s="1034">
        <f t="shared" si="37"/>
        <v>3600</v>
      </c>
      <c r="P73" s="1334">
        <v>0.25</v>
      </c>
      <c r="Q73" s="1347">
        <f t="shared" si="7"/>
        <v>900</v>
      </c>
      <c r="R73" s="1044">
        <f t="shared" si="31"/>
        <v>3600</v>
      </c>
      <c r="S73" s="641">
        <f t="shared" si="32"/>
        <v>0</v>
      </c>
      <c r="T73" s="641">
        <f t="shared" si="33"/>
        <v>2769.2307692307691</v>
      </c>
      <c r="U73" s="644">
        <f t="shared" si="34"/>
        <v>2769.2307692307691</v>
      </c>
      <c r="V73" s="869"/>
      <c r="W73" s="568">
        <f>SUMIF('DTR OCT-DEC''16'!$A$12:$A$306,'RAPPORT-DETAIL'!A73,'DTR OCT-DEC''16'!$J$12:$J$306)</f>
        <v>0</v>
      </c>
      <c r="X73" s="568">
        <f>SUMIF('DTR JAN-MAR17'!$A$12:$A$507,'RAPPORT-DETAIL'!A73,'DTR JAN-MAR17'!$J$12:$J$507)</f>
        <v>0</v>
      </c>
      <c r="Y73" s="568">
        <f>SUMIF('DTR APR-MAY''17'!$A$12:$A$419,'RAPPORT-DETAIL'!A73,'DTR APR-MAY''17'!$J$12:$J$419)</f>
        <v>0</v>
      </c>
      <c r="Z73" s="568">
        <f>SUMIF('DTR JUNE''17'!$A$12:$A$233,'RAPPORT-DETAIL'!A73,'DTR JUNE''17'!$J$12:$J$233)</f>
        <v>0</v>
      </c>
      <c r="AA73" s="568">
        <f>SUMIF('DTR JULY-AUGUST''17'!$A$12:$A$498,'RAPPORT-DETAIL'!A73,'DTR JULY-AUGUST''17'!$J$12:$J$498)</f>
        <v>0</v>
      </c>
      <c r="AB73" s="568">
        <f>SUMIF('DTR SEPTEMBER''17'!$A$12:$A$303,'RAPPORT-DETAIL'!A73,'DTR SEPTEMBER''17'!$J$12:$J$303)</f>
        <v>0</v>
      </c>
      <c r="AC73" s="568">
        <f>SUMIF('DTR OCT-NOV''17'!$A$12:$A$441,'RAPPORT-DETAIL'!A73,'DTR OCT-NOV''17'!$J$12:$J$441)</f>
        <v>0</v>
      </c>
      <c r="AD73" s="568">
        <f>SUMIF('DRT DEC''17'!$A$12:$A$306,'RAPPORT-DETAIL'!A73,'DRT DEC''17'!$J$12:$J$306)</f>
        <v>0</v>
      </c>
      <c r="AE73" s="568">
        <f>SUMIF('DTR JAN-FEB 2018'!$A$12:$A$448,'RAPPORT-DETAIL'!A73,'DTR JAN-FEB 2018'!$J$12:$J$448)</f>
        <v>0</v>
      </c>
      <c r="AF73" s="568">
        <f>SUMIF('DTR MARCH''18'!$A$12:$A$265,'RAPPORT-DETAIL'!A73,'DTR MARCH''18'!$J$12:$J$265)</f>
        <v>0</v>
      </c>
      <c r="AG73" s="568">
        <f>SUMIF('DTR APRIL''18'!$A$12:$A$206,'RAPPORT-DETAIL'!A73,'DTR APRIL''18'!$J$12:$J$206)</f>
        <v>0</v>
      </c>
      <c r="AH73" s="568">
        <f>SUMIF('DTR MAY''18'!A$12:$A$247,'RAPPORT-DETAIL'!A73,'DTR MAY''18'!$J$12:$J$247)</f>
        <v>0</v>
      </c>
      <c r="AI73" s="568">
        <f ca="1">SUMIF('DTR JUNE''18'!$A$12:$B$220,'RAPPORT-DETAIL'!A73,'DTR JUNE''18'!$J$12:$J$220)</f>
        <v>0</v>
      </c>
      <c r="AJ73" s="568">
        <f ca="1">SUMIF('DTR JULY''18'!$A$12:$B$253,'RAPPORT-DETAIL'!A73,'DTR JULY''18'!$J$12:$J$253)</f>
        <v>0</v>
      </c>
      <c r="AK73" s="568">
        <f>SUMIF('DTR AUGUST''18'!$A$12:$A$305,'RAPPORT-DETAIL'!A73,'DTR AUGUST''18'!$J$12:$J$305)</f>
        <v>0</v>
      </c>
      <c r="AL73" s="568">
        <f>SUMIF('DTR SEPTEMBER''18'!$A$12:$A$302,'RAPPORT-DETAIL'!A73,'DTR SEPTEMBER''18'!$J$12:$J$302)</f>
        <v>0</v>
      </c>
      <c r="AM73" s="568">
        <f>SUMIF('DTR-OCT-NOV''18'!$A$16:$A$703,'RAPPORT-DETAIL'!A73:A209,'DTR-OCT-NOV''18'!$J$16:$J$703)</f>
        <v>0</v>
      </c>
      <c r="AN73" s="568">
        <f>SUMIF('DTR-DEC''18'!$A$14:$A$560,'RAPPORT-DETAIL'!A73,'DTR-DEC''18'!$J$14:$J$560)</f>
        <v>0</v>
      </c>
      <c r="AO73" s="1359">
        <v>0.25</v>
      </c>
      <c r="AP73" s="568">
        <f t="shared" si="8"/>
        <v>900</v>
      </c>
      <c r="AQ73" s="565">
        <f t="shared" ca="1" si="35"/>
        <v>0</v>
      </c>
      <c r="AR73" s="1174">
        <f t="shared" ca="1" si="36"/>
        <v>0</v>
      </c>
      <c r="AS73" s="1174">
        <v>0.25</v>
      </c>
      <c r="AT73" s="1360">
        <f t="shared" ca="1" si="10"/>
        <v>0</v>
      </c>
      <c r="AU73" s="1372" t="s">
        <v>5086</v>
      </c>
    </row>
    <row r="74" spans="1:47" s="867" customFormat="1" ht="24">
      <c r="A74" s="507" t="s">
        <v>74</v>
      </c>
      <c r="B74" s="1469"/>
      <c r="C74" s="1030" t="s">
        <v>2207</v>
      </c>
      <c r="D74" s="437" t="s">
        <v>2152</v>
      </c>
      <c r="E74" s="446" t="s">
        <v>381</v>
      </c>
      <c r="F74" s="1032">
        <v>30</v>
      </c>
      <c r="G74" s="1032">
        <v>160</v>
      </c>
      <c r="H74" s="1032">
        <v>1</v>
      </c>
      <c r="I74" s="1034">
        <f t="shared" si="30"/>
        <v>4800</v>
      </c>
      <c r="J74" s="1035">
        <v>30</v>
      </c>
      <c r="K74" s="1035">
        <v>160</v>
      </c>
      <c r="L74" s="1035">
        <v>2</v>
      </c>
      <c r="M74" s="1334">
        <v>0.25</v>
      </c>
      <c r="N74" s="1347">
        <f t="shared" si="5"/>
        <v>1200</v>
      </c>
      <c r="O74" s="1034">
        <f t="shared" si="37"/>
        <v>9600</v>
      </c>
      <c r="P74" s="1334">
        <v>0.25</v>
      </c>
      <c r="Q74" s="1347">
        <f t="shared" si="7"/>
        <v>2400</v>
      </c>
      <c r="R74" s="1044">
        <f t="shared" si="31"/>
        <v>14400</v>
      </c>
      <c r="S74" s="585">
        <f t="shared" si="32"/>
        <v>3692.3076923076924</v>
      </c>
      <c r="T74" s="585">
        <f t="shared" si="33"/>
        <v>7384.6153846153848</v>
      </c>
      <c r="U74" s="575">
        <f t="shared" si="34"/>
        <v>11076.923076923078</v>
      </c>
      <c r="V74" s="869"/>
      <c r="W74" s="568">
        <f>SUMIF('DTR OCT-DEC''16'!$A$12:$A$306,'RAPPORT-DETAIL'!A74,'DTR OCT-DEC''16'!$J$12:$J$306)</f>
        <v>0</v>
      </c>
      <c r="X74" s="568">
        <f>SUMIF('DTR JAN-MAR17'!$A$12:$A$507,'RAPPORT-DETAIL'!A74,'DTR JAN-MAR17'!$J$12:$J$507)</f>
        <v>0</v>
      </c>
      <c r="Y74" s="568">
        <f>SUMIF('DTR APR-MAY''17'!$A$12:$A$419,'RAPPORT-DETAIL'!A74,'DTR APR-MAY''17'!$J$12:$J$419)</f>
        <v>0</v>
      </c>
      <c r="Z74" s="568">
        <f>SUMIF('DTR JUNE''17'!$A$12:$A$233,'RAPPORT-DETAIL'!A74,'DTR JUNE''17'!$J$12:$J$233)</f>
        <v>0</v>
      </c>
      <c r="AA74" s="568">
        <f>SUMIF('DTR JULY-AUGUST''17'!$A$12:$A$498,'RAPPORT-DETAIL'!A74,'DTR JULY-AUGUST''17'!$J$12:$J$498)</f>
        <v>0</v>
      </c>
      <c r="AB74" s="568">
        <f>SUMIF('DTR SEPTEMBER''17'!$A$12:$A$303,'RAPPORT-DETAIL'!A74,'DTR SEPTEMBER''17'!$J$12:$J$303)</f>
        <v>0</v>
      </c>
      <c r="AC74" s="568">
        <f>SUMIF('DTR OCT-NOV''17'!$A$12:$A$441,'RAPPORT-DETAIL'!A74,'DTR OCT-NOV''17'!$J$12:$J$441)</f>
        <v>0</v>
      </c>
      <c r="AD74" s="568">
        <f>SUMIF('DRT DEC''17'!$A$12:$A$306,'RAPPORT-DETAIL'!A74,'DRT DEC''17'!$J$12:$J$306)</f>
        <v>0</v>
      </c>
      <c r="AE74" s="568">
        <f>SUMIF('DTR JAN-FEB 2018'!$A$12:$A$448,'RAPPORT-DETAIL'!A74,'DTR JAN-FEB 2018'!$J$12:$J$448)</f>
        <v>0</v>
      </c>
      <c r="AF74" s="568">
        <f>SUMIF('DTR MARCH''18'!$A$12:$A$265,'RAPPORT-DETAIL'!A74,'DTR MARCH''18'!$J$12:$J$265)</f>
        <v>0</v>
      </c>
      <c r="AG74" s="568">
        <f>SUMIF('DTR APRIL''18'!$A$12:$A$206,'RAPPORT-DETAIL'!A74,'DTR APRIL''18'!$J$12:$J$206)</f>
        <v>0</v>
      </c>
      <c r="AH74" s="568">
        <f>SUMIF('DTR MAY''18'!A$12:$A$247,'RAPPORT-DETAIL'!A74,'DTR MAY''18'!$J$12:$J$247)</f>
        <v>0</v>
      </c>
      <c r="AI74" s="568">
        <f ca="1">SUMIF('DTR JUNE''18'!$A$12:$B$220,'RAPPORT-DETAIL'!A74,'DTR JUNE''18'!$J$12:$J$220)</f>
        <v>0</v>
      </c>
      <c r="AJ74" s="568">
        <f ca="1">SUMIF('DTR JULY''18'!$A$12:$B$253,'RAPPORT-DETAIL'!A74,'DTR JULY''18'!$J$12:$J$253)</f>
        <v>0</v>
      </c>
      <c r="AK74" s="568">
        <f>SUMIF('DTR AUGUST''18'!$A$12:$A$305,'RAPPORT-DETAIL'!A74,'DTR AUGUST''18'!$J$12:$J$305)</f>
        <v>0</v>
      </c>
      <c r="AL74" s="568">
        <f>SUMIF('DTR SEPTEMBER''18'!$A$12:$A$302,'RAPPORT-DETAIL'!A74,'DTR SEPTEMBER''18'!$J$12:$J$302)</f>
        <v>0</v>
      </c>
      <c r="AM74" s="568">
        <f>SUMIF('DTR-OCT-NOV''18'!$A$16:$A$703,'RAPPORT-DETAIL'!A74:A210,'DTR-OCT-NOV''18'!$J$16:$J$703)</f>
        <v>2432.0500000000002</v>
      </c>
      <c r="AN74" s="568">
        <f>SUMIF('DTR-DEC''18'!$A$14:$A$560,'RAPPORT-DETAIL'!A74,'DTR-DEC''18'!$J$14:$J$560)</f>
        <v>0</v>
      </c>
      <c r="AO74" s="1359">
        <v>0.25</v>
      </c>
      <c r="AP74" s="568">
        <f t="shared" si="8"/>
        <v>3600</v>
      </c>
      <c r="AQ74" s="565">
        <f t="shared" ca="1" si="35"/>
        <v>2432.0500000000002</v>
      </c>
      <c r="AR74" s="1174">
        <f t="shared" ca="1" si="36"/>
        <v>0.16889236111111111</v>
      </c>
      <c r="AS74" s="1174">
        <v>0.25</v>
      </c>
      <c r="AT74" s="1360">
        <f t="shared" ca="1" si="10"/>
        <v>608.01250000000005</v>
      </c>
      <c r="AU74" s="1372" t="s">
        <v>5087</v>
      </c>
    </row>
    <row r="75" spans="1:47" s="867" customFormat="1" ht="60">
      <c r="A75" s="507" t="s">
        <v>85</v>
      </c>
      <c r="B75" s="1469"/>
      <c r="C75" s="1104" t="s">
        <v>2208</v>
      </c>
      <c r="D75" s="437" t="s">
        <v>2152</v>
      </c>
      <c r="E75" s="431" t="s">
        <v>2153</v>
      </c>
      <c r="F75" s="1032">
        <v>0</v>
      </c>
      <c r="G75" s="1033">
        <v>0</v>
      </c>
      <c r="H75" s="1032">
        <v>0</v>
      </c>
      <c r="I75" s="1034">
        <f t="shared" si="30"/>
        <v>0</v>
      </c>
      <c r="J75" s="1034">
        <v>15</v>
      </c>
      <c r="K75" s="1034">
        <v>25</v>
      </c>
      <c r="L75" s="1034">
        <v>3</v>
      </c>
      <c r="M75" s="1333">
        <v>0.25</v>
      </c>
      <c r="N75" s="1346">
        <f t="shared" si="5"/>
        <v>0</v>
      </c>
      <c r="O75" s="1034">
        <f t="shared" si="37"/>
        <v>1125</v>
      </c>
      <c r="P75" s="1333">
        <v>0.25</v>
      </c>
      <c r="Q75" s="1346">
        <f t="shared" si="7"/>
        <v>281.25</v>
      </c>
      <c r="R75" s="1044">
        <f t="shared" si="31"/>
        <v>1125</v>
      </c>
      <c r="S75" s="585">
        <f t="shared" si="32"/>
        <v>0</v>
      </c>
      <c r="T75" s="585">
        <f t="shared" si="33"/>
        <v>865.38461538461536</v>
      </c>
      <c r="U75" s="575">
        <f t="shared" si="34"/>
        <v>865.38461538461536</v>
      </c>
      <c r="V75" s="873"/>
      <c r="W75" s="568">
        <f>SUMIF('DTR OCT-DEC''16'!$A$12:$A$306,'RAPPORT-DETAIL'!A75,'DTR OCT-DEC''16'!$J$12:$J$306)</f>
        <v>0</v>
      </c>
      <c r="X75" s="568">
        <f>SUMIF('DTR JAN-MAR17'!$A$12:$A$507,'RAPPORT-DETAIL'!A75,'DTR JAN-MAR17'!$J$12:$J$507)</f>
        <v>0</v>
      </c>
      <c r="Y75" s="568">
        <f>SUMIF('DTR APR-MAY''17'!$A$12:$A$419,'RAPPORT-DETAIL'!A75,'DTR APR-MAY''17'!$J$12:$J$419)</f>
        <v>0</v>
      </c>
      <c r="Z75" s="568">
        <f>SUMIF('DTR JUNE''17'!$A$12:$A$233,'RAPPORT-DETAIL'!A75,'DTR JUNE''17'!$J$12:$J$233)</f>
        <v>0</v>
      </c>
      <c r="AA75" s="568">
        <f>SUMIF('DTR JULY-AUGUST''17'!$A$12:$A$498,'RAPPORT-DETAIL'!A75,'DTR JULY-AUGUST''17'!$J$12:$J$498)</f>
        <v>0</v>
      </c>
      <c r="AB75" s="568">
        <f>SUMIF('DTR SEPTEMBER''17'!$A$12:$A$303,'RAPPORT-DETAIL'!A75,'DTR SEPTEMBER''17'!$J$12:$J$303)</f>
        <v>0</v>
      </c>
      <c r="AC75" s="568">
        <f>SUMIF('DTR OCT-NOV''17'!$A$12:$A$441,'RAPPORT-DETAIL'!A75,'DTR OCT-NOV''17'!$J$12:$J$441)</f>
        <v>0</v>
      </c>
      <c r="AD75" s="568">
        <f>SUMIF('DRT DEC''17'!$A$12:$A$306,'RAPPORT-DETAIL'!A75,'DRT DEC''17'!$J$12:$J$306)</f>
        <v>0</v>
      </c>
      <c r="AE75" s="568">
        <f>SUMIF('DTR JAN-FEB 2018'!$A$12:$A$448,'RAPPORT-DETAIL'!A75,'DTR JAN-FEB 2018'!$J$12:$J$448)</f>
        <v>0</v>
      </c>
      <c r="AF75" s="568">
        <f>SUMIF('DTR MARCH''18'!$A$12:$A$265,'RAPPORT-DETAIL'!A75,'DTR MARCH''18'!$J$12:$J$265)</f>
        <v>0</v>
      </c>
      <c r="AG75" s="568">
        <f>SUMIF('DTR APRIL''18'!$A$12:$A$206,'RAPPORT-DETAIL'!A75,'DTR APRIL''18'!$J$12:$J$206)</f>
        <v>0</v>
      </c>
      <c r="AH75" s="568">
        <f>SUMIF('DTR MAY''18'!A$12:$A$247,'RAPPORT-DETAIL'!A75,'DTR MAY''18'!$J$12:$J$247)</f>
        <v>0</v>
      </c>
      <c r="AI75" s="568">
        <f ca="1">SUMIF('DTR JUNE''18'!$A$12:$B$220,'RAPPORT-DETAIL'!A75,'DTR JUNE''18'!$J$12:$J$220)</f>
        <v>0</v>
      </c>
      <c r="AJ75" s="568">
        <f ca="1">SUMIF('DTR JULY''18'!$A$12:$B$253,'RAPPORT-DETAIL'!A75,'DTR JULY''18'!$J$12:$J$253)</f>
        <v>458</v>
      </c>
      <c r="AK75" s="568">
        <f>SUMIF('DTR AUGUST''18'!$A$12:$A$305,'RAPPORT-DETAIL'!A75,'DTR AUGUST''18'!$J$12:$J$305)</f>
        <v>0</v>
      </c>
      <c r="AL75" s="568">
        <f>SUMIF('DTR SEPTEMBER''18'!$A$12:$A$302,'RAPPORT-DETAIL'!A75,'DTR SEPTEMBER''18'!$J$12:$J$302)</f>
        <v>360</v>
      </c>
      <c r="AM75" s="568">
        <f>SUMIF('DTR-OCT-NOV''18'!$A$16:$A$703,'RAPPORT-DETAIL'!A75:A211,'DTR-OCT-NOV''18'!$J$16:$J$703)</f>
        <v>0</v>
      </c>
      <c r="AN75" s="568">
        <f>SUMIF('DTR-DEC''18'!$A$14:$A$560,'RAPPORT-DETAIL'!A75,'DTR-DEC''18'!$J$14:$J$560)</f>
        <v>2120.87</v>
      </c>
      <c r="AO75" s="1359">
        <v>0.25</v>
      </c>
      <c r="AP75" s="568">
        <f t="shared" si="8"/>
        <v>281.25</v>
      </c>
      <c r="AQ75" s="565">
        <f t="shared" ca="1" si="35"/>
        <v>2938.87</v>
      </c>
      <c r="AR75" s="1174">
        <f t="shared" ca="1" si="36"/>
        <v>2.6123288888888889</v>
      </c>
      <c r="AS75" s="1174">
        <v>0.25</v>
      </c>
      <c r="AT75" s="1360">
        <f t="shared" ca="1" si="10"/>
        <v>734.71749999999997</v>
      </c>
      <c r="AU75" s="1372" t="s">
        <v>5100</v>
      </c>
    </row>
    <row r="76" spans="1:47" s="867" customFormat="1" ht="65">
      <c r="A76" s="1023" t="s">
        <v>2209</v>
      </c>
      <c r="B76" s="1469"/>
      <c r="C76" s="1024" t="s">
        <v>2210</v>
      </c>
      <c r="D76" s="437" t="s">
        <v>2152</v>
      </c>
      <c r="E76" s="446" t="s">
        <v>44</v>
      </c>
      <c r="F76" s="1088">
        <v>0</v>
      </c>
      <c r="G76" s="1089">
        <v>0</v>
      </c>
      <c r="H76" s="1088">
        <v>0</v>
      </c>
      <c r="I76" s="1090">
        <f t="shared" si="30"/>
        <v>0</v>
      </c>
      <c r="J76" s="1091">
        <v>15</v>
      </c>
      <c r="K76" s="1091">
        <v>30</v>
      </c>
      <c r="L76" s="1091">
        <v>3</v>
      </c>
      <c r="M76" s="1340">
        <v>0.25</v>
      </c>
      <c r="N76" s="1355">
        <f t="shared" si="5"/>
        <v>0</v>
      </c>
      <c r="O76" s="1034">
        <f t="shared" si="37"/>
        <v>1350</v>
      </c>
      <c r="P76" s="1340">
        <v>0.25</v>
      </c>
      <c r="Q76" s="1355">
        <f t="shared" si="7"/>
        <v>337.5</v>
      </c>
      <c r="R76" s="1044">
        <f t="shared" si="31"/>
        <v>1350</v>
      </c>
      <c r="S76" s="569">
        <f t="shared" si="32"/>
        <v>0</v>
      </c>
      <c r="T76" s="569">
        <f t="shared" si="33"/>
        <v>1038.4615384615383</v>
      </c>
      <c r="U76" s="569">
        <f t="shared" si="34"/>
        <v>1038.4615384615383</v>
      </c>
      <c r="V76" s="443"/>
      <c r="W76" s="568">
        <f>SUMIF('DTR OCT-DEC''16'!$A$12:$A$306,'RAPPORT-DETAIL'!A76,'DTR OCT-DEC''16'!$J$12:$J$306)</f>
        <v>0</v>
      </c>
      <c r="X76" s="568">
        <f>SUMIF('DTR JAN-MAR17'!$A$12:$A$507,'RAPPORT-DETAIL'!A76,'DTR JAN-MAR17'!$J$12:$J$507)</f>
        <v>0</v>
      </c>
      <c r="Y76" s="568">
        <f>SUMIF('DTR APR-MAY''17'!$A$12:$A$419,'RAPPORT-DETAIL'!A76,'DTR APR-MAY''17'!$J$12:$J$419)</f>
        <v>0</v>
      </c>
      <c r="Z76" s="568">
        <f>SUMIF('DTR JUNE''17'!$A$12:$A$233,'RAPPORT-DETAIL'!A76,'DTR JUNE''17'!$J$12:$J$233)</f>
        <v>0</v>
      </c>
      <c r="AA76" s="568">
        <f>SUMIF('DTR JULY-AUGUST''17'!$A$12:$A$498,'RAPPORT-DETAIL'!A76,'DTR JULY-AUGUST''17'!$J$12:$J$498)</f>
        <v>0</v>
      </c>
      <c r="AB76" s="568">
        <f>SUMIF('DTR SEPTEMBER''17'!$A$12:$A$303,'RAPPORT-DETAIL'!A76,'DTR SEPTEMBER''17'!$J$12:$J$303)</f>
        <v>0</v>
      </c>
      <c r="AC76" s="568">
        <f>SUMIF('DTR OCT-NOV''17'!$A$12:$A$441,'RAPPORT-DETAIL'!A76,'DTR OCT-NOV''17'!$J$12:$J$441)</f>
        <v>0</v>
      </c>
      <c r="AD76" s="568">
        <f>SUMIF('DRT DEC''17'!$A$12:$A$306,'RAPPORT-DETAIL'!A76,'DRT DEC''17'!$J$12:$J$306)</f>
        <v>0</v>
      </c>
      <c r="AE76" s="568">
        <f>SUMIF('DTR JAN-FEB 2018'!$A$12:$A$448,'RAPPORT-DETAIL'!A76,'DTR JAN-FEB 2018'!$J$12:$J$448)</f>
        <v>0</v>
      </c>
      <c r="AF76" s="568">
        <f>SUMIF('DTR MARCH''18'!$A$12:$A$265,'RAPPORT-DETAIL'!A76,'DTR MARCH''18'!$J$12:$J$265)</f>
        <v>0</v>
      </c>
      <c r="AG76" s="568">
        <f>SUMIF('DTR APRIL''18'!$A$12:$A$206,'RAPPORT-DETAIL'!A76,'DTR APRIL''18'!$J$12:$J$206)</f>
        <v>0</v>
      </c>
      <c r="AH76" s="568">
        <f>SUMIF('DTR MAY''18'!A$12:$A$247,'RAPPORT-DETAIL'!A76,'DTR MAY''18'!$J$12:$J$247)</f>
        <v>0</v>
      </c>
      <c r="AI76" s="568">
        <f ca="1">SUMIF('DTR JUNE''18'!$A$12:$B$220,'RAPPORT-DETAIL'!A76,'DTR JUNE''18'!$J$12:$J$220)</f>
        <v>0</v>
      </c>
      <c r="AJ76" s="568">
        <f ca="1">SUMIF('DTR JULY''18'!$A$12:$B$253,'RAPPORT-DETAIL'!A76,'DTR JULY''18'!$J$12:$J$253)</f>
        <v>0</v>
      </c>
      <c r="AK76" s="568">
        <f>SUMIF('DTR AUGUST''18'!$A$12:$A$305,'RAPPORT-DETAIL'!A76,'DTR AUGUST''18'!$J$12:$J$305)</f>
        <v>651</v>
      </c>
      <c r="AL76" s="568">
        <f>SUMIF('DTR SEPTEMBER''18'!$A$12:$A$302,'RAPPORT-DETAIL'!A76,'DTR SEPTEMBER''18'!$J$12:$J$302)</f>
        <v>2437</v>
      </c>
      <c r="AM76" s="568">
        <f>SUMIF('DTR-OCT-NOV''18'!$A$16:$A$703,'RAPPORT-DETAIL'!A76:A212,'DTR-OCT-NOV''18'!$J$16:$J$703)</f>
        <v>0</v>
      </c>
      <c r="AN76" s="568">
        <f>SUMIF('DTR-DEC''18'!$A$14:$A$560,'RAPPORT-DETAIL'!A76,'DTR-DEC''18'!$J$14:$J$560)</f>
        <v>0</v>
      </c>
      <c r="AO76" s="1359">
        <v>0.25</v>
      </c>
      <c r="AP76" s="568">
        <f t="shared" si="8"/>
        <v>337.5</v>
      </c>
      <c r="AQ76" s="565">
        <f t="shared" ca="1" si="35"/>
        <v>3088</v>
      </c>
      <c r="AR76" s="1174">
        <f t="shared" ca="1" si="36"/>
        <v>2.2874074074074073</v>
      </c>
      <c r="AS76" s="1174">
        <v>0.25</v>
      </c>
      <c r="AT76" s="1360">
        <f t="shared" ca="1" si="10"/>
        <v>772</v>
      </c>
      <c r="AU76" s="1376" t="s">
        <v>5098</v>
      </c>
    </row>
    <row r="77" spans="1:47" s="867" customFormat="1" ht="24">
      <c r="A77" s="1023" t="s">
        <v>2211</v>
      </c>
      <c r="B77" s="1469"/>
      <c r="C77" s="1024" t="s">
        <v>2212</v>
      </c>
      <c r="D77" s="437" t="s">
        <v>2152</v>
      </c>
      <c r="E77" s="446" t="s">
        <v>44</v>
      </c>
      <c r="F77" s="1032">
        <v>0</v>
      </c>
      <c r="G77" s="1033">
        <v>0</v>
      </c>
      <c r="H77" s="1032">
        <v>0</v>
      </c>
      <c r="I77" s="1034">
        <f t="shared" si="30"/>
        <v>0</v>
      </c>
      <c r="J77" s="1035">
        <v>1</v>
      </c>
      <c r="K77" s="1035">
        <v>40000</v>
      </c>
      <c r="L77" s="1035">
        <v>1</v>
      </c>
      <c r="M77" s="1334">
        <v>0.25</v>
      </c>
      <c r="N77" s="1347">
        <f t="shared" si="5"/>
        <v>0</v>
      </c>
      <c r="O77" s="1034">
        <f t="shared" si="37"/>
        <v>40000</v>
      </c>
      <c r="P77" s="1334">
        <v>0.25</v>
      </c>
      <c r="Q77" s="1347">
        <f t="shared" si="7"/>
        <v>10000</v>
      </c>
      <c r="R77" s="1044">
        <f t="shared" si="31"/>
        <v>40000</v>
      </c>
      <c r="S77" s="585">
        <f t="shared" si="32"/>
        <v>0</v>
      </c>
      <c r="T77" s="585">
        <f t="shared" si="33"/>
        <v>30769.23076923077</v>
      </c>
      <c r="U77" s="575">
        <f t="shared" si="34"/>
        <v>30769.23076923077</v>
      </c>
      <c r="V77" s="869"/>
      <c r="W77" s="568">
        <f>SUMIF('DTR OCT-DEC''16'!$A$12:$A$306,'RAPPORT-DETAIL'!A77,'DTR OCT-DEC''16'!$J$12:$J$306)</f>
        <v>0</v>
      </c>
      <c r="X77" s="568">
        <f>SUMIF('DTR JAN-MAR17'!$A$12:$A$507,'RAPPORT-DETAIL'!A77,'DTR JAN-MAR17'!$J$12:$J$507)</f>
        <v>0</v>
      </c>
      <c r="Y77" s="568">
        <f>SUMIF('DTR APR-MAY''17'!$A$12:$A$419,'RAPPORT-DETAIL'!A77,'DTR APR-MAY''17'!$J$12:$J$419)</f>
        <v>0</v>
      </c>
      <c r="Z77" s="568">
        <f>SUMIF('DTR JUNE''17'!$A$12:$A$233,'RAPPORT-DETAIL'!A77,'DTR JUNE''17'!$J$12:$J$233)</f>
        <v>0</v>
      </c>
      <c r="AA77" s="568">
        <f>SUMIF('DTR JULY-AUGUST''17'!$A$12:$A$498,'RAPPORT-DETAIL'!A77,'DTR JULY-AUGUST''17'!$J$12:$J$498)</f>
        <v>0</v>
      </c>
      <c r="AB77" s="568">
        <f>SUMIF('DTR SEPTEMBER''17'!$A$12:$A$303,'RAPPORT-DETAIL'!A77,'DTR SEPTEMBER''17'!$J$12:$J$303)</f>
        <v>0</v>
      </c>
      <c r="AC77" s="568">
        <f>SUMIF('DTR OCT-NOV''17'!$A$12:$A$441,'RAPPORT-DETAIL'!A77,'DTR OCT-NOV''17'!$J$12:$J$441)</f>
        <v>10</v>
      </c>
      <c r="AD77" s="568">
        <f>SUMIF('DRT DEC''17'!$A$12:$A$306,'RAPPORT-DETAIL'!A77,'DRT DEC''17'!$J$12:$J$306)</f>
        <v>0</v>
      </c>
      <c r="AE77" s="568">
        <f>SUMIF('DTR JAN-FEB 2018'!$A$12:$A$448,'RAPPORT-DETAIL'!A77,'DTR JAN-FEB 2018'!$J$12:$J$448)</f>
        <v>0</v>
      </c>
      <c r="AF77" s="568">
        <f>SUMIF('DTR MARCH''18'!$A$12:$A$265,'RAPPORT-DETAIL'!A77,'DTR MARCH''18'!$J$12:$J$265)</f>
        <v>0</v>
      </c>
      <c r="AG77" s="568">
        <f>SUMIF('DTR APRIL''18'!$A$12:$A$206,'RAPPORT-DETAIL'!A77,'DTR APRIL''18'!$J$12:$J$206)</f>
        <v>0</v>
      </c>
      <c r="AH77" s="568">
        <f>SUMIF('DTR MAY''18'!A$12:$A$247,'RAPPORT-DETAIL'!A77,'DTR MAY''18'!$J$12:$J$247)</f>
        <v>0</v>
      </c>
      <c r="AI77" s="568">
        <f ca="1">SUMIF('DTR JUNE''18'!$A$12:$B$220,'RAPPORT-DETAIL'!A77,'DTR JUNE''18'!$J$12:$J$220)</f>
        <v>0</v>
      </c>
      <c r="AJ77" s="568">
        <f ca="1">SUMIF('DTR JULY''18'!$A$12:$B$253,'RAPPORT-DETAIL'!A77,'DTR JULY''18'!$J$12:$J$253)</f>
        <v>0</v>
      </c>
      <c r="AK77" s="568">
        <f>SUMIF('DTR AUGUST''18'!$A$12:$A$305,'RAPPORT-DETAIL'!A77,'DTR AUGUST''18'!$J$12:$J$305)</f>
        <v>0</v>
      </c>
      <c r="AL77" s="568">
        <f>SUMIF('DTR SEPTEMBER''18'!$A$12:$A$302,'RAPPORT-DETAIL'!A77,'DTR SEPTEMBER''18'!$J$12:$J$302)</f>
        <v>10</v>
      </c>
      <c r="AM77" s="568">
        <f>SUMIF('DTR-OCT-NOV''18'!$A$16:$A$703,'RAPPORT-DETAIL'!A77:A213,'DTR-OCT-NOV''18'!$J$16:$J$703)</f>
        <v>43619.57</v>
      </c>
      <c r="AN77" s="568">
        <f>SUMIF('DTR-DEC''18'!$A$14:$A$560,'RAPPORT-DETAIL'!A77,'DTR-DEC''18'!$J$14:$J$560)</f>
        <v>-3796.9799999999996</v>
      </c>
      <c r="AO77" s="1359">
        <v>0.25</v>
      </c>
      <c r="AP77" s="568">
        <f t="shared" si="8"/>
        <v>10000</v>
      </c>
      <c r="AQ77" s="565">
        <f t="shared" ca="1" si="35"/>
        <v>39842.589999999997</v>
      </c>
      <c r="AR77" s="1174">
        <f t="shared" ca="1" si="36"/>
        <v>0.99606474999999994</v>
      </c>
      <c r="AS77" s="1174">
        <v>0.25</v>
      </c>
      <c r="AT77" s="1360">
        <f t="shared" ca="1" si="10"/>
        <v>9960.6474999999991</v>
      </c>
      <c r="AU77" s="1372" t="s">
        <v>5078</v>
      </c>
    </row>
    <row r="78" spans="1:47" s="867" customFormat="1" ht="24">
      <c r="A78" s="507" t="s">
        <v>86</v>
      </c>
      <c r="B78" s="1469"/>
      <c r="C78" s="1104" t="s">
        <v>2213</v>
      </c>
      <c r="D78" s="437" t="s">
        <v>2152</v>
      </c>
      <c r="E78" s="431" t="s">
        <v>381</v>
      </c>
      <c r="F78" s="1032">
        <v>0</v>
      </c>
      <c r="G78" s="1033">
        <v>0</v>
      </c>
      <c r="H78" s="1032">
        <v>0</v>
      </c>
      <c r="I78" s="1034">
        <v>0</v>
      </c>
      <c r="J78" s="1035">
        <v>1</v>
      </c>
      <c r="K78" s="1035">
        <v>35000</v>
      </c>
      <c r="L78" s="1035">
        <v>1</v>
      </c>
      <c r="M78" s="1334">
        <v>0.25</v>
      </c>
      <c r="N78" s="1347">
        <f t="shared" si="5"/>
        <v>0</v>
      </c>
      <c r="O78" s="1034">
        <f t="shared" si="37"/>
        <v>35000</v>
      </c>
      <c r="P78" s="1334">
        <v>0.25</v>
      </c>
      <c r="Q78" s="1347">
        <f t="shared" si="7"/>
        <v>8750</v>
      </c>
      <c r="R78" s="1044">
        <f t="shared" si="31"/>
        <v>35000</v>
      </c>
      <c r="S78" s="641">
        <f t="shared" si="32"/>
        <v>0</v>
      </c>
      <c r="T78" s="641">
        <f t="shared" si="33"/>
        <v>26923.076923076922</v>
      </c>
      <c r="U78" s="644">
        <f t="shared" si="34"/>
        <v>26923.076923076922</v>
      </c>
      <c r="V78" s="868"/>
      <c r="W78" s="568">
        <f>SUMIF('DTR OCT-DEC''16'!$A$12:$A$306,'RAPPORT-DETAIL'!A78,'DTR OCT-DEC''16'!$J$12:$J$306)</f>
        <v>0</v>
      </c>
      <c r="X78" s="568">
        <f>SUMIF('DTR JAN-MAR17'!$A$12:$A$507,'RAPPORT-DETAIL'!A78,'DTR JAN-MAR17'!$J$12:$J$507)</f>
        <v>0</v>
      </c>
      <c r="Y78" s="568">
        <f>SUMIF('DTR APR-MAY''17'!$A$12:$A$419,'RAPPORT-DETAIL'!A78,'DTR APR-MAY''17'!$J$12:$J$419)</f>
        <v>0</v>
      </c>
      <c r="Z78" s="568">
        <f>SUMIF('DTR JUNE''17'!$A$12:$A$233,'RAPPORT-DETAIL'!A78,'DTR JUNE''17'!$J$12:$J$233)</f>
        <v>0</v>
      </c>
      <c r="AA78" s="568">
        <f>SUMIF('DTR JULY-AUGUST''17'!$A$12:$A$498,'RAPPORT-DETAIL'!A78,'DTR JULY-AUGUST''17'!$J$12:$J$498)</f>
        <v>0</v>
      </c>
      <c r="AB78" s="568">
        <f>SUMIF('DTR SEPTEMBER''17'!$A$12:$A$303,'RAPPORT-DETAIL'!A78,'DTR SEPTEMBER''17'!$J$12:$J$303)</f>
        <v>0</v>
      </c>
      <c r="AC78" s="568">
        <f>SUMIF('DTR OCT-NOV''17'!$A$12:$A$441,'RAPPORT-DETAIL'!A78,'DTR OCT-NOV''17'!$J$12:$J$441)</f>
        <v>1546</v>
      </c>
      <c r="AD78" s="568">
        <f>SUMIF('DRT DEC''17'!$A$12:$A$306,'RAPPORT-DETAIL'!A78,'DRT DEC''17'!$J$12:$J$306)</f>
        <v>0</v>
      </c>
      <c r="AE78" s="568">
        <f>SUMIF('DTR JAN-FEB 2018'!$A$12:$A$448,'RAPPORT-DETAIL'!A78,'DTR JAN-FEB 2018'!$J$12:$J$448)</f>
        <v>2138.8200000000002</v>
      </c>
      <c r="AF78" s="568">
        <f>SUMIF('DTR MARCH''18'!$A$12:$A$265,'RAPPORT-DETAIL'!A78,'DTR MARCH''18'!$J$12:$J$265)</f>
        <v>0</v>
      </c>
      <c r="AG78" s="568">
        <f>SUMIF('DTR APRIL''18'!$A$12:$A$206,'RAPPORT-DETAIL'!A78,'DTR APRIL''18'!$J$12:$J$206)</f>
        <v>0</v>
      </c>
      <c r="AH78" s="568">
        <f>SUMIF('DTR MAY''18'!A$12:$A$247,'RAPPORT-DETAIL'!A78,'DTR MAY''18'!$J$12:$J$247)</f>
        <v>5243.37</v>
      </c>
      <c r="AI78" s="568">
        <f ca="1">SUMIF('DTR JUNE''18'!$A$12:$B$220,'RAPPORT-DETAIL'!A78,'DTR JUNE''18'!$J$12:$J$220)</f>
        <v>0</v>
      </c>
      <c r="AJ78" s="568">
        <f ca="1">SUMIF('DTR JULY''18'!$A$12:$B$253,'RAPPORT-DETAIL'!A78,'DTR JULY''18'!$J$12:$J$253)</f>
        <v>0</v>
      </c>
      <c r="AK78" s="568">
        <f>SUMIF('DTR AUGUST''18'!$A$12:$A$305,'RAPPORT-DETAIL'!A78,'DTR AUGUST''18'!$J$12:$J$305)</f>
        <v>9630</v>
      </c>
      <c r="AL78" s="568">
        <f>SUMIF('DTR SEPTEMBER''18'!$A$12:$A$302,'RAPPORT-DETAIL'!A78,'DTR SEPTEMBER''18'!$J$12:$J$302)</f>
        <v>-5727</v>
      </c>
      <c r="AM78" s="568">
        <f>SUMIF('DTR-OCT-NOV''18'!$A$16:$A$703,'RAPPORT-DETAIL'!A78:A214,'DTR-OCT-NOV''18'!$J$16:$J$703)</f>
        <v>21490.389999999996</v>
      </c>
      <c r="AN78" s="568">
        <f>SUMIF('DTR-DEC''18'!$A$14:$A$560,'RAPPORT-DETAIL'!A78,'DTR-DEC''18'!$J$14:$J$560)</f>
        <v>3246.5</v>
      </c>
      <c r="AO78" s="1359">
        <v>0.25</v>
      </c>
      <c r="AP78" s="568">
        <f t="shared" si="8"/>
        <v>8750</v>
      </c>
      <c r="AQ78" s="565">
        <f t="shared" ca="1" si="35"/>
        <v>37568.080000000002</v>
      </c>
      <c r="AR78" s="1174">
        <f t="shared" ca="1" si="36"/>
        <v>1.0733737142857143</v>
      </c>
      <c r="AS78" s="1174">
        <v>0.25</v>
      </c>
      <c r="AT78" s="1360">
        <f t="shared" ca="1" si="10"/>
        <v>9392.02</v>
      </c>
      <c r="AU78" s="1372" t="s">
        <v>5078</v>
      </c>
    </row>
    <row r="79" spans="1:47" s="867" customFormat="1" ht="24">
      <c r="A79" s="507" t="s">
        <v>5107</v>
      </c>
      <c r="B79" s="1469"/>
      <c r="C79" s="1030" t="s">
        <v>5108</v>
      </c>
      <c r="D79" s="437" t="s">
        <v>2152</v>
      </c>
      <c r="E79" s="1386" t="s">
        <v>381</v>
      </c>
      <c r="F79" s="1387">
        <v>0</v>
      </c>
      <c r="G79" s="1388">
        <v>0</v>
      </c>
      <c r="H79" s="1387">
        <v>0</v>
      </c>
      <c r="I79" s="1389">
        <f>F79*G79*H79</f>
        <v>0</v>
      </c>
      <c r="J79" s="1390">
        <v>0</v>
      </c>
      <c r="K79" s="1390">
        <v>0</v>
      </c>
      <c r="L79" s="1390">
        <v>0</v>
      </c>
      <c r="M79" s="1391">
        <v>0.25</v>
      </c>
      <c r="N79" s="1392">
        <f t="shared" si="5"/>
        <v>0</v>
      </c>
      <c r="O79" s="1092">
        <f t="shared" si="37"/>
        <v>0</v>
      </c>
      <c r="P79" s="1391">
        <v>0.25</v>
      </c>
      <c r="Q79" s="1392">
        <f t="shared" si="7"/>
        <v>0</v>
      </c>
      <c r="R79" s="1044">
        <f t="shared" si="31"/>
        <v>0</v>
      </c>
      <c r="S79" s="569">
        <f t="shared" si="32"/>
        <v>0</v>
      </c>
      <c r="T79" s="569">
        <f t="shared" si="33"/>
        <v>0</v>
      </c>
      <c r="U79" s="569">
        <f t="shared" si="34"/>
        <v>0</v>
      </c>
      <c r="V79" s="443"/>
      <c r="W79" s="568">
        <f>SUMIF('DTR OCT-DEC''16'!$A$12:$A$306,'RAPPORT-DETAIL'!A79,'DTR OCT-DEC''16'!$J$12:$J$306)</f>
        <v>0</v>
      </c>
      <c r="X79" s="568">
        <f>SUMIF('DTR JAN-MAR17'!$A$12:$A$507,'RAPPORT-DETAIL'!A79,'DTR JAN-MAR17'!$J$12:$J$507)</f>
        <v>0</v>
      </c>
      <c r="Y79" s="568">
        <f>SUMIF('DTR APR-MAY''17'!$A$12:$A$419,'RAPPORT-DETAIL'!A79,'DTR APR-MAY''17'!$J$12:$J$419)</f>
        <v>0</v>
      </c>
      <c r="Z79" s="568">
        <f>SUMIF('DTR JUNE''17'!$A$12:$A$233,'RAPPORT-DETAIL'!A79,'DTR JUNE''17'!$J$12:$J$233)</f>
        <v>0</v>
      </c>
      <c r="AA79" s="568">
        <f>SUMIF('DTR JULY-AUGUST''17'!$A$12:$A$498,'RAPPORT-DETAIL'!A79,'DTR JULY-AUGUST''17'!$J$12:$J$498)</f>
        <v>0</v>
      </c>
      <c r="AB79" s="568">
        <f>SUMIF('DTR SEPTEMBER''17'!$A$12:$A$303,'RAPPORT-DETAIL'!A79,'DTR SEPTEMBER''17'!$J$12:$J$303)</f>
        <v>0</v>
      </c>
      <c r="AC79" s="568">
        <f>SUMIF('DTR OCT-NOV''17'!$A$12:$A$441,'RAPPORT-DETAIL'!A79,'DTR OCT-NOV''17'!$J$12:$J$441)</f>
        <v>0</v>
      </c>
      <c r="AD79" s="568">
        <f>SUMIF('DRT DEC''17'!$A$12:$A$306,'RAPPORT-DETAIL'!A79,'DRT DEC''17'!$J$12:$J$306)</f>
        <v>0</v>
      </c>
      <c r="AE79" s="568">
        <f>SUMIF('DTR JAN-FEB 2018'!$A$12:$A$448,'RAPPORT-DETAIL'!A79,'DTR JAN-FEB 2018'!$J$12:$J$448)</f>
        <v>0</v>
      </c>
      <c r="AF79" s="568">
        <f>SUMIF('DTR MARCH''18'!$A$12:$A$265,'RAPPORT-DETAIL'!A79,'DTR MARCH''18'!$J$12:$J$265)</f>
        <v>0</v>
      </c>
      <c r="AG79" s="568">
        <f>SUMIF('DTR APRIL''18'!$A$12:$A$206,'RAPPORT-DETAIL'!A79,'DTR APRIL''18'!$J$12:$J$206)</f>
        <v>0</v>
      </c>
      <c r="AH79" s="568">
        <f>SUMIF('DTR MAY''18'!A$12:$A$247,'RAPPORT-DETAIL'!A79,'DTR MAY''18'!$J$12:$J$247)</f>
        <v>0</v>
      </c>
      <c r="AI79" s="568">
        <f ca="1">SUMIF('DTR JUNE''18'!$A$12:$B$220,'RAPPORT-DETAIL'!A79,'DTR JUNE''18'!$J$12:$J$220)</f>
        <v>0</v>
      </c>
      <c r="AJ79" s="568">
        <f ca="1">SUMIF('DTR JULY''18'!$A$12:$B$253,'RAPPORT-DETAIL'!A79,'DTR JULY''18'!$J$12:$J$253)</f>
        <v>0</v>
      </c>
      <c r="AK79" s="568">
        <f>SUMIF('DTR AUGUST''18'!$A$12:$A$305,'RAPPORT-DETAIL'!A79,'DTR AUGUST''18'!$J$12:$J$305)</f>
        <v>0</v>
      </c>
      <c r="AL79" s="568">
        <f>SUMIF('DTR SEPTEMBER''18'!$A$12:$A$302,'RAPPORT-DETAIL'!A79,'DTR SEPTEMBER''18'!$J$12:$J$302)</f>
        <v>0</v>
      </c>
      <c r="AM79" s="568">
        <f>SUMIF('DTR-OCT-NOV''18'!$A$16:$A$703,'RAPPORT-DETAIL'!A79:A215,'DTR-OCT-NOV''18'!$J$16:$J$703)</f>
        <v>0</v>
      </c>
      <c r="AN79" s="568">
        <f>SUMIF('DTR-DEC''18'!$A$14:$A$560,'RAPPORT-DETAIL'!A79,'DTR-DEC''18'!$J$14:$J$560)</f>
        <v>0</v>
      </c>
      <c r="AO79" s="1359">
        <v>0.25</v>
      </c>
      <c r="AP79" s="568">
        <f t="shared" si="8"/>
        <v>0</v>
      </c>
      <c r="AQ79" s="565">
        <f t="shared" ca="1" si="35"/>
        <v>0</v>
      </c>
      <c r="AR79" s="1174" t="e">
        <f t="shared" ca="1" si="36"/>
        <v>#DIV/0!</v>
      </c>
      <c r="AS79" s="1174">
        <v>0.25</v>
      </c>
      <c r="AT79" s="1360">
        <f t="shared" ca="1" si="10"/>
        <v>0</v>
      </c>
      <c r="AU79" s="1393" t="s">
        <v>5106</v>
      </c>
    </row>
    <row r="80" spans="1:47" s="867" customFormat="1" ht="24">
      <c r="A80" s="507" t="s">
        <v>73</v>
      </c>
      <c r="B80" s="1469"/>
      <c r="C80" s="1394" t="s">
        <v>5109</v>
      </c>
      <c r="D80" s="437" t="s">
        <v>2152</v>
      </c>
      <c r="E80" s="1395" t="s">
        <v>381</v>
      </c>
      <c r="F80" s="1387">
        <v>1</v>
      </c>
      <c r="G80" s="1388">
        <v>0</v>
      </c>
      <c r="H80" s="1387">
        <v>0</v>
      </c>
      <c r="I80" s="1389">
        <v>0</v>
      </c>
      <c r="J80" s="1390">
        <v>0</v>
      </c>
      <c r="K80" s="1390">
        <v>0</v>
      </c>
      <c r="L80" s="1390">
        <v>0</v>
      </c>
      <c r="M80" s="1391">
        <v>0.25</v>
      </c>
      <c r="N80" s="1392">
        <f t="shared" si="5"/>
        <v>0</v>
      </c>
      <c r="O80" s="1092">
        <f t="shared" si="37"/>
        <v>0</v>
      </c>
      <c r="P80" s="1391">
        <v>0.25</v>
      </c>
      <c r="Q80" s="1392">
        <f t="shared" si="7"/>
        <v>0</v>
      </c>
      <c r="R80" s="1044">
        <f t="shared" si="31"/>
        <v>0</v>
      </c>
      <c r="S80" s="571">
        <f t="shared" si="32"/>
        <v>0</v>
      </c>
      <c r="T80" s="571">
        <f t="shared" si="33"/>
        <v>0</v>
      </c>
      <c r="U80" s="571">
        <f t="shared" si="34"/>
        <v>0</v>
      </c>
      <c r="V80" s="453"/>
      <c r="W80" s="568">
        <f>SUMIF('DTR OCT-DEC''16'!$A$12:$A$306,'RAPPORT-DETAIL'!A80,'DTR OCT-DEC''16'!$J$12:$J$306)</f>
        <v>0</v>
      </c>
      <c r="X80" s="568">
        <f>SUMIF('DTR JAN-MAR17'!$A$12:$A$507,'RAPPORT-DETAIL'!A80,'DTR JAN-MAR17'!$J$12:$J$507)</f>
        <v>0</v>
      </c>
      <c r="Y80" s="568">
        <f>SUMIF('DTR APR-MAY''17'!$A$12:$A$419,'RAPPORT-DETAIL'!A80,'DTR APR-MAY''17'!$J$12:$J$419)</f>
        <v>0</v>
      </c>
      <c r="Z80" s="568">
        <f>SUMIF('DTR JUNE''17'!$A$12:$A$233,'RAPPORT-DETAIL'!A80,'DTR JUNE''17'!$J$12:$J$233)</f>
        <v>0</v>
      </c>
      <c r="AA80" s="568">
        <f>SUMIF('DTR JULY-AUGUST''17'!$A$12:$A$498,'RAPPORT-DETAIL'!A80,'DTR JULY-AUGUST''17'!$J$12:$J$498)</f>
        <v>0</v>
      </c>
      <c r="AB80" s="568">
        <f>SUMIF('DTR SEPTEMBER''17'!$A$12:$A$303,'RAPPORT-DETAIL'!A80,'DTR SEPTEMBER''17'!$J$12:$J$303)</f>
        <v>0</v>
      </c>
      <c r="AC80" s="568">
        <f>SUMIF('DTR OCT-NOV''17'!$A$12:$A$441,'RAPPORT-DETAIL'!A80,'DTR OCT-NOV''17'!$J$12:$J$441)</f>
        <v>0</v>
      </c>
      <c r="AD80" s="568">
        <f>SUMIF('DRT DEC''17'!$A$12:$A$306,'RAPPORT-DETAIL'!A80,'DRT DEC''17'!$J$12:$J$306)</f>
        <v>0</v>
      </c>
      <c r="AE80" s="568">
        <f>SUMIF('DTR JAN-FEB 2018'!$A$12:$A$448,'RAPPORT-DETAIL'!A80,'DTR JAN-FEB 2018'!$J$12:$J$448)</f>
        <v>0</v>
      </c>
      <c r="AF80" s="568">
        <f>SUMIF('DTR MARCH''18'!$A$12:$A$265,'RAPPORT-DETAIL'!A80,'DTR MARCH''18'!$J$12:$J$265)</f>
        <v>0</v>
      </c>
      <c r="AG80" s="568">
        <f>SUMIF('DTR APRIL''18'!$A$12:$A$206,'RAPPORT-DETAIL'!A80,'DTR APRIL''18'!$J$12:$J$206)</f>
        <v>0</v>
      </c>
      <c r="AH80" s="568">
        <f>SUMIF('DTR MAY''18'!A$12:$A$247,'RAPPORT-DETAIL'!A80,'DTR MAY''18'!$J$12:$J$247)</f>
        <v>0</v>
      </c>
      <c r="AI80" s="568">
        <f ca="1">SUMIF('DTR JUNE''18'!$A$12:$B$220,'RAPPORT-DETAIL'!A80,'DTR JUNE''18'!$J$12:$J$220)</f>
        <v>0</v>
      </c>
      <c r="AJ80" s="568">
        <f ca="1">SUMIF('DTR JULY''18'!$A$12:$B$253,'RAPPORT-DETAIL'!A80,'DTR JULY''18'!$J$12:$J$253)</f>
        <v>0</v>
      </c>
      <c r="AK80" s="568">
        <f>SUMIF('DTR AUGUST''18'!$A$12:$A$305,'RAPPORT-DETAIL'!A80,'DTR AUGUST''18'!$J$12:$J$305)</f>
        <v>0</v>
      </c>
      <c r="AL80" s="568">
        <f>SUMIF('DTR SEPTEMBER''18'!$A$12:$A$302,'RAPPORT-DETAIL'!A80,'DTR SEPTEMBER''18'!$J$12:$J$302)</f>
        <v>0</v>
      </c>
      <c r="AM80" s="568">
        <f>SUMIF('DTR-OCT-NOV''18'!$A$16:$A$703,'RAPPORT-DETAIL'!A80:A216,'DTR-OCT-NOV''18'!$J$16:$J$703)</f>
        <v>0</v>
      </c>
      <c r="AN80" s="568">
        <f>SUMIF('DTR-DEC''18'!$A$14:$A$560,'RAPPORT-DETAIL'!A80,'DTR-DEC''18'!$J$14:$J$560)</f>
        <v>0</v>
      </c>
      <c r="AO80" s="1359">
        <v>0.25</v>
      </c>
      <c r="AP80" s="568">
        <f t="shared" si="8"/>
        <v>0</v>
      </c>
      <c r="AQ80" s="565">
        <f t="shared" ca="1" si="35"/>
        <v>0</v>
      </c>
      <c r="AR80" s="1174" t="e">
        <f t="shared" ca="1" si="36"/>
        <v>#DIV/0!</v>
      </c>
      <c r="AS80" s="1174">
        <v>0.25</v>
      </c>
      <c r="AT80" s="1360">
        <f t="shared" ca="1" si="10"/>
        <v>0</v>
      </c>
      <c r="AU80" s="1393" t="s">
        <v>5106</v>
      </c>
    </row>
    <row r="81" spans="1:47" s="867" customFormat="1" ht="24">
      <c r="A81" s="507" t="s">
        <v>89</v>
      </c>
      <c r="B81" s="1469"/>
      <c r="C81" s="1030" t="s">
        <v>5110</v>
      </c>
      <c r="D81" s="437" t="s">
        <v>2152</v>
      </c>
      <c r="E81" s="1386" t="s">
        <v>381</v>
      </c>
      <c r="F81" s="1387">
        <v>0</v>
      </c>
      <c r="G81" s="1388">
        <v>0</v>
      </c>
      <c r="H81" s="1387">
        <v>0</v>
      </c>
      <c r="I81" s="1389">
        <f>F81*G81</f>
        <v>0</v>
      </c>
      <c r="J81" s="1390">
        <v>0</v>
      </c>
      <c r="K81" s="1390">
        <v>0</v>
      </c>
      <c r="L81" s="1390">
        <v>0</v>
      </c>
      <c r="M81" s="1391">
        <v>0.25</v>
      </c>
      <c r="N81" s="1392">
        <f t="shared" si="5"/>
        <v>0</v>
      </c>
      <c r="O81" s="1092">
        <f t="shared" si="37"/>
        <v>0</v>
      </c>
      <c r="P81" s="1391">
        <v>0.25</v>
      </c>
      <c r="Q81" s="1392">
        <f t="shared" si="7"/>
        <v>0</v>
      </c>
      <c r="R81" s="1044">
        <f t="shared" si="31"/>
        <v>0</v>
      </c>
      <c r="S81" s="585"/>
      <c r="T81" s="585"/>
      <c r="U81" s="1396"/>
      <c r="V81" s="869"/>
      <c r="W81" s="568">
        <f>SUMIF('DTR OCT-DEC''16'!$A$12:$A$306,'RAPPORT-DETAIL'!A81,'DTR OCT-DEC''16'!$J$12:$J$306)</f>
        <v>0</v>
      </c>
      <c r="X81" s="568">
        <f>SUMIF('DTR JAN-MAR17'!$A$12:$A$507,'RAPPORT-DETAIL'!A81,'DTR JAN-MAR17'!$J$12:$J$507)</f>
        <v>0</v>
      </c>
      <c r="Y81" s="568">
        <f>SUMIF('DTR APR-MAY''17'!$A$12:$A$419,'RAPPORT-DETAIL'!A81,'DTR APR-MAY''17'!$J$12:$J$419)</f>
        <v>0</v>
      </c>
      <c r="Z81" s="568">
        <f>SUMIF('DTR JUNE''17'!$A$12:$A$233,'RAPPORT-DETAIL'!A81,'DTR JUNE''17'!$J$12:$J$233)</f>
        <v>0</v>
      </c>
      <c r="AA81" s="568">
        <f>SUMIF('DTR JULY-AUGUST''17'!$A$12:$A$498,'RAPPORT-DETAIL'!A81,'DTR JULY-AUGUST''17'!$J$12:$J$498)</f>
        <v>0</v>
      </c>
      <c r="AB81" s="568">
        <f>SUMIF('DTR SEPTEMBER''17'!$A$12:$A$303,'RAPPORT-DETAIL'!A81,'DTR SEPTEMBER''17'!$J$12:$J$303)</f>
        <v>0</v>
      </c>
      <c r="AC81" s="568">
        <f>SUMIF('DTR OCT-NOV''17'!$A$12:$A$441,'RAPPORT-DETAIL'!A81,'DTR OCT-NOV''17'!$J$12:$J$441)</f>
        <v>0</v>
      </c>
      <c r="AD81" s="568">
        <f>SUMIF('DRT DEC''17'!$A$12:$A$306,'RAPPORT-DETAIL'!A81,'DRT DEC''17'!$J$12:$J$306)</f>
        <v>0</v>
      </c>
      <c r="AE81" s="568">
        <f>SUMIF('DTR JAN-FEB 2018'!$A$12:$A$448,'RAPPORT-DETAIL'!A81,'DTR JAN-FEB 2018'!$J$12:$J$448)</f>
        <v>0</v>
      </c>
      <c r="AF81" s="568">
        <f>SUMIF('DTR MARCH''18'!$A$12:$A$265,'RAPPORT-DETAIL'!A81,'DTR MARCH''18'!$J$12:$J$265)</f>
        <v>0</v>
      </c>
      <c r="AG81" s="568">
        <f>SUMIF('DTR APRIL''18'!$A$12:$A$206,'RAPPORT-DETAIL'!A81,'DTR APRIL''18'!$J$12:$J$206)</f>
        <v>0</v>
      </c>
      <c r="AH81" s="568">
        <f>SUMIF('DTR MAY''18'!A$12:$A$247,'RAPPORT-DETAIL'!A81,'DTR MAY''18'!$J$12:$J$247)</f>
        <v>0</v>
      </c>
      <c r="AI81" s="568">
        <f ca="1">SUMIF('DTR JUNE''18'!$A$12:$B$220,'RAPPORT-DETAIL'!A81,'DTR JUNE''18'!$J$12:$J$220)</f>
        <v>0</v>
      </c>
      <c r="AJ81" s="568">
        <f ca="1">SUMIF('DTR JULY''18'!$A$12:$B$253,'RAPPORT-DETAIL'!A81,'DTR JULY''18'!$J$12:$J$253)</f>
        <v>0</v>
      </c>
      <c r="AK81" s="568">
        <f>SUMIF('DTR AUGUST''18'!$A$12:$A$305,'RAPPORT-DETAIL'!A81,'DTR AUGUST''18'!$J$12:$J$305)</f>
        <v>0</v>
      </c>
      <c r="AL81" s="568">
        <f>SUMIF('DTR SEPTEMBER''18'!$A$12:$A$302,'RAPPORT-DETAIL'!A81,'DTR SEPTEMBER''18'!$J$12:$J$302)</f>
        <v>0</v>
      </c>
      <c r="AM81" s="568">
        <f>SUMIF('DTR-OCT-NOV''18'!$A$16:$A$703,'RAPPORT-DETAIL'!A81:A217,'DTR-OCT-NOV''18'!$J$16:$J$703)</f>
        <v>0</v>
      </c>
      <c r="AN81" s="568">
        <f>SUMIF('DTR-DEC''18'!$A$14:$A$560,'RAPPORT-DETAIL'!A81,'DTR-DEC''18'!$J$14:$J$560)</f>
        <v>0</v>
      </c>
      <c r="AO81" s="1359">
        <v>0.25</v>
      </c>
      <c r="AP81" s="568">
        <f t="shared" si="8"/>
        <v>0</v>
      </c>
      <c r="AQ81" s="565">
        <f t="shared" ca="1" si="35"/>
        <v>0</v>
      </c>
      <c r="AR81" s="1174" t="e">
        <f t="shared" ca="1" si="36"/>
        <v>#DIV/0!</v>
      </c>
      <c r="AS81" s="1174">
        <v>0.25</v>
      </c>
      <c r="AT81" s="1360">
        <f t="shared" ca="1" si="10"/>
        <v>0</v>
      </c>
      <c r="AU81" s="1393" t="s">
        <v>5106</v>
      </c>
    </row>
    <row r="82" spans="1:47" s="867" customFormat="1" ht="24">
      <c r="A82" s="507" t="s">
        <v>96</v>
      </c>
      <c r="B82" s="1469"/>
      <c r="C82" s="1394" t="s">
        <v>5111</v>
      </c>
      <c r="D82" s="437" t="s">
        <v>2152</v>
      </c>
      <c r="E82" s="1386" t="s">
        <v>2153</v>
      </c>
      <c r="F82" s="1387">
        <v>0</v>
      </c>
      <c r="G82" s="1388">
        <v>0</v>
      </c>
      <c r="H82" s="1387">
        <v>0</v>
      </c>
      <c r="I82" s="1389">
        <f>F82*G82</f>
        <v>0</v>
      </c>
      <c r="J82" s="1390">
        <v>0</v>
      </c>
      <c r="K82" s="1390">
        <v>0</v>
      </c>
      <c r="L82" s="1390">
        <v>0</v>
      </c>
      <c r="M82" s="1391">
        <v>0.25</v>
      </c>
      <c r="N82" s="1392">
        <f t="shared" si="5"/>
        <v>0</v>
      </c>
      <c r="O82" s="1092">
        <f t="shared" si="37"/>
        <v>0</v>
      </c>
      <c r="P82" s="1391">
        <v>0.25</v>
      </c>
      <c r="Q82" s="1392">
        <f t="shared" si="7"/>
        <v>0</v>
      </c>
      <c r="R82" s="1044">
        <f t="shared" si="31"/>
        <v>0</v>
      </c>
      <c r="S82" s="585">
        <f t="shared" ref="S82:S91" si="38">I82/$C$4</f>
        <v>0</v>
      </c>
      <c r="T82" s="585">
        <f t="shared" ref="T82:T91" si="39">O82/$C$4</f>
        <v>0</v>
      </c>
      <c r="U82" s="1396">
        <f t="shared" ref="U82:U91" si="40">S82+T82</f>
        <v>0</v>
      </c>
      <c r="V82" s="869"/>
      <c r="W82" s="568">
        <f>SUMIF('DTR OCT-DEC''16'!$A$12:$A$306,'RAPPORT-DETAIL'!A82,'DTR OCT-DEC''16'!$J$12:$J$306)</f>
        <v>0</v>
      </c>
      <c r="X82" s="568">
        <f>SUMIF('DTR JAN-MAR17'!$A$12:$A$507,'RAPPORT-DETAIL'!A82,'DTR JAN-MAR17'!$J$12:$J$507)</f>
        <v>0</v>
      </c>
      <c r="Y82" s="568">
        <f>SUMIF('DTR APR-MAY''17'!$A$12:$A$419,'RAPPORT-DETAIL'!A82,'DTR APR-MAY''17'!$J$12:$J$419)</f>
        <v>0</v>
      </c>
      <c r="Z82" s="568">
        <f>SUMIF('DTR JUNE''17'!$A$12:$A$233,'RAPPORT-DETAIL'!A82,'DTR JUNE''17'!$J$12:$J$233)</f>
        <v>0</v>
      </c>
      <c r="AA82" s="568">
        <f>SUMIF('DTR JULY-AUGUST''17'!$A$12:$A$498,'RAPPORT-DETAIL'!A82,'DTR JULY-AUGUST''17'!$J$12:$J$498)</f>
        <v>287.32</v>
      </c>
      <c r="AB82" s="568">
        <f>SUMIF('DTR SEPTEMBER''17'!$A$12:$A$303,'RAPPORT-DETAIL'!A82,'DTR SEPTEMBER''17'!$J$12:$J$303)</f>
        <v>0</v>
      </c>
      <c r="AC82" s="568">
        <f>SUMIF('DTR OCT-NOV''17'!$A$12:$A$441,'RAPPORT-DETAIL'!A82,'DTR OCT-NOV''17'!$J$12:$J$441)</f>
        <v>0</v>
      </c>
      <c r="AD82" s="568">
        <f>SUMIF('DRT DEC''17'!$A$12:$A$306,'RAPPORT-DETAIL'!A82,'DRT DEC''17'!$J$12:$J$306)</f>
        <v>0</v>
      </c>
      <c r="AE82" s="568">
        <f>SUMIF('DTR JAN-FEB 2018'!$A$12:$A$448,'RAPPORT-DETAIL'!A82,'DTR JAN-FEB 2018'!$J$12:$J$448)</f>
        <v>0</v>
      </c>
      <c r="AF82" s="568">
        <f>SUMIF('DTR MARCH''18'!$A$12:$A$265,'RAPPORT-DETAIL'!A82,'DTR MARCH''18'!$J$12:$J$265)</f>
        <v>0</v>
      </c>
      <c r="AG82" s="568">
        <f>SUMIF('DTR APRIL''18'!$A$12:$A$206,'RAPPORT-DETAIL'!A82,'DTR APRIL''18'!$J$12:$J$206)</f>
        <v>0</v>
      </c>
      <c r="AH82" s="568">
        <f>SUMIF('DTR MAY''18'!A$12:$A$247,'RAPPORT-DETAIL'!A82,'DTR MAY''18'!$J$12:$J$247)</f>
        <v>0</v>
      </c>
      <c r="AI82" s="568">
        <f ca="1">SUMIF('DTR JUNE''18'!$A$12:$B$220,'RAPPORT-DETAIL'!A82,'DTR JUNE''18'!$J$12:$J$220)</f>
        <v>0</v>
      </c>
      <c r="AJ82" s="568">
        <f ca="1">SUMIF('DTR JULY''18'!$A$12:$B$253,'RAPPORT-DETAIL'!A82,'DTR JULY''18'!$J$12:$J$253)</f>
        <v>0</v>
      </c>
      <c r="AK82" s="568">
        <f>SUMIF('DTR AUGUST''18'!$A$12:$A$305,'RAPPORT-DETAIL'!A82,'DTR AUGUST''18'!$J$12:$J$305)</f>
        <v>0</v>
      </c>
      <c r="AL82" s="568">
        <f>SUMIF('DTR SEPTEMBER''18'!$A$12:$A$302,'RAPPORT-DETAIL'!A82,'DTR SEPTEMBER''18'!$J$12:$J$302)</f>
        <v>0</v>
      </c>
      <c r="AM82" s="568">
        <f>SUMIF('DTR-OCT-NOV''18'!$A$16:$A$703,'RAPPORT-DETAIL'!A82:A218,'DTR-OCT-NOV''18'!$J$16:$J$703)</f>
        <v>0</v>
      </c>
      <c r="AN82" s="568">
        <f>SUMIF('DTR-DEC''18'!$A$14:$A$560,'RAPPORT-DETAIL'!A82,'DTR-DEC''18'!$J$14:$J$560)</f>
        <v>0</v>
      </c>
      <c r="AO82" s="1359">
        <v>0.25</v>
      </c>
      <c r="AP82" s="568">
        <f t="shared" si="8"/>
        <v>0</v>
      </c>
      <c r="AQ82" s="565">
        <f t="shared" ca="1" si="35"/>
        <v>287.32</v>
      </c>
      <c r="AR82" s="1174" t="e">
        <f t="shared" ca="1" si="36"/>
        <v>#DIV/0!</v>
      </c>
      <c r="AS82" s="1174">
        <v>0.25</v>
      </c>
      <c r="AT82" s="1360">
        <f t="shared" ca="1" si="10"/>
        <v>71.83</v>
      </c>
      <c r="AU82" s="1393" t="s">
        <v>5106</v>
      </c>
    </row>
    <row r="83" spans="1:47" s="867" customFormat="1" ht="24">
      <c r="A83" s="507" t="s">
        <v>97</v>
      </c>
      <c r="B83" s="1469"/>
      <c r="C83" s="1394" t="s">
        <v>5111</v>
      </c>
      <c r="D83" s="437" t="s">
        <v>2152</v>
      </c>
      <c r="E83" s="1386" t="s">
        <v>2153</v>
      </c>
      <c r="F83" s="1387">
        <v>0</v>
      </c>
      <c r="G83" s="1388">
        <v>0</v>
      </c>
      <c r="H83" s="1387">
        <v>0</v>
      </c>
      <c r="I83" s="1389">
        <f>F83*G83</f>
        <v>0</v>
      </c>
      <c r="J83" s="1390">
        <v>0</v>
      </c>
      <c r="K83" s="1390">
        <v>0</v>
      </c>
      <c r="L83" s="1390">
        <v>0</v>
      </c>
      <c r="M83" s="1391">
        <v>0.25</v>
      </c>
      <c r="N83" s="1392">
        <f t="shared" si="5"/>
        <v>0</v>
      </c>
      <c r="O83" s="1092">
        <f t="shared" si="37"/>
        <v>0</v>
      </c>
      <c r="P83" s="1391">
        <v>0.25</v>
      </c>
      <c r="Q83" s="1392">
        <f t="shared" si="7"/>
        <v>0</v>
      </c>
      <c r="R83" s="1044">
        <f t="shared" si="31"/>
        <v>0</v>
      </c>
      <c r="S83" s="585">
        <f t="shared" si="38"/>
        <v>0</v>
      </c>
      <c r="T83" s="585">
        <f t="shared" si="39"/>
        <v>0</v>
      </c>
      <c r="U83" s="1396">
        <f t="shared" si="40"/>
        <v>0</v>
      </c>
      <c r="V83" s="869"/>
      <c r="W83" s="568">
        <f>SUMIF('DTR OCT-DEC''16'!$A$12:$A$306,'RAPPORT-DETAIL'!A83,'DTR OCT-DEC''16'!$J$12:$J$306)</f>
        <v>0</v>
      </c>
      <c r="X83" s="568">
        <f>SUMIF('DTR JAN-MAR17'!$A$12:$A$507,'RAPPORT-DETAIL'!A83,'DTR JAN-MAR17'!$J$12:$J$507)</f>
        <v>0</v>
      </c>
      <c r="Y83" s="568">
        <f>SUMIF('DTR APR-MAY''17'!$A$12:$A$419,'RAPPORT-DETAIL'!A83,'DTR APR-MAY''17'!$J$12:$J$419)</f>
        <v>0</v>
      </c>
      <c r="Z83" s="568">
        <f>SUMIF('DTR JUNE''17'!$A$12:$A$233,'RAPPORT-DETAIL'!A83,'DTR JUNE''17'!$J$12:$J$233)</f>
        <v>0</v>
      </c>
      <c r="AA83" s="568">
        <f>SUMIF('DTR JULY-AUGUST''17'!$A$12:$A$498,'RAPPORT-DETAIL'!A83,'DTR JULY-AUGUST''17'!$J$12:$J$498)</f>
        <v>0</v>
      </c>
      <c r="AB83" s="568">
        <f>SUMIF('DTR SEPTEMBER''17'!$A$12:$A$303,'RAPPORT-DETAIL'!A83,'DTR SEPTEMBER''17'!$J$12:$J$303)</f>
        <v>0</v>
      </c>
      <c r="AC83" s="568">
        <f>SUMIF('DTR OCT-NOV''17'!$A$12:$A$441,'RAPPORT-DETAIL'!A83,'DTR OCT-NOV''17'!$J$12:$J$441)</f>
        <v>0</v>
      </c>
      <c r="AD83" s="568">
        <f>SUMIF('DRT DEC''17'!$A$12:$A$306,'RAPPORT-DETAIL'!A83,'DRT DEC''17'!$J$12:$J$306)</f>
        <v>0</v>
      </c>
      <c r="AE83" s="568">
        <f>SUMIF('DTR JAN-FEB 2018'!$A$12:$A$448,'RAPPORT-DETAIL'!A83,'DTR JAN-FEB 2018'!$J$12:$J$448)</f>
        <v>0</v>
      </c>
      <c r="AF83" s="568">
        <f>SUMIF('DTR MARCH''18'!$A$12:$A$265,'RAPPORT-DETAIL'!A83,'DTR MARCH''18'!$J$12:$J$265)</f>
        <v>0</v>
      </c>
      <c r="AG83" s="568">
        <f>SUMIF('DTR APRIL''18'!$A$12:$A$206,'RAPPORT-DETAIL'!A83,'DTR APRIL''18'!$J$12:$J$206)</f>
        <v>0</v>
      </c>
      <c r="AH83" s="568">
        <f>SUMIF('DTR MAY''18'!A$12:$A$247,'RAPPORT-DETAIL'!A83,'DTR MAY''18'!$J$12:$J$247)</f>
        <v>0</v>
      </c>
      <c r="AI83" s="568">
        <f ca="1">SUMIF('DTR JUNE''18'!$A$12:$B$220,'RAPPORT-DETAIL'!A83,'DTR JUNE''18'!$J$12:$J$220)</f>
        <v>0</v>
      </c>
      <c r="AJ83" s="568">
        <f ca="1">SUMIF('DTR JULY''18'!$A$12:$B$253,'RAPPORT-DETAIL'!A83,'DTR JULY''18'!$J$12:$J$253)</f>
        <v>0</v>
      </c>
      <c r="AK83" s="568">
        <f>SUMIF('DTR AUGUST''18'!$A$12:$A$305,'RAPPORT-DETAIL'!A83,'DTR AUGUST''18'!$J$12:$J$305)</f>
        <v>0</v>
      </c>
      <c r="AL83" s="568">
        <f>SUMIF('DTR SEPTEMBER''18'!$A$12:$A$302,'RAPPORT-DETAIL'!A83,'DTR SEPTEMBER''18'!$J$12:$J$302)</f>
        <v>0</v>
      </c>
      <c r="AM83" s="568">
        <f>SUMIF('DTR-OCT-NOV''18'!$A$16:$A$703,'RAPPORT-DETAIL'!A83:A219,'DTR-OCT-NOV''18'!$J$16:$J$703)</f>
        <v>0</v>
      </c>
      <c r="AN83" s="568">
        <f>SUMIF('DTR-DEC''18'!$A$14:$A$560,'RAPPORT-DETAIL'!A83,'DTR-DEC''18'!$J$14:$J$560)</f>
        <v>0</v>
      </c>
      <c r="AO83" s="1359">
        <v>0.25</v>
      </c>
      <c r="AP83" s="568">
        <f t="shared" si="8"/>
        <v>0</v>
      </c>
      <c r="AQ83" s="565">
        <f t="shared" ca="1" si="35"/>
        <v>0</v>
      </c>
      <c r="AR83" s="1174" t="e">
        <f t="shared" ca="1" si="36"/>
        <v>#DIV/0!</v>
      </c>
      <c r="AS83" s="1174">
        <v>0.25</v>
      </c>
      <c r="AT83" s="1360">
        <f t="shared" ca="1" si="10"/>
        <v>0</v>
      </c>
      <c r="AU83" s="1393" t="s">
        <v>5106</v>
      </c>
    </row>
    <row r="84" spans="1:47" s="867" customFormat="1" ht="24">
      <c r="A84" s="507" t="s">
        <v>98</v>
      </c>
      <c r="B84" s="1469"/>
      <c r="C84" s="1030" t="s">
        <v>5112</v>
      </c>
      <c r="D84" s="437" t="s">
        <v>2152</v>
      </c>
      <c r="E84" s="1386" t="s">
        <v>2214</v>
      </c>
      <c r="F84" s="1387">
        <v>0</v>
      </c>
      <c r="G84" s="1388">
        <v>0</v>
      </c>
      <c r="H84" s="1387">
        <v>0</v>
      </c>
      <c r="I84" s="1389">
        <f>F84*G84</f>
        <v>0</v>
      </c>
      <c r="J84" s="1390">
        <v>0</v>
      </c>
      <c r="K84" s="1390">
        <v>0</v>
      </c>
      <c r="L84" s="1390">
        <v>0</v>
      </c>
      <c r="M84" s="1391">
        <v>0.25</v>
      </c>
      <c r="N84" s="1392">
        <f t="shared" si="5"/>
        <v>0</v>
      </c>
      <c r="O84" s="1092">
        <f t="shared" si="37"/>
        <v>0</v>
      </c>
      <c r="P84" s="1391">
        <v>0.25</v>
      </c>
      <c r="Q84" s="1392">
        <f t="shared" si="7"/>
        <v>0</v>
      </c>
      <c r="R84" s="1044">
        <f t="shared" si="31"/>
        <v>0</v>
      </c>
      <c r="S84" s="585">
        <f t="shared" si="38"/>
        <v>0</v>
      </c>
      <c r="T84" s="585">
        <f t="shared" si="39"/>
        <v>0</v>
      </c>
      <c r="U84" s="1396">
        <f t="shared" si="40"/>
        <v>0</v>
      </c>
      <c r="V84" s="869"/>
      <c r="W84" s="568">
        <f>SUMIF('DTR OCT-DEC''16'!$A$12:$A$306,'RAPPORT-DETAIL'!A84,'DTR OCT-DEC''16'!$J$12:$J$306)</f>
        <v>0</v>
      </c>
      <c r="X84" s="568">
        <f>SUMIF('DTR JAN-MAR17'!$A$12:$A$507,'RAPPORT-DETAIL'!A84,'DTR JAN-MAR17'!$J$12:$J$507)</f>
        <v>0</v>
      </c>
      <c r="Y84" s="568">
        <f>SUMIF('DTR APR-MAY''17'!$A$12:$A$419,'RAPPORT-DETAIL'!A84,'DTR APR-MAY''17'!$J$12:$J$419)</f>
        <v>0</v>
      </c>
      <c r="Z84" s="568">
        <f>SUMIF('DTR JUNE''17'!$A$12:$A$233,'RAPPORT-DETAIL'!A84,'DTR JUNE''17'!$J$12:$J$233)</f>
        <v>0</v>
      </c>
      <c r="AA84" s="568">
        <f>SUMIF('DTR JULY-AUGUST''17'!$A$12:$A$498,'RAPPORT-DETAIL'!A84,'DTR JULY-AUGUST''17'!$J$12:$J$498)</f>
        <v>0</v>
      </c>
      <c r="AB84" s="568">
        <f>SUMIF('DTR SEPTEMBER''17'!$A$12:$A$303,'RAPPORT-DETAIL'!A84,'DTR SEPTEMBER''17'!$J$12:$J$303)</f>
        <v>0</v>
      </c>
      <c r="AC84" s="568">
        <f>SUMIF('DTR OCT-NOV''17'!$A$12:$A$441,'RAPPORT-DETAIL'!A84,'DTR OCT-NOV''17'!$J$12:$J$441)</f>
        <v>0</v>
      </c>
      <c r="AD84" s="568">
        <f>SUMIF('DRT DEC''17'!$A$12:$A$306,'RAPPORT-DETAIL'!A84,'DRT DEC''17'!$J$12:$J$306)</f>
        <v>0</v>
      </c>
      <c r="AE84" s="568">
        <f>SUMIF('DTR JAN-FEB 2018'!$A$12:$A$448,'RAPPORT-DETAIL'!A84,'DTR JAN-FEB 2018'!$J$12:$J$448)</f>
        <v>0</v>
      </c>
      <c r="AF84" s="568">
        <f>SUMIF('DTR MARCH''18'!$A$12:$A$265,'RAPPORT-DETAIL'!A84,'DTR MARCH''18'!$J$12:$J$265)</f>
        <v>0</v>
      </c>
      <c r="AG84" s="568">
        <f>SUMIF('DTR APRIL''18'!$A$12:$A$206,'RAPPORT-DETAIL'!A84,'DTR APRIL''18'!$J$12:$J$206)</f>
        <v>0</v>
      </c>
      <c r="AH84" s="568">
        <f>SUMIF('DTR MAY''18'!A$12:$A$247,'RAPPORT-DETAIL'!A84,'DTR MAY''18'!$J$12:$J$247)</f>
        <v>0</v>
      </c>
      <c r="AI84" s="568">
        <f ca="1">SUMIF('DTR JUNE''18'!$A$12:$B$220,'RAPPORT-DETAIL'!A84,'DTR JUNE''18'!$J$12:$J$220)</f>
        <v>0</v>
      </c>
      <c r="AJ84" s="568">
        <f ca="1">SUMIF('DTR JULY''18'!$A$12:$B$253,'RAPPORT-DETAIL'!A84,'DTR JULY''18'!$J$12:$J$253)</f>
        <v>0</v>
      </c>
      <c r="AK84" s="568">
        <f>SUMIF('DTR AUGUST''18'!$A$12:$A$305,'RAPPORT-DETAIL'!A84,'DTR AUGUST''18'!$J$12:$J$305)</f>
        <v>0</v>
      </c>
      <c r="AL84" s="568">
        <f>SUMIF('DTR SEPTEMBER''18'!$A$12:$A$302,'RAPPORT-DETAIL'!A84,'DTR SEPTEMBER''18'!$J$12:$J$302)</f>
        <v>0</v>
      </c>
      <c r="AM84" s="568">
        <f>SUMIF('DTR-OCT-NOV''18'!$A$16:$A$703,'RAPPORT-DETAIL'!A84:A220,'DTR-OCT-NOV''18'!$J$16:$J$703)</f>
        <v>0</v>
      </c>
      <c r="AN84" s="568">
        <f>SUMIF('DTR-DEC''18'!$A$14:$A$560,'RAPPORT-DETAIL'!A84,'DTR-DEC''18'!$J$14:$J$560)</f>
        <v>0</v>
      </c>
      <c r="AO84" s="1359">
        <v>0.25</v>
      </c>
      <c r="AP84" s="568">
        <f t="shared" si="8"/>
        <v>0</v>
      </c>
      <c r="AQ84" s="565">
        <f t="shared" ca="1" si="35"/>
        <v>0</v>
      </c>
      <c r="AR84" s="1174" t="e">
        <f t="shared" ca="1" si="36"/>
        <v>#DIV/0!</v>
      </c>
      <c r="AS84" s="1174">
        <v>0.25</v>
      </c>
      <c r="AT84" s="1360">
        <f t="shared" ca="1" si="10"/>
        <v>0</v>
      </c>
      <c r="AU84" s="1393" t="s">
        <v>5106</v>
      </c>
    </row>
    <row r="85" spans="1:47" s="867" customFormat="1" ht="24">
      <c r="A85" s="507" t="s">
        <v>99</v>
      </c>
      <c r="B85" s="1469"/>
      <c r="C85" s="1030" t="s">
        <v>5113</v>
      </c>
      <c r="D85" s="437" t="s">
        <v>2152</v>
      </c>
      <c r="E85" s="1386" t="s">
        <v>2214</v>
      </c>
      <c r="F85" s="1387">
        <v>0</v>
      </c>
      <c r="G85" s="1388">
        <v>0</v>
      </c>
      <c r="H85" s="1387">
        <v>0</v>
      </c>
      <c r="I85" s="1389">
        <f>F85*G85</f>
        <v>0</v>
      </c>
      <c r="J85" s="1390">
        <v>0</v>
      </c>
      <c r="K85" s="1390">
        <v>0</v>
      </c>
      <c r="L85" s="1390">
        <v>0</v>
      </c>
      <c r="M85" s="1391">
        <v>0.25</v>
      </c>
      <c r="N85" s="1392">
        <f t="shared" si="5"/>
        <v>0</v>
      </c>
      <c r="O85" s="1092">
        <f t="shared" si="37"/>
        <v>0</v>
      </c>
      <c r="P85" s="1391">
        <v>0.25</v>
      </c>
      <c r="Q85" s="1392">
        <f t="shared" si="7"/>
        <v>0</v>
      </c>
      <c r="R85" s="1044">
        <f t="shared" si="31"/>
        <v>0</v>
      </c>
      <c r="S85" s="585">
        <f t="shared" si="38"/>
        <v>0</v>
      </c>
      <c r="T85" s="585">
        <f t="shared" si="39"/>
        <v>0</v>
      </c>
      <c r="U85" s="1396">
        <f t="shared" si="40"/>
        <v>0</v>
      </c>
      <c r="V85" s="873"/>
      <c r="W85" s="568">
        <f>SUMIF('DTR OCT-DEC''16'!$A$12:$A$306,'RAPPORT-DETAIL'!A85,'DTR OCT-DEC''16'!$J$12:$J$306)</f>
        <v>0</v>
      </c>
      <c r="X85" s="568">
        <f>SUMIF('DTR JAN-MAR17'!$A$12:$A$507,'RAPPORT-DETAIL'!A85,'DTR JAN-MAR17'!$J$12:$J$507)</f>
        <v>0</v>
      </c>
      <c r="Y85" s="568">
        <f>SUMIF('DTR APR-MAY''17'!$A$12:$A$419,'RAPPORT-DETAIL'!A85,'DTR APR-MAY''17'!$J$12:$J$419)</f>
        <v>0</v>
      </c>
      <c r="Z85" s="568">
        <f>SUMIF('DTR JUNE''17'!$A$12:$A$233,'RAPPORT-DETAIL'!A85,'DTR JUNE''17'!$J$12:$J$233)</f>
        <v>0</v>
      </c>
      <c r="AA85" s="568">
        <f>SUMIF('DTR JULY-AUGUST''17'!$A$12:$A$498,'RAPPORT-DETAIL'!A85,'DTR JULY-AUGUST''17'!$J$12:$J$498)</f>
        <v>0</v>
      </c>
      <c r="AB85" s="568">
        <f>SUMIF('DTR SEPTEMBER''17'!$A$12:$A$303,'RAPPORT-DETAIL'!A85,'DTR SEPTEMBER''17'!$J$12:$J$303)</f>
        <v>0</v>
      </c>
      <c r="AC85" s="568">
        <f>SUMIF('DTR OCT-NOV''17'!$A$12:$A$441,'RAPPORT-DETAIL'!A85,'DTR OCT-NOV''17'!$J$12:$J$441)</f>
        <v>0</v>
      </c>
      <c r="AD85" s="568">
        <f>SUMIF('DRT DEC''17'!$A$12:$A$306,'RAPPORT-DETAIL'!A85,'DRT DEC''17'!$J$12:$J$306)</f>
        <v>0</v>
      </c>
      <c r="AE85" s="568">
        <f>SUMIF('DTR JAN-FEB 2018'!$A$12:$A$448,'RAPPORT-DETAIL'!A85,'DTR JAN-FEB 2018'!$J$12:$J$448)</f>
        <v>0</v>
      </c>
      <c r="AF85" s="568">
        <f>SUMIF('DTR MARCH''18'!$A$12:$A$265,'RAPPORT-DETAIL'!A85,'DTR MARCH''18'!$J$12:$J$265)</f>
        <v>0</v>
      </c>
      <c r="AG85" s="568">
        <f>SUMIF('DTR APRIL''18'!$A$12:$A$206,'RAPPORT-DETAIL'!A85,'DTR APRIL''18'!$J$12:$J$206)</f>
        <v>0</v>
      </c>
      <c r="AH85" s="568">
        <f>SUMIF('DTR MAY''18'!A$12:$A$247,'RAPPORT-DETAIL'!A85,'DTR MAY''18'!$J$12:$J$247)</f>
        <v>0</v>
      </c>
      <c r="AI85" s="568">
        <f ca="1">SUMIF('DTR JUNE''18'!$A$12:$B$220,'RAPPORT-DETAIL'!A85,'DTR JUNE''18'!$J$12:$J$220)</f>
        <v>12.8</v>
      </c>
      <c r="AJ85" s="568">
        <f ca="1">SUMIF('DTR JULY''18'!$A$12:$B$253,'RAPPORT-DETAIL'!A85,'DTR JULY''18'!$J$12:$J$253)</f>
        <v>0</v>
      </c>
      <c r="AK85" s="568">
        <f>SUMIF('DTR AUGUST''18'!$A$12:$A$305,'RAPPORT-DETAIL'!A85,'DTR AUGUST''18'!$J$12:$J$305)</f>
        <v>0</v>
      </c>
      <c r="AL85" s="568">
        <f>SUMIF('DTR SEPTEMBER''18'!$A$12:$A$302,'RAPPORT-DETAIL'!A85,'DTR SEPTEMBER''18'!$J$12:$J$302)</f>
        <v>0</v>
      </c>
      <c r="AM85" s="568">
        <f>SUMIF('DTR-OCT-NOV''18'!$A$16:$A$703,'RAPPORT-DETAIL'!A85:A221,'DTR-OCT-NOV''18'!$J$16:$J$703)</f>
        <v>0</v>
      </c>
      <c r="AN85" s="568">
        <f>SUMIF('DTR-DEC''18'!$A$14:$A$560,'RAPPORT-DETAIL'!A85,'DTR-DEC''18'!$J$14:$J$560)</f>
        <v>0</v>
      </c>
      <c r="AO85" s="1359">
        <v>0.25</v>
      </c>
      <c r="AP85" s="568">
        <f t="shared" si="8"/>
        <v>0</v>
      </c>
      <c r="AQ85" s="565">
        <f t="shared" ca="1" si="35"/>
        <v>12.8</v>
      </c>
      <c r="AR85" s="1174" t="e">
        <f t="shared" ca="1" si="36"/>
        <v>#DIV/0!</v>
      </c>
      <c r="AS85" s="1174">
        <v>0.25</v>
      </c>
      <c r="AT85" s="1360">
        <f t="shared" ca="1" si="10"/>
        <v>3.2</v>
      </c>
      <c r="AU85" s="1393" t="s">
        <v>5106</v>
      </c>
    </row>
    <row r="86" spans="1:47" s="867" customFormat="1" ht="24">
      <c r="A86" s="507" t="s">
        <v>88</v>
      </c>
      <c r="B86" s="1470"/>
      <c r="C86" s="1105" t="s">
        <v>2215</v>
      </c>
      <c r="D86" s="437" t="s">
        <v>2152</v>
      </c>
      <c r="E86" s="446" t="s">
        <v>381</v>
      </c>
      <c r="F86" s="1032">
        <v>1</v>
      </c>
      <c r="G86" s="1033">
        <v>15000</v>
      </c>
      <c r="H86" s="1032">
        <v>1</v>
      </c>
      <c r="I86" s="1034">
        <f>F86*G86*H86</f>
        <v>15000</v>
      </c>
      <c r="J86" s="1043">
        <v>0</v>
      </c>
      <c r="K86" s="1043">
        <v>0</v>
      </c>
      <c r="L86" s="1043">
        <v>0</v>
      </c>
      <c r="M86" s="1335">
        <v>0.25</v>
      </c>
      <c r="N86" s="1348">
        <f t="shared" si="5"/>
        <v>3750</v>
      </c>
      <c r="O86" s="1092">
        <f t="shared" si="37"/>
        <v>0</v>
      </c>
      <c r="P86" s="1335">
        <v>0.25</v>
      </c>
      <c r="Q86" s="1348">
        <f t="shared" si="7"/>
        <v>0</v>
      </c>
      <c r="R86" s="1044">
        <f t="shared" si="31"/>
        <v>15000</v>
      </c>
      <c r="S86" s="585">
        <f t="shared" si="38"/>
        <v>11538.461538461537</v>
      </c>
      <c r="T86" s="585">
        <f t="shared" si="39"/>
        <v>0</v>
      </c>
      <c r="U86" s="575">
        <f t="shared" si="40"/>
        <v>11538.461538461537</v>
      </c>
      <c r="V86" s="869"/>
      <c r="W86" s="568">
        <f>SUMIF('DTR OCT-DEC''16'!$A$12:$A$306,'RAPPORT-DETAIL'!A86,'DTR OCT-DEC''16'!$J$12:$J$306)</f>
        <v>0</v>
      </c>
      <c r="X86" s="568">
        <f>SUMIF('DTR JAN-MAR17'!$A$12:$A$507,'RAPPORT-DETAIL'!A86,'DTR JAN-MAR17'!$J$12:$J$507)</f>
        <v>0</v>
      </c>
      <c r="Y86" s="568">
        <f>SUMIF('DTR APR-MAY''17'!$A$12:$A$419,'RAPPORT-DETAIL'!A86,'DTR APR-MAY''17'!$J$12:$J$419)</f>
        <v>8085</v>
      </c>
      <c r="Z86" s="568">
        <f>SUMIF('DTR JUNE''17'!$A$12:$A$233,'RAPPORT-DETAIL'!A86,'DTR JUNE''17'!$J$12:$J$233)</f>
        <v>0</v>
      </c>
      <c r="AA86" s="568">
        <f>SUMIF('DTR JULY-AUGUST''17'!$A$12:$A$498,'RAPPORT-DETAIL'!A86,'DTR JULY-AUGUST''17'!$J$12:$J$498)</f>
        <v>0</v>
      </c>
      <c r="AB86" s="568">
        <f>SUMIF('DTR SEPTEMBER''17'!$A$12:$A$303,'RAPPORT-DETAIL'!A86,'DTR SEPTEMBER''17'!$J$12:$J$303)</f>
        <v>0</v>
      </c>
      <c r="AC86" s="568">
        <f>SUMIF('DTR OCT-NOV''17'!$A$12:$A$441,'RAPPORT-DETAIL'!A86,'DTR OCT-NOV''17'!$J$12:$J$441)</f>
        <v>7000</v>
      </c>
      <c r="AD86" s="568">
        <f>SUMIF('DRT DEC''17'!$A$12:$A$306,'RAPPORT-DETAIL'!A86,'DRT DEC''17'!$J$12:$J$306)</f>
        <v>0</v>
      </c>
      <c r="AE86" s="568">
        <f>SUMIF('DTR JAN-FEB 2018'!$A$12:$A$448,'RAPPORT-DETAIL'!A86,'DTR JAN-FEB 2018'!$J$12:$J$448)</f>
        <v>0</v>
      </c>
      <c r="AF86" s="568">
        <f>SUMIF('DTR MARCH''18'!$A$12:$A$265,'RAPPORT-DETAIL'!A86,'DTR MARCH''18'!$J$12:$J$265)</f>
        <v>0</v>
      </c>
      <c r="AG86" s="568">
        <f>SUMIF('DTR APRIL''18'!$A$12:$A$206,'RAPPORT-DETAIL'!A86,'DTR APRIL''18'!$J$12:$J$206)</f>
        <v>0</v>
      </c>
      <c r="AH86" s="568">
        <f>SUMIF('DTR MAY''18'!A$12:$A$247,'RAPPORT-DETAIL'!A86,'DTR MAY''18'!$J$12:$J$247)</f>
        <v>0</v>
      </c>
      <c r="AI86" s="568">
        <f ca="1">SUMIF('DTR JUNE''18'!$A$12:$B$220,'RAPPORT-DETAIL'!A86,'DTR JUNE''18'!$J$12:$J$220)</f>
        <v>0</v>
      </c>
      <c r="AJ86" s="568">
        <f ca="1">SUMIF('DTR JULY''18'!$A$12:$B$253,'RAPPORT-DETAIL'!A86,'DTR JULY''18'!$J$12:$J$253)</f>
        <v>0</v>
      </c>
      <c r="AK86" s="568">
        <f>SUMIF('DTR AUGUST''18'!$A$12:$A$305,'RAPPORT-DETAIL'!A86,'DTR AUGUST''18'!$J$12:$J$305)</f>
        <v>0</v>
      </c>
      <c r="AL86" s="568">
        <f>SUMIF('DTR SEPTEMBER''18'!$A$12:$A$302,'RAPPORT-DETAIL'!A86,'DTR SEPTEMBER''18'!$J$12:$J$302)</f>
        <v>0</v>
      </c>
      <c r="AM86" s="568">
        <f>SUMIF('DTR-OCT-NOV''18'!$A$16:$A$703,'RAPPORT-DETAIL'!A86:A222,'DTR-OCT-NOV''18'!$J$16:$J$703)</f>
        <v>0</v>
      </c>
      <c r="AN86" s="568">
        <f>SUMIF('DTR-DEC''18'!$A$14:$A$560,'RAPPORT-DETAIL'!A86,'DTR-DEC''18'!$J$14:$J$560)</f>
        <v>0</v>
      </c>
      <c r="AO86" s="1359">
        <v>0.25</v>
      </c>
      <c r="AP86" s="568">
        <f t="shared" si="8"/>
        <v>3750</v>
      </c>
      <c r="AQ86" s="565">
        <f t="shared" ca="1" si="35"/>
        <v>15085</v>
      </c>
      <c r="AR86" s="1174">
        <f t="shared" ca="1" si="36"/>
        <v>1.0056666666666667</v>
      </c>
      <c r="AS86" s="1174">
        <v>0.25</v>
      </c>
      <c r="AT86" s="1360">
        <f t="shared" ca="1" si="10"/>
        <v>3771.25</v>
      </c>
      <c r="AU86" s="1372" t="s">
        <v>5078</v>
      </c>
    </row>
    <row r="87" spans="1:47" s="867" customFormat="1" ht="15.5">
      <c r="A87" s="1046"/>
      <c r="B87" s="1047"/>
      <c r="C87" s="1048" t="s">
        <v>0</v>
      </c>
      <c r="D87" s="1049" t="s">
        <v>0</v>
      </c>
      <c r="E87" s="1050"/>
      <c r="F87" s="1051"/>
      <c r="G87" s="1052"/>
      <c r="H87" s="1051"/>
      <c r="I87" s="1087">
        <f>SUM(I71:I86)</f>
        <v>23745</v>
      </c>
      <c r="J87" s="1054"/>
      <c r="K87" s="1054"/>
      <c r="L87" s="1054"/>
      <c r="M87" s="1176">
        <v>0.25</v>
      </c>
      <c r="N87" s="1349">
        <f t="shared" si="5"/>
        <v>5936.25</v>
      </c>
      <c r="O87" s="1087">
        <f>SUM(O71:O86)</f>
        <v>92175</v>
      </c>
      <c r="P87" s="1176">
        <v>0.25</v>
      </c>
      <c r="Q87" s="1349">
        <f t="shared" si="7"/>
        <v>23043.75</v>
      </c>
      <c r="R87" s="1087">
        <f>SUM(R71:R86)</f>
        <v>115920</v>
      </c>
      <c r="S87" s="585">
        <f t="shared" si="38"/>
        <v>18265.384615384613</v>
      </c>
      <c r="T87" s="585">
        <f t="shared" si="39"/>
        <v>70903.846153846156</v>
      </c>
      <c r="U87" s="575">
        <f t="shared" si="40"/>
        <v>89169.230769230766</v>
      </c>
      <c r="V87" s="869"/>
      <c r="W87" s="1087">
        <f>SUM(W71:W86)</f>
        <v>-2.8421709430404007E-14</v>
      </c>
      <c r="X87" s="1087">
        <f t="shared" ref="X87:AQ87" si="41">SUM(X71:X86)</f>
        <v>0</v>
      </c>
      <c r="Y87" s="1087">
        <f t="shared" si="41"/>
        <v>8085</v>
      </c>
      <c r="Z87" s="1087">
        <f t="shared" si="41"/>
        <v>0</v>
      </c>
      <c r="AA87" s="1087">
        <f t="shared" si="41"/>
        <v>287.32</v>
      </c>
      <c r="AB87" s="1087">
        <f t="shared" si="41"/>
        <v>0</v>
      </c>
      <c r="AC87" s="1087">
        <f t="shared" si="41"/>
        <v>8556</v>
      </c>
      <c r="AD87" s="1087">
        <f t="shared" si="41"/>
        <v>0</v>
      </c>
      <c r="AE87" s="1087">
        <f>SUM(AE71:AE86)</f>
        <v>5855.82</v>
      </c>
      <c r="AF87" s="1087">
        <f>SUM(AF71:AF86)</f>
        <v>0</v>
      </c>
      <c r="AG87" s="1087">
        <f>SUM(AG71:AG86)</f>
        <v>0</v>
      </c>
      <c r="AH87" s="1087">
        <f>SUM(AH71:AH86)</f>
        <v>6265.37</v>
      </c>
      <c r="AI87" s="1087">
        <f t="shared" ca="1" si="41"/>
        <v>12.8</v>
      </c>
      <c r="AJ87" s="1087">
        <f ca="1">SUM(AJ71:AJ86)</f>
        <v>458</v>
      </c>
      <c r="AK87" s="1087">
        <f>SUM(AK71:AK86)</f>
        <v>10281</v>
      </c>
      <c r="AL87" s="1087">
        <f>SUM(AL71:AL86)</f>
        <v>-2920</v>
      </c>
      <c r="AM87" s="1087">
        <f t="shared" si="41"/>
        <v>67542.009999999995</v>
      </c>
      <c r="AN87" s="1087">
        <f t="shared" si="41"/>
        <v>1570.3900000000003</v>
      </c>
      <c r="AO87" s="1180">
        <v>0.25</v>
      </c>
      <c r="AP87" s="1087">
        <f t="shared" si="8"/>
        <v>28980</v>
      </c>
      <c r="AQ87" s="1087">
        <f t="shared" ca="1" si="41"/>
        <v>105993.71</v>
      </c>
      <c r="AR87" s="1180">
        <f t="shared" ca="1" si="36"/>
        <v>0.91436947895100074</v>
      </c>
      <c r="AS87" s="1180">
        <v>0.25</v>
      </c>
      <c r="AT87" s="1365">
        <f t="shared" ca="1" si="10"/>
        <v>26498.427500000002</v>
      </c>
      <c r="AU87" s="1374"/>
    </row>
    <row r="88" spans="1:47" s="867" customFormat="1" ht="52">
      <c r="A88" s="1023" t="s">
        <v>2216</v>
      </c>
      <c r="B88" s="1106" t="s">
        <v>2217</v>
      </c>
      <c r="C88" s="1055" t="s">
        <v>2218</v>
      </c>
      <c r="D88" s="437" t="s">
        <v>2152</v>
      </c>
      <c r="E88" s="446" t="s">
        <v>44</v>
      </c>
      <c r="F88" s="1032">
        <v>0</v>
      </c>
      <c r="G88" s="1032">
        <v>0</v>
      </c>
      <c r="H88" s="1032">
        <v>0</v>
      </c>
      <c r="I88" s="1034">
        <f>F88*G88*H88</f>
        <v>0</v>
      </c>
      <c r="J88" s="1035">
        <v>1</v>
      </c>
      <c r="K88" s="1035">
        <v>7500</v>
      </c>
      <c r="L88" s="1035">
        <v>1</v>
      </c>
      <c r="M88" s="1334">
        <v>0.25</v>
      </c>
      <c r="N88" s="1347">
        <f t="shared" si="5"/>
        <v>0</v>
      </c>
      <c r="O88" s="1034">
        <f>J88*K88*L88</f>
        <v>7500</v>
      </c>
      <c r="P88" s="1334">
        <v>0.25</v>
      </c>
      <c r="Q88" s="1347">
        <f t="shared" si="7"/>
        <v>1875</v>
      </c>
      <c r="R88" s="1044">
        <f>I88+O88</f>
        <v>7500</v>
      </c>
      <c r="S88" s="585">
        <f t="shared" si="38"/>
        <v>0</v>
      </c>
      <c r="T88" s="585">
        <f t="shared" si="39"/>
        <v>5769.2307692307686</v>
      </c>
      <c r="U88" s="575">
        <f t="shared" si="40"/>
        <v>5769.2307692307686</v>
      </c>
      <c r="V88" s="870"/>
      <c r="W88" s="568">
        <f>SUMIF('DTR OCT-DEC''16'!$A$12:$A$306,'RAPPORT-DETAIL'!A88,'DTR OCT-DEC''16'!$J$12:$J$306)</f>
        <v>0</v>
      </c>
      <c r="X88" s="568">
        <f>SUMIF('DTR JAN-MAR17'!$A$12:$A$507,'RAPPORT-DETAIL'!A88,'DTR JAN-MAR17'!$J$12:$J$507)</f>
        <v>0</v>
      </c>
      <c r="Y88" s="568">
        <f>SUMIF('DTR APR-MAY''17'!$A$12:$A$419,'RAPPORT-DETAIL'!A88,'DTR APR-MAY''17'!$J$12:$J$419)</f>
        <v>0</v>
      </c>
      <c r="Z88" s="568">
        <f>SUMIF('DTR JUNE''17'!$A$12:$A$233,'RAPPORT-DETAIL'!A88,'DTR JUNE''17'!$J$12:$J$233)</f>
        <v>0</v>
      </c>
      <c r="AA88" s="568">
        <f>SUMIF('DTR JULY-AUGUST''17'!$A$12:$A$498,'RAPPORT-DETAIL'!A88,'DTR JULY-AUGUST''17'!$J$12:$J$498)</f>
        <v>0</v>
      </c>
      <c r="AB88" s="568">
        <f>SUMIF('DTR SEPTEMBER''17'!$A$12:$A$303,'RAPPORT-DETAIL'!A88,'DTR SEPTEMBER''17'!$J$12:$J$303)</f>
        <v>0</v>
      </c>
      <c r="AC88" s="568">
        <f>SUMIF('DTR OCT-NOV''17'!$A$12:$A$441,'RAPPORT-DETAIL'!A88,'DTR OCT-NOV''17'!$J$12:$J$441)</f>
        <v>0</v>
      </c>
      <c r="AD88" s="568">
        <f>SUMIF('DRT DEC''17'!$A$12:$A$306,'RAPPORT-DETAIL'!A88,'DRT DEC''17'!$J$12:$J$306)</f>
        <v>0</v>
      </c>
      <c r="AE88" s="568">
        <f>SUMIF('DTR JAN-FEB 2018'!$A$12:$A$448,'RAPPORT-DETAIL'!A88,'DTR JAN-FEB 2018'!$J$12:$J$448)</f>
        <v>4700.95</v>
      </c>
      <c r="AF88" s="568">
        <f>SUMIF('DTR MARCH''18'!$A$12:$A$265,'RAPPORT-DETAIL'!A88,'DTR MARCH''18'!$J$12:$J$265)</f>
        <v>0</v>
      </c>
      <c r="AG88" s="568">
        <f>SUMIF('DTR APRIL''18'!$A$12:$A$206,'RAPPORT-DETAIL'!A88,'DTR APRIL''18'!$J$12:$J$206)</f>
        <v>0</v>
      </c>
      <c r="AH88" s="568">
        <f>SUMIF('DTR MAY''18'!A$12:$A$247,'RAPPORT-DETAIL'!A88,'DTR MAY''18'!$J$12:$J$247)</f>
        <v>0</v>
      </c>
      <c r="AI88" s="568">
        <f ca="1">SUMIF('DTR JUNE''18'!$A$12:$B$220,'RAPPORT-DETAIL'!A88,'DTR JUNE''18'!$J$12:$J$220)</f>
        <v>0</v>
      </c>
      <c r="AJ88" s="568">
        <f ca="1">SUMIF('DTR JULY''18'!$A$12:$B$253,'RAPPORT-DETAIL'!A88,'DTR JULY''18'!$J$12:$J$253)</f>
        <v>0</v>
      </c>
      <c r="AK88" s="568">
        <f>SUMIF('DTR AUGUST''18'!$A$12:$A$305,'RAPPORT-DETAIL'!A88,'DTR AUGUST''18'!$J$12:$J$305)</f>
        <v>0</v>
      </c>
      <c r="AL88" s="568">
        <f>SUMIF('DTR SEPTEMBER''18'!$A$12:$A$302,'RAPPORT-DETAIL'!A88,'DTR SEPTEMBER''18'!$J$12:$J$302)</f>
        <v>0</v>
      </c>
      <c r="AM88" s="568">
        <f>SUMIF('DTR-OCT-NOV''18'!$A$16:$A$703,'RAPPORT-DETAIL'!A88:A224,'DTR-OCT-NOV''18'!$J$16:$J$703)</f>
        <v>9189.9699999999993</v>
      </c>
      <c r="AN88" s="568">
        <f>SUMIF('DTR-DEC''18'!$A$14:$A$560,'RAPPORT-DETAIL'!A88,'DTR-DEC''18'!$J$14:$J$560)</f>
        <v>0</v>
      </c>
      <c r="AO88" s="1359">
        <v>0.25</v>
      </c>
      <c r="AP88" s="568">
        <f t="shared" si="8"/>
        <v>1875</v>
      </c>
      <c r="AQ88" s="565">
        <f ca="1">SUM(W88:AN88)</f>
        <v>13890.919999999998</v>
      </c>
      <c r="AR88" s="1174">
        <f t="shared" ca="1" si="36"/>
        <v>1.8521226666666664</v>
      </c>
      <c r="AS88" s="1174">
        <v>0.25</v>
      </c>
      <c r="AT88" s="1360">
        <f t="shared" ca="1" si="10"/>
        <v>3472.7299999999996</v>
      </c>
      <c r="AU88" s="1372" t="s">
        <v>5079</v>
      </c>
    </row>
    <row r="89" spans="1:47" s="867" customFormat="1" ht="15.5">
      <c r="A89" s="1063"/>
      <c r="B89" s="1064"/>
      <c r="C89" s="1048" t="s">
        <v>0</v>
      </c>
      <c r="D89" s="1049" t="s">
        <v>0</v>
      </c>
      <c r="E89" s="1065"/>
      <c r="F89" s="1064"/>
      <c r="G89" s="1064"/>
      <c r="H89" s="1064"/>
      <c r="I89" s="1094">
        <f>I88</f>
        <v>0</v>
      </c>
      <c r="J89" s="1064"/>
      <c r="K89" s="1064"/>
      <c r="L89" s="1064"/>
      <c r="M89" s="1337">
        <v>0.25</v>
      </c>
      <c r="N89" s="1351">
        <f t="shared" si="5"/>
        <v>0</v>
      </c>
      <c r="O89" s="1094">
        <f>O88</f>
        <v>7500</v>
      </c>
      <c r="P89" s="1337">
        <v>0.25</v>
      </c>
      <c r="Q89" s="1351">
        <f t="shared" si="7"/>
        <v>1875</v>
      </c>
      <c r="R89" s="1094">
        <f>R88</f>
        <v>7500</v>
      </c>
      <c r="S89" s="585">
        <f t="shared" si="38"/>
        <v>0</v>
      </c>
      <c r="T89" s="585">
        <f t="shared" si="39"/>
        <v>5769.2307692307686</v>
      </c>
      <c r="U89" s="575">
        <f t="shared" si="40"/>
        <v>5769.2307692307686</v>
      </c>
      <c r="V89" s="869"/>
      <c r="W89" s="1094">
        <f t="shared" ref="W89:AQ89" si="42">W88</f>
        <v>0</v>
      </c>
      <c r="X89" s="1094">
        <f t="shared" si="42"/>
        <v>0</v>
      </c>
      <c r="Y89" s="1094">
        <f t="shared" si="42"/>
        <v>0</v>
      </c>
      <c r="Z89" s="1094">
        <f t="shared" si="42"/>
        <v>0</v>
      </c>
      <c r="AA89" s="1094">
        <f t="shared" si="42"/>
        <v>0</v>
      </c>
      <c r="AB89" s="1094">
        <f t="shared" si="42"/>
        <v>0</v>
      </c>
      <c r="AC89" s="1094">
        <f t="shared" si="42"/>
        <v>0</v>
      </c>
      <c r="AD89" s="1094">
        <f t="shared" si="42"/>
        <v>0</v>
      </c>
      <c r="AE89" s="1094">
        <f>AE88</f>
        <v>4700.95</v>
      </c>
      <c r="AF89" s="1094">
        <f>AF88</f>
        <v>0</v>
      </c>
      <c r="AG89" s="1094">
        <f>AG88</f>
        <v>0</v>
      </c>
      <c r="AH89" s="1094">
        <f>AH88</f>
        <v>0</v>
      </c>
      <c r="AI89" s="1094">
        <f t="shared" ca="1" si="42"/>
        <v>0</v>
      </c>
      <c r="AJ89" s="1094">
        <f ca="1">AJ88</f>
        <v>0</v>
      </c>
      <c r="AK89" s="1094">
        <f>AK88</f>
        <v>0</v>
      </c>
      <c r="AL89" s="1094">
        <f>AL88</f>
        <v>0</v>
      </c>
      <c r="AM89" s="1094">
        <f t="shared" si="42"/>
        <v>9189.9699999999993</v>
      </c>
      <c r="AN89" s="1094">
        <f>AN88</f>
        <v>0</v>
      </c>
      <c r="AO89" s="1181">
        <v>0.25</v>
      </c>
      <c r="AP89" s="1094">
        <f t="shared" si="8"/>
        <v>1875</v>
      </c>
      <c r="AQ89" s="1094">
        <f t="shared" ca="1" si="42"/>
        <v>13890.919999999998</v>
      </c>
      <c r="AR89" s="1181">
        <f t="shared" ca="1" si="36"/>
        <v>1.8521226666666664</v>
      </c>
      <c r="AS89" s="1181">
        <v>0.25</v>
      </c>
      <c r="AT89" s="1366">
        <f t="shared" ca="1" si="10"/>
        <v>3472.7299999999996</v>
      </c>
      <c r="AU89" s="1374"/>
    </row>
    <row r="90" spans="1:47" s="867" customFormat="1" ht="16" thickBot="1">
      <c r="A90" s="1107"/>
      <c r="B90" s="1108"/>
      <c r="C90" s="1109" t="s">
        <v>2219</v>
      </c>
      <c r="D90" s="1110"/>
      <c r="E90" s="1111"/>
      <c r="F90" s="1108"/>
      <c r="G90" s="1108"/>
      <c r="H90" s="1108"/>
      <c r="I90" s="1112">
        <f>I87+I89</f>
        <v>23745</v>
      </c>
      <c r="J90" s="1108"/>
      <c r="K90" s="1108"/>
      <c r="L90" s="1108"/>
      <c r="M90" s="1343">
        <v>0.25</v>
      </c>
      <c r="N90" s="1358">
        <f t="shared" si="5"/>
        <v>5936.25</v>
      </c>
      <c r="O90" s="1112">
        <f>O87+O89</f>
        <v>99675</v>
      </c>
      <c r="P90" s="1343">
        <v>0.25</v>
      </c>
      <c r="Q90" s="1358">
        <f t="shared" si="7"/>
        <v>24918.75</v>
      </c>
      <c r="R90" s="1112">
        <f>R87+R89</f>
        <v>123420</v>
      </c>
      <c r="S90" s="585">
        <f t="shared" si="38"/>
        <v>18265.384615384613</v>
      </c>
      <c r="T90" s="585">
        <f t="shared" si="39"/>
        <v>76673.076923076922</v>
      </c>
      <c r="U90" s="575">
        <f t="shared" si="40"/>
        <v>94938.461538461532</v>
      </c>
      <c r="V90" s="869"/>
      <c r="W90" s="1112">
        <f>W87+W89</f>
        <v>-2.8421709430404007E-14</v>
      </c>
      <c r="X90" s="1112">
        <f t="shared" ref="X90:AQ90" si="43">X87+X89</f>
        <v>0</v>
      </c>
      <c r="Y90" s="1112">
        <f t="shared" si="43"/>
        <v>8085</v>
      </c>
      <c r="Z90" s="1112">
        <f t="shared" si="43"/>
        <v>0</v>
      </c>
      <c r="AA90" s="1112">
        <f t="shared" si="43"/>
        <v>287.32</v>
      </c>
      <c r="AB90" s="1112">
        <f t="shared" si="43"/>
        <v>0</v>
      </c>
      <c r="AC90" s="1112">
        <f t="shared" si="43"/>
        <v>8556</v>
      </c>
      <c r="AD90" s="1112">
        <f t="shared" si="43"/>
        <v>0</v>
      </c>
      <c r="AE90" s="1112">
        <f>AE87+AE89</f>
        <v>10556.77</v>
      </c>
      <c r="AF90" s="1112">
        <f>AF87+AF89</f>
        <v>0</v>
      </c>
      <c r="AG90" s="1112">
        <f>AG87+AG89</f>
        <v>0</v>
      </c>
      <c r="AH90" s="1112">
        <f>AH87+AH89</f>
        <v>6265.37</v>
      </c>
      <c r="AI90" s="1112">
        <f t="shared" ca="1" si="43"/>
        <v>12.8</v>
      </c>
      <c r="AJ90" s="1112">
        <f ca="1">AJ87+AJ89</f>
        <v>458</v>
      </c>
      <c r="AK90" s="1112">
        <f>AK87+AK89</f>
        <v>10281</v>
      </c>
      <c r="AL90" s="1112">
        <f>AL87+AL89</f>
        <v>-2920</v>
      </c>
      <c r="AM90" s="1112">
        <f t="shared" si="43"/>
        <v>76731.98</v>
      </c>
      <c r="AN90" s="1112">
        <f>AN87+AN89</f>
        <v>1570.3900000000003</v>
      </c>
      <c r="AO90" s="1184">
        <v>0.25</v>
      </c>
      <c r="AP90" s="1112">
        <f t="shared" si="8"/>
        <v>30855</v>
      </c>
      <c r="AQ90" s="1112">
        <f t="shared" ca="1" si="43"/>
        <v>119884.63</v>
      </c>
      <c r="AR90" s="1184">
        <f t="shared" ca="1" si="36"/>
        <v>0.97135496678010047</v>
      </c>
      <c r="AS90" s="1331">
        <v>0.25</v>
      </c>
      <c r="AT90" s="1369">
        <f t="shared" ca="1" si="10"/>
        <v>29971.157500000001</v>
      </c>
      <c r="AU90" s="1374"/>
    </row>
    <row r="91" spans="1:47" s="867" customFormat="1" ht="15.5">
      <c r="A91" s="1113"/>
      <c r="B91" s="1114"/>
      <c r="C91" s="1115" t="s">
        <v>2220</v>
      </c>
      <c r="D91" s="1116"/>
      <c r="E91" s="1117"/>
      <c r="F91" s="1118"/>
      <c r="G91" s="1118"/>
      <c r="H91" s="1119"/>
      <c r="I91" s="1120"/>
      <c r="J91" s="1121"/>
      <c r="K91" s="1121"/>
      <c r="L91" s="1122"/>
      <c r="M91" s="1122"/>
      <c r="N91" s="1122"/>
      <c r="O91" s="1120"/>
      <c r="P91" s="1120"/>
      <c r="Q91" s="1120"/>
      <c r="R91" s="1123"/>
      <c r="S91" s="585">
        <f t="shared" si="38"/>
        <v>0</v>
      </c>
      <c r="T91" s="585">
        <f t="shared" si="39"/>
        <v>0</v>
      </c>
      <c r="U91" s="575">
        <f t="shared" si="40"/>
        <v>0</v>
      </c>
      <c r="V91" s="869"/>
      <c r="W91" s="1123"/>
      <c r="X91" s="1123"/>
      <c r="Y91" s="1123"/>
      <c r="Z91" s="1123"/>
      <c r="AA91" s="1123"/>
      <c r="AB91" s="1123"/>
      <c r="AC91" s="1123"/>
      <c r="AD91" s="1123"/>
      <c r="AE91" s="1123"/>
      <c r="AF91" s="1123"/>
      <c r="AG91" s="1123"/>
      <c r="AH91" s="1123"/>
      <c r="AI91" s="1123"/>
      <c r="AJ91" s="1123"/>
      <c r="AK91" s="1123"/>
      <c r="AL91" s="1123">
        <f>AK91-'[4]MOB NGIA  Za Makubaliano'!BQ91</f>
        <v>0</v>
      </c>
      <c r="AM91" s="1123"/>
      <c r="AN91" s="1123"/>
      <c r="AO91" s="1123"/>
      <c r="AP91" s="1123"/>
      <c r="AQ91" s="1123"/>
      <c r="AR91" s="1174"/>
      <c r="AS91" s="1174"/>
      <c r="AT91" s="1174"/>
      <c r="AU91" s="1374"/>
    </row>
    <row r="92" spans="1:47" s="867" customFormat="1" ht="15.5">
      <c r="A92" s="507" t="s">
        <v>100</v>
      </c>
      <c r="B92" s="1124" t="s">
        <v>2221</v>
      </c>
      <c r="C92" s="1125" t="s">
        <v>423</v>
      </c>
      <c r="D92" s="1126" t="s">
        <v>2152</v>
      </c>
      <c r="E92" s="1127" t="s">
        <v>44</v>
      </c>
      <c r="F92" s="1025">
        <v>1</v>
      </c>
      <c r="G92" s="1025">
        <v>18000</v>
      </c>
      <c r="H92" s="1128">
        <v>1</v>
      </c>
      <c r="I92" s="1027">
        <f>F92*G92*H92</f>
        <v>18000</v>
      </c>
      <c r="J92" s="1028"/>
      <c r="K92" s="1028"/>
      <c r="L92" s="1129"/>
      <c r="M92" s="1332">
        <v>0.25</v>
      </c>
      <c r="N92" s="1129">
        <f t="shared" ref="N92:N98" si="44">I92*M92</f>
        <v>4500</v>
      </c>
      <c r="O92" s="1027">
        <f>(J92*K92*L92)*12</f>
        <v>0</v>
      </c>
      <c r="P92" s="797">
        <v>0.25</v>
      </c>
      <c r="Q92" s="1027">
        <f>O92*P92</f>
        <v>0</v>
      </c>
      <c r="R92" s="1130">
        <f t="shared" ref="R92:R102" si="45">I92+O92</f>
        <v>18000</v>
      </c>
      <c r="S92" s="880"/>
      <c r="T92" s="880"/>
      <c r="U92" s="880"/>
      <c r="V92" s="875"/>
      <c r="W92" s="568">
        <f>SUMIF('DTR OCT-DEC''16'!$A$12:$A$306,'RAPPORT-DETAIL'!A92,'DTR OCT-DEC''16'!$J$12:$J$306)</f>
        <v>0</v>
      </c>
      <c r="X92" s="568">
        <f>SUMIF('DTR JAN-MAR17'!$A$12:$A$507,'RAPPORT-DETAIL'!A92,'DTR JAN-MAR17'!$J$12:$J$507)</f>
        <v>3307.08</v>
      </c>
      <c r="Y92" s="568">
        <f>SUMIF('DTR APR-MAY''17'!$A$12:$A$419,'RAPPORT-DETAIL'!A92,'DTR APR-MAY''17'!$J$12:$J$419)</f>
        <v>8768.52</v>
      </c>
      <c r="Z92" s="568">
        <f>SUMIF('DTR JUNE''17'!$A$12:$A$233,'RAPPORT-DETAIL'!A92,'DTR JUNE''17'!$J$12:$J$233)</f>
        <v>0</v>
      </c>
      <c r="AA92" s="568">
        <f>SUMIF('DTR JULY-AUGUST''17'!$A$12:$A$498,'RAPPORT-DETAIL'!A92,'DTR JULY-AUGUST''17'!$J$12:$J$498)</f>
        <v>546.4</v>
      </c>
      <c r="AB92" s="568">
        <f>SUMIF('DTR SEPTEMBER''17'!$A$12:$A$303,'RAPPORT-DETAIL'!A92,'DTR SEPTEMBER''17'!$J$12:$J$303)</f>
        <v>0</v>
      </c>
      <c r="AC92" s="568">
        <f>SUMIF('DTR OCT-NOV''17'!$A$12:$A$441,'RAPPORT-DETAIL'!A92,'DTR OCT-NOV''17'!$J$12:$J$441)</f>
        <v>900</v>
      </c>
      <c r="AD92" s="568">
        <f>SUMIF('DRT DEC''17'!$A$12:$A$306,'RAPPORT-DETAIL'!A92,'DRT DEC''17'!$J$12:$J$306)</f>
        <v>4048</v>
      </c>
      <c r="AE92" s="568">
        <f>SUMIF('DTR JAN-FEB 2018'!$A$12:$A$448,'RAPPORT-DETAIL'!A92,'DTR JAN-FEB 2018'!$J$12:$J$448)</f>
        <v>445</v>
      </c>
      <c r="AF92" s="568">
        <f>SUMIF('DTR MARCH''18'!$A$12:$A$265,'RAPPORT-DETAIL'!A92,'DTR MARCH''18'!$J$12:$J$265)</f>
        <v>0</v>
      </c>
      <c r="AG92" s="568">
        <f>SUMIF('DTR APRIL''18'!$A$12:$A$206,'RAPPORT-DETAIL'!A92,'DTR APRIL''18'!$J$12:$J$206)</f>
        <v>0</v>
      </c>
      <c r="AH92" s="568">
        <f>SUMIF('DTR MAY''18'!A$12:$A$247,'RAPPORT-DETAIL'!A92,'DTR MAY''18'!$J$12:$J$247)</f>
        <v>0</v>
      </c>
      <c r="AI92" s="568">
        <f ca="1">SUMIF('DTR JUNE''18'!$A$12:$B$220,'RAPPORT-DETAIL'!A92,'DTR JUNE''18'!$J$12:$J$220)</f>
        <v>0</v>
      </c>
      <c r="AJ92" s="568">
        <f ca="1">SUMIF('DTR JULY''18'!$A$12:$B$253,'RAPPORT-DETAIL'!A92,'DTR JULY''18'!$J$12:$J$253)</f>
        <v>0</v>
      </c>
      <c r="AK92" s="568">
        <f>SUMIF('DTR AUGUST''18'!$A$12:$A$305,'RAPPORT-DETAIL'!A92,'DTR AUGUST''18'!$J$12:$J$305)</f>
        <v>0</v>
      </c>
      <c r="AL92" s="568">
        <f>SUMIF('DTR SEPTEMBER''18'!$A$12:$A$302,'RAPPORT-DETAIL'!A92,'DTR SEPTEMBER''18'!$J$12:$J$302)</f>
        <v>0</v>
      </c>
      <c r="AM92" s="568">
        <f>SUMIF('DTR-OCT-NOV''18'!$A$16:$A$703,'RAPPORT-DETAIL'!A92:A228,'DTR-OCT-NOV''18'!$J$16:$J$703)</f>
        <v>0</v>
      </c>
      <c r="AN92" s="568">
        <f>SUMIF('DTR-DEC''18'!$A$14:$A$560,'RAPPORT-DETAIL'!A92,'DTR-DEC''18'!$J$14:$J$560)</f>
        <v>0</v>
      </c>
      <c r="AO92" s="1359">
        <v>0.25</v>
      </c>
      <c r="AP92" s="568">
        <f>R92*AO92</f>
        <v>4500</v>
      </c>
      <c r="AQ92" s="565">
        <f t="shared" ref="AQ92:AQ102" ca="1" si="46">SUM(W92:AN92)</f>
        <v>18015</v>
      </c>
      <c r="AR92" s="1174">
        <f t="shared" ca="1" si="36"/>
        <v>1.0008333333333332</v>
      </c>
      <c r="AS92" s="1174">
        <v>0.25</v>
      </c>
      <c r="AT92" s="1360">
        <f ca="1">AQ92*AS92</f>
        <v>4503.75</v>
      </c>
      <c r="AU92" s="1374" t="s">
        <v>5078</v>
      </c>
    </row>
    <row r="93" spans="1:47" s="867" customFormat="1" ht="15.5">
      <c r="A93" s="507" t="s">
        <v>101</v>
      </c>
      <c r="B93" s="1124" t="s">
        <v>2222</v>
      </c>
      <c r="C93" s="1125" t="s">
        <v>425</v>
      </c>
      <c r="D93" s="1126" t="s">
        <v>2152</v>
      </c>
      <c r="E93" s="1127" t="s">
        <v>44</v>
      </c>
      <c r="F93" s="1025"/>
      <c r="G93" s="1025"/>
      <c r="H93" s="1128"/>
      <c r="I93" s="1027">
        <f>(F93*G93*H93)*12</f>
        <v>0</v>
      </c>
      <c r="J93" s="1028">
        <v>1</v>
      </c>
      <c r="K93" s="1028">
        <v>15000</v>
      </c>
      <c r="L93" s="1129">
        <v>1</v>
      </c>
      <c r="M93" s="1332">
        <v>0.25</v>
      </c>
      <c r="N93" s="1129">
        <f t="shared" si="44"/>
        <v>0</v>
      </c>
      <c r="O93" s="1027">
        <f>(J93*K93*L93)*1</f>
        <v>15000</v>
      </c>
      <c r="P93" s="797">
        <v>0.25</v>
      </c>
      <c r="Q93" s="1027">
        <f t="shared" ref="Q93:Q98" si="47">O93*P93</f>
        <v>3750</v>
      </c>
      <c r="R93" s="1130">
        <f t="shared" si="45"/>
        <v>15000</v>
      </c>
      <c r="S93" s="880"/>
      <c r="T93" s="880"/>
      <c r="U93" s="880"/>
      <c r="V93" s="875"/>
      <c r="W93" s="568">
        <f>SUMIF('DTR OCT-DEC''16'!$A$12:$A$306,'RAPPORT-DETAIL'!A93,'DTR OCT-DEC''16'!$J$12:$J$306)</f>
        <v>0</v>
      </c>
      <c r="X93" s="568">
        <f>SUMIF('DTR JAN-MAR17'!$A$12:$A$507,'RAPPORT-DETAIL'!A93,'DTR JAN-MAR17'!$J$12:$J$507)</f>
        <v>0</v>
      </c>
      <c r="Y93" s="568">
        <f>SUMIF('DTR APR-MAY''17'!$A$12:$A$419,'RAPPORT-DETAIL'!A93,'DTR APR-MAY''17'!$J$12:$J$419)</f>
        <v>0</v>
      </c>
      <c r="Z93" s="568">
        <f>SUMIF('DTR JUNE''17'!$A$12:$A$233,'RAPPORT-DETAIL'!A93,'DTR JUNE''17'!$J$12:$J$233)</f>
        <v>0</v>
      </c>
      <c r="AA93" s="568">
        <f>SUMIF('DTR JULY-AUGUST''17'!$A$12:$A$498,'RAPPORT-DETAIL'!A93,'DTR JULY-AUGUST''17'!$J$12:$J$498)</f>
        <v>0</v>
      </c>
      <c r="AB93" s="568">
        <f>SUMIF('DTR SEPTEMBER''17'!$A$12:$A$303,'RAPPORT-DETAIL'!A93,'DTR SEPTEMBER''17'!$J$12:$J$303)</f>
        <v>0</v>
      </c>
      <c r="AC93" s="568">
        <f>SUMIF('DTR OCT-NOV''17'!$A$12:$A$441,'RAPPORT-DETAIL'!A93,'DTR OCT-NOV''17'!$J$12:$J$441)</f>
        <v>0</v>
      </c>
      <c r="AD93" s="568">
        <f>SUMIF('DRT DEC''17'!$A$12:$A$306,'RAPPORT-DETAIL'!A93,'DRT DEC''17'!$J$12:$J$306)</f>
        <v>0</v>
      </c>
      <c r="AE93" s="568">
        <f>SUMIF('DTR JAN-FEB 2018'!$A$12:$A$448,'RAPPORT-DETAIL'!A93,'DTR JAN-FEB 2018'!$J$12:$J$448)</f>
        <v>0</v>
      </c>
      <c r="AF93" s="568">
        <f>SUMIF('DTR MARCH''18'!$A$12:$A$265,'RAPPORT-DETAIL'!A93,'DTR MARCH''18'!$J$12:$J$265)</f>
        <v>0</v>
      </c>
      <c r="AG93" s="568">
        <f>SUMIF('DTR APRIL''18'!$A$12:$A$206,'RAPPORT-DETAIL'!A93,'DTR APRIL''18'!$J$12:$J$206)</f>
        <v>0</v>
      </c>
      <c r="AH93" s="568">
        <f>SUMIF('DTR MAY''18'!A$12:$A$247,'RAPPORT-DETAIL'!A93,'DTR MAY''18'!$J$12:$J$247)</f>
        <v>0</v>
      </c>
      <c r="AI93" s="568">
        <f ca="1">SUMIF('DTR JUNE''18'!$A$12:$B$220,'RAPPORT-DETAIL'!A93,'DTR JUNE''18'!$J$12:$J$220)</f>
        <v>0</v>
      </c>
      <c r="AJ93" s="568">
        <f ca="1">SUMIF('DTR JULY''18'!$A$12:$B$253,'RAPPORT-DETAIL'!A93,'DTR JULY''18'!$J$12:$J$253)</f>
        <v>0</v>
      </c>
      <c r="AK93" s="568">
        <f>SUMIF('DTR AUGUST''18'!$A$12:$A$305,'RAPPORT-DETAIL'!A93,'DTR AUGUST''18'!$J$12:$J$305)</f>
        <v>0</v>
      </c>
      <c r="AL93" s="568">
        <f>SUMIF('DTR SEPTEMBER''18'!$A$12:$A$302,'RAPPORT-DETAIL'!A93,'DTR SEPTEMBER''18'!$J$12:$J$302)</f>
        <v>0</v>
      </c>
      <c r="AM93" s="568">
        <f>SUMIF('DTR-OCT-NOV''18'!$A$16:$A$703,'RAPPORT-DETAIL'!A93:A229,'DTR-OCT-NOV''18'!$J$16:$J$703)</f>
        <v>0</v>
      </c>
      <c r="AN93" s="568">
        <f>SUMIF('DTR-DEC''18'!$A$14:$A$560,'RAPPORT-DETAIL'!A93,'DTR-DEC''18'!$J$14:$J$560)</f>
        <v>23054.792000000001</v>
      </c>
      <c r="AO93" s="1359">
        <v>0.25</v>
      </c>
      <c r="AP93" s="568">
        <f t="shared" ref="AP93:AP98" si="48">R93*AO93</f>
        <v>3750</v>
      </c>
      <c r="AQ93" s="565">
        <f t="shared" ca="1" si="46"/>
        <v>23054.792000000001</v>
      </c>
      <c r="AR93" s="1174">
        <f t="shared" ca="1" si="36"/>
        <v>1.5369861333333334</v>
      </c>
      <c r="AS93" s="1174">
        <v>0.25</v>
      </c>
      <c r="AT93" s="1360">
        <f t="shared" ref="AT93:AT98" ca="1" si="49">AQ93*AS93</f>
        <v>5763.6980000000003</v>
      </c>
      <c r="AU93" s="1374" t="s">
        <v>5078</v>
      </c>
    </row>
    <row r="94" spans="1:47" s="867" customFormat="1" ht="24">
      <c r="A94" s="507" t="s">
        <v>102</v>
      </c>
      <c r="B94" s="1124" t="s">
        <v>2223</v>
      </c>
      <c r="C94" s="1125" t="s">
        <v>2224</v>
      </c>
      <c r="D94" s="1126" t="s">
        <v>2152</v>
      </c>
      <c r="E94" s="1127" t="s">
        <v>44</v>
      </c>
      <c r="F94" s="1025">
        <v>3</v>
      </c>
      <c r="G94" s="1025">
        <v>250</v>
      </c>
      <c r="H94" s="1128">
        <v>1</v>
      </c>
      <c r="I94" s="1027">
        <f>F94*G94*12</f>
        <v>9000</v>
      </c>
      <c r="J94" s="1028">
        <v>3</v>
      </c>
      <c r="K94" s="1028">
        <v>300</v>
      </c>
      <c r="L94" s="1129">
        <v>1</v>
      </c>
      <c r="M94" s="1332">
        <v>0.25</v>
      </c>
      <c r="N94" s="1129">
        <f t="shared" si="44"/>
        <v>2250</v>
      </c>
      <c r="O94" s="1027">
        <f>J94*K94*12</f>
        <v>10800</v>
      </c>
      <c r="P94" s="797">
        <v>0.25</v>
      </c>
      <c r="Q94" s="1027">
        <f t="shared" si="47"/>
        <v>2700</v>
      </c>
      <c r="R94" s="1130">
        <f t="shared" si="45"/>
        <v>19800</v>
      </c>
      <c r="S94" s="571">
        <f>I94/$C$4</f>
        <v>6923.0769230769229</v>
      </c>
      <c r="T94" s="571">
        <f>O94/$C$4</f>
        <v>8307.6923076923067</v>
      </c>
      <c r="U94" s="571">
        <f>S94+T94</f>
        <v>15230.76923076923</v>
      </c>
      <c r="V94" s="452"/>
      <c r="W94" s="568">
        <f>SUMIF('DTR OCT-DEC''16'!$A$12:$A$306,'RAPPORT-DETAIL'!A94,'DTR OCT-DEC''16'!$J$12:$J$306)</f>
        <v>765</v>
      </c>
      <c r="X94" s="568">
        <f>SUMIF('DTR JAN-MAR17'!$A$12:$A$507,'RAPPORT-DETAIL'!A94,'DTR JAN-MAR17'!$J$12:$J$507)</f>
        <v>2125</v>
      </c>
      <c r="Y94" s="568">
        <f>SUMIF('DTR APR-MAY''17'!$A$12:$A$419,'RAPPORT-DETAIL'!A94,'DTR APR-MAY''17'!$J$12:$J$419)</f>
        <v>817.5</v>
      </c>
      <c r="Z94" s="568">
        <f>SUMIF('DTR JUNE''17'!$A$12:$A$233,'RAPPORT-DETAIL'!A94,'DTR JUNE''17'!$J$12:$J$233)</f>
        <v>873</v>
      </c>
      <c r="AA94" s="568">
        <f>SUMIF('DTR JULY-AUGUST''17'!$A$12:$A$498,'RAPPORT-DETAIL'!A94,'DTR JULY-AUGUST''17'!$J$12:$J$498)</f>
        <v>1357</v>
      </c>
      <c r="AB94" s="568">
        <f>SUMIF('DTR SEPTEMBER''17'!$A$12:$A$303,'RAPPORT-DETAIL'!A94,'DTR SEPTEMBER''17'!$J$12:$J$303)</f>
        <v>1744</v>
      </c>
      <c r="AC94" s="568">
        <f>SUMIF('DTR OCT-NOV''17'!$A$12:$A$441,'RAPPORT-DETAIL'!A94,'DTR OCT-NOV''17'!$J$12:$J$441)</f>
        <v>4274</v>
      </c>
      <c r="AD94" s="568">
        <f>SUMIF('DRT DEC''17'!$A$12:$A$306,'RAPPORT-DETAIL'!A94,'DRT DEC''17'!$J$12:$J$306)</f>
        <v>2955.9</v>
      </c>
      <c r="AE94" s="568">
        <f>SUMIF('DTR JAN-FEB 2018'!$A$12:$A$448,'RAPPORT-DETAIL'!A94,'DTR JAN-FEB 2018'!$J$12:$J$448)</f>
        <v>1062.73</v>
      </c>
      <c r="AF94" s="568">
        <f>SUMIF('DTR MARCH''18'!$A$12:$A$265,'RAPPORT-DETAIL'!A94,'DTR MARCH''18'!$J$12:$J$265)</f>
        <v>490</v>
      </c>
      <c r="AG94" s="568">
        <f>SUMIF('DTR APRIL''18'!$A$12:$A$206,'RAPPORT-DETAIL'!A94,'DTR APRIL''18'!$J$12:$J$206)</f>
        <v>48</v>
      </c>
      <c r="AH94" s="568">
        <f>SUMIF('DTR MAY''18'!A$12:$A$247,'RAPPORT-DETAIL'!A94,'DTR MAY''18'!$J$12:$J$247)</f>
        <v>672</v>
      </c>
      <c r="AI94" s="568">
        <f ca="1">SUMIF('DTR JUNE''18'!$A$12:$B$220,'RAPPORT-DETAIL'!A94,'DTR JUNE''18'!$J$12:$J$220)</f>
        <v>1862.44</v>
      </c>
      <c r="AJ94" s="568">
        <f ca="1">SUMIF('DTR JULY''18'!$A$12:$B$253,'RAPPORT-DETAIL'!A94,'DTR JULY''18'!$J$12:$J$253)</f>
        <v>1007</v>
      </c>
      <c r="AK94" s="568">
        <f>SUMIF('DTR AUGUST''18'!$A$12:$A$305,'RAPPORT-DETAIL'!A94,'DTR AUGUST''18'!$J$12:$J$305)</f>
        <v>2662</v>
      </c>
      <c r="AL94" s="568">
        <f>SUMIF('DTR SEPTEMBER''18'!$A$12:$A$302,'RAPPORT-DETAIL'!A94,'DTR SEPTEMBER''18'!$J$12:$J$302)</f>
        <v>72</v>
      </c>
      <c r="AM94" s="568">
        <f>SUMIF('DTR-OCT-NOV''18'!$A$16:$A$703,'RAPPORT-DETAIL'!A94:A230,'DTR-OCT-NOV''18'!$J$16:$J$703)</f>
        <v>5066.0200000000004</v>
      </c>
      <c r="AN94" s="568">
        <f>SUMIF('DTR-DEC''18'!$A$14:$A$560,'RAPPORT-DETAIL'!A94,'DTR-DEC''18'!$J$14:$J$560)</f>
        <v>1791.25</v>
      </c>
      <c r="AO94" s="1359">
        <v>0.25</v>
      </c>
      <c r="AP94" s="568">
        <f t="shared" si="48"/>
        <v>4950</v>
      </c>
      <c r="AQ94" s="565">
        <f t="shared" ca="1" si="46"/>
        <v>29644.839999999997</v>
      </c>
      <c r="AR94" s="1174">
        <f t="shared" ca="1" si="36"/>
        <v>1.4972141414141413</v>
      </c>
      <c r="AS94" s="1174">
        <v>0.25</v>
      </c>
      <c r="AT94" s="1360">
        <f t="shared" ca="1" si="49"/>
        <v>7411.2099999999991</v>
      </c>
      <c r="AU94" s="1372" t="s">
        <v>5088</v>
      </c>
    </row>
    <row r="95" spans="1:47" s="867" customFormat="1" ht="15.5">
      <c r="A95" s="507" t="s">
        <v>103</v>
      </c>
      <c r="B95" s="1124" t="s">
        <v>2225</v>
      </c>
      <c r="C95" s="1125" t="s">
        <v>429</v>
      </c>
      <c r="D95" s="1126" t="s">
        <v>2152</v>
      </c>
      <c r="E95" s="1127" t="s">
        <v>44</v>
      </c>
      <c r="F95" s="1025">
        <v>1</v>
      </c>
      <c r="G95" s="1025">
        <v>2000</v>
      </c>
      <c r="H95" s="1128">
        <v>1</v>
      </c>
      <c r="I95" s="1027">
        <f>(F95*G95*H95)</f>
        <v>2000</v>
      </c>
      <c r="J95" s="1028">
        <v>1</v>
      </c>
      <c r="K95" s="1028">
        <v>7847</v>
      </c>
      <c r="L95" s="1129">
        <v>1</v>
      </c>
      <c r="M95" s="1332">
        <v>0.25</v>
      </c>
      <c r="N95" s="1129">
        <f t="shared" si="44"/>
        <v>500</v>
      </c>
      <c r="O95" s="1027">
        <f>J95*K95*L95</f>
        <v>7847</v>
      </c>
      <c r="P95" s="797">
        <v>0.25</v>
      </c>
      <c r="Q95" s="1027">
        <f t="shared" si="47"/>
        <v>1961.75</v>
      </c>
      <c r="R95" s="1130">
        <f t="shared" si="45"/>
        <v>9847</v>
      </c>
      <c r="S95" s="577"/>
      <c r="T95" s="577"/>
      <c r="U95" s="577"/>
      <c r="V95" s="460"/>
      <c r="W95" s="568">
        <f>SUMIF('DTR OCT-DEC''16'!$A$12:$A$306,'RAPPORT-DETAIL'!A95,'DTR OCT-DEC''16'!$J$12:$J$306)</f>
        <v>0</v>
      </c>
      <c r="X95" s="568">
        <f>SUMIF('DTR JAN-MAR17'!$A$12:$A$507,'RAPPORT-DETAIL'!A95,'DTR JAN-MAR17'!$J$12:$J$507)</f>
        <v>17.399999999999999</v>
      </c>
      <c r="Y95" s="568">
        <f>SUMIF('DTR APR-MAY''17'!$A$12:$A$419,'RAPPORT-DETAIL'!A95,'DTR APR-MAY''17'!$J$12:$J$419)</f>
        <v>470</v>
      </c>
      <c r="Z95" s="568">
        <f>SUMIF('DTR JUNE''17'!$A$12:$A$233,'RAPPORT-DETAIL'!A95,'DTR JUNE''17'!$J$12:$J$233)</f>
        <v>25</v>
      </c>
      <c r="AA95" s="568">
        <f>SUMIF('DTR JULY-AUGUST''17'!$A$12:$A$498,'RAPPORT-DETAIL'!A95,'DTR JULY-AUGUST''17'!$J$12:$J$498)</f>
        <v>0</v>
      </c>
      <c r="AB95" s="568">
        <f>SUMIF('DTR SEPTEMBER''17'!$A$12:$A$303,'RAPPORT-DETAIL'!A95,'DTR SEPTEMBER''17'!$J$12:$J$303)</f>
        <v>2317.34</v>
      </c>
      <c r="AC95" s="568">
        <f>SUMIF('DTR OCT-NOV''17'!$A$12:$A$441,'RAPPORT-DETAIL'!A95,'DTR OCT-NOV''17'!$J$12:$J$441)</f>
        <v>0</v>
      </c>
      <c r="AD95" s="568">
        <f>SUMIF('DRT DEC''17'!$A$12:$A$306,'RAPPORT-DETAIL'!A95,'DRT DEC''17'!$J$12:$J$306)</f>
        <v>0</v>
      </c>
      <c r="AE95" s="568">
        <f>SUMIF('DTR JAN-FEB 2018'!$A$12:$A$448,'RAPPORT-DETAIL'!A95,'DTR JAN-FEB 2018'!$J$12:$J$448)</f>
        <v>100</v>
      </c>
      <c r="AF95" s="568">
        <f>SUMIF('DTR MARCH''18'!$A$12:$A$265,'RAPPORT-DETAIL'!A95,'DTR MARCH''18'!$J$12:$J$265)</f>
        <v>0</v>
      </c>
      <c r="AG95" s="568">
        <f>SUMIF('DTR APRIL''18'!$A$12:$A$206,'RAPPORT-DETAIL'!A95,'DTR APRIL''18'!$J$12:$J$206)</f>
        <v>0</v>
      </c>
      <c r="AH95" s="568">
        <f>SUMIF('DTR MAY''18'!A$12:$A$247,'RAPPORT-DETAIL'!A95,'DTR MAY''18'!$J$12:$J$247)</f>
        <v>0</v>
      </c>
      <c r="AI95" s="568">
        <f ca="1">SUMIF('DTR JUNE''18'!$A$12:$B$220,'RAPPORT-DETAIL'!A95,'DTR JUNE''18'!$J$12:$J$220)</f>
        <v>0</v>
      </c>
      <c r="AJ95" s="568">
        <f ca="1">SUMIF('DTR JULY''18'!$A$12:$B$253,'RAPPORT-DETAIL'!A95,'DTR JULY''18'!$J$12:$J$253)</f>
        <v>0</v>
      </c>
      <c r="AK95" s="568">
        <f>SUMIF('DTR AUGUST''18'!$A$12:$A$305,'RAPPORT-DETAIL'!A95,'DTR AUGUST''18'!$J$12:$J$305)</f>
        <v>60</v>
      </c>
      <c r="AL95" s="568">
        <f>SUMIF('DTR SEPTEMBER''18'!$A$12:$A$302,'RAPPORT-DETAIL'!A95,'DTR SEPTEMBER''18'!$J$12:$J$302)</f>
        <v>6188</v>
      </c>
      <c r="AM95" s="568">
        <f>SUMIF('DTR-OCT-NOV''18'!$A$16:$A$703,'RAPPORT-DETAIL'!A95:A231,'DTR-OCT-NOV''18'!$J$16:$J$703)</f>
        <v>0</v>
      </c>
      <c r="AN95" s="568">
        <f>SUMIF('DTR-DEC''18'!$A$14:$A$560,'RAPPORT-DETAIL'!A95,'DTR-DEC''18'!$J$14:$J$560)</f>
        <v>0</v>
      </c>
      <c r="AO95" s="1359">
        <v>0.25</v>
      </c>
      <c r="AP95" s="568">
        <f t="shared" si="48"/>
        <v>2461.75</v>
      </c>
      <c r="AQ95" s="565">
        <f t="shared" ca="1" si="46"/>
        <v>9177.74</v>
      </c>
      <c r="AR95" s="1174">
        <f t="shared" ca="1" si="36"/>
        <v>0.93203412206763481</v>
      </c>
      <c r="AS95" s="1174">
        <v>0.25</v>
      </c>
      <c r="AT95" s="1360">
        <f t="shared" ca="1" si="49"/>
        <v>2294.4349999999999</v>
      </c>
      <c r="AU95" s="1374" t="s">
        <v>5078</v>
      </c>
    </row>
    <row r="96" spans="1:47" s="867" customFormat="1" ht="15.5">
      <c r="A96" s="507" t="s">
        <v>104</v>
      </c>
      <c r="B96" s="1124" t="s">
        <v>2226</v>
      </c>
      <c r="C96" s="1125" t="s">
        <v>431</v>
      </c>
      <c r="D96" s="1126" t="s">
        <v>2152</v>
      </c>
      <c r="E96" s="1127" t="s">
        <v>44</v>
      </c>
      <c r="F96" s="1025">
        <v>1</v>
      </c>
      <c r="G96" s="1025">
        <v>8000</v>
      </c>
      <c r="H96" s="1128">
        <v>1</v>
      </c>
      <c r="I96" s="1027">
        <f>F96*G96*H96</f>
        <v>8000</v>
      </c>
      <c r="J96" s="1028">
        <v>1</v>
      </c>
      <c r="K96" s="1028"/>
      <c r="L96" s="1129">
        <v>1</v>
      </c>
      <c r="M96" s="1332">
        <v>0.25</v>
      </c>
      <c r="N96" s="1129">
        <f t="shared" si="44"/>
        <v>2000</v>
      </c>
      <c r="O96" s="1027">
        <f>J96*K96*L96</f>
        <v>0</v>
      </c>
      <c r="P96" s="797">
        <v>0.25</v>
      </c>
      <c r="Q96" s="1027">
        <f t="shared" si="47"/>
        <v>0</v>
      </c>
      <c r="R96" s="1130">
        <f t="shared" si="45"/>
        <v>8000</v>
      </c>
      <c r="S96" s="577"/>
      <c r="T96" s="577"/>
      <c r="U96" s="577"/>
      <c r="V96" s="460"/>
      <c r="W96" s="568">
        <f>SUMIF('DTR OCT-DEC''16'!$A$12:$A$306,'RAPPORT-DETAIL'!A96,'DTR OCT-DEC''16'!$J$12:$J$306)</f>
        <v>57</v>
      </c>
      <c r="X96" s="568">
        <f>SUMIF('DTR JAN-MAR17'!$A$12:$A$507,'RAPPORT-DETAIL'!A96,'DTR JAN-MAR17'!$J$12:$J$507)</f>
        <v>2204.5</v>
      </c>
      <c r="Y96" s="568">
        <f>SUMIF('DTR APR-MAY''17'!$A$12:$A$419,'RAPPORT-DETAIL'!A96,'DTR APR-MAY''17'!$J$12:$J$419)</f>
        <v>1837</v>
      </c>
      <c r="Z96" s="568">
        <f>SUMIF('DTR JUNE''17'!$A$12:$A$233,'RAPPORT-DETAIL'!A96,'DTR JUNE''17'!$J$12:$J$233)</f>
        <v>0</v>
      </c>
      <c r="AA96" s="568">
        <f>SUMIF('DTR JULY-AUGUST''17'!$A$12:$A$498,'RAPPORT-DETAIL'!A96,'DTR JULY-AUGUST''17'!$J$12:$J$498)</f>
        <v>2629.15</v>
      </c>
      <c r="AB96" s="568">
        <f>SUMIF('DTR SEPTEMBER''17'!$A$12:$A$303,'RAPPORT-DETAIL'!A96,'DTR SEPTEMBER''17'!$J$12:$J$303)</f>
        <v>3503</v>
      </c>
      <c r="AC96" s="568">
        <f>SUMIF('DTR OCT-NOV''17'!$A$12:$A$441,'RAPPORT-DETAIL'!A96,'DTR OCT-NOV''17'!$J$12:$J$441)</f>
        <v>0</v>
      </c>
      <c r="AD96" s="568">
        <f>SUMIF('DRT DEC''17'!$A$12:$A$306,'RAPPORT-DETAIL'!A96,'DRT DEC''17'!$J$12:$J$306)</f>
        <v>0</v>
      </c>
      <c r="AE96" s="568">
        <f>SUMIF('DTR JAN-FEB 2018'!$A$12:$A$448,'RAPPORT-DETAIL'!A96,'DTR JAN-FEB 2018'!$J$12:$J$448)</f>
        <v>0</v>
      </c>
      <c r="AF96" s="568">
        <f>SUMIF('DTR MARCH''18'!$A$12:$A$265,'RAPPORT-DETAIL'!A96,'DTR MARCH''18'!$J$12:$J$265)</f>
        <v>0</v>
      </c>
      <c r="AG96" s="568">
        <f>SUMIF('DTR APRIL''18'!$A$12:$A$206,'RAPPORT-DETAIL'!A96,'DTR APRIL''18'!$J$12:$J$206)</f>
        <v>0</v>
      </c>
      <c r="AH96" s="568">
        <f>SUMIF('DTR MAY''18'!A$12:$A$247,'RAPPORT-DETAIL'!A96,'DTR MAY''18'!$J$12:$J$247)</f>
        <v>0</v>
      </c>
      <c r="AI96" s="568">
        <f ca="1">SUMIF('DTR JUNE''18'!$A$12:$B$220,'RAPPORT-DETAIL'!A96,'DTR JUNE''18'!$J$12:$J$220)</f>
        <v>17.5</v>
      </c>
      <c r="AJ96" s="568">
        <f ca="1">SUMIF('DTR JULY''18'!$A$12:$B$253,'RAPPORT-DETAIL'!A96,'DTR JULY''18'!$J$12:$J$253)</f>
        <v>0</v>
      </c>
      <c r="AK96" s="568">
        <f>SUMIF('DTR AUGUST''18'!$A$12:$A$305,'RAPPORT-DETAIL'!A96,'DTR AUGUST''18'!$J$12:$J$305)</f>
        <v>0</v>
      </c>
      <c r="AL96" s="568">
        <f>SUMIF('DTR SEPTEMBER''18'!$A$12:$A$302,'RAPPORT-DETAIL'!A96,'DTR SEPTEMBER''18'!$J$12:$J$302)</f>
        <v>0</v>
      </c>
      <c r="AM96" s="568">
        <f>SUMIF('DTR-OCT-NOV''18'!$A$16:$A$703,'RAPPORT-DETAIL'!A96:A232,'DTR-OCT-NOV''18'!$J$16:$J$703)</f>
        <v>0</v>
      </c>
      <c r="AN96" s="568">
        <f>SUMIF('DTR-DEC''18'!$A$14:$A$560,'RAPPORT-DETAIL'!A96,'DTR-DEC''18'!$J$14:$J$560)</f>
        <v>0</v>
      </c>
      <c r="AO96" s="1359">
        <v>0.25</v>
      </c>
      <c r="AP96" s="568">
        <f t="shared" si="48"/>
        <v>2000</v>
      </c>
      <c r="AQ96" s="565">
        <f t="shared" ca="1" si="46"/>
        <v>10248.15</v>
      </c>
      <c r="AR96" s="1174">
        <f t="shared" ca="1" si="36"/>
        <v>1.2810187499999999</v>
      </c>
      <c r="AS96" s="1174">
        <v>0.25</v>
      </c>
      <c r="AT96" s="1360">
        <f t="shared" ca="1" si="49"/>
        <v>2562.0374999999999</v>
      </c>
      <c r="AU96" s="1372" t="s">
        <v>5089</v>
      </c>
    </row>
    <row r="97" spans="1:47" s="867" customFormat="1" ht="15.5">
      <c r="A97" s="507" t="s">
        <v>105</v>
      </c>
      <c r="B97" s="1124" t="s">
        <v>2227</v>
      </c>
      <c r="C97" s="1125" t="s">
        <v>433</v>
      </c>
      <c r="D97" s="1126" t="s">
        <v>2152</v>
      </c>
      <c r="E97" s="1127" t="s">
        <v>44</v>
      </c>
      <c r="F97" s="1025">
        <v>1</v>
      </c>
      <c r="G97" s="1025">
        <v>10000</v>
      </c>
      <c r="H97" s="1128">
        <v>1</v>
      </c>
      <c r="I97" s="1027">
        <f>(F97*G97*H97)</f>
        <v>10000</v>
      </c>
      <c r="J97" s="1028"/>
      <c r="K97" s="1028"/>
      <c r="L97" s="1129"/>
      <c r="M97" s="1332">
        <v>0.25</v>
      </c>
      <c r="N97" s="1129">
        <f t="shared" si="44"/>
        <v>2500</v>
      </c>
      <c r="O97" s="1027">
        <f>(J97*K97*L97)*12</f>
        <v>0</v>
      </c>
      <c r="P97" s="797">
        <v>0.25</v>
      </c>
      <c r="Q97" s="1027">
        <f t="shared" si="47"/>
        <v>0</v>
      </c>
      <c r="R97" s="1130">
        <f t="shared" si="45"/>
        <v>10000</v>
      </c>
      <c r="S97" s="580">
        <f>I97/$C$4</f>
        <v>7692.3076923076924</v>
      </c>
      <c r="T97" s="580">
        <f>O97/$C$4</f>
        <v>0</v>
      </c>
      <c r="U97" s="580">
        <f>S97+T97</f>
        <v>7692.3076923076924</v>
      </c>
      <c r="V97" s="491"/>
      <c r="W97" s="568">
        <f>SUMIF('DTR OCT-DEC''16'!$A$12:$A$306,'RAPPORT-DETAIL'!A97,'DTR OCT-DEC''16'!$J$12:$J$306)</f>
        <v>0</v>
      </c>
      <c r="X97" s="568">
        <f>SUMIF('DTR JAN-MAR17'!$A$12:$A$507,'RAPPORT-DETAIL'!A97,'DTR JAN-MAR17'!$J$12:$J$507)</f>
        <v>0</v>
      </c>
      <c r="Y97" s="568">
        <f>SUMIF('DTR APR-MAY''17'!$A$12:$A$419,'RAPPORT-DETAIL'!A97,'DTR APR-MAY''17'!$J$12:$J$419)</f>
        <v>0</v>
      </c>
      <c r="Z97" s="568">
        <f>SUMIF('DTR JUNE''17'!$A$12:$A$233,'RAPPORT-DETAIL'!A97,'DTR JUNE''17'!$J$12:$J$233)</f>
        <v>0</v>
      </c>
      <c r="AA97" s="568">
        <f>SUMIF('DTR JULY-AUGUST''17'!$A$12:$A$498,'RAPPORT-DETAIL'!A97,'DTR JULY-AUGUST''17'!$J$12:$J$498)</f>
        <v>0</v>
      </c>
      <c r="AB97" s="568">
        <f>SUMIF('DTR SEPTEMBER''17'!$A$12:$A$303,'RAPPORT-DETAIL'!A97,'DTR SEPTEMBER''17'!$J$12:$J$303)</f>
        <v>0</v>
      </c>
      <c r="AC97" s="568">
        <f>SUMIF('DTR OCT-NOV''17'!$A$12:$A$441,'RAPPORT-DETAIL'!A97,'DTR OCT-NOV''17'!$J$12:$J$441)</f>
        <v>1370</v>
      </c>
      <c r="AD97" s="568">
        <f>SUMIF('DRT DEC''17'!$A$12:$A$306,'RAPPORT-DETAIL'!A97,'DRT DEC''17'!$J$12:$J$306)</f>
        <v>288</v>
      </c>
      <c r="AE97" s="568">
        <f>SUMIF('DTR JAN-FEB 2018'!$A$12:$A$448,'RAPPORT-DETAIL'!A97,'DTR JAN-FEB 2018'!$J$12:$J$448)</f>
        <v>75</v>
      </c>
      <c r="AF97" s="568">
        <f>SUMIF('DTR MARCH''18'!$A$12:$A$265,'RAPPORT-DETAIL'!A97,'DTR MARCH''18'!$J$12:$J$265)</f>
        <v>2645</v>
      </c>
      <c r="AG97" s="568">
        <f>SUMIF('DTR APRIL''18'!$A$12:$A$206,'RAPPORT-DETAIL'!A97,'DTR APRIL''18'!$J$12:$J$206)</f>
        <v>-136</v>
      </c>
      <c r="AH97" s="568">
        <f>SUMIF('DTR MAY''18'!A$12:$A$247,'RAPPORT-DETAIL'!A97,'DTR MAY''18'!$J$12:$J$247)</f>
        <v>0</v>
      </c>
      <c r="AI97" s="568">
        <f ca="1">SUMIF('DTR JUNE''18'!$A$12:$B$220,'RAPPORT-DETAIL'!A97,'DTR JUNE''18'!$J$12:$J$220)</f>
        <v>0</v>
      </c>
      <c r="AJ97" s="568">
        <f ca="1">SUMIF('DTR JULY''18'!$A$12:$B$253,'RAPPORT-DETAIL'!A97,'DTR JULY''18'!$J$12:$J$253)</f>
        <v>2570</v>
      </c>
      <c r="AK97" s="568">
        <f>SUMIF('DTR AUGUST''18'!$A$12:$A$305,'RAPPORT-DETAIL'!A97,'DTR AUGUST''18'!$J$12:$J$305)</f>
        <v>0</v>
      </c>
      <c r="AL97" s="568">
        <f>SUMIF('DTR SEPTEMBER''18'!$A$12:$A$302,'RAPPORT-DETAIL'!A97,'DTR SEPTEMBER''18'!$J$12:$J$302)</f>
        <v>0</v>
      </c>
      <c r="AM97" s="568">
        <f>SUMIF('DTR-OCT-NOV''18'!$A$16:$A$703,'RAPPORT-DETAIL'!A97:A233,'DTR-OCT-NOV''18'!$J$16:$J$703)</f>
        <v>160.01999999999998</v>
      </c>
      <c r="AN97" s="568">
        <f>SUMIF('DTR-DEC''18'!$A$14:$A$560,'RAPPORT-DETAIL'!A97,'DTR-DEC''18'!$J$14:$J$560)</f>
        <v>6421.1500000000005</v>
      </c>
      <c r="AO97" s="1359">
        <v>0.25</v>
      </c>
      <c r="AP97" s="568">
        <f t="shared" si="48"/>
        <v>2500</v>
      </c>
      <c r="AQ97" s="565">
        <f t="shared" ca="1" si="46"/>
        <v>13393.170000000002</v>
      </c>
      <c r="AR97" s="1174">
        <f t="shared" ca="1" si="36"/>
        <v>1.3393170000000001</v>
      </c>
      <c r="AS97" s="1174">
        <v>0.25</v>
      </c>
      <c r="AT97" s="1360">
        <f t="shared" ca="1" si="49"/>
        <v>3348.2925000000005</v>
      </c>
      <c r="AU97" s="1372" t="s">
        <v>5079</v>
      </c>
    </row>
    <row r="98" spans="1:47" s="867" customFormat="1" ht="15.5">
      <c r="A98" s="1023" t="s">
        <v>2228</v>
      </c>
      <c r="B98" s="1124" t="s">
        <v>2229</v>
      </c>
      <c r="C98" s="1131" t="s">
        <v>2230</v>
      </c>
      <c r="D98" s="1126" t="s">
        <v>2152</v>
      </c>
      <c r="E98" s="1127" t="s">
        <v>44</v>
      </c>
      <c r="F98" s="1025">
        <v>1</v>
      </c>
      <c r="G98" s="1025">
        <v>3000</v>
      </c>
      <c r="H98" s="1128">
        <v>1</v>
      </c>
      <c r="I98" s="1027">
        <f>F98*G98*3</f>
        <v>9000</v>
      </c>
      <c r="J98" s="1028">
        <v>1</v>
      </c>
      <c r="K98" s="1028">
        <v>3000</v>
      </c>
      <c r="L98" s="1129">
        <v>1</v>
      </c>
      <c r="M98" s="1332">
        <v>0.25</v>
      </c>
      <c r="N98" s="1129">
        <f t="shared" si="44"/>
        <v>2250</v>
      </c>
      <c r="O98" s="1027">
        <f>J98*K98*12</f>
        <v>36000</v>
      </c>
      <c r="P98" s="797">
        <v>0.25</v>
      </c>
      <c r="Q98" s="1027">
        <f t="shared" si="47"/>
        <v>9000</v>
      </c>
      <c r="R98" s="1130">
        <f t="shared" si="45"/>
        <v>45000</v>
      </c>
      <c r="S98" s="879"/>
      <c r="T98" s="879"/>
      <c r="U98" s="879"/>
      <c r="V98" s="872"/>
      <c r="W98" s="568">
        <f>SUMIF('DTR OCT-DEC''16'!$A$12:$A$306,'RAPPORT-DETAIL'!A98,'DTR OCT-DEC''16'!$J$12:$J$306)</f>
        <v>0</v>
      </c>
      <c r="X98" s="568">
        <f>SUMIF('DTR JAN-MAR17'!$A$12:$A$507,'RAPPORT-DETAIL'!A98,'DTR JAN-MAR17'!$J$12:$J$507)</f>
        <v>0</v>
      </c>
      <c r="Y98" s="568">
        <f>SUMIF('DTR APR-MAY''17'!$A$12:$A$419,'RAPPORT-DETAIL'!A98,'DTR APR-MAY''17'!$J$12:$J$419)</f>
        <v>0</v>
      </c>
      <c r="Z98" s="568">
        <f>SUMIF('DTR JUNE''17'!$A$12:$A$233,'RAPPORT-DETAIL'!A98,'DTR JUNE''17'!$J$12:$J$233)</f>
        <v>0</v>
      </c>
      <c r="AA98" s="568">
        <f>SUMIF('DTR JULY-AUGUST''17'!$A$12:$A$498,'RAPPORT-DETAIL'!A98,'DTR JULY-AUGUST''17'!$J$12:$J$498)</f>
        <v>0</v>
      </c>
      <c r="AB98" s="568">
        <f>SUMIF('DTR SEPTEMBER''17'!$A$12:$A$303,'RAPPORT-DETAIL'!A98,'DTR SEPTEMBER''17'!$J$12:$J$303)</f>
        <v>0</v>
      </c>
      <c r="AC98" s="568">
        <f>SUMIF('DTR OCT-NOV''17'!$A$12:$A$441,'RAPPORT-DETAIL'!A98,'DTR OCT-NOV''17'!$J$12:$J$441)</f>
        <v>17657.02</v>
      </c>
      <c r="AD98" s="568">
        <f>SUMIF('DRT DEC''17'!$A$12:$A$306,'RAPPORT-DETAIL'!A98,'DRT DEC''17'!$J$12:$J$306)</f>
        <v>0</v>
      </c>
      <c r="AE98" s="568">
        <f>SUMIF('DTR JAN-FEB 2018'!$A$12:$A$448,'RAPPORT-DETAIL'!A98,'DTR JAN-FEB 2018'!$J$12:$J$448)</f>
        <v>0</v>
      </c>
      <c r="AF98" s="568">
        <f>SUMIF('DTR MARCH''18'!$A$12:$A$265,'RAPPORT-DETAIL'!A98,'DTR MARCH''18'!$J$12:$J$265)</f>
        <v>0</v>
      </c>
      <c r="AG98" s="568">
        <f>SUMIF('DTR APRIL''18'!$A$12:$A$206,'RAPPORT-DETAIL'!A98,'DTR APRIL''18'!$J$12:$J$206)</f>
        <v>1000</v>
      </c>
      <c r="AH98" s="568">
        <f>SUMIF('DTR MAY''18'!A$12:$A$247,'RAPPORT-DETAIL'!A98,'DTR MAY''18'!$J$12:$J$247)</f>
        <v>0</v>
      </c>
      <c r="AI98" s="568">
        <f ca="1">SUMIF('DTR JUNE''18'!$A$12:$B$220,'RAPPORT-DETAIL'!A98,'DTR JUNE''18'!$J$12:$J$220)</f>
        <v>0</v>
      </c>
      <c r="AJ98" s="568">
        <f ca="1">SUMIF('DTR JULY''18'!$A$12:$B$253,'RAPPORT-DETAIL'!A98,'DTR JULY''18'!$J$12:$J$253)</f>
        <v>0</v>
      </c>
      <c r="AK98" s="568">
        <f>SUMIF('DTR AUGUST''18'!$A$12:$A$305,'RAPPORT-DETAIL'!A98,'DTR AUGUST''18'!$J$12:$J$305)</f>
        <v>0</v>
      </c>
      <c r="AL98" s="568">
        <f>SUMIF('DTR SEPTEMBER''18'!$A$12:$A$302,'RAPPORT-DETAIL'!A98,'DTR SEPTEMBER''18'!$J$12:$J$302)</f>
        <v>0</v>
      </c>
      <c r="AM98" s="568">
        <f>SUMIF('DTR-OCT-NOV''18'!$A$16:$A$703,'RAPPORT-DETAIL'!A98:A234,'DTR-OCT-NOV''18'!$J$16:$J$703)</f>
        <v>19300</v>
      </c>
      <c r="AN98" s="568">
        <f>SUMIF('DTR-DEC''18'!$A$14:$A$560,'RAPPORT-DETAIL'!A98,'DTR-DEC''18'!$J$14:$J$560)</f>
        <v>2705</v>
      </c>
      <c r="AO98" s="1359">
        <v>0.25</v>
      </c>
      <c r="AP98" s="568">
        <f t="shared" si="48"/>
        <v>11250</v>
      </c>
      <c r="AQ98" s="565">
        <f t="shared" ca="1" si="46"/>
        <v>40662.020000000004</v>
      </c>
      <c r="AR98" s="1174">
        <f t="shared" ca="1" si="36"/>
        <v>0.90360044444444454</v>
      </c>
      <c r="AS98" s="1174">
        <v>0.25</v>
      </c>
      <c r="AT98" s="1360">
        <f t="shared" ca="1" si="49"/>
        <v>10165.505000000001</v>
      </c>
      <c r="AU98" s="1372" t="s">
        <v>5078</v>
      </c>
    </row>
    <row r="99" spans="1:47" s="867" customFormat="1" ht="15.5">
      <c r="A99" s="507" t="s">
        <v>106</v>
      </c>
      <c r="B99" s="1124" t="s">
        <v>2231</v>
      </c>
      <c r="C99" s="1125" t="s">
        <v>435</v>
      </c>
      <c r="D99" s="1126" t="s">
        <v>2152</v>
      </c>
      <c r="E99" s="1127" t="s">
        <v>44</v>
      </c>
      <c r="F99" s="1025">
        <v>1</v>
      </c>
      <c r="G99" s="1025">
        <v>1050</v>
      </c>
      <c r="H99" s="1128">
        <v>0.8</v>
      </c>
      <c r="I99" s="1027">
        <f>(F99*G99*H99)*13</f>
        <v>10920</v>
      </c>
      <c r="J99" s="1028">
        <v>1</v>
      </c>
      <c r="K99" s="1028">
        <f>1050*1.03</f>
        <v>1081.5</v>
      </c>
      <c r="L99" s="1129">
        <v>0.8</v>
      </c>
      <c r="M99" s="1332"/>
      <c r="N99" s="1129"/>
      <c r="O99" s="1027">
        <f>(J99*K99*L99)*13</f>
        <v>11247.6</v>
      </c>
      <c r="P99" s="1027"/>
      <c r="Q99" s="1027"/>
      <c r="R99" s="1130">
        <f t="shared" si="45"/>
        <v>22167.599999999999</v>
      </c>
      <c r="S99" s="877"/>
      <c r="T99" s="877"/>
      <c r="U99" s="877"/>
      <c r="V99" s="878"/>
      <c r="W99" s="568">
        <f>SUMIF('DTR OCT-DEC''16'!$A$12:$A$306,'RAPPORT-DETAIL'!A99,'DTR OCT-DEC''16'!$J$12:$J$306)</f>
        <v>0</v>
      </c>
      <c r="X99" s="568">
        <f>SUMIF('DTR JAN-MAR17'!$A$12:$A$507,'RAPPORT-DETAIL'!A99,'DTR JAN-MAR17'!$J$12:$J$507)</f>
        <v>2063.36</v>
      </c>
      <c r="Y99" s="568">
        <f>SUMIF('DTR APR-MAY''17'!$A$12:$A$419,'RAPPORT-DETAIL'!A99,'DTR APR-MAY''17'!$J$12:$J$419)</f>
        <v>1564.1000000000001</v>
      </c>
      <c r="Z99" s="568">
        <f>SUMIF('DTR JUNE''17'!$A$12:$A$233,'RAPPORT-DETAIL'!A99,'DTR JUNE''17'!$J$12:$J$233)</f>
        <v>771.25</v>
      </c>
      <c r="AA99" s="568">
        <f>SUMIF('DTR JULY-AUGUST''17'!$A$12:$A$498,'RAPPORT-DETAIL'!A99,'DTR JULY-AUGUST''17'!$J$12:$J$498)</f>
        <v>521.34</v>
      </c>
      <c r="AB99" s="568">
        <f>SUMIF('DTR SEPTEMBER''17'!$A$12:$A$303,'RAPPORT-DETAIL'!A99,'DTR SEPTEMBER''17'!$J$12:$J$303)</f>
        <v>654.70000000000005</v>
      </c>
      <c r="AC99" s="568">
        <f>SUMIF('DTR OCT-NOV''17'!$A$12:$A$441,'RAPPORT-DETAIL'!A99,'DTR OCT-NOV''17'!$J$12:$J$441)</f>
        <v>2111.4499999999998</v>
      </c>
      <c r="AD99" s="568">
        <f>SUMIF('DRT DEC''17'!$A$12:$A$306,'RAPPORT-DETAIL'!A99,'DRT DEC''17'!$J$12:$J$306)</f>
        <v>2216.8000000000002</v>
      </c>
      <c r="AE99" s="568">
        <f>SUMIF('DTR JAN-FEB 2018'!$A$12:$A$448,'RAPPORT-DETAIL'!A99,'DTR JAN-FEB 2018'!$J$12:$J$448)</f>
        <v>1793.5700000000002</v>
      </c>
      <c r="AF99" s="568">
        <f>SUMIF('DTR MARCH''18'!$A$12:$A$265,'RAPPORT-DETAIL'!A99,'DTR MARCH''18'!$J$12:$J$265)</f>
        <v>741.03000000000009</v>
      </c>
      <c r="AG99" s="568">
        <f>SUMIF('DTR APRIL''18'!$A$12:$A$206,'RAPPORT-DETAIL'!A99,'DTR APRIL''18'!$J$12:$J$206)</f>
        <v>768.02</v>
      </c>
      <c r="AH99" s="568">
        <f>SUMIF('DTR MAY''18'!A$12:$A$247,'RAPPORT-DETAIL'!A99,'DTR MAY''18'!$J$12:$J$247)</f>
        <v>703.33999999999992</v>
      </c>
      <c r="AI99" s="568">
        <f ca="1">SUMIF('DTR JUNE''18'!$A$12:$B$220,'RAPPORT-DETAIL'!A99,'DTR JUNE''18'!$J$12:$J$220)</f>
        <v>424.40000000000003</v>
      </c>
      <c r="AJ99" s="568">
        <f ca="1">SUMIF('DTR JULY''18'!$A$12:$B$253,'RAPPORT-DETAIL'!A99,'DTR JULY''18'!$J$12:$J$253)</f>
        <v>496.53999999999996</v>
      </c>
      <c r="AK99" s="568">
        <f>SUMIF('DTR AUGUST''18'!$A$12:$A$305,'RAPPORT-DETAIL'!A99,'DTR AUGUST''18'!$J$12:$J$305)</f>
        <v>419.59</v>
      </c>
      <c r="AL99" s="568">
        <f>SUMIF('DTR SEPTEMBER''18'!$A$12:$A$302,'RAPPORT-DETAIL'!A99,'DTR SEPTEMBER''18'!$J$12:$J$302)</f>
        <v>1418.6999999999998</v>
      </c>
      <c r="AM99" s="568">
        <f>SUMIF('DTR-OCT-NOV''18'!$A$16:$A$703,'RAPPORT-DETAIL'!A99:A235,'DTR-OCT-NOV''18'!$J$16:$J$703)</f>
        <v>2903.2000000000003</v>
      </c>
      <c r="AN99" s="568">
        <f>SUMIF('DTR-DEC''18'!$A$14:$A$560,'RAPPORT-DETAIL'!A99,'DTR-DEC''18'!$J$14:$J$560)</f>
        <v>2317.67</v>
      </c>
      <c r="AO99" s="568"/>
      <c r="AP99" s="568"/>
      <c r="AQ99" s="565">
        <f t="shared" ca="1" si="46"/>
        <v>21889.060000000005</v>
      </c>
      <c r="AR99" s="1174">
        <f t="shared" ca="1" si="36"/>
        <v>0.98743481477471651</v>
      </c>
      <c r="AS99" s="1174"/>
      <c r="AT99" s="1174"/>
      <c r="AU99" s="1374"/>
    </row>
    <row r="100" spans="1:47" s="867" customFormat="1" ht="15.5">
      <c r="A100" s="507" t="s">
        <v>107</v>
      </c>
      <c r="B100" s="1124" t="s">
        <v>2232</v>
      </c>
      <c r="C100" s="1125" t="s">
        <v>437</v>
      </c>
      <c r="D100" s="1126" t="s">
        <v>2152</v>
      </c>
      <c r="E100" s="1127" t="s">
        <v>44</v>
      </c>
      <c r="F100" s="1025">
        <v>1</v>
      </c>
      <c r="G100" s="1025">
        <v>2444</v>
      </c>
      <c r="H100" s="1128">
        <v>0.8</v>
      </c>
      <c r="I100" s="1027">
        <f>(F100*G100*H100)*13</f>
        <v>25417.600000000002</v>
      </c>
      <c r="J100" s="1028">
        <v>1</v>
      </c>
      <c r="K100" s="1028">
        <f>2444*1.03</f>
        <v>2517.3200000000002</v>
      </c>
      <c r="L100" s="1129">
        <v>0.8</v>
      </c>
      <c r="M100" s="1332"/>
      <c r="N100" s="1129"/>
      <c r="O100" s="1027">
        <f>(J100*K100*L100)*13</f>
        <v>26180.128000000004</v>
      </c>
      <c r="P100" s="1027"/>
      <c r="Q100" s="1027"/>
      <c r="R100" s="1130">
        <f t="shared" si="45"/>
        <v>51597.728000000003</v>
      </c>
      <c r="S100" s="585">
        <f t="shared" ref="S100:S113" si="50">I100/$C$4</f>
        <v>19552</v>
      </c>
      <c r="T100" s="585">
        <f t="shared" ref="T100:T113" si="51">O100/$C$4</f>
        <v>20138.560000000001</v>
      </c>
      <c r="U100" s="575">
        <f t="shared" ref="U100:U113" si="52">S100+T100</f>
        <v>39690.559999999998</v>
      </c>
      <c r="V100" s="873"/>
      <c r="W100" s="568">
        <f>SUMIF('DTR OCT-DEC''16'!$A$12:$A$306,'RAPPORT-DETAIL'!A100,'DTR OCT-DEC''16'!$J$12:$J$306)</f>
        <v>3823.5600000000004</v>
      </c>
      <c r="X100" s="568">
        <f>SUMIF('DTR JAN-MAR17'!$A$12:$A$507,'RAPPORT-DETAIL'!A100,'DTR JAN-MAR17'!$J$12:$J$507)</f>
        <v>4031.79</v>
      </c>
      <c r="Y100" s="568">
        <f>SUMIF('DTR APR-MAY''17'!$A$12:$A$419,'RAPPORT-DETAIL'!A100,'DTR APR-MAY''17'!$J$12:$J$419)</f>
        <v>786.36</v>
      </c>
      <c r="Z100" s="568">
        <f>SUMIF('DTR JUNE''17'!$A$12:$A$233,'RAPPORT-DETAIL'!A100,'DTR JUNE''17'!$J$12:$J$233)</f>
        <v>0</v>
      </c>
      <c r="AA100" s="568">
        <f>SUMIF('DTR JULY-AUGUST''17'!$A$12:$A$498,'RAPPORT-DETAIL'!A100,'DTR JULY-AUGUST''17'!$J$12:$J$498)</f>
        <v>1939.6699999999998</v>
      </c>
      <c r="AB100" s="568">
        <f>SUMIF('DTR SEPTEMBER''17'!$A$12:$A$303,'RAPPORT-DETAIL'!A100,'DTR SEPTEMBER''17'!$J$12:$J$303)</f>
        <v>1646.95</v>
      </c>
      <c r="AC100" s="568">
        <f>SUMIF('DTR OCT-NOV''17'!$A$12:$A$441,'RAPPORT-DETAIL'!A100,'DTR OCT-NOV''17'!$J$12:$J$441)</f>
        <v>2244.8000000000002</v>
      </c>
      <c r="AD100" s="568">
        <f>SUMIF('DRT DEC''17'!$A$12:$A$306,'RAPPORT-DETAIL'!A100,'DRT DEC''17'!$J$12:$J$306)</f>
        <v>531.27</v>
      </c>
      <c r="AE100" s="568">
        <f>SUMIF('DTR JAN-FEB 2018'!$A$12:$A$448,'RAPPORT-DETAIL'!A100,'DTR JAN-FEB 2018'!$J$12:$J$448)</f>
        <v>4470.88</v>
      </c>
      <c r="AF100" s="568">
        <f>SUMIF('DTR MARCH''18'!$A$12:$A$265,'RAPPORT-DETAIL'!A100,'DTR MARCH''18'!$J$12:$J$265)</f>
        <v>2418.5300000000002</v>
      </c>
      <c r="AG100" s="568">
        <f>SUMIF('DTR APRIL''18'!$A$12:$A$206,'RAPPORT-DETAIL'!A100,'DTR APRIL''18'!$J$12:$J$206)</f>
        <v>2517.54</v>
      </c>
      <c r="AH100" s="568">
        <f>SUMIF('DTR MAY''18'!A$12:$A$247,'RAPPORT-DETAIL'!A100,'DTR MAY''18'!$J$12:$J$247)</f>
        <v>2646.9700000000003</v>
      </c>
      <c r="AI100" s="568">
        <f ca="1">SUMIF('DTR JUNE''18'!$A$12:$B$220,'RAPPORT-DETAIL'!A100,'DTR JUNE''18'!$J$12:$J$220)</f>
        <v>0</v>
      </c>
      <c r="AJ100" s="568">
        <f ca="1">SUMIF('DTR JULY''18'!$A$12:$B$253,'RAPPORT-DETAIL'!A100,'DTR JULY''18'!$J$12:$J$253)</f>
        <v>172.48999999999998</v>
      </c>
      <c r="AK100" s="568">
        <f>SUMIF('DTR AUGUST''18'!$A$12:$A$305,'RAPPORT-DETAIL'!A100,'DTR AUGUST''18'!$J$12:$J$305)</f>
        <v>72.73</v>
      </c>
      <c r="AL100" s="568">
        <f>SUMIF('DTR SEPTEMBER''18'!$A$12:$A$302,'RAPPORT-DETAIL'!A100,'DTR SEPTEMBER''18'!$J$12:$J$302)</f>
        <v>1312.9199999999998</v>
      </c>
      <c r="AM100" s="568">
        <f>SUMIF('DTR-OCT-NOV''18'!$A$16:$A$703,'RAPPORT-DETAIL'!A100:A236,'DTR-OCT-NOV''18'!$J$16:$J$703)</f>
        <v>1507.0199999999998</v>
      </c>
      <c r="AN100" s="568">
        <f>SUMIF('DTR-DEC''18'!$A$14:$A$560,'RAPPORT-DETAIL'!A100,'DTR-DEC''18'!$J$14:$J$560)</f>
        <v>2956.79</v>
      </c>
      <c r="AO100" s="568"/>
      <c r="AP100" s="568"/>
      <c r="AQ100" s="565">
        <f t="shared" ca="1" si="46"/>
        <v>33080.270000000004</v>
      </c>
      <c r="AR100" s="1174">
        <f t="shared" ca="1" si="36"/>
        <v>0.64111873297987076</v>
      </c>
      <c r="AS100" s="1174"/>
      <c r="AT100" s="1174"/>
      <c r="AU100" s="1374"/>
    </row>
    <row r="101" spans="1:47" ht="15.5">
      <c r="A101" s="507" t="s">
        <v>108</v>
      </c>
      <c r="B101" s="1124" t="s">
        <v>2233</v>
      </c>
      <c r="C101" s="1125" t="s">
        <v>439</v>
      </c>
      <c r="D101" s="1126" t="s">
        <v>2152</v>
      </c>
      <c r="E101" s="1127" t="s">
        <v>44</v>
      </c>
      <c r="F101" s="1025">
        <v>1</v>
      </c>
      <c r="G101" s="1025">
        <v>2088</v>
      </c>
      <c r="H101" s="1128">
        <v>1</v>
      </c>
      <c r="I101" s="1027">
        <f>G101*13</f>
        <v>27144</v>
      </c>
      <c r="J101" s="1028">
        <v>1</v>
      </c>
      <c r="K101" s="1028">
        <f>2088*1.03</f>
        <v>2150.64</v>
      </c>
      <c r="L101" s="1129">
        <v>1</v>
      </c>
      <c r="M101" s="1332"/>
      <c r="N101" s="1129"/>
      <c r="O101" s="1027">
        <f>K101*13</f>
        <v>27958.32</v>
      </c>
      <c r="P101" s="1027"/>
      <c r="Q101" s="1027"/>
      <c r="R101" s="1130">
        <f t="shared" si="45"/>
        <v>55102.32</v>
      </c>
      <c r="S101" s="585">
        <f t="shared" si="50"/>
        <v>20880</v>
      </c>
      <c r="T101" s="585">
        <f t="shared" si="51"/>
        <v>21506.399999999998</v>
      </c>
      <c r="U101" s="575">
        <f t="shared" si="52"/>
        <v>42386.399999999994</v>
      </c>
      <c r="V101" s="876"/>
      <c r="W101" s="568">
        <f>SUMIF('DTR OCT-DEC''16'!$A$12:$A$306,'RAPPORT-DETAIL'!A101,'DTR OCT-DEC''16'!$J$12:$J$306)</f>
        <v>2587.2900000000004</v>
      </c>
      <c r="X101" s="568">
        <f>SUMIF('DTR JAN-MAR17'!$A$12:$A$507,'RAPPORT-DETAIL'!A101,'DTR JAN-MAR17'!$J$12:$J$507)</f>
        <v>7452.7399999999989</v>
      </c>
      <c r="Y101" s="568">
        <f>SUMIF('DTR APR-MAY''17'!$A$12:$A$419,'RAPPORT-DETAIL'!A101,'DTR APR-MAY''17'!$J$12:$J$419)</f>
        <v>4941.82</v>
      </c>
      <c r="Z101" s="568">
        <f>SUMIF('DTR JUNE''17'!$A$12:$A$233,'RAPPORT-DETAIL'!A101,'DTR JUNE''17'!$J$12:$J$233)</f>
        <v>2486.91</v>
      </c>
      <c r="AA101" s="568">
        <f>SUMIF('DTR JULY-AUGUST''17'!$A$12:$A$498,'RAPPORT-DETAIL'!A101,'DTR JULY-AUGUST''17'!$J$12:$J$498)</f>
        <v>4967.82</v>
      </c>
      <c r="AB101" s="568">
        <f>SUMIF('DTR SEPTEMBER''17'!$A$12:$A$303,'RAPPORT-DETAIL'!A101,'DTR SEPTEMBER''17'!$J$12:$J$303)</f>
        <v>2791.3199999999997</v>
      </c>
      <c r="AC101" s="568">
        <f>SUMIF('DTR OCT-NOV''17'!$A$12:$A$441,'RAPPORT-DETAIL'!A101,'DTR OCT-NOV''17'!$J$12:$J$441)</f>
        <v>4970.3999999999996</v>
      </c>
      <c r="AD101" s="568">
        <f>SUMIF('DRT DEC''17'!$A$12:$A$306,'RAPPORT-DETAIL'!A101,'DRT DEC''17'!$J$12:$J$306)</f>
        <v>4841.82</v>
      </c>
      <c r="AE101" s="568">
        <f>SUMIF('DTR JAN-FEB 2018'!$A$12:$A$448,'RAPPORT-DETAIL'!A101,'DTR JAN-FEB 2018'!$J$12:$J$448)</f>
        <v>5088.2000000000007</v>
      </c>
      <c r="AF101" s="568">
        <f>SUMIF('DTR MARCH''18'!$A$12:$A$265,'RAPPORT-DETAIL'!A101,'DTR MARCH''18'!$J$12:$J$265)</f>
        <v>2572.1</v>
      </c>
      <c r="AG101" s="568">
        <f>SUMIF('DTR APRIL''18'!$A$12:$A$206,'RAPPORT-DETAIL'!A101,'DTR APRIL''18'!$J$12:$J$206)</f>
        <v>2682.9</v>
      </c>
      <c r="AH101" s="568">
        <f>SUMIF('DTR MAY''18'!A$12:$A$247,'RAPPORT-DETAIL'!A101,'DTR MAY''18'!$J$12:$J$247)</f>
        <v>2560.1</v>
      </c>
      <c r="AI101" s="568">
        <f ca="1">SUMIF('DTR JUNE''18'!$A$12:$B$220,'RAPPORT-DETAIL'!A101,'DTR JUNE''18'!$J$12:$J$220)</f>
        <v>2568.1</v>
      </c>
      <c r="AJ101" s="568">
        <f ca="1">SUMIF('DTR JULY''18'!$A$12:$B$253,'RAPPORT-DETAIL'!A101,'DTR JULY''18'!$J$12:$J$253)</f>
        <v>2572.1</v>
      </c>
      <c r="AK101" s="568">
        <f>SUMIF('DTR AUGUST''18'!$A$12:$A$305,'RAPPORT-DETAIL'!A101,'DTR AUGUST''18'!$J$12:$J$305)</f>
        <v>2568.1</v>
      </c>
      <c r="AL101" s="568">
        <f>SUMIF('DTR SEPTEMBER''18'!$A$12:$A$302,'RAPPORT-DETAIL'!A101,'DTR SEPTEMBER''18'!$J$12:$J$302)</f>
        <v>2556.1</v>
      </c>
      <c r="AM101" s="568">
        <f>SUMIF('DTR-OCT-NOV''18'!$A$16:$A$703,'RAPPORT-DETAIL'!A101:A237,'DTR-OCT-NOV''18'!$J$16:$J$703)</f>
        <v>2572.12</v>
      </c>
      <c r="AN101" s="568">
        <f>SUMIF('DTR-DEC''18'!$A$14:$A$560,'RAPPORT-DETAIL'!A101,'DTR-DEC''18'!$J$14:$J$560)</f>
        <v>0</v>
      </c>
      <c r="AO101" s="568"/>
      <c r="AP101" s="568"/>
      <c r="AQ101" s="565">
        <f t="shared" ca="1" si="46"/>
        <v>60779.939999999988</v>
      </c>
      <c r="AR101" s="1174">
        <f t="shared" ca="1" si="36"/>
        <v>1.10303776683087</v>
      </c>
      <c r="AS101" s="1174"/>
      <c r="AT101" s="1174"/>
      <c r="AU101" s="1374"/>
    </row>
    <row r="102" spans="1:47" s="867" customFormat="1" ht="15.5">
      <c r="A102" s="507" t="s">
        <v>109</v>
      </c>
      <c r="B102" s="1124" t="s">
        <v>2234</v>
      </c>
      <c r="C102" s="1125" t="s">
        <v>441</v>
      </c>
      <c r="D102" s="1126" t="s">
        <v>2152</v>
      </c>
      <c r="E102" s="1127" t="s">
        <v>44</v>
      </c>
      <c r="F102" s="1025">
        <v>1</v>
      </c>
      <c r="G102" s="1025">
        <v>3876</v>
      </c>
      <c r="H102" s="1128">
        <v>0.5</v>
      </c>
      <c r="I102" s="1027">
        <f>G102*13*H102</f>
        <v>25194</v>
      </c>
      <c r="J102" s="1028">
        <v>1</v>
      </c>
      <c r="K102" s="1028">
        <f>3876*1.03</f>
        <v>3992.28</v>
      </c>
      <c r="L102" s="1129">
        <v>0.5</v>
      </c>
      <c r="M102" s="1332"/>
      <c r="N102" s="1129"/>
      <c r="O102" s="1027">
        <f>K102*13*L102</f>
        <v>25949.82</v>
      </c>
      <c r="P102" s="1027"/>
      <c r="Q102" s="1027"/>
      <c r="R102" s="1130">
        <f t="shared" si="45"/>
        <v>51143.82</v>
      </c>
      <c r="S102" s="585">
        <f t="shared" si="50"/>
        <v>19380</v>
      </c>
      <c r="T102" s="585">
        <f t="shared" si="51"/>
        <v>19961.399999999998</v>
      </c>
      <c r="U102" s="575">
        <f t="shared" si="52"/>
        <v>39341.399999999994</v>
      </c>
      <c r="V102" s="869"/>
      <c r="W102" s="568">
        <f>SUMIF('DTR OCT-DEC''16'!$A$12:$A$306,'RAPPORT-DETAIL'!A102,'DTR OCT-DEC''16'!$J$12:$J$306)</f>
        <v>1749.4199999999998</v>
      </c>
      <c r="X102" s="568">
        <f>SUMIF('DTR JAN-MAR17'!$A$12:$A$507,'RAPPORT-DETAIL'!A102,'DTR JAN-MAR17'!$J$12:$J$507)</f>
        <v>5786.19</v>
      </c>
      <c r="Y102" s="568">
        <f>SUMIF('DTR APR-MAY''17'!$A$12:$A$419,'RAPPORT-DETAIL'!A102,'DTR APR-MAY''17'!$J$12:$J$419)</f>
        <v>3227.78</v>
      </c>
      <c r="Z102" s="568">
        <f>SUMIF('DTR JUNE''17'!$A$12:$A$233,'RAPPORT-DETAIL'!A102,'DTR JUNE''17'!$J$12:$J$233)</f>
        <v>1622.03</v>
      </c>
      <c r="AA102" s="568">
        <f>SUMIF('DTR JULY-AUGUST''17'!$A$12:$A$498,'RAPPORT-DETAIL'!A102,'DTR JULY-AUGUST''17'!$J$12:$J$498)</f>
        <v>3231.46</v>
      </c>
      <c r="AB102" s="568">
        <f>SUMIF('DTR SEPTEMBER''17'!$A$12:$A$303,'RAPPORT-DETAIL'!A102,'DTR SEPTEMBER''17'!$J$12:$J$303)</f>
        <v>1617.73</v>
      </c>
      <c r="AC102" s="568">
        <f>SUMIF('DTR OCT-NOV''17'!$A$12:$A$441,'RAPPORT-DETAIL'!A102,'DTR OCT-NOV''17'!$J$12:$J$441)</f>
        <v>3243.17</v>
      </c>
      <c r="AD102" s="568">
        <f>SUMIF('DRT DEC''17'!$A$12:$A$306,'RAPPORT-DETAIL'!A102,'DRT DEC''17'!$J$12:$J$306)</f>
        <v>3179.4599999999996</v>
      </c>
      <c r="AE102" s="568">
        <f>SUMIF('DTR JAN-FEB 2018'!$A$12:$A$448,'RAPPORT-DETAIL'!A102,'DTR JAN-FEB 2018'!$J$12:$J$448)</f>
        <v>3330.2799999999997</v>
      </c>
      <c r="AF102" s="568">
        <f>SUMIF('DTR MARCH''18'!$A$12:$A$265,'RAPPORT-DETAIL'!A102,'DTR MARCH''18'!$J$12:$J$265)</f>
        <v>1662.1399999999999</v>
      </c>
      <c r="AG102" s="568">
        <f>SUMIF('DTR APRIL''18'!$A$12:$A$206,'RAPPORT-DETAIL'!A102,'DTR APRIL''18'!$J$12:$J$206)</f>
        <v>1664.1399999999999</v>
      </c>
      <c r="AH102" s="568">
        <f>SUMIF('DTR MAY''18'!A$12:$A$247,'RAPPORT-DETAIL'!A102,'DTR MAY''18'!$J$12:$J$247)</f>
        <v>1863.4900000000002</v>
      </c>
      <c r="AI102" s="568">
        <f ca="1">SUMIF('DTR JUNE''18'!$A$12:$B$220,'RAPPORT-DETAIL'!A102,'DTR JUNE''18'!$J$12:$J$220)</f>
        <v>1865.4900000000002</v>
      </c>
      <c r="AJ102" s="568">
        <f ca="1">SUMIF('DTR JULY''18'!$A$12:$B$253,'RAPPORT-DETAIL'!A102,'DTR JULY''18'!$J$12:$J$253)</f>
        <v>1865.4900000000002</v>
      </c>
      <c r="AK102" s="568">
        <f>SUMIF('DTR AUGUST''18'!$A$12:$A$305,'RAPPORT-DETAIL'!A102,'DTR AUGUST''18'!$J$12:$J$305)</f>
        <v>1867.4900000000002</v>
      </c>
      <c r="AL102" s="568">
        <f>SUMIF('DTR SEPTEMBER''18'!$A$12:$A$302,'RAPPORT-DETAIL'!A102,'DTR SEPTEMBER''18'!$J$12:$J$302)</f>
        <v>1869.4900000000002</v>
      </c>
      <c r="AM102" s="568">
        <f>SUMIF('DTR-OCT-NOV''18'!$A$16:$A$703,'RAPPORT-DETAIL'!A102:A238,'DTR-OCT-NOV''18'!$J$16:$J$703)</f>
        <v>6027.93</v>
      </c>
      <c r="AN102" s="568">
        <f>SUMIF('DTR-DEC''18'!$A$14:$A$560,'RAPPORT-DETAIL'!A102,'DTR-DEC''18'!$J$14:$J$560)</f>
        <v>2518.0400000000004</v>
      </c>
      <c r="AO102" s="568"/>
      <c r="AP102" s="568"/>
      <c r="AQ102" s="565">
        <f t="shared" ca="1" si="46"/>
        <v>48191.219999999994</v>
      </c>
      <c r="AR102" s="1174">
        <f t="shared" ca="1" si="36"/>
        <v>0.94226868466219371</v>
      </c>
      <c r="AS102" s="1174"/>
      <c r="AT102" s="1174"/>
      <c r="AU102" s="1374"/>
    </row>
    <row r="103" spans="1:47" s="867" customFormat="1" ht="24.5" thickBot="1">
      <c r="A103" s="1107"/>
      <c r="B103" s="1108"/>
      <c r="C103" s="1109" t="s">
        <v>2235</v>
      </c>
      <c r="D103" s="1110" t="s">
        <v>0</v>
      </c>
      <c r="E103" s="1111"/>
      <c r="F103" s="1108"/>
      <c r="G103" s="1108"/>
      <c r="H103" s="1108"/>
      <c r="I103" s="1112">
        <f>SUM(I92:I102)</f>
        <v>144675.6</v>
      </c>
      <c r="J103" s="1112">
        <f t="shared" ref="J103:N103" si="53">SUM(J92:J102)</f>
        <v>11</v>
      </c>
      <c r="K103" s="1112">
        <f t="shared" si="53"/>
        <v>35888.74</v>
      </c>
      <c r="L103" s="1112">
        <f t="shared" si="53"/>
        <v>8.1</v>
      </c>
      <c r="M103" s="1343">
        <v>0.25</v>
      </c>
      <c r="N103" s="1112">
        <f t="shared" si="53"/>
        <v>14000</v>
      </c>
      <c r="O103" s="1112">
        <f>SUM(O92:O102)</f>
        <v>160982.86800000002</v>
      </c>
      <c r="P103" s="1184">
        <v>0.25</v>
      </c>
      <c r="Q103" s="1112">
        <f t="shared" ref="Q103" si="54">SUM(Q92:Q102)</f>
        <v>17411.75</v>
      </c>
      <c r="R103" s="1112">
        <f>SUM(R92:R102)</f>
        <v>305658.46799999999</v>
      </c>
      <c r="S103" s="1112">
        <f t="shared" ref="S103:AP103" si="55">SUM(S92:S102)</f>
        <v>74427.384615384624</v>
      </c>
      <c r="T103" s="1112">
        <f t="shared" si="55"/>
        <v>69914.052307692298</v>
      </c>
      <c r="U103" s="1112">
        <f t="shared" si="55"/>
        <v>144341.43692307692</v>
      </c>
      <c r="V103" s="1112">
        <f t="shared" si="55"/>
        <v>0</v>
      </c>
      <c r="W103" s="1112">
        <f t="shared" si="55"/>
        <v>8982.27</v>
      </c>
      <c r="X103" s="1112">
        <f t="shared" si="55"/>
        <v>26988.059999999998</v>
      </c>
      <c r="Y103" s="1112">
        <f t="shared" si="55"/>
        <v>22413.08</v>
      </c>
      <c r="Z103" s="1112">
        <f t="shared" si="55"/>
        <v>5778.19</v>
      </c>
      <c r="AA103" s="1112">
        <f t="shared" si="55"/>
        <v>15192.84</v>
      </c>
      <c r="AB103" s="1112">
        <f t="shared" si="55"/>
        <v>14275.04</v>
      </c>
      <c r="AC103" s="1112">
        <f t="shared" si="55"/>
        <v>36770.839999999997</v>
      </c>
      <c r="AD103" s="1112">
        <f t="shared" si="55"/>
        <v>18061.25</v>
      </c>
      <c r="AE103" s="1112">
        <f t="shared" si="55"/>
        <v>16365.66</v>
      </c>
      <c r="AF103" s="1112">
        <f t="shared" si="55"/>
        <v>10528.8</v>
      </c>
      <c r="AG103" s="1112">
        <f t="shared" si="55"/>
        <v>8544.5999999999985</v>
      </c>
      <c r="AH103" s="1112">
        <f t="shared" si="55"/>
        <v>8445.9</v>
      </c>
      <c r="AI103" s="1112">
        <f t="shared" ca="1" si="55"/>
        <v>6737.93</v>
      </c>
      <c r="AJ103" s="1112">
        <f t="shared" ca="1" si="55"/>
        <v>8683.619999999999</v>
      </c>
      <c r="AK103" s="1112">
        <f t="shared" si="55"/>
        <v>7649.91</v>
      </c>
      <c r="AL103" s="1112">
        <f t="shared" si="55"/>
        <v>13417.21</v>
      </c>
      <c r="AM103" s="1112">
        <f t="shared" si="55"/>
        <v>37536.31</v>
      </c>
      <c r="AN103" s="1112">
        <f t="shared" si="55"/>
        <v>41764.692000000003</v>
      </c>
      <c r="AO103" s="1184">
        <v>0.25</v>
      </c>
      <c r="AP103" s="1112">
        <f t="shared" si="55"/>
        <v>31411.75</v>
      </c>
      <c r="AQ103" s="1112">
        <f t="shared" ref="AQ103" ca="1" si="56">SUM(AQ92:AQ102)</f>
        <v>308136.20199999999</v>
      </c>
      <c r="AR103" s="1184">
        <f t="shared" ca="1" si="36"/>
        <v>1.0081062174269617</v>
      </c>
      <c r="AS103" s="1331">
        <v>0.25</v>
      </c>
      <c r="AT103" s="1112">
        <f t="shared" ref="AT103" ca="1" si="57">SUM(AT92:AT102)</f>
        <v>36048.928</v>
      </c>
      <c r="AU103" s="1374"/>
    </row>
    <row r="104" spans="1:47" s="867" customFormat="1" ht="15.5">
      <c r="A104" s="509"/>
      <c r="B104" s="1124"/>
      <c r="C104" s="1125"/>
      <c r="D104" s="436"/>
      <c r="E104" s="436"/>
      <c r="F104" s="460"/>
      <c r="G104" s="460"/>
      <c r="H104" s="460"/>
      <c r="I104" s="1132"/>
      <c r="J104" s="1132"/>
      <c r="K104" s="1132"/>
      <c r="L104" s="1132"/>
      <c r="M104" s="1132"/>
      <c r="N104" s="1132"/>
      <c r="O104" s="1132"/>
      <c r="P104" s="1132"/>
      <c r="Q104" s="1132"/>
      <c r="R104" s="1132"/>
      <c r="S104" s="585">
        <f t="shared" si="50"/>
        <v>0</v>
      </c>
      <c r="T104" s="585">
        <f t="shared" si="51"/>
        <v>0</v>
      </c>
      <c r="U104" s="575">
        <f t="shared" si="52"/>
        <v>0</v>
      </c>
      <c r="V104" s="869"/>
      <c r="W104" s="1132"/>
      <c r="X104" s="1132"/>
      <c r="Y104" s="1132"/>
      <c r="Z104" s="1132"/>
      <c r="AA104" s="1132"/>
      <c r="AB104" s="1132"/>
      <c r="AC104" s="1132"/>
      <c r="AD104" s="1132"/>
      <c r="AE104" s="1132"/>
      <c r="AF104" s="1132"/>
      <c r="AG104" s="1132"/>
      <c r="AH104" s="1132"/>
      <c r="AI104" s="1132"/>
      <c r="AJ104" s="1132"/>
      <c r="AK104" s="1132"/>
      <c r="AL104" s="1132">
        <f>AK104-'[4]MOB NGIA  Za Makubaliano'!BQ104</f>
        <v>0</v>
      </c>
      <c r="AM104" s="1132"/>
      <c r="AN104" s="1132"/>
      <c r="AO104" s="1132"/>
      <c r="AP104" s="1132"/>
      <c r="AQ104" s="1132"/>
      <c r="AR104" s="1174"/>
      <c r="AS104" s="1174"/>
      <c r="AT104" s="1174"/>
      <c r="AU104" s="1374"/>
    </row>
    <row r="105" spans="1:47" s="867" customFormat="1" ht="15.5">
      <c r="A105" s="509"/>
      <c r="B105" s="1124"/>
      <c r="C105" s="1125"/>
      <c r="D105" s="436"/>
      <c r="E105" s="436"/>
      <c r="F105" s="460"/>
      <c r="G105" s="460"/>
      <c r="H105" s="460"/>
      <c r="I105" s="1132"/>
      <c r="J105" s="1132"/>
      <c r="K105" s="1132"/>
      <c r="L105" s="1132"/>
      <c r="M105" s="1132"/>
      <c r="N105" s="1132"/>
      <c r="O105" s="1132"/>
      <c r="P105" s="1132"/>
      <c r="Q105" s="1132"/>
      <c r="R105" s="1132"/>
      <c r="S105" s="585">
        <f t="shared" si="50"/>
        <v>0</v>
      </c>
      <c r="T105" s="585">
        <f t="shared" si="51"/>
        <v>0</v>
      </c>
      <c r="U105" s="575">
        <f t="shared" si="52"/>
        <v>0</v>
      </c>
      <c r="V105" s="873"/>
      <c r="W105" s="1132"/>
      <c r="X105" s="1132"/>
      <c r="Y105" s="1132"/>
      <c r="Z105" s="1132"/>
      <c r="AA105" s="1132"/>
      <c r="AB105" s="1132"/>
      <c r="AC105" s="1132"/>
      <c r="AD105" s="1132"/>
      <c r="AE105" s="1132"/>
      <c r="AF105" s="1132"/>
      <c r="AG105" s="1132"/>
      <c r="AH105" s="1132"/>
      <c r="AI105" s="1132"/>
      <c r="AJ105" s="1132"/>
      <c r="AK105" s="1132"/>
      <c r="AL105" s="1132">
        <f>AK105-'[4]MOB NGIA  Za Makubaliano'!BQ105</f>
        <v>0</v>
      </c>
      <c r="AM105" s="1132"/>
      <c r="AN105" s="1132"/>
      <c r="AO105" s="1132"/>
      <c r="AP105" s="1132"/>
      <c r="AQ105" s="1132"/>
      <c r="AR105" s="1174"/>
      <c r="AS105" s="1174"/>
      <c r="AT105" s="1174"/>
      <c r="AU105" s="1374"/>
    </row>
    <row r="106" spans="1:47" s="867" customFormat="1" ht="15.5">
      <c r="A106" s="509"/>
      <c r="B106" s="488"/>
      <c r="C106" s="1133" t="s">
        <v>443</v>
      </c>
      <c r="D106" s="1134"/>
      <c r="E106" s="1135"/>
      <c r="F106" s="488"/>
      <c r="G106" s="488"/>
      <c r="H106" s="488"/>
      <c r="I106" s="1136">
        <f>I103+I90+I69+I51</f>
        <v>393601.6</v>
      </c>
      <c r="J106" s="1136">
        <f t="shared" ref="J106:N106" si="58">J103+J90+J69+J51</f>
        <v>11</v>
      </c>
      <c r="K106" s="1136">
        <f t="shared" si="58"/>
        <v>35888.74</v>
      </c>
      <c r="L106" s="1136">
        <f t="shared" si="58"/>
        <v>8.1</v>
      </c>
      <c r="M106" s="650">
        <v>0.25</v>
      </c>
      <c r="N106" s="1136">
        <f t="shared" si="58"/>
        <v>76231.5</v>
      </c>
      <c r="O106" s="1136">
        <f>O103+O90+O69+O51</f>
        <v>704082.86800000002</v>
      </c>
      <c r="P106" s="650">
        <v>0.25</v>
      </c>
      <c r="Q106" s="1136">
        <f t="shared" ref="Q106" si="59">Q103+Q90+Q69+Q51</f>
        <v>153186.75</v>
      </c>
      <c r="R106" s="1136">
        <f>R51+R69+R90+R103</f>
        <v>1097684.4679999999</v>
      </c>
      <c r="S106" s="585">
        <f t="shared" si="50"/>
        <v>302770.4615384615</v>
      </c>
      <c r="T106" s="585">
        <f t="shared" si="51"/>
        <v>541602.20615384611</v>
      </c>
      <c r="U106" s="575">
        <f t="shared" si="52"/>
        <v>844372.66769230762</v>
      </c>
      <c r="V106" s="870"/>
      <c r="W106" s="1136">
        <f>W51+W69+W90+W103</f>
        <v>8982.27</v>
      </c>
      <c r="X106" s="1136">
        <f t="shared" ref="X106:AQ106" si="60">X51+X69+X90+X103</f>
        <v>26988.059999999998</v>
      </c>
      <c r="Y106" s="1136">
        <f t="shared" si="60"/>
        <v>47750.080000000002</v>
      </c>
      <c r="Z106" s="1136">
        <f t="shared" si="60"/>
        <v>7171.0399999999991</v>
      </c>
      <c r="AA106" s="1136">
        <f t="shared" si="60"/>
        <v>19760.66</v>
      </c>
      <c r="AB106" s="1136">
        <f t="shared" si="60"/>
        <v>93380.489999999991</v>
      </c>
      <c r="AC106" s="1136">
        <f t="shared" si="60"/>
        <v>63496.979999999996</v>
      </c>
      <c r="AD106" s="1136">
        <f t="shared" si="60"/>
        <v>46135.25</v>
      </c>
      <c r="AE106" s="1136">
        <f>AE51+AE69+AE90+AE103</f>
        <v>85433.35</v>
      </c>
      <c r="AF106" s="1136">
        <f>AF51+AF69+AF90+AF103</f>
        <v>9051.2199999999993</v>
      </c>
      <c r="AG106" s="1136">
        <f>AG51+AG69+AG90+AG103</f>
        <v>56311.839999999997</v>
      </c>
      <c r="AH106" s="1136">
        <f>AH51+AH69+AH90+AH103</f>
        <v>23449.919999999998</v>
      </c>
      <c r="AI106" s="1136">
        <f t="shared" ca="1" si="60"/>
        <v>7651.25</v>
      </c>
      <c r="AJ106" s="1136">
        <f ca="1">AJ51+AJ69+AJ90+AJ103</f>
        <v>52305.619999999995</v>
      </c>
      <c r="AK106" s="1136">
        <f>AK51+AK69+AK90+AK103</f>
        <v>129320.52500000001</v>
      </c>
      <c r="AL106" s="1136">
        <f>AL51+AL69+AL90+AL103</f>
        <v>36911.404999999999</v>
      </c>
      <c r="AM106" s="1136">
        <f t="shared" si="60"/>
        <v>226865.15999999997</v>
      </c>
      <c r="AN106" s="1136">
        <f t="shared" si="60"/>
        <v>95153.134352941182</v>
      </c>
      <c r="AO106" s="650">
        <v>0.25</v>
      </c>
      <c r="AP106" s="1136">
        <f>AP51+AP69+AP90+AP103</f>
        <v>229418.25</v>
      </c>
      <c r="AQ106" s="1136">
        <f t="shared" ca="1" si="60"/>
        <v>1036118.2543529412</v>
      </c>
      <c r="AR106" s="650">
        <f ca="1">AQ106/R106</f>
        <v>0.94391264936158437</v>
      </c>
      <c r="AS106" s="650">
        <v>0.25</v>
      </c>
      <c r="AT106" s="1136">
        <f t="shared" ref="AT106" ca="1" si="61">AT51+AT69+AT90+AT103</f>
        <v>218044.4410882353</v>
      </c>
      <c r="AU106" s="1374"/>
    </row>
    <row r="107" spans="1:47" s="867" customFormat="1" ht="15.5">
      <c r="A107" s="509"/>
      <c r="B107" s="1137" t="s">
        <v>2</v>
      </c>
      <c r="C107" s="1138" t="s">
        <v>444</v>
      </c>
      <c r="D107" s="1139"/>
      <c r="E107" s="1139"/>
      <c r="F107" s="1137"/>
      <c r="G107" s="1137"/>
      <c r="H107" s="1137"/>
      <c r="I107" s="1140"/>
      <c r="J107" s="1140"/>
      <c r="K107" s="1140"/>
      <c r="L107" s="1140"/>
      <c r="M107" s="1140"/>
      <c r="N107" s="1140"/>
      <c r="O107" s="1140"/>
      <c r="P107" s="1140"/>
      <c r="Q107" s="1140"/>
      <c r="R107" s="1140"/>
      <c r="S107" s="585">
        <f t="shared" si="50"/>
        <v>0</v>
      </c>
      <c r="T107" s="585">
        <f t="shared" si="51"/>
        <v>0</v>
      </c>
      <c r="U107" s="575">
        <f t="shared" si="52"/>
        <v>0</v>
      </c>
      <c r="V107" s="869"/>
      <c r="W107" s="1172"/>
      <c r="X107" s="1172"/>
      <c r="Y107" s="1172"/>
      <c r="Z107" s="1172"/>
      <c r="AA107" s="1172"/>
      <c r="AB107" s="1172"/>
      <c r="AC107" s="1172"/>
      <c r="AD107" s="1172"/>
      <c r="AE107" s="1172"/>
      <c r="AF107" s="1172"/>
      <c r="AG107" s="1172"/>
      <c r="AH107" s="1172"/>
      <c r="AI107" s="1172"/>
      <c r="AJ107" s="1172"/>
      <c r="AK107" s="1172"/>
      <c r="AL107" s="1172">
        <f>AK107-'[4]MOB NGIA  Za Makubaliano'!BQ107</f>
        <v>0</v>
      </c>
      <c r="AM107" s="1172"/>
      <c r="AN107" s="1172"/>
      <c r="AO107" s="1172"/>
      <c r="AP107" s="1172"/>
      <c r="AQ107" s="1172"/>
      <c r="AR107" s="1185"/>
      <c r="AS107" s="1185"/>
      <c r="AT107" s="1185"/>
      <c r="AU107" s="1374"/>
    </row>
    <row r="108" spans="1:47" s="867" customFormat="1" ht="15.5">
      <c r="A108" s="509"/>
      <c r="B108" s="494"/>
      <c r="C108" s="1141"/>
      <c r="D108" s="1142"/>
      <c r="E108" s="1143"/>
      <c r="F108" s="494"/>
      <c r="G108" s="494"/>
      <c r="H108" s="494"/>
      <c r="I108" s="1144"/>
      <c r="J108" s="1144"/>
      <c r="K108" s="1144"/>
      <c r="L108" s="1144"/>
      <c r="M108" s="1144"/>
      <c r="N108" s="1144"/>
      <c r="O108" s="1144"/>
      <c r="P108" s="1144"/>
      <c r="Q108" s="1144"/>
      <c r="R108" s="1144"/>
      <c r="S108" s="585">
        <f t="shared" si="50"/>
        <v>0</v>
      </c>
      <c r="T108" s="585">
        <f t="shared" si="51"/>
        <v>0</v>
      </c>
      <c r="U108" s="575">
        <f t="shared" si="52"/>
        <v>0</v>
      </c>
      <c r="V108" s="869"/>
      <c r="W108" s="1144"/>
      <c r="X108" s="1144"/>
      <c r="Y108" s="1144"/>
      <c r="Z108" s="1144"/>
      <c r="AA108" s="1144"/>
      <c r="AB108" s="1144"/>
      <c r="AC108" s="1144"/>
      <c r="AD108" s="1144"/>
      <c r="AE108" s="1144"/>
      <c r="AF108" s="1144"/>
      <c r="AG108" s="1144"/>
      <c r="AH108" s="1144"/>
      <c r="AI108" s="1144"/>
      <c r="AJ108" s="1144"/>
      <c r="AK108" s="1144"/>
      <c r="AL108" s="1144">
        <f>AK108-'[4]MOB NGIA  Za Makubaliano'!BQ108</f>
        <v>0</v>
      </c>
      <c r="AM108" s="1144"/>
      <c r="AN108" s="1144"/>
      <c r="AO108" s="1144"/>
      <c r="AP108" s="1144"/>
      <c r="AQ108" s="1144"/>
      <c r="AR108" s="1174"/>
      <c r="AS108" s="1174"/>
      <c r="AT108" s="1174"/>
      <c r="AU108" s="1374"/>
    </row>
    <row r="109" spans="1:47" s="867" customFormat="1" ht="15.5">
      <c r="A109" s="507" t="s">
        <v>110</v>
      </c>
      <c r="B109" s="1124" t="s">
        <v>445</v>
      </c>
      <c r="C109" s="1125" t="s">
        <v>441</v>
      </c>
      <c r="D109" s="1126" t="s">
        <v>2152</v>
      </c>
      <c r="E109" s="435" t="s">
        <v>44</v>
      </c>
      <c r="F109" s="1025">
        <v>1</v>
      </c>
      <c r="G109" s="1025">
        <v>3876</v>
      </c>
      <c r="H109" s="1128">
        <v>0.5</v>
      </c>
      <c r="I109" s="1027">
        <f>G109*13*H109</f>
        <v>25194</v>
      </c>
      <c r="J109" s="1028">
        <v>1</v>
      </c>
      <c r="K109" s="1028">
        <f>3876*1.03</f>
        <v>3992.28</v>
      </c>
      <c r="L109" s="1129">
        <v>0.5</v>
      </c>
      <c r="M109" s="1129"/>
      <c r="N109" s="1129"/>
      <c r="O109" s="1027">
        <f>K109*13*L109</f>
        <v>25949.82</v>
      </c>
      <c r="P109" s="1027"/>
      <c r="Q109" s="1027"/>
      <c r="R109" s="1130">
        <f t="shared" ref="R109:R120" si="62">I109+O109</f>
        <v>51143.82</v>
      </c>
      <c r="S109" s="585">
        <f t="shared" si="50"/>
        <v>19380</v>
      </c>
      <c r="T109" s="585">
        <f t="shared" si="51"/>
        <v>19961.399999999998</v>
      </c>
      <c r="U109" s="575">
        <f t="shared" si="52"/>
        <v>39341.399999999994</v>
      </c>
      <c r="V109" s="869"/>
      <c r="W109" s="568">
        <f>SUMIF('DTR OCT-DEC''16'!$A$12:$A$306,'RAPPORT-DETAIL'!A109,'DTR OCT-DEC''16'!$J$12:$J$306)</f>
        <v>1749.4199999999998</v>
      </c>
      <c r="X109" s="568">
        <f>SUMIF('DTR JAN-MAR17'!$A$12:$A$507,'RAPPORT-DETAIL'!A109,'DTR JAN-MAR17'!$J$12:$J$507)</f>
        <v>5711.19</v>
      </c>
      <c r="Y109" s="568">
        <f>SUMIF('DTR APR-MAY''17'!$A$12:$A$419,'RAPPORT-DETAIL'!A109,'DTR APR-MAY''17'!$J$12:$J$419)</f>
        <v>3227.78</v>
      </c>
      <c r="Z109" s="568">
        <f>SUMIF('DTR JUNE''17'!$A$12:$A$233,'RAPPORT-DETAIL'!A109,'DTR JUNE''17'!$J$12:$J$233)</f>
        <v>1622.03</v>
      </c>
      <c r="AA109" s="568">
        <f>SUMIF('DTR JULY-AUGUST''17'!$A$12:$A$498,'RAPPORT-DETAIL'!A109,'DTR JULY-AUGUST''17'!$J$12:$J$498)</f>
        <v>3231.46</v>
      </c>
      <c r="AB109" s="568">
        <f>SUMIF('DTR SEPTEMBER''17'!$A$12:$A$303,'RAPPORT-DETAIL'!A109,'DTR SEPTEMBER''17'!$J$12:$J$303)</f>
        <v>1617.73</v>
      </c>
      <c r="AC109" s="568">
        <f>SUMIF('DTR OCT-NOV''17'!$A$12:$A$441,'RAPPORT-DETAIL'!A109,'DTR OCT-NOV''17'!$J$12:$J$441)</f>
        <v>3243.17</v>
      </c>
      <c r="AD109" s="568">
        <f>SUMIF('DRT DEC''17'!$A$12:$A$306,'RAPPORT-DETAIL'!A109,'DRT DEC''17'!$J$12:$J$306)</f>
        <v>3179.4599999999996</v>
      </c>
      <c r="AE109" s="568">
        <f>SUMIF('DTR JAN-FEB 2018'!$A$12:$A$448,'RAPPORT-DETAIL'!A109,'DTR JAN-FEB 2018'!$J$12:$J$448)</f>
        <v>3336.2799999999997</v>
      </c>
      <c r="AF109" s="568">
        <f>SUMIF('DTR MARCH''18'!$A$12:$A$265,'RAPPORT-DETAIL'!A109,'DTR MARCH''18'!$J$12:$J$265)</f>
        <v>1726.1399999999999</v>
      </c>
      <c r="AG109" s="568">
        <f>SUMIF('DTR APRIL''18'!$A$12:$A$206,'RAPPORT-DETAIL'!A109,'DTR APRIL''18'!$J$12:$J$206)</f>
        <v>1600.1399999999999</v>
      </c>
      <c r="AH109" s="568">
        <f>SUMIF('DTR MAY''18'!A$12:$A$247,'RAPPORT-DETAIL'!A109,'DTR MAY''18'!$J$12:$J$247)</f>
        <v>1863.4900000000002</v>
      </c>
      <c r="AI109" s="568">
        <f ca="1">SUMIF('DTR JUNE''18'!$A$12:$B$220,'RAPPORT-DETAIL'!A109,'DTR JUNE''18'!$J$12:$J$220)</f>
        <v>1865.4900000000002</v>
      </c>
      <c r="AJ109" s="568">
        <f ca="1">SUMIF('DTR JULY''18'!$A$12:$B$253,'RAPPORT-DETAIL'!A109,'DTR JULY''18'!$J$12:$J$253)</f>
        <v>1865.4900000000002</v>
      </c>
      <c r="AK109" s="568">
        <f>SUMIF('DTR AUGUST''18'!$A$12:$A$305,'RAPPORT-DETAIL'!A109,'DTR AUGUST''18'!$J$12:$J$305)</f>
        <v>1867.4900000000002</v>
      </c>
      <c r="AL109" s="568">
        <f>SUMIF('DTR SEPTEMBER''18'!$A$12:$A$302,'RAPPORT-DETAIL'!A109,'DTR SEPTEMBER''18'!$J$12:$J$302)</f>
        <v>1869.4900000000002</v>
      </c>
      <c r="AM109" s="568">
        <f>SUMIF('DTR-OCT-NOV''18'!$A$16:$A$703,'RAPPORT-DETAIL'!A109:A245,'DTR-OCT-NOV''18'!$J$16:$J$703)</f>
        <v>6089.3300000000008</v>
      </c>
      <c r="AN109" s="568">
        <f>SUMIF('DTR-DEC''18'!$A$14:$A$560,'RAPPORT-DETAIL'!A109,'DTR-DEC''18'!$J$14:$J$560)</f>
        <v>2568.4400000000005</v>
      </c>
      <c r="AO109" s="568"/>
      <c r="AP109" s="568"/>
      <c r="AQ109" s="565">
        <f t="shared" ref="AQ109:AQ120" ca="1" si="63">SUM(W109:AN109)</f>
        <v>48234.02</v>
      </c>
      <c r="AR109" s="1174">
        <f t="shared" ref="AR109:AR121" ca="1" si="64">AQ109/R109</f>
        <v>0.94310554041524464</v>
      </c>
      <c r="AS109" s="1174"/>
      <c r="AT109" s="1174"/>
      <c r="AU109" s="1374"/>
    </row>
    <row r="110" spans="1:47" s="867" customFormat="1" ht="26">
      <c r="A110" s="507" t="s">
        <v>111</v>
      </c>
      <c r="B110" s="1124" t="s">
        <v>446</v>
      </c>
      <c r="C110" s="1125" t="s">
        <v>447</v>
      </c>
      <c r="D110" s="1126" t="s">
        <v>448</v>
      </c>
      <c r="E110" s="435" t="s">
        <v>44</v>
      </c>
      <c r="F110" s="1025">
        <v>1</v>
      </c>
      <c r="G110" s="1025">
        <v>2444</v>
      </c>
      <c r="H110" s="1128">
        <v>0.15</v>
      </c>
      <c r="I110" s="1027">
        <f t="shared" ref="I110:I117" si="65">(F110*G110*H110)*13</f>
        <v>4765.7999999999993</v>
      </c>
      <c r="J110" s="1028">
        <v>1</v>
      </c>
      <c r="K110" s="1028">
        <f>2444*1.03</f>
        <v>2517.3200000000002</v>
      </c>
      <c r="L110" s="1129">
        <v>0.15</v>
      </c>
      <c r="M110" s="1129"/>
      <c r="N110" s="1129"/>
      <c r="O110" s="1027">
        <f>(J110*K110*L110)*13</f>
        <v>4908.7740000000003</v>
      </c>
      <c r="P110" s="1027"/>
      <c r="Q110" s="1027"/>
      <c r="R110" s="1130">
        <f t="shared" si="62"/>
        <v>9674.5740000000005</v>
      </c>
      <c r="S110" s="585">
        <f t="shared" si="50"/>
        <v>3665.9999999999991</v>
      </c>
      <c r="T110" s="585">
        <f t="shared" si="51"/>
        <v>3775.98</v>
      </c>
      <c r="U110" s="575">
        <f t="shared" si="52"/>
        <v>7441.98</v>
      </c>
      <c r="V110" s="869"/>
      <c r="W110" s="568">
        <f>SUMIF('DTR OCT-DEC''16'!$A$12:$A$306,'RAPPORT-DETAIL'!A110,'DTR OCT-DEC''16'!$J$12:$J$306)</f>
        <v>1180.54</v>
      </c>
      <c r="X110" s="568">
        <f>SUMIF('DTR JAN-MAR17'!$A$12:$A$507,'RAPPORT-DETAIL'!A110,'DTR JAN-MAR17'!$J$12:$J$507)</f>
        <v>1168.3600000000001</v>
      </c>
      <c r="Y110" s="568">
        <f>SUMIF('DTR APR-MAY''17'!$A$12:$A$419,'RAPPORT-DETAIL'!A110,'DTR APR-MAY''17'!$J$12:$J$419)</f>
        <v>641.46000000000015</v>
      </c>
      <c r="Z110" s="568">
        <f>SUMIF('DTR JUNE''17'!$A$12:$A$233,'RAPPORT-DETAIL'!A110,'DTR JUNE''17'!$J$12:$J$233)</f>
        <v>321.03000000000003</v>
      </c>
      <c r="AA110" s="568">
        <f>SUMIF('DTR JULY-AUGUST''17'!$A$12:$A$498,'RAPPORT-DETAIL'!A110,'DTR JULY-AUGUST''17'!$J$12:$J$498)</f>
        <v>2012.98</v>
      </c>
      <c r="AB110" s="568">
        <f>SUMIF('DTR SEPTEMBER''17'!$A$12:$A$303,'RAPPORT-DETAIL'!A110,'DTR SEPTEMBER''17'!$J$12:$J$303)</f>
        <v>0</v>
      </c>
      <c r="AC110" s="568">
        <f>SUMIF('DTR OCT-NOV''17'!$A$12:$A$441,'RAPPORT-DETAIL'!A110,'DTR OCT-NOV''17'!$J$12:$J$441)</f>
        <v>749.13</v>
      </c>
      <c r="AD110" s="568">
        <f>SUMIF('DRT DEC''17'!$A$12:$A$306,'RAPPORT-DETAIL'!A110,'DRT DEC''17'!$J$12:$J$306)</f>
        <v>1245.7200000000003</v>
      </c>
      <c r="AE110" s="568">
        <f>SUMIF('DTR JAN-FEB 2018'!$A$12:$A$448,'RAPPORT-DETAIL'!A110,'DTR JAN-FEB 2018'!$J$12:$J$448)</f>
        <v>1418.88</v>
      </c>
      <c r="AF110" s="568">
        <f>SUMIF('DTR MARCH''18'!$A$12:$A$265,'RAPPORT-DETAIL'!A110,'DTR MARCH''18'!$J$12:$J$265)</f>
        <v>154.55000000000001</v>
      </c>
      <c r="AG110" s="568">
        <f>SUMIF('DTR APRIL''18'!$A$12:$A$206,'RAPPORT-DETAIL'!A110,'DTR APRIL''18'!$J$12:$J$206)</f>
        <v>158.75</v>
      </c>
      <c r="AH110" s="568">
        <f>SUMIF('DTR MAY''18'!A$12:$A$247,'RAPPORT-DETAIL'!A110,'DTR MAY''18'!$J$12:$J$247)</f>
        <v>224.04999999999998</v>
      </c>
      <c r="AI110" s="568">
        <f ca="1">SUMIF('DTR JUNE''18'!$A$12:$B$220,'RAPPORT-DETAIL'!A110,'DTR JUNE''18'!$J$12:$J$220)</f>
        <v>0</v>
      </c>
      <c r="AJ110" s="568">
        <f ca="1">SUMIF('DTR JULY''18'!$A$12:$B$253,'RAPPORT-DETAIL'!A110,'DTR JULY''18'!$J$12:$J$253)</f>
        <v>0</v>
      </c>
      <c r="AK110" s="568">
        <f>SUMIF('DTR AUGUST''18'!$A$12:$A$305,'RAPPORT-DETAIL'!A110,'DTR AUGUST''18'!$J$12:$J$305)</f>
        <v>0</v>
      </c>
      <c r="AL110" s="568">
        <f>SUMIF('DTR SEPTEMBER''18'!$A$12:$A$302,'RAPPORT-DETAIL'!A110,'DTR SEPTEMBER''18'!$J$12:$J$302)</f>
        <v>448.09</v>
      </c>
      <c r="AM110" s="568">
        <f>SUMIF('DTR-OCT-NOV''18'!$A$16:$A$703,'RAPPORT-DETAIL'!A110:A246,'DTR-OCT-NOV''18'!$J$16:$J$703)</f>
        <v>1792.6800000000003</v>
      </c>
      <c r="AN110" s="568">
        <f>SUMIF('DTR-DEC''18'!$A$14:$A$560,'RAPPORT-DETAIL'!A110,'DTR-DEC''18'!$J$14:$J$560)</f>
        <v>2493.1400000000008</v>
      </c>
      <c r="AO110" s="568"/>
      <c r="AP110" s="568"/>
      <c r="AQ110" s="565">
        <f t="shared" ca="1" si="63"/>
        <v>14009.360000000002</v>
      </c>
      <c r="AR110" s="1174">
        <f t="shared" ca="1" si="64"/>
        <v>1.4480596251576556</v>
      </c>
      <c r="AS110" s="1174"/>
      <c r="AT110" s="1174"/>
      <c r="AU110" s="1374" t="s">
        <v>5090</v>
      </c>
    </row>
    <row r="111" spans="1:47" s="867" customFormat="1" ht="26">
      <c r="A111" s="507" t="s">
        <v>112</v>
      </c>
      <c r="B111" s="1124" t="s">
        <v>449</v>
      </c>
      <c r="C111" s="1125" t="s">
        <v>450</v>
      </c>
      <c r="D111" s="1126" t="s">
        <v>448</v>
      </c>
      <c r="E111" s="435" t="s">
        <v>44</v>
      </c>
      <c r="F111" s="1025">
        <v>1</v>
      </c>
      <c r="G111" s="1025">
        <v>2208</v>
      </c>
      <c r="H111" s="1128">
        <v>0.17</v>
      </c>
      <c r="I111" s="1027">
        <f t="shared" si="65"/>
        <v>4879.68</v>
      </c>
      <c r="J111" s="1028">
        <v>1</v>
      </c>
      <c r="K111" s="1028">
        <f>2208*1.03</f>
        <v>2274.2400000000002</v>
      </c>
      <c r="L111" s="1129">
        <v>0.17</v>
      </c>
      <c r="M111" s="1129"/>
      <c r="N111" s="1129"/>
      <c r="O111" s="1027">
        <f t="shared" ref="O111:O117" si="66">(J111*K111*L111)*13</f>
        <v>5026.0704000000014</v>
      </c>
      <c r="P111" s="1027"/>
      <c r="Q111" s="1027"/>
      <c r="R111" s="1130">
        <f t="shared" si="62"/>
        <v>9905.7504000000008</v>
      </c>
      <c r="S111" s="585">
        <f t="shared" si="50"/>
        <v>3753.6</v>
      </c>
      <c r="T111" s="585">
        <f t="shared" si="51"/>
        <v>3866.208000000001</v>
      </c>
      <c r="U111" s="575">
        <f t="shared" si="52"/>
        <v>7619.8080000000009</v>
      </c>
      <c r="V111" s="869"/>
      <c r="W111" s="568">
        <f>SUMIF('DTR OCT-DEC''16'!$A$12:$A$306,'RAPPORT-DETAIL'!A111,'DTR OCT-DEC''16'!$J$12:$J$306)</f>
        <v>1063.5400000000002</v>
      </c>
      <c r="X111" s="568">
        <f>SUMIF('DTR JAN-MAR17'!$A$12:$A$507,'RAPPORT-DETAIL'!A111,'DTR JAN-MAR17'!$J$12:$J$507)</f>
        <v>1141.22</v>
      </c>
      <c r="Y111" s="568">
        <f>SUMIF('DTR APR-MAY''17'!$A$12:$A$419,'RAPPORT-DETAIL'!A111,'DTR APR-MAY''17'!$J$12:$J$419)</f>
        <v>747.14</v>
      </c>
      <c r="Z111" s="568">
        <f>SUMIF('DTR JUNE''17'!$A$12:$A$233,'RAPPORT-DETAIL'!A111,'DTR JUNE''17'!$J$12:$J$233)</f>
        <v>350.5</v>
      </c>
      <c r="AA111" s="568">
        <f>SUMIF('DTR JULY-AUGUST''17'!$A$12:$A$498,'RAPPORT-DETAIL'!A111,'DTR JULY-AUGUST''17'!$J$12:$J$498)</f>
        <v>1334.1</v>
      </c>
      <c r="AB111" s="568">
        <f>SUMIF('DTR SEPTEMBER''17'!$A$12:$A$303,'RAPPORT-DETAIL'!A111,'DTR SEPTEMBER''17'!$J$12:$J$303)</f>
        <v>115.03999999999999</v>
      </c>
      <c r="AC111" s="568">
        <f>SUMIF('DTR OCT-NOV''17'!$A$12:$A$441,'RAPPORT-DETAIL'!A111,'DTR OCT-NOV''17'!$J$12:$J$441)</f>
        <v>858.05</v>
      </c>
      <c r="AD111" s="568">
        <f>SUMIF('DRT DEC''17'!$A$12:$A$306,'RAPPORT-DETAIL'!A111,'DRT DEC''17'!$J$12:$J$306)</f>
        <v>953.04</v>
      </c>
      <c r="AE111" s="568">
        <f>SUMIF('DTR JAN-FEB 2018'!$A$12:$A$448,'RAPPORT-DETAIL'!A111,'DTR JAN-FEB 2018'!$J$12:$J$448)</f>
        <v>768.59999999999991</v>
      </c>
      <c r="AF111" s="568">
        <f>SUMIF('DTR MARCH''18'!$A$12:$A$265,'RAPPORT-DETAIL'!A111,'DTR MARCH''18'!$J$12:$J$265)</f>
        <v>-672.26</v>
      </c>
      <c r="AG111" s="568">
        <f>SUMIF('DTR APRIL''18'!$A$12:$A$206,'RAPPORT-DETAIL'!A111,'DTR APRIL''18'!$J$12:$J$206)</f>
        <v>0</v>
      </c>
      <c r="AH111" s="568">
        <f>SUMIF('DTR MAY''18'!A$12:$A$247,'RAPPORT-DETAIL'!A111,'DTR MAY''18'!$J$12:$J$247)</f>
        <v>0</v>
      </c>
      <c r="AI111" s="568">
        <f ca="1">SUMIF('DTR JUNE''18'!$A$12:$B$220,'RAPPORT-DETAIL'!A111,'DTR JUNE''18'!$J$12:$J$220)</f>
        <v>674.53</v>
      </c>
      <c r="AJ111" s="568">
        <f ca="1">SUMIF('DTR JULY''18'!$A$12:$B$253,'RAPPORT-DETAIL'!A111,'DTR JULY''18'!$J$12:$J$253)</f>
        <v>900.97</v>
      </c>
      <c r="AK111" s="568">
        <f>SUMIF('DTR AUGUST''18'!$A$12:$A$305,'RAPPORT-DETAIL'!A111,'DTR AUGUST''18'!$J$12:$J$305)</f>
        <v>1573.9</v>
      </c>
      <c r="AL111" s="568">
        <f>SUMIF('DTR SEPTEMBER''18'!$A$12:$A$302,'RAPPORT-DETAIL'!A111,'DTR SEPTEMBER''18'!$J$12:$J$302)</f>
        <v>1344.26</v>
      </c>
      <c r="AM111" s="568">
        <f>SUMIF('DTR-OCT-NOV''18'!$A$16:$A$703,'RAPPORT-DETAIL'!A111:A247,'DTR-OCT-NOV''18'!$J$16:$J$703)</f>
        <v>1102.22</v>
      </c>
      <c r="AN111" s="568">
        <f>SUMIF('DTR-DEC''18'!$A$14:$A$560,'RAPPORT-DETAIL'!A111,'DTR-DEC''18'!$J$14:$J$560)</f>
        <v>0</v>
      </c>
      <c r="AO111" s="568"/>
      <c r="AP111" s="568"/>
      <c r="AQ111" s="565">
        <f t="shared" ca="1" si="63"/>
        <v>12254.849999999999</v>
      </c>
      <c r="AR111" s="1174">
        <f t="shared" ca="1" si="64"/>
        <v>1.2371450425401389</v>
      </c>
      <c r="AS111" s="1174"/>
      <c r="AT111" s="1174"/>
      <c r="AU111" s="1374" t="s">
        <v>5090</v>
      </c>
    </row>
    <row r="112" spans="1:47" s="867" customFormat="1" ht="26">
      <c r="A112" s="507" t="s">
        <v>113</v>
      </c>
      <c r="B112" s="1124" t="s">
        <v>451</v>
      </c>
      <c r="C112" s="1125" t="s">
        <v>452</v>
      </c>
      <c r="D112" s="1126" t="s">
        <v>448</v>
      </c>
      <c r="E112" s="435" t="s">
        <v>44</v>
      </c>
      <c r="F112" s="1025">
        <v>1</v>
      </c>
      <c r="G112" s="1025">
        <v>1571</v>
      </c>
      <c r="H112" s="1128">
        <v>0.17</v>
      </c>
      <c r="I112" s="1027">
        <f t="shared" si="65"/>
        <v>3471.91</v>
      </c>
      <c r="J112" s="1028">
        <v>1</v>
      </c>
      <c r="K112" s="1028">
        <f>1571*1.03</f>
        <v>1618.13</v>
      </c>
      <c r="L112" s="1129">
        <v>0.17</v>
      </c>
      <c r="M112" s="1129"/>
      <c r="N112" s="1129"/>
      <c r="O112" s="1027">
        <f t="shared" si="66"/>
        <v>3576.0673000000002</v>
      </c>
      <c r="P112" s="1027"/>
      <c r="Q112" s="1027"/>
      <c r="R112" s="1130">
        <f t="shared" si="62"/>
        <v>7047.9773000000005</v>
      </c>
      <c r="S112" s="571">
        <f t="shared" si="50"/>
        <v>2670.7</v>
      </c>
      <c r="T112" s="571">
        <f t="shared" si="51"/>
        <v>2750.8209999999999</v>
      </c>
      <c r="U112" s="571">
        <f t="shared" si="52"/>
        <v>5421.5209999999997</v>
      </c>
      <c r="V112" s="452"/>
      <c r="W112" s="568">
        <f>SUMIF('DTR OCT-DEC''16'!$A$12:$A$306,'RAPPORT-DETAIL'!A112,'DTR OCT-DEC''16'!$J$12:$J$306)</f>
        <v>1021.7700000000002</v>
      </c>
      <c r="X112" s="568">
        <f>SUMIF('DTR JAN-MAR17'!$A$12:$A$507,'RAPPORT-DETAIL'!A112,'DTR JAN-MAR17'!$J$12:$J$507)</f>
        <v>713.66</v>
      </c>
      <c r="Y112" s="568">
        <f>SUMIF('DTR APR-MAY''17'!$A$12:$A$419,'RAPPORT-DETAIL'!A112,'DTR APR-MAY''17'!$J$12:$J$419)</f>
        <v>420.7</v>
      </c>
      <c r="Z112" s="568">
        <f>SUMIF('DTR JUNE''17'!$A$12:$A$233,'RAPPORT-DETAIL'!A112,'DTR JUNE''17'!$J$12:$J$233)</f>
        <v>202.77999999999997</v>
      </c>
      <c r="AA112" s="568">
        <f>SUMIF('DTR JULY-AUGUST''17'!$A$12:$A$498,'RAPPORT-DETAIL'!A112,'DTR JULY-AUGUST''17'!$J$12:$J$498)</f>
        <v>832.65000000000009</v>
      </c>
      <c r="AB112" s="568">
        <f>SUMIF('DTR SEPTEMBER''17'!$A$12:$A$303,'RAPPORT-DETAIL'!A112,'DTR SEPTEMBER''17'!$J$12:$J$303)</f>
        <v>202.99999999999997</v>
      </c>
      <c r="AC112" s="568">
        <f>SUMIF('DTR OCT-NOV''17'!$A$12:$A$441,'RAPPORT-DETAIL'!A112,'DTR OCT-NOV''17'!$J$12:$J$441)</f>
        <v>479.16</v>
      </c>
      <c r="AD112" s="568">
        <f>SUMIF('DRT DEC''17'!$A$12:$A$306,'RAPPORT-DETAIL'!A112,'DRT DEC''17'!$J$12:$J$306)</f>
        <v>753.58000000000015</v>
      </c>
      <c r="AE112" s="568">
        <f>SUMIF('DTR JAN-FEB 2018'!$A$12:$A$448,'RAPPORT-DETAIL'!A112,'DTR JAN-FEB 2018'!$J$12:$J$448)</f>
        <v>363.03</v>
      </c>
      <c r="AF112" s="568">
        <f>SUMIF('DTR MARCH''18'!$A$12:$A$265,'RAPPORT-DETAIL'!A112,'DTR MARCH''18'!$J$12:$J$265)</f>
        <v>137.09</v>
      </c>
      <c r="AG112" s="568">
        <f>SUMIF('DTR APRIL''18'!$A$12:$A$206,'RAPPORT-DETAIL'!A112,'DTR APRIL''18'!$J$12:$J$206)</f>
        <v>123.02</v>
      </c>
      <c r="AH112" s="568">
        <f>SUMIF('DTR MAY''18'!A$12:$A$247,'RAPPORT-DETAIL'!A112,'DTR MAY''18'!$J$12:$J$247)</f>
        <v>283.24</v>
      </c>
      <c r="AI112" s="568">
        <f ca="1">SUMIF('DTR JUNE''18'!$A$12:$B$220,'RAPPORT-DETAIL'!A112,'DTR JUNE''18'!$J$12:$J$220)</f>
        <v>95.92</v>
      </c>
      <c r="AJ112" s="568">
        <f ca="1">SUMIF('DTR JULY''18'!$A$12:$B$253,'RAPPORT-DETAIL'!A112,'DTR JULY''18'!$J$12:$J$253)</f>
        <v>771.31000000000006</v>
      </c>
      <c r="AK112" s="568">
        <f>SUMIF('DTR AUGUST''18'!$A$12:$A$305,'RAPPORT-DETAIL'!A112,'DTR AUGUST''18'!$J$12:$J$305)</f>
        <v>472.06999999999994</v>
      </c>
      <c r="AL112" s="568">
        <f>SUMIF('DTR SEPTEMBER''18'!$A$12:$A$302,'RAPPORT-DETAIL'!A112,'DTR SEPTEMBER''18'!$J$12:$J$302)</f>
        <v>1426.83</v>
      </c>
      <c r="AM112" s="568">
        <f>SUMIF('DTR-OCT-NOV''18'!$A$16:$A$703,'RAPPORT-DETAIL'!A112:A248,'DTR-OCT-NOV''18'!$J$16:$J$703)</f>
        <v>2313.77</v>
      </c>
      <c r="AN112" s="568">
        <f>SUMIF('DTR-DEC''18'!$A$14:$A$560,'RAPPORT-DETAIL'!A112,'DTR-DEC''18'!$J$14:$J$560)</f>
        <v>2170.0400000000004</v>
      </c>
      <c r="AO112" s="568"/>
      <c r="AP112" s="568"/>
      <c r="AQ112" s="565">
        <f t="shared" ca="1" si="63"/>
        <v>12783.620000000003</v>
      </c>
      <c r="AR112" s="1174">
        <f t="shared" ca="1" si="64"/>
        <v>1.8137998259443886</v>
      </c>
      <c r="AS112" s="1174"/>
      <c r="AT112" s="1174"/>
      <c r="AU112" s="1374" t="s">
        <v>5090</v>
      </c>
    </row>
    <row r="113" spans="1:47" s="867" customFormat="1" ht="26">
      <c r="A113" s="507" t="s">
        <v>114</v>
      </c>
      <c r="B113" s="1124" t="s">
        <v>453</v>
      </c>
      <c r="C113" s="1125" t="s">
        <v>454</v>
      </c>
      <c r="D113" s="1126" t="s">
        <v>448</v>
      </c>
      <c r="E113" s="435" t="s">
        <v>44</v>
      </c>
      <c r="F113" s="1025">
        <v>1</v>
      </c>
      <c r="G113" s="1025">
        <v>1057</v>
      </c>
      <c r="H113" s="1128">
        <v>0.17</v>
      </c>
      <c r="I113" s="1027">
        <f t="shared" si="65"/>
        <v>2335.9700000000003</v>
      </c>
      <c r="J113" s="1028">
        <v>1</v>
      </c>
      <c r="K113" s="1028">
        <f>1057*1.03</f>
        <v>1088.71</v>
      </c>
      <c r="L113" s="1129">
        <v>0.17</v>
      </c>
      <c r="M113" s="1129"/>
      <c r="N113" s="1129"/>
      <c r="O113" s="1027">
        <f t="shared" si="66"/>
        <v>2406.0491000000002</v>
      </c>
      <c r="P113" s="1027"/>
      <c r="Q113" s="1027"/>
      <c r="R113" s="1130">
        <f t="shared" si="62"/>
        <v>4742.0191000000004</v>
      </c>
      <c r="S113" s="871">
        <f t="shared" si="50"/>
        <v>1796.9</v>
      </c>
      <c r="T113" s="588">
        <f t="shared" si="51"/>
        <v>1850.807</v>
      </c>
      <c r="U113" s="588">
        <f t="shared" si="52"/>
        <v>3647.7070000000003</v>
      </c>
      <c r="V113" s="874"/>
      <c r="W113" s="568">
        <f>SUMIF('DTR OCT-DEC''16'!$A$12:$A$306,'RAPPORT-DETAIL'!A113,'DTR OCT-DEC''16'!$J$12:$J$306)</f>
        <v>7.5</v>
      </c>
      <c r="X113" s="568">
        <f>SUMIF('DTR JAN-MAR17'!$A$12:$A$507,'RAPPORT-DETAIL'!A113,'DTR JAN-MAR17'!$J$12:$J$507)</f>
        <v>370.60999999999996</v>
      </c>
      <c r="Y113" s="568">
        <f>SUMIF('DTR APR-MAY''17'!$A$12:$A$419,'RAPPORT-DETAIL'!A113,'DTR APR-MAY''17'!$J$12:$J$419)</f>
        <v>278.09000000000003</v>
      </c>
      <c r="Z113" s="568">
        <f>SUMIF('DTR JUNE''17'!$A$12:$A$233,'RAPPORT-DETAIL'!A113,'DTR JUNE''17'!$J$12:$J$233)</f>
        <v>130.84</v>
      </c>
      <c r="AA113" s="568">
        <f>SUMIF('DTR JULY-AUGUST''17'!$A$12:$A$498,'RAPPORT-DETAIL'!A113,'DTR JULY-AUGUST''17'!$J$12:$J$498)</f>
        <v>708.13999999999987</v>
      </c>
      <c r="AB113" s="568">
        <f>SUMIF('DTR SEPTEMBER''17'!$A$12:$A$303,'RAPPORT-DETAIL'!A113,'DTR SEPTEMBER''17'!$J$12:$J$303)</f>
        <v>126.64</v>
      </c>
      <c r="AC113" s="568">
        <f>SUMIF('DTR OCT-NOV''17'!$A$12:$A$441,'RAPPORT-DETAIL'!A113,'DTR OCT-NOV''17'!$J$12:$J$441)</f>
        <v>261.96000000000004</v>
      </c>
      <c r="AD113" s="568">
        <f>SUMIF('DRT DEC''17'!$A$12:$A$306,'RAPPORT-DETAIL'!A113,'DRT DEC''17'!$J$12:$J$306)</f>
        <v>216.50000000000003</v>
      </c>
      <c r="AE113" s="568">
        <f>SUMIF('DTR JAN-FEB 2018'!$A$12:$A$448,'RAPPORT-DETAIL'!A113,'DTR JAN-FEB 2018'!$J$12:$J$448)</f>
        <v>309.59000000000009</v>
      </c>
      <c r="AF113" s="568">
        <f>SUMIF('DTR MARCH''18'!$A$12:$A$265,'RAPPORT-DETAIL'!A113,'DTR MARCH''18'!$J$12:$J$265)</f>
        <v>133.19000000000003</v>
      </c>
      <c r="AG113" s="568">
        <f>SUMIF('DTR APRIL''18'!$A$12:$A$206,'RAPPORT-DETAIL'!A113,'DTR APRIL''18'!$J$12:$J$206)</f>
        <v>135.59</v>
      </c>
      <c r="AH113" s="568">
        <f>SUMIF('DTR MAY''18'!A$12:$A$247,'RAPPORT-DETAIL'!A113,'DTR MAY''18'!$J$12:$J$247)</f>
        <v>140.91999999999996</v>
      </c>
      <c r="AI113" s="568">
        <f ca="1">SUMIF('DTR JUNE''18'!$A$12:$B$220,'RAPPORT-DETAIL'!A113,'DTR JUNE''18'!$J$12:$J$220)</f>
        <v>140.91999999999996</v>
      </c>
      <c r="AJ113" s="568">
        <f ca="1">SUMIF('DTR JULY''18'!$A$12:$B$253,'RAPPORT-DETAIL'!A113,'DTR JULY''18'!$J$12:$J$253)</f>
        <v>558.9</v>
      </c>
      <c r="AK113" s="568">
        <f>SUMIF('DTR AUGUST''18'!$A$12:$A$305,'RAPPORT-DETAIL'!A113,'DTR AUGUST''18'!$J$12:$J$305)</f>
        <v>609.69000000000005</v>
      </c>
      <c r="AL113" s="568">
        <f>SUMIF('DTR SEPTEMBER''18'!$A$12:$A$302,'RAPPORT-DETAIL'!A113,'DTR SEPTEMBER''18'!$J$12:$J$302)</f>
        <v>1065.94</v>
      </c>
      <c r="AM113" s="568">
        <f>SUMIF('DTR-OCT-NOV''18'!$A$16:$A$703,'RAPPORT-DETAIL'!A113:A249,'DTR-OCT-NOV''18'!$J$16:$J$703)</f>
        <v>1900.28</v>
      </c>
      <c r="AN113" s="568">
        <f>SUMIF('DTR-DEC''18'!$A$14:$A$560,'RAPPORT-DETAIL'!A113,'DTR-DEC''18'!$J$14:$J$560)</f>
        <v>1612.1</v>
      </c>
      <c r="AO113" s="568"/>
      <c r="AP113" s="568"/>
      <c r="AQ113" s="565">
        <f t="shared" ca="1" si="63"/>
        <v>8707.4</v>
      </c>
      <c r="AR113" s="1174">
        <f t="shared" ca="1" si="64"/>
        <v>1.836222043053348</v>
      </c>
      <c r="AS113" s="1174"/>
      <c r="AT113" s="1174"/>
      <c r="AU113" s="1374" t="s">
        <v>5090</v>
      </c>
    </row>
    <row r="114" spans="1:47" s="867" customFormat="1" ht="26">
      <c r="A114" s="507" t="s">
        <v>115</v>
      </c>
      <c r="B114" s="1124" t="s">
        <v>455</v>
      </c>
      <c r="C114" s="1125" t="s">
        <v>456</v>
      </c>
      <c r="D114" s="1126" t="s">
        <v>448</v>
      </c>
      <c r="E114" s="435" t="s">
        <v>44</v>
      </c>
      <c r="F114" s="1025">
        <v>1</v>
      </c>
      <c r="G114" s="1025">
        <v>699</v>
      </c>
      <c r="H114" s="1128">
        <v>0.7</v>
      </c>
      <c r="I114" s="1027">
        <f t="shared" si="65"/>
        <v>6360.9</v>
      </c>
      <c r="J114" s="1028">
        <v>1</v>
      </c>
      <c r="K114" s="1028">
        <f>699*1.03</f>
        <v>719.97</v>
      </c>
      <c r="L114" s="1129">
        <v>0.7</v>
      </c>
      <c r="M114" s="1129"/>
      <c r="N114" s="1129"/>
      <c r="O114" s="1027">
        <f t="shared" si="66"/>
        <v>6551.7269999999999</v>
      </c>
      <c r="P114" s="1027"/>
      <c r="Q114" s="1027"/>
      <c r="R114" s="1130">
        <f t="shared" si="62"/>
        <v>12912.627</v>
      </c>
      <c r="S114" s="585"/>
      <c r="T114" s="585"/>
      <c r="U114" s="575"/>
      <c r="V114" s="458"/>
      <c r="W114" s="568">
        <f>SUMIF('DTR OCT-DEC''16'!$A$12:$A$306,'RAPPORT-DETAIL'!A114,'DTR OCT-DEC''16'!$J$12:$J$306)</f>
        <v>668.38999999999987</v>
      </c>
      <c r="X114" s="568">
        <f>SUMIF('DTR JAN-MAR17'!$A$12:$A$507,'RAPPORT-DETAIL'!A114,'DTR JAN-MAR17'!$J$12:$J$507)</f>
        <v>1794.0399999999991</v>
      </c>
      <c r="Y114" s="568">
        <f>SUMIF('DTR APR-MAY''17'!$A$12:$A$419,'RAPPORT-DETAIL'!A114,'DTR APR-MAY''17'!$J$12:$J$419)</f>
        <v>1148.5999999999999</v>
      </c>
      <c r="Z114" s="568">
        <f>SUMIF('DTR JUNE''17'!$A$12:$A$233,'RAPPORT-DETAIL'!A114,'DTR JUNE''17'!$J$12:$J$233)</f>
        <v>639.24000000000024</v>
      </c>
      <c r="AA114" s="568">
        <f>SUMIF('DTR JULY-AUGUST''17'!$A$12:$A$498,'RAPPORT-DETAIL'!A114,'DTR JULY-AUGUST''17'!$J$12:$J$498)</f>
        <v>2325.92</v>
      </c>
      <c r="AB114" s="568">
        <f>SUMIF('DTR SEPTEMBER''17'!$A$12:$A$303,'RAPPORT-DETAIL'!A114,'DTR SEPTEMBER''17'!$J$12:$J$303)</f>
        <v>-425</v>
      </c>
      <c r="AC114" s="568">
        <f>SUMIF('DTR OCT-NOV''17'!$A$12:$A$441,'RAPPORT-DETAIL'!A114,'DTR OCT-NOV''17'!$J$12:$J$441)</f>
        <v>409.46000000000009</v>
      </c>
      <c r="AD114" s="568">
        <f>SUMIF('DRT DEC''17'!$A$12:$A$306,'RAPPORT-DETAIL'!A114,'DRT DEC''17'!$J$12:$J$306)</f>
        <v>862.11000000000013</v>
      </c>
      <c r="AE114" s="568">
        <f>SUMIF('DTR JAN-FEB 2018'!$A$12:$A$448,'RAPPORT-DETAIL'!A114,'DTR JAN-FEB 2018'!$J$12:$J$448)</f>
        <v>1313.0600000000004</v>
      </c>
      <c r="AF114" s="568">
        <f>SUMIF('DTR MARCH''18'!$A$12:$A$265,'RAPPORT-DETAIL'!A114,'DTR MARCH''18'!$J$12:$J$265)</f>
        <v>868.8</v>
      </c>
      <c r="AG114" s="568">
        <f>SUMIF('DTR APRIL''18'!$A$12:$A$206,'RAPPORT-DETAIL'!A114,'DTR APRIL''18'!$J$12:$J$206)</f>
        <v>944.19</v>
      </c>
      <c r="AH114" s="568">
        <f>SUMIF('DTR MAY''18'!A$12:$A$247,'RAPPORT-DETAIL'!A114,'DTR MAY''18'!$J$12:$J$247)</f>
        <v>1329.3999999999999</v>
      </c>
      <c r="AI114" s="568">
        <f ca="1">SUMIF('DTR JUNE''18'!$A$12:$B$220,'RAPPORT-DETAIL'!A114,'DTR JUNE''18'!$J$12:$J$220)</f>
        <v>1352.28</v>
      </c>
      <c r="AJ114" s="568">
        <f ca="1">SUMIF('DTR JULY''18'!$A$12:$B$253,'RAPPORT-DETAIL'!A114,'DTR JULY''18'!$J$12:$J$253)</f>
        <v>1168.4499999999998</v>
      </c>
      <c r="AK114" s="568">
        <f>SUMIF('DTR AUGUST''18'!$A$12:$A$305,'RAPPORT-DETAIL'!A114,'DTR AUGUST''18'!$J$12:$J$305)</f>
        <v>745.26</v>
      </c>
      <c r="AL114" s="568">
        <f>SUMIF('DTR SEPTEMBER''18'!$A$12:$A$302,'RAPPORT-DETAIL'!A114,'DTR SEPTEMBER''18'!$J$12:$J$302)</f>
        <v>1947.6799999999998</v>
      </c>
      <c r="AM114" s="568">
        <f>SUMIF('DTR-OCT-NOV''18'!$A$16:$A$703,'RAPPORT-DETAIL'!A114:A250,'DTR-OCT-NOV''18'!$J$16:$J$703)</f>
        <v>4024.1</v>
      </c>
      <c r="AN114" s="568">
        <f>SUMIF('DTR-DEC''18'!$A$14:$A$560,'RAPPORT-DETAIL'!A114,'DTR-DEC''18'!$J$14:$J$560)</f>
        <v>4100.2299999999996</v>
      </c>
      <c r="AO114" s="568"/>
      <c r="AP114" s="568"/>
      <c r="AQ114" s="565">
        <f t="shared" ca="1" si="63"/>
        <v>25216.209999999995</v>
      </c>
      <c r="AR114" s="1174">
        <f t="shared" ca="1" si="64"/>
        <v>1.9528334551907984</v>
      </c>
      <c r="AS114" s="1174"/>
      <c r="AT114" s="1174"/>
      <c r="AU114" s="1374" t="s">
        <v>5090</v>
      </c>
    </row>
    <row r="115" spans="1:47" s="867" customFormat="1" ht="26">
      <c r="A115" s="507" t="s">
        <v>274</v>
      </c>
      <c r="B115" s="1124" t="s">
        <v>457</v>
      </c>
      <c r="C115" s="1125" t="s">
        <v>458</v>
      </c>
      <c r="D115" s="1126" t="s">
        <v>448</v>
      </c>
      <c r="E115" s="435" t="s">
        <v>44</v>
      </c>
      <c r="F115" s="1025">
        <v>1</v>
      </c>
      <c r="G115" s="1025">
        <v>592</v>
      </c>
      <c r="H115" s="1128">
        <v>0.17</v>
      </c>
      <c r="I115" s="1027">
        <f t="shared" si="65"/>
        <v>1308.32</v>
      </c>
      <c r="J115" s="1028">
        <v>1</v>
      </c>
      <c r="K115" s="1028">
        <f>592*1.03</f>
        <v>609.76</v>
      </c>
      <c r="L115" s="1129">
        <v>0.17</v>
      </c>
      <c r="M115" s="1129"/>
      <c r="N115" s="1129"/>
      <c r="O115" s="1027">
        <f t="shared" si="66"/>
        <v>1347.5696000000003</v>
      </c>
      <c r="P115" s="1027"/>
      <c r="Q115" s="1027"/>
      <c r="R115" s="1130">
        <f t="shared" si="62"/>
        <v>2655.8896000000004</v>
      </c>
      <c r="S115" s="585"/>
      <c r="T115" s="585"/>
      <c r="U115" s="575"/>
      <c r="V115" s="458"/>
      <c r="W115" s="568">
        <f>SUMIF('DTR OCT-DEC''16'!$A$12:$A$306,'RAPPORT-DETAIL'!A115,'DTR OCT-DEC''16'!$J$12:$J$306)</f>
        <v>253.90000000000003</v>
      </c>
      <c r="X115" s="568">
        <f>SUMIF('DTR JAN-MAR17'!$A$12:$A$507,'RAPPORT-DETAIL'!A115,'DTR JAN-MAR17'!$J$12:$J$507)</f>
        <v>203.48999999999998</v>
      </c>
      <c r="Y115" s="568">
        <f>SUMIF('DTR APR-MAY''17'!$A$12:$A$419,'RAPPORT-DETAIL'!A115,'DTR APR-MAY''17'!$J$12:$J$419)</f>
        <v>151.72</v>
      </c>
      <c r="Z115" s="568">
        <f>SUMIF('DTR JUNE''17'!$A$12:$A$233,'RAPPORT-DETAIL'!A115,'DTR JUNE''17'!$J$12:$J$233)</f>
        <v>68.400000000000006</v>
      </c>
      <c r="AA115" s="568">
        <f>SUMIF('DTR JULY-AUGUST''17'!$A$12:$A$498,'RAPPORT-DETAIL'!A115,'DTR JULY-AUGUST''17'!$J$12:$J$498)</f>
        <v>360.48999999999995</v>
      </c>
      <c r="AB115" s="568">
        <f>SUMIF('DTR SEPTEMBER''17'!$A$12:$A$303,'RAPPORT-DETAIL'!A115,'DTR SEPTEMBER''17'!$J$12:$J$303)</f>
        <v>105.60000000000001</v>
      </c>
      <c r="AC115" s="568">
        <f>SUMIF('DTR OCT-NOV''17'!$A$12:$A$441,'RAPPORT-DETAIL'!A115,'DTR OCT-NOV''17'!$J$12:$J$441)</f>
        <v>81.59</v>
      </c>
      <c r="AD115" s="568">
        <f>SUMIF('DRT DEC''17'!$A$12:$A$306,'RAPPORT-DETAIL'!A115,'DRT DEC''17'!$J$12:$J$306)</f>
        <v>154.07999999999996</v>
      </c>
      <c r="AE115" s="568">
        <f>SUMIF('DTR JAN-FEB 2018'!$A$12:$A$448,'RAPPORT-DETAIL'!A115,'DTR JAN-FEB 2018'!$J$12:$J$448)</f>
        <v>168.58</v>
      </c>
      <c r="AF115" s="568">
        <f>SUMIF('DTR MARCH''18'!$A$12:$A$265,'RAPPORT-DETAIL'!A115,'DTR MARCH''18'!$J$12:$J$265)</f>
        <v>88.86</v>
      </c>
      <c r="AG115" s="568">
        <f>SUMIF('DTR APRIL''18'!$A$12:$A$206,'RAPPORT-DETAIL'!A115,'DTR APRIL''18'!$J$12:$J$206)</f>
        <v>113.42</v>
      </c>
      <c r="AH115" s="568">
        <f>SUMIF('DTR MAY''18'!A$12:$A$247,'RAPPORT-DETAIL'!A115,'DTR MAY''18'!$J$12:$J$247)</f>
        <v>125.78999999999999</v>
      </c>
      <c r="AI115" s="568">
        <f ca="1">SUMIF('DTR JUNE''18'!$A$12:$B$220,'RAPPORT-DETAIL'!A115,'DTR JUNE''18'!$J$12:$J$220)</f>
        <v>63.699999999999996</v>
      </c>
      <c r="AJ115" s="568">
        <f ca="1">SUMIF('DTR JULY''18'!$A$12:$B$253,'RAPPORT-DETAIL'!A115,'DTR JULY''18'!$J$12:$J$253)</f>
        <v>269.20999999999998</v>
      </c>
      <c r="AK115" s="568">
        <f>SUMIF('DTR AUGUST''18'!$A$12:$A$305,'RAPPORT-DETAIL'!A115,'DTR AUGUST''18'!$J$12:$J$305)</f>
        <v>242.05</v>
      </c>
      <c r="AL115" s="568">
        <f>SUMIF('DTR SEPTEMBER''18'!$A$12:$A$302,'RAPPORT-DETAIL'!A115,'DTR SEPTEMBER''18'!$J$12:$J$302)</f>
        <v>459.43</v>
      </c>
      <c r="AM115" s="568">
        <f>SUMIF('DTR-OCT-NOV''18'!$A$16:$A$703,'RAPPORT-DETAIL'!A115:A251,'DTR-OCT-NOV''18'!$J$16:$J$703)</f>
        <v>915.39</v>
      </c>
      <c r="AN115" s="568">
        <f>SUMIF('DTR-DEC''18'!$A$14:$A$560,'RAPPORT-DETAIL'!A115,'DTR-DEC''18'!$J$14:$J$560)</f>
        <v>999.44000000000017</v>
      </c>
      <c r="AO115" s="568"/>
      <c r="AP115" s="568"/>
      <c r="AQ115" s="565">
        <f t="shared" ca="1" si="63"/>
        <v>4825.1399999999994</v>
      </c>
      <c r="AR115" s="1174">
        <f t="shared" ca="1" si="64"/>
        <v>1.816769793443221</v>
      </c>
      <c r="AS115" s="1174"/>
      <c r="AT115" s="1174"/>
      <c r="AU115" s="1374" t="s">
        <v>5090</v>
      </c>
    </row>
    <row r="116" spans="1:47" s="867" customFormat="1" ht="26">
      <c r="A116" s="507" t="s">
        <v>275</v>
      </c>
      <c r="B116" s="1124" t="s">
        <v>459</v>
      </c>
      <c r="C116" s="1125" t="s">
        <v>460</v>
      </c>
      <c r="D116" s="1126" t="s">
        <v>448</v>
      </c>
      <c r="E116" s="435" t="s">
        <v>44</v>
      </c>
      <c r="F116" s="1025">
        <v>1</v>
      </c>
      <c r="G116" s="1025">
        <v>3853</v>
      </c>
      <c r="H116" s="1128">
        <v>0.1</v>
      </c>
      <c r="I116" s="1027">
        <f t="shared" si="65"/>
        <v>5008.9000000000005</v>
      </c>
      <c r="J116" s="1028">
        <v>1</v>
      </c>
      <c r="K116" s="1028">
        <f>3853*1.03</f>
        <v>3968.59</v>
      </c>
      <c r="L116" s="1129">
        <v>0.1</v>
      </c>
      <c r="M116" s="1129"/>
      <c r="N116" s="1129"/>
      <c r="O116" s="1027">
        <f t="shared" si="66"/>
        <v>5159.1670000000004</v>
      </c>
      <c r="P116" s="1027"/>
      <c r="Q116" s="1027"/>
      <c r="R116" s="1130">
        <f t="shared" si="62"/>
        <v>10168.067000000001</v>
      </c>
      <c r="S116" s="571">
        <f>I116/$C$4</f>
        <v>3853.0000000000005</v>
      </c>
      <c r="T116" s="571">
        <f>O116/$C$4</f>
        <v>3968.59</v>
      </c>
      <c r="U116" s="571">
        <f>S116+T116</f>
        <v>7821.59</v>
      </c>
      <c r="V116" s="452"/>
      <c r="W116" s="568">
        <f>SUMIF('DTR OCT-DEC''16'!$A$12:$A$306,'RAPPORT-DETAIL'!A116,'DTR OCT-DEC''16'!$J$12:$J$306)</f>
        <v>2294.0199999999995</v>
      </c>
      <c r="X116" s="568">
        <f>SUMIF('DTR JAN-MAR17'!$A$12:$A$507,'RAPPORT-DETAIL'!A116,'DTR JAN-MAR17'!$J$12:$J$507)</f>
        <v>3349.19</v>
      </c>
      <c r="Y116" s="568">
        <f>SUMIF('DTR APR-MAY''17'!$A$12:$A$419,'RAPPORT-DETAIL'!A116,'DTR APR-MAY''17'!$J$12:$J$419)</f>
        <v>0</v>
      </c>
      <c r="Z116" s="568">
        <f>SUMIF('DTR JUNE''17'!$A$12:$A$233,'RAPPORT-DETAIL'!A116,'DTR JUNE''17'!$J$12:$J$233)</f>
        <v>0</v>
      </c>
      <c r="AA116" s="568">
        <f>SUMIF('DTR JULY-AUGUST''17'!$A$12:$A$498,'RAPPORT-DETAIL'!A116,'DTR JULY-AUGUST''17'!$J$12:$J$498)</f>
        <v>193.02</v>
      </c>
      <c r="AB116" s="568">
        <f>SUMIF('DTR SEPTEMBER''17'!$A$12:$A$303,'RAPPORT-DETAIL'!A116,'DTR SEPTEMBER''17'!$J$12:$J$303)</f>
        <v>79.580000000000013</v>
      </c>
      <c r="AC116" s="568">
        <f>SUMIF('DTR OCT-NOV''17'!$A$12:$A$441,'RAPPORT-DETAIL'!A116,'DTR OCT-NOV''17'!$J$12:$J$441)</f>
        <v>394.77000000000004</v>
      </c>
      <c r="AD116" s="568">
        <f>SUMIF('DRT DEC''17'!$A$12:$A$306,'RAPPORT-DETAIL'!A116,'DRT DEC''17'!$J$12:$J$306)</f>
        <v>781.93999999999983</v>
      </c>
      <c r="AE116" s="568">
        <f>SUMIF('DTR JAN-FEB 2018'!$A$12:$A$448,'RAPPORT-DETAIL'!A116,'DTR JAN-FEB 2018'!$J$12:$J$448)</f>
        <v>485.48</v>
      </c>
      <c r="AF116" s="568">
        <f>SUMIF('DTR MARCH''18'!$A$12:$A$265,'RAPPORT-DETAIL'!A116,'DTR MARCH''18'!$J$12:$J$265)</f>
        <v>81.709999999999994</v>
      </c>
      <c r="AG116" s="568">
        <f>SUMIF('DTR APRIL''18'!$A$12:$A$206,'RAPPORT-DETAIL'!A116,'DTR APRIL''18'!$J$12:$J$206)</f>
        <v>40.78</v>
      </c>
      <c r="AH116" s="568">
        <f>SUMIF('DTR MAY''18'!A$12:$A$247,'RAPPORT-DETAIL'!A116,'DTR MAY''18'!$J$12:$J$247)</f>
        <v>150.84999999999997</v>
      </c>
      <c r="AI116" s="568">
        <f ca="1">SUMIF('DTR JUNE''18'!$A$12:$B$220,'RAPPORT-DETAIL'!A116,'DTR JUNE''18'!$J$12:$J$220)</f>
        <v>63.070000000000007</v>
      </c>
      <c r="AJ116" s="568">
        <f ca="1">SUMIF('DTR JULY''18'!$A$12:$B$253,'RAPPORT-DETAIL'!A116,'DTR JULY''18'!$J$12:$J$253)</f>
        <v>1512.21</v>
      </c>
      <c r="AK116" s="568">
        <f>SUMIF('DTR AUGUST''18'!$A$12:$A$305,'RAPPORT-DETAIL'!A116,'DTR AUGUST''18'!$J$12:$J$305)</f>
        <v>349.51000000000005</v>
      </c>
      <c r="AL116" s="568">
        <f>SUMIF('DTR SEPTEMBER''18'!$A$12:$A$302,'RAPPORT-DETAIL'!A116,'DTR SEPTEMBER''18'!$J$12:$J$302)</f>
        <v>562.57999999999993</v>
      </c>
      <c r="AM116" s="568">
        <f>SUMIF('DTR-OCT-NOV''18'!$A$16:$A$703,'RAPPORT-DETAIL'!A116:A252,'DTR-OCT-NOV''18'!$J$16:$J$703)</f>
        <v>1006</v>
      </c>
      <c r="AN116" s="568">
        <f>SUMIF('DTR-DEC''18'!$A$14:$A$560,'RAPPORT-DETAIL'!A116,'DTR-DEC''18'!$J$14:$J$560)</f>
        <v>1810.69</v>
      </c>
      <c r="AO116" s="568"/>
      <c r="AP116" s="568"/>
      <c r="AQ116" s="565">
        <f t="shared" ca="1" si="63"/>
        <v>13155.4</v>
      </c>
      <c r="AR116" s="1174">
        <f t="shared" ca="1" si="64"/>
        <v>1.293795566059901</v>
      </c>
      <c r="AS116" s="1174"/>
      <c r="AT116" s="1174"/>
      <c r="AU116" s="1374" t="s">
        <v>5090</v>
      </c>
    </row>
    <row r="117" spans="1:47" s="867" customFormat="1" ht="26">
      <c r="A117" s="507" t="s">
        <v>276</v>
      </c>
      <c r="B117" s="1124" t="s">
        <v>461</v>
      </c>
      <c r="C117" s="1125" t="s">
        <v>462</v>
      </c>
      <c r="D117" s="1126" t="s">
        <v>448</v>
      </c>
      <c r="E117" s="435" t="s">
        <v>44</v>
      </c>
      <c r="F117" s="1025">
        <v>1</v>
      </c>
      <c r="G117" s="1026">
        <v>337</v>
      </c>
      <c r="H117" s="1128">
        <v>0.7</v>
      </c>
      <c r="I117" s="1027">
        <f t="shared" si="65"/>
        <v>3066.7</v>
      </c>
      <c r="J117" s="1028">
        <v>1</v>
      </c>
      <c r="K117" s="1028">
        <f>337*1.03</f>
        <v>347.11</v>
      </c>
      <c r="L117" s="1129">
        <v>0.7</v>
      </c>
      <c r="M117" s="1129"/>
      <c r="N117" s="1129"/>
      <c r="O117" s="1027">
        <f t="shared" si="66"/>
        <v>3158.701</v>
      </c>
      <c r="P117" s="1027"/>
      <c r="Q117" s="1027"/>
      <c r="R117" s="1130">
        <f t="shared" si="62"/>
        <v>6225.4009999999998</v>
      </c>
      <c r="S117" s="871">
        <f>I117/$C$4</f>
        <v>2359</v>
      </c>
      <c r="T117" s="588">
        <f>O117/$C$4</f>
        <v>2429.77</v>
      </c>
      <c r="U117" s="588">
        <f>S117+T117</f>
        <v>4788.7700000000004</v>
      </c>
      <c r="V117" s="874"/>
      <c r="W117" s="568">
        <f>SUMIF('DTR OCT-DEC''16'!$A$12:$A$306,'RAPPORT-DETAIL'!A117,'DTR OCT-DEC''16'!$J$12:$J$306)</f>
        <v>796.45</v>
      </c>
      <c r="X117" s="568">
        <f>SUMIF('DTR JAN-MAR17'!$A$12:$A$507,'RAPPORT-DETAIL'!A117,'DTR JAN-MAR17'!$J$12:$J$507)</f>
        <v>652.16</v>
      </c>
      <c r="Y117" s="568">
        <f>SUMIF('DTR APR-MAY''17'!$A$12:$A$419,'RAPPORT-DETAIL'!A117,'DTR APR-MAY''17'!$J$12:$J$419)</f>
        <v>431.58</v>
      </c>
      <c r="Z117" s="568">
        <f>SUMIF('DTR JUNE''17'!$A$12:$A$233,'RAPPORT-DETAIL'!A117,'DTR JUNE''17'!$J$12:$J$233)</f>
        <v>232.59</v>
      </c>
      <c r="AA117" s="568">
        <f>SUMIF('DTR JULY-AUGUST''17'!$A$12:$A$498,'RAPPORT-DETAIL'!A117,'DTR JULY-AUGUST''17'!$J$12:$J$498)</f>
        <v>538.69000000000005</v>
      </c>
      <c r="AB117" s="568">
        <f>SUMIF('DTR SEPTEMBER''17'!$A$12:$A$303,'RAPPORT-DETAIL'!A117,'DTR SEPTEMBER''17'!$J$12:$J$303)</f>
        <v>133.16000000000003</v>
      </c>
      <c r="AC117" s="568">
        <f>SUMIF('DTR OCT-NOV''17'!$A$12:$A$441,'RAPPORT-DETAIL'!A117,'DTR OCT-NOV''17'!$J$12:$J$441)</f>
        <v>125.55</v>
      </c>
      <c r="AD117" s="568">
        <f>SUMIF('DRT DEC''17'!$A$12:$A$306,'RAPPORT-DETAIL'!A117,'DRT DEC''17'!$J$12:$J$306)</f>
        <v>217.77999999999997</v>
      </c>
      <c r="AE117" s="568">
        <f>SUMIF('DTR JAN-FEB 2018'!$A$12:$A$448,'RAPPORT-DETAIL'!A117,'DTR JAN-FEB 2018'!$J$12:$J$448)</f>
        <v>271.86000000000013</v>
      </c>
      <c r="AF117" s="568">
        <f>SUMIF('DTR MARCH''18'!$A$12:$A$265,'RAPPORT-DETAIL'!A117,'DTR MARCH''18'!$J$12:$J$265)</f>
        <v>341.25</v>
      </c>
      <c r="AG117" s="568">
        <f>SUMIF('DTR APRIL''18'!$A$12:$A$206,'RAPPORT-DETAIL'!A117,'DTR APRIL''18'!$J$12:$J$206)</f>
        <v>367.04</v>
      </c>
      <c r="AH117" s="568">
        <f>SUMIF('DTR MAY''18'!A$12:$A$247,'RAPPORT-DETAIL'!A117,'DTR MAY''18'!$J$12:$J$247)</f>
        <v>525.43000000000006</v>
      </c>
      <c r="AI117" s="568">
        <f ca="1">SUMIF('DTR JUNE''18'!$A$12:$B$220,'RAPPORT-DETAIL'!A117,'DTR JUNE''18'!$J$12:$J$220)</f>
        <v>487.40999999999997</v>
      </c>
      <c r="AJ117" s="568">
        <f ca="1">SUMIF('DTR JULY''18'!$A$12:$B$253,'RAPPORT-DETAIL'!A117,'DTR JULY''18'!$J$12:$J$253)</f>
        <v>346.46000000000004</v>
      </c>
      <c r="AK117" s="568">
        <f>SUMIF('DTR AUGUST''18'!$A$12:$A$305,'RAPPORT-DETAIL'!A117,'DTR AUGUST''18'!$J$12:$J$305)</f>
        <v>377.8</v>
      </c>
      <c r="AL117" s="568">
        <f>SUMIF('DTR SEPTEMBER''18'!$A$12:$A$302,'RAPPORT-DETAIL'!A117,'DTR SEPTEMBER''18'!$J$12:$J$302)</f>
        <v>585.23</v>
      </c>
      <c r="AM117" s="568">
        <f>SUMIF('DTR-OCT-NOV''18'!$A$16:$A$703,'RAPPORT-DETAIL'!A117:A253,'DTR-OCT-NOV''18'!$J$16:$J$703)</f>
        <v>1143.0300000000002</v>
      </c>
      <c r="AN117" s="568">
        <f>SUMIF('DTR-DEC''18'!$A$14:$A$560,'RAPPORT-DETAIL'!A117,'DTR-DEC''18'!$J$14:$J$560)</f>
        <v>897.07000000000016</v>
      </c>
      <c r="AO117" s="568"/>
      <c r="AP117" s="568"/>
      <c r="AQ117" s="565">
        <f t="shared" ca="1" si="63"/>
        <v>8470.5400000000009</v>
      </c>
      <c r="AR117" s="1174">
        <f t="shared" ca="1" si="64"/>
        <v>1.3606416679021964</v>
      </c>
      <c r="AS117" s="1174"/>
      <c r="AT117" s="1174"/>
      <c r="AU117" s="1374" t="s">
        <v>5090</v>
      </c>
    </row>
    <row r="118" spans="1:47" s="867" customFormat="1" ht="26">
      <c r="A118" s="507" t="s">
        <v>277</v>
      </c>
      <c r="B118" s="1124" t="s">
        <v>463</v>
      </c>
      <c r="C118" s="1125" t="s">
        <v>464</v>
      </c>
      <c r="D118" s="1126" t="s">
        <v>448</v>
      </c>
      <c r="E118" s="435" t="s">
        <v>44</v>
      </c>
      <c r="F118" s="1025">
        <v>1</v>
      </c>
      <c r="G118" s="1025">
        <v>9102</v>
      </c>
      <c r="H118" s="1128">
        <v>0.17</v>
      </c>
      <c r="I118" s="1027">
        <f>(F118*G118*H118)*12</f>
        <v>18568.080000000002</v>
      </c>
      <c r="J118" s="1028">
        <v>1</v>
      </c>
      <c r="K118" s="1028">
        <v>9102</v>
      </c>
      <c r="L118" s="1129">
        <v>0.17</v>
      </c>
      <c r="M118" s="1129"/>
      <c r="N118" s="1129"/>
      <c r="O118" s="1027">
        <f>(J118*K118*L118)*12</f>
        <v>18568.080000000002</v>
      </c>
      <c r="P118" s="1027"/>
      <c r="Q118" s="1027"/>
      <c r="R118" s="1130">
        <f t="shared" si="62"/>
        <v>37136.160000000003</v>
      </c>
      <c r="S118" s="585">
        <f>I118/$C$4</f>
        <v>14283.138461538463</v>
      </c>
      <c r="T118" s="585">
        <f>O118/$C$4</f>
        <v>14283.138461538463</v>
      </c>
      <c r="U118" s="575">
        <f>S118+T118</f>
        <v>28566.276923076926</v>
      </c>
      <c r="V118" s="873"/>
      <c r="W118" s="568">
        <f>SUMIF('DTR OCT-DEC''16'!$A$12:$A$306,'RAPPORT-DETAIL'!A118,'DTR OCT-DEC''16'!$J$12:$J$306)</f>
        <v>1043.1500000000001</v>
      </c>
      <c r="X118" s="568">
        <f>SUMIF('DTR JAN-MAR17'!$A$12:$A$507,'RAPPORT-DETAIL'!A118,'DTR JAN-MAR17'!$J$12:$J$507)</f>
        <v>1619.7400000000002</v>
      </c>
      <c r="Y118" s="568">
        <f>SUMIF('DTR APR-MAY''17'!$A$12:$A$419,'RAPPORT-DETAIL'!A118,'DTR APR-MAY''17'!$J$12:$J$419)</f>
        <v>2448.85</v>
      </c>
      <c r="Z118" s="568">
        <f>SUMIF('DTR JUNE''17'!$A$12:$A$233,'RAPPORT-DETAIL'!A118,'DTR JUNE''17'!$J$12:$J$233)</f>
        <v>1998.4599999999998</v>
      </c>
      <c r="AA118" s="568">
        <f>SUMIF('DTR JULY-AUGUST''17'!$A$12:$A$498,'RAPPORT-DETAIL'!A118,'DTR JULY-AUGUST''17'!$J$12:$J$498)</f>
        <v>1967.26</v>
      </c>
      <c r="AB118" s="568">
        <f>SUMIF('DTR SEPTEMBER''17'!$A$12:$A$303,'RAPPORT-DETAIL'!A118,'DTR SEPTEMBER''17'!$J$12:$J$303)</f>
        <v>1086.1499999999999</v>
      </c>
      <c r="AC118" s="568">
        <f>SUMIF('DTR OCT-NOV''17'!$A$12:$A$441,'RAPPORT-DETAIL'!A118,'DTR OCT-NOV''17'!$J$12:$J$441)</f>
        <v>1203.72</v>
      </c>
      <c r="AD118" s="568">
        <f>SUMIF('DRT DEC''17'!$A$12:$A$306,'RAPPORT-DETAIL'!A118,'DRT DEC''17'!$J$12:$J$306)</f>
        <v>543.03</v>
      </c>
      <c r="AE118" s="568">
        <f>SUMIF('DTR JAN-FEB 2018'!$A$12:$A$448,'RAPPORT-DETAIL'!A118,'DTR JAN-FEB 2018'!$J$12:$J$448)</f>
        <v>1113.3499999999999</v>
      </c>
      <c r="AF118" s="568">
        <f>SUMIF('DTR MARCH''18'!$A$12:$A$265,'RAPPORT-DETAIL'!A118,'DTR MARCH''18'!$J$12:$J$265)</f>
        <v>419.33999999999992</v>
      </c>
      <c r="AG118" s="568">
        <f>SUMIF('DTR APRIL''18'!$A$12:$A$206,'RAPPORT-DETAIL'!A118,'DTR APRIL''18'!$J$12:$J$206)</f>
        <v>837.86</v>
      </c>
      <c r="AH118" s="568">
        <f>SUMIF('DTR MAY''18'!A$12:$A$247,'RAPPORT-DETAIL'!A118,'DTR MAY''18'!$J$12:$J$247)</f>
        <v>725.8</v>
      </c>
      <c r="AI118" s="568">
        <f ca="1">SUMIF('DTR JUNE''18'!$A$12:$B$220,'RAPPORT-DETAIL'!A118,'DTR JUNE''18'!$J$12:$J$220)</f>
        <v>138.68</v>
      </c>
      <c r="AJ118" s="568">
        <f ca="1">SUMIF('DTR JULY''18'!$A$12:$B$253,'RAPPORT-DETAIL'!A118,'DTR JULY''18'!$J$12:$J$253)</f>
        <v>634.81999999999994</v>
      </c>
      <c r="AK118" s="568">
        <f>SUMIF('DTR AUGUST''18'!$A$12:$A$305,'RAPPORT-DETAIL'!A118,'DTR AUGUST''18'!$J$12:$J$305)</f>
        <v>322.00000000000006</v>
      </c>
      <c r="AL118" s="568">
        <f>SUMIF('DTR SEPTEMBER''18'!$A$12:$A$302,'RAPPORT-DETAIL'!A118,'DTR SEPTEMBER''18'!$J$12:$J$302)</f>
        <v>715.93000000000006</v>
      </c>
      <c r="AM118" s="568">
        <f>SUMIF('DTR-OCT-NOV''18'!$A$16:$A$703,'RAPPORT-DETAIL'!A118:A254,'DTR-OCT-NOV''18'!$J$16:$J$703)</f>
        <v>3654.1499999999996</v>
      </c>
      <c r="AN118" s="568">
        <f>SUMIF('DTR-DEC''18'!$A$14:$A$560,'RAPPORT-DETAIL'!A118,'DTR-DEC''18'!$J$14:$J$560)</f>
        <v>2415.9300000000003</v>
      </c>
      <c r="AO118" s="568"/>
      <c r="AP118" s="568"/>
      <c r="AQ118" s="565">
        <f t="shared" ca="1" si="63"/>
        <v>22888.22</v>
      </c>
      <c r="AR118" s="1174">
        <f t="shared" ca="1" si="64"/>
        <v>0.61633243717174846</v>
      </c>
      <c r="AS118" s="1174"/>
      <c r="AT118" s="1174"/>
      <c r="AU118" s="1374" t="s">
        <v>5091</v>
      </c>
    </row>
    <row r="119" spans="1:47" s="867" customFormat="1" ht="15.5">
      <c r="A119" s="507" t="s">
        <v>278</v>
      </c>
      <c r="B119" s="1124" t="s">
        <v>465</v>
      </c>
      <c r="C119" s="1125" t="s">
        <v>466</v>
      </c>
      <c r="D119" s="1126" t="s">
        <v>448</v>
      </c>
      <c r="E119" s="435" t="s">
        <v>44</v>
      </c>
      <c r="F119" s="1025">
        <v>1</v>
      </c>
      <c r="G119" s="1025">
        <v>7436</v>
      </c>
      <c r="H119" s="1128">
        <v>0.17</v>
      </c>
      <c r="I119" s="1027">
        <f>(F119*G119*H119)*12</f>
        <v>15169.440000000002</v>
      </c>
      <c r="J119" s="1028">
        <v>1</v>
      </c>
      <c r="K119" s="1028">
        <v>7436</v>
      </c>
      <c r="L119" s="1129">
        <v>0.17</v>
      </c>
      <c r="M119" s="1129"/>
      <c r="N119" s="1129"/>
      <c r="O119" s="1027">
        <f>(J119*K119*L119)*12</f>
        <v>15169.440000000002</v>
      </c>
      <c r="P119" s="1027"/>
      <c r="Q119" s="1027"/>
      <c r="R119" s="1130">
        <f t="shared" si="62"/>
        <v>30338.880000000005</v>
      </c>
      <c r="S119" s="571">
        <f>I119/$C$4</f>
        <v>11668.800000000001</v>
      </c>
      <c r="T119" s="571">
        <f>O119/$C$4</f>
        <v>11668.800000000001</v>
      </c>
      <c r="U119" s="571">
        <f>S119+T119</f>
        <v>23337.600000000002</v>
      </c>
      <c r="V119" s="452"/>
      <c r="W119" s="568">
        <f>SUMIF('DTR OCT-DEC''16'!$A$12:$A$306,'RAPPORT-DETAIL'!A119,'DTR OCT-DEC''16'!$J$12:$J$306)</f>
        <v>753.52999999999986</v>
      </c>
      <c r="X119" s="568">
        <f>SUMIF('DTR JAN-MAR17'!$A$12:$A$507,'RAPPORT-DETAIL'!A119,'DTR JAN-MAR17'!$J$12:$J$507)</f>
        <v>3263.5699999999993</v>
      </c>
      <c r="Y119" s="568">
        <f>SUMIF('DTR APR-MAY''17'!$A$12:$A$419,'RAPPORT-DETAIL'!A119,'DTR APR-MAY''17'!$J$12:$J$419)</f>
        <v>1514.31</v>
      </c>
      <c r="Z119" s="568">
        <f>SUMIF('DTR JUNE''17'!$A$12:$A$233,'RAPPORT-DETAIL'!A119,'DTR JUNE''17'!$J$12:$J$233)</f>
        <v>863.27</v>
      </c>
      <c r="AA119" s="568">
        <f>SUMIF('DTR JULY-AUGUST''17'!$A$12:$A$498,'RAPPORT-DETAIL'!A119,'DTR JULY-AUGUST''17'!$J$12:$J$498)</f>
        <v>1999.14</v>
      </c>
      <c r="AB119" s="568">
        <f>SUMIF('DTR SEPTEMBER''17'!$A$12:$A$303,'RAPPORT-DETAIL'!A119,'DTR SEPTEMBER''17'!$J$12:$J$303)</f>
        <v>1471.5400000000002</v>
      </c>
      <c r="AC119" s="568">
        <f>SUMIF('DTR OCT-NOV''17'!$A$12:$A$441,'RAPPORT-DETAIL'!A119,'DTR OCT-NOV''17'!$J$12:$J$441)</f>
        <v>2528.29</v>
      </c>
      <c r="AD119" s="568">
        <f>SUMIF('DRT DEC''17'!$A$12:$A$306,'RAPPORT-DETAIL'!A119,'DRT DEC''17'!$J$12:$J$306)</f>
        <v>415.24</v>
      </c>
      <c r="AE119" s="568">
        <f>SUMIF('DTR JAN-FEB 2018'!$A$12:$A$448,'RAPPORT-DETAIL'!A119,'DTR JAN-FEB 2018'!$J$12:$J$448)</f>
        <v>1169.69</v>
      </c>
      <c r="AF119" s="568">
        <f>SUMIF('DTR MARCH''18'!$A$12:$A$265,'RAPPORT-DETAIL'!A119,'DTR MARCH''18'!$J$12:$J$265)</f>
        <v>4085.5299999999997</v>
      </c>
      <c r="AG119" s="568">
        <f>SUMIF('DTR APRIL''18'!$A$12:$A$206,'RAPPORT-DETAIL'!A119,'DTR APRIL''18'!$J$12:$J$206)</f>
        <v>1344.4500000000003</v>
      </c>
      <c r="AH119" s="568">
        <f>SUMIF('DTR MAY''18'!A$12:$A$247,'RAPPORT-DETAIL'!A119,'DTR MAY''18'!$J$12:$J$247)</f>
        <v>7.56</v>
      </c>
      <c r="AI119" s="568">
        <f ca="1">SUMIF('DTR JUNE''18'!$A$12:$B$220,'RAPPORT-DETAIL'!A119,'DTR JUNE''18'!$J$12:$J$220)</f>
        <v>1192</v>
      </c>
      <c r="AJ119" s="568">
        <f ca="1">SUMIF('DTR JULY''18'!$A$12:$B$253,'RAPPORT-DETAIL'!A119,'DTR JULY''18'!$J$12:$J$253)</f>
        <v>1205.3500000000001</v>
      </c>
      <c r="AK119" s="568">
        <f>SUMIF('DTR AUGUST''18'!$A$12:$A$305,'RAPPORT-DETAIL'!A119,'DTR AUGUST''18'!$J$12:$J$305)</f>
        <v>1567.8700000000001</v>
      </c>
      <c r="AL119" s="568">
        <f>SUMIF('DTR SEPTEMBER''18'!$A$12:$A$302,'RAPPORT-DETAIL'!A119,'DTR SEPTEMBER''18'!$J$12:$J$302)</f>
        <v>1379.89</v>
      </c>
      <c r="AM119" s="568">
        <f>SUMIF('DTR-OCT-NOV''18'!$A$16:$A$703,'RAPPORT-DETAIL'!A119:A255,'DTR-OCT-NOV''18'!$J$16:$J$703)</f>
        <v>2422.2299999999996</v>
      </c>
      <c r="AN119" s="568">
        <f>SUMIF('DTR-DEC''18'!$A$14:$A$560,'RAPPORT-DETAIL'!A119,'DTR-DEC''18'!$J$14:$J$560)</f>
        <v>7.02</v>
      </c>
      <c r="AO119" s="568"/>
      <c r="AP119" s="568"/>
      <c r="AQ119" s="565">
        <f t="shared" ca="1" si="63"/>
        <v>27190.479999999996</v>
      </c>
      <c r="AR119" s="1174">
        <f t="shared" ca="1" si="64"/>
        <v>0.89622556930249209</v>
      </c>
      <c r="AS119" s="1174"/>
      <c r="AT119" s="1174"/>
      <c r="AU119" s="1374"/>
    </row>
    <row r="120" spans="1:47" s="867" customFormat="1" ht="15.5">
      <c r="A120" s="507" t="s">
        <v>279</v>
      </c>
      <c r="B120" s="1124" t="s">
        <v>467</v>
      </c>
      <c r="C120" s="1125" t="s">
        <v>468</v>
      </c>
      <c r="D120" s="1126" t="s">
        <v>448</v>
      </c>
      <c r="E120" s="435" t="s">
        <v>44</v>
      </c>
      <c r="F120" s="1025">
        <v>1</v>
      </c>
      <c r="G120" s="1025">
        <v>7436</v>
      </c>
      <c r="H120" s="1128">
        <v>0.17</v>
      </c>
      <c r="I120" s="1027">
        <f>(F120*G120*H120)*12</f>
        <v>15169.440000000002</v>
      </c>
      <c r="J120" s="1028">
        <v>1</v>
      </c>
      <c r="K120" s="1028">
        <v>7436</v>
      </c>
      <c r="L120" s="1129">
        <v>0.17</v>
      </c>
      <c r="M120" s="1129"/>
      <c r="N120" s="1129"/>
      <c r="O120" s="1027">
        <f>(J120*K120*L120)*12</f>
        <v>15169.440000000002</v>
      </c>
      <c r="P120" s="1027"/>
      <c r="Q120" s="1027"/>
      <c r="R120" s="1130">
        <f t="shared" si="62"/>
        <v>30338.880000000005</v>
      </c>
      <c r="S120" s="871"/>
      <c r="T120" s="588"/>
      <c r="U120" s="588"/>
      <c r="V120" s="874"/>
      <c r="W120" s="568">
        <f>SUMIF('DTR OCT-DEC''16'!$A$12:$A$306,'RAPPORT-DETAIL'!A120,'DTR OCT-DEC''16'!$J$12:$J$306)</f>
        <v>1277.75</v>
      </c>
      <c r="X120" s="568">
        <f>SUMIF('DTR JAN-MAR17'!$A$12:$A$507,'RAPPORT-DETAIL'!A120,'DTR JAN-MAR17'!$J$12:$J$507)</f>
        <v>2031.1900000000003</v>
      </c>
      <c r="Y120" s="568">
        <f>SUMIF('DTR APR-MAY''17'!$A$12:$A$419,'RAPPORT-DETAIL'!A120,'DTR APR-MAY''17'!$J$12:$J$419)</f>
        <v>1477.6699999999998</v>
      </c>
      <c r="Z120" s="568">
        <f>SUMIF('DTR JUNE''17'!$A$12:$A$233,'RAPPORT-DETAIL'!A120,'DTR JUNE''17'!$J$12:$J$233)</f>
        <v>576.12</v>
      </c>
      <c r="AA120" s="568">
        <f>SUMIF('DTR JULY-AUGUST''17'!$A$12:$A$498,'RAPPORT-DETAIL'!A120,'DTR JULY-AUGUST''17'!$J$12:$J$498)</f>
        <v>1229.2999999999997</v>
      </c>
      <c r="AB120" s="568">
        <f>SUMIF('DTR SEPTEMBER''17'!$A$12:$A$303,'RAPPORT-DETAIL'!A120,'DTR SEPTEMBER''17'!$J$12:$J$303)</f>
        <v>2018.25</v>
      </c>
      <c r="AC120" s="568">
        <f>SUMIF('DTR OCT-NOV''17'!$A$12:$A$441,'RAPPORT-DETAIL'!A120,'DTR OCT-NOV''17'!$J$12:$J$441)</f>
        <v>1429.5500000000002</v>
      </c>
      <c r="AD120" s="568">
        <f>SUMIF('DRT DEC''17'!$A$12:$A$306,'RAPPORT-DETAIL'!A120,'DRT DEC''17'!$J$12:$J$306)</f>
        <v>845.09999999999991</v>
      </c>
      <c r="AE120" s="568">
        <f>SUMIF('DTR JAN-FEB 2018'!$A$12:$A$448,'RAPPORT-DETAIL'!A120,'DTR JAN-FEB 2018'!$J$12:$J$448)</f>
        <v>1546.19</v>
      </c>
      <c r="AF120" s="568">
        <f>SUMIF('DTR MARCH''18'!$A$12:$A$265,'RAPPORT-DETAIL'!A120,'DTR MARCH''18'!$J$12:$J$265)</f>
        <v>493.03999999999996</v>
      </c>
      <c r="AG120" s="568">
        <f>SUMIF('DTR APRIL''18'!$A$12:$A$206,'RAPPORT-DETAIL'!A120,'DTR APRIL''18'!$J$12:$J$206)</f>
        <v>666.53</v>
      </c>
      <c r="AH120" s="568">
        <f>SUMIF('DTR MAY''18'!A$12:$A$247,'RAPPORT-DETAIL'!A120,'DTR MAY''18'!$J$12:$J$247)</f>
        <v>710.66999999999985</v>
      </c>
      <c r="AI120" s="568">
        <f ca="1">SUMIF('DTR JUNE''18'!$A$12:$B$220,'RAPPORT-DETAIL'!A120,'DTR JUNE''18'!$J$12:$J$220)</f>
        <v>0</v>
      </c>
      <c r="AJ120" s="568">
        <f ca="1">SUMIF('DTR JULY''18'!$A$12:$B$253,'RAPPORT-DETAIL'!A120,'DTR JULY''18'!$J$12:$J$253)</f>
        <v>0</v>
      </c>
      <c r="AK120" s="568">
        <f>SUMIF('DTR AUGUST''18'!$A$12:$A$305,'RAPPORT-DETAIL'!A120,'DTR AUGUST''18'!$J$12:$J$305)</f>
        <v>146.95999999999998</v>
      </c>
      <c r="AL120" s="568">
        <f>SUMIF('DTR SEPTEMBER''18'!$A$12:$A$302,'RAPPORT-DETAIL'!A120,'DTR SEPTEMBER''18'!$J$12:$J$302)</f>
        <v>393.36</v>
      </c>
      <c r="AM120" s="568">
        <f>SUMIF('DTR-OCT-NOV''18'!$A$16:$A$703,'RAPPORT-DETAIL'!A120:A256,'DTR-OCT-NOV''18'!$J$16:$J$703)</f>
        <v>2026.75</v>
      </c>
      <c r="AN120" s="568">
        <f>SUMIF('DTR-DEC''18'!$A$14:$A$560,'RAPPORT-DETAIL'!A120,'DTR-DEC''18'!$J$14:$J$560)</f>
        <v>2953.9199999999996</v>
      </c>
      <c r="AO120" s="568"/>
      <c r="AP120" s="568"/>
      <c r="AQ120" s="565">
        <f t="shared" ca="1" si="63"/>
        <v>19822.350000000002</v>
      </c>
      <c r="AR120" s="1174">
        <f t="shared" ca="1" si="64"/>
        <v>0.6533645935512451</v>
      </c>
      <c r="AS120" s="1174"/>
      <c r="AT120" s="1174"/>
      <c r="AU120" s="1374" t="s">
        <v>5092</v>
      </c>
    </row>
    <row r="121" spans="1:47" s="867" customFormat="1" ht="15.5">
      <c r="A121" s="509"/>
      <c r="B121" s="481" t="s">
        <v>469</v>
      </c>
      <c r="C121" s="1145" t="s">
        <v>469</v>
      </c>
      <c r="D121" s="1146"/>
      <c r="E121" s="1146"/>
      <c r="F121" s="481"/>
      <c r="G121" s="481"/>
      <c r="H121" s="481"/>
      <c r="I121" s="1147">
        <f>SUM(I109:I120)</f>
        <v>105299.14000000001</v>
      </c>
      <c r="J121" s="1147"/>
      <c r="K121" s="1147"/>
      <c r="L121" s="1147"/>
      <c r="M121" s="1147"/>
      <c r="N121" s="1147"/>
      <c r="O121" s="1147">
        <f>SUM(O109:O120)</f>
        <v>106990.90540000002</v>
      </c>
      <c r="P121" s="1147"/>
      <c r="Q121" s="1147"/>
      <c r="R121" s="1147">
        <f>SUM(R109:R120)</f>
        <v>212290.0454</v>
      </c>
      <c r="S121" s="585"/>
      <c r="T121" s="585"/>
      <c r="U121" s="575"/>
      <c r="V121" s="458"/>
      <c r="W121" s="1147">
        <f t="shared" ref="W121:AQ121" si="67">SUM(W109:W120)</f>
        <v>12109.96</v>
      </c>
      <c r="X121" s="1147">
        <f t="shared" si="67"/>
        <v>22018.42</v>
      </c>
      <c r="Y121" s="1147">
        <f t="shared" si="67"/>
        <v>12487.9</v>
      </c>
      <c r="Z121" s="1147">
        <f t="shared" si="67"/>
        <v>7005.2600000000011</v>
      </c>
      <c r="AA121" s="1147">
        <f t="shared" si="67"/>
        <v>16733.150000000001</v>
      </c>
      <c r="AB121" s="1147">
        <f t="shared" si="67"/>
        <v>6531.69</v>
      </c>
      <c r="AC121" s="1147">
        <f t="shared" si="67"/>
        <v>11764.400000000001</v>
      </c>
      <c r="AD121" s="1147">
        <f t="shared" si="67"/>
        <v>10167.58</v>
      </c>
      <c r="AE121" s="1147">
        <f>SUM(AE109:AE120)</f>
        <v>12264.590000000002</v>
      </c>
      <c r="AF121" s="1147">
        <f>SUM(AF109:AF120)</f>
        <v>7857.24</v>
      </c>
      <c r="AG121" s="1147">
        <f>SUM(AG109:AG120)</f>
        <v>6331.7699999999995</v>
      </c>
      <c r="AH121" s="1147">
        <f>SUM(AH109:AH120)</f>
        <v>6087.2000000000016</v>
      </c>
      <c r="AI121" s="1147">
        <f t="shared" ca="1" si="67"/>
        <v>6074</v>
      </c>
      <c r="AJ121" s="1147">
        <f ca="1">SUM(AJ109:AJ120)</f>
        <v>9233.17</v>
      </c>
      <c r="AK121" s="1147">
        <f>SUM(AK109:AK120)</f>
        <v>8274.6</v>
      </c>
      <c r="AL121" s="1147">
        <f>SUM(AL109:AL120)</f>
        <v>12198.710000000001</v>
      </c>
      <c r="AM121" s="1147">
        <f t="shared" si="67"/>
        <v>28389.929999999997</v>
      </c>
      <c r="AN121" s="1147">
        <f t="shared" si="67"/>
        <v>22028.020000000004</v>
      </c>
      <c r="AO121" s="1147"/>
      <c r="AP121" s="1147"/>
      <c r="AQ121" s="1147">
        <f t="shared" ca="1" si="67"/>
        <v>217557.59</v>
      </c>
      <c r="AR121" s="649">
        <f t="shared" ca="1" si="64"/>
        <v>1.0248129609189862</v>
      </c>
      <c r="AS121" s="649"/>
      <c r="AT121" s="649"/>
      <c r="AU121" s="1374"/>
    </row>
    <row r="122" spans="1:47" s="867" customFormat="1" ht="15.5">
      <c r="A122" s="509"/>
      <c r="B122" s="1137" t="s">
        <v>4</v>
      </c>
      <c r="C122" s="1138" t="s">
        <v>470</v>
      </c>
      <c r="D122" s="1139"/>
      <c r="E122" s="1139"/>
      <c r="F122" s="1137"/>
      <c r="G122" s="1137"/>
      <c r="H122" s="1137"/>
      <c r="I122" s="1148"/>
      <c r="J122" s="1140"/>
      <c r="K122" s="1140"/>
      <c r="L122" s="1140"/>
      <c r="M122" s="1140"/>
      <c r="N122" s="1140"/>
      <c r="O122" s="1149"/>
      <c r="P122" s="1149"/>
      <c r="Q122" s="1149"/>
      <c r="R122" s="1149"/>
      <c r="S122" s="585"/>
      <c r="T122" s="585"/>
      <c r="U122" s="575"/>
      <c r="V122" s="458"/>
      <c r="W122" s="1149"/>
      <c r="X122" s="1149"/>
      <c r="Y122" s="1149"/>
      <c r="Z122" s="1149"/>
      <c r="AA122" s="1149"/>
      <c r="AB122" s="1149"/>
      <c r="AC122" s="1149"/>
      <c r="AD122" s="1149"/>
      <c r="AE122" s="1149"/>
      <c r="AF122" s="1149"/>
      <c r="AG122" s="1149"/>
      <c r="AH122" s="1149"/>
      <c r="AI122" s="1149"/>
      <c r="AJ122" s="1149"/>
      <c r="AK122" s="1149"/>
      <c r="AL122" s="1149">
        <f>AK122-'[4]MOB NGIA  Za Makubaliano'!BQ122</f>
        <v>0</v>
      </c>
      <c r="AM122" s="1149"/>
      <c r="AN122" s="1149"/>
      <c r="AO122" s="1149"/>
      <c r="AP122" s="1149"/>
      <c r="AQ122" s="1149"/>
      <c r="AR122" s="1186"/>
      <c r="AS122" s="1186"/>
      <c r="AT122" s="1186"/>
      <c r="AU122" s="1374"/>
    </row>
    <row r="123" spans="1:47" s="867" customFormat="1" ht="15.5">
      <c r="A123" s="509"/>
      <c r="B123" s="1124"/>
      <c r="C123" s="1125"/>
      <c r="D123" s="1150"/>
      <c r="E123" s="435"/>
      <c r="F123" s="1025"/>
      <c r="G123" s="1025"/>
      <c r="H123" s="1128"/>
      <c r="I123" s="1027"/>
      <c r="J123" s="1028"/>
      <c r="K123" s="1028"/>
      <c r="L123" s="1129"/>
      <c r="M123" s="1129"/>
      <c r="N123" s="1129"/>
      <c r="O123" s="1027"/>
      <c r="P123" s="1027"/>
      <c r="Q123" s="1027"/>
      <c r="R123" s="1130"/>
      <c r="S123" s="585"/>
      <c r="T123" s="585"/>
      <c r="U123" s="575"/>
      <c r="V123" s="458"/>
      <c r="W123" s="1130"/>
      <c r="X123" s="1130"/>
      <c r="Y123" s="1130"/>
      <c r="Z123" s="1130"/>
      <c r="AA123" s="1130"/>
      <c r="AB123" s="1130"/>
      <c r="AC123" s="1130"/>
      <c r="AD123" s="1130"/>
      <c r="AE123" s="1130"/>
      <c r="AF123" s="1130"/>
      <c r="AG123" s="1130"/>
      <c r="AH123" s="1130"/>
      <c r="AI123" s="1130"/>
      <c r="AJ123" s="1130"/>
      <c r="AK123" s="1130"/>
      <c r="AL123" s="1130"/>
      <c r="AM123" s="1130"/>
      <c r="AN123" s="1130"/>
      <c r="AO123" s="1130"/>
      <c r="AP123" s="1130"/>
      <c r="AQ123" s="1130"/>
      <c r="AR123" s="1174"/>
      <c r="AS123" s="1174"/>
      <c r="AT123" s="1174"/>
      <c r="AU123" s="1374"/>
    </row>
    <row r="124" spans="1:47" s="867" customFormat="1" ht="15.5">
      <c r="A124" s="509"/>
      <c r="B124" s="1124"/>
      <c r="C124" s="1125"/>
      <c r="D124" s="1150"/>
      <c r="E124" s="435"/>
      <c r="F124" s="1025"/>
      <c r="G124" s="1025"/>
      <c r="H124" s="1128"/>
      <c r="I124" s="1027"/>
      <c r="J124" s="1028"/>
      <c r="K124" s="1028"/>
      <c r="L124" s="1129"/>
      <c r="M124" s="1129"/>
      <c r="N124" s="1129"/>
      <c r="O124" s="1027"/>
      <c r="P124" s="1027"/>
      <c r="Q124" s="1027"/>
      <c r="R124" s="1130"/>
      <c r="S124" s="585"/>
      <c r="T124" s="585"/>
      <c r="U124" s="575"/>
      <c r="V124" s="458"/>
      <c r="W124" s="1130"/>
      <c r="X124" s="1130"/>
      <c r="Y124" s="1130"/>
      <c r="Z124" s="1130"/>
      <c r="AA124" s="1130"/>
      <c r="AB124" s="1130"/>
      <c r="AC124" s="1130"/>
      <c r="AD124" s="1130"/>
      <c r="AE124" s="1130"/>
      <c r="AF124" s="1130"/>
      <c r="AG124" s="1130"/>
      <c r="AH124" s="1130"/>
      <c r="AI124" s="1130"/>
      <c r="AJ124" s="1130"/>
      <c r="AK124" s="1130"/>
      <c r="AL124" s="1130"/>
      <c r="AM124" s="1130"/>
      <c r="AN124" s="1130"/>
      <c r="AO124" s="1130"/>
      <c r="AP124" s="1130"/>
      <c r="AQ124" s="1130"/>
      <c r="AR124" s="1174"/>
      <c r="AS124" s="1174"/>
      <c r="AT124" s="1174"/>
      <c r="AU124" s="1374"/>
    </row>
    <row r="125" spans="1:47" s="867" customFormat="1" ht="15.5">
      <c r="A125" s="509"/>
      <c r="B125" s="481" t="s">
        <v>471</v>
      </c>
      <c r="C125" s="1145" t="s">
        <v>471</v>
      </c>
      <c r="D125" s="1146"/>
      <c r="E125" s="1146"/>
      <c r="F125" s="481"/>
      <c r="G125" s="1461"/>
      <c r="H125" s="1461"/>
      <c r="I125" s="1147">
        <f>I123+I124</f>
        <v>0</v>
      </c>
      <c r="J125" s="1147"/>
      <c r="K125" s="1147"/>
      <c r="L125" s="1147"/>
      <c r="M125" s="1147"/>
      <c r="N125" s="1147"/>
      <c r="O125" s="1147">
        <f>O123+O124</f>
        <v>0</v>
      </c>
      <c r="P125" s="1147"/>
      <c r="Q125" s="1147"/>
      <c r="R125" s="1147">
        <f>I125+O125</f>
        <v>0</v>
      </c>
      <c r="S125" s="585"/>
      <c r="T125" s="585"/>
      <c r="U125" s="575"/>
      <c r="V125" s="458"/>
      <c r="W125" s="1147">
        <f t="shared" ref="W125:AD125" si="68">R125+V125</f>
        <v>0</v>
      </c>
      <c r="X125" s="1147">
        <f t="shared" si="68"/>
        <v>0</v>
      </c>
      <c r="Y125" s="1147">
        <f t="shared" si="68"/>
        <v>0</v>
      </c>
      <c r="Z125" s="1147">
        <f t="shared" si="68"/>
        <v>0</v>
      </c>
      <c r="AA125" s="1147">
        <f t="shared" si="68"/>
        <v>0</v>
      </c>
      <c r="AB125" s="1147">
        <f t="shared" si="68"/>
        <v>0</v>
      </c>
      <c r="AC125" s="1147">
        <f t="shared" si="68"/>
        <v>0</v>
      </c>
      <c r="AD125" s="1147">
        <f t="shared" si="68"/>
        <v>0</v>
      </c>
      <c r="AE125" s="1147">
        <f>X125+AB125</f>
        <v>0</v>
      </c>
      <c r="AF125" s="1147">
        <f>Y125+AC125</f>
        <v>0</v>
      </c>
      <c r="AG125" s="1147">
        <f>X125+AB125</f>
        <v>0</v>
      </c>
      <c r="AH125" s="1147">
        <f>Y125+AC125</f>
        <v>0</v>
      </c>
      <c r="AI125" s="1147">
        <f>Z125+AD125</f>
        <v>0</v>
      </c>
      <c r="AJ125" s="1147">
        <f>Y125+AG125</f>
        <v>0</v>
      </c>
      <c r="AK125" s="1147">
        <f>Z125+AH125</f>
        <v>0</v>
      </c>
      <c r="AL125" s="1147">
        <f>AA125+AI125</f>
        <v>0</v>
      </c>
      <c r="AM125" s="1147">
        <f>AA125+AI125</f>
        <v>0</v>
      </c>
      <c r="AN125" s="1147"/>
      <c r="AO125" s="1147"/>
      <c r="AP125" s="1147"/>
      <c r="AQ125" s="1147">
        <f>AB125+AM125</f>
        <v>0</v>
      </c>
      <c r="AR125" s="649" t="e">
        <f>AQ125/R125</f>
        <v>#DIV/0!</v>
      </c>
      <c r="AS125" s="649"/>
      <c r="AT125" s="649"/>
      <c r="AU125" s="1374"/>
    </row>
    <row r="126" spans="1:47" s="867" customFormat="1" ht="15.5">
      <c r="A126" s="509"/>
      <c r="B126" s="1137" t="s">
        <v>5</v>
      </c>
      <c r="C126" s="1138" t="s">
        <v>472</v>
      </c>
      <c r="D126" s="1139"/>
      <c r="E126" s="1139"/>
      <c r="F126" s="1137"/>
      <c r="G126" s="1137"/>
      <c r="H126" s="1137"/>
      <c r="I126" s="1148"/>
      <c r="J126" s="1148"/>
      <c r="K126" s="1148"/>
      <c r="L126" s="1148"/>
      <c r="M126" s="1148"/>
      <c r="N126" s="1148"/>
      <c r="O126" s="1148"/>
      <c r="P126" s="1148"/>
      <c r="Q126" s="1148"/>
      <c r="R126" s="1148"/>
      <c r="S126" s="571">
        <f>I126/$C$4</f>
        <v>0</v>
      </c>
      <c r="T126" s="571">
        <f>O126/$C$4</f>
        <v>0</v>
      </c>
      <c r="U126" s="571">
        <f>S126+T126</f>
        <v>0</v>
      </c>
      <c r="V126" s="452"/>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86"/>
      <c r="AS126" s="1186"/>
      <c r="AT126" s="1186"/>
      <c r="AU126" s="1374"/>
    </row>
    <row r="127" spans="1:47" s="867" customFormat="1" ht="22">
      <c r="A127" s="507" t="s">
        <v>280</v>
      </c>
      <c r="B127" s="1124" t="s">
        <v>473</v>
      </c>
      <c r="C127" s="1125" t="s">
        <v>474</v>
      </c>
      <c r="D127" s="1126" t="s">
        <v>472</v>
      </c>
      <c r="E127" s="435" t="s">
        <v>44</v>
      </c>
      <c r="F127" s="1025">
        <v>3</v>
      </c>
      <c r="G127" s="1025">
        <v>800</v>
      </c>
      <c r="H127" s="1128">
        <v>1</v>
      </c>
      <c r="I127" s="1027">
        <f>F127*G127</f>
        <v>2400</v>
      </c>
      <c r="J127" s="1028"/>
      <c r="K127" s="1028"/>
      <c r="L127" s="1129"/>
      <c r="M127" s="1129"/>
      <c r="N127" s="1129"/>
      <c r="O127" s="1027"/>
      <c r="P127" s="1027"/>
      <c r="Q127" s="1027"/>
      <c r="R127" s="1130">
        <f>I127+O127</f>
        <v>2400</v>
      </c>
      <c r="S127" s="871"/>
      <c r="T127" s="588"/>
      <c r="U127" s="588"/>
      <c r="V127" s="874"/>
      <c r="W127" s="568">
        <f>SUMIF('DTR OCT-DEC''16'!$A$12:$A$306,'RAPPORT-DETAIL'!A127,'DTR OCT-DEC''16'!$J$12:$J$306)</f>
        <v>0</v>
      </c>
      <c r="X127" s="568">
        <f>SUMIF('DTR JAN-MAR17'!$A$12:$A$507,'RAPPORT-DETAIL'!A127,'DTR JAN-MAR17'!$J$12:$J$507)</f>
        <v>411.58</v>
      </c>
      <c r="Y127" s="568">
        <f>SUMIF('DTR APR-MAY''17'!$A$12:$A$419,'RAPPORT-DETAIL'!A127,'DTR APR-MAY''17'!$J$12:$J$419)</f>
        <v>985.8</v>
      </c>
      <c r="Z127" s="568">
        <f>SUMIF('DTR JUNE''17'!$A$12:$A$233,'RAPPORT-DETAIL'!A127,'DTR JUNE''17'!$J$12:$J$233)</f>
        <v>0</v>
      </c>
      <c r="AA127" s="568">
        <f>SUMIF('DTR JULY-AUGUST''17'!$A$12:$A$498,'RAPPORT-DETAIL'!A127,'DTR JULY-AUGUST''17'!$J$12:$J$498)</f>
        <v>70</v>
      </c>
      <c r="AB127" s="568">
        <f>SUMIF('DTR SEPTEMBER''17'!$A$12:$A$303,'RAPPORT-DETAIL'!A127,'DTR SEPTEMBER''17'!$J$12:$J$303)</f>
        <v>900</v>
      </c>
      <c r="AC127" s="568">
        <f>SUMIF('DTR OCT-NOV''17'!$A$12:$A$441,'RAPPORT-DETAIL'!A127,'DTR OCT-NOV''17'!$J$12:$J$441)</f>
        <v>0</v>
      </c>
      <c r="AD127" s="568">
        <f>SUMIF('DRT DEC''17'!$A$12:$A$306,'RAPPORT-DETAIL'!A127,'DRT DEC''17'!$J$12:$J$306)</f>
        <v>0</v>
      </c>
      <c r="AE127" s="568">
        <f>SUMIF('DTR JAN-FEB 2018'!$A$12:$A$448,'RAPPORT-DETAIL'!A127,'DTR JAN-FEB 2018'!$J$12:$J$448)</f>
        <v>0</v>
      </c>
      <c r="AF127" s="568">
        <f>SUMIF('DTR MARCH''18'!$A$12:$A$265,'RAPPORT-DETAIL'!A127,'DTR MARCH''18'!$J$12:$J$265)</f>
        <v>0</v>
      </c>
      <c r="AG127" s="568">
        <f>SUMIF('DTR APRIL''18'!$A$12:$A$206,'RAPPORT-DETAIL'!A127,'DTR APRIL''18'!$J$12:$J$206)</f>
        <v>0</v>
      </c>
      <c r="AH127" s="568">
        <f>SUMIF('DTR MAY''18'!A$12:$A$247,'RAPPORT-DETAIL'!A127,'DTR MAY''18'!$J$12:$J$247)</f>
        <v>30</v>
      </c>
      <c r="AI127" s="568">
        <f ca="1">SUMIF('DTR JUNE''18'!$A$12:$B$220,'RAPPORT-DETAIL'!A127,'DTR JUNE''18'!$J$12:$J$220)</f>
        <v>0</v>
      </c>
      <c r="AJ127" s="568">
        <f ca="1">SUMIF('DTR JULY''18'!$A$12:$B$253,'RAPPORT-DETAIL'!A127,'DTR JULY''18'!$J$12:$J$253)</f>
        <v>0</v>
      </c>
      <c r="AK127" s="568">
        <f>SUMIF('DTR AUGUST''18'!$A$12:$A$305,'RAPPORT-DETAIL'!A127,'DTR AUGUST''18'!$J$12:$J$305)</f>
        <v>0</v>
      </c>
      <c r="AL127" s="568">
        <f>SUMIF('DTR SEPTEMBER''18'!$A$12:$A$302,'RAPPORT-DETAIL'!A127,'DTR SEPTEMBER''18'!$J$12:$J$302)</f>
        <v>0</v>
      </c>
      <c r="AM127" s="568">
        <f>SUMIF('DTR-OCT-NOV''18'!$A$16:$A$703,'RAPPORT-DETAIL'!A127:A263,'DTR-OCT-NOV''18'!$J$16:$J$703)</f>
        <v>0</v>
      </c>
      <c r="AN127" s="568">
        <f>SUMIF('DTR-DEC''18'!$A$14:$A$560,'RAPPORT-DETAIL'!A127,'DTR-DEC''18'!$J$14:$J$560)</f>
        <v>0</v>
      </c>
      <c r="AO127" s="568"/>
      <c r="AP127" s="568"/>
      <c r="AQ127" s="565">
        <f ca="1">SUM(W127:AN127)</f>
        <v>2397.38</v>
      </c>
      <c r="AR127" s="1174">
        <f ca="1">AQ127/R127</f>
        <v>0.9989083333333334</v>
      </c>
      <c r="AS127" s="1174"/>
      <c r="AT127" s="1174"/>
      <c r="AU127" s="1374"/>
    </row>
    <row r="128" spans="1:47" s="867" customFormat="1" ht="15.5">
      <c r="A128" s="509"/>
      <c r="B128" s="481" t="s">
        <v>475</v>
      </c>
      <c r="C128" s="1145" t="s">
        <v>475</v>
      </c>
      <c r="D128" s="1146"/>
      <c r="E128" s="1146"/>
      <c r="F128" s="481"/>
      <c r="G128" s="481"/>
      <c r="H128" s="481"/>
      <c r="I128" s="1147">
        <f>SUM(I127)</f>
        <v>2400</v>
      </c>
      <c r="J128" s="1147"/>
      <c r="K128" s="1147"/>
      <c r="L128" s="1147"/>
      <c r="M128" s="1147"/>
      <c r="N128" s="1147"/>
      <c r="O128" s="1147">
        <f>SUM(O127)</f>
        <v>0</v>
      </c>
      <c r="P128" s="1147"/>
      <c r="Q128" s="1147"/>
      <c r="R128" s="1147">
        <f>SUM(R127)</f>
        <v>2400</v>
      </c>
      <c r="S128" s="585">
        <f>I128/$C$4</f>
        <v>1846.1538461538462</v>
      </c>
      <c r="T128" s="585">
        <f>O128/$C$4</f>
        <v>0</v>
      </c>
      <c r="U128" s="575">
        <f>S128+T128</f>
        <v>1846.1538461538462</v>
      </c>
      <c r="V128" s="869"/>
      <c r="W128" s="1147">
        <f t="shared" ref="W128:AQ128" si="69">SUM(W127)</f>
        <v>0</v>
      </c>
      <c r="X128" s="1147">
        <f t="shared" si="69"/>
        <v>411.58</v>
      </c>
      <c r="Y128" s="1147">
        <f t="shared" si="69"/>
        <v>985.8</v>
      </c>
      <c r="Z128" s="1147">
        <f t="shared" si="69"/>
        <v>0</v>
      </c>
      <c r="AA128" s="1147">
        <f t="shared" si="69"/>
        <v>70</v>
      </c>
      <c r="AB128" s="1147">
        <f t="shared" si="69"/>
        <v>900</v>
      </c>
      <c r="AC128" s="1147">
        <f t="shared" si="69"/>
        <v>0</v>
      </c>
      <c r="AD128" s="1147">
        <f t="shared" si="69"/>
        <v>0</v>
      </c>
      <c r="AE128" s="1147">
        <f>SUM(AE127)</f>
        <v>0</v>
      </c>
      <c r="AF128" s="1147">
        <f>SUM(AF127)</f>
        <v>0</v>
      </c>
      <c r="AG128" s="1147">
        <f>SUM(AG127)</f>
        <v>0</v>
      </c>
      <c r="AH128" s="1147">
        <f>SUM(AH127)</f>
        <v>30</v>
      </c>
      <c r="AI128" s="1147">
        <f t="shared" ca="1" si="69"/>
        <v>0</v>
      </c>
      <c r="AJ128" s="1147">
        <f ca="1">SUM(AJ127)</f>
        <v>0</v>
      </c>
      <c r="AK128" s="1147">
        <f>SUM(AK127)</f>
        <v>0</v>
      </c>
      <c r="AL128" s="1147">
        <f>AK128-'[4]MOB NGIA  Za Makubaliano'!BQ128</f>
        <v>0</v>
      </c>
      <c r="AM128" s="1147">
        <f t="shared" si="69"/>
        <v>0</v>
      </c>
      <c r="AN128" s="1147">
        <f t="shared" si="69"/>
        <v>0</v>
      </c>
      <c r="AO128" s="1147"/>
      <c r="AP128" s="1147"/>
      <c r="AQ128" s="1147">
        <f t="shared" ca="1" si="69"/>
        <v>2397.38</v>
      </c>
      <c r="AR128" s="649">
        <f ca="1">AQ128/R128</f>
        <v>0.9989083333333334</v>
      </c>
      <c r="AS128" s="649"/>
      <c r="AT128" s="649"/>
      <c r="AU128" s="1374"/>
    </row>
    <row r="129" spans="1:47" s="867" customFormat="1" ht="15.5">
      <c r="A129" s="509"/>
      <c r="B129" s="1137" t="s">
        <v>20</v>
      </c>
      <c r="C129" s="1138" t="s">
        <v>476</v>
      </c>
      <c r="D129" s="1139"/>
      <c r="E129" s="1139"/>
      <c r="F129" s="1137"/>
      <c r="G129" s="1137"/>
      <c r="H129" s="1137"/>
      <c r="I129" s="1148"/>
      <c r="J129" s="1140"/>
      <c r="K129" s="1140"/>
      <c r="L129" s="1140"/>
      <c r="M129" s="1140"/>
      <c r="N129" s="1140"/>
      <c r="O129" s="1149"/>
      <c r="P129" s="1149"/>
      <c r="Q129" s="1149"/>
      <c r="R129" s="1149"/>
      <c r="S129" s="585">
        <f>I129/$C$4</f>
        <v>0</v>
      </c>
      <c r="T129" s="585">
        <f>O129/$C$4</f>
        <v>0</v>
      </c>
      <c r="U129" s="575">
        <f>S129+T129</f>
        <v>0</v>
      </c>
      <c r="V129" s="873"/>
      <c r="W129" s="1173"/>
      <c r="X129" s="1173"/>
      <c r="Y129" s="1173"/>
      <c r="Z129" s="1173"/>
      <c r="AA129" s="1173"/>
      <c r="AB129" s="1173"/>
      <c r="AC129" s="1173"/>
      <c r="AD129" s="1173"/>
      <c r="AE129" s="1173"/>
      <c r="AF129" s="1173"/>
      <c r="AG129" s="1173"/>
      <c r="AH129" s="1173"/>
      <c r="AI129" s="1173"/>
      <c r="AJ129" s="1173"/>
      <c r="AK129" s="1173"/>
      <c r="AL129" s="1173">
        <f>AK129-'[4]MOB NGIA  Za Makubaliano'!BQ129</f>
        <v>0</v>
      </c>
      <c r="AM129" s="1173"/>
      <c r="AN129" s="1173"/>
      <c r="AO129" s="1173"/>
      <c r="AP129" s="1173"/>
      <c r="AQ129" s="1173"/>
      <c r="AR129" s="1185"/>
      <c r="AS129" s="1185"/>
      <c r="AT129" s="1185"/>
      <c r="AU129" s="1374"/>
    </row>
    <row r="130" spans="1:47" s="867" customFormat="1" ht="15.5">
      <c r="A130" s="509"/>
      <c r="B130" s="1124"/>
      <c r="C130" s="1125"/>
      <c r="D130" s="1150"/>
      <c r="E130" s="435"/>
      <c r="F130" s="1025"/>
      <c r="G130" s="1025"/>
      <c r="H130" s="1128"/>
      <c r="I130" s="1027"/>
      <c r="J130" s="1028"/>
      <c r="K130" s="1028"/>
      <c r="L130" s="1129"/>
      <c r="M130" s="1129"/>
      <c r="N130" s="1129"/>
      <c r="O130" s="1027"/>
      <c r="P130" s="1027"/>
      <c r="Q130" s="1027"/>
      <c r="R130" s="1130"/>
      <c r="S130" s="571">
        <f>I130/$C$4</f>
        <v>0</v>
      </c>
      <c r="T130" s="571">
        <f>O130/$C$4</f>
        <v>0</v>
      </c>
      <c r="U130" s="571">
        <f>S130+T130</f>
        <v>0</v>
      </c>
      <c r="V130" s="453"/>
      <c r="W130" s="1130"/>
      <c r="X130" s="1130"/>
      <c r="Y130" s="1130"/>
      <c r="Z130" s="1130"/>
      <c r="AA130" s="1130"/>
      <c r="AB130" s="1130"/>
      <c r="AC130" s="1130"/>
      <c r="AD130" s="1130"/>
      <c r="AE130" s="1130"/>
      <c r="AF130" s="1130"/>
      <c r="AG130" s="1130"/>
      <c r="AH130" s="1130"/>
      <c r="AI130" s="1130"/>
      <c r="AJ130" s="1130"/>
      <c r="AK130" s="1130"/>
      <c r="AL130" s="1130"/>
      <c r="AM130" s="1130"/>
      <c r="AN130" s="1130"/>
      <c r="AO130" s="1130"/>
      <c r="AP130" s="1130"/>
      <c r="AQ130" s="1130"/>
      <c r="AR130" s="1174" t="e">
        <f>AQ130/R130</f>
        <v>#DIV/0!</v>
      </c>
      <c r="AS130" s="1174"/>
      <c r="AT130" s="1174"/>
      <c r="AU130" s="1374"/>
    </row>
    <row r="131" spans="1:47" s="867" customFormat="1" ht="15.5">
      <c r="A131" s="509"/>
      <c r="B131" s="1124"/>
      <c r="C131" s="1125"/>
      <c r="D131" s="1150"/>
      <c r="E131" s="435"/>
      <c r="F131" s="1025"/>
      <c r="G131" s="1025"/>
      <c r="H131" s="1128"/>
      <c r="I131" s="1027"/>
      <c r="J131" s="1028"/>
      <c r="K131" s="1028"/>
      <c r="L131" s="1129"/>
      <c r="M131" s="1129"/>
      <c r="N131" s="1129"/>
      <c r="O131" s="1027"/>
      <c r="P131" s="1027"/>
      <c r="Q131" s="1027"/>
      <c r="R131" s="1130"/>
      <c r="S131" s="871"/>
      <c r="T131" s="588"/>
      <c r="U131" s="588"/>
      <c r="V131" s="500"/>
      <c r="W131" s="1130"/>
      <c r="X131" s="1130"/>
      <c r="Y131" s="1130"/>
      <c r="Z131" s="1130"/>
      <c r="AA131" s="1130"/>
      <c r="AB131" s="1130"/>
      <c r="AC131" s="1130"/>
      <c r="AD131" s="1130"/>
      <c r="AE131" s="1130"/>
      <c r="AF131" s="1130"/>
      <c r="AG131" s="1130"/>
      <c r="AH131" s="1130"/>
      <c r="AI131" s="1130"/>
      <c r="AJ131" s="1130"/>
      <c r="AK131" s="1130"/>
      <c r="AL131" s="1130"/>
      <c r="AM131" s="1130"/>
      <c r="AN131" s="1130"/>
      <c r="AO131" s="1130"/>
      <c r="AP131" s="1130"/>
      <c r="AQ131" s="1130"/>
      <c r="AR131" s="1174" t="e">
        <f>AQ131/R131</f>
        <v>#DIV/0!</v>
      </c>
      <c r="AS131" s="1174"/>
      <c r="AT131" s="1174"/>
      <c r="AU131" s="1374"/>
    </row>
    <row r="132" spans="1:47" s="867" customFormat="1" ht="15.5">
      <c r="A132" s="509"/>
      <c r="B132" s="481" t="s">
        <v>477</v>
      </c>
      <c r="C132" s="1145" t="s">
        <v>477</v>
      </c>
      <c r="D132" s="1146"/>
      <c r="E132" s="1146"/>
      <c r="F132" s="481"/>
      <c r="G132" s="481"/>
      <c r="H132" s="481"/>
      <c r="I132" s="1147">
        <f>SUM(I130:I131)</f>
        <v>0</v>
      </c>
      <c r="J132" s="1147"/>
      <c r="K132" s="1147"/>
      <c r="L132" s="1147"/>
      <c r="M132" s="1147"/>
      <c r="N132" s="1147"/>
      <c r="O132" s="1147">
        <f>SUM(O130:O131)</f>
        <v>0</v>
      </c>
      <c r="P132" s="1147"/>
      <c r="Q132" s="1147"/>
      <c r="R132" s="1147">
        <f>SUM(R130:R131)</f>
        <v>0</v>
      </c>
      <c r="S132" s="585">
        <f>I132/$C$4</f>
        <v>0</v>
      </c>
      <c r="T132" s="585">
        <f>O132/$C$4</f>
        <v>0</v>
      </c>
      <c r="U132" s="575">
        <f>S132+T132</f>
        <v>0</v>
      </c>
      <c r="V132" s="873"/>
      <c r="W132" s="1147">
        <f t="shared" ref="W132:AQ132" si="70">SUM(W130:W131)</f>
        <v>0</v>
      </c>
      <c r="X132" s="1147">
        <f t="shared" si="70"/>
        <v>0</v>
      </c>
      <c r="Y132" s="1147">
        <f t="shared" si="70"/>
        <v>0</v>
      </c>
      <c r="Z132" s="1147">
        <f t="shared" si="70"/>
        <v>0</v>
      </c>
      <c r="AA132" s="1147">
        <f t="shared" si="70"/>
        <v>0</v>
      </c>
      <c r="AB132" s="1147">
        <f t="shared" si="70"/>
        <v>0</v>
      </c>
      <c r="AC132" s="1147">
        <f t="shared" si="70"/>
        <v>0</v>
      </c>
      <c r="AD132" s="1147">
        <f t="shared" si="70"/>
        <v>0</v>
      </c>
      <c r="AE132" s="1147">
        <f>SUM(AE130:AE131)</f>
        <v>0</v>
      </c>
      <c r="AF132" s="1147">
        <f>SUM(AF130:AF131)</f>
        <v>0</v>
      </c>
      <c r="AG132" s="1147">
        <f>SUM(AG130:AG131)</f>
        <v>0</v>
      </c>
      <c r="AH132" s="1147">
        <f>SUM(AH130:AH131)</f>
        <v>0</v>
      </c>
      <c r="AI132" s="1147">
        <f t="shared" si="70"/>
        <v>0</v>
      </c>
      <c r="AJ132" s="1147">
        <f>SUM(AJ130:AJ131)</f>
        <v>0</v>
      </c>
      <c r="AK132" s="1147">
        <f>SUM(AK130:AK131)</f>
        <v>0</v>
      </c>
      <c r="AL132" s="1147">
        <f>SUM(AL130:AL131)</f>
        <v>0</v>
      </c>
      <c r="AM132" s="1147">
        <f>SUM(AM130:AM131)</f>
        <v>0</v>
      </c>
      <c r="AN132" s="1147">
        <f>SUM(AN130:AN131)</f>
        <v>0</v>
      </c>
      <c r="AO132" s="1147"/>
      <c r="AP132" s="1147"/>
      <c r="AQ132" s="1147">
        <f t="shared" si="70"/>
        <v>0</v>
      </c>
      <c r="AR132" s="649" t="e">
        <f>AQ132/R132</f>
        <v>#DIV/0!</v>
      </c>
      <c r="AS132" s="649"/>
      <c r="AT132" s="649"/>
      <c r="AU132" s="1374"/>
    </row>
    <row r="133" spans="1:47" s="867" customFormat="1" ht="15.5">
      <c r="A133" s="509"/>
      <c r="B133" s="1137" t="s">
        <v>21</v>
      </c>
      <c r="C133" s="1138" t="s">
        <v>478</v>
      </c>
      <c r="D133" s="1139"/>
      <c r="E133" s="1139"/>
      <c r="F133" s="1137"/>
      <c r="G133" s="1137"/>
      <c r="H133" s="1137"/>
      <c r="I133" s="1148"/>
      <c r="J133" s="1140"/>
      <c r="K133" s="1140"/>
      <c r="L133" s="1140"/>
      <c r="M133" s="1140"/>
      <c r="N133" s="1140"/>
      <c r="O133" s="1149"/>
      <c r="P133" s="1149"/>
      <c r="Q133" s="1149"/>
      <c r="R133" s="1149"/>
      <c r="S133" s="585">
        <f>I133/$C$4</f>
        <v>0</v>
      </c>
      <c r="T133" s="585">
        <f>O133/$C$4</f>
        <v>0</v>
      </c>
      <c r="U133" s="575">
        <f>S133+T133</f>
        <v>0</v>
      </c>
      <c r="V133" s="459"/>
      <c r="W133" s="1173"/>
      <c r="X133" s="1173"/>
      <c r="Y133" s="1173"/>
      <c r="Z133" s="1173"/>
      <c r="AA133" s="1173"/>
      <c r="AB133" s="1173"/>
      <c r="AC133" s="1173"/>
      <c r="AD133" s="1173"/>
      <c r="AE133" s="1173"/>
      <c r="AF133" s="1173"/>
      <c r="AG133" s="1173"/>
      <c r="AH133" s="1173"/>
      <c r="AI133" s="1173"/>
      <c r="AJ133" s="1173"/>
      <c r="AK133" s="1173"/>
      <c r="AL133" s="1173">
        <f>AK133-'[4]MOB NGIA  Za Makubaliano'!BQ133</f>
        <v>0</v>
      </c>
      <c r="AM133" s="1173"/>
      <c r="AN133" s="1173"/>
      <c r="AO133" s="1173"/>
      <c r="AP133" s="1173"/>
      <c r="AQ133" s="1173"/>
      <c r="AR133" s="1185"/>
      <c r="AS133" s="1185"/>
      <c r="AT133" s="1185"/>
      <c r="AU133" s="1374"/>
    </row>
    <row r="134" spans="1:47" s="867" customFormat="1" ht="24">
      <c r="A134" s="507" t="s">
        <v>281</v>
      </c>
      <c r="B134" s="1124" t="s">
        <v>479</v>
      </c>
      <c r="C134" s="1125" t="s">
        <v>480</v>
      </c>
      <c r="D134" s="1126" t="s">
        <v>478</v>
      </c>
      <c r="E134" s="1127" t="s">
        <v>44</v>
      </c>
      <c r="F134" s="1025">
        <v>3</v>
      </c>
      <c r="G134" s="1025">
        <v>180</v>
      </c>
      <c r="H134" s="1128">
        <v>1</v>
      </c>
      <c r="I134" s="1027">
        <f>F134*G134*12</f>
        <v>6480</v>
      </c>
      <c r="J134" s="1028">
        <v>3</v>
      </c>
      <c r="K134" s="1028">
        <v>260</v>
      </c>
      <c r="L134" s="1129">
        <v>1</v>
      </c>
      <c r="M134" s="1129"/>
      <c r="N134" s="1129"/>
      <c r="O134" s="1027">
        <f>J134*K134*12</f>
        <v>9360</v>
      </c>
      <c r="P134" s="1027"/>
      <c r="Q134" s="1027"/>
      <c r="R134" s="1130">
        <f>I134+O134</f>
        <v>15840</v>
      </c>
      <c r="S134" s="571">
        <f>I134/$C$4</f>
        <v>4984.6153846153848</v>
      </c>
      <c r="T134" s="571">
        <f>O134/$C$4</f>
        <v>7200</v>
      </c>
      <c r="U134" s="571">
        <f>S134+T134</f>
        <v>12184.615384615385</v>
      </c>
      <c r="V134" s="453"/>
      <c r="W134" s="568">
        <f>SUMIF('DTR OCT-DEC''16'!$A$12:$A$306,'RAPPORT-DETAIL'!A134,'DTR OCT-DEC''16'!$J$12:$J$306)</f>
        <v>0</v>
      </c>
      <c r="X134" s="568">
        <f>SUMIF('DTR JAN-MAR17'!$A$12:$A$507,'RAPPORT-DETAIL'!A134,'DTR JAN-MAR17'!$J$12:$J$507)</f>
        <v>761.5</v>
      </c>
      <c r="Y134" s="568">
        <f>SUMIF('DTR APR-MAY''17'!$A$12:$A$419,'RAPPORT-DETAIL'!A134,'DTR APR-MAY''17'!$J$12:$J$419)</f>
        <v>513</v>
      </c>
      <c r="Z134" s="568">
        <f>SUMIF('DTR JUNE''17'!$A$12:$A$233,'RAPPORT-DETAIL'!A134,'DTR JUNE''17'!$J$12:$J$233)</f>
        <v>342.5</v>
      </c>
      <c r="AA134" s="568">
        <f>SUMIF('DTR JULY-AUGUST''17'!$A$12:$A$498,'RAPPORT-DETAIL'!A134,'DTR JULY-AUGUST''17'!$J$12:$J$498)</f>
        <v>3289.93</v>
      </c>
      <c r="AB134" s="568">
        <f>SUMIF('DTR SEPTEMBER''17'!$A$12:$A$303,'RAPPORT-DETAIL'!A134,'DTR SEPTEMBER''17'!$J$12:$J$303)</f>
        <v>117.2</v>
      </c>
      <c r="AC134" s="568">
        <f>SUMIF('DTR OCT-NOV''17'!$A$12:$A$441,'RAPPORT-DETAIL'!A134,'DTR OCT-NOV''17'!$J$12:$J$441)</f>
        <v>1668.0900000000001</v>
      </c>
      <c r="AD134" s="568">
        <f>SUMIF('DRT DEC''17'!$A$12:$A$306,'RAPPORT-DETAIL'!A134,'DRT DEC''17'!$J$12:$J$306)</f>
        <v>386</v>
      </c>
      <c r="AE134" s="568">
        <f>SUMIF('DTR JAN-FEB 2018'!$A$12:$A$448,'RAPPORT-DETAIL'!A134,'DTR JAN-FEB 2018'!$J$12:$J$448)</f>
        <v>1588.1</v>
      </c>
      <c r="AF134" s="568">
        <f>SUMIF('DTR MARCH''18'!$A$12:$A$265,'RAPPORT-DETAIL'!A134,'DTR MARCH''18'!$J$12:$J$265)</f>
        <v>820.31999999999994</v>
      </c>
      <c r="AG134" s="568">
        <f>SUMIF('DTR APRIL''18'!$A$12:$A$206,'RAPPORT-DETAIL'!A134,'DTR APRIL''18'!$J$12:$J$206)</f>
        <v>262.61</v>
      </c>
      <c r="AH134" s="568">
        <f>SUMIF('DTR MAY''18'!A$12:$A$247,'RAPPORT-DETAIL'!A134,'DTR MAY''18'!$J$12:$J$247)</f>
        <v>1219</v>
      </c>
      <c r="AI134" s="568">
        <f ca="1">SUMIF('DTR JUNE''18'!$A$12:$B$220,'RAPPORT-DETAIL'!A134,'DTR JUNE''18'!$J$12:$J$220)</f>
        <v>3593.44</v>
      </c>
      <c r="AJ134" s="568">
        <f ca="1">SUMIF('DTR JULY''18'!$A$12:$B$253,'RAPPORT-DETAIL'!A134,'DTR JULY''18'!$J$12:$J$253)</f>
        <v>1399.67</v>
      </c>
      <c r="AK134" s="568">
        <f>SUMIF('DTR AUGUST''18'!$A$12:$A$305,'RAPPORT-DETAIL'!A134,'DTR AUGUST''18'!$J$12:$J$305)</f>
        <v>3349.25</v>
      </c>
      <c r="AL134" s="568">
        <f>SUMIF('DTR SEPTEMBER''18'!$A$12:$A$302,'RAPPORT-DETAIL'!A134,'DTR SEPTEMBER''18'!$J$12:$J$302)</f>
        <v>-305</v>
      </c>
      <c r="AM134" s="568">
        <f>SUMIF('DTR-OCT-NOV''18'!$A$16:$A$703,'RAPPORT-DETAIL'!A134:A270,'DTR-OCT-NOV''18'!$J$16:$J$703)</f>
        <v>2467.16</v>
      </c>
      <c r="AN134" s="568">
        <f>SUMIF('DTR-DEC''18'!$A$14:$A$560,'RAPPORT-DETAIL'!A134,'DTR-DEC''18'!$J$14:$J$560)</f>
        <v>-4781.3599999999997</v>
      </c>
      <c r="AO134" s="568"/>
      <c r="AP134" s="568"/>
      <c r="AQ134" s="565">
        <f ca="1">SUM(W134:AN134)</f>
        <v>16691.41</v>
      </c>
      <c r="AR134" s="1174">
        <f ca="1">AQ134/R134</f>
        <v>1.0537506313131313</v>
      </c>
      <c r="AS134" s="1174"/>
      <c r="AT134" s="1174"/>
      <c r="AU134" s="1374"/>
    </row>
    <row r="135" spans="1:47" s="867" customFormat="1" ht="15.5">
      <c r="A135" s="507" t="s">
        <v>282</v>
      </c>
      <c r="B135" s="1124" t="s">
        <v>481</v>
      </c>
      <c r="C135" s="1125" t="s">
        <v>482</v>
      </c>
      <c r="D135" s="1126" t="s">
        <v>478</v>
      </c>
      <c r="E135" s="1127" t="s">
        <v>44</v>
      </c>
      <c r="F135" s="1025">
        <v>1</v>
      </c>
      <c r="G135" s="1025">
        <v>1298.7</v>
      </c>
      <c r="H135" s="1128">
        <v>1</v>
      </c>
      <c r="I135" s="1027">
        <f>F135*G135</f>
        <v>1298.7</v>
      </c>
      <c r="J135" s="1028">
        <v>1</v>
      </c>
      <c r="K135" s="1028">
        <v>1314</v>
      </c>
      <c r="L135" s="1129">
        <v>1</v>
      </c>
      <c r="M135" s="1129"/>
      <c r="N135" s="1129"/>
      <c r="O135" s="1027">
        <f>J135*K135</f>
        <v>1314</v>
      </c>
      <c r="P135" s="1027"/>
      <c r="Q135" s="1027"/>
      <c r="R135" s="1130">
        <f>I135+O135</f>
        <v>2612.6999999999998</v>
      </c>
      <c r="S135" s="871"/>
      <c r="T135" s="588"/>
      <c r="U135" s="588"/>
      <c r="V135" s="500"/>
      <c r="W135" s="568">
        <f>SUMIF('DTR OCT-DEC''16'!$A$12:$A$306,'RAPPORT-DETAIL'!A135,'DTR OCT-DEC''16'!$J$12:$J$306)</f>
        <v>0</v>
      </c>
      <c r="X135" s="568">
        <f>SUMIF('DTR JAN-MAR17'!$A$12:$A$507,'RAPPORT-DETAIL'!A135,'DTR JAN-MAR17'!$J$12:$J$507)</f>
        <v>0</v>
      </c>
      <c r="Y135" s="568">
        <f>SUMIF('DTR APR-MAY''17'!$A$12:$A$419,'RAPPORT-DETAIL'!A135,'DTR APR-MAY''17'!$J$12:$J$419)</f>
        <v>1.91</v>
      </c>
      <c r="Z135" s="568">
        <f>SUMIF('DTR JUNE''17'!$A$12:$A$233,'RAPPORT-DETAIL'!A135,'DTR JUNE''17'!$J$12:$J$233)</f>
        <v>152.5</v>
      </c>
      <c r="AA135" s="568">
        <f>SUMIF('DTR JULY-AUGUST''17'!$A$12:$A$498,'RAPPORT-DETAIL'!A135,'DTR JULY-AUGUST''17'!$J$12:$J$498)</f>
        <v>0</v>
      </c>
      <c r="AB135" s="568">
        <f>SUMIF('DTR SEPTEMBER''17'!$A$12:$A$303,'RAPPORT-DETAIL'!A135,'DTR SEPTEMBER''17'!$J$12:$J$303)</f>
        <v>461.85</v>
      </c>
      <c r="AC135" s="568">
        <f>SUMIF('DTR OCT-NOV''17'!$A$12:$A$441,'RAPPORT-DETAIL'!A135,'DTR OCT-NOV''17'!$J$12:$J$441)</f>
        <v>0</v>
      </c>
      <c r="AD135" s="568">
        <f>SUMIF('DRT DEC''17'!$A$12:$A$306,'RAPPORT-DETAIL'!A135,'DRT DEC''17'!$J$12:$J$306)</f>
        <v>0</v>
      </c>
      <c r="AE135" s="568">
        <f>SUMIF('DTR JAN-FEB 2018'!$A$12:$A$448,'RAPPORT-DETAIL'!A135,'DTR JAN-FEB 2018'!$J$12:$J$448)</f>
        <v>0</v>
      </c>
      <c r="AF135" s="568">
        <f>SUMIF('DTR MARCH''18'!$A$12:$A$265,'RAPPORT-DETAIL'!A135,'DTR MARCH''18'!$J$12:$J$265)</f>
        <v>0</v>
      </c>
      <c r="AG135" s="568">
        <f>SUMIF('DTR APRIL''18'!$A$12:$A$206,'RAPPORT-DETAIL'!A135,'DTR APRIL''18'!$J$12:$J$206)</f>
        <v>0</v>
      </c>
      <c r="AH135" s="568">
        <f>SUMIF('DTR MAY''18'!A$12:$A$247,'RAPPORT-DETAIL'!A135,'DTR MAY''18'!$J$12:$J$247)</f>
        <v>0</v>
      </c>
      <c r="AI135" s="568">
        <f ca="1">SUMIF('DTR JUNE''18'!$A$12:$B$220,'RAPPORT-DETAIL'!A135,'DTR JUNE''18'!$J$12:$J$220)</f>
        <v>0</v>
      </c>
      <c r="AJ135" s="568">
        <f ca="1">SUMIF('DTR JULY''18'!$A$12:$B$253,'RAPPORT-DETAIL'!A135,'DTR JULY''18'!$J$12:$J$253)</f>
        <v>0</v>
      </c>
      <c r="AK135" s="568">
        <f>SUMIF('DTR AUGUST''18'!$A$12:$A$305,'RAPPORT-DETAIL'!A135,'DTR AUGUST''18'!$J$12:$J$305)</f>
        <v>500.78999999999996</v>
      </c>
      <c r="AL135" s="568">
        <f>SUMIF('DTR SEPTEMBER''18'!$A$12:$A$302,'RAPPORT-DETAIL'!A135,'DTR SEPTEMBER''18'!$J$12:$J$302)</f>
        <v>224.25</v>
      </c>
      <c r="AM135" s="568">
        <f>SUMIF('DTR-OCT-NOV''18'!$A$16:$A$703,'RAPPORT-DETAIL'!A135:A271,'DTR-OCT-NOV''18'!$J$16:$J$703)</f>
        <v>0</v>
      </c>
      <c r="AN135" s="568">
        <f>SUMIF('DTR-DEC''18'!$A$14:$A$560,'RAPPORT-DETAIL'!A135,'DTR-DEC''18'!$J$14:$J$560)</f>
        <v>0</v>
      </c>
      <c r="AO135" s="568"/>
      <c r="AP135" s="568"/>
      <c r="AQ135" s="565">
        <f ca="1">SUM(W135:AN135)</f>
        <v>1341.3</v>
      </c>
      <c r="AR135" s="1174">
        <f ca="1">AQ135/R135</f>
        <v>0.51337696635664254</v>
      </c>
      <c r="AS135" s="1174"/>
      <c r="AT135" s="1174"/>
      <c r="AU135" s="1374"/>
    </row>
    <row r="136" spans="1:47" s="867" customFormat="1" ht="15.5">
      <c r="A136" s="509"/>
      <c r="B136" s="481" t="s">
        <v>483</v>
      </c>
      <c r="C136" s="1145" t="s">
        <v>483</v>
      </c>
      <c r="D136" s="1146"/>
      <c r="E136" s="1146"/>
      <c r="F136" s="481"/>
      <c r="G136" s="481"/>
      <c r="H136" s="481"/>
      <c r="I136" s="1147">
        <f>I134+I135</f>
        <v>7778.7</v>
      </c>
      <c r="J136" s="1147"/>
      <c r="K136" s="1147"/>
      <c r="L136" s="1147"/>
      <c r="M136" s="1147"/>
      <c r="N136" s="1147"/>
      <c r="O136" s="1147">
        <f>O134+O135</f>
        <v>10674</v>
      </c>
      <c r="P136" s="1147"/>
      <c r="Q136" s="1147"/>
      <c r="R136" s="1147">
        <f>R134+R135</f>
        <v>18452.7</v>
      </c>
      <c r="S136" s="585">
        <f t="shared" ref="S136:S151" si="71">I136/$C$4</f>
        <v>5983.6153846153838</v>
      </c>
      <c r="T136" s="585">
        <f t="shared" ref="T136:T151" si="72">O136/$C$4</f>
        <v>8210.7692307692305</v>
      </c>
      <c r="U136" s="575">
        <f t="shared" ref="U136:U151" si="73">S136+T136</f>
        <v>14194.384615384613</v>
      </c>
      <c r="V136" s="869"/>
      <c r="W136" s="1147">
        <f t="shared" ref="W136:AQ136" si="74">W134+W135</f>
        <v>0</v>
      </c>
      <c r="X136" s="1147">
        <f t="shared" si="74"/>
        <v>761.5</v>
      </c>
      <c r="Y136" s="1147">
        <f t="shared" si="74"/>
        <v>514.91</v>
      </c>
      <c r="Z136" s="1147">
        <f t="shared" si="74"/>
        <v>495</v>
      </c>
      <c r="AA136" s="1147">
        <f t="shared" si="74"/>
        <v>3289.93</v>
      </c>
      <c r="AB136" s="1147">
        <f t="shared" si="74"/>
        <v>579.05000000000007</v>
      </c>
      <c r="AC136" s="1147">
        <f t="shared" si="74"/>
        <v>1668.0900000000001</v>
      </c>
      <c r="AD136" s="1147">
        <f t="shared" si="74"/>
        <v>386</v>
      </c>
      <c r="AE136" s="1147">
        <f>AE134+AE135</f>
        <v>1588.1</v>
      </c>
      <c r="AF136" s="1147">
        <f>AF134+AF135</f>
        <v>820.31999999999994</v>
      </c>
      <c r="AG136" s="1147">
        <f>AG134+AG135</f>
        <v>262.61</v>
      </c>
      <c r="AH136" s="1147">
        <f>AH134+AH135</f>
        <v>1219</v>
      </c>
      <c r="AI136" s="1147">
        <f t="shared" ca="1" si="74"/>
        <v>3593.44</v>
      </c>
      <c r="AJ136" s="1147">
        <f ca="1">AJ134+AJ135</f>
        <v>1399.67</v>
      </c>
      <c r="AK136" s="1147">
        <f>AK134+AK135</f>
        <v>3850.04</v>
      </c>
      <c r="AL136" s="1147">
        <f>AL134+AL135</f>
        <v>-80.75</v>
      </c>
      <c r="AM136" s="1147">
        <f t="shared" si="74"/>
        <v>2467.16</v>
      </c>
      <c r="AN136" s="1147">
        <f t="shared" si="74"/>
        <v>-4781.3599999999997</v>
      </c>
      <c r="AO136" s="1147"/>
      <c r="AP136" s="1147"/>
      <c r="AQ136" s="1147">
        <f t="shared" ca="1" si="74"/>
        <v>18032.71</v>
      </c>
      <c r="AR136" s="649">
        <f ca="1">AQ136/R136</f>
        <v>0.97723964514678063</v>
      </c>
      <c r="AS136" s="649"/>
      <c r="AT136" s="649"/>
      <c r="AU136" s="1374"/>
    </row>
    <row r="137" spans="1:47" s="867" customFormat="1" ht="15.5">
      <c r="A137" s="509"/>
      <c r="B137" s="1137" t="s">
        <v>22</v>
      </c>
      <c r="C137" s="1138" t="s">
        <v>484</v>
      </c>
      <c r="D137" s="1139"/>
      <c r="E137" s="1139"/>
      <c r="F137" s="1137"/>
      <c r="G137" s="1137"/>
      <c r="H137" s="1137"/>
      <c r="I137" s="1148"/>
      <c r="J137" s="1140"/>
      <c r="K137" s="1140"/>
      <c r="L137" s="1140"/>
      <c r="M137" s="1140"/>
      <c r="N137" s="1140"/>
      <c r="O137" s="1149"/>
      <c r="P137" s="1149"/>
      <c r="Q137" s="1149"/>
      <c r="R137" s="1149"/>
      <c r="S137" s="585">
        <f t="shared" si="71"/>
        <v>0</v>
      </c>
      <c r="T137" s="585">
        <f t="shared" si="72"/>
        <v>0</v>
      </c>
      <c r="U137" s="575">
        <f t="shared" si="73"/>
        <v>0</v>
      </c>
      <c r="V137" s="869"/>
      <c r="W137" s="1173"/>
      <c r="X137" s="1173"/>
      <c r="Y137" s="1173"/>
      <c r="Z137" s="1173"/>
      <c r="AA137" s="1173"/>
      <c r="AB137" s="1173"/>
      <c r="AC137" s="1173"/>
      <c r="AD137" s="1173"/>
      <c r="AE137" s="1173"/>
      <c r="AF137" s="1173"/>
      <c r="AG137" s="1173"/>
      <c r="AH137" s="1173"/>
      <c r="AI137" s="1173"/>
      <c r="AJ137" s="1173"/>
      <c r="AK137" s="1173"/>
      <c r="AL137" s="1173">
        <f>AK137-'[4]MOB NGIA  Za Makubaliano'!BQ137</f>
        <v>0</v>
      </c>
      <c r="AM137" s="1173"/>
      <c r="AN137" s="1173"/>
      <c r="AO137" s="1173"/>
      <c r="AP137" s="1173"/>
      <c r="AQ137" s="1173"/>
      <c r="AR137" s="1185"/>
      <c r="AS137" s="1185"/>
      <c r="AT137" s="1185"/>
      <c r="AU137" s="1374"/>
    </row>
    <row r="138" spans="1:47" s="867" customFormat="1" ht="15.5">
      <c r="A138" s="507" t="s">
        <v>283</v>
      </c>
      <c r="B138" s="1124" t="s">
        <v>485</v>
      </c>
      <c r="C138" s="1125" t="s">
        <v>486</v>
      </c>
      <c r="D138" s="1126" t="s">
        <v>484</v>
      </c>
      <c r="E138" s="1127" t="s">
        <v>381</v>
      </c>
      <c r="F138" s="1025">
        <v>1</v>
      </c>
      <c r="G138" s="1151">
        <v>115857.4</v>
      </c>
      <c r="H138" s="1128">
        <v>1</v>
      </c>
      <c r="I138" s="1027">
        <f>G138*F138</f>
        <v>115857.4</v>
      </c>
      <c r="J138" s="1028">
        <v>1</v>
      </c>
      <c r="K138" s="1028">
        <f>G138</f>
        <v>115857.4</v>
      </c>
      <c r="L138" s="1129">
        <v>1</v>
      </c>
      <c r="M138" s="1129"/>
      <c r="N138" s="1129"/>
      <c r="O138" s="1027">
        <f>K138*J138</f>
        <v>115857.4</v>
      </c>
      <c r="P138" s="1027"/>
      <c r="Q138" s="1027"/>
      <c r="R138" s="1130">
        <f>I138+O138</f>
        <v>231714.8</v>
      </c>
      <c r="S138" s="585">
        <f t="shared" si="71"/>
        <v>89121.076923076922</v>
      </c>
      <c r="T138" s="585">
        <f t="shared" si="72"/>
        <v>89121.076923076922</v>
      </c>
      <c r="U138" s="575">
        <f t="shared" si="73"/>
        <v>178242.15384615384</v>
      </c>
      <c r="V138" s="869"/>
      <c r="W138" s="568">
        <f>SUMIF('DTR OCT-DEC''16'!$A$12:$A$306,'RAPPORT-DETAIL'!A138,'DTR OCT-DEC''16'!$J$12:$J$306)</f>
        <v>0</v>
      </c>
      <c r="X138" s="568">
        <f>SUMIF('DTR JAN-MAR17'!$A$12:$A$507,'RAPPORT-DETAIL'!A138,'DTR JAN-MAR17'!$J$12:$J$507)</f>
        <v>0</v>
      </c>
      <c r="Y138" s="568">
        <f>SUMIF('DTR APR-MAY''17'!$A$12:$A$419,'RAPPORT-DETAIL'!A138,'DTR APR-MAY''17'!$J$12:$J$419)</f>
        <v>32201.1</v>
      </c>
      <c r="Z138" s="568">
        <f>SUMIF('DTR JUNE''17'!$A$12:$A$233,'RAPPORT-DETAIL'!A138,'DTR JUNE''17'!$J$12:$J$233)</f>
        <v>0</v>
      </c>
      <c r="AA138" s="568">
        <f>SUMIF('DTR JULY-AUGUST''17'!$A$12:$A$498,'RAPPORT-DETAIL'!A138,'DTR JULY-AUGUST''17'!$J$12:$J$498)</f>
        <v>0</v>
      </c>
      <c r="AB138" s="568">
        <f>SUMIF('DTR SEPTEMBER''17'!$A$12:$A$303,'RAPPORT-DETAIL'!A138,'DTR SEPTEMBER''17'!$J$12:$J$303)</f>
        <v>45955.360000000001</v>
      </c>
      <c r="AC138" s="568">
        <f>SUMIF('DTR OCT-NOV''17'!$A$12:$A$441,'RAPPORT-DETAIL'!A138,'DTR OCT-NOV''17'!$J$12:$J$441)</f>
        <v>31064.83</v>
      </c>
      <c r="AD138" s="568">
        <f>SUMIF('DRT DEC''17'!$A$12:$A$306,'RAPPORT-DETAIL'!A138,'DRT DEC''17'!$J$12:$J$306)</f>
        <v>0</v>
      </c>
      <c r="AE138" s="568">
        <f>SUMIF('DTR JAN-FEB 2018'!$A$12:$A$448,'RAPPORT-DETAIL'!A138,'DTR JAN-FEB 2018'!$J$12:$J$448)</f>
        <v>36918.82</v>
      </c>
      <c r="AF138" s="568">
        <f>SUMIF('DTR MARCH''18'!$A$12:$A$265,'RAPPORT-DETAIL'!A138,'DTR MARCH''18'!$J$12:$J$265)</f>
        <v>0</v>
      </c>
      <c r="AG138" s="568">
        <f>SUMIF('DTR APRIL''18'!$A$12:$A$206,'RAPPORT-DETAIL'!A138,'DTR APRIL''18'!$J$12:$J$206)</f>
        <v>0</v>
      </c>
      <c r="AH138" s="568">
        <f>SUMIF('DTR MAY''18'!A$12:$A$247,'RAPPORT-DETAIL'!A138,'DTR MAY''18'!$J$12:$J$247)</f>
        <v>29858.86</v>
      </c>
      <c r="AI138" s="568">
        <f ca="1">SUMIF('DTR JUNE''18'!$A$12:$B$220,'RAPPORT-DETAIL'!A138,'DTR JUNE''18'!$J$12:$J$220)</f>
        <v>0</v>
      </c>
      <c r="AJ138" s="568">
        <f ca="1">SUMIF('DTR JULY''18'!$A$12:$B$253,'RAPPORT-DETAIL'!A138,'DTR JULY''18'!$J$12:$J$253)</f>
        <v>0</v>
      </c>
      <c r="AK138" s="568">
        <f>SUMIF('DTR AUGUST''18'!$A$12:$A$305,'RAPPORT-DETAIL'!A138,'DTR AUGUST''18'!$J$12:$J$305)</f>
        <v>43443.759999999995</v>
      </c>
      <c r="AL138" s="568">
        <f>SUMIF('DTR SEPTEMBER''18'!$A$12:$A$302,'RAPPORT-DETAIL'!A138,'DTR SEPTEMBER''18'!$J$12:$J$302)</f>
        <v>15425.6</v>
      </c>
      <c r="AM138" s="568">
        <f>SUMIF('DTR-OCT-NOV''18'!$A$16:$A$703,'RAPPORT-DETAIL'!A138:A274,'DTR-OCT-NOV''18'!$J$16:$J$703)</f>
        <v>979.76</v>
      </c>
      <c r="AN138" s="568">
        <f>SUMIF('DTR-DEC''18'!$A$14:$A$560,'RAPPORT-DETAIL'!A138,'DTR-DEC''18'!$J$14:$J$560)</f>
        <v>0</v>
      </c>
      <c r="AO138" s="568"/>
      <c r="AP138" s="568"/>
      <c r="AQ138" s="565">
        <f ca="1">SUM(W138:AN138)</f>
        <v>235848.09</v>
      </c>
      <c r="AR138" s="1174">
        <f ca="1">AQ138/R138</f>
        <v>1.0178378334055487</v>
      </c>
      <c r="AS138" s="1174"/>
      <c r="AT138" s="1174"/>
      <c r="AU138" s="1374"/>
    </row>
    <row r="139" spans="1:47" s="867" customFormat="1" ht="32.5">
      <c r="A139" s="507" t="s">
        <v>284</v>
      </c>
      <c r="B139" s="1124" t="s">
        <v>488</v>
      </c>
      <c r="C139" s="1125" t="s">
        <v>489</v>
      </c>
      <c r="D139" s="1126" t="s">
        <v>484</v>
      </c>
      <c r="E139" s="1127" t="s">
        <v>389</v>
      </c>
      <c r="F139" s="1025">
        <v>2</v>
      </c>
      <c r="G139" s="1151">
        <v>10000</v>
      </c>
      <c r="H139" s="1128">
        <v>1</v>
      </c>
      <c r="I139" s="1027">
        <f>F139*G139</f>
        <v>20000</v>
      </c>
      <c r="J139" s="1028">
        <v>2</v>
      </c>
      <c r="K139" s="1028">
        <v>23000</v>
      </c>
      <c r="L139" s="1129">
        <v>1</v>
      </c>
      <c r="M139" s="1129"/>
      <c r="N139" s="1129"/>
      <c r="O139" s="1027">
        <f>J139*K139</f>
        <v>46000</v>
      </c>
      <c r="P139" s="1027"/>
      <c r="Q139" s="1027"/>
      <c r="R139" s="1130">
        <f>I139+O139</f>
        <v>66000</v>
      </c>
      <c r="S139" s="585">
        <f t="shared" si="71"/>
        <v>15384.615384615385</v>
      </c>
      <c r="T139" s="585">
        <f t="shared" si="72"/>
        <v>35384.615384615383</v>
      </c>
      <c r="U139" s="575">
        <f t="shared" si="73"/>
        <v>50769.230769230766</v>
      </c>
      <c r="V139" s="869"/>
      <c r="W139" s="568">
        <f>SUMIF('DTR OCT-DEC''16'!$A$12:$A$306,'RAPPORT-DETAIL'!A139,'DTR OCT-DEC''16'!$J$12:$J$306)</f>
        <v>0</v>
      </c>
      <c r="X139" s="568">
        <f>SUMIF('DTR JAN-MAR17'!$A$12:$A$507,'RAPPORT-DETAIL'!A139,'DTR JAN-MAR17'!$J$12:$J$507)</f>
        <v>0</v>
      </c>
      <c r="Y139" s="568">
        <f>SUMIF('DTR APR-MAY''17'!$A$12:$A$419,'RAPPORT-DETAIL'!A139,'DTR APR-MAY''17'!$J$12:$J$419)</f>
        <v>0</v>
      </c>
      <c r="Z139" s="568">
        <f>SUMIF('DTR JUNE''17'!$A$12:$A$233,'RAPPORT-DETAIL'!A139,'DTR JUNE''17'!$J$12:$J$233)</f>
        <v>0</v>
      </c>
      <c r="AA139" s="568">
        <f>SUMIF('DTR JULY-AUGUST''17'!$A$12:$A$498,'RAPPORT-DETAIL'!A139,'DTR JULY-AUGUST''17'!$J$12:$J$498)</f>
        <v>0</v>
      </c>
      <c r="AB139" s="568">
        <f>SUMIF('DTR SEPTEMBER''17'!$A$12:$A$303,'RAPPORT-DETAIL'!A139,'DTR SEPTEMBER''17'!$J$12:$J$303)</f>
        <v>5983.7</v>
      </c>
      <c r="AC139" s="568">
        <f>SUMIF('DTR OCT-NOV''17'!$A$12:$A$441,'RAPPORT-DETAIL'!A139,'DTR OCT-NOV''17'!$J$12:$J$441)</f>
        <v>0</v>
      </c>
      <c r="AD139" s="568">
        <f>SUMIF('DRT DEC''17'!$A$12:$A$306,'RAPPORT-DETAIL'!A139,'DRT DEC''17'!$J$12:$J$306)</f>
        <v>17651.669999999998</v>
      </c>
      <c r="AE139" s="568">
        <f>SUMIF('DTR JAN-FEB 2018'!$A$12:$A$448,'RAPPORT-DETAIL'!A139,'DTR JAN-FEB 2018'!$J$12:$J$448)</f>
        <v>0</v>
      </c>
      <c r="AF139" s="568">
        <f>SUMIF('DTR MARCH''18'!$A$12:$A$265,'RAPPORT-DETAIL'!A139,'DTR MARCH''18'!$J$12:$J$265)</f>
        <v>0</v>
      </c>
      <c r="AG139" s="568">
        <f>SUMIF('DTR APRIL''18'!$A$12:$A$206,'RAPPORT-DETAIL'!A139,'DTR APRIL''18'!$J$12:$J$206)</f>
        <v>16218.170000000002</v>
      </c>
      <c r="AH139" s="568">
        <f>SUMIF('DTR MAY''18'!A$12:$A$247,'RAPPORT-DETAIL'!A139,'DTR MAY''18'!$J$12:$J$247)</f>
        <v>0</v>
      </c>
      <c r="AI139" s="568">
        <f ca="1">SUMIF('DTR JUNE''18'!$A$12:$B$220,'RAPPORT-DETAIL'!A139,'DTR JUNE''18'!$J$12:$J$220)</f>
        <v>0</v>
      </c>
      <c r="AJ139" s="568">
        <f ca="1">SUMIF('DTR JULY''18'!$A$12:$B$253,'RAPPORT-DETAIL'!A139,'DTR JULY''18'!$J$12:$J$253)</f>
        <v>18544.11</v>
      </c>
      <c r="AK139" s="568">
        <f>SUMIF('DTR AUGUST''18'!$A$12:$A$305,'RAPPORT-DETAIL'!A139,'DTR AUGUST''18'!$J$12:$J$305)</f>
        <v>6281.84</v>
      </c>
      <c r="AL139" s="568">
        <f>SUMIF('DTR SEPTEMBER''18'!$A$12:$A$302,'RAPPORT-DETAIL'!A139,'DTR SEPTEMBER''18'!$J$12:$J$302)</f>
        <v>8176.61</v>
      </c>
      <c r="AM139" s="568">
        <f>SUMIF('DTR-OCT-NOV''18'!$A$16:$A$703,'RAPPORT-DETAIL'!A139:A275,'DTR-OCT-NOV''18'!$J$16:$J$703)</f>
        <v>59.5</v>
      </c>
      <c r="AN139" s="568">
        <f>SUMIF('DTR-DEC''18'!$A$14:$A$560,'RAPPORT-DETAIL'!A139,'DTR-DEC''18'!$J$14:$J$560)</f>
        <v>0</v>
      </c>
      <c r="AO139" s="568"/>
      <c r="AP139" s="568"/>
      <c r="AQ139" s="565">
        <f ca="1">SUM(W139:AN139)</f>
        <v>72915.600000000006</v>
      </c>
      <c r="AR139" s="1174">
        <f ca="1">AQ139/R139</f>
        <v>1.1047818181818183</v>
      </c>
      <c r="AS139" s="1174"/>
      <c r="AT139" s="1174"/>
      <c r="AU139" s="1374"/>
    </row>
    <row r="140" spans="1:47" s="867" customFormat="1" ht="15.5">
      <c r="A140" s="509"/>
      <c r="B140" s="481" t="s">
        <v>490</v>
      </c>
      <c r="C140" s="1145" t="s">
        <v>490</v>
      </c>
      <c r="D140" s="1146"/>
      <c r="E140" s="1146"/>
      <c r="F140" s="481"/>
      <c r="G140" s="1461"/>
      <c r="H140" s="1461"/>
      <c r="I140" s="1147">
        <f>I138+I139</f>
        <v>135857.4</v>
      </c>
      <c r="J140" s="1147"/>
      <c r="K140" s="1147"/>
      <c r="L140" s="1147"/>
      <c r="M140" s="1147"/>
      <c r="N140" s="1147"/>
      <c r="O140" s="1147">
        <f>O138+O139</f>
        <v>161857.4</v>
      </c>
      <c r="P140" s="1147"/>
      <c r="Q140" s="1147"/>
      <c r="R140" s="1147">
        <f>R138+R139</f>
        <v>297714.8</v>
      </c>
      <c r="S140" s="585">
        <f t="shared" si="71"/>
        <v>104505.6923076923</v>
      </c>
      <c r="T140" s="585">
        <f t="shared" si="72"/>
        <v>124505.6923076923</v>
      </c>
      <c r="U140" s="575">
        <f t="shared" si="73"/>
        <v>229011.3846153846</v>
      </c>
      <c r="V140" s="869"/>
      <c r="W140" s="1147">
        <f>W138+W139</f>
        <v>0</v>
      </c>
      <c r="X140" s="1147">
        <f t="shared" ref="X140:AQ140" si="75">X138+X139</f>
        <v>0</v>
      </c>
      <c r="Y140" s="1147">
        <f t="shared" si="75"/>
        <v>32201.1</v>
      </c>
      <c r="Z140" s="1147">
        <f t="shared" si="75"/>
        <v>0</v>
      </c>
      <c r="AA140" s="1147">
        <f t="shared" si="75"/>
        <v>0</v>
      </c>
      <c r="AB140" s="1147">
        <f t="shared" si="75"/>
        <v>51939.06</v>
      </c>
      <c r="AC140" s="1147">
        <f t="shared" si="75"/>
        <v>31064.83</v>
      </c>
      <c r="AD140" s="1147">
        <f t="shared" si="75"/>
        <v>17651.669999999998</v>
      </c>
      <c r="AE140" s="1147">
        <f>AE138+AE139</f>
        <v>36918.82</v>
      </c>
      <c r="AF140" s="1147">
        <f>AF138+AF139</f>
        <v>0</v>
      </c>
      <c r="AG140" s="1147">
        <f>AG138+AG139</f>
        <v>16218.170000000002</v>
      </c>
      <c r="AH140" s="1147">
        <f>AH138+AH139</f>
        <v>29858.86</v>
      </c>
      <c r="AI140" s="1147">
        <f t="shared" ca="1" si="75"/>
        <v>0</v>
      </c>
      <c r="AJ140" s="1147">
        <f ca="1">AJ138+AJ139</f>
        <v>18544.11</v>
      </c>
      <c r="AK140" s="1147">
        <f>AK138+AK139</f>
        <v>49725.599999999991</v>
      </c>
      <c r="AL140" s="1147">
        <f>AL138+AL139</f>
        <v>23602.21</v>
      </c>
      <c r="AM140" s="1147">
        <f t="shared" si="75"/>
        <v>1039.26</v>
      </c>
      <c r="AN140" s="1147">
        <f t="shared" si="75"/>
        <v>0</v>
      </c>
      <c r="AO140" s="1147"/>
      <c r="AP140" s="1147"/>
      <c r="AQ140" s="1147">
        <f t="shared" ca="1" si="75"/>
        <v>308763.69</v>
      </c>
      <c r="AR140" s="649">
        <f ca="1">AQ140/R140</f>
        <v>1.0371123303241896</v>
      </c>
      <c r="AS140" s="649"/>
      <c r="AT140" s="649"/>
      <c r="AU140" s="1374"/>
    </row>
    <row r="141" spans="1:47" s="867" customFormat="1" ht="15.5">
      <c r="A141" s="509"/>
      <c r="B141" s="1137" t="s">
        <v>28</v>
      </c>
      <c r="C141" s="1138" t="s">
        <v>491</v>
      </c>
      <c r="D141" s="1139"/>
      <c r="E141" s="1139"/>
      <c r="F141" s="1137"/>
      <c r="G141" s="1152"/>
      <c r="H141" s="1137"/>
      <c r="I141" s="1148"/>
      <c r="J141" s="1140"/>
      <c r="K141" s="1140"/>
      <c r="L141" s="1140"/>
      <c r="M141" s="1140"/>
      <c r="N141" s="1140"/>
      <c r="O141" s="1149"/>
      <c r="P141" s="1149"/>
      <c r="Q141" s="1149"/>
      <c r="R141" s="1149"/>
      <c r="S141" s="585">
        <f t="shared" si="71"/>
        <v>0</v>
      </c>
      <c r="T141" s="585">
        <f t="shared" si="72"/>
        <v>0</v>
      </c>
      <c r="U141" s="575">
        <f t="shared" si="73"/>
        <v>0</v>
      </c>
      <c r="V141" s="869"/>
      <c r="W141" s="1173"/>
      <c r="X141" s="1173"/>
      <c r="Y141" s="1173"/>
      <c r="Z141" s="1173"/>
      <c r="AA141" s="1173"/>
      <c r="AB141" s="1173"/>
      <c r="AC141" s="1173"/>
      <c r="AD141" s="1173"/>
      <c r="AE141" s="1173"/>
      <c r="AF141" s="1173"/>
      <c r="AG141" s="1173"/>
      <c r="AH141" s="1173"/>
      <c r="AI141" s="1173"/>
      <c r="AJ141" s="1173"/>
      <c r="AK141" s="1173"/>
      <c r="AL141" s="1173">
        <f>AK141-'[4]MOB NGIA  Za Makubaliano'!BQ141</f>
        <v>0</v>
      </c>
      <c r="AM141" s="1173"/>
      <c r="AN141" s="1173"/>
      <c r="AO141" s="1173"/>
      <c r="AP141" s="1173"/>
      <c r="AQ141" s="1173"/>
      <c r="AR141" s="1185"/>
      <c r="AS141" s="1185"/>
      <c r="AT141" s="1185"/>
      <c r="AU141" s="1374"/>
    </row>
    <row r="142" spans="1:47" s="867" customFormat="1" ht="32.5">
      <c r="A142" s="507" t="s">
        <v>285</v>
      </c>
      <c r="B142" s="1124" t="s">
        <v>492</v>
      </c>
      <c r="C142" s="1125" t="s">
        <v>493</v>
      </c>
      <c r="D142" s="1126" t="s">
        <v>491</v>
      </c>
      <c r="E142" s="1127" t="s">
        <v>44</v>
      </c>
      <c r="F142" s="1025">
        <v>12</v>
      </c>
      <c r="G142" s="1025">
        <v>790</v>
      </c>
      <c r="H142" s="1128">
        <v>1</v>
      </c>
      <c r="I142" s="1027">
        <f>(F142*G142*H142)</f>
        <v>9480</v>
      </c>
      <c r="J142" s="1028">
        <v>12</v>
      </c>
      <c r="K142" s="1028">
        <v>618</v>
      </c>
      <c r="L142" s="1129">
        <v>1</v>
      </c>
      <c r="M142" s="1129"/>
      <c r="N142" s="1129"/>
      <c r="O142" s="1027">
        <f>(J142*K142*L142)</f>
        <v>7416</v>
      </c>
      <c r="P142" s="1027"/>
      <c r="Q142" s="1027"/>
      <c r="R142" s="1130">
        <f t="shared" ref="R142:R157" si="76">I142+O142</f>
        <v>16896</v>
      </c>
      <c r="S142" s="585">
        <f t="shared" si="71"/>
        <v>7292.3076923076924</v>
      </c>
      <c r="T142" s="585">
        <f t="shared" si="72"/>
        <v>5704.6153846153848</v>
      </c>
      <c r="U142" s="575">
        <f t="shared" si="73"/>
        <v>12996.923076923078</v>
      </c>
      <c r="V142" s="870"/>
      <c r="W142" s="568">
        <f>SUMIF('DTR OCT-DEC''16'!$A$12:$A$306,'RAPPORT-DETAIL'!A142,'DTR OCT-DEC''16'!$J$12:$J$306)</f>
        <v>244.81</v>
      </c>
      <c r="X142" s="568">
        <f>SUMIF('DTR JAN-MAR17'!$A$12:$A$507,'RAPPORT-DETAIL'!A142,'DTR JAN-MAR17'!$J$12:$J$507)</f>
        <v>1363.02</v>
      </c>
      <c r="Y142" s="568">
        <f>SUMIF('DTR APR-MAY''17'!$A$12:$A$419,'RAPPORT-DETAIL'!A142,'DTR APR-MAY''17'!$J$12:$J$419)</f>
        <v>693.06000000000017</v>
      </c>
      <c r="Z142" s="568">
        <f>SUMIF('DTR JUNE''17'!$A$12:$A$233,'RAPPORT-DETAIL'!A142,'DTR JUNE''17'!$J$12:$J$233)</f>
        <v>687.4799999999999</v>
      </c>
      <c r="AA142" s="568">
        <f>SUMIF('DTR JULY-AUGUST''17'!$A$12:$A$498,'RAPPORT-DETAIL'!A142,'DTR JULY-AUGUST''17'!$J$12:$J$498)</f>
        <v>917.03999999999985</v>
      </c>
      <c r="AB142" s="568">
        <f>SUMIF('DTR SEPTEMBER''17'!$A$12:$A$303,'RAPPORT-DETAIL'!A142,'DTR SEPTEMBER''17'!$J$12:$J$303)</f>
        <v>437.71000000000009</v>
      </c>
      <c r="AC142" s="568">
        <f>SUMIF('DTR OCT-NOV''17'!$A$12:$A$441,'RAPPORT-DETAIL'!A142,'DTR OCT-NOV''17'!$J$12:$J$441)</f>
        <v>1789.42</v>
      </c>
      <c r="AD142" s="568">
        <f>SUMIF('DRT DEC''17'!$A$12:$A$306,'RAPPORT-DETAIL'!A142,'DRT DEC''17'!$J$12:$J$306)</f>
        <v>785.76</v>
      </c>
      <c r="AE142" s="568">
        <f>SUMIF('DTR JAN-FEB 2018'!$A$12:$A$448,'RAPPORT-DETAIL'!A142,'DTR JAN-FEB 2018'!$J$12:$J$448)</f>
        <v>788.31000000000017</v>
      </c>
      <c r="AF142" s="568">
        <f>SUMIF('DTR MARCH''18'!$A$12:$A$265,'RAPPORT-DETAIL'!A142,'DTR MARCH''18'!$J$12:$J$265)</f>
        <v>473.52000000000015</v>
      </c>
      <c r="AG142" s="568">
        <f>SUMIF('DTR APRIL''18'!$A$12:$A$206,'RAPPORT-DETAIL'!A142,'DTR APRIL''18'!$J$12:$J$206)</f>
        <v>526.12000000000012</v>
      </c>
      <c r="AH142" s="568">
        <f>SUMIF('DTR MAY''18'!A$12:$A$247,'RAPPORT-DETAIL'!A142,'DTR MAY''18'!$J$12:$J$247)</f>
        <v>1564.6499999999996</v>
      </c>
      <c r="AI142" s="568">
        <f ca="1">SUMIF('DTR JUNE''18'!$A$12:$B$220,'RAPPORT-DETAIL'!A142,'DTR JUNE''18'!$J$12:$J$220)</f>
        <v>464.72999999999996</v>
      </c>
      <c r="AJ142" s="568">
        <f ca="1">SUMIF('DTR JULY''18'!$A$12:$B$253,'RAPPORT-DETAIL'!A142,'DTR JULY''18'!$J$12:$J$253)</f>
        <v>301.65999999999997</v>
      </c>
      <c r="AK142" s="568">
        <f>SUMIF('DTR AUGUST''18'!$A$12:$A$305,'RAPPORT-DETAIL'!A142,'DTR AUGUST''18'!$J$12:$J$305)</f>
        <v>1024.6999999999998</v>
      </c>
      <c r="AL142" s="568">
        <f>SUMIF('DTR SEPTEMBER''18'!$A$12:$A$302,'RAPPORT-DETAIL'!A142,'DTR SEPTEMBER''18'!$J$12:$J$302)</f>
        <v>1919.1499999999992</v>
      </c>
      <c r="AM142" s="568">
        <f>SUMIF('DTR-OCT-NOV''18'!$A$16:$A$703,'RAPPORT-DETAIL'!A142:A278,'DTR-OCT-NOV''18'!$J$16:$J$703)</f>
        <v>18645.859999999997</v>
      </c>
      <c r="AN142" s="568">
        <f>SUMIF('DTR-DEC''18'!$A$14:$A$560,'RAPPORT-DETAIL'!A142,'DTR-DEC''18'!$J$14:$J$560)</f>
        <v>-14477.16</v>
      </c>
      <c r="AO142" s="568"/>
      <c r="AP142" s="568"/>
      <c r="AQ142" s="565">
        <f t="shared" ref="AQ142:AQ157" ca="1" si="77">SUM(W142:AN142)</f>
        <v>18149.84</v>
      </c>
      <c r="AR142" s="1174">
        <f t="shared" ref="AR142:AR164" ca="1" si="78">AQ142/R142</f>
        <v>1.0742092803030303</v>
      </c>
      <c r="AS142" s="1174"/>
      <c r="AT142" s="1174"/>
      <c r="AU142" s="1374"/>
    </row>
    <row r="143" spans="1:47" s="867" customFormat="1" ht="32.5">
      <c r="A143" s="507" t="s">
        <v>286</v>
      </c>
      <c r="B143" s="1124" t="s">
        <v>494</v>
      </c>
      <c r="C143" s="1125" t="s">
        <v>495</v>
      </c>
      <c r="D143" s="1126" t="s">
        <v>491</v>
      </c>
      <c r="E143" s="1127" t="s">
        <v>44</v>
      </c>
      <c r="F143" s="1025">
        <v>1</v>
      </c>
      <c r="G143" s="1025">
        <v>500</v>
      </c>
      <c r="H143" s="1128">
        <v>1</v>
      </c>
      <c r="I143" s="1027">
        <f>(F143*G143*H143)*12</f>
        <v>6000</v>
      </c>
      <c r="J143" s="1028">
        <v>1</v>
      </c>
      <c r="K143" s="1028">
        <v>500</v>
      </c>
      <c r="L143" s="1129">
        <v>1</v>
      </c>
      <c r="M143" s="1129"/>
      <c r="N143" s="1129"/>
      <c r="O143" s="1027">
        <f>(J143*K143*L143)*12</f>
        <v>6000</v>
      </c>
      <c r="P143" s="1027"/>
      <c r="Q143" s="1027"/>
      <c r="R143" s="1130">
        <f t="shared" si="76"/>
        <v>12000</v>
      </c>
      <c r="S143" s="585">
        <f t="shared" si="71"/>
        <v>4615.3846153846152</v>
      </c>
      <c r="T143" s="585">
        <f t="shared" si="72"/>
        <v>4615.3846153846152</v>
      </c>
      <c r="U143" s="575">
        <f t="shared" si="73"/>
        <v>9230.7692307692305</v>
      </c>
      <c r="V143" s="869"/>
      <c r="W143" s="568">
        <f>SUMIF('DTR OCT-DEC''16'!$A$12:$A$306,'RAPPORT-DETAIL'!A143,'DTR OCT-DEC''16'!$J$12:$J$306)</f>
        <v>446.31</v>
      </c>
      <c r="X143" s="568">
        <f>SUMIF('DTR JAN-MAR17'!$A$12:$A$507,'RAPPORT-DETAIL'!A143,'DTR JAN-MAR17'!$J$12:$J$507)</f>
        <v>690.74</v>
      </c>
      <c r="Y143" s="568">
        <f>SUMIF('DTR APR-MAY''17'!$A$12:$A$419,'RAPPORT-DETAIL'!A143,'DTR APR-MAY''17'!$J$12:$J$419)</f>
        <v>518.94000000000005</v>
      </c>
      <c r="Z143" s="568">
        <f>SUMIF('DTR JUNE''17'!$A$12:$A$233,'RAPPORT-DETAIL'!A143,'DTR JUNE''17'!$J$12:$J$233)</f>
        <v>225.93999999999997</v>
      </c>
      <c r="AA143" s="568">
        <f>SUMIF('DTR JULY-AUGUST''17'!$A$12:$A$498,'RAPPORT-DETAIL'!A143,'DTR JULY-AUGUST''17'!$J$12:$J$498)</f>
        <v>289.39999999999992</v>
      </c>
      <c r="AB143" s="568">
        <f>SUMIF('DTR SEPTEMBER''17'!$A$12:$A$303,'RAPPORT-DETAIL'!A143,'DTR SEPTEMBER''17'!$J$12:$J$303)</f>
        <v>330.4</v>
      </c>
      <c r="AC143" s="568">
        <f>SUMIF('DTR OCT-NOV''17'!$A$12:$A$441,'RAPPORT-DETAIL'!A143,'DTR OCT-NOV''17'!$J$12:$J$441)</f>
        <v>485.11</v>
      </c>
      <c r="AD143" s="568">
        <f>SUMIF('DRT DEC''17'!$A$12:$A$306,'RAPPORT-DETAIL'!A143,'DRT DEC''17'!$J$12:$J$306)</f>
        <v>431.58</v>
      </c>
      <c r="AE143" s="568">
        <f>SUMIF('DTR JAN-FEB 2018'!$A$12:$A$448,'RAPPORT-DETAIL'!A143,'DTR JAN-FEB 2018'!$J$12:$J$448)</f>
        <v>502.84</v>
      </c>
      <c r="AF143" s="568">
        <f>SUMIF('DTR MARCH''18'!$A$12:$A$265,'RAPPORT-DETAIL'!A143,'DTR MARCH''18'!$J$12:$J$265)</f>
        <v>311.94</v>
      </c>
      <c r="AG143" s="568">
        <f>SUMIF('DTR APRIL''18'!$A$12:$A$206,'RAPPORT-DETAIL'!A143,'DTR APRIL''18'!$J$12:$J$206)</f>
        <v>173.95</v>
      </c>
      <c r="AH143" s="568">
        <f>SUMIF('DTR MAY''18'!A$12:$A$247,'RAPPORT-DETAIL'!A143,'DTR MAY''18'!$J$12:$J$247)</f>
        <v>295.16000000000003</v>
      </c>
      <c r="AI143" s="568">
        <f ca="1">SUMIF('DTR JUNE''18'!$A$12:$B$220,'RAPPORT-DETAIL'!A143,'DTR JUNE''18'!$J$12:$J$220)</f>
        <v>356.55</v>
      </c>
      <c r="AJ143" s="568">
        <f ca="1">SUMIF('DTR JULY''18'!$A$12:$B$253,'RAPPORT-DETAIL'!A143,'DTR JULY''18'!$J$12:$J$253)</f>
        <v>0</v>
      </c>
      <c r="AK143" s="568">
        <f>SUMIF('DTR AUGUST''18'!$A$12:$A$305,'RAPPORT-DETAIL'!A143,'DTR AUGUST''18'!$J$12:$J$305)</f>
        <v>903.3</v>
      </c>
      <c r="AL143" s="568">
        <f>SUMIF('DTR SEPTEMBER''18'!$A$12:$A$302,'RAPPORT-DETAIL'!A143,'DTR SEPTEMBER''18'!$J$12:$J$302)</f>
        <v>10</v>
      </c>
      <c r="AM143" s="568">
        <f>SUMIF('DTR-OCT-NOV''18'!$A$16:$A$703,'RAPPORT-DETAIL'!A143:A279,'DTR-OCT-NOV''18'!$J$16:$J$703)</f>
        <v>1002.71</v>
      </c>
      <c r="AN143" s="568">
        <f>SUMIF('DTR-DEC''18'!$A$14:$A$560,'RAPPORT-DETAIL'!A143,'DTR-DEC''18'!$J$14:$J$560)</f>
        <v>531.23</v>
      </c>
      <c r="AO143" s="568"/>
      <c r="AP143" s="568"/>
      <c r="AQ143" s="565">
        <f t="shared" ca="1" si="77"/>
        <v>7506.1</v>
      </c>
      <c r="AR143" s="1174">
        <f t="shared" ca="1" si="78"/>
        <v>0.62550833333333333</v>
      </c>
      <c r="AS143" s="1174"/>
      <c r="AT143" s="1174"/>
      <c r="AU143" s="1374"/>
    </row>
    <row r="144" spans="1:47" s="867" customFormat="1" ht="32.5">
      <c r="A144" s="507" t="s">
        <v>287</v>
      </c>
      <c r="B144" s="1124" t="s">
        <v>496</v>
      </c>
      <c r="C144" s="1125" t="s">
        <v>497</v>
      </c>
      <c r="D144" s="1126" t="s">
        <v>491</v>
      </c>
      <c r="E144" s="1127" t="s">
        <v>44</v>
      </c>
      <c r="F144" s="1025">
        <v>1</v>
      </c>
      <c r="G144" s="1026">
        <v>285</v>
      </c>
      <c r="H144" s="1128">
        <v>1</v>
      </c>
      <c r="I144" s="1027">
        <f>(F144*G144*H144)*12</f>
        <v>3420</v>
      </c>
      <c r="J144" s="1028">
        <v>1</v>
      </c>
      <c r="K144" s="1028">
        <v>285</v>
      </c>
      <c r="L144" s="1129">
        <v>1</v>
      </c>
      <c r="M144" s="1129"/>
      <c r="N144" s="1129"/>
      <c r="O144" s="1027">
        <f>(J144*K144*L144)*12</f>
        <v>3420</v>
      </c>
      <c r="P144" s="1027"/>
      <c r="Q144" s="1027"/>
      <c r="R144" s="1130">
        <f t="shared" si="76"/>
        <v>6840</v>
      </c>
      <c r="S144" s="585">
        <f t="shared" si="71"/>
        <v>2630.7692307692305</v>
      </c>
      <c r="T144" s="585">
        <f t="shared" si="72"/>
        <v>2630.7692307692305</v>
      </c>
      <c r="U144" s="575">
        <f t="shared" si="73"/>
        <v>5261.538461538461</v>
      </c>
      <c r="V144" s="870"/>
      <c r="W144" s="568">
        <f>SUMIF('DTR OCT-DEC''16'!$A$12:$A$306,'RAPPORT-DETAIL'!A144,'DTR OCT-DEC''16'!$J$12:$J$306)</f>
        <v>216</v>
      </c>
      <c r="X144" s="568">
        <f>SUMIF('DTR JAN-MAR17'!$A$12:$A$507,'RAPPORT-DETAIL'!A144,'DTR JAN-MAR17'!$J$12:$J$507)</f>
        <v>457</v>
      </c>
      <c r="Y144" s="568">
        <f>SUMIF('DTR APR-MAY''17'!$A$12:$A$419,'RAPPORT-DETAIL'!A144,'DTR APR-MAY''17'!$J$12:$J$419)</f>
        <v>444.5</v>
      </c>
      <c r="Z144" s="568">
        <f>SUMIF('DTR JUNE''17'!$A$12:$A$233,'RAPPORT-DETAIL'!A144,'DTR JUNE''17'!$J$12:$J$233)</f>
        <v>1849.5</v>
      </c>
      <c r="AA144" s="568">
        <f>SUMIF('DTR JULY-AUGUST''17'!$A$12:$A$498,'RAPPORT-DETAIL'!A144,'DTR JULY-AUGUST''17'!$J$12:$J$498)</f>
        <v>88</v>
      </c>
      <c r="AB144" s="568">
        <f>SUMIF('DTR SEPTEMBER''17'!$A$12:$A$303,'RAPPORT-DETAIL'!A144,'DTR SEPTEMBER''17'!$J$12:$J$303)</f>
        <v>682</v>
      </c>
      <c r="AC144" s="568">
        <f>SUMIF('DTR OCT-NOV''17'!$A$12:$A$441,'RAPPORT-DETAIL'!A144,'DTR OCT-NOV''17'!$J$12:$J$441)</f>
        <v>1260.3399999999999</v>
      </c>
      <c r="AD144" s="568">
        <f>SUMIF('DRT DEC''17'!$A$12:$A$306,'RAPPORT-DETAIL'!A144,'DRT DEC''17'!$J$12:$J$306)</f>
        <v>398</v>
      </c>
      <c r="AE144" s="568">
        <f>SUMIF('DTR JAN-FEB 2018'!$A$12:$A$448,'RAPPORT-DETAIL'!A144,'DTR JAN-FEB 2018'!$J$12:$J$448)</f>
        <v>1737</v>
      </c>
      <c r="AF144" s="568">
        <f>SUMIF('DTR MARCH''18'!$A$12:$A$265,'RAPPORT-DETAIL'!A144,'DTR MARCH''18'!$J$12:$J$265)</f>
        <v>320</v>
      </c>
      <c r="AG144" s="568">
        <f>SUMIF('DTR APRIL''18'!$A$12:$A$206,'RAPPORT-DETAIL'!A144,'DTR APRIL''18'!$J$12:$J$206)</f>
        <v>8</v>
      </c>
      <c r="AH144" s="568">
        <f>SUMIF('DTR MAY''18'!A$12:$A$247,'RAPPORT-DETAIL'!A144,'DTR MAY''18'!$J$12:$J$247)</f>
        <v>95</v>
      </c>
      <c r="AI144" s="568">
        <f ca="1">SUMIF('DTR JUNE''18'!$A$12:$B$220,'RAPPORT-DETAIL'!A144,'DTR JUNE''18'!$J$12:$J$220)</f>
        <v>569.20000000000005</v>
      </c>
      <c r="AJ144" s="568">
        <f ca="1">SUMIF('DTR JULY''18'!$A$12:$B$253,'RAPPORT-DETAIL'!A144,'DTR JULY''18'!$J$12:$J$253)</f>
        <v>335</v>
      </c>
      <c r="AK144" s="568">
        <f>SUMIF('DTR AUGUST''18'!$A$12:$A$305,'RAPPORT-DETAIL'!A144,'DTR AUGUST''18'!$J$12:$J$305)</f>
        <v>155</v>
      </c>
      <c r="AL144" s="568">
        <f>SUMIF('DTR SEPTEMBER''18'!$A$12:$A$302,'RAPPORT-DETAIL'!A144,'DTR SEPTEMBER''18'!$J$12:$J$302)</f>
        <v>185</v>
      </c>
      <c r="AM144" s="568">
        <f>SUMIF('DTR-OCT-NOV''18'!$A$16:$A$703,'RAPPORT-DETAIL'!A144:A280,'DTR-OCT-NOV''18'!$J$16:$J$703)</f>
        <v>2325.38</v>
      </c>
      <c r="AN144" s="568">
        <f>SUMIF('DTR-DEC''18'!$A$14:$A$560,'RAPPORT-DETAIL'!A144,'DTR-DEC''18'!$J$14:$J$560)</f>
        <v>182.39</v>
      </c>
      <c r="AO144" s="568"/>
      <c r="AP144" s="568"/>
      <c r="AQ144" s="565">
        <f t="shared" ca="1" si="77"/>
        <v>11307.310000000001</v>
      </c>
      <c r="AR144" s="1174">
        <f t="shared" ca="1" si="78"/>
        <v>1.6531154970760236</v>
      </c>
      <c r="AS144" s="1174"/>
      <c r="AT144" s="1174"/>
      <c r="AU144" s="1374" t="s">
        <v>5093</v>
      </c>
    </row>
    <row r="145" spans="1:47" s="867" customFormat="1" ht="32.5">
      <c r="A145" s="507" t="s">
        <v>288</v>
      </c>
      <c r="B145" s="1124" t="s">
        <v>498</v>
      </c>
      <c r="C145" s="1125" t="s">
        <v>499</v>
      </c>
      <c r="D145" s="1126" t="s">
        <v>491</v>
      </c>
      <c r="E145" s="1127" t="s">
        <v>44</v>
      </c>
      <c r="F145" s="1025">
        <v>1</v>
      </c>
      <c r="G145" s="1026">
        <v>100</v>
      </c>
      <c r="H145" s="1128">
        <v>1</v>
      </c>
      <c r="I145" s="1027">
        <f>(F145*G145*H145)*12</f>
        <v>1200</v>
      </c>
      <c r="J145" s="1028">
        <v>1</v>
      </c>
      <c r="K145" s="1028">
        <v>130</v>
      </c>
      <c r="L145" s="1129">
        <v>1</v>
      </c>
      <c r="M145" s="1129"/>
      <c r="N145" s="1129"/>
      <c r="O145" s="1027">
        <f>(J145*K145*L145)*12</f>
        <v>1560</v>
      </c>
      <c r="P145" s="1027"/>
      <c r="Q145" s="1027"/>
      <c r="R145" s="1130">
        <f t="shared" si="76"/>
        <v>2760</v>
      </c>
      <c r="S145" s="585">
        <f t="shared" si="71"/>
        <v>923.07692307692309</v>
      </c>
      <c r="T145" s="585">
        <f t="shared" si="72"/>
        <v>1200</v>
      </c>
      <c r="U145" s="575">
        <f t="shared" si="73"/>
        <v>2123.0769230769229</v>
      </c>
      <c r="V145" s="869"/>
      <c r="W145" s="568">
        <f>SUMIF('DTR OCT-DEC''16'!$A$12:$A$306,'RAPPORT-DETAIL'!A145,'DTR OCT-DEC''16'!$J$12:$J$306)</f>
        <v>2202.2399999999998</v>
      </c>
      <c r="X145" s="568">
        <f>SUMIF('DTR JAN-MAR17'!$A$12:$A$507,'RAPPORT-DETAIL'!A145,'DTR JAN-MAR17'!$J$12:$J$507)</f>
        <v>454.95</v>
      </c>
      <c r="Y145" s="568">
        <f>SUMIF('DTR APR-MAY''17'!$A$12:$A$419,'RAPPORT-DETAIL'!A145,'DTR APR-MAY''17'!$J$12:$J$419)</f>
        <v>-1946.69</v>
      </c>
      <c r="Z145" s="568">
        <f>SUMIF('DTR JUNE''17'!$A$12:$A$233,'RAPPORT-DETAIL'!A145,'DTR JUNE''17'!$J$12:$J$233)</f>
        <v>460</v>
      </c>
      <c r="AA145" s="568">
        <f>SUMIF('DTR JULY-AUGUST''17'!$A$12:$A$498,'RAPPORT-DETAIL'!A145,'DTR JULY-AUGUST''17'!$J$12:$J$498)</f>
        <v>0</v>
      </c>
      <c r="AB145" s="568">
        <f>SUMIF('DTR SEPTEMBER''17'!$A$12:$A$303,'RAPPORT-DETAIL'!A145,'DTR SEPTEMBER''17'!$J$12:$J$303)</f>
        <v>150</v>
      </c>
      <c r="AC145" s="568">
        <f>SUMIF('DTR OCT-NOV''17'!$A$12:$A$441,'RAPPORT-DETAIL'!A145,'DTR OCT-NOV''17'!$J$12:$J$441)</f>
        <v>0</v>
      </c>
      <c r="AD145" s="568">
        <f>SUMIF('DRT DEC''17'!$A$12:$A$306,'RAPPORT-DETAIL'!A145,'DRT DEC''17'!$J$12:$J$306)</f>
        <v>0</v>
      </c>
      <c r="AE145" s="568">
        <f>SUMIF('DTR JAN-FEB 2018'!$A$12:$A$448,'RAPPORT-DETAIL'!A145,'DTR JAN-FEB 2018'!$J$12:$J$448)</f>
        <v>0</v>
      </c>
      <c r="AF145" s="568">
        <f>SUMIF('DTR MARCH''18'!$A$12:$A$265,'RAPPORT-DETAIL'!A145,'DTR MARCH''18'!$J$12:$J$265)</f>
        <v>0</v>
      </c>
      <c r="AG145" s="568">
        <f>SUMIF('DTR APRIL''18'!$A$12:$A$206,'RAPPORT-DETAIL'!A145,'DTR APRIL''18'!$J$12:$J$206)</f>
        <v>0</v>
      </c>
      <c r="AH145" s="568">
        <f>SUMIF('DTR MAY''18'!A$12:$A$247,'RAPPORT-DETAIL'!A145,'DTR MAY''18'!$J$12:$J$247)</f>
        <v>0</v>
      </c>
      <c r="AI145" s="568">
        <f ca="1">SUMIF('DTR JUNE''18'!$A$12:$B$220,'RAPPORT-DETAIL'!A145,'DTR JUNE''18'!$J$12:$J$220)</f>
        <v>180</v>
      </c>
      <c r="AJ145" s="568">
        <f ca="1">SUMIF('DTR JULY''18'!$A$12:$B$253,'RAPPORT-DETAIL'!A145,'DTR JULY''18'!$J$12:$J$253)</f>
        <v>0</v>
      </c>
      <c r="AK145" s="568">
        <f>SUMIF('DTR AUGUST''18'!$A$12:$A$305,'RAPPORT-DETAIL'!A145,'DTR AUGUST''18'!$J$12:$J$305)</f>
        <v>0</v>
      </c>
      <c r="AL145" s="568">
        <f>SUMIF('DTR SEPTEMBER''18'!$A$12:$A$302,'RAPPORT-DETAIL'!A145,'DTR SEPTEMBER''18'!$J$12:$J$302)</f>
        <v>150</v>
      </c>
      <c r="AM145" s="568">
        <f>SUMIF('DTR-OCT-NOV''18'!$A$16:$A$703,'RAPPORT-DETAIL'!A145:A281,'DTR-OCT-NOV''18'!$J$16:$J$703)</f>
        <v>968.2</v>
      </c>
      <c r="AN145" s="568">
        <f>SUMIF('DTR-DEC''18'!$A$14:$A$560,'RAPPORT-DETAIL'!A145,'DTR-DEC''18'!$J$14:$J$560)</f>
        <v>13.2</v>
      </c>
      <c r="AO145" s="568"/>
      <c r="AP145" s="568"/>
      <c r="AQ145" s="565">
        <f t="shared" ca="1" si="77"/>
        <v>2631.8999999999996</v>
      </c>
      <c r="AR145" s="1174">
        <f t="shared" ca="1" si="78"/>
        <v>0.95358695652173897</v>
      </c>
      <c r="AS145" s="1174"/>
      <c r="AT145" s="1174"/>
      <c r="AU145" s="1374"/>
    </row>
    <row r="146" spans="1:47" s="867" customFormat="1" ht="32.5">
      <c r="A146" s="507" t="s">
        <v>289</v>
      </c>
      <c r="B146" s="1124" t="s">
        <v>500</v>
      </c>
      <c r="C146" s="1125" t="s">
        <v>501</v>
      </c>
      <c r="D146" s="1126" t="s">
        <v>491</v>
      </c>
      <c r="E146" s="435" t="s">
        <v>44</v>
      </c>
      <c r="F146" s="1025">
        <v>12</v>
      </c>
      <c r="G146" s="1025">
        <v>56</v>
      </c>
      <c r="H146" s="1128">
        <v>0.15</v>
      </c>
      <c r="I146" s="1027">
        <f>F146*G146*H146*12</f>
        <v>1209.5999999999999</v>
      </c>
      <c r="J146" s="1028">
        <v>12</v>
      </c>
      <c r="K146" s="1028">
        <v>56</v>
      </c>
      <c r="L146" s="1129">
        <v>0.15</v>
      </c>
      <c r="M146" s="1129"/>
      <c r="N146" s="1129"/>
      <c r="O146" s="1027">
        <f>J146*K146*L146*12</f>
        <v>1209.5999999999999</v>
      </c>
      <c r="P146" s="1027"/>
      <c r="Q146" s="1027"/>
      <c r="R146" s="1130">
        <f t="shared" si="76"/>
        <v>2419.1999999999998</v>
      </c>
      <c r="S146" s="585">
        <f t="shared" si="71"/>
        <v>930.46153846153834</v>
      </c>
      <c r="T146" s="585">
        <f t="shared" si="72"/>
        <v>930.46153846153834</v>
      </c>
      <c r="U146" s="575">
        <f t="shared" si="73"/>
        <v>1860.9230769230767</v>
      </c>
      <c r="V146" s="870"/>
      <c r="W146" s="568">
        <f>SUMIF('DTR OCT-DEC''16'!$A$12:$A$306,'RAPPORT-DETAIL'!A146,'DTR OCT-DEC''16'!$J$12:$J$306)</f>
        <v>78.88</v>
      </c>
      <c r="X146" s="568">
        <f>SUMIF('DTR JAN-MAR17'!$A$12:$A$507,'RAPPORT-DETAIL'!A146,'DTR JAN-MAR17'!$J$12:$J$507)</f>
        <v>827</v>
      </c>
      <c r="Y146" s="568">
        <f>SUMIF('DTR APR-MAY''17'!$A$12:$A$419,'RAPPORT-DETAIL'!A146,'DTR APR-MAY''17'!$J$12:$J$419)</f>
        <v>1042.24</v>
      </c>
      <c r="Z146" s="568">
        <f>SUMIF('DTR JUNE''17'!$A$12:$A$233,'RAPPORT-DETAIL'!A146,'DTR JUNE''17'!$J$12:$J$233)</f>
        <v>559.72</v>
      </c>
      <c r="AA146" s="568">
        <f>SUMIF('DTR JULY-AUGUST''17'!$A$12:$A$498,'RAPPORT-DETAIL'!A146,'DTR JULY-AUGUST''17'!$J$12:$J$498)</f>
        <v>1593.64</v>
      </c>
      <c r="AB146" s="568">
        <f>SUMIF('DTR SEPTEMBER''17'!$A$12:$A$303,'RAPPORT-DETAIL'!A146,'DTR SEPTEMBER''17'!$J$12:$J$303)</f>
        <v>152.59</v>
      </c>
      <c r="AC146" s="568">
        <f>SUMIF('DTR OCT-NOV''17'!$A$12:$A$441,'RAPPORT-DETAIL'!A146,'DTR OCT-NOV''17'!$J$12:$J$441)</f>
        <v>696.37999999999988</v>
      </c>
      <c r="AD146" s="568">
        <f>SUMIF('DRT DEC''17'!$A$12:$A$306,'RAPPORT-DETAIL'!A146,'DRT DEC''17'!$J$12:$J$306)</f>
        <v>1020.6</v>
      </c>
      <c r="AE146" s="568">
        <f>SUMIF('DTR JAN-FEB 2018'!$A$12:$A$448,'RAPPORT-DETAIL'!A146,'DTR JAN-FEB 2018'!$J$12:$J$448)</f>
        <v>1097.32</v>
      </c>
      <c r="AF146" s="568">
        <f>SUMIF('DTR MARCH''18'!$A$12:$A$265,'RAPPORT-DETAIL'!A146,'DTR MARCH''18'!$J$12:$J$265)</f>
        <v>441.62999999999994</v>
      </c>
      <c r="AG146" s="568">
        <f>SUMIF('DTR APRIL''18'!$A$12:$A$206,'RAPPORT-DETAIL'!A146,'DTR APRIL''18'!$J$12:$J$206)</f>
        <v>13.14</v>
      </c>
      <c r="AH146" s="568">
        <f>SUMIF('DTR MAY''18'!A$12:$A$247,'RAPPORT-DETAIL'!A146,'DTR MAY''18'!$J$12:$J$247)</f>
        <v>682.09</v>
      </c>
      <c r="AI146" s="568">
        <f ca="1">SUMIF('DTR JUNE''18'!$A$12:$B$220,'RAPPORT-DETAIL'!A146,'DTR JUNE''18'!$J$12:$J$220)</f>
        <v>422.53000000000003</v>
      </c>
      <c r="AJ146" s="568">
        <f ca="1">SUMIF('DTR JULY''18'!$A$12:$B$253,'RAPPORT-DETAIL'!A146,'DTR JULY''18'!$J$12:$J$253)</f>
        <v>439.20000000000005</v>
      </c>
      <c r="AK146" s="568">
        <f>SUMIF('DTR AUGUST''18'!$A$12:$A$305,'RAPPORT-DETAIL'!A146,'DTR AUGUST''18'!$J$12:$J$305)</f>
        <v>463.60999999999996</v>
      </c>
      <c r="AL146" s="568">
        <f>SUMIF('DTR SEPTEMBER''18'!$A$12:$A$302,'RAPPORT-DETAIL'!A146,'DTR SEPTEMBER''18'!$J$12:$J$302)</f>
        <v>0</v>
      </c>
      <c r="AM146" s="568">
        <f>SUMIF('DTR-OCT-NOV''18'!$A$16:$A$703,'RAPPORT-DETAIL'!A146:A282,'DTR-OCT-NOV''18'!$J$16:$J$703)</f>
        <v>1598.33</v>
      </c>
      <c r="AN146" s="568">
        <f>SUMIF('DTR-DEC''18'!$A$14:$A$560,'RAPPORT-DETAIL'!A146,'DTR-DEC''18'!$J$14:$J$560)</f>
        <v>1214.99</v>
      </c>
      <c r="AO146" s="568"/>
      <c r="AP146" s="568"/>
      <c r="AQ146" s="565">
        <f t="shared" ca="1" si="77"/>
        <v>12343.890000000003</v>
      </c>
      <c r="AR146" s="1174">
        <f t="shared" ca="1" si="78"/>
        <v>5.1024677579365099</v>
      </c>
      <c r="AS146" s="1174"/>
      <c r="AT146" s="1174"/>
      <c r="AU146" s="1374" t="s">
        <v>5094</v>
      </c>
    </row>
    <row r="147" spans="1:47" s="867" customFormat="1" ht="32.5">
      <c r="A147" s="507" t="s">
        <v>290</v>
      </c>
      <c r="B147" s="1124" t="s">
        <v>502</v>
      </c>
      <c r="C147" s="1125" t="s">
        <v>503</v>
      </c>
      <c r="D147" s="1126" t="s">
        <v>491</v>
      </c>
      <c r="E147" s="435" t="s">
        <v>44</v>
      </c>
      <c r="F147" s="1025">
        <v>12</v>
      </c>
      <c r="G147" s="1025">
        <v>83</v>
      </c>
      <c r="H147" s="1128">
        <v>0.15</v>
      </c>
      <c r="I147" s="1027">
        <f>(F147*G147*H147)*12</f>
        <v>1792.8000000000002</v>
      </c>
      <c r="J147" s="1028">
        <v>12</v>
      </c>
      <c r="K147" s="1028">
        <v>83</v>
      </c>
      <c r="L147" s="1129">
        <v>0.15</v>
      </c>
      <c r="M147" s="1129"/>
      <c r="N147" s="1129"/>
      <c r="O147" s="1027">
        <f>(J147*K147*L147)*12</f>
        <v>1792.8000000000002</v>
      </c>
      <c r="P147" s="1027"/>
      <c r="Q147" s="1027"/>
      <c r="R147" s="1130">
        <f t="shared" si="76"/>
        <v>3585.6000000000004</v>
      </c>
      <c r="S147" s="585">
        <f t="shared" si="71"/>
        <v>1379.0769230769231</v>
      </c>
      <c r="T147" s="585">
        <f t="shared" si="72"/>
        <v>1379.0769230769231</v>
      </c>
      <c r="U147" s="575">
        <f t="shared" si="73"/>
        <v>2758.1538461538462</v>
      </c>
      <c r="V147" s="868"/>
      <c r="W147" s="568">
        <f>SUMIF('DTR OCT-DEC''16'!$A$12:$A$306,'RAPPORT-DETAIL'!A147,'DTR OCT-DEC''16'!$J$12:$J$306)</f>
        <v>632.6</v>
      </c>
      <c r="X147" s="568">
        <f>SUMIF('DTR JAN-MAR17'!$A$12:$A$507,'RAPPORT-DETAIL'!A147,'DTR JAN-MAR17'!$J$12:$J$507)</f>
        <v>281.5</v>
      </c>
      <c r="Y147" s="568">
        <f>SUMIF('DTR APR-MAY''17'!$A$12:$A$419,'RAPPORT-DETAIL'!A147,'DTR APR-MAY''17'!$J$12:$J$419)</f>
        <v>0</v>
      </c>
      <c r="Z147" s="568">
        <f>SUMIF('DTR JUNE''17'!$A$12:$A$233,'RAPPORT-DETAIL'!A147,'DTR JUNE''17'!$J$12:$J$233)</f>
        <v>285.45999999999998</v>
      </c>
      <c r="AA147" s="568">
        <f>SUMIF('DTR JULY-AUGUST''17'!$A$12:$A$498,'RAPPORT-DETAIL'!A147,'DTR JULY-AUGUST''17'!$J$12:$J$498)</f>
        <v>842.97</v>
      </c>
      <c r="AB147" s="568">
        <f>SUMIF('DTR SEPTEMBER''17'!$A$12:$A$303,'RAPPORT-DETAIL'!A147,'DTR SEPTEMBER''17'!$J$12:$J$303)</f>
        <v>0</v>
      </c>
      <c r="AC147" s="568">
        <f>SUMIF('DTR OCT-NOV''17'!$A$12:$A$441,'RAPPORT-DETAIL'!A147,'DTR OCT-NOV''17'!$J$12:$J$441)</f>
        <v>0</v>
      </c>
      <c r="AD147" s="568">
        <f>SUMIF('DRT DEC''17'!$A$12:$A$306,'RAPPORT-DETAIL'!A147,'DRT DEC''17'!$J$12:$J$306)</f>
        <v>0</v>
      </c>
      <c r="AE147" s="568">
        <f>SUMIF('DTR JAN-FEB 2018'!$A$12:$A$448,'RAPPORT-DETAIL'!A147,'DTR JAN-FEB 2018'!$J$12:$J$448)</f>
        <v>83.71</v>
      </c>
      <c r="AF147" s="568">
        <f>SUMIF('DTR MARCH''18'!$A$12:$A$265,'RAPPORT-DETAIL'!A147,'DTR MARCH''18'!$J$12:$J$265)</f>
        <v>0</v>
      </c>
      <c r="AG147" s="568">
        <f>SUMIF('DTR APRIL''18'!$A$12:$A$206,'RAPPORT-DETAIL'!A147,'DTR APRIL''18'!$J$12:$J$206)</f>
        <v>0</v>
      </c>
      <c r="AH147" s="568">
        <f>SUMIF('DTR MAY''18'!A$12:$A$247,'RAPPORT-DETAIL'!A147,'DTR MAY''18'!$J$12:$J$247)</f>
        <v>0</v>
      </c>
      <c r="AI147" s="568">
        <f ca="1">SUMIF('DTR JUNE''18'!$A$12:$B$220,'RAPPORT-DETAIL'!A147,'DTR JUNE''18'!$J$12:$J$220)</f>
        <v>902.35</v>
      </c>
      <c r="AJ147" s="568">
        <f ca="1">SUMIF('DTR JULY''18'!$A$12:$B$253,'RAPPORT-DETAIL'!A147,'DTR JULY''18'!$J$12:$J$253)</f>
        <v>626.24</v>
      </c>
      <c r="AK147" s="568">
        <f>SUMIF('DTR AUGUST''18'!$A$12:$A$305,'RAPPORT-DETAIL'!A147,'DTR AUGUST''18'!$J$12:$J$305)</f>
        <v>58</v>
      </c>
      <c r="AL147" s="568">
        <f>SUMIF('DTR SEPTEMBER''18'!$A$12:$A$302,'RAPPORT-DETAIL'!A147,'DTR SEPTEMBER''18'!$J$12:$J$302)</f>
        <v>0</v>
      </c>
      <c r="AM147" s="568">
        <f>SUMIF('DTR-OCT-NOV''18'!$A$16:$A$703,'RAPPORT-DETAIL'!A147:A283,'DTR-OCT-NOV''18'!$J$16:$J$703)</f>
        <v>0</v>
      </c>
      <c r="AN147" s="568">
        <f>SUMIF('DTR-DEC''18'!$A$14:$A$560,'RAPPORT-DETAIL'!A147,'DTR-DEC''18'!$J$14:$J$560)</f>
        <v>0</v>
      </c>
      <c r="AO147" s="568"/>
      <c r="AP147" s="568"/>
      <c r="AQ147" s="565">
        <f t="shared" ca="1" si="77"/>
        <v>3712.83</v>
      </c>
      <c r="AR147" s="1174">
        <f t="shared" ca="1" si="78"/>
        <v>1.0354836010709503</v>
      </c>
      <c r="AS147" s="1174"/>
      <c r="AT147" s="1174"/>
      <c r="AU147" s="1374"/>
    </row>
    <row r="148" spans="1:47" s="867" customFormat="1" ht="32.5">
      <c r="A148" s="507" t="s">
        <v>291</v>
      </c>
      <c r="B148" s="1124" t="s">
        <v>504</v>
      </c>
      <c r="C148" s="1125" t="s">
        <v>505</v>
      </c>
      <c r="D148" s="1126" t="s">
        <v>491</v>
      </c>
      <c r="E148" s="435" t="s">
        <v>44</v>
      </c>
      <c r="F148" s="1025">
        <v>1</v>
      </c>
      <c r="G148" s="1025">
        <v>1500</v>
      </c>
      <c r="H148" s="1128">
        <v>0.15</v>
      </c>
      <c r="I148" s="1027">
        <f>(F148*G148*H148)</f>
        <v>225</v>
      </c>
      <c r="J148" s="1028">
        <v>1</v>
      </c>
      <c r="K148" s="1028">
        <v>1500</v>
      </c>
      <c r="L148" s="1129">
        <v>0.15</v>
      </c>
      <c r="M148" s="1129"/>
      <c r="N148" s="1129"/>
      <c r="O148" s="1027">
        <f>(J148*K148*L148)</f>
        <v>225</v>
      </c>
      <c r="P148" s="1027"/>
      <c r="Q148" s="1027"/>
      <c r="R148" s="1130">
        <f t="shared" si="76"/>
        <v>450</v>
      </c>
      <c r="S148" s="585">
        <f t="shared" si="71"/>
        <v>173.07692307692307</v>
      </c>
      <c r="T148" s="585">
        <f t="shared" si="72"/>
        <v>173.07692307692307</v>
      </c>
      <c r="U148" s="575">
        <f t="shared" si="73"/>
        <v>346.15384615384613</v>
      </c>
      <c r="V148" s="869"/>
      <c r="W148" s="568">
        <f>SUMIF('DTR OCT-DEC''16'!$A$12:$A$306,'RAPPORT-DETAIL'!A148,'DTR OCT-DEC''16'!$J$12:$J$306)</f>
        <v>0</v>
      </c>
      <c r="X148" s="568">
        <f>SUMIF('DTR JAN-MAR17'!$A$12:$A$507,'RAPPORT-DETAIL'!A148,'DTR JAN-MAR17'!$J$12:$J$507)</f>
        <v>150</v>
      </c>
      <c r="Y148" s="568">
        <f>SUMIF('DTR APR-MAY''17'!$A$12:$A$419,'RAPPORT-DETAIL'!A148,'DTR APR-MAY''17'!$J$12:$J$419)</f>
        <v>0</v>
      </c>
      <c r="Z148" s="568">
        <f>SUMIF('DTR JUNE''17'!$A$12:$A$233,'RAPPORT-DETAIL'!A148,'DTR JUNE''17'!$J$12:$J$233)</f>
        <v>0</v>
      </c>
      <c r="AA148" s="568">
        <f>SUMIF('DTR JULY-AUGUST''17'!$A$12:$A$498,'RAPPORT-DETAIL'!A148,'DTR JULY-AUGUST''17'!$J$12:$J$498)</f>
        <v>0</v>
      </c>
      <c r="AB148" s="568">
        <f>SUMIF('DTR SEPTEMBER''17'!$A$12:$A$303,'RAPPORT-DETAIL'!A148,'DTR SEPTEMBER''17'!$J$12:$J$303)</f>
        <v>0</v>
      </c>
      <c r="AC148" s="568">
        <f>SUMIF('DTR OCT-NOV''17'!$A$12:$A$441,'RAPPORT-DETAIL'!A148,'DTR OCT-NOV''17'!$J$12:$J$441)</f>
        <v>18.630000000000003</v>
      </c>
      <c r="AD148" s="568">
        <f>SUMIF('DRT DEC''17'!$A$12:$A$306,'RAPPORT-DETAIL'!A148,'DRT DEC''17'!$J$12:$J$306)</f>
        <v>0</v>
      </c>
      <c r="AE148" s="568">
        <f>SUMIF('DTR JAN-FEB 2018'!$A$12:$A$448,'RAPPORT-DETAIL'!A148,'DTR JAN-FEB 2018'!$J$12:$J$448)</f>
        <v>119</v>
      </c>
      <c r="AF148" s="568">
        <f>SUMIF('DTR MARCH''18'!$A$12:$A$265,'RAPPORT-DETAIL'!A148,'DTR MARCH''18'!$J$12:$J$265)</f>
        <v>0</v>
      </c>
      <c r="AG148" s="568">
        <f>SUMIF('DTR APRIL''18'!$A$12:$A$206,'RAPPORT-DETAIL'!A148,'DTR APRIL''18'!$J$12:$J$206)</f>
        <v>0</v>
      </c>
      <c r="AH148" s="568">
        <f>SUMIF('DTR MAY''18'!A$12:$A$247,'RAPPORT-DETAIL'!A148,'DTR MAY''18'!$J$12:$J$247)</f>
        <v>0</v>
      </c>
      <c r="AI148" s="568">
        <f ca="1">SUMIF('DTR JUNE''18'!$A$12:$B$220,'RAPPORT-DETAIL'!A148,'DTR JUNE''18'!$J$12:$J$220)</f>
        <v>0</v>
      </c>
      <c r="AJ148" s="568">
        <f ca="1">SUMIF('DTR JULY''18'!$A$12:$B$253,'RAPPORT-DETAIL'!A148,'DTR JULY''18'!$J$12:$J$253)</f>
        <v>0</v>
      </c>
      <c r="AK148" s="568">
        <f>SUMIF('DTR AUGUST''18'!$A$12:$A$305,'RAPPORT-DETAIL'!A148,'DTR AUGUST''18'!$J$12:$J$305)</f>
        <v>0</v>
      </c>
      <c r="AL148" s="568">
        <f>SUMIF('DTR SEPTEMBER''18'!$A$12:$A$302,'RAPPORT-DETAIL'!A148,'DTR SEPTEMBER''18'!$J$12:$J$302)</f>
        <v>0</v>
      </c>
      <c r="AM148" s="568">
        <f>SUMIF('DTR-OCT-NOV''18'!$A$16:$A$703,'RAPPORT-DETAIL'!A148:A284,'DTR-OCT-NOV''18'!$J$16:$J$703)</f>
        <v>0</v>
      </c>
      <c r="AN148" s="568">
        <f>SUMIF('DTR-DEC''18'!$A$14:$A$560,'RAPPORT-DETAIL'!A148,'DTR-DEC''18'!$J$14:$J$560)</f>
        <v>0</v>
      </c>
      <c r="AO148" s="568"/>
      <c r="AP148" s="568"/>
      <c r="AQ148" s="565">
        <f t="shared" ca="1" si="77"/>
        <v>287.63</v>
      </c>
      <c r="AR148" s="1174">
        <f t="shared" ca="1" si="78"/>
        <v>0.63917777777777773</v>
      </c>
      <c r="AS148" s="1174"/>
      <c r="AT148" s="1174"/>
      <c r="AU148" s="1374"/>
    </row>
    <row r="149" spans="1:47" s="867" customFormat="1" ht="32.5">
      <c r="A149" s="507" t="s">
        <v>292</v>
      </c>
      <c r="B149" s="1124" t="s">
        <v>506</v>
      </c>
      <c r="C149" s="1125" t="s">
        <v>507</v>
      </c>
      <c r="D149" s="1126" t="s">
        <v>491</v>
      </c>
      <c r="E149" s="435" t="s">
        <v>44</v>
      </c>
      <c r="F149" s="1025">
        <v>3</v>
      </c>
      <c r="G149" s="1025">
        <v>1675</v>
      </c>
      <c r="H149" s="1128">
        <v>0.13</v>
      </c>
      <c r="I149" s="1027">
        <f>(F149*G149*H149)*12</f>
        <v>7839</v>
      </c>
      <c r="J149" s="1028">
        <v>3</v>
      </c>
      <c r="K149" s="1028">
        <v>1675</v>
      </c>
      <c r="L149" s="1129">
        <v>0.13</v>
      </c>
      <c r="M149" s="1129"/>
      <c r="N149" s="1129"/>
      <c r="O149" s="1027">
        <f>(J149*K149*L149)*12</f>
        <v>7839</v>
      </c>
      <c r="P149" s="1027"/>
      <c r="Q149" s="1027"/>
      <c r="R149" s="1130">
        <f t="shared" si="76"/>
        <v>15678</v>
      </c>
      <c r="S149" s="585">
        <f t="shared" si="71"/>
        <v>6030</v>
      </c>
      <c r="T149" s="585">
        <f t="shared" si="72"/>
        <v>6030</v>
      </c>
      <c r="U149" s="575">
        <f t="shared" si="73"/>
        <v>12060</v>
      </c>
      <c r="V149" s="869"/>
      <c r="W149" s="568">
        <f>SUMIF('DTR OCT-DEC''16'!$A$12:$A$306,'RAPPORT-DETAIL'!A149,'DTR OCT-DEC''16'!$J$12:$J$306)</f>
        <v>797.34</v>
      </c>
      <c r="X149" s="568">
        <f>SUMIF('DTR JAN-MAR17'!$A$12:$A$507,'RAPPORT-DETAIL'!A149,'DTR JAN-MAR17'!$J$12:$J$507)</f>
        <v>1007.7</v>
      </c>
      <c r="Y149" s="568">
        <f>SUMIF('DTR APR-MAY''17'!$A$12:$A$419,'RAPPORT-DETAIL'!A149,'DTR APR-MAY''17'!$J$12:$J$419)</f>
        <v>3083.59</v>
      </c>
      <c r="Z149" s="568">
        <f>SUMIF('DTR JUNE''17'!$A$12:$A$233,'RAPPORT-DETAIL'!A149,'DTR JUNE''17'!$J$12:$J$233)</f>
        <v>716.86</v>
      </c>
      <c r="AA149" s="568">
        <f>SUMIF('DTR JULY-AUGUST''17'!$A$12:$A$498,'RAPPORT-DETAIL'!A149,'DTR JULY-AUGUST''17'!$J$12:$J$498)</f>
        <v>356.57</v>
      </c>
      <c r="AB149" s="568">
        <f>SUMIF('DTR SEPTEMBER''17'!$A$12:$A$303,'RAPPORT-DETAIL'!A149,'DTR SEPTEMBER''17'!$J$12:$J$303)</f>
        <v>224.20000000000005</v>
      </c>
      <c r="AC149" s="568">
        <f>SUMIF('DTR OCT-NOV''17'!$A$12:$A$441,'RAPPORT-DETAIL'!A149,'DTR OCT-NOV''17'!$J$12:$J$441)</f>
        <v>1413.8000000000002</v>
      </c>
      <c r="AD149" s="568">
        <f>SUMIF('DRT DEC''17'!$A$12:$A$306,'RAPPORT-DETAIL'!A149,'DRT DEC''17'!$J$12:$J$306)</f>
        <v>-137.1</v>
      </c>
      <c r="AE149" s="568">
        <f>SUMIF('DTR JAN-FEB 2018'!$A$12:$A$448,'RAPPORT-DETAIL'!A149,'DTR JAN-FEB 2018'!$J$12:$J$448)</f>
        <v>1142.2300000000002</v>
      </c>
      <c r="AF149" s="568">
        <f>SUMIF('DTR MARCH''18'!$A$12:$A$265,'RAPPORT-DETAIL'!A149,'DTR MARCH''18'!$J$12:$J$265)</f>
        <v>285.02</v>
      </c>
      <c r="AG149" s="568">
        <f>SUMIF('DTR APRIL''18'!$A$12:$A$206,'RAPPORT-DETAIL'!A149,'DTR APRIL''18'!$J$12:$J$206)</f>
        <v>-110.94</v>
      </c>
      <c r="AH149" s="568">
        <f>SUMIF('DTR MAY''18'!A$12:$A$247,'RAPPORT-DETAIL'!A149,'DTR MAY''18'!$J$12:$J$247)</f>
        <v>494.16</v>
      </c>
      <c r="AI149" s="568">
        <f ca="1">SUMIF('DTR JUNE''18'!$A$12:$B$220,'RAPPORT-DETAIL'!A149,'DTR JUNE''18'!$J$12:$J$220)</f>
        <v>-90.320000000000007</v>
      </c>
      <c r="AJ149" s="568">
        <f ca="1">SUMIF('DTR JULY''18'!$A$12:$B$253,'RAPPORT-DETAIL'!A149,'DTR JULY''18'!$J$12:$J$253)</f>
        <v>45.969999999999992</v>
      </c>
      <c r="AK149" s="568">
        <f>SUMIF('DTR AUGUST''18'!$A$12:$A$305,'RAPPORT-DETAIL'!A149,'DTR AUGUST''18'!$J$12:$J$305)</f>
        <v>227.52000000000007</v>
      </c>
      <c r="AL149" s="568">
        <f>SUMIF('DTR SEPTEMBER''18'!$A$12:$A$302,'RAPPORT-DETAIL'!A149,'DTR SEPTEMBER''18'!$J$12:$J$302)</f>
        <v>-187.01</v>
      </c>
      <c r="AM149" s="568">
        <f>SUMIF('DTR-OCT-NOV''18'!$A$16:$A$703,'RAPPORT-DETAIL'!A149:A285,'DTR-OCT-NOV''18'!$J$16:$J$703)</f>
        <v>2607.8000000000002</v>
      </c>
      <c r="AN149" s="568">
        <f>SUMIF('DTR-DEC''18'!$A$14:$A$560,'RAPPORT-DETAIL'!A149,'DTR-DEC''18'!$J$14:$J$560)</f>
        <v>1145</v>
      </c>
      <c r="AO149" s="568"/>
      <c r="AP149" s="568"/>
      <c r="AQ149" s="565">
        <f t="shared" ca="1" si="77"/>
        <v>13022.39</v>
      </c>
      <c r="AR149" s="1174">
        <f t="shared" ca="1" si="78"/>
        <v>0.83061551218267637</v>
      </c>
      <c r="AS149" s="1174"/>
      <c r="AT149" s="1174"/>
      <c r="AU149" s="1374"/>
    </row>
    <row r="150" spans="1:47" s="867" customFormat="1" ht="32.5">
      <c r="A150" s="507" t="s">
        <v>293</v>
      </c>
      <c r="B150" s="1124" t="s">
        <v>508</v>
      </c>
      <c r="C150" s="1125" t="s">
        <v>509</v>
      </c>
      <c r="D150" s="1126" t="s">
        <v>491</v>
      </c>
      <c r="E150" s="435" t="s">
        <v>44</v>
      </c>
      <c r="F150" s="1025">
        <v>3</v>
      </c>
      <c r="G150" s="1025">
        <v>6100</v>
      </c>
      <c r="H150" s="1128">
        <v>0.11</v>
      </c>
      <c r="I150" s="1027">
        <f>(F150*G150*H150)*1</f>
        <v>2013</v>
      </c>
      <c r="J150" s="1028">
        <v>3</v>
      </c>
      <c r="K150" s="1028">
        <v>6100</v>
      </c>
      <c r="L150" s="1129">
        <v>0.11</v>
      </c>
      <c r="M150" s="1129"/>
      <c r="N150" s="1129"/>
      <c r="O150" s="1027">
        <f>(J150*K150*L150)*1</f>
        <v>2013</v>
      </c>
      <c r="P150" s="1027"/>
      <c r="Q150" s="1027"/>
      <c r="R150" s="1130">
        <f t="shared" si="76"/>
        <v>4026</v>
      </c>
      <c r="S150" s="585">
        <f t="shared" si="71"/>
        <v>1548.4615384615383</v>
      </c>
      <c r="T150" s="585">
        <f t="shared" si="72"/>
        <v>1548.4615384615383</v>
      </c>
      <c r="U150" s="575">
        <f t="shared" si="73"/>
        <v>3096.9230769230767</v>
      </c>
      <c r="V150" s="869"/>
      <c r="W150" s="568">
        <f>SUMIF('DTR OCT-DEC''16'!$A$12:$A$306,'RAPPORT-DETAIL'!A150,'DTR OCT-DEC''16'!$J$12:$J$306)</f>
        <v>186</v>
      </c>
      <c r="X150" s="568">
        <f>SUMIF('DTR JAN-MAR17'!$A$12:$A$507,'RAPPORT-DETAIL'!A150,'DTR JAN-MAR17'!$J$12:$J$507)</f>
        <v>1106.3399999999999</v>
      </c>
      <c r="Y150" s="568">
        <f>SUMIF('DTR APR-MAY''17'!$A$12:$A$419,'RAPPORT-DETAIL'!A150,'DTR APR-MAY''17'!$J$12:$J$419)</f>
        <v>394.04999999999995</v>
      </c>
      <c r="Z150" s="568">
        <f>SUMIF('DTR JUNE''17'!$A$12:$A$233,'RAPPORT-DETAIL'!A150,'DTR JUNE''17'!$J$12:$J$233)</f>
        <v>475</v>
      </c>
      <c r="AA150" s="568">
        <f>SUMIF('DTR JULY-AUGUST''17'!$A$12:$A$498,'RAPPORT-DETAIL'!A150,'DTR JULY-AUGUST''17'!$J$12:$J$498)</f>
        <v>921.24</v>
      </c>
      <c r="AB150" s="568">
        <f>SUMIF('DTR SEPTEMBER''17'!$A$12:$A$303,'RAPPORT-DETAIL'!A150,'DTR SEPTEMBER''17'!$J$12:$J$303)</f>
        <v>0</v>
      </c>
      <c r="AC150" s="568">
        <f>SUMIF('DTR OCT-NOV''17'!$A$12:$A$441,'RAPPORT-DETAIL'!A150,'DTR OCT-NOV''17'!$J$12:$J$441)</f>
        <v>0</v>
      </c>
      <c r="AD150" s="568">
        <f>SUMIF('DRT DEC''17'!$A$12:$A$306,'RAPPORT-DETAIL'!A150,'DRT DEC''17'!$J$12:$J$306)</f>
        <v>0</v>
      </c>
      <c r="AE150" s="568">
        <f>SUMIF('DTR JAN-FEB 2018'!$A$12:$A$448,'RAPPORT-DETAIL'!A150,'DTR JAN-FEB 2018'!$J$12:$J$448)</f>
        <v>292.25</v>
      </c>
      <c r="AF150" s="568">
        <f>SUMIF('DTR MARCH''18'!$A$12:$A$265,'RAPPORT-DETAIL'!A150,'DTR MARCH''18'!$J$12:$J$265)</f>
        <v>193.73</v>
      </c>
      <c r="AG150" s="568">
        <f>SUMIF('DTR APRIL''18'!$A$12:$A$206,'RAPPORT-DETAIL'!A150,'DTR APRIL''18'!$J$12:$J$206)</f>
        <v>26.96</v>
      </c>
      <c r="AH150" s="568">
        <f>SUMIF('DTR MAY''18'!A$12:$A$247,'RAPPORT-DETAIL'!A150,'DTR MAY''18'!$J$12:$J$247)</f>
        <v>153.78</v>
      </c>
      <c r="AI150" s="568">
        <f ca="1">SUMIF('DTR JUNE''18'!$A$12:$B$220,'RAPPORT-DETAIL'!A150,'DTR JUNE''18'!$J$12:$J$220)</f>
        <v>85.82</v>
      </c>
      <c r="AJ150" s="568">
        <f ca="1">SUMIF('DTR JULY''18'!$A$12:$B$253,'RAPPORT-DETAIL'!A150,'DTR JULY''18'!$J$12:$J$253)</f>
        <v>60</v>
      </c>
      <c r="AK150" s="568">
        <f>SUMIF('DTR AUGUST''18'!$A$12:$A$305,'RAPPORT-DETAIL'!A150,'DTR AUGUST''18'!$J$12:$J$305)</f>
        <v>0</v>
      </c>
      <c r="AL150" s="568">
        <f>SUMIF('DTR SEPTEMBER''18'!$A$12:$A$302,'RAPPORT-DETAIL'!A150,'DTR SEPTEMBER''18'!$J$12:$J$302)</f>
        <v>56.75</v>
      </c>
      <c r="AM150" s="568">
        <f>SUMIF('DTR-OCT-NOV''18'!$A$16:$A$703,'RAPPORT-DETAIL'!A150:A286,'DTR-OCT-NOV''18'!$J$16:$J$703)</f>
        <v>70.010000000000005</v>
      </c>
      <c r="AN150" s="568">
        <f>SUMIF('DTR-DEC''18'!$A$14:$A$560,'RAPPORT-DETAIL'!A150,'DTR-DEC''18'!$J$14:$J$560)</f>
        <v>325.03999999999996</v>
      </c>
      <c r="AO150" s="568"/>
      <c r="AP150" s="568"/>
      <c r="AQ150" s="565">
        <f t="shared" ca="1" si="77"/>
        <v>4346.9700000000012</v>
      </c>
      <c r="AR150" s="1174">
        <f t="shared" ca="1" si="78"/>
        <v>1.0797242921013415</v>
      </c>
      <c r="AS150" s="1174"/>
      <c r="AT150" s="1174"/>
      <c r="AU150" s="1374"/>
    </row>
    <row r="151" spans="1:47" s="867" customFormat="1" ht="32.5">
      <c r="A151" s="507" t="s">
        <v>294</v>
      </c>
      <c r="B151" s="1124" t="s">
        <v>510</v>
      </c>
      <c r="C151" s="1125" t="s">
        <v>511</v>
      </c>
      <c r="D151" s="1126" t="s">
        <v>491</v>
      </c>
      <c r="E151" s="435" t="s">
        <v>44</v>
      </c>
      <c r="F151" s="1025">
        <v>1</v>
      </c>
      <c r="G151" s="1025">
        <v>856</v>
      </c>
      <c r="H151" s="1128">
        <v>1</v>
      </c>
      <c r="I151" s="1027">
        <f>(F151*G151*H151)*1</f>
        <v>856</v>
      </c>
      <c r="J151" s="1028">
        <v>1</v>
      </c>
      <c r="K151" s="1028">
        <v>1000</v>
      </c>
      <c r="L151" s="1129">
        <v>1</v>
      </c>
      <c r="M151" s="1129"/>
      <c r="N151" s="1129"/>
      <c r="O151" s="1027">
        <v>1000</v>
      </c>
      <c r="P151" s="1027"/>
      <c r="Q151" s="1027"/>
      <c r="R151" s="1130">
        <f t="shared" si="76"/>
        <v>1856</v>
      </c>
      <c r="S151" s="585">
        <f t="shared" si="71"/>
        <v>658.46153846153845</v>
      </c>
      <c r="T151" s="585">
        <f t="shared" si="72"/>
        <v>769.23076923076917</v>
      </c>
      <c r="U151" s="575">
        <f t="shared" si="73"/>
        <v>1427.6923076923076</v>
      </c>
      <c r="V151" s="868"/>
      <c r="W151" s="568">
        <f>SUMIF('DTR OCT-DEC''16'!$A$12:$A$306,'RAPPORT-DETAIL'!A151,'DTR OCT-DEC''16'!$J$12:$J$306)</f>
        <v>222.5</v>
      </c>
      <c r="X151" s="568">
        <f>SUMIF('DTR JAN-MAR17'!$A$12:$A$507,'RAPPORT-DETAIL'!A151,'DTR JAN-MAR17'!$J$12:$J$507)</f>
        <v>188.5</v>
      </c>
      <c r="Y151" s="568">
        <f>SUMIF('DTR APR-MAY''17'!$A$12:$A$419,'RAPPORT-DETAIL'!A151,'DTR APR-MAY''17'!$J$12:$J$419)</f>
        <v>94.5</v>
      </c>
      <c r="Z151" s="568">
        <f>SUMIF('DTR JUNE''17'!$A$12:$A$233,'RAPPORT-DETAIL'!A151,'DTR JUNE''17'!$J$12:$J$233)</f>
        <v>87.3</v>
      </c>
      <c r="AA151" s="568">
        <f>SUMIF('DTR JULY-AUGUST''17'!$A$12:$A$498,'RAPPORT-DETAIL'!A151,'DTR JULY-AUGUST''17'!$J$12:$J$498)</f>
        <v>129.36000000000001</v>
      </c>
      <c r="AB151" s="568">
        <f>SUMIF('DTR SEPTEMBER''17'!$A$12:$A$303,'RAPPORT-DETAIL'!A151,'DTR SEPTEMBER''17'!$J$12:$J$303)</f>
        <v>47.029999999999994</v>
      </c>
      <c r="AC151" s="568">
        <f>SUMIF('DTR OCT-NOV''17'!$A$12:$A$441,'RAPPORT-DETAIL'!A151,'DTR OCT-NOV''17'!$J$12:$J$441)</f>
        <v>128.16000000000003</v>
      </c>
      <c r="AD151" s="568">
        <f>SUMIF('DRT DEC''17'!$A$12:$A$306,'RAPPORT-DETAIL'!A151,'DRT DEC''17'!$J$12:$J$306)</f>
        <v>40.799999999999997</v>
      </c>
      <c r="AE151" s="568">
        <f>SUMIF('DTR JAN-FEB 2018'!$A$12:$A$448,'RAPPORT-DETAIL'!A151,'DTR JAN-FEB 2018'!$J$12:$J$448)</f>
        <v>260.39</v>
      </c>
      <c r="AF151" s="568">
        <f>SUMIF('DTR MARCH''18'!$A$12:$A$265,'RAPPORT-DETAIL'!A151,'DTR MARCH''18'!$J$12:$J$265)</f>
        <v>59.28</v>
      </c>
      <c r="AG151" s="568">
        <f>SUMIF('DTR APRIL''18'!$A$12:$A$206,'RAPPORT-DETAIL'!A151,'DTR APRIL''18'!$J$12:$J$206)</f>
        <v>423.39</v>
      </c>
      <c r="AH151" s="568">
        <f>SUMIF('DTR MAY''18'!A$12:$A$247,'RAPPORT-DETAIL'!A151,'DTR MAY''18'!$J$12:$J$247)</f>
        <v>43.04</v>
      </c>
      <c r="AI151" s="568">
        <f ca="1">SUMIF('DTR JUNE''18'!$A$12:$B$220,'RAPPORT-DETAIL'!A151,'DTR JUNE''18'!$J$12:$J$220)</f>
        <v>97.75</v>
      </c>
      <c r="AJ151" s="568">
        <f ca="1">SUMIF('DTR JULY''18'!$A$12:$B$253,'RAPPORT-DETAIL'!A151,'DTR JULY''18'!$J$12:$J$253)</f>
        <v>124.92000000000002</v>
      </c>
      <c r="AK151" s="568">
        <f>SUMIF('DTR AUGUST''18'!$A$12:$A$305,'RAPPORT-DETAIL'!A151,'DTR AUGUST''18'!$J$12:$J$305)</f>
        <v>53.419999999999995</v>
      </c>
      <c r="AL151" s="568">
        <f>SUMIF('DTR SEPTEMBER''18'!$A$12:$A$302,'RAPPORT-DETAIL'!A151,'DTR SEPTEMBER''18'!$J$12:$J$302)</f>
        <v>478.21</v>
      </c>
      <c r="AM151" s="568">
        <f>SUMIF('DTR-OCT-NOV''18'!$A$16:$A$703,'RAPPORT-DETAIL'!A151:A287,'DTR-OCT-NOV''18'!$J$16:$J$703)</f>
        <v>606.16999999999996</v>
      </c>
      <c r="AN151" s="568">
        <f>SUMIF('DTR-DEC''18'!$A$14:$A$560,'RAPPORT-DETAIL'!A151,'DTR-DEC''18'!$J$14:$J$560)</f>
        <v>803.06999999999971</v>
      </c>
      <c r="AO151" s="568"/>
      <c r="AP151" s="568"/>
      <c r="AQ151" s="565">
        <f t="shared" ca="1" si="77"/>
        <v>3887.79</v>
      </c>
      <c r="AR151" s="1174">
        <f t="shared" ca="1" si="78"/>
        <v>2.0947144396551725</v>
      </c>
      <c r="AS151" s="1174"/>
      <c r="AT151" s="1174"/>
      <c r="AU151" s="1374" t="s">
        <v>5095</v>
      </c>
    </row>
    <row r="152" spans="1:47" s="867" customFormat="1" ht="32.5">
      <c r="A152" s="507" t="s">
        <v>295</v>
      </c>
      <c r="B152" s="1124" t="s">
        <v>512</v>
      </c>
      <c r="C152" s="1125" t="s">
        <v>513</v>
      </c>
      <c r="D152" s="1126" t="s">
        <v>491</v>
      </c>
      <c r="E152" s="435" t="s">
        <v>44</v>
      </c>
      <c r="F152" s="1025">
        <v>1</v>
      </c>
      <c r="G152" s="1025">
        <v>1149</v>
      </c>
      <c r="H152" s="1128">
        <v>0.3</v>
      </c>
      <c r="I152" s="1027">
        <f>G152*H152*12</f>
        <v>4136.3999999999996</v>
      </c>
      <c r="J152" s="1028">
        <v>1</v>
      </c>
      <c r="K152" s="1028">
        <v>1149</v>
      </c>
      <c r="L152" s="1129">
        <v>0.3</v>
      </c>
      <c r="M152" s="1129"/>
      <c r="N152" s="1129"/>
      <c r="O152" s="1027">
        <f>K152*L152*12</f>
        <v>4136.3999999999996</v>
      </c>
      <c r="P152" s="1027"/>
      <c r="Q152" s="1027"/>
      <c r="R152" s="1130">
        <f t="shared" si="76"/>
        <v>8272.7999999999993</v>
      </c>
      <c r="S152" s="585"/>
      <c r="T152" s="585"/>
      <c r="U152" s="575"/>
      <c r="V152" s="459"/>
      <c r="W152" s="568">
        <f>SUMIF('DTR OCT-DEC''16'!$A$12:$A$306,'RAPPORT-DETAIL'!A152,'DTR OCT-DEC''16'!$J$12:$J$306)</f>
        <v>542.20000000000005</v>
      </c>
      <c r="X152" s="568">
        <f>SUMIF('DTR JAN-MAR17'!$A$12:$A$507,'RAPPORT-DETAIL'!A152,'DTR JAN-MAR17'!$J$12:$J$507)</f>
        <v>401.88000000000005</v>
      </c>
      <c r="Y152" s="568">
        <f>SUMIF('DTR APR-MAY''17'!$A$12:$A$419,'RAPPORT-DETAIL'!A152,'DTR APR-MAY''17'!$J$12:$J$419)</f>
        <v>245.65</v>
      </c>
      <c r="Z152" s="568">
        <f>SUMIF('DTR JUNE''17'!$A$12:$A$233,'RAPPORT-DETAIL'!A152,'DTR JUNE''17'!$J$12:$J$233)</f>
        <v>746.01</v>
      </c>
      <c r="AA152" s="568">
        <f>SUMIF('DTR JULY-AUGUST''17'!$A$12:$A$498,'RAPPORT-DETAIL'!A152,'DTR JULY-AUGUST''17'!$J$12:$J$498)</f>
        <v>247.48999999999998</v>
      </c>
      <c r="AB152" s="568">
        <f>SUMIF('DTR SEPTEMBER''17'!$A$12:$A$303,'RAPPORT-DETAIL'!A152,'DTR SEPTEMBER''17'!$J$12:$J$303)</f>
        <v>0</v>
      </c>
      <c r="AC152" s="568">
        <f>SUMIF('DTR OCT-NOV''17'!$A$12:$A$441,'RAPPORT-DETAIL'!A152,'DTR OCT-NOV''17'!$J$12:$J$441)</f>
        <v>0</v>
      </c>
      <c r="AD152" s="568">
        <f>SUMIF('DRT DEC''17'!$A$12:$A$306,'RAPPORT-DETAIL'!A152,'DRT DEC''17'!$J$12:$J$306)</f>
        <v>0</v>
      </c>
      <c r="AE152" s="568">
        <f>SUMIF('DTR JAN-FEB 2018'!$A$12:$A$448,'RAPPORT-DETAIL'!A152,'DTR JAN-FEB 2018'!$J$12:$J$448)</f>
        <v>0</v>
      </c>
      <c r="AF152" s="568">
        <f>SUMIF('DTR MARCH''18'!$A$12:$A$265,'RAPPORT-DETAIL'!A152,'DTR MARCH''18'!$J$12:$J$265)</f>
        <v>8</v>
      </c>
      <c r="AG152" s="568">
        <f>SUMIF('DTR APRIL''18'!$A$12:$A$206,'RAPPORT-DETAIL'!A152,'DTR APRIL''18'!$J$12:$J$206)</f>
        <v>84</v>
      </c>
      <c r="AH152" s="568">
        <f>SUMIF('DTR MAY''18'!A$12:$A$247,'RAPPORT-DETAIL'!A152,'DTR MAY''18'!$J$12:$J$247)</f>
        <v>0</v>
      </c>
      <c r="AI152" s="568">
        <f ca="1">SUMIF('DTR JUNE''18'!$A$12:$B$220,'RAPPORT-DETAIL'!A152,'DTR JUNE''18'!$J$12:$J$220)</f>
        <v>0</v>
      </c>
      <c r="AJ152" s="568">
        <f ca="1">SUMIF('DTR JULY''18'!$A$12:$B$253,'RAPPORT-DETAIL'!A152,'DTR JULY''18'!$J$12:$J$253)</f>
        <v>0</v>
      </c>
      <c r="AK152" s="568">
        <f>SUMIF('DTR AUGUST''18'!$A$12:$A$305,'RAPPORT-DETAIL'!A152,'DTR AUGUST''18'!$J$12:$J$305)</f>
        <v>152</v>
      </c>
      <c r="AL152" s="568">
        <f>SUMIF('DTR SEPTEMBER''18'!$A$12:$A$302,'RAPPORT-DETAIL'!A152,'DTR SEPTEMBER''18'!$J$12:$J$302)</f>
        <v>52.9</v>
      </c>
      <c r="AM152" s="568">
        <f>SUMIF('DTR-OCT-NOV''18'!$A$16:$A$703,'RAPPORT-DETAIL'!A152:A288,'DTR-OCT-NOV''18'!$J$16:$J$703)</f>
        <v>126.05</v>
      </c>
      <c r="AN152" s="568">
        <f>SUMIF('DTR-DEC''18'!$A$14:$A$560,'RAPPORT-DETAIL'!A152,'DTR-DEC''18'!$J$14:$J$560)</f>
        <v>0</v>
      </c>
      <c r="AO152" s="568"/>
      <c r="AP152" s="568"/>
      <c r="AQ152" s="565">
        <f t="shared" ca="1" si="77"/>
        <v>2606.1800000000003</v>
      </c>
      <c r="AR152" s="1174">
        <f t="shared" ca="1" si="78"/>
        <v>0.31502997775843733</v>
      </c>
      <c r="AS152" s="1174"/>
      <c r="AT152" s="1174"/>
      <c r="AU152" s="1374"/>
    </row>
    <row r="153" spans="1:47" ht="32.5">
      <c r="A153" s="507" t="s">
        <v>296</v>
      </c>
      <c r="B153" s="1124" t="s">
        <v>514</v>
      </c>
      <c r="C153" s="1125" t="s">
        <v>515</v>
      </c>
      <c r="D153" s="1126" t="s">
        <v>491</v>
      </c>
      <c r="E153" s="435" t="s">
        <v>44</v>
      </c>
      <c r="F153" s="1025">
        <v>1</v>
      </c>
      <c r="G153" s="1025">
        <v>3125</v>
      </c>
      <c r="H153" s="1128">
        <v>0.15</v>
      </c>
      <c r="I153" s="1027">
        <f>F153*G153*H153*12</f>
        <v>5625</v>
      </c>
      <c r="J153" s="1028">
        <v>1</v>
      </c>
      <c r="K153" s="1028">
        <v>3125</v>
      </c>
      <c r="L153" s="1129">
        <v>0.15</v>
      </c>
      <c r="M153" s="1129"/>
      <c r="N153" s="1129"/>
      <c r="O153" s="1027">
        <f>J153*K153*L153*12</f>
        <v>5625</v>
      </c>
      <c r="P153" s="1027"/>
      <c r="Q153" s="1027"/>
      <c r="R153" s="1130">
        <f t="shared" si="76"/>
        <v>11250</v>
      </c>
      <c r="S153" s="571">
        <f>I153/$C$4</f>
        <v>4326.9230769230771</v>
      </c>
      <c r="T153" s="571">
        <f>O153/$C$4</f>
        <v>4326.9230769230771</v>
      </c>
      <c r="U153" s="571">
        <f>S153+T153</f>
        <v>8653.8461538461543</v>
      </c>
      <c r="V153" s="452"/>
      <c r="W153" s="568">
        <f>SUMIF('DTR OCT-DEC''16'!$A$12:$A$306,'RAPPORT-DETAIL'!A153,'DTR OCT-DEC''16'!$J$12:$J$306)</f>
        <v>0</v>
      </c>
      <c r="X153" s="568">
        <f>SUMIF('DTR JAN-MAR17'!$A$12:$A$507,'RAPPORT-DETAIL'!A153,'DTR JAN-MAR17'!$J$12:$J$507)</f>
        <v>0</v>
      </c>
      <c r="Y153" s="568">
        <f>SUMIF('DTR APR-MAY''17'!$A$12:$A$419,'RAPPORT-DETAIL'!A153,'DTR APR-MAY''17'!$J$12:$J$419)</f>
        <v>4968.6799999999994</v>
      </c>
      <c r="Z153" s="568">
        <f>SUMIF('DTR JUNE''17'!$A$12:$A$233,'RAPPORT-DETAIL'!A153,'DTR JUNE''17'!$J$12:$J$233)</f>
        <v>0</v>
      </c>
      <c r="AA153" s="568">
        <f>SUMIF('DTR JULY-AUGUST''17'!$A$12:$A$498,'RAPPORT-DETAIL'!A153,'DTR JULY-AUGUST''17'!$J$12:$J$498)</f>
        <v>0</v>
      </c>
      <c r="AB153" s="568">
        <f>SUMIF('DTR SEPTEMBER''17'!$A$12:$A$303,'RAPPORT-DETAIL'!A153,'DTR SEPTEMBER''17'!$J$12:$J$303)</f>
        <v>568.9</v>
      </c>
      <c r="AC153" s="568">
        <f>SUMIF('DTR OCT-NOV''17'!$A$12:$A$441,'RAPPORT-DETAIL'!A153,'DTR OCT-NOV''17'!$J$12:$J$441)</f>
        <v>0</v>
      </c>
      <c r="AD153" s="568">
        <f>SUMIF('DRT DEC''17'!$A$12:$A$306,'RAPPORT-DETAIL'!A153,'DRT DEC''17'!$J$12:$J$306)</f>
        <v>5472</v>
      </c>
      <c r="AE153" s="568">
        <f>SUMIF('DTR JAN-FEB 2018'!$A$12:$A$448,'RAPPORT-DETAIL'!A153,'DTR JAN-FEB 2018'!$J$12:$J$448)</f>
        <v>843.6</v>
      </c>
      <c r="AF153" s="568">
        <f>SUMIF('DTR MARCH''18'!$A$12:$A$265,'RAPPORT-DETAIL'!A153,'DTR MARCH''18'!$J$12:$J$265)</f>
        <v>0</v>
      </c>
      <c r="AG153" s="568">
        <f>SUMIF('DTR APRIL''18'!$A$12:$A$206,'RAPPORT-DETAIL'!A153,'DTR APRIL''18'!$J$12:$J$206)</f>
        <v>10.119999999999999</v>
      </c>
      <c r="AH153" s="568">
        <f>SUMIF('DTR MAY''18'!A$12:$A$247,'RAPPORT-DETAIL'!A153,'DTR MAY''18'!$J$12:$J$247)</f>
        <v>0</v>
      </c>
      <c r="AI153" s="568">
        <f ca="1">SUMIF('DTR JUNE''18'!$A$12:$B$220,'RAPPORT-DETAIL'!A153,'DTR JUNE''18'!$J$12:$J$220)</f>
        <v>0</v>
      </c>
      <c r="AJ153" s="568">
        <f ca="1">SUMIF('DTR JULY''18'!$A$12:$B$253,'RAPPORT-DETAIL'!A153,'DTR JULY''18'!$J$12:$J$253)</f>
        <v>0</v>
      </c>
      <c r="AK153" s="568">
        <f>SUMIF('DTR AUGUST''18'!$A$12:$A$305,'RAPPORT-DETAIL'!A153,'DTR AUGUST''18'!$J$12:$J$305)</f>
        <v>0</v>
      </c>
      <c r="AL153" s="568">
        <f>SUMIF('DTR SEPTEMBER''18'!$A$12:$A$302,'RAPPORT-DETAIL'!A153,'DTR SEPTEMBER''18'!$J$12:$J$302)</f>
        <v>0</v>
      </c>
      <c r="AM153" s="568">
        <f>SUMIF('DTR-OCT-NOV''18'!$A$16:$A$703,'RAPPORT-DETAIL'!A153:A289,'DTR-OCT-NOV''18'!$J$16:$J$703)</f>
        <v>2352.5100000000002</v>
      </c>
      <c r="AN153" s="568">
        <f>SUMIF('DTR-DEC''18'!$A$14:$A$560,'RAPPORT-DETAIL'!A153,'DTR-DEC''18'!$J$14:$J$560)</f>
        <v>0</v>
      </c>
      <c r="AO153" s="568"/>
      <c r="AP153" s="568"/>
      <c r="AQ153" s="565">
        <f t="shared" ca="1" si="77"/>
        <v>14215.81</v>
      </c>
      <c r="AR153" s="1174">
        <f t="shared" ca="1" si="78"/>
        <v>1.2636275555555556</v>
      </c>
      <c r="AS153" s="1174"/>
      <c r="AT153" s="1174"/>
      <c r="AU153" s="1374" t="s">
        <v>5095</v>
      </c>
    </row>
    <row r="154" spans="1:47" ht="32.5">
      <c r="A154" s="507" t="s">
        <v>329</v>
      </c>
      <c r="B154" s="1124" t="s">
        <v>516</v>
      </c>
      <c r="C154" s="1125" t="s">
        <v>517</v>
      </c>
      <c r="D154" s="1126" t="s">
        <v>491</v>
      </c>
      <c r="E154" s="435" t="s">
        <v>44</v>
      </c>
      <c r="F154" s="1025">
        <v>1</v>
      </c>
      <c r="G154" s="1025">
        <v>750</v>
      </c>
      <c r="H154" s="1128">
        <v>0.15</v>
      </c>
      <c r="I154" s="1027">
        <f>(F154*G154*H154)*12</f>
        <v>1350</v>
      </c>
      <c r="J154" s="1028">
        <v>1</v>
      </c>
      <c r="K154" s="1028">
        <v>750</v>
      </c>
      <c r="L154" s="1129">
        <v>0.15</v>
      </c>
      <c r="M154" s="1129"/>
      <c r="N154" s="1129"/>
      <c r="O154" s="1027">
        <f>(J154*K154*L154)*12</f>
        <v>1350</v>
      </c>
      <c r="P154" s="1027"/>
      <c r="Q154" s="1027"/>
      <c r="R154" s="1130">
        <f t="shared" si="76"/>
        <v>2700</v>
      </c>
      <c r="S154" s="580">
        <f>I154/$C$4</f>
        <v>1038.4615384615383</v>
      </c>
      <c r="T154" s="580">
        <f>O154/$C$4</f>
        <v>1038.4615384615383</v>
      </c>
      <c r="U154" s="580">
        <f>S154+T154</f>
        <v>2076.9230769230767</v>
      </c>
      <c r="V154" s="503"/>
      <c r="W154" s="568">
        <f>SUMIF('DTR OCT-DEC''16'!$A$12:$A$306,'RAPPORT-DETAIL'!A154,'DTR OCT-DEC''16'!$J$12:$J$306)</f>
        <v>63.69</v>
      </c>
      <c r="X154" s="568">
        <f>SUMIF('DTR JAN-MAR17'!$A$12:$A$507,'RAPPORT-DETAIL'!A154,'DTR JAN-MAR17'!$J$12:$J$507)</f>
        <v>199.5</v>
      </c>
      <c r="Y154" s="568">
        <f>SUMIF('DTR APR-MAY''17'!$A$12:$A$419,'RAPPORT-DETAIL'!A154,'DTR APR-MAY''17'!$J$12:$J$419)</f>
        <v>19.2</v>
      </c>
      <c r="Z154" s="568">
        <f>SUMIF('DTR JUNE''17'!$A$12:$A$233,'RAPPORT-DETAIL'!A154,'DTR JUNE''17'!$J$12:$J$233)</f>
        <v>0</v>
      </c>
      <c r="AA154" s="568">
        <f>SUMIF('DTR JULY-AUGUST''17'!$A$12:$A$498,'RAPPORT-DETAIL'!A154,'DTR JULY-AUGUST''17'!$J$12:$J$498)</f>
        <v>118.12</v>
      </c>
      <c r="AB154" s="568">
        <f>SUMIF('DTR SEPTEMBER''17'!$A$12:$A$303,'RAPPORT-DETAIL'!A154,'DTR SEPTEMBER''17'!$J$12:$J$303)</f>
        <v>44.65</v>
      </c>
      <c r="AC154" s="568">
        <f>SUMIF('DTR OCT-NOV''17'!$A$12:$A$441,'RAPPORT-DETAIL'!A154,'DTR OCT-NOV''17'!$J$12:$J$441)</f>
        <v>0</v>
      </c>
      <c r="AD154" s="568">
        <f>SUMIF('DRT DEC''17'!$A$12:$A$306,'RAPPORT-DETAIL'!A154,'DRT DEC''17'!$J$12:$J$306)</f>
        <v>0</v>
      </c>
      <c r="AE154" s="568">
        <f>SUMIF('DTR JAN-FEB 2018'!$A$12:$A$448,'RAPPORT-DETAIL'!A154,'DTR JAN-FEB 2018'!$J$12:$J$448)</f>
        <v>0</v>
      </c>
      <c r="AF154" s="568">
        <f>SUMIF('DTR MARCH''18'!$A$12:$A$265,'RAPPORT-DETAIL'!A154,'DTR MARCH''18'!$J$12:$J$265)</f>
        <v>42</v>
      </c>
      <c r="AG154" s="568">
        <f>SUMIF('DTR APRIL''18'!$A$12:$A$206,'RAPPORT-DETAIL'!A154,'DTR APRIL''18'!$J$12:$J$206)</f>
        <v>0</v>
      </c>
      <c r="AH154" s="568">
        <f>SUMIF('DTR MAY''18'!A$12:$A$247,'RAPPORT-DETAIL'!A154,'DTR MAY''18'!$J$12:$J$247)</f>
        <v>0</v>
      </c>
      <c r="AI154" s="568">
        <f ca="1">SUMIF('DTR JUNE''18'!$A$12:$B$220,'RAPPORT-DETAIL'!A154,'DTR JUNE''18'!$J$12:$J$220)</f>
        <v>0</v>
      </c>
      <c r="AJ154" s="568">
        <f ca="1">SUMIF('DTR JULY''18'!$A$12:$B$253,'RAPPORT-DETAIL'!A154,'DTR JULY''18'!$J$12:$J$253)</f>
        <v>0</v>
      </c>
      <c r="AK154" s="568">
        <f>SUMIF('DTR AUGUST''18'!$A$12:$A$305,'RAPPORT-DETAIL'!A154,'DTR AUGUST''18'!$J$12:$J$305)</f>
        <v>0</v>
      </c>
      <c r="AL154" s="568">
        <f>SUMIF('DTR SEPTEMBER''18'!$A$12:$A$302,'RAPPORT-DETAIL'!A154,'DTR SEPTEMBER''18'!$J$12:$J$302)</f>
        <v>0</v>
      </c>
      <c r="AM154" s="568">
        <f>SUMIF('DTR-OCT-NOV''18'!$A$16:$A$703,'RAPPORT-DETAIL'!A154:A290,'DTR-OCT-NOV''18'!$J$16:$J$703)</f>
        <v>0</v>
      </c>
      <c r="AN154" s="568">
        <f>SUMIF('DTR-DEC''18'!$A$14:$A$560,'RAPPORT-DETAIL'!A154,'DTR-DEC''18'!$J$14:$J$560)</f>
        <v>0</v>
      </c>
      <c r="AO154" s="568"/>
      <c r="AP154" s="568"/>
      <c r="AQ154" s="565">
        <f t="shared" ca="1" si="77"/>
        <v>487.15999999999997</v>
      </c>
      <c r="AR154" s="1174">
        <f t="shared" ca="1" si="78"/>
        <v>0.18042962962962961</v>
      </c>
      <c r="AS154" s="1174"/>
      <c r="AT154" s="1174"/>
      <c r="AU154" s="1374"/>
    </row>
    <row r="155" spans="1:47" s="867" customFormat="1" ht="32.5">
      <c r="A155" s="507" t="s">
        <v>330</v>
      </c>
      <c r="B155" s="1124" t="s">
        <v>518</v>
      </c>
      <c r="C155" s="1125" t="s">
        <v>519</v>
      </c>
      <c r="D155" s="1126" t="s">
        <v>491</v>
      </c>
      <c r="E155" s="435" t="s">
        <v>44</v>
      </c>
      <c r="F155" s="1025">
        <v>1</v>
      </c>
      <c r="G155" s="1025">
        <v>518</v>
      </c>
      <c r="H155" s="1128">
        <v>0.3</v>
      </c>
      <c r="I155" s="1027">
        <f>(F155*G155*H155)*12</f>
        <v>1864.8000000000002</v>
      </c>
      <c r="J155" s="1028">
        <v>1</v>
      </c>
      <c r="K155" s="1028">
        <v>518</v>
      </c>
      <c r="L155" s="1129">
        <v>0.3</v>
      </c>
      <c r="M155" s="1129"/>
      <c r="N155" s="1129"/>
      <c r="O155" s="1027">
        <f>(J155*K155*L155)*12</f>
        <v>1864.8000000000002</v>
      </c>
      <c r="P155" s="1027"/>
      <c r="Q155" s="1027"/>
      <c r="R155" s="1130">
        <f t="shared" si="76"/>
        <v>3729.6000000000004</v>
      </c>
      <c r="S155" s="585"/>
      <c r="T155" s="585"/>
      <c r="U155" s="575"/>
      <c r="V155" s="868"/>
      <c r="W155" s="568">
        <f>SUMIF('DTR OCT-DEC''16'!$A$12:$A$306,'RAPPORT-DETAIL'!A155,'DTR OCT-DEC''16'!$J$12:$J$306)</f>
        <v>261</v>
      </c>
      <c r="X155" s="568">
        <f>SUMIF('DTR JAN-MAR17'!$A$12:$A$507,'RAPPORT-DETAIL'!A155,'DTR JAN-MAR17'!$J$12:$J$507)</f>
        <v>2078.56</v>
      </c>
      <c r="Y155" s="568">
        <f>SUMIF('DTR APR-MAY''17'!$A$12:$A$419,'RAPPORT-DETAIL'!A155,'DTR APR-MAY''17'!$J$12:$J$419)</f>
        <v>846.71999999999991</v>
      </c>
      <c r="Z155" s="568">
        <f>SUMIF('DTR JUNE''17'!$A$12:$A$233,'RAPPORT-DETAIL'!A155,'DTR JUNE''17'!$J$12:$J$233)</f>
        <v>0</v>
      </c>
      <c r="AA155" s="568">
        <f>SUMIF('DTR JULY-AUGUST''17'!$A$12:$A$498,'RAPPORT-DETAIL'!A155,'DTR JULY-AUGUST''17'!$J$12:$J$498)</f>
        <v>952.12</v>
      </c>
      <c r="AB155" s="568">
        <f>SUMIF('DTR SEPTEMBER''17'!$A$12:$A$303,'RAPPORT-DETAIL'!A155,'DTR SEPTEMBER''17'!$J$12:$J$303)</f>
        <v>170</v>
      </c>
      <c r="AC155" s="568">
        <f>SUMIF('DTR OCT-NOV''17'!$A$12:$A$441,'RAPPORT-DETAIL'!A155,'DTR OCT-NOV''17'!$J$12:$J$441)</f>
        <v>260</v>
      </c>
      <c r="AD155" s="568">
        <f>SUMIF('DRT DEC''17'!$A$12:$A$306,'RAPPORT-DETAIL'!A155,'DRT DEC''17'!$J$12:$J$306)</f>
        <v>420.56</v>
      </c>
      <c r="AE155" s="568">
        <f>SUMIF('DTR JAN-FEB 2018'!$A$12:$A$448,'RAPPORT-DETAIL'!A155,'DTR JAN-FEB 2018'!$J$12:$J$448)</f>
        <v>396.57999999999993</v>
      </c>
      <c r="AF155" s="568">
        <f>SUMIF('DTR MARCH''18'!$A$12:$A$265,'RAPPORT-DETAIL'!A155,'DTR MARCH''18'!$J$12:$J$265)</f>
        <v>181.22000000000003</v>
      </c>
      <c r="AG155" s="568">
        <f>SUMIF('DTR APRIL''18'!$A$12:$A$206,'RAPPORT-DETAIL'!A155,'DTR APRIL''18'!$J$12:$J$206)</f>
        <v>0</v>
      </c>
      <c r="AH155" s="568">
        <f>SUMIF('DTR MAY''18'!A$12:$A$247,'RAPPORT-DETAIL'!A155,'DTR MAY''18'!$J$12:$J$247)</f>
        <v>177.26999999999998</v>
      </c>
      <c r="AI155" s="568">
        <f ca="1">SUMIF('DTR JUNE''18'!$A$12:$B$220,'RAPPORT-DETAIL'!A155,'DTR JUNE''18'!$J$12:$J$220)</f>
        <v>90</v>
      </c>
      <c r="AJ155" s="568">
        <f ca="1">SUMIF('DTR JULY''18'!$A$12:$B$253,'RAPPORT-DETAIL'!A155,'DTR JULY''18'!$J$12:$J$253)</f>
        <v>0</v>
      </c>
      <c r="AK155" s="568">
        <f>SUMIF('DTR AUGUST''18'!$A$12:$A$305,'RAPPORT-DETAIL'!A155,'DTR AUGUST''18'!$J$12:$J$305)</f>
        <v>829</v>
      </c>
      <c r="AL155" s="568">
        <f>SUMIF('DTR SEPTEMBER''18'!$A$12:$A$302,'RAPPORT-DETAIL'!A155,'DTR SEPTEMBER''18'!$J$12:$J$302)</f>
        <v>142.68</v>
      </c>
      <c r="AM155" s="568">
        <f>SUMIF('DTR-OCT-NOV''18'!$A$16:$A$703,'RAPPORT-DETAIL'!A155:A291,'DTR-OCT-NOV''18'!$J$16:$J$703)</f>
        <v>3140.16</v>
      </c>
      <c r="AN155" s="568">
        <f>SUMIF('DTR-DEC''18'!$A$14:$A$560,'RAPPORT-DETAIL'!A155,'DTR-DEC''18'!$J$14:$J$560)</f>
        <v>1526.66</v>
      </c>
      <c r="AO155" s="568"/>
      <c r="AP155" s="568"/>
      <c r="AQ155" s="565">
        <f t="shared" ca="1" si="77"/>
        <v>11472.53</v>
      </c>
      <c r="AR155" s="1174">
        <f t="shared" ca="1" si="78"/>
        <v>3.0760751823251824</v>
      </c>
      <c r="AS155" s="1174"/>
      <c r="AT155" s="1174"/>
      <c r="AU155" s="1374" t="s">
        <v>5095</v>
      </c>
    </row>
    <row r="156" spans="1:47" ht="32.5">
      <c r="A156" s="507" t="s">
        <v>297</v>
      </c>
      <c r="B156" s="1124" t="s">
        <v>520</v>
      </c>
      <c r="C156" s="1125" t="s">
        <v>521</v>
      </c>
      <c r="D156" s="1126" t="s">
        <v>491</v>
      </c>
      <c r="E156" s="435" t="s">
        <v>44</v>
      </c>
      <c r="F156" s="1025">
        <v>1</v>
      </c>
      <c r="G156" s="1025">
        <v>6093</v>
      </c>
      <c r="H156" s="1128">
        <v>0.14000000000000001</v>
      </c>
      <c r="I156" s="1027">
        <f>(F156*G156*H156)*12</f>
        <v>10236.240000000002</v>
      </c>
      <c r="J156" s="1028">
        <v>1</v>
      </c>
      <c r="K156" s="1028">
        <v>6093</v>
      </c>
      <c r="L156" s="1129">
        <v>0.14000000000000001</v>
      </c>
      <c r="M156" s="1129"/>
      <c r="N156" s="1129"/>
      <c r="O156" s="1027">
        <f>(J156*K156*L156)*12</f>
        <v>10236.240000000002</v>
      </c>
      <c r="P156" s="1027"/>
      <c r="Q156" s="1027"/>
      <c r="R156" s="1130">
        <f t="shared" si="76"/>
        <v>20472.480000000003</v>
      </c>
      <c r="S156" s="866">
        <f>I156/$C$4</f>
        <v>7874.0307692307706</v>
      </c>
      <c r="T156" s="589">
        <f>O156/$C$4</f>
        <v>7874.0307692307706</v>
      </c>
      <c r="U156" s="589">
        <f>S156+T156</f>
        <v>15748.061538461541</v>
      </c>
      <c r="V156" s="475"/>
      <c r="W156" s="568">
        <f>SUMIF('DTR OCT-DEC''16'!$A$12:$A$306,'RAPPORT-DETAIL'!A156,'DTR OCT-DEC''16'!$J$12:$J$306)</f>
        <v>1895.2000000000003</v>
      </c>
      <c r="X156" s="568">
        <f>SUMIF('DTR JAN-MAR17'!$A$12:$A$507,'RAPPORT-DETAIL'!A156,'DTR JAN-MAR17'!$J$12:$J$507)</f>
        <v>1195.2</v>
      </c>
      <c r="Y156" s="568">
        <f>SUMIF('DTR APR-MAY''17'!$A$12:$A$419,'RAPPORT-DETAIL'!A156,'DTR APR-MAY''17'!$J$12:$J$419)</f>
        <v>1403.6</v>
      </c>
      <c r="Z156" s="568">
        <f>SUMIF('DTR JUNE''17'!$A$12:$A$233,'RAPPORT-DETAIL'!A156,'DTR JUNE''17'!$J$12:$J$233)</f>
        <v>726</v>
      </c>
      <c r="AA156" s="568">
        <f>SUMIF('DTR JULY-AUGUST''17'!$A$12:$A$498,'RAPPORT-DETAIL'!A156,'DTR JULY-AUGUST''17'!$J$12:$J$498)</f>
        <v>3108.3100000000004</v>
      </c>
      <c r="AB156" s="568">
        <f>SUMIF('DTR SEPTEMBER''17'!$A$12:$A$303,'RAPPORT-DETAIL'!A156,'DTR SEPTEMBER''17'!$J$12:$J$303)</f>
        <v>1102.5</v>
      </c>
      <c r="AC156" s="568">
        <f>SUMIF('DTR OCT-NOV''17'!$A$12:$A$441,'RAPPORT-DETAIL'!A156,'DTR OCT-NOV''17'!$J$12:$J$441)</f>
        <v>854.65</v>
      </c>
      <c r="AD156" s="568">
        <f>SUMIF('DRT DEC''17'!$A$12:$A$306,'RAPPORT-DETAIL'!A156,'DRT DEC''17'!$J$12:$J$306)</f>
        <v>307</v>
      </c>
      <c r="AE156" s="568">
        <f>SUMIF('DTR JAN-FEB 2018'!$A$12:$A$448,'RAPPORT-DETAIL'!A156,'DTR JAN-FEB 2018'!$J$12:$J$448)</f>
        <v>969.6099999999999</v>
      </c>
      <c r="AF156" s="568">
        <f>SUMIF('DTR MARCH''18'!$A$12:$A$265,'RAPPORT-DETAIL'!A156,'DTR MARCH''18'!$J$12:$J$265)</f>
        <v>516.88</v>
      </c>
      <c r="AG156" s="568">
        <f>SUMIF('DTR APRIL''18'!$A$12:$A$206,'RAPPORT-DETAIL'!A156,'DTR APRIL''18'!$J$12:$J$206)</f>
        <v>436</v>
      </c>
      <c r="AH156" s="568">
        <f>SUMIF('DTR MAY''18'!A$12:$A$247,'RAPPORT-DETAIL'!A156,'DTR MAY''18'!$J$12:$J$247)</f>
        <v>190.4</v>
      </c>
      <c r="AI156" s="568">
        <f ca="1">SUMIF('DTR JUNE''18'!$A$12:$B$220,'RAPPORT-DETAIL'!A156,'DTR JUNE''18'!$J$12:$J$220)</f>
        <v>0</v>
      </c>
      <c r="AJ156" s="568">
        <f ca="1">SUMIF('DTR JULY''18'!$A$12:$B$253,'RAPPORT-DETAIL'!A156,'DTR JULY''18'!$J$12:$J$253)</f>
        <v>45</v>
      </c>
      <c r="AK156" s="568">
        <f>SUMIF('DTR AUGUST''18'!$A$12:$A$305,'RAPPORT-DETAIL'!A156,'DTR AUGUST''18'!$J$12:$J$305)</f>
        <v>10</v>
      </c>
      <c r="AL156" s="568">
        <f>SUMIF('DTR SEPTEMBER''18'!$A$12:$A$302,'RAPPORT-DETAIL'!A156,'DTR SEPTEMBER''18'!$J$12:$J$302)</f>
        <v>187</v>
      </c>
      <c r="AM156" s="568">
        <f>SUMIF('DTR-OCT-NOV''18'!$A$16:$A$703,'RAPPORT-DETAIL'!A156:A292,'DTR-OCT-NOV''18'!$J$16:$J$703)</f>
        <v>2264.5</v>
      </c>
      <c r="AN156" s="568">
        <f>SUMIF('DTR-DEC''18'!$A$14:$A$560,'RAPPORT-DETAIL'!A156,'DTR-DEC''18'!$J$14:$J$560)</f>
        <v>442</v>
      </c>
      <c r="AO156" s="568"/>
      <c r="AP156" s="568"/>
      <c r="AQ156" s="565">
        <f t="shared" ca="1" si="77"/>
        <v>15653.85</v>
      </c>
      <c r="AR156" s="1174">
        <f t="shared" ca="1" si="78"/>
        <v>0.76462890670793171</v>
      </c>
      <c r="AS156" s="1174"/>
      <c r="AT156" s="1174"/>
      <c r="AU156" s="1374"/>
    </row>
    <row r="157" spans="1:47" ht="32.5">
      <c r="A157" s="507" t="s">
        <v>331</v>
      </c>
      <c r="B157" s="1124" t="s">
        <v>522</v>
      </c>
      <c r="C157" s="1125" t="s">
        <v>523</v>
      </c>
      <c r="D157" s="1126" t="s">
        <v>491</v>
      </c>
      <c r="E157" s="435" t="s">
        <v>44</v>
      </c>
      <c r="F157" s="1025">
        <v>1</v>
      </c>
      <c r="G157" s="1025">
        <v>750</v>
      </c>
      <c r="H157" s="1128">
        <v>0.3</v>
      </c>
      <c r="I157" s="1027">
        <f>(F157*G157*H157)*12</f>
        <v>2700</v>
      </c>
      <c r="J157" s="1028">
        <v>1</v>
      </c>
      <c r="K157" s="1028">
        <v>750</v>
      </c>
      <c r="L157" s="1129">
        <v>0.3</v>
      </c>
      <c r="M157" s="1129"/>
      <c r="N157" s="1129"/>
      <c r="O157" s="1027">
        <f>(J157*K157*L157)*12</f>
        <v>2700</v>
      </c>
      <c r="P157" s="1027"/>
      <c r="Q157" s="1027"/>
      <c r="R157" s="1130">
        <f t="shared" si="76"/>
        <v>5400</v>
      </c>
      <c r="S157" s="865">
        <f>I157/$C$4</f>
        <v>2076.9230769230767</v>
      </c>
      <c r="T157" s="590">
        <f>O157/$C$4</f>
        <v>2076.9230769230767</v>
      </c>
      <c r="U157" s="590">
        <f>S157+T157</f>
        <v>4153.8461538461534</v>
      </c>
      <c r="V157" s="477"/>
      <c r="W157" s="568">
        <f>SUMIF('DTR OCT-DEC''16'!$A$12:$A$306,'RAPPORT-DETAIL'!A157,'DTR OCT-DEC''16'!$J$12:$J$306)</f>
        <v>175</v>
      </c>
      <c r="X157" s="568">
        <f>SUMIF('DTR JAN-MAR17'!$A$12:$A$507,'RAPPORT-DETAIL'!A157,'DTR JAN-MAR17'!$J$12:$J$507)</f>
        <v>670</v>
      </c>
      <c r="Y157" s="568">
        <f>SUMIF('DTR APR-MAY''17'!$A$12:$A$419,'RAPPORT-DETAIL'!A157,'DTR APR-MAY''17'!$J$12:$J$419)</f>
        <v>702.5</v>
      </c>
      <c r="Z157" s="568">
        <f>SUMIF('DTR JUNE''17'!$A$12:$A$233,'RAPPORT-DETAIL'!A157,'DTR JUNE''17'!$J$12:$J$233)</f>
        <v>128</v>
      </c>
      <c r="AA157" s="568">
        <f>SUMIF('DTR JULY-AUGUST''17'!$A$12:$A$498,'RAPPORT-DETAIL'!A157,'DTR JULY-AUGUST''17'!$J$12:$J$498)</f>
        <v>707.65</v>
      </c>
      <c r="AB157" s="568">
        <f>SUMIF('DTR SEPTEMBER''17'!$A$12:$A$303,'RAPPORT-DETAIL'!A157,'DTR SEPTEMBER''17'!$J$12:$J$303)</f>
        <v>210</v>
      </c>
      <c r="AC157" s="568">
        <f>SUMIF('DTR OCT-NOV''17'!$A$12:$A$441,'RAPPORT-DETAIL'!A157,'DTR OCT-NOV''17'!$J$12:$J$441)</f>
        <v>132.02000000000001</v>
      </c>
      <c r="AD157" s="568">
        <f>SUMIF('DRT DEC''17'!$A$12:$A$306,'RAPPORT-DETAIL'!A157,'DRT DEC''17'!$J$12:$J$306)</f>
        <v>125</v>
      </c>
      <c r="AE157" s="568">
        <f>SUMIF('DTR JAN-FEB 2018'!$A$12:$A$448,'RAPPORT-DETAIL'!A157,'DTR JAN-FEB 2018'!$J$12:$J$448)</f>
        <v>300</v>
      </c>
      <c r="AF157" s="568">
        <f>SUMIF('DTR MARCH''18'!$A$12:$A$265,'RAPPORT-DETAIL'!A157,'DTR MARCH''18'!$J$12:$J$265)</f>
        <v>400</v>
      </c>
      <c r="AG157" s="568">
        <f>SUMIF('DTR APRIL''18'!$A$12:$A$206,'RAPPORT-DETAIL'!A157,'DTR APRIL''18'!$J$12:$J$206)</f>
        <v>248.6</v>
      </c>
      <c r="AH157" s="568">
        <f>SUMIF('DTR MAY''18'!A$12:$A$247,'RAPPORT-DETAIL'!A157,'DTR MAY''18'!$J$12:$J$247)</f>
        <v>200</v>
      </c>
      <c r="AI157" s="568">
        <f ca="1">SUMIF('DTR JUNE''18'!$A$12:$B$220,'RAPPORT-DETAIL'!A157,'DTR JUNE''18'!$J$12:$J$220)</f>
        <v>761.08999999999992</v>
      </c>
      <c r="AJ157" s="568">
        <f ca="1">SUMIF('DTR JULY''18'!$A$12:$B$253,'RAPPORT-DETAIL'!A157,'DTR JULY''18'!$J$12:$J$253)</f>
        <v>57.14</v>
      </c>
      <c r="AK157" s="568">
        <f>SUMIF('DTR AUGUST''18'!$A$12:$A$305,'RAPPORT-DETAIL'!A157,'DTR AUGUST''18'!$J$12:$J$305)</f>
        <v>50</v>
      </c>
      <c r="AL157" s="568">
        <f>SUMIF('DTR SEPTEMBER''18'!$A$12:$A$302,'RAPPORT-DETAIL'!A157,'DTR SEPTEMBER''18'!$J$12:$J$302)</f>
        <v>125</v>
      </c>
      <c r="AM157" s="568">
        <f>SUMIF('DTR-OCT-NOV''18'!$A$16:$A$703,'RAPPORT-DETAIL'!A157:A293,'DTR-OCT-NOV''18'!$J$16:$J$703)</f>
        <v>649.69999999999993</v>
      </c>
      <c r="AN157" s="568">
        <f>SUMIF('DTR-DEC''18'!$A$14:$A$560,'RAPPORT-DETAIL'!A157,'DTR-DEC''18'!$J$14:$J$560)</f>
        <v>0</v>
      </c>
      <c r="AO157" s="568"/>
      <c r="AP157" s="568"/>
      <c r="AQ157" s="565">
        <f t="shared" ca="1" si="77"/>
        <v>5641.7</v>
      </c>
      <c r="AR157" s="1174">
        <f t="shared" ca="1" si="78"/>
        <v>1.0447592592592592</v>
      </c>
      <c r="AS157" s="1174"/>
      <c r="AT157" s="1174"/>
      <c r="AU157" s="1374"/>
    </row>
    <row r="158" spans="1:47" ht="16" thickBot="1">
      <c r="A158" s="509"/>
      <c r="B158" s="1124"/>
      <c r="C158" s="1125"/>
      <c r="D158" s="1126"/>
      <c r="E158" s="435"/>
      <c r="F158" s="1025"/>
      <c r="G158" s="1025"/>
      <c r="H158" s="1128"/>
      <c r="I158" s="1027"/>
      <c r="J158" s="1028"/>
      <c r="K158" s="1028"/>
      <c r="L158" s="1129"/>
      <c r="M158" s="1129"/>
      <c r="N158" s="1129"/>
      <c r="O158" s="1027"/>
      <c r="P158" s="1027"/>
      <c r="Q158" s="1027"/>
      <c r="R158" s="1130"/>
      <c r="S158" s="864">
        <f>I158/$C$4</f>
        <v>0</v>
      </c>
      <c r="T158" s="591">
        <f>O158/$C$4</f>
        <v>0</v>
      </c>
      <c r="U158" s="591">
        <f>S158+T158</f>
        <v>0</v>
      </c>
      <c r="V158" s="515">
        <f>V157+V156+V155</f>
        <v>0</v>
      </c>
      <c r="W158" s="1130"/>
      <c r="X158" s="1130"/>
      <c r="Y158" s="1130"/>
      <c r="Z158" s="1130"/>
      <c r="AA158" s="1130"/>
      <c r="AB158" s="1130"/>
      <c r="AC158" s="1130"/>
      <c r="AD158" s="1130"/>
      <c r="AE158" s="1130"/>
      <c r="AF158" s="1130"/>
      <c r="AG158" s="1130"/>
      <c r="AH158" s="1130"/>
      <c r="AI158" s="1130"/>
      <c r="AJ158" s="1130"/>
      <c r="AK158" s="1130"/>
      <c r="AL158" s="1130">
        <f>AK158-'[4]MOB NGIA  Za Makubaliano'!BQ158</f>
        <v>0</v>
      </c>
      <c r="AM158" s="1130"/>
      <c r="AN158" s="1130"/>
      <c r="AO158" s="1130"/>
      <c r="AP158" s="1130"/>
      <c r="AQ158" s="1130"/>
      <c r="AR158" s="1174" t="e">
        <f t="shared" si="78"/>
        <v>#DIV/0!</v>
      </c>
      <c r="AS158" s="1174"/>
      <c r="AT158" s="1174"/>
      <c r="AU158" s="1374"/>
    </row>
    <row r="159" spans="1:47" ht="13">
      <c r="A159" s="509"/>
      <c r="B159" s="481" t="s">
        <v>524</v>
      </c>
      <c r="C159" s="1145" t="s">
        <v>524</v>
      </c>
      <c r="D159" s="1146"/>
      <c r="E159" s="1146"/>
      <c r="F159" s="481"/>
      <c r="G159" s="1461"/>
      <c r="H159" s="1461"/>
      <c r="I159" s="1147">
        <f>SUM(I142:I158)</f>
        <v>59947.839999999997</v>
      </c>
      <c r="J159" s="1147"/>
      <c r="K159" s="1147"/>
      <c r="L159" s="1147"/>
      <c r="M159" s="1147"/>
      <c r="N159" s="1147"/>
      <c r="O159" s="1147">
        <f>SUM(O142:O158)</f>
        <v>58387.839999999997</v>
      </c>
      <c r="P159" s="1147"/>
      <c r="Q159" s="1147"/>
      <c r="R159" s="1147">
        <f>SUM(R142:R158)</f>
        <v>118335.67999999999</v>
      </c>
      <c r="W159" s="1147">
        <f>SUM(W142:W158)</f>
        <v>7963.7699999999986</v>
      </c>
      <c r="X159" s="1147">
        <f t="shared" ref="X159:AQ159" si="79">SUM(X142:X158)</f>
        <v>11071.890000000001</v>
      </c>
      <c r="Y159" s="1147">
        <f t="shared" si="79"/>
        <v>12510.54</v>
      </c>
      <c r="Z159" s="1147">
        <f t="shared" si="79"/>
        <v>6947.27</v>
      </c>
      <c r="AA159" s="1147">
        <f t="shared" si="79"/>
        <v>10271.91</v>
      </c>
      <c r="AB159" s="1147">
        <f t="shared" si="79"/>
        <v>4119.9799999999996</v>
      </c>
      <c r="AC159" s="1147">
        <f t="shared" si="79"/>
        <v>7038.51</v>
      </c>
      <c r="AD159" s="1147">
        <f t="shared" si="79"/>
        <v>8864.2000000000007</v>
      </c>
      <c r="AE159" s="1147">
        <f>SUM(AE142:AE158)</f>
        <v>8532.840000000002</v>
      </c>
      <c r="AF159" s="1147">
        <f>SUM(AF142:AF158)</f>
        <v>3233.2200000000003</v>
      </c>
      <c r="AG159" s="1147">
        <f>SUM(AG142:AG158)</f>
        <v>1839.3400000000001</v>
      </c>
      <c r="AH159" s="1147">
        <f>SUM(AH142:AH158)</f>
        <v>3895.5499999999997</v>
      </c>
      <c r="AI159" s="1147">
        <f t="shared" ca="1" si="79"/>
        <v>3839.7</v>
      </c>
      <c r="AJ159" s="1147">
        <f ca="1">SUM(AJ142:AJ158)</f>
        <v>2035.1300000000003</v>
      </c>
      <c r="AK159" s="1147">
        <f>SUM(AK142:AK158)</f>
        <v>3926.55</v>
      </c>
      <c r="AL159" s="1147">
        <f>SUM(AL142:AL158)</f>
        <v>3119.6799999999994</v>
      </c>
      <c r="AM159" s="1147">
        <f t="shared" si="79"/>
        <v>36357.37999999999</v>
      </c>
      <c r="AN159" s="1147">
        <f>SUM(AN142:AN158)</f>
        <v>-8293.5800000000017</v>
      </c>
      <c r="AO159" s="1147"/>
      <c r="AP159" s="1147"/>
      <c r="AQ159" s="1147">
        <f t="shared" ca="1" si="79"/>
        <v>127273.88000000002</v>
      </c>
      <c r="AR159" s="649">
        <f t="shared" ca="1" si="78"/>
        <v>1.075532586621381</v>
      </c>
      <c r="AS159" s="649"/>
      <c r="AT159" s="649"/>
      <c r="AU159" s="1374"/>
    </row>
    <row r="160" spans="1:47" ht="13">
      <c r="A160" s="509"/>
      <c r="B160" s="502" t="s">
        <v>525</v>
      </c>
      <c r="C160" s="1153" t="s">
        <v>525</v>
      </c>
      <c r="D160" s="1134"/>
      <c r="E160" s="1135"/>
      <c r="F160" s="488"/>
      <c r="G160" s="488"/>
      <c r="H160" s="488"/>
      <c r="I160" s="1136">
        <f>I159+I140+I136+I132+I128+I125+I121</f>
        <v>311283.08</v>
      </c>
      <c r="J160" s="1136"/>
      <c r="K160" s="1136"/>
      <c r="L160" s="1136"/>
      <c r="M160" s="1136"/>
      <c r="N160" s="1136">
        <f>N159+N140+N136+N132+N128+N125+N121</f>
        <v>0</v>
      </c>
      <c r="O160" s="1136">
        <f>O159+O140+O136+O132+O128+O125+O121</f>
        <v>337910.14540000004</v>
      </c>
      <c r="P160" s="1136"/>
      <c r="Q160" s="1136"/>
      <c r="R160" s="1136">
        <f>R159+R140+R136+R132+R128+R125+R121</f>
        <v>649193.2254</v>
      </c>
      <c r="W160" s="1136">
        <f t="shared" ref="W160:AQ160" si="80">W159+W140+W136+W132+W128+W125+W121</f>
        <v>20073.729999999996</v>
      </c>
      <c r="X160" s="1136">
        <f t="shared" si="80"/>
        <v>34263.39</v>
      </c>
      <c r="Y160" s="1136">
        <f t="shared" si="80"/>
        <v>58700.250000000007</v>
      </c>
      <c r="Z160" s="1136">
        <f t="shared" si="80"/>
        <v>14447.530000000002</v>
      </c>
      <c r="AA160" s="1136">
        <f t="shared" si="80"/>
        <v>30364.99</v>
      </c>
      <c r="AB160" s="1136">
        <f t="shared" si="80"/>
        <v>64069.78</v>
      </c>
      <c r="AC160" s="1136">
        <f t="shared" si="80"/>
        <v>51535.830000000009</v>
      </c>
      <c r="AD160" s="1136">
        <f t="shared" si="80"/>
        <v>37069.449999999997</v>
      </c>
      <c r="AE160" s="1136">
        <f>AE159+AE140+AE136+AE132+AE128+AE125+AE121</f>
        <v>59304.350000000006</v>
      </c>
      <c r="AF160" s="1136">
        <f>AF159+AF140+AF136+AF132+AF128+AF125+AF121</f>
        <v>11910.779999999999</v>
      </c>
      <c r="AG160" s="1136">
        <f>AG159+AG140+AG136+AG132+AG128+AG125+AG121</f>
        <v>24651.890000000003</v>
      </c>
      <c r="AH160" s="1136">
        <f>AH159+AH140+AH136+AH132+AH128+AH125+AH121</f>
        <v>41090.610000000008</v>
      </c>
      <c r="AI160" s="1136">
        <f t="shared" ca="1" si="80"/>
        <v>13507.14</v>
      </c>
      <c r="AJ160" s="1136">
        <f ca="1">AJ159+AJ140+AJ136+AJ132+AJ128+AJ125+AJ121</f>
        <v>31212.080000000002</v>
      </c>
      <c r="AK160" s="1136">
        <f>AK159+AK140+AK136+AK132+AK128+AK125+AK121</f>
        <v>65776.789999999994</v>
      </c>
      <c r="AL160" s="1136">
        <f>AL159+AL140+AL136+AL132+AL128+AL125+AL121</f>
        <v>38839.85</v>
      </c>
      <c r="AM160" s="1136">
        <f t="shared" si="80"/>
        <v>68253.729999999981</v>
      </c>
      <c r="AN160" s="1136">
        <f t="shared" si="80"/>
        <v>8953.0800000000017</v>
      </c>
      <c r="AO160" s="1136"/>
      <c r="AP160" s="1136"/>
      <c r="AQ160" s="1136">
        <f t="shared" ca="1" si="80"/>
        <v>674025.25</v>
      </c>
      <c r="AR160" s="650">
        <f t="shared" ca="1" si="78"/>
        <v>1.0382505910851114</v>
      </c>
      <c r="AS160" s="650"/>
      <c r="AT160" s="650"/>
      <c r="AU160" s="1374"/>
    </row>
    <row r="161" spans="1:47" s="860" customFormat="1" ht="15.5">
      <c r="A161" s="563">
        <v>300</v>
      </c>
      <c r="B161" s="1124"/>
      <c r="C161" s="1125" t="s">
        <v>531</v>
      </c>
      <c r="D161" s="1126"/>
      <c r="E161" s="435" t="s">
        <v>44</v>
      </c>
      <c r="F161" s="1025">
        <v>1</v>
      </c>
      <c r="G161" s="1025"/>
      <c r="H161" s="1128"/>
      <c r="I161" s="1027"/>
      <c r="J161" s="1028"/>
      <c r="K161" s="1028"/>
      <c r="L161" s="1129"/>
      <c r="M161" s="1129"/>
      <c r="N161" s="1129"/>
      <c r="O161" s="1027"/>
      <c r="P161" s="1027"/>
      <c r="Q161" s="1027"/>
      <c r="R161" s="1130"/>
      <c r="U161" s="863"/>
      <c r="W161" s="568">
        <f>SUMIF('DTR OCT-DEC''16'!$A$12:$A$306,'RAPPORT-DETAIL'!A161,'DTR OCT-DEC''16'!$J$12:$J$306)</f>
        <v>0</v>
      </c>
      <c r="X161" s="568">
        <f>SUMIF('DTR JAN-MAR17'!$A$12:$A$507,'RAPPORT-DETAIL'!A161,'DTR JAN-MAR17'!$J$12:$J$507)</f>
        <v>0</v>
      </c>
      <c r="Y161" s="568">
        <f>SUMIF('DTR APR-MAY''17'!$A$12:$A$419,'RAPPORT-DETAIL'!A161,'DTR APR-MAY''17'!$J$12:$J$419)</f>
        <v>0</v>
      </c>
      <c r="Z161" s="568">
        <f>SUMIF('DTR JUNE''17'!$A$12:$A$233,'RAPPORT-DETAIL'!A161,'DTR JUNE''17'!$J$12:$J$233)</f>
        <v>0</v>
      </c>
      <c r="AA161" s="568">
        <f>SUMIF('DTR JULY-AUGUST''17'!$A$12:$A$498,'RAPPORT-DETAIL'!A161,'DTR JULY-AUGUST''17'!$J$12:$J$498)</f>
        <v>0</v>
      </c>
      <c r="AB161" s="568">
        <v>0</v>
      </c>
      <c r="AC161" s="568">
        <v>0</v>
      </c>
      <c r="AD161" s="568">
        <v>0</v>
      </c>
      <c r="AE161" s="568"/>
      <c r="AF161" s="568">
        <f>SUMIF('DTR MARCH''18'!$A$12:$A$265,'RAPPORT-DETAIL'!A161,'DTR MARCH''18'!$J$12:$J$265)</f>
        <v>0</v>
      </c>
      <c r="AG161" s="568">
        <v>0</v>
      </c>
      <c r="AH161" s="568">
        <v>0</v>
      </c>
      <c r="AI161" s="568">
        <f ca="1">SUMIF('DTR JUNE''18'!$A$12:$B$220,'RAPPORT-DETAIL'!A161,'DTR JUNE''18'!$J$12:$J$220)</f>
        <v>0</v>
      </c>
      <c r="AJ161" s="568">
        <v>0</v>
      </c>
      <c r="AK161" s="568">
        <v>0</v>
      </c>
      <c r="AL161" s="568">
        <v>0</v>
      </c>
      <c r="AM161" s="568">
        <v>0</v>
      </c>
      <c r="AN161" s="568"/>
      <c r="AO161" s="568"/>
      <c r="AP161" s="568"/>
      <c r="AQ161" s="565">
        <f ca="1">SUM(W161:AM161)</f>
        <v>0</v>
      </c>
      <c r="AR161" s="1174" t="e">
        <f t="shared" ca="1" si="78"/>
        <v>#DIV/0!</v>
      </c>
      <c r="AS161" s="1174"/>
      <c r="AT161" s="1174"/>
      <c r="AU161" s="1374"/>
    </row>
    <row r="162" spans="1:47" ht="13">
      <c r="A162" s="509"/>
      <c r="B162" s="504"/>
      <c r="C162" s="1154" t="s">
        <v>530</v>
      </c>
      <c r="D162" s="1155"/>
      <c r="E162" s="1156"/>
      <c r="F162" s="474"/>
      <c r="G162" s="474"/>
      <c r="H162" s="474"/>
      <c r="I162" s="1157">
        <f>I160+I106</f>
        <v>704884.67999999993</v>
      </c>
      <c r="J162" s="1157"/>
      <c r="K162" s="1157"/>
      <c r="L162" s="1157"/>
      <c r="M162" s="1370">
        <v>0.25</v>
      </c>
      <c r="N162" s="1157">
        <f>N160+N106</f>
        <v>76231.5</v>
      </c>
      <c r="O162" s="1158">
        <f>O160+O106</f>
        <v>1041993.0134000001</v>
      </c>
      <c r="P162" s="651">
        <v>0.25</v>
      </c>
      <c r="Q162" s="1157">
        <f>Q160+Q106</f>
        <v>153186.75</v>
      </c>
      <c r="R162" s="1158">
        <f>R160+R161+R106</f>
        <v>1746877.6933999998</v>
      </c>
      <c r="S162" s="860"/>
      <c r="T162" s="860"/>
      <c r="U162" s="863"/>
      <c r="W162" s="1158">
        <f t="shared" ref="W162:AQ162" si="81">W160+W161+W106</f>
        <v>29055.999999999996</v>
      </c>
      <c r="X162" s="1158">
        <f t="shared" si="81"/>
        <v>61251.45</v>
      </c>
      <c r="Y162" s="1158">
        <f t="shared" si="81"/>
        <v>106450.33000000002</v>
      </c>
      <c r="Z162" s="1158">
        <f t="shared" si="81"/>
        <v>21618.57</v>
      </c>
      <c r="AA162" s="1158">
        <f t="shared" si="81"/>
        <v>50125.65</v>
      </c>
      <c r="AB162" s="1158">
        <f t="shared" si="81"/>
        <v>157450.26999999999</v>
      </c>
      <c r="AC162" s="1158">
        <f t="shared" si="81"/>
        <v>115032.81</v>
      </c>
      <c r="AD162" s="1158">
        <f t="shared" si="81"/>
        <v>83204.7</v>
      </c>
      <c r="AE162" s="1158">
        <f>AE160+AE161+AE106</f>
        <v>144737.70000000001</v>
      </c>
      <c r="AF162" s="1158">
        <f>AF160+AF161+AF106</f>
        <v>20962</v>
      </c>
      <c r="AG162" s="1158">
        <f>AG160+AG161+AG106</f>
        <v>80963.73</v>
      </c>
      <c r="AH162" s="1158">
        <f>AH160+AH161+AH106</f>
        <v>64540.530000000006</v>
      </c>
      <c r="AI162" s="1158">
        <f t="shared" ca="1" si="81"/>
        <v>21158.39</v>
      </c>
      <c r="AJ162" s="1158">
        <f ca="1">AJ160+AJ161+AJ106</f>
        <v>83517.7</v>
      </c>
      <c r="AK162" s="1158">
        <f>AK160+AK161+AK106</f>
        <v>195097.315</v>
      </c>
      <c r="AL162" s="1158">
        <f>AL160+AL161+AL106</f>
        <v>75751.255000000005</v>
      </c>
      <c r="AM162" s="1158">
        <f t="shared" si="81"/>
        <v>295118.88999999996</v>
      </c>
      <c r="AN162" s="1158">
        <f>AN160+AN161+AN106</f>
        <v>104106.21435294118</v>
      </c>
      <c r="AO162" s="651">
        <v>0.25</v>
      </c>
      <c r="AP162" s="1158">
        <f>AP160+AP161+AP106</f>
        <v>229418.25</v>
      </c>
      <c r="AQ162" s="1158">
        <f t="shared" ca="1" si="81"/>
        <v>1710143.5043529412</v>
      </c>
      <c r="AR162" s="651">
        <f t="shared" ca="1" si="78"/>
        <v>0.97897151633119672</v>
      </c>
      <c r="AS162" s="1371">
        <v>0.25</v>
      </c>
      <c r="AT162" s="1158">
        <f ca="1">AT160+AT161+AT106</f>
        <v>218044.4410882353</v>
      </c>
      <c r="AU162" s="1374"/>
    </row>
    <row r="163" spans="1:47" ht="16" thickBot="1">
      <c r="A163" s="507" t="s">
        <v>332</v>
      </c>
      <c r="B163" s="505" t="s">
        <v>526</v>
      </c>
      <c r="C163" s="1159" t="s">
        <v>526</v>
      </c>
      <c r="D163" s="1160" t="s">
        <v>526</v>
      </c>
      <c r="E163" s="1161" t="s">
        <v>44</v>
      </c>
      <c r="F163" s="476"/>
      <c r="G163" s="476"/>
      <c r="H163" s="476"/>
      <c r="I163" s="1162">
        <f>I162*0.07</f>
        <v>49341.927600000003</v>
      </c>
      <c r="J163" s="1162"/>
      <c r="K163" s="1162"/>
      <c r="L163" s="1162"/>
      <c r="M163" s="1162"/>
      <c r="N163" s="1162"/>
      <c r="O163" s="1163">
        <f>O162*0.07</f>
        <v>72939.510938000007</v>
      </c>
      <c r="P163" s="1163"/>
      <c r="Q163" s="1163"/>
      <c r="R163" s="1130">
        <f>I163+O163</f>
        <v>122281.43853800002</v>
      </c>
      <c r="S163" s="860"/>
      <c r="T163" s="860"/>
      <c r="U163" s="863"/>
      <c r="W163" s="568">
        <f>SUMIF('DTR OCT-DEC''16'!$A$12:$A$306,'RAPPORT-DETAIL'!A163,'DTR OCT-DEC''16'!$J$12:$J$306)</f>
        <v>1887.63</v>
      </c>
      <c r="X163" s="568">
        <f>SUMIF('DTR JAN-MAR17'!$A$12:$A$507,'RAPPORT-DETAIL'!A163,'DTR JAN-MAR17'!$J$12:$J$507)</f>
        <v>4287.6899999999996</v>
      </c>
      <c r="Y163" s="568">
        <f>SUMIF('DTR APR-MAY''17'!$A$12:$A$419,'RAPPORT-DETAIL'!A163,'DTR APR-MAY''17'!$J$12:$J$419)</f>
        <v>7635.8799999999992</v>
      </c>
      <c r="Z163" s="568">
        <f>SUMIF('DTR JUNE''17'!$A$12:$A$233,'RAPPORT-DETAIL'!A163,'DTR JUNE''17'!$J$12:$J$233)</f>
        <v>1513.3</v>
      </c>
      <c r="AA163" s="568">
        <f>SUMIF('DTR JULY-AUGUST''17'!$A$12:$A$498,'RAPPORT-DETAIL'!A163,'DTR JULY-AUGUST''17'!$J$12:$J$498)</f>
        <v>3661.12</v>
      </c>
      <c r="AB163" s="568">
        <f>SUMIF('DTR SEPTEMBER''17'!$A$12:$A$303,'RAPPORT-DETAIL'!A163,'DTR SEPTEMBER''17'!$J$12:$J$303)</f>
        <v>11020.02</v>
      </c>
      <c r="AC163" s="568">
        <f>SUMIF('DTR OCT-NOV''17'!$A$12:$A$441,'RAPPORT-DETAIL'!A163,'DTR OCT-NOV''17'!$J$12:$J$441)</f>
        <v>8119.44</v>
      </c>
      <c r="AD163" s="568">
        <f>SUMIF('DRT DEC''17'!$A$12:$A$306,'RAPPORT-DETAIL'!A163,'DRT DEC''17'!$J$12:$J$306)</f>
        <v>5845.52</v>
      </c>
      <c r="AE163" s="568">
        <f>SUMIF('DTR JAN-FEB 2018'!$A$12:$A$448,'RAPPORT-DETAIL'!A163,'DTR JAN-FEB 2018'!$J$12:$J$448)</f>
        <v>13874.59</v>
      </c>
      <c r="AF163" s="568">
        <f>SUMIF('DTR MARCH''18'!$A$12:$A$265,'RAPPORT-DETAIL'!A163,'DTR MARCH''18'!$J$12:$J$265)</f>
        <v>1469.26</v>
      </c>
      <c r="AG163" s="568">
        <f>SUMIF('DTR APRIL''18'!$A$12:$A$206,'RAPPORT-DETAIL'!A163,'DTR APRIL''18'!$J$12:$J$206)</f>
        <v>5831.73</v>
      </c>
      <c r="AH163" s="568">
        <f>SUMIF('DTR MAY''18'!A$12:$A$247,'RAPPORT-DETAIL'!A163,'DTR MAY''18'!$J$12:$J$247)</f>
        <v>20278.599999999999</v>
      </c>
      <c r="AI163" s="568">
        <f ca="1">SUMIF('DTR JUNE''18'!$A$12:$B$220,'RAPPORT-DETAIL'!A163,'DTR JUNE''18'!$J$12:$J$220)</f>
        <v>0</v>
      </c>
      <c r="AJ163" s="568">
        <f ca="1">SUMIF('DTR JULY''18'!$A$12:$B$253,'RAPPORT-DETAIL'!A163,'DTR JULY''18'!$J$12:$J$253)</f>
        <v>-2982.01</v>
      </c>
      <c r="AK163" s="568">
        <f>SUMIF('DTR AUGUST''18'!$A$12:$A$305,'RAPPORT-DETAIL'!A163,'DTR AUGUST''18'!$J$12:$J$305)</f>
        <v>5299.96</v>
      </c>
      <c r="AL163" s="568">
        <f>SUMIF('DTR SEPTEMBER''18'!$A$12:$A$302,'RAPPORT-DETAIL'!A163,'DTR SEPTEMBER''18'!$J$12:$J$302)</f>
        <v>13088.9</v>
      </c>
      <c r="AM163" s="568">
        <f>SUMIF('DTR-OCT-NOV''18'!$A$12:$A$685,'RAPPORT-DETAIL'!A163,'DTR-OCT-NOV''18'!$J$12:$J$685)</f>
        <v>15996.21</v>
      </c>
      <c r="AN163" s="568">
        <f>SUMIF('DTR-DEC''18'!$A$14:$A$560,'RAPPORT-DETAIL'!A163,'DTR-DEC''18'!$J$14:$J$560)</f>
        <v>2878.8000000000011</v>
      </c>
      <c r="AO163" s="568"/>
      <c r="AP163" s="568"/>
      <c r="AQ163" s="565">
        <f ca="1">SUM(W163:AN163)</f>
        <v>119706.64</v>
      </c>
      <c r="AR163" s="1174">
        <f t="shared" ca="1" si="78"/>
        <v>0.97894366823955969</v>
      </c>
      <c r="AS163" s="1411"/>
      <c r="AT163" s="1174"/>
      <c r="AU163" s="1374"/>
    </row>
    <row r="164" spans="1:47" ht="13.5" thickBot="1">
      <c r="A164" s="511"/>
      <c r="B164" s="512" t="s">
        <v>527</v>
      </c>
      <c r="C164" s="1164" t="s">
        <v>527</v>
      </c>
      <c r="D164" s="1165"/>
      <c r="E164" s="1166"/>
      <c r="F164" s="514"/>
      <c r="G164" s="514"/>
      <c r="H164" s="514"/>
      <c r="I164" s="1167">
        <f>I163+I162</f>
        <v>754226.60759999999</v>
      </c>
      <c r="J164" s="1167"/>
      <c r="K164" s="1167"/>
      <c r="L164" s="1167"/>
      <c r="M164" s="564">
        <v>0.25</v>
      </c>
      <c r="N164" s="1167">
        <f>N163+N162</f>
        <v>76231.5</v>
      </c>
      <c r="O164" s="1168">
        <f>O163+O162</f>
        <v>1114932.524338</v>
      </c>
      <c r="P164" s="564">
        <v>0.25</v>
      </c>
      <c r="Q164" s="1168">
        <f>Q163+Q162</f>
        <v>153186.75</v>
      </c>
      <c r="R164" s="1168">
        <f>R162+R163</f>
        <v>1869159.1319379997</v>
      </c>
      <c r="W164" s="1168">
        <f t="shared" ref="W164:AM164" si="82">W162+W163</f>
        <v>30943.629999999997</v>
      </c>
      <c r="X164" s="1168">
        <f t="shared" si="82"/>
        <v>65539.14</v>
      </c>
      <c r="Y164" s="1168">
        <f t="shared" si="82"/>
        <v>114086.21000000002</v>
      </c>
      <c r="Z164" s="1168">
        <f t="shared" si="82"/>
        <v>23131.87</v>
      </c>
      <c r="AA164" s="1168">
        <f t="shared" si="82"/>
        <v>53786.770000000004</v>
      </c>
      <c r="AB164" s="1168">
        <f t="shared" si="82"/>
        <v>168470.28999999998</v>
      </c>
      <c r="AC164" s="1168">
        <f t="shared" si="82"/>
        <v>123152.25</v>
      </c>
      <c r="AD164" s="1168">
        <f t="shared" si="82"/>
        <v>89050.22</v>
      </c>
      <c r="AE164" s="1168">
        <f>AE162+AE163</f>
        <v>158612.29</v>
      </c>
      <c r="AF164" s="1168">
        <f>AF162+AF163</f>
        <v>22431.26</v>
      </c>
      <c r="AG164" s="1168">
        <f>AG162+AG163</f>
        <v>86795.459999999992</v>
      </c>
      <c r="AH164" s="1168">
        <f>AH162+AH163</f>
        <v>84819.13</v>
      </c>
      <c r="AI164" s="1168">
        <f t="shared" ca="1" si="82"/>
        <v>21158.39</v>
      </c>
      <c r="AJ164" s="1168">
        <f ca="1">AJ162+AJ163</f>
        <v>80535.69</v>
      </c>
      <c r="AK164" s="1168">
        <f>AK162+AK163</f>
        <v>200397.27499999999</v>
      </c>
      <c r="AL164" s="1168">
        <f>AL162+AL163</f>
        <v>88840.154999999999</v>
      </c>
      <c r="AM164" s="1168">
        <f t="shared" si="82"/>
        <v>311115.09999999998</v>
      </c>
      <c r="AN164" s="1168">
        <f>AN162+AN163</f>
        <v>106985.01435294119</v>
      </c>
      <c r="AO164" s="564">
        <v>0.25</v>
      </c>
      <c r="AP164" s="1168">
        <f>AP162+AP163</f>
        <v>229418.25</v>
      </c>
      <c r="AQ164" s="640">
        <f ca="1">AQ162+AQ163</f>
        <v>1829850.1443529411</v>
      </c>
      <c r="AR164" s="1409">
        <f t="shared" ca="1" si="78"/>
        <v>0.97896969449342608</v>
      </c>
      <c r="AS164" s="1412">
        <v>0.25</v>
      </c>
      <c r="AT164" s="1410">
        <f ca="1">AT162+AT163</f>
        <v>218044.4410882353</v>
      </c>
      <c r="AU164" s="1374"/>
    </row>
    <row r="165" spans="1:47" ht="13">
      <c r="R165" s="863"/>
    </row>
    <row r="166" spans="1:47">
      <c r="AR166" s="1324"/>
      <c r="AS166" s="1324"/>
      <c r="AT166" s="1324"/>
    </row>
    <row r="167" spans="1:47" s="1235" customFormat="1">
      <c r="A167" s="1236"/>
      <c r="D167" s="1237"/>
      <c r="E167" s="1237"/>
      <c r="W167" s="1235">
        <v>30943.629999999997</v>
      </c>
      <c r="X167" s="1235">
        <v>65539.14</v>
      </c>
      <c r="Y167" s="1235">
        <v>114086.21000000002</v>
      </c>
      <c r="Z167" s="1235">
        <v>23131.87</v>
      </c>
      <c r="AA167" s="1235">
        <f>'DTR JULY-AUGUST''17'!J503</f>
        <v>53786.770000000077</v>
      </c>
      <c r="AB167" s="1235">
        <f>'DTR SEPTEMBER''17'!J309</f>
        <v>168470.28999999998</v>
      </c>
      <c r="AC167" s="1235">
        <f>'DTR OCT-NOV''17'!J447</f>
        <v>123152.25</v>
      </c>
      <c r="AD167" s="1235">
        <f>'DRT DEC''17'!J312</f>
        <v>89050.22</v>
      </c>
      <c r="AE167" s="1235">
        <f>'DTR JAN-FEB 2018'!J453</f>
        <v>158612.29000000015</v>
      </c>
      <c r="AF167" s="1235">
        <f>'DTR MARCH''18'!J270</f>
        <v>22431.26</v>
      </c>
      <c r="AG167" s="1235">
        <f>'DTR APRIL''18'!J211</f>
        <v>86795.46</v>
      </c>
      <c r="AH167" s="1235">
        <f>'DTR MAY''18'!J250</f>
        <v>84853.13000000015</v>
      </c>
      <c r="AI167" s="1235">
        <f>'DTR JUNE''18'!J226</f>
        <v>21158.560000000001</v>
      </c>
      <c r="AJ167" s="1235">
        <f>'DTR JULY''18'!J258</f>
        <v>80533.189999999537</v>
      </c>
      <c r="AK167" s="1276">
        <f>'DTR AUGUST''18'!J307</f>
        <v>200397.27499999997</v>
      </c>
      <c r="AL167" s="1276">
        <f>'DTR SEPTEMBER''18'!J306</f>
        <v>88840.155000000028</v>
      </c>
      <c r="AM167" s="1235">
        <f>'DTR-OCT-NOV''18'!J707</f>
        <v>311115.09999999998</v>
      </c>
      <c r="AN167" s="1235">
        <f>'DTR-DEC''18'!J562</f>
        <v>107205.00435294105</v>
      </c>
      <c r="AU167" s="1377"/>
    </row>
    <row r="168" spans="1:47">
      <c r="W168" s="1175">
        <f t="shared" ref="W168:AF168" si="83">W164-W167</f>
        <v>0</v>
      </c>
      <c r="X168" s="1175">
        <f t="shared" si="83"/>
        <v>0</v>
      </c>
      <c r="Y168" s="1175">
        <f t="shared" si="83"/>
        <v>0</v>
      </c>
      <c r="Z168" s="1175">
        <f t="shared" si="83"/>
        <v>0</v>
      </c>
      <c r="AA168" s="1175">
        <f t="shared" si="83"/>
        <v>-7.2759576141834259E-11</v>
      </c>
      <c r="AB168" s="1175">
        <f t="shared" si="83"/>
        <v>0</v>
      </c>
      <c r="AC168" s="1175">
        <f t="shared" si="83"/>
        <v>0</v>
      </c>
      <c r="AD168" s="1175">
        <f t="shared" si="83"/>
        <v>0</v>
      </c>
      <c r="AE168" s="1175">
        <f t="shared" si="83"/>
        <v>0</v>
      </c>
      <c r="AF168" s="1175">
        <f t="shared" si="83"/>
        <v>0</v>
      </c>
      <c r="AG168" s="1175">
        <f t="shared" ref="AG168:AN168" si="84">AG164-AG167</f>
        <v>0</v>
      </c>
      <c r="AH168" s="1175">
        <f t="shared" si="84"/>
        <v>-34.000000000145519</v>
      </c>
      <c r="AI168" s="1175">
        <f t="shared" ca="1" si="84"/>
        <v>-0.17000000000189175</v>
      </c>
      <c r="AJ168" s="1270">
        <f t="shared" ca="1" si="84"/>
        <v>2.5000000004656613</v>
      </c>
      <c r="AK168" s="1270">
        <f t="shared" si="84"/>
        <v>0</v>
      </c>
      <c r="AL168" s="1270">
        <f t="shared" si="84"/>
        <v>0</v>
      </c>
      <c r="AM168" s="1270">
        <f t="shared" si="84"/>
        <v>0</v>
      </c>
      <c r="AN168" s="1270">
        <f t="shared" si="84"/>
        <v>-219.98999999985972</v>
      </c>
      <c r="AO168" s="1270"/>
      <c r="AP168" s="1270"/>
      <c r="AR168" s="1324"/>
      <c r="AS168" s="1324"/>
      <c r="AT168" s="1324"/>
    </row>
    <row r="170" spans="1:47">
      <c r="AJ170" s="1235"/>
      <c r="AK170" s="1235"/>
      <c r="AL170" s="1235"/>
      <c r="AM170" s="1235"/>
      <c r="AN170" s="1235"/>
      <c r="AO170" s="1235"/>
      <c r="AP170" s="1235"/>
    </row>
    <row r="171" spans="1:47">
      <c r="AG171" s="1249"/>
      <c r="AH171" s="1249"/>
      <c r="AI171" s="1249"/>
    </row>
  </sheetData>
  <autoFilter ref="A25:AU171" xr:uid="{00000000-0009-0000-0000-000024000000}"/>
  <mergeCells count="17">
    <mergeCell ref="C17:C19"/>
    <mergeCell ref="B60:B64"/>
    <mergeCell ref="AA24:AB24"/>
    <mergeCell ref="AR24:AR25"/>
    <mergeCell ref="B28:B39"/>
    <mergeCell ref="B41:B45"/>
    <mergeCell ref="B47:B49"/>
    <mergeCell ref="B53:B58"/>
    <mergeCell ref="W22:AB22"/>
    <mergeCell ref="AC22:AM22"/>
    <mergeCell ref="W23:Y23"/>
    <mergeCell ref="B71:B86"/>
    <mergeCell ref="G125:H125"/>
    <mergeCell ref="G140:H140"/>
    <mergeCell ref="G159:H159"/>
    <mergeCell ref="Y24:Z24"/>
    <mergeCell ref="B66:B67"/>
  </mergeCells>
  <dataValidations count="14">
    <dataValidation type="textLength" errorStyle="information" allowBlank="1" showInputMessage="1" error="XLBVal:2=0_x000d__x000a_" sqref="AQ161:AT161 AQ142:AT157 AQ109:AT120 AQ28:AT39 AQ41:AT45 AQ47:AT49 AQ53:AT58 AQ66:AT67 AQ88:AT88 AQ127:AT127 AQ138:AT139 AQ60:AT64 AQ71:AT86 AQ134:AT135 AQ163:AT163 AR123:AT124 AQ92:AT102" xr:uid="{00000000-0002-0000-2400-000000000000}">
      <formula1>0</formula1>
      <formula2>300</formula2>
    </dataValidation>
    <dataValidation allowBlank="1" showErrorMessage="1" sqref="S95:V96 S55:V55 S76:V76 C53:C64 C71:C74 S89:U89 A53:A64 A71:A88 A66:A67 B66 C29:C51 A28:A45 E100:R100 D104:R105 C26 B28 B40:B41 C76:C77 B50:B51 B53 B87:C88 A91:C109 A47:A51 B47 B59:B60 C79:C85 B71 A151:C159 B111:C121 A161:C161 A111:A150 B123:C150 C89:C90 W104:AT105 B65:C65 C66:C69 E60:R60" xr:uid="{00000000-0002-0000-2400-000001000000}"/>
    <dataValidation allowBlank="1" showInputMessage="1" showErrorMessage="1" promptTitle="Budget Holder" prompt="Name of the International Alert Budget Holder that holds the budget for this project._x000a_Please do NOT delete this row!" sqref="C9" xr:uid="{00000000-0002-0000-2400-000002000000}"/>
    <dataValidation allowBlank="1" showInputMessage="1" showErrorMessage="1" promptTitle="Currency Rate (from table)" prompt="Please do not change the rate here!_x000a__x000a_Please fill in the countervalue of GBP 1 with an accuracy of up to 5 digits in the table to the extreme right (Starting at column IO)_x000a__x000a_Please do not delete this row or any row below row 30!" sqref="C4" xr:uid="{00000000-0002-0000-2400-000003000000}"/>
    <dataValidation allowBlank="1" showInputMessage="1" showErrorMessage="1" promptTitle="Exchange Rate, Source and Policy" prompt="IA uses reliable sources, such as oanda.com and xe.com to base its exchange rates on._x000a_IA also takes into account factors such as the volatility of the currency exchange rate (against the GBP) over past periods with a duration comparable to the proposed." sqref="A4:B4" xr:uid="{00000000-0002-0000-2400-000004000000}"/>
    <dataValidation allowBlank="1" showInputMessage="1" showErrorMessage="1" promptTitle="Base Currency" prompt="Please do not change Base Currency_x000a_Do NOT delete this row!" sqref="C2:C3" xr:uid="{00000000-0002-0000-2400-000005000000}"/>
    <dataValidation allowBlank="1" showInputMessage="1" showErrorMessage="1" promptTitle="Name Donor" prompt="Please fill in the name of the donor/funder._x000a_Do NOT delete this row or any other rows above row 30!" sqref="C1" xr:uid="{00000000-0002-0000-2400-000006000000}"/>
    <dataValidation type="decimal" allowBlank="1" showInputMessage="1" showErrorMessage="1" promptTitle="General Overheads Contribution" prompt="Please fill in the General contribution to overheads as a percentage of the total budget -before overheads-_x000a_Do NOT delete this row!" sqref="C13" xr:uid="{00000000-0002-0000-2400-000007000000}">
      <formula1>0.05</formula1>
      <formula2>0.4</formula2>
    </dataValidation>
    <dataValidation operator="greaterThan" allowBlank="1" showInputMessage="1" showErrorMessage="1" promptTitle="Project Period" prompt="Please enter the project's implementation period into this cell._x000a_Please use the format MMM-YY-MMM-YY_x000a_Do NOT delete this row!" sqref="C11" xr:uid="{00000000-0002-0000-2400-000008000000}"/>
    <dataValidation allowBlank="1" showInputMessage="1" showErrorMessage="1" promptTitle="Project Title" prompt="Name of the International Alert Project that is proposed to the donor with this budget._x000a_Please do NOT delete this row!" sqref="C10" xr:uid="{00000000-0002-0000-2400-000009000000}"/>
    <dataValidation allowBlank="1" showInputMessage="1" showErrorMessage="1" promptTitle="Programme Manager" prompt="Name of the International Alert Programme manager that implements this project._x000a_Please do NOT delete this row!" sqref="C8" xr:uid="{00000000-0002-0000-2400-00000A000000}"/>
    <dataValidation allowBlank="1" showInputMessage="1" showErrorMessage="1" promptTitle="International Alert Programme" prompt="Please fill in the name of the International Alert Programme that carries out the project._x000a_Please do NOT delete the row!" sqref="C7" xr:uid="{00000000-0002-0000-2400-00000B000000}"/>
    <dataValidation allowBlank="1" showInputMessage="1" showErrorMessage="1" promptTitle="Fund Code International Alert" prompt="Please fill in the allocated Fund Code after the project has been funded._x000a_During the application process this row can be grouped and collapsed._x000a_Please do NOT delete the row!" sqref="C6" xr:uid="{00000000-0002-0000-2400-00000C000000}"/>
    <dataValidation allowBlank="1" showInputMessage="1" showErrorMessage="1" promptTitle="Project Code Funder" prompt="Usually allocated by the funder as part of the grant contract._x000a_During the application process this row can usually be grouped and collapsed._x000a_Please do NOT delete the row!" sqref="C5" xr:uid="{00000000-0002-0000-2400-00000D000000}"/>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EAFC1-026C-4675-8015-68E403103BA4}">
  <dimension ref="B1:H32"/>
  <sheetViews>
    <sheetView tabSelected="1" topLeftCell="A4" workbookViewId="0">
      <selection activeCell="D31" sqref="D31"/>
    </sheetView>
  </sheetViews>
  <sheetFormatPr baseColWidth="10" defaultColWidth="9.26953125" defaultRowHeight="13"/>
  <cols>
    <col min="1" max="1" width="3.1796875" style="775" customWidth="1"/>
    <col min="2" max="2" width="32.54296875" style="775" customWidth="1"/>
    <col min="3" max="3" width="19" style="775" customWidth="1"/>
    <col min="4" max="5" width="21.7265625" style="775" customWidth="1"/>
    <col min="6" max="251" width="9.26953125" style="775"/>
    <col min="252" max="252" width="6.26953125" style="775" customWidth="1"/>
    <col min="253" max="253" width="30.7265625" style="775" customWidth="1"/>
    <col min="254" max="254" width="10" style="775" customWidth="1"/>
    <col min="255" max="255" width="15.7265625" style="775" customWidth="1"/>
    <col min="256" max="256" width="10.7265625" style="775" customWidth="1"/>
    <col min="257" max="257" width="9.7265625" style="775" customWidth="1"/>
    <col min="258" max="258" width="10.453125" style="775" customWidth="1"/>
    <col min="259" max="259" width="10.26953125" style="775" customWidth="1"/>
    <col min="260" max="260" width="12" style="775" customWidth="1"/>
    <col min="261" max="261" width="11.7265625" style="775" customWidth="1"/>
    <col min="262" max="507" width="9.26953125" style="775"/>
    <col min="508" max="508" width="6.26953125" style="775" customWidth="1"/>
    <col min="509" max="509" width="30.7265625" style="775" customWidth="1"/>
    <col min="510" max="510" width="10" style="775" customWidth="1"/>
    <col min="511" max="511" width="15.7265625" style="775" customWidth="1"/>
    <col min="512" max="512" width="10.7265625" style="775" customWidth="1"/>
    <col min="513" max="513" width="9.7265625" style="775" customWidth="1"/>
    <col min="514" max="514" width="10.453125" style="775" customWidth="1"/>
    <col min="515" max="515" width="10.26953125" style="775" customWidth="1"/>
    <col min="516" max="516" width="12" style="775" customWidth="1"/>
    <col min="517" max="517" width="11.7265625" style="775" customWidth="1"/>
    <col min="518" max="763" width="9.26953125" style="775"/>
    <col min="764" max="764" width="6.26953125" style="775" customWidth="1"/>
    <col min="765" max="765" width="30.7265625" style="775" customWidth="1"/>
    <col min="766" max="766" width="10" style="775" customWidth="1"/>
    <col min="767" max="767" width="15.7265625" style="775" customWidth="1"/>
    <col min="768" max="768" width="10.7265625" style="775" customWidth="1"/>
    <col min="769" max="769" width="9.7265625" style="775" customWidth="1"/>
    <col min="770" max="770" width="10.453125" style="775" customWidth="1"/>
    <col min="771" max="771" width="10.26953125" style="775" customWidth="1"/>
    <col min="772" max="772" width="12" style="775" customWidth="1"/>
    <col min="773" max="773" width="11.7265625" style="775" customWidth="1"/>
    <col min="774" max="1019" width="9.26953125" style="775"/>
    <col min="1020" max="1020" width="6.26953125" style="775" customWidth="1"/>
    <col min="1021" max="1021" width="30.7265625" style="775" customWidth="1"/>
    <col min="1022" max="1022" width="10" style="775" customWidth="1"/>
    <col min="1023" max="1023" width="15.7265625" style="775" customWidth="1"/>
    <col min="1024" max="1024" width="10.7265625" style="775" customWidth="1"/>
    <col min="1025" max="1025" width="9.7265625" style="775" customWidth="1"/>
    <col min="1026" max="1026" width="10.453125" style="775" customWidth="1"/>
    <col min="1027" max="1027" width="10.26953125" style="775" customWidth="1"/>
    <col min="1028" max="1028" width="12" style="775" customWidth="1"/>
    <col min="1029" max="1029" width="11.7265625" style="775" customWidth="1"/>
    <col min="1030" max="1275" width="9.26953125" style="775"/>
    <col min="1276" max="1276" width="6.26953125" style="775" customWidth="1"/>
    <col min="1277" max="1277" width="30.7265625" style="775" customWidth="1"/>
    <col min="1278" max="1278" width="10" style="775" customWidth="1"/>
    <col min="1279" max="1279" width="15.7265625" style="775" customWidth="1"/>
    <col min="1280" max="1280" width="10.7265625" style="775" customWidth="1"/>
    <col min="1281" max="1281" width="9.7265625" style="775" customWidth="1"/>
    <col min="1282" max="1282" width="10.453125" style="775" customWidth="1"/>
    <col min="1283" max="1283" width="10.26953125" style="775" customWidth="1"/>
    <col min="1284" max="1284" width="12" style="775" customWidth="1"/>
    <col min="1285" max="1285" width="11.7265625" style="775" customWidth="1"/>
    <col min="1286" max="1531" width="9.26953125" style="775"/>
    <col min="1532" max="1532" width="6.26953125" style="775" customWidth="1"/>
    <col min="1533" max="1533" width="30.7265625" style="775" customWidth="1"/>
    <col min="1534" max="1534" width="10" style="775" customWidth="1"/>
    <col min="1535" max="1535" width="15.7265625" style="775" customWidth="1"/>
    <col min="1536" max="1536" width="10.7265625" style="775" customWidth="1"/>
    <col min="1537" max="1537" width="9.7265625" style="775" customWidth="1"/>
    <col min="1538" max="1538" width="10.453125" style="775" customWidth="1"/>
    <col min="1539" max="1539" width="10.26953125" style="775" customWidth="1"/>
    <col min="1540" max="1540" width="12" style="775" customWidth="1"/>
    <col min="1541" max="1541" width="11.7265625" style="775" customWidth="1"/>
    <col min="1542" max="1787" width="9.26953125" style="775"/>
    <col min="1788" max="1788" width="6.26953125" style="775" customWidth="1"/>
    <col min="1789" max="1789" width="30.7265625" style="775" customWidth="1"/>
    <col min="1790" max="1790" width="10" style="775" customWidth="1"/>
    <col min="1791" max="1791" width="15.7265625" style="775" customWidth="1"/>
    <col min="1792" max="1792" width="10.7265625" style="775" customWidth="1"/>
    <col min="1793" max="1793" width="9.7265625" style="775" customWidth="1"/>
    <col min="1794" max="1794" width="10.453125" style="775" customWidth="1"/>
    <col min="1795" max="1795" width="10.26953125" style="775" customWidth="1"/>
    <col min="1796" max="1796" width="12" style="775" customWidth="1"/>
    <col min="1797" max="1797" width="11.7265625" style="775" customWidth="1"/>
    <col min="1798" max="2043" width="9.26953125" style="775"/>
    <col min="2044" max="2044" width="6.26953125" style="775" customWidth="1"/>
    <col min="2045" max="2045" width="30.7265625" style="775" customWidth="1"/>
    <col min="2046" max="2046" width="10" style="775" customWidth="1"/>
    <col min="2047" max="2047" width="15.7265625" style="775" customWidth="1"/>
    <col min="2048" max="2048" width="10.7265625" style="775" customWidth="1"/>
    <col min="2049" max="2049" width="9.7265625" style="775" customWidth="1"/>
    <col min="2050" max="2050" width="10.453125" style="775" customWidth="1"/>
    <col min="2051" max="2051" width="10.26953125" style="775" customWidth="1"/>
    <col min="2052" max="2052" width="12" style="775" customWidth="1"/>
    <col min="2053" max="2053" width="11.7265625" style="775" customWidth="1"/>
    <col min="2054" max="2299" width="9.26953125" style="775"/>
    <col min="2300" max="2300" width="6.26953125" style="775" customWidth="1"/>
    <col min="2301" max="2301" width="30.7265625" style="775" customWidth="1"/>
    <col min="2302" max="2302" width="10" style="775" customWidth="1"/>
    <col min="2303" max="2303" width="15.7265625" style="775" customWidth="1"/>
    <col min="2304" max="2304" width="10.7265625" style="775" customWidth="1"/>
    <col min="2305" max="2305" width="9.7265625" style="775" customWidth="1"/>
    <col min="2306" max="2306" width="10.453125" style="775" customWidth="1"/>
    <col min="2307" max="2307" width="10.26953125" style="775" customWidth="1"/>
    <col min="2308" max="2308" width="12" style="775" customWidth="1"/>
    <col min="2309" max="2309" width="11.7265625" style="775" customWidth="1"/>
    <col min="2310" max="2555" width="9.26953125" style="775"/>
    <col min="2556" max="2556" width="6.26953125" style="775" customWidth="1"/>
    <col min="2557" max="2557" width="30.7265625" style="775" customWidth="1"/>
    <col min="2558" max="2558" width="10" style="775" customWidth="1"/>
    <col min="2559" max="2559" width="15.7265625" style="775" customWidth="1"/>
    <col min="2560" max="2560" width="10.7265625" style="775" customWidth="1"/>
    <col min="2561" max="2561" width="9.7265625" style="775" customWidth="1"/>
    <col min="2562" max="2562" width="10.453125" style="775" customWidth="1"/>
    <col min="2563" max="2563" width="10.26953125" style="775" customWidth="1"/>
    <col min="2564" max="2564" width="12" style="775" customWidth="1"/>
    <col min="2565" max="2565" width="11.7265625" style="775" customWidth="1"/>
    <col min="2566" max="2811" width="9.26953125" style="775"/>
    <col min="2812" max="2812" width="6.26953125" style="775" customWidth="1"/>
    <col min="2813" max="2813" width="30.7265625" style="775" customWidth="1"/>
    <col min="2814" max="2814" width="10" style="775" customWidth="1"/>
    <col min="2815" max="2815" width="15.7265625" style="775" customWidth="1"/>
    <col min="2816" max="2816" width="10.7265625" style="775" customWidth="1"/>
    <col min="2817" max="2817" width="9.7265625" style="775" customWidth="1"/>
    <col min="2818" max="2818" width="10.453125" style="775" customWidth="1"/>
    <col min="2819" max="2819" width="10.26953125" style="775" customWidth="1"/>
    <col min="2820" max="2820" width="12" style="775" customWidth="1"/>
    <col min="2821" max="2821" width="11.7265625" style="775" customWidth="1"/>
    <col min="2822" max="3067" width="9.26953125" style="775"/>
    <col min="3068" max="3068" width="6.26953125" style="775" customWidth="1"/>
    <col min="3069" max="3069" width="30.7265625" style="775" customWidth="1"/>
    <col min="3070" max="3070" width="10" style="775" customWidth="1"/>
    <col min="3071" max="3071" width="15.7265625" style="775" customWidth="1"/>
    <col min="3072" max="3072" width="10.7265625" style="775" customWidth="1"/>
    <col min="3073" max="3073" width="9.7265625" style="775" customWidth="1"/>
    <col min="3074" max="3074" width="10.453125" style="775" customWidth="1"/>
    <col min="3075" max="3075" width="10.26953125" style="775" customWidth="1"/>
    <col min="3076" max="3076" width="12" style="775" customWidth="1"/>
    <col min="3077" max="3077" width="11.7265625" style="775" customWidth="1"/>
    <col min="3078" max="3323" width="9.26953125" style="775"/>
    <col min="3324" max="3324" width="6.26953125" style="775" customWidth="1"/>
    <col min="3325" max="3325" width="30.7265625" style="775" customWidth="1"/>
    <col min="3326" max="3326" width="10" style="775" customWidth="1"/>
    <col min="3327" max="3327" width="15.7265625" style="775" customWidth="1"/>
    <col min="3328" max="3328" width="10.7265625" style="775" customWidth="1"/>
    <col min="3329" max="3329" width="9.7265625" style="775" customWidth="1"/>
    <col min="3330" max="3330" width="10.453125" style="775" customWidth="1"/>
    <col min="3331" max="3331" width="10.26953125" style="775" customWidth="1"/>
    <col min="3332" max="3332" width="12" style="775" customWidth="1"/>
    <col min="3333" max="3333" width="11.7265625" style="775" customWidth="1"/>
    <col min="3334" max="3579" width="9.26953125" style="775"/>
    <col min="3580" max="3580" width="6.26953125" style="775" customWidth="1"/>
    <col min="3581" max="3581" width="30.7265625" style="775" customWidth="1"/>
    <col min="3582" max="3582" width="10" style="775" customWidth="1"/>
    <col min="3583" max="3583" width="15.7265625" style="775" customWidth="1"/>
    <col min="3584" max="3584" width="10.7265625" style="775" customWidth="1"/>
    <col min="3585" max="3585" width="9.7265625" style="775" customWidth="1"/>
    <col min="3586" max="3586" width="10.453125" style="775" customWidth="1"/>
    <col min="3587" max="3587" width="10.26953125" style="775" customWidth="1"/>
    <col min="3588" max="3588" width="12" style="775" customWidth="1"/>
    <col min="3589" max="3589" width="11.7265625" style="775" customWidth="1"/>
    <col min="3590" max="3835" width="9.26953125" style="775"/>
    <col min="3836" max="3836" width="6.26953125" style="775" customWidth="1"/>
    <col min="3837" max="3837" width="30.7265625" style="775" customWidth="1"/>
    <col min="3838" max="3838" width="10" style="775" customWidth="1"/>
    <col min="3839" max="3839" width="15.7265625" style="775" customWidth="1"/>
    <col min="3840" max="3840" width="10.7265625" style="775" customWidth="1"/>
    <col min="3841" max="3841" width="9.7265625" style="775" customWidth="1"/>
    <col min="3842" max="3842" width="10.453125" style="775" customWidth="1"/>
    <col min="3843" max="3843" width="10.26953125" style="775" customWidth="1"/>
    <col min="3844" max="3844" width="12" style="775" customWidth="1"/>
    <col min="3845" max="3845" width="11.7265625" style="775" customWidth="1"/>
    <col min="3846" max="4091" width="9.26953125" style="775"/>
    <col min="4092" max="4092" width="6.26953125" style="775" customWidth="1"/>
    <col min="4093" max="4093" width="30.7265625" style="775" customWidth="1"/>
    <col min="4094" max="4094" width="10" style="775" customWidth="1"/>
    <col min="4095" max="4095" width="15.7265625" style="775" customWidth="1"/>
    <col min="4096" max="4096" width="10.7265625" style="775" customWidth="1"/>
    <col min="4097" max="4097" width="9.7265625" style="775" customWidth="1"/>
    <col min="4098" max="4098" width="10.453125" style="775" customWidth="1"/>
    <col min="4099" max="4099" width="10.26953125" style="775" customWidth="1"/>
    <col min="4100" max="4100" width="12" style="775" customWidth="1"/>
    <col min="4101" max="4101" width="11.7265625" style="775" customWidth="1"/>
    <col min="4102" max="4347" width="9.26953125" style="775"/>
    <col min="4348" max="4348" width="6.26953125" style="775" customWidth="1"/>
    <col min="4349" max="4349" width="30.7265625" style="775" customWidth="1"/>
    <col min="4350" max="4350" width="10" style="775" customWidth="1"/>
    <col min="4351" max="4351" width="15.7265625" style="775" customWidth="1"/>
    <col min="4352" max="4352" width="10.7265625" style="775" customWidth="1"/>
    <col min="4353" max="4353" width="9.7265625" style="775" customWidth="1"/>
    <col min="4354" max="4354" width="10.453125" style="775" customWidth="1"/>
    <col min="4355" max="4355" width="10.26953125" style="775" customWidth="1"/>
    <col min="4356" max="4356" width="12" style="775" customWidth="1"/>
    <col min="4357" max="4357" width="11.7265625" style="775" customWidth="1"/>
    <col min="4358" max="4603" width="9.26953125" style="775"/>
    <col min="4604" max="4604" width="6.26953125" style="775" customWidth="1"/>
    <col min="4605" max="4605" width="30.7265625" style="775" customWidth="1"/>
    <col min="4606" max="4606" width="10" style="775" customWidth="1"/>
    <col min="4607" max="4607" width="15.7265625" style="775" customWidth="1"/>
    <col min="4608" max="4608" width="10.7265625" style="775" customWidth="1"/>
    <col min="4609" max="4609" width="9.7265625" style="775" customWidth="1"/>
    <col min="4610" max="4610" width="10.453125" style="775" customWidth="1"/>
    <col min="4611" max="4611" width="10.26953125" style="775" customWidth="1"/>
    <col min="4612" max="4612" width="12" style="775" customWidth="1"/>
    <col min="4613" max="4613" width="11.7265625" style="775" customWidth="1"/>
    <col min="4614" max="4859" width="9.26953125" style="775"/>
    <col min="4860" max="4860" width="6.26953125" style="775" customWidth="1"/>
    <col min="4861" max="4861" width="30.7265625" style="775" customWidth="1"/>
    <col min="4862" max="4862" width="10" style="775" customWidth="1"/>
    <col min="4863" max="4863" width="15.7265625" style="775" customWidth="1"/>
    <col min="4864" max="4864" width="10.7265625" style="775" customWidth="1"/>
    <col min="4865" max="4865" width="9.7265625" style="775" customWidth="1"/>
    <col min="4866" max="4866" width="10.453125" style="775" customWidth="1"/>
    <col min="4867" max="4867" width="10.26953125" style="775" customWidth="1"/>
    <col min="4868" max="4868" width="12" style="775" customWidth="1"/>
    <col min="4869" max="4869" width="11.7265625" style="775" customWidth="1"/>
    <col min="4870" max="5115" width="9.26953125" style="775"/>
    <col min="5116" max="5116" width="6.26953125" style="775" customWidth="1"/>
    <col min="5117" max="5117" width="30.7265625" style="775" customWidth="1"/>
    <col min="5118" max="5118" width="10" style="775" customWidth="1"/>
    <col min="5119" max="5119" width="15.7265625" style="775" customWidth="1"/>
    <col min="5120" max="5120" width="10.7265625" style="775" customWidth="1"/>
    <col min="5121" max="5121" width="9.7265625" style="775" customWidth="1"/>
    <col min="5122" max="5122" width="10.453125" style="775" customWidth="1"/>
    <col min="5123" max="5123" width="10.26953125" style="775" customWidth="1"/>
    <col min="5124" max="5124" width="12" style="775" customWidth="1"/>
    <col min="5125" max="5125" width="11.7265625" style="775" customWidth="1"/>
    <col min="5126" max="5371" width="9.26953125" style="775"/>
    <col min="5372" max="5372" width="6.26953125" style="775" customWidth="1"/>
    <col min="5373" max="5373" width="30.7265625" style="775" customWidth="1"/>
    <col min="5374" max="5374" width="10" style="775" customWidth="1"/>
    <col min="5375" max="5375" width="15.7265625" style="775" customWidth="1"/>
    <col min="5376" max="5376" width="10.7265625" style="775" customWidth="1"/>
    <col min="5377" max="5377" width="9.7265625" style="775" customWidth="1"/>
    <col min="5378" max="5378" width="10.453125" style="775" customWidth="1"/>
    <col min="5379" max="5379" width="10.26953125" style="775" customWidth="1"/>
    <col min="5380" max="5380" width="12" style="775" customWidth="1"/>
    <col min="5381" max="5381" width="11.7265625" style="775" customWidth="1"/>
    <col min="5382" max="5627" width="9.26953125" style="775"/>
    <col min="5628" max="5628" width="6.26953125" style="775" customWidth="1"/>
    <col min="5629" max="5629" width="30.7265625" style="775" customWidth="1"/>
    <col min="5630" max="5630" width="10" style="775" customWidth="1"/>
    <col min="5631" max="5631" width="15.7265625" style="775" customWidth="1"/>
    <col min="5632" max="5632" width="10.7265625" style="775" customWidth="1"/>
    <col min="5633" max="5633" width="9.7265625" style="775" customWidth="1"/>
    <col min="5634" max="5634" width="10.453125" style="775" customWidth="1"/>
    <col min="5635" max="5635" width="10.26953125" style="775" customWidth="1"/>
    <col min="5636" max="5636" width="12" style="775" customWidth="1"/>
    <col min="5637" max="5637" width="11.7265625" style="775" customWidth="1"/>
    <col min="5638" max="5883" width="9.26953125" style="775"/>
    <col min="5884" max="5884" width="6.26953125" style="775" customWidth="1"/>
    <col min="5885" max="5885" width="30.7265625" style="775" customWidth="1"/>
    <col min="5886" max="5886" width="10" style="775" customWidth="1"/>
    <col min="5887" max="5887" width="15.7265625" style="775" customWidth="1"/>
    <col min="5888" max="5888" width="10.7265625" style="775" customWidth="1"/>
    <col min="5889" max="5889" width="9.7265625" style="775" customWidth="1"/>
    <col min="5890" max="5890" width="10.453125" style="775" customWidth="1"/>
    <col min="5891" max="5891" width="10.26953125" style="775" customWidth="1"/>
    <col min="5892" max="5892" width="12" style="775" customWidth="1"/>
    <col min="5893" max="5893" width="11.7265625" style="775" customWidth="1"/>
    <col min="5894" max="6139" width="9.26953125" style="775"/>
    <col min="6140" max="6140" width="6.26953125" style="775" customWidth="1"/>
    <col min="6141" max="6141" width="30.7265625" style="775" customWidth="1"/>
    <col min="6142" max="6142" width="10" style="775" customWidth="1"/>
    <col min="6143" max="6143" width="15.7265625" style="775" customWidth="1"/>
    <col min="6144" max="6144" width="10.7265625" style="775" customWidth="1"/>
    <col min="6145" max="6145" width="9.7265625" style="775" customWidth="1"/>
    <col min="6146" max="6146" width="10.453125" style="775" customWidth="1"/>
    <col min="6147" max="6147" width="10.26953125" style="775" customWidth="1"/>
    <col min="6148" max="6148" width="12" style="775" customWidth="1"/>
    <col min="6149" max="6149" width="11.7265625" style="775" customWidth="1"/>
    <col min="6150" max="6395" width="9.26953125" style="775"/>
    <col min="6396" max="6396" width="6.26953125" style="775" customWidth="1"/>
    <col min="6397" max="6397" width="30.7265625" style="775" customWidth="1"/>
    <col min="6398" max="6398" width="10" style="775" customWidth="1"/>
    <col min="6399" max="6399" width="15.7265625" style="775" customWidth="1"/>
    <col min="6400" max="6400" width="10.7265625" style="775" customWidth="1"/>
    <col min="6401" max="6401" width="9.7265625" style="775" customWidth="1"/>
    <col min="6402" max="6402" width="10.453125" style="775" customWidth="1"/>
    <col min="6403" max="6403" width="10.26953125" style="775" customWidth="1"/>
    <col min="6404" max="6404" width="12" style="775" customWidth="1"/>
    <col min="6405" max="6405" width="11.7265625" style="775" customWidth="1"/>
    <col min="6406" max="6651" width="9.26953125" style="775"/>
    <col min="6652" max="6652" width="6.26953125" style="775" customWidth="1"/>
    <col min="6653" max="6653" width="30.7265625" style="775" customWidth="1"/>
    <col min="6654" max="6654" width="10" style="775" customWidth="1"/>
    <col min="6655" max="6655" width="15.7265625" style="775" customWidth="1"/>
    <col min="6656" max="6656" width="10.7265625" style="775" customWidth="1"/>
    <col min="6657" max="6657" width="9.7265625" style="775" customWidth="1"/>
    <col min="6658" max="6658" width="10.453125" style="775" customWidth="1"/>
    <col min="6659" max="6659" width="10.26953125" style="775" customWidth="1"/>
    <col min="6660" max="6660" width="12" style="775" customWidth="1"/>
    <col min="6661" max="6661" width="11.7265625" style="775" customWidth="1"/>
    <col min="6662" max="6907" width="9.26953125" style="775"/>
    <col min="6908" max="6908" width="6.26953125" style="775" customWidth="1"/>
    <col min="6909" max="6909" width="30.7265625" style="775" customWidth="1"/>
    <col min="6910" max="6910" width="10" style="775" customWidth="1"/>
    <col min="6911" max="6911" width="15.7265625" style="775" customWidth="1"/>
    <col min="6912" max="6912" width="10.7265625" style="775" customWidth="1"/>
    <col min="6913" max="6913" width="9.7265625" style="775" customWidth="1"/>
    <col min="6914" max="6914" width="10.453125" style="775" customWidth="1"/>
    <col min="6915" max="6915" width="10.26953125" style="775" customWidth="1"/>
    <col min="6916" max="6916" width="12" style="775" customWidth="1"/>
    <col min="6917" max="6917" width="11.7265625" style="775" customWidth="1"/>
    <col min="6918" max="7163" width="9.26953125" style="775"/>
    <col min="7164" max="7164" width="6.26953125" style="775" customWidth="1"/>
    <col min="7165" max="7165" width="30.7265625" style="775" customWidth="1"/>
    <col min="7166" max="7166" width="10" style="775" customWidth="1"/>
    <col min="7167" max="7167" width="15.7265625" style="775" customWidth="1"/>
    <col min="7168" max="7168" width="10.7265625" style="775" customWidth="1"/>
    <col min="7169" max="7169" width="9.7265625" style="775" customWidth="1"/>
    <col min="7170" max="7170" width="10.453125" style="775" customWidth="1"/>
    <col min="7171" max="7171" width="10.26953125" style="775" customWidth="1"/>
    <col min="7172" max="7172" width="12" style="775" customWidth="1"/>
    <col min="7173" max="7173" width="11.7265625" style="775" customWidth="1"/>
    <col min="7174" max="7419" width="9.26953125" style="775"/>
    <col min="7420" max="7420" width="6.26953125" style="775" customWidth="1"/>
    <col min="7421" max="7421" width="30.7265625" style="775" customWidth="1"/>
    <col min="7422" max="7422" width="10" style="775" customWidth="1"/>
    <col min="7423" max="7423" width="15.7265625" style="775" customWidth="1"/>
    <col min="7424" max="7424" width="10.7265625" style="775" customWidth="1"/>
    <col min="7425" max="7425" width="9.7265625" style="775" customWidth="1"/>
    <col min="7426" max="7426" width="10.453125" style="775" customWidth="1"/>
    <col min="7427" max="7427" width="10.26953125" style="775" customWidth="1"/>
    <col min="7428" max="7428" width="12" style="775" customWidth="1"/>
    <col min="7429" max="7429" width="11.7265625" style="775" customWidth="1"/>
    <col min="7430" max="7675" width="9.26953125" style="775"/>
    <col min="7676" max="7676" width="6.26953125" style="775" customWidth="1"/>
    <col min="7677" max="7677" width="30.7265625" style="775" customWidth="1"/>
    <col min="7678" max="7678" width="10" style="775" customWidth="1"/>
    <col min="7679" max="7679" width="15.7265625" style="775" customWidth="1"/>
    <col min="7680" max="7680" width="10.7265625" style="775" customWidth="1"/>
    <col min="7681" max="7681" width="9.7265625" style="775" customWidth="1"/>
    <col min="7682" max="7682" width="10.453125" style="775" customWidth="1"/>
    <col min="7683" max="7683" width="10.26953125" style="775" customWidth="1"/>
    <col min="7684" max="7684" width="12" style="775" customWidth="1"/>
    <col min="7685" max="7685" width="11.7265625" style="775" customWidth="1"/>
    <col min="7686" max="7931" width="9.26953125" style="775"/>
    <col min="7932" max="7932" width="6.26953125" style="775" customWidth="1"/>
    <col min="7933" max="7933" width="30.7265625" style="775" customWidth="1"/>
    <col min="7934" max="7934" width="10" style="775" customWidth="1"/>
    <col min="7935" max="7935" width="15.7265625" style="775" customWidth="1"/>
    <col min="7936" max="7936" width="10.7265625" style="775" customWidth="1"/>
    <col min="7937" max="7937" width="9.7265625" style="775" customWidth="1"/>
    <col min="7938" max="7938" width="10.453125" style="775" customWidth="1"/>
    <col min="7939" max="7939" width="10.26953125" style="775" customWidth="1"/>
    <col min="7940" max="7940" width="12" style="775" customWidth="1"/>
    <col min="7941" max="7941" width="11.7265625" style="775" customWidth="1"/>
    <col min="7942" max="8187" width="9.26953125" style="775"/>
    <col min="8188" max="8188" width="6.26953125" style="775" customWidth="1"/>
    <col min="8189" max="8189" width="30.7265625" style="775" customWidth="1"/>
    <col min="8190" max="8190" width="10" style="775" customWidth="1"/>
    <col min="8191" max="8191" width="15.7265625" style="775" customWidth="1"/>
    <col min="8192" max="8192" width="10.7265625" style="775" customWidth="1"/>
    <col min="8193" max="8193" width="9.7265625" style="775" customWidth="1"/>
    <col min="8194" max="8194" width="10.453125" style="775" customWidth="1"/>
    <col min="8195" max="8195" width="10.26953125" style="775" customWidth="1"/>
    <col min="8196" max="8196" width="12" style="775" customWidth="1"/>
    <col min="8197" max="8197" width="11.7265625" style="775" customWidth="1"/>
    <col min="8198" max="8443" width="9.26953125" style="775"/>
    <col min="8444" max="8444" width="6.26953125" style="775" customWidth="1"/>
    <col min="8445" max="8445" width="30.7265625" style="775" customWidth="1"/>
    <col min="8446" max="8446" width="10" style="775" customWidth="1"/>
    <col min="8447" max="8447" width="15.7265625" style="775" customWidth="1"/>
    <col min="8448" max="8448" width="10.7265625" style="775" customWidth="1"/>
    <col min="8449" max="8449" width="9.7265625" style="775" customWidth="1"/>
    <col min="8450" max="8450" width="10.453125" style="775" customWidth="1"/>
    <col min="8451" max="8451" width="10.26953125" style="775" customWidth="1"/>
    <col min="8452" max="8452" width="12" style="775" customWidth="1"/>
    <col min="8453" max="8453" width="11.7265625" style="775" customWidth="1"/>
    <col min="8454" max="8699" width="9.26953125" style="775"/>
    <col min="8700" max="8700" width="6.26953125" style="775" customWidth="1"/>
    <col min="8701" max="8701" width="30.7265625" style="775" customWidth="1"/>
    <col min="8702" max="8702" width="10" style="775" customWidth="1"/>
    <col min="8703" max="8703" width="15.7265625" style="775" customWidth="1"/>
    <col min="8704" max="8704" width="10.7265625" style="775" customWidth="1"/>
    <col min="8705" max="8705" width="9.7265625" style="775" customWidth="1"/>
    <col min="8706" max="8706" width="10.453125" style="775" customWidth="1"/>
    <col min="8707" max="8707" width="10.26953125" style="775" customWidth="1"/>
    <col min="8708" max="8708" width="12" style="775" customWidth="1"/>
    <col min="8709" max="8709" width="11.7265625" style="775" customWidth="1"/>
    <col min="8710" max="8955" width="9.26953125" style="775"/>
    <col min="8956" max="8956" width="6.26953125" style="775" customWidth="1"/>
    <col min="8957" max="8957" width="30.7265625" style="775" customWidth="1"/>
    <col min="8958" max="8958" width="10" style="775" customWidth="1"/>
    <col min="8959" max="8959" width="15.7265625" style="775" customWidth="1"/>
    <col min="8960" max="8960" width="10.7265625" style="775" customWidth="1"/>
    <col min="8961" max="8961" width="9.7265625" style="775" customWidth="1"/>
    <col min="8962" max="8962" width="10.453125" style="775" customWidth="1"/>
    <col min="8963" max="8963" width="10.26953125" style="775" customWidth="1"/>
    <col min="8964" max="8964" width="12" style="775" customWidth="1"/>
    <col min="8965" max="8965" width="11.7265625" style="775" customWidth="1"/>
    <col min="8966" max="9211" width="9.26953125" style="775"/>
    <col min="9212" max="9212" width="6.26953125" style="775" customWidth="1"/>
    <col min="9213" max="9213" width="30.7265625" style="775" customWidth="1"/>
    <col min="9214" max="9214" width="10" style="775" customWidth="1"/>
    <col min="9215" max="9215" width="15.7265625" style="775" customWidth="1"/>
    <col min="9216" max="9216" width="10.7265625" style="775" customWidth="1"/>
    <col min="9217" max="9217" width="9.7265625" style="775" customWidth="1"/>
    <col min="9218" max="9218" width="10.453125" style="775" customWidth="1"/>
    <col min="9219" max="9219" width="10.26953125" style="775" customWidth="1"/>
    <col min="9220" max="9220" width="12" style="775" customWidth="1"/>
    <col min="9221" max="9221" width="11.7265625" style="775" customWidth="1"/>
    <col min="9222" max="9467" width="9.26953125" style="775"/>
    <col min="9468" max="9468" width="6.26953125" style="775" customWidth="1"/>
    <col min="9469" max="9469" width="30.7265625" style="775" customWidth="1"/>
    <col min="9470" max="9470" width="10" style="775" customWidth="1"/>
    <col min="9471" max="9471" width="15.7265625" style="775" customWidth="1"/>
    <col min="9472" max="9472" width="10.7265625" style="775" customWidth="1"/>
    <col min="9473" max="9473" width="9.7265625" style="775" customWidth="1"/>
    <col min="9474" max="9474" width="10.453125" style="775" customWidth="1"/>
    <col min="9475" max="9475" width="10.26953125" style="775" customWidth="1"/>
    <col min="9476" max="9476" width="12" style="775" customWidth="1"/>
    <col min="9477" max="9477" width="11.7265625" style="775" customWidth="1"/>
    <col min="9478" max="9723" width="9.26953125" style="775"/>
    <col min="9724" max="9724" width="6.26953125" style="775" customWidth="1"/>
    <col min="9725" max="9725" width="30.7265625" style="775" customWidth="1"/>
    <col min="9726" max="9726" width="10" style="775" customWidth="1"/>
    <col min="9727" max="9727" width="15.7265625" style="775" customWidth="1"/>
    <col min="9728" max="9728" width="10.7265625" style="775" customWidth="1"/>
    <col min="9729" max="9729" width="9.7265625" style="775" customWidth="1"/>
    <col min="9730" max="9730" width="10.453125" style="775" customWidth="1"/>
    <col min="9731" max="9731" width="10.26953125" style="775" customWidth="1"/>
    <col min="9732" max="9732" width="12" style="775" customWidth="1"/>
    <col min="9733" max="9733" width="11.7265625" style="775" customWidth="1"/>
    <col min="9734" max="9979" width="9.26953125" style="775"/>
    <col min="9980" max="9980" width="6.26953125" style="775" customWidth="1"/>
    <col min="9981" max="9981" width="30.7265625" style="775" customWidth="1"/>
    <col min="9982" max="9982" width="10" style="775" customWidth="1"/>
    <col min="9983" max="9983" width="15.7265625" style="775" customWidth="1"/>
    <col min="9984" max="9984" width="10.7265625" style="775" customWidth="1"/>
    <col min="9985" max="9985" width="9.7265625" style="775" customWidth="1"/>
    <col min="9986" max="9986" width="10.453125" style="775" customWidth="1"/>
    <col min="9987" max="9987" width="10.26953125" style="775" customWidth="1"/>
    <col min="9988" max="9988" width="12" style="775" customWidth="1"/>
    <col min="9989" max="9989" width="11.7265625" style="775" customWidth="1"/>
    <col min="9990" max="10235" width="9.26953125" style="775"/>
    <col min="10236" max="10236" width="6.26953125" style="775" customWidth="1"/>
    <col min="10237" max="10237" width="30.7265625" style="775" customWidth="1"/>
    <col min="10238" max="10238" width="10" style="775" customWidth="1"/>
    <col min="10239" max="10239" width="15.7265625" style="775" customWidth="1"/>
    <col min="10240" max="10240" width="10.7265625" style="775" customWidth="1"/>
    <col min="10241" max="10241" width="9.7265625" style="775" customWidth="1"/>
    <col min="10242" max="10242" width="10.453125" style="775" customWidth="1"/>
    <col min="10243" max="10243" width="10.26953125" style="775" customWidth="1"/>
    <col min="10244" max="10244" width="12" style="775" customWidth="1"/>
    <col min="10245" max="10245" width="11.7265625" style="775" customWidth="1"/>
    <col min="10246" max="10491" width="9.26953125" style="775"/>
    <col min="10492" max="10492" width="6.26953125" style="775" customWidth="1"/>
    <col min="10493" max="10493" width="30.7265625" style="775" customWidth="1"/>
    <col min="10494" max="10494" width="10" style="775" customWidth="1"/>
    <col min="10495" max="10495" width="15.7265625" style="775" customWidth="1"/>
    <col min="10496" max="10496" width="10.7265625" style="775" customWidth="1"/>
    <col min="10497" max="10497" width="9.7265625" style="775" customWidth="1"/>
    <col min="10498" max="10498" width="10.453125" style="775" customWidth="1"/>
    <col min="10499" max="10499" width="10.26953125" style="775" customWidth="1"/>
    <col min="10500" max="10500" width="12" style="775" customWidth="1"/>
    <col min="10501" max="10501" width="11.7265625" style="775" customWidth="1"/>
    <col min="10502" max="10747" width="9.26953125" style="775"/>
    <col min="10748" max="10748" width="6.26953125" style="775" customWidth="1"/>
    <col min="10749" max="10749" width="30.7265625" style="775" customWidth="1"/>
    <col min="10750" max="10750" width="10" style="775" customWidth="1"/>
    <col min="10751" max="10751" width="15.7265625" style="775" customWidth="1"/>
    <col min="10752" max="10752" width="10.7265625" style="775" customWidth="1"/>
    <col min="10753" max="10753" width="9.7265625" style="775" customWidth="1"/>
    <col min="10754" max="10754" width="10.453125" style="775" customWidth="1"/>
    <col min="10755" max="10755" width="10.26953125" style="775" customWidth="1"/>
    <col min="10756" max="10756" width="12" style="775" customWidth="1"/>
    <col min="10757" max="10757" width="11.7265625" style="775" customWidth="1"/>
    <col min="10758" max="11003" width="9.26953125" style="775"/>
    <col min="11004" max="11004" width="6.26953125" style="775" customWidth="1"/>
    <col min="11005" max="11005" width="30.7265625" style="775" customWidth="1"/>
    <col min="11006" max="11006" width="10" style="775" customWidth="1"/>
    <col min="11007" max="11007" width="15.7265625" style="775" customWidth="1"/>
    <col min="11008" max="11008" width="10.7265625" style="775" customWidth="1"/>
    <col min="11009" max="11009" width="9.7265625" style="775" customWidth="1"/>
    <col min="11010" max="11010" width="10.453125" style="775" customWidth="1"/>
    <col min="11011" max="11011" width="10.26953125" style="775" customWidth="1"/>
    <col min="11012" max="11012" width="12" style="775" customWidth="1"/>
    <col min="11013" max="11013" width="11.7265625" style="775" customWidth="1"/>
    <col min="11014" max="11259" width="9.26953125" style="775"/>
    <col min="11260" max="11260" width="6.26953125" style="775" customWidth="1"/>
    <col min="11261" max="11261" width="30.7265625" style="775" customWidth="1"/>
    <col min="11262" max="11262" width="10" style="775" customWidth="1"/>
    <col min="11263" max="11263" width="15.7265625" style="775" customWidth="1"/>
    <col min="11264" max="11264" width="10.7265625" style="775" customWidth="1"/>
    <col min="11265" max="11265" width="9.7265625" style="775" customWidth="1"/>
    <col min="11266" max="11266" width="10.453125" style="775" customWidth="1"/>
    <col min="11267" max="11267" width="10.26953125" style="775" customWidth="1"/>
    <col min="11268" max="11268" width="12" style="775" customWidth="1"/>
    <col min="11269" max="11269" width="11.7265625" style="775" customWidth="1"/>
    <col min="11270" max="11515" width="9.26953125" style="775"/>
    <col min="11516" max="11516" width="6.26953125" style="775" customWidth="1"/>
    <col min="11517" max="11517" width="30.7265625" style="775" customWidth="1"/>
    <col min="11518" max="11518" width="10" style="775" customWidth="1"/>
    <col min="11519" max="11519" width="15.7265625" style="775" customWidth="1"/>
    <col min="11520" max="11520" width="10.7265625" style="775" customWidth="1"/>
    <col min="11521" max="11521" width="9.7265625" style="775" customWidth="1"/>
    <col min="11522" max="11522" width="10.453125" style="775" customWidth="1"/>
    <col min="11523" max="11523" width="10.26953125" style="775" customWidth="1"/>
    <col min="11524" max="11524" width="12" style="775" customWidth="1"/>
    <col min="11525" max="11525" width="11.7265625" style="775" customWidth="1"/>
    <col min="11526" max="11771" width="9.26953125" style="775"/>
    <col min="11772" max="11772" width="6.26953125" style="775" customWidth="1"/>
    <col min="11773" max="11773" width="30.7265625" style="775" customWidth="1"/>
    <col min="11774" max="11774" width="10" style="775" customWidth="1"/>
    <col min="11775" max="11775" width="15.7265625" style="775" customWidth="1"/>
    <col min="11776" max="11776" width="10.7265625" style="775" customWidth="1"/>
    <col min="11777" max="11777" width="9.7265625" style="775" customWidth="1"/>
    <col min="11778" max="11778" width="10.453125" style="775" customWidth="1"/>
    <col min="11779" max="11779" width="10.26953125" style="775" customWidth="1"/>
    <col min="11780" max="11780" width="12" style="775" customWidth="1"/>
    <col min="11781" max="11781" width="11.7265625" style="775" customWidth="1"/>
    <col min="11782" max="12027" width="9.26953125" style="775"/>
    <col min="12028" max="12028" width="6.26953125" style="775" customWidth="1"/>
    <col min="12029" max="12029" width="30.7265625" style="775" customWidth="1"/>
    <col min="12030" max="12030" width="10" style="775" customWidth="1"/>
    <col min="12031" max="12031" width="15.7265625" style="775" customWidth="1"/>
    <col min="12032" max="12032" width="10.7265625" style="775" customWidth="1"/>
    <col min="12033" max="12033" width="9.7265625" style="775" customWidth="1"/>
    <col min="12034" max="12034" width="10.453125" style="775" customWidth="1"/>
    <col min="12035" max="12035" width="10.26953125" style="775" customWidth="1"/>
    <col min="12036" max="12036" width="12" style="775" customWidth="1"/>
    <col min="12037" max="12037" width="11.7265625" style="775" customWidth="1"/>
    <col min="12038" max="12283" width="9.26953125" style="775"/>
    <col min="12284" max="12284" width="6.26953125" style="775" customWidth="1"/>
    <col min="12285" max="12285" width="30.7265625" style="775" customWidth="1"/>
    <col min="12286" max="12286" width="10" style="775" customWidth="1"/>
    <col min="12287" max="12287" width="15.7265625" style="775" customWidth="1"/>
    <col min="12288" max="12288" width="10.7265625" style="775" customWidth="1"/>
    <col min="12289" max="12289" width="9.7265625" style="775" customWidth="1"/>
    <col min="12290" max="12290" width="10.453125" style="775" customWidth="1"/>
    <col min="12291" max="12291" width="10.26953125" style="775" customWidth="1"/>
    <col min="12292" max="12292" width="12" style="775" customWidth="1"/>
    <col min="12293" max="12293" width="11.7265625" style="775" customWidth="1"/>
    <col min="12294" max="12539" width="9.26953125" style="775"/>
    <col min="12540" max="12540" width="6.26953125" style="775" customWidth="1"/>
    <col min="12541" max="12541" width="30.7265625" style="775" customWidth="1"/>
    <col min="12542" max="12542" width="10" style="775" customWidth="1"/>
    <col min="12543" max="12543" width="15.7265625" style="775" customWidth="1"/>
    <col min="12544" max="12544" width="10.7265625" style="775" customWidth="1"/>
    <col min="12545" max="12545" width="9.7265625" style="775" customWidth="1"/>
    <col min="12546" max="12546" width="10.453125" style="775" customWidth="1"/>
    <col min="12547" max="12547" width="10.26953125" style="775" customWidth="1"/>
    <col min="12548" max="12548" width="12" style="775" customWidth="1"/>
    <col min="12549" max="12549" width="11.7265625" style="775" customWidth="1"/>
    <col min="12550" max="12795" width="9.26953125" style="775"/>
    <col min="12796" max="12796" width="6.26953125" style="775" customWidth="1"/>
    <col min="12797" max="12797" width="30.7265625" style="775" customWidth="1"/>
    <col min="12798" max="12798" width="10" style="775" customWidth="1"/>
    <col min="12799" max="12799" width="15.7265625" style="775" customWidth="1"/>
    <col min="12800" max="12800" width="10.7265625" style="775" customWidth="1"/>
    <col min="12801" max="12801" width="9.7265625" style="775" customWidth="1"/>
    <col min="12802" max="12802" width="10.453125" style="775" customWidth="1"/>
    <col min="12803" max="12803" width="10.26953125" style="775" customWidth="1"/>
    <col min="12804" max="12804" width="12" style="775" customWidth="1"/>
    <col min="12805" max="12805" width="11.7265625" style="775" customWidth="1"/>
    <col min="12806" max="13051" width="9.26953125" style="775"/>
    <col min="13052" max="13052" width="6.26953125" style="775" customWidth="1"/>
    <col min="13053" max="13053" width="30.7265625" style="775" customWidth="1"/>
    <col min="13054" max="13054" width="10" style="775" customWidth="1"/>
    <col min="13055" max="13055" width="15.7265625" style="775" customWidth="1"/>
    <col min="13056" max="13056" width="10.7265625" style="775" customWidth="1"/>
    <col min="13057" max="13057" width="9.7265625" style="775" customWidth="1"/>
    <col min="13058" max="13058" width="10.453125" style="775" customWidth="1"/>
    <col min="13059" max="13059" width="10.26953125" style="775" customWidth="1"/>
    <col min="13060" max="13060" width="12" style="775" customWidth="1"/>
    <col min="13061" max="13061" width="11.7265625" style="775" customWidth="1"/>
    <col min="13062" max="13307" width="9.26953125" style="775"/>
    <col min="13308" max="13308" width="6.26953125" style="775" customWidth="1"/>
    <col min="13309" max="13309" width="30.7265625" style="775" customWidth="1"/>
    <col min="13310" max="13310" width="10" style="775" customWidth="1"/>
    <col min="13311" max="13311" width="15.7265625" style="775" customWidth="1"/>
    <col min="13312" max="13312" width="10.7265625" style="775" customWidth="1"/>
    <col min="13313" max="13313" width="9.7265625" style="775" customWidth="1"/>
    <col min="13314" max="13314" width="10.453125" style="775" customWidth="1"/>
    <col min="13315" max="13315" width="10.26953125" style="775" customWidth="1"/>
    <col min="13316" max="13316" width="12" style="775" customWidth="1"/>
    <col min="13317" max="13317" width="11.7265625" style="775" customWidth="1"/>
    <col min="13318" max="13563" width="9.26953125" style="775"/>
    <col min="13564" max="13564" width="6.26953125" style="775" customWidth="1"/>
    <col min="13565" max="13565" width="30.7265625" style="775" customWidth="1"/>
    <col min="13566" max="13566" width="10" style="775" customWidth="1"/>
    <col min="13567" max="13567" width="15.7265625" style="775" customWidth="1"/>
    <col min="13568" max="13568" width="10.7265625" style="775" customWidth="1"/>
    <col min="13569" max="13569" width="9.7265625" style="775" customWidth="1"/>
    <col min="13570" max="13570" width="10.453125" style="775" customWidth="1"/>
    <col min="13571" max="13571" width="10.26953125" style="775" customWidth="1"/>
    <col min="13572" max="13572" width="12" style="775" customWidth="1"/>
    <col min="13573" max="13573" width="11.7265625" style="775" customWidth="1"/>
    <col min="13574" max="13819" width="9.26953125" style="775"/>
    <col min="13820" max="13820" width="6.26953125" style="775" customWidth="1"/>
    <col min="13821" max="13821" width="30.7265625" style="775" customWidth="1"/>
    <col min="13822" max="13822" width="10" style="775" customWidth="1"/>
    <col min="13823" max="13823" width="15.7265625" style="775" customWidth="1"/>
    <col min="13824" max="13824" width="10.7265625" style="775" customWidth="1"/>
    <col min="13825" max="13825" width="9.7265625" style="775" customWidth="1"/>
    <col min="13826" max="13826" width="10.453125" style="775" customWidth="1"/>
    <col min="13827" max="13827" width="10.26953125" style="775" customWidth="1"/>
    <col min="13828" max="13828" width="12" style="775" customWidth="1"/>
    <col min="13829" max="13829" width="11.7265625" style="775" customWidth="1"/>
    <col min="13830" max="14075" width="9.26953125" style="775"/>
    <col min="14076" max="14076" width="6.26953125" style="775" customWidth="1"/>
    <col min="14077" max="14077" width="30.7265625" style="775" customWidth="1"/>
    <col min="14078" max="14078" width="10" style="775" customWidth="1"/>
    <col min="14079" max="14079" width="15.7265625" style="775" customWidth="1"/>
    <col min="14080" max="14080" width="10.7265625" style="775" customWidth="1"/>
    <col min="14081" max="14081" width="9.7265625" style="775" customWidth="1"/>
    <col min="14082" max="14082" width="10.453125" style="775" customWidth="1"/>
    <col min="14083" max="14083" width="10.26953125" style="775" customWidth="1"/>
    <col min="14084" max="14084" width="12" style="775" customWidth="1"/>
    <col min="14085" max="14085" width="11.7265625" style="775" customWidth="1"/>
    <col min="14086" max="14331" width="9.26953125" style="775"/>
    <col min="14332" max="14332" width="6.26953125" style="775" customWidth="1"/>
    <col min="14333" max="14333" width="30.7265625" style="775" customWidth="1"/>
    <col min="14334" max="14334" width="10" style="775" customWidth="1"/>
    <col min="14335" max="14335" width="15.7265625" style="775" customWidth="1"/>
    <col min="14336" max="14336" width="10.7265625" style="775" customWidth="1"/>
    <col min="14337" max="14337" width="9.7265625" style="775" customWidth="1"/>
    <col min="14338" max="14338" width="10.453125" style="775" customWidth="1"/>
    <col min="14339" max="14339" width="10.26953125" style="775" customWidth="1"/>
    <col min="14340" max="14340" width="12" style="775" customWidth="1"/>
    <col min="14341" max="14341" width="11.7265625" style="775" customWidth="1"/>
    <col min="14342" max="14587" width="9.26953125" style="775"/>
    <col min="14588" max="14588" width="6.26953125" style="775" customWidth="1"/>
    <col min="14589" max="14589" width="30.7265625" style="775" customWidth="1"/>
    <col min="14590" max="14590" width="10" style="775" customWidth="1"/>
    <col min="14591" max="14591" width="15.7265625" style="775" customWidth="1"/>
    <col min="14592" max="14592" width="10.7265625" style="775" customWidth="1"/>
    <col min="14593" max="14593" width="9.7265625" style="775" customWidth="1"/>
    <col min="14594" max="14594" width="10.453125" style="775" customWidth="1"/>
    <col min="14595" max="14595" width="10.26953125" style="775" customWidth="1"/>
    <col min="14596" max="14596" width="12" style="775" customWidth="1"/>
    <col min="14597" max="14597" width="11.7265625" style="775" customWidth="1"/>
    <col min="14598" max="14843" width="9.26953125" style="775"/>
    <col min="14844" max="14844" width="6.26953125" style="775" customWidth="1"/>
    <col min="14845" max="14845" width="30.7265625" style="775" customWidth="1"/>
    <col min="14846" max="14846" width="10" style="775" customWidth="1"/>
    <col min="14847" max="14847" width="15.7265625" style="775" customWidth="1"/>
    <col min="14848" max="14848" width="10.7265625" style="775" customWidth="1"/>
    <col min="14849" max="14849" width="9.7265625" style="775" customWidth="1"/>
    <col min="14850" max="14850" width="10.453125" style="775" customWidth="1"/>
    <col min="14851" max="14851" width="10.26953125" style="775" customWidth="1"/>
    <col min="14852" max="14852" width="12" style="775" customWidth="1"/>
    <col min="14853" max="14853" width="11.7265625" style="775" customWidth="1"/>
    <col min="14854" max="15099" width="9.26953125" style="775"/>
    <col min="15100" max="15100" width="6.26953125" style="775" customWidth="1"/>
    <col min="15101" max="15101" width="30.7265625" style="775" customWidth="1"/>
    <col min="15102" max="15102" width="10" style="775" customWidth="1"/>
    <col min="15103" max="15103" width="15.7265625" style="775" customWidth="1"/>
    <col min="15104" max="15104" width="10.7265625" style="775" customWidth="1"/>
    <col min="15105" max="15105" width="9.7265625" style="775" customWidth="1"/>
    <col min="15106" max="15106" width="10.453125" style="775" customWidth="1"/>
    <col min="15107" max="15107" width="10.26953125" style="775" customWidth="1"/>
    <col min="15108" max="15108" width="12" style="775" customWidth="1"/>
    <col min="15109" max="15109" width="11.7265625" style="775" customWidth="1"/>
    <col min="15110" max="15355" width="9.26953125" style="775"/>
    <col min="15356" max="15356" width="6.26953125" style="775" customWidth="1"/>
    <col min="15357" max="15357" width="30.7265625" style="775" customWidth="1"/>
    <col min="15358" max="15358" width="10" style="775" customWidth="1"/>
    <col min="15359" max="15359" width="15.7265625" style="775" customWidth="1"/>
    <col min="15360" max="15360" width="10.7265625" style="775" customWidth="1"/>
    <col min="15361" max="15361" width="9.7265625" style="775" customWidth="1"/>
    <col min="15362" max="15362" width="10.453125" style="775" customWidth="1"/>
    <col min="15363" max="15363" width="10.26953125" style="775" customWidth="1"/>
    <col min="15364" max="15364" width="12" style="775" customWidth="1"/>
    <col min="15365" max="15365" width="11.7265625" style="775" customWidth="1"/>
    <col min="15366" max="15611" width="9.26953125" style="775"/>
    <col min="15612" max="15612" width="6.26953125" style="775" customWidth="1"/>
    <col min="15613" max="15613" width="30.7265625" style="775" customWidth="1"/>
    <col min="15614" max="15614" width="10" style="775" customWidth="1"/>
    <col min="15615" max="15615" width="15.7265625" style="775" customWidth="1"/>
    <col min="15616" max="15616" width="10.7265625" style="775" customWidth="1"/>
    <col min="15617" max="15617" width="9.7265625" style="775" customWidth="1"/>
    <col min="15618" max="15618" width="10.453125" style="775" customWidth="1"/>
    <col min="15619" max="15619" width="10.26953125" style="775" customWidth="1"/>
    <col min="15620" max="15620" width="12" style="775" customWidth="1"/>
    <col min="15621" max="15621" width="11.7265625" style="775" customWidth="1"/>
    <col min="15622" max="15867" width="9.26953125" style="775"/>
    <col min="15868" max="15868" width="6.26953125" style="775" customWidth="1"/>
    <col min="15869" max="15869" width="30.7265625" style="775" customWidth="1"/>
    <col min="15870" max="15870" width="10" style="775" customWidth="1"/>
    <col min="15871" max="15871" width="15.7265625" style="775" customWidth="1"/>
    <col min="15872" max="15872" width="10.7265625" style="775" customWidth="1"/>
    <col min="15873" max="15873" width="9.7265625" style="775" customWidth="1"/>
    <col min="15874" max="15874" width="10.453125" style="775" customWidth="1"/>
    <col min="15875" max="15875" width="10.26953125" style="775" customWidth="1"/>
    <col min="15876" max="15876" width="12" style="775" customWidth="1"/>
    <col min="15877" max="15877" width="11.7265625" style="775" customWidth="1"/>
    <col min="15878" max="16123" width="9.26953125" style="775"/>
    <col min="16124" max="16124" width="6.26953125" style="775" customWidth="1"/>
    <col min="16125" max="16125" width="30.7265625" style="775" customWidth="1"/>
    <col min="16126" max="16126" width="10" style="775" customWidth="1"/>
    <col min="16127" max="16127" width="15.7265625" style="775" customWidth="1"/>
    <col min="16128" max="16128" width="10.7265625" style="775" customWidth="1"/>
    <col min="16129" max="16129" width="9.7265625" style="775" customWidth="1"/>
    <col min="16130" max="16130" width="10.453125" style="775" customWidth="1"/>
    <col min="16131" max="16131" width="10.26953125" style="775" customWidth="1"/>
    <col min="16132" max="16132" width="12" style="775" customWidth="1"/>
    <col min="16133" max="16133" width="11.7265625" style="775" customWidth="1"/>
    <col min="16134" max="16384" width="9.26953125" style="775"/>
  </cols>
  <sheetData>
    <row r="1" spans="2:8" ht="13.5" thickBot="1"/>
    <row r="2" spans="2:8" ht="18.75" customHeight="1" thickBot="1">
      <c r="B2" s="1487" t="s">
        <v>5119</v>
      </c>
      <c r="C2" s="1488"/>
      <c r="D2" s="1489"/>
    </row>
    <row r="3" spans="2:8">
      <c r="B3" s="1408" t="s">
        <v>593</v>
      </c>
      <c r="C3" s="1408"/>
      <c r="D3" s="1408"/>
      <c r="E3" s="1408"/>
    </row>
    <row r="4" spans="2:8">
      <c r="B4" s="1397" t="s">
        <v>594</v>
      </c>
      <c r="D4" s="1401"/>
      <c r="E4" s="1401"/>
    </row>
    <row r="5" spans="2:8" ht="20">
      <c r="B5" s="1397" t="s">
        <v>595</v>
      </c>
      <c r="D5" s="1401"/>
      <c r="E5" s="1401"/>
      <c r="F5" s="1398"/>
      <c r="G5" s="1398"/>
      <c r="H5" s="1398"/>
    </row>
    <row r="6" spans="2:8">
      <c r="B6" s="1397" t="s">
        <v>5114</v>
      </c>
      <c r="D6" s="1401"/>
      <c r="E6" s="1401"/>
    </row>
    <row r="7" spans="2:8">
      <c r="B7" s="1397" t="s">
        <v>597</v>
      </c>
      <c r="C7" s="778">
        <f>'[1]Budget_Activite  24 mois'!C5</f>
        <v>1869158.88</v>
      </c>
      <c r="D7" s="778"/>
      <c r="E7" s="778"/>
    </row>
    <row r="9" spans="2:8" ht="36.75" customHeight="1" thickBot="1">
      <c r="B9" s="779" t="s">
        <v>598</v>
      </c>
      <c r="C9" s="779" t="s">
        <v>364</v>
      </c>
      <c r="D9" s="779" t="s">
        <v>1606</v>
      </c>
      <c r="E9" s="779" t="s">
        <v>1614</v>
      </c>
    </row>
    <row r="10" spans="2:8" ht="13.15" customHeight="1">
      <c r="B10" s="1399" t="s">
        <v>603</v>
      </c>
      <c r="C10" s="781">
        <f>'RAPPORT-DETAIL'!R106</f>
        <v>1097684.4679999999</v>
      </c>
      <c r="D10" s="781">
        <f ca="1">'RAPPORT-DETAIL'!AQ106</f>
        <v>1036118.2543529412</v>
      </c>
      <c r="E10" s="943">
        <f ca="1">D10/C10</f>
        <v>0.94391264936158437</v>
      </c>
    </row>
    <row r="11" spans="2:8">
      <c r="B11" s="1400" t="s">
        <v>448</v>
      </c>
      <c r="C11" s="785">
        <f>'RAPPORT-DETAIL'!R121</f>
        <v>212290.0454</v>
      </c>
      <c r="D11" s="785">
        <f ca="1">'RAPPORT-DETAIL'!AQ121</f>
        <v>217557.59</v>
      </c>
      <c r="E11" s="944">
        <f t="shared" ref="E11:E24" ca="1" si="0">D11/C11</f>
        <v>1.0248129609189862</v>
      </c>
    </row>
    <row r="12" spans="2:8">
      <c r="B12" s="788" t="s">
        <v>470</v>
      </c>
      <c r="C12" s="785">
        <f>'RAPPORT-DETAIL'!R125</f>
        <v>0</v>
      </c>
      <c r="D12" s="785">
        <f>'RAPPORT-DETAIL'!AQ125</f>
        <v>0</v>
      </c>
      <c r="E12" s="944"/>
    </row>
    <row r="13" spans="2:8">
      <c r="B13" s="788" t="s">
        <v>472</v>
      </c>
      <c r="C13" s="785">
        <f>'RAPPORT-DETAIL'!R128</f>
        <v>2400</v>
      </c>
      <c r="D13" s="785">
        <f ca="1">'RAPPORT-DETAIL'!AQ128</f>
        <v>2397.38</v>
      </c>
      <c r="E13" s="944">
        <f t="shared" ca="1" si="0"/>
        <v>0.9989083333333334</v>
      </c>
    </row>
    <row r="14" spans="2:8">
      <c r="B14" s="788" t="s">
        <v>476</v>
      </c>
      <c r="C14" s="785">
        <f>'RAPPORT-DETAIL'!R132</f>
        <v>0</v>
      </c>
      <c r="D14" s="785">
        <f>'RAPPORT-DETAIL'!AQ132</f>
        <v>0</v>
      </c>
      <c r="E14" s="944"/>
    </row>
    <row r="15" spans="2:8">
      <c r="B15" s="789" t="s">
        <v>478</v>
      </c>
      <c r="C15" s="785">
        <f>'RAPPORT-DETAIL'!R136</f>
        <v>18452.7</v>
      </c>
      <c r="D15" s="785">
        <f ca="1">'RAPPORT-DETAIL'!AQ136</f>
        <v>18032.71</v>
      </c>
      <c r="E15" s="944">
        <f t="shared" ca="1" si="0"/>
        <v>0.97723964514678063</v>
      </c>
    </row>
    <row r="16" spans="2:8">
      <c r="B16" s="789" t="s">
        <v>484</v>
      </c>
      <c r="C16" s="785">
        <f>'RAPPORT-DETAIL'!R140</f>
        <v>297714.8</v>
      </c>
      <c r="D16" s="785">
        <f ca="1">'RAPPORT-DETAIL'!AQ140</f>
        <v>308763.69</v>
      </c>
      <c r="E16" s="944">
        <f t="shared" ca="1" si="0"/>
        <v>1.0371123303241896</v>
      </c>
    </row>
    <row r="17" spans="2:5" ht="26">
      <c r="B17" s="789" t="s">
        <v>491</v>
      </c>
      <c r="C17" s="785">
        <f>'RAPPORT-DETAIL'!R159</f>
        <v>118335.67999999999</v>
      </c>
      <c r="D17" s="785">
        <f ca="1">'RAPPORT-DETAIL'!AQ159</f>
        <v>127273.88000000002</v>
      </c>
      <c r="E17" s="944">
        <f t="shared" ca="1" si="0"/>
        <v>1.075532586621381</v>
      </c>
    </row>
    <row r="18" spans="2:5">
      <c r="B18" s="790" t="s">
        <v>604</v>
      </c>
      <c r="C18" s="785">
        <f>SUM(C10:C17)</f>
        <v>1746877.6933999998</v>
      </c>
      <c r="D18" s="785">
        <f ca="1">SUM(D10:D17)</f>
        <v>1710143.5043529412</v>
      </c>
      <c r="E18" s="944">
        <f t="shared" ca="1" si="0"/>
        <v>0.97897151633119672</v>
      </c>
    </row>
    <row r="19" spans="2:5">
      <c r="B19" s="789"/>
      <c r="C19" s="785"/>
      <c r="D19" s="785"/>
      <c r="E19" s="944"/>
    </row>
    <row r="20" spans="2:5">
      <c r="B20" s="792" t="s">
        <v>1615</v>
      </c>
      <c r="C20" s="785">
        <f>'RAPPORT-DETAIL'!R163</f>
        <v>122281.43853800002</v>
      </c>
      <c r="D20" s="785">
        <f ca="1">'RAPPORT-DETAIL'!AQ163</f>
        <v>119706.64</v>
      </c>
      <c r="E20" s="944">
        <f t="shared" ca="1" si="0"/>
        <v>0.97894366823955969</v>
      </c>
    </row>
    <row r="21" spans="2:5">
      <c r="B21" s="937"/>
      <c r="C21" s="785"/>
      <c r="D21" s="785"/>
      <c r="E21" s="944"/>
    </row>
    <row r="22" spans="2:5">
      <c r="B22" s="937"/>
      <c r="C22" s="785"/>
      <c r="D22" s="785"/>
      <c r="E22" s="944"/>
    </row>
    <row r="23" spans="2:5">
      <c r="B23" s="789"/>
      <c r="C23" s="785"/>
      <c r="D23" s="785"/>
      <c r="E23" s="944"/>
    </row>
    <row r="24" spans="2:5" ht="13.5" thickBot="1">
      <c r="B24" s="793" t="s">
        <v>605</v>
      </c>
      <c r="C24" s="794">
        <f>C18+C20</f>
        <v>1869159.1319379997</v>
      </c>
      <c r="D24" s="794">
        <f ca="1">D18+D20</f>
        <v>1829850.1443529411</v>
      </c>
      <c r="E24" s="945">
        <f t="shared" ca="1" si="0"/>
        <v>0.97896969449342608</v>
      </c>
    </row>
    <row r="26" spans="2:5">
      <c r="B26" s="775" t="s">
        <v>5115</v>
      </c>
      <c r="C26" s="1402">
        <v>1869159</v>
      </c>
    </row>
    <row r="27" spans="2:5">
      <c r="B27" s="775" t="s">
        <v>5116</v>
      </c>
      <c r="C27" s="1402">
        <v>27.39</v>
      </c>
    </row>
    <row r="28" spans="2:5">
      <c r="B28" s="1403" t="s">
        <v>612</v>
      </c>
      <c r="C28" s="1404">
        <f>C26+C27</f>
        <v>1869186.39</v>
      </c>
    </row>
    <row r="29" spans="2:5">
      <c r="B29" s="775" t="s">
        <v>5117</v>
      </c>
      <c r="C29" s="1402">
        <f ca="1">D24</f>
        <v>1829850.1443529411</v>
      </c>
    </row>
    <row r="30" spans="2:5">
      <c r="B30" s="1406" t="s">
        <v>5118</v>
      </c>
      <c r="C30" s="1407">
        <f ca="1">C28-C29</f>
        <v>39336.245647058822</v>
      </c>
    </row>
    <row r="31" spans="2:5">
      <c r="E31" s="946"/>
    </row>
    <row r="32" spans="2:5">
      <c r="C32" s="1405"/>
    </row>
  </sheetData>
  <mergeCells count="1">
    <mergeCell ref="B2:D2"/>
  </mergeCells>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C6D99-A894-4925-97B9-F76B3CA0D049}">
  <dimension ref="A1:AA44"/>
  <sheetViews>
    <sheetView topLeftCell="A17" workbookViewId="0">
      <selection activeCell="J26" sqref="J26"/>
    </sheetView>
  </sheetViews>
  <sheetFormatPr baseColWidth="10" defaultColWidth="9.26953125" defaultRowHeight="14"/>
  <cols>
    <col min="1" max="3" width="5.7265625" style="662" customWidth="1"/>
    <col min="4" max="4" width="9.26953125" style="662"/>
    <col min="5" max="5" width="14" style="662" customWidth="1"/>
    <col min="6" max="6" width="3.26953125" style="662" customWidth="1"/>
    <col min="7" max="7" width="13.26953125" style="662" customWidth="1"/>
    <col min="8" max="8" width="1.7265625" style="662" customWidth="1"/>
    <col min="9" max="9" width="16.7265625" style="662" customWidth="1"/>
    <col min="10" max="10" width="18.26953125" style="662" customWidth="1"/>
    <col min="11" max="12" width="14.7265625" style="662" customWidth="1"/>
    <col min="13" max="13" width="1.7265625" style="662" customWidth="1"/>
    <col min="14" max="15" width="14.7265625" style="662" customWidth="1"/>
    <col min="16" max="16" width="16.1796875" style="664" customWidth="1"/>
    <col min="17" max="17" width="1.7265625" style="662" customWidth="1"/>
    <col min="18" max="18" width="18.7265625" style="663" bestFit="1" customWidth="1"/>
    <col min="19" max="19" width="9.26953125" style="663"/>
    <col min="20" max="20" width="11" style="663" bestFit="1" customWidth="1"/>
    <col min="21" max="21" width="10" style="663" bestFit="1" customWidth="1"/>
    <col min="22" max="22" width="13.81640625" style="663" bestFit="1" customWidth="1"/>
    <col min="23" max="27" width="9.26953125" style="663"/>
    <col min="28" max="256" width="9.26953125" style="662"/>
    <col min="257" max="259" width="5.7265625" style="662" customWidth="1"/>
    <col min="260" max="260" width="9.26953125" style="662"/>
    <col min="261" max="261" width="14" style="662" customWidth="1"/>
    <col min="262" max="262" width="3.26953125" style="662" customWidth="1"/>
    <col min="263" max="263" width="13.26953125" style="662" customWidth="1"/>
    <col min="264" max="264" width="1.7265625" style="662" customWidth="1"/>
    <col min="265" max="265" width="16.7265625" style="662" customWidth="1"/>
    <col min="266" max="266" width="18.26953125" style="662" customWidth="1"/>
    <col min="267" max="268" width="14.7265625" style="662" customWidth="1"/>
    <col min="269" max="269" width="1.7265625" style="662" customWidth="1"/>
    <col min="270" max="271" width="14.7265625" style="662" customWidth="1"/>
    <col min="272" max="272" width="16.1796875" style="662" customWidth="1"/>
    <col min="273" max="273" width="1.7265625" style="662" customWidth="1"/>
    <col min="274" max="274" width="18.7265625" style="662" bestFit="1" customWidth="1"/>
    <col min="275" max="275" width="9.26953125" style="662"/>
    <col min="276" max="276" width="11" style="662" bestFit="1" customWidth="1"/>
    <col min="277" max="277" width="10" style="662" bestFit="1" customWidth="1"/>
    <col min="278" max="278" width="13.81640625" style="662" bestFit="1" customWidth="1"/>
    <col min="279" max="512" width="9.26953125" style="662"/>
    <col min="513" max="515" width="5.7265625" style="662" customWidth="1"/>
    <col min="516" max="516" width="9.26953125" style="662"/>
    <col min="517" max="517" width="14" style="662" customWidth="1"/>
    <col min="518" max="518" width="3.26953125" style="662" customWidth="1"/>
    <col min="519" max="519" width="13.26953125" style="662" customWidth="1"/>
    <col min="520" max="520" width="1.7265625" style="662" customWidth="1"/>
    <col min="521" max="521" width="16.7265625" style="662" customWidth="1"/>
    <col min="522" max="522" width="18.26953125" style="662" customWidth="1"/>
    <col min="523" max="524" width="14.7265625" style="662" customWidth="1"/>
    <col min="525" max="525" width="1.7265625" style="662" customWidth="1"/>
    <col min="526" max="527" width="14.7265625" style="662" customWidth="1"/>
    <col min="528" max="528" width="16.1796875" style="662" customWidth="1"/>
    <col min="529" max="529" width="1.7265625" style="662" customWidth="1"/>
    <col min="530" max="530" width="18.7265625" style="662" bestFit="1" customWidth="1"/>
    <col min="531" max="531" width="9.26953125" style="662"/>
    <col min="532" max="532" width="11" style="662" bestFit="1" customWidth="1"/>
    <col min="533" max="533" width="10" style="662" bestFit="1" customWidth="1"/>
    <col min="534" max="534" width="13.81640625" style="662" bestFit="1" customWidth="1"/>
    <col min="535" max="768" width="9.26953125" style="662"/>
    <col min="769" max="771" width="5.7265625" style="662" customWidth="1"/>
    <col min="772" max="772" width="9.26953125" style="662"/>
    <col min="773" max="773" width="14" style="662" customWidth="1"/>
    <col min="774" max="774" width="3.26953125" style="662" customWidth="1"/>
    <col min="775" max="775" width="13.26953125" style="662" customWidth="1"/>
    <col min="776" max="776" width="1.7265625" style="662" customWidth="1"/>
    <col min="777" max="777" width="16.7265625" style="662" customWidth="1"/>
    <col min="778" max="778" width="18.26953125" style="662" customWidth="1"/>
    <col min="779" max="780" width="14.7265625" style="662" customWidth="1"/>
    <col min="781" max="781" width="1.7265625" style="662" customWidth="1"/>
    <col min="782" max="783" width="14.7265625" style="662" customWidth="1"/>
    <col min="784" max="784" width="16.1796875" style="662" customWidth="1"/>
    <col min="785" max="785" width="1.7265625" style="662" customWidth="1"/>
    <col min="786" max="786" width="18.7265625" style="662" bestFit="1" customWidth="1"/>
    <col min="787" max="787" width="9.26953125" style="662"/>
    <col min="788" max="788" width="11" style="662" bestFit="1" customWidth="1"/>
    <col min="789" max="789" width="10" style="662" bestFit="1" customWidth="1"/>
    <col min="790" max="790" width="13.81640625" style="662" bestFit="1" customWidth="1"/>
    <col min="791" max="1024" width="9.26953125" style="662"/>
    <col min="1025" max="1027" width="5.7265625" style="662" customWidth="1"/>
    <col min="1028" max="1028" width="9.26953125" style="662"/>
    <col min="1029" max="1029" width="14" style="662" customWidth="1"/>
    <col min="1030" max="1030" width="3.26953125" style="662" customWidth="1"/>
    <col min="1031" max="1031" width="13.26953125" style="662" customWidth="1"/>
    <col min="1032" max="1032" width="1.7265625" style="662" customWidth="1"/>
    <col min="1033" max="1033" width="16.7265625" style="662" customWidth="1"/>
    <col min="1034" max="1034" width="18.26953125" style="662" customWidth="1"/>
    <col min="1035" max="1036" width="14.7265625" style="662" customWidth="1"/>
    <col min="1037" max="1037" width="1.7265625" style="662" customWidth="1"/>
    <col min="1038" max="1039" width="14.7265625" style="662" customWidth="1"/>
    <col min="1040" max="1040" width="16.1796875" style="662" customWidth="1"/>
    <col min="1041" max="1041" width="1.7265625" style="662" customWidth="1"/>
    <col min="1042" max="1042" width="18.7265625" style="662" bestFit="1" customWidth="1"/>
    <col min="1043" max="1043" width="9.26953125" style="662"/>
    <col min="1044" max="1044" width="11" style="662" bestFit="1" customWidth="1"/>
    <col min="1045" max="1045" width="10" style="662" bestFit="1" customWidth="1"/>
    <col min="1046" max="1046" width="13.81640625" style="662" bestFit="1" customWidth="1"/>
    <col min="1047" max="1280" width="9.26953125" style="662"/>
    <col min="1281" max="1283" width="5.7265625" style="662" customWidth="1"/>
    <col min="1284" max="1284" width="9.26953125" style="662"/>
    <col min="1285" max="1285" width="14" style="662" customWidth="1"/>
    <col min="1286" max="1286" width="3.26953125" style="662" customWidth="1"/>
    <col min="1287" max="1287" width="13.26953125" style="662" customWidth="1"/>
    <col min="1288" max="1288" width="1.7265625" style="662" customWidth="1"/>
    <col min="1289" max="1289" width="16.7265625" style="662" customWidth="1"/>
    <col min="1290" max="1290" width="18.26953125" style="662" customWidth="1"/>
    <col min="1291" max="1292" width="14.7265625" style="662" customWidth="1"/>
    <col min="1293" max="1293" width="1.7265625" style="662" customWidth="1"/>
    <col min="1294" max="1295" width="14.7265625" style="662" customWidth="1"/>
    <col min="1296" max="1296" width="16.1796875" style="662" customWidth="1"/>
    <col min="1297" max="1297" width="1.7265625" style="662" customWidth="1"/>
    <col min="1298" max="1298" width="18.7265625" style="662" bestFit="1" customWidth="1"/>
    <col min="1299" max="1299" width="9.26953125" style="662"/>
    <col min="1300" max="1300" width="11" style="662" bestFit="1" customWidth="1"/>
    <col min="1301" max="1301" width="10" style="662" bestFit="1" customWidth="1"/>
    <col min="1302" max="1302" width="13.81640625" style="662" bestFit="1" customWidth="1"/>
    <col min="1303" max="1536" width="9.26953125" style="662"/>
    <col min="1537" max="1539" width="5.7265625" style="662" customWidth="1"/>
    <col min="1540" max="1540" width="9.26953125" style="662"/>
    <col min="1541" max="1541" width="14" style="662" customWidth="1"/>
    <col min="1542" max="1542" width="3.26953125" style="662" customWidth="1"/>
    <col min="1543" max="1543" width="13.26953125" style="662" customWidth="1"/>
    <col min="1544" max="1544" width="1.7265625" style="662" customWidth="1"/>
    <col min="1545" max="1545" width="16.7265625" style="662" customWidth="1"/>
    <col min="1546" max="1546" width="18.26953125" style="662" customWidth="1"/>
    <col min="1547" max="1548" width="14.7265625" style="662" customWidth="1"/>
    <col min="1549" max="1549" width="1.7265625" style="662" customWidth="1"/>
    <col min="1550" max="1551" width="14.7265625" style="662" customWidth="1"/>
    <col min="1552" max="1552" width="16.1796875" style="662" customWidth="1"/>
    <col min="1553" max="1553" width="1.7265625" style="662" customWidth="1"/>
    <col min="1554" max="1554" width="18.7265625" style="662" bestFit="1" customWidth="1"/>
    <col min="1555" max="1555" width="9.26953125" style="662"/>
    <col min="1556" max="1556" width="11" style="662" bestFit="1" customWidth="1"/>
    <col min="1557" max="1557" width="10" style="662" bestFit="1" customWidth="1"/>
    <col min="1558" max="1558" width="13.81640625" style="662" bestFit="1" customWidth="1"/>
    <col min="1559" max="1792" width="9.26953125" style="662"/>
    <col min="1793" max="1795" width="5.7265625" style="662" customWidth="1"/>
    <col min="1796" max="1796" width="9.26953125" style="662"/>
    <col min="1797" max="1797" width="14" style="662" customWidth="1"/>
    <col min="1798" max="1798" width="3.26953125" style="662" customWidth="1"/>
    <col min="1799" max="1799" width="13.26953125" style="662" customWidth="1"/>
    <col min="1800" max="1800" width="1.7265625" style="662" customWidth="1"/>
    <col min="1801" max="1801" width="16.7265625" style="662" customWidth="1"/>
    <col min="1802" max="1802" width="18.26953125" style="662" customWidth="1"/>
    <col min="1803" max="1804" width="14.7265625" style="662" customWidth="1"/>
    <col min="1805" max="1805" width="1.7265625" style="662" customWidth="1"/>
    <col min="1806" max="1807" width="14.7265625" style="662" customWidth="1"/>
    <col min="1808" max="1808" width="16.1796875" style="662" customWidth="1"/>
    <col min="1809" max="1809" width="1.7265625" style="662" customWidth="1"/>
    <col min="1810" max="1810" width="18.7265625" style="662" bestFit="1" customWidth="1"/>
    <col min="1811" max="1811" width="9.26953125" style="662"/>
    <col min="1812" max="1812" width="11" style="662" bestFit="1" customWidth="1"/>
    <col min="1813" max="1813" width="10" style="662" bestFit="1" customWidth="1"/>
    <col min="1814" max="1814" width="13.81640625" style="662" bestFit="1" customWidth="1"/>
    <col min="1815" max="2048" width="9.26953125" style="662"/>
    <col min="2049" max="2051" width="5.7265625" style="662" customWidth="1"/>
    <col min="2052" max="2052" width="9.26953125" style="662"/>
    <col min="2053" max="2053" width="14" style="662" customWidth="1"/>
    <col min="2054" max="2054" width="3.26953125" style="662" customWidth="1"/>
    <col min="2055" max="2055" width="13.26953125" style="662" customWidth="1"/>
    <col min="2056" max="2056" width="1.7265625" style="662" customWidth="1"/>
    <col min="2057" max="2057" width="16.7265625" style="662" customWidth="1"/>
    <col min="2058" max="2058" width="18.26953125" style="662" customWidth="1"/>
    <col min="2059" max="2060" width="14.7265625" style="662" customWidth="1"/>
    <col min="2061" max="2061" width="1.7265625" style="662" customWidth="1"/>
    <col min="2062" max="2063" width="14.7265625" style="662" customWidth="1"/>
    <col min="2064" max="2064" width="16.1796875" style="662" customWidth="1"/>
    <col min="2065" max="2065" width="1.7265625" style="662" customWidth="1"/>
    <col min="2066" max="2066" width="18.7265625" style="662" bestFit="1" customWidth="1"/>
    <col min="2067" max="2067" width="9.26953125" style="662"/>
    <col min="2068" max="2068" width="11" style="662" bestFit="1" customWidth="1"/>
    <col min="2069" max="2069" width="10" style="662" bestFit="1" customWidth="1"/>
    <col min="2070" max="2070" width="13.81640625" style="662" bestFit="1" customWidth="1"/>
    <col min="2071" max="2304" width="9.26953125" style="662"/>
    <col min="2305" max="2307" width="5.7265625" style="662" customWidth="1"/>
    <col min="2308" max="2308" width="9.26953125" style="662"/>
    <col min="2309" max="2309" width="14" style="662" customWidth="1"/>
    <col min="2310" max="2310" width="3.26953125" style="662" customWidth="1"/>
    <col min="2311" max="2311" width="13.26953125" style="662" customWidth="1"/>
    <col min="2312" max="2312" width="1.7265625" style="662" customWidth="1"/>
    <col min="2313" max="2313" width="16.7265625" style="662" customWidth="1"/>
    <col min="2314" max="2314" width="18.26953125" style="662" customWidth="1"/>
    <col min="2315" max="2316" width="14.7265625" style="662" customWidth="1"/>
    <col min="2317" max="2317" width="1.7265625" style="662" customWidth="1"/>
    <col min="2318" max="2319" width="14.7265625" style="662" customWidth="1"/>
    <col min="2320" max="2320" width="16.1796875" style="662" customWidth="1"/>
    <col min="2321" max="2321" width="1.7265625" style="662" customWidth="1"/>
    <col min="2322" max="2322" width="18.7265625" style="662" bestFit="1" customWidth="1"/>
    <col min="2323" max="2323" width="9.26953125" style="662"/>
    <col min="2324" max="2324" width="11" style="662" bestFit="1" customWidth="1"/>
    <col min="2325" max="2325" width="10" style="662" bestFit="1" customWidth="1"/>
    <col min="2326" max="2326" width="13.81640625" style="662" bestFit="1" customWidth="1"/>
    <col min="2327" max="2560" width="9.26953125" style="662"/>
    <col min="2561" max="2563" width="5.7265625" style="662" customWidth="1"/>
    <col min="2564" max="2564" width="9.26953125" style="662"/>
    <col min="2565" max="2565" width="14" style="662" customWidth="1"/>
    <col min="2566" max="2566" width="3.26953125" style="662" customWidth="1"/>
    <col min="2567" max="2567" width="13.26953125" style="662" customWidth="1"/>
    <col min="2568" max="2568" width="1.7265625" style="662" customWidth="1"/>
    <col min="2569" max="2569" width="16.7265625" style="662" customWidth="1"/>
    <col min="2570" max="2570" width="18.26953125" style="662" customWidth="1"/>
    <col min="2571" max="2572" width="14.7265625" style="662" customWidth="1"/>
    <col min="2573" max="2573" width="1.7265625" style="662" customWidth="1"/>
    <col min="2574" max="2575" width="14.7265625" style="662" customWidth="1"/>
    <col min="2576" max="2576" width="16.1796875" style="662" customWidth="1"/>
    <col min="2577" max="2577" width="1.7265625" style="662" customWidth="1"/>
    <col min="2578" max="2578" width="18.7265625" style="662" bestFit="1" customWidth="1"/>
    <col min="2579" max="2579" width="9.26953125" style="662"/>
    <col min="2580" max="2580" width="11" style="662" bestFit="1" customWidth="1"/>
    <col min="2581" max="2581" width="10" style="662" bestFit="1" customWidth="1"/>
    <col min="2582" max="2582" width="13.81640625" style="662" bestFit="1" customWidth="1"/>
    <col min="2583" max="2816" width="9.26953125" style="662"/>
    <col min="2817" max="2819" width="5.7265625" style="662" customWidth="1"/>
    <col min="2820" max="2820" width="9.26953125" style="662"/>
    <col min="2821" max="2821" width="14" style="662" customWidth="1"/>
    <col min="2822" max="2822" width="3.26953125" style="662" customWidth="1"/>
    <col min="2823" max="2823" width="13.26953125" style="662" customWidth="1"/>
    <col min="2824" max="2824" width="1.7265625" style="662" customWidth="1"/>
    <col min="2825" max="2825" width="16.7265625" style="662" customWidth="1"/>
    <col min="2826" max="2826" width="18.26953125" style="662" customWidth="1"/>
    <col min="2827" max="2828" width="14.7265625" style="662" customWidth="1"/>
    <col min="2829" max="2829" width="1.7265625" style="662" customWidth="1"/>
    <col min="2830" max="2831" width="14.7265625" style="662" customWidth="1"/>
    <col min="2832" max="2832" width="16.1796875" style="662" customWidth="1"/>
    <col min="2833" max="2833" width="1.7265625" style="662" customWidth="1"/>
    <col min="2834" max="2834" width="18.7265625" style="662" bestFit="1" customWidth="1"/>
    <col min="2835" max="2835" width="9.26953125" style="662"/>
    <col min="2836" max="2836" width="11" style="662" bestFit="1" customWidth="1"/>
    <col min="2837" max="2837" width="10" style="662" bestFit="1" customWidth="1"/>
    <col min="2838" max="2838" width="13.81640625" style="662" bestFit="1" customWidth="1"/>
    <col min="2839" max="3072" width="9.26953125" style="662"/>
    <col min="3073" max="3075" width="5.7265625" style="662" customWidth="1"/>
    <col min="3076" max="3076" width="9.26953125" style="662"/>
    <col min="3077" max="3077" width="14" style="662" customWidth="1"/>
    <col min="3078" max="3078" width="3.26953125" style="662" customWidth="1"/>
    <col min="3079" max="3079" width="13.26953125" style="662" customWidth="1"/>
    <col min="3080" max="3080" width="1.7265625" style="662" customWidth="1"/>
    <col min="3081" max="3081" width="16.7265625" style="662" customWidth="1"/>
    <col min="3082" max="3082" width="18.26953125" style="662" customWidth="1"/>
    <col min="3083" max="3084" width="14.7265625" style="662" customWidth="1"/>
    <col min="3085" max="3085" width="1.7265625" style="662" customWidth="1"/>
    <col min="3086" max="3087" width="14.7265625" style="662" customWidth="1"/>
    <col min="3088" max="3088" width="16.1796875" style="662" customWidth="1"/>
    <col min="3089" max="3089" width="1.7265625" style="662" customWidth="1"/>
    <col min="3090" max="3090" width="18.7265625" style="662" bestFit="1" customWidth="1"/>
    <col min="3091" max="3091" width="9.26953125" style="662"/>
    <col min="3092" max="3092" width="11" style="662" bestFit="1" customWidth="1"/>
    <col min="3093" max="3093" width="10" style="662" bestFit="1" customWidth="1"/>
    <col min="3094" max="3094" width="13.81640625" style="662" bestFit="1" customWidth="1"/>
    <col min="3095" max="3328" width="9.26953125" style="662"/>
    <col min="3329" max="3331" width="5.7265625" style="662" customWidth="1"/>
    <col min="3332" max="3332" width="9.26953125" style="662"/>
    <col min="3333" max="3333" width="14" style="662" customWidth="1"/>
    <col min="3334" max="3334" width="3.26953125" style="662" customWidth="1"/>
    <col min="3335" max="3335" width="13.26953125" style="662" customWidth="1"/>
    <col min="3336" max="3336" width="1.7265625" style="662" customWidth="1"/>
    <col min="3337" max="3337" width="16.7265625" style="662" customWidth="1"/>
    <col min="3338" max="3338" width="18.26953125" style="662" customWidth="1"/>
    <col min="3339" max="3340" width="14.7265625" style="662" customWidth="1"/>
    <col min="3341" max="3341" width="1.7265625" style="662" customWidth="1"/>
    <col min="3342" max="3343" width="14.7265625" style="662" customWidth="1"/>
    <col min="3344" max="3344" width="16.1796875" style="662" customWidth="1"/>
    <col min="3345" max="3345" width="1.7265625" style="662" customWidth="1"/>
    <col min="3346" max="3346" width="18.7265625" style="662" bestFit="1" customWidth="1"/>
    <col min="3347" max="3347" width="9.26953125" style="662"/>
    <col min="3348" max="3348" width="11" style="662" bestFit="1" customWidth="1"/>
    <col min="3349" max="3349" width="10" style="662" bestFit="1" customWidth="1"/>
    <col min="3350" max="3350" width="13.81640625" style="662" bestFit="1" customWidth="1"/>
    <col min="3351" max="3584" width="9.26953125" style="662"/>
    <col min="3585" max="3587" width="5.7265625" style="662" customWidth="1"/>
    <col min="3588" max="3588" width="9.26953125" style="662"/>
    <col min="3589" max="3589" width="14" style="662" customWidth="1"/>
    <col min="3590" max="3590" width="3.26953125" style="662" customWidth="1"/>
    <col min="3591" max="3591" width="13.26953125" style="662" customWidth="1"/>
    <col min="3592" max="3592" width="1.7265625" style="662" customWidth="1"/>
    <col min="3593" max="3593" width="16.7265625" style="662" customWidth="1"/>
    <col min="3594" max="3594" width="18.26953125" style="662" customWidth="1"/>
    <col min="3595" max="3596" width="14.7265625" style="662" customWidth="1"/>
    <col min="3597" max="3597" width="1.7265625" style="662" customWidth="1"/>
    <col min="3598" max="3599" width="14.7265625" style="662" customWidth="1"/>
    <col min="3600" max="3600" width="16.1796875" style="662" customWidth="1"/>
    <col min="3601" max="3601" width="1.7265625" style="662" customWidth="1"/>
    <col min="3602" max="3602" width="18.7265625" style="662" bestFit="1" customWidth="1"/>
    <col min="3603" max="3603" width="9.26953125" style="662"/>
    <col min="3604" max="3604" width="11" style="662" bestFit="1" customWidth="1"/>
    <col min="3605" max="3605" width="10" style="662" bestFit="1" customWidth="1"/>
    <col min="3606" max="3606" width="13.81640625" style="662" bestFit="1" customWidth="1"/>
    <col min="3607" max="3840" width="9.26953125" style="662"/>
    <col min="3841" max="3843" width="5.7265625" style="662" customWidth="1"/>
    <col min="3844" max="3844" width="9.26953125" style="662"/>
    <col min="3845" max="3845" width="14" style="662" customWidth="1"/>
    <col min="3846" max="3846" width="3.26953125" style="662" customWidth="1"/>
    <col min="3847" max="3847" width="13.26953125" style="662" customWidth="1"/>
    <col min="3848" max="3848" width="1.7265625" style="662" customWidth="1"/>
    <col min="3849" max="3849" width="16.7265625" style="662" customWidth="1"/>
    <col min="3850" max="3850" width="18.26953125" style="662" customWidth="1"/>
    <col min="3851" max="3852" width="14.7265625" style="662" customWidth="1"/>
    <col min="3853" max="3853" width="1.7265625" style="662" customWidth="1"/>
    <col min="3854" max="3855" width="14.7265625" style="662" customWidth="1"/>
    <col min="3856" max="3856" width="16.1796875" style="662" customWidth="1"/>
    <col min="3857" max="3857" width="1.7265625" style="662" customWidth="1"/>
    <col min="3858" max="3858" width="18.7265625" style="662" bestFit="1" customWidth="1"/>
    <col min="3859" max="3859" width="9.26953125" style="662"/>
    <col min="3860" max="3860" width="11" style="662" bestFit="1" customWidth="1"/>
    <col min="3861" max="3861" width="10" style="662" bestFit="1" customWidth="1"/>
    <col min="3862" max="3862" width="13.81640625" style="662" bestFit="1" customWidth="1"/>
    <col min="3863" max="4096" width="9.26953125" style="662"/>
    <col min="4097" max="4099" width="5.7265625" style="662" customWidth="1"/>
    <col min="4100" max="4100" width="9.26953125" style="662"/>
    <col min="4101" max="4101" width="14" style="662" customWidth="1"/>
    <col min="4102" max="4102" width="3.26953125" style="662" customWidth="1"/>
    <col min="4103" max="4103" width="13.26953125" style="662" customWidth="1"/>
    <col min="4104" max="4104" width="1.7265625" style="662" customWidth="1"/>
    <col min="4105" max="4105" width="16.7265625" style="662" customWidth="1"/>
    <col min="4106" max="4106" width="18.26953125" style="662" customWidth="1"/>
    <col min="4107" max="4108" width="14.7265625" style="662" customWidth="1"/>
    <col min="4109" max="4109" width="1.7265625" style="662" customWidth="1"/>
    <col min="4110" max="4111" width="14.7265625" style="662" customWidth="1"/>
    <col min="4112" max="4112" width="16.1796875" style="662" customWidth="1"/>
    <col min="4113" max="4113" width="1.7265625" style="662" customWidth="1"/>
    <col min="4114" max="4114" width="18.7265625" style="662" bestFit="1" customWidth="1"/>
    <col min="4115" max="4115" width="9.26953125" style="662"/>
    <col min="4116" max="4116" width="11" style="662" bestFit="1" customWidth="1"/>
    <col min="4117" max="4117" width="10" style="662" bestFit="1" customWidth="1"/>
    <col min="4118" max="4118" width="13.81640625" style="662" bestFit="1" customWidth="1"/>
    <col min="4119" max="4352" width="9.26953125" style="662"/>
    <col min="4353" max="4355" width="5.7265625" style="662" customWidth="1"/>
    <col min="4356" max="4356" width="9.26953125" style="662"/>
    <col min="4357" max="4357" width="14" style="662" customWidth="1"/>
    <col min="4358" max="4358" width="3.26953125" style="662" customWidth="1"/>
    <col min="4359" max="4359" width="13.26953125" style="662" customWidth="1"/>
    <col min="4360" max="4360" width="1.7265625" style="662" customWidth="1"/>
    <col min="4361" max="4361" width="16.7265625" style="662" customWidth="1"/>
    <col min="4362" max="4362" width="18.26953125" style="662" customWidth="1"/>
    <col min="4363" max="4364" width="14.7265625" style="662" customWidth="1"/>
    <col min="4365" max="4365" width="1.7265625" style="662" customWidth="1"/>
    <col min="4366" max="4367" width="14.7265625" style="662" customWidth="1"/>
    <col min="4368" max="4368" width="16.1796875" style="662" customWidth="1"/>
    <col min="4369" max="4369" width="1.7265625" style="662" customWidth="1"/>
    <col min="4370" max="4370" width="18.7265625" style="662" bestFit="1" customWidth="1"/>
    <col min="4371" max="4371" width="9.26953125" style="662"/>
    <col min="4372" max="4372" width="11" style="662" bestFit="1" customWidth="1"/>
    <col min="4373" max="4373" width="10" style="662" bestFit="1" customWidth="1"/>
    <col min="4374" max="4374" width="13.81640625" style="662" bestFit="1" customWidth="1"/>
    <col min="4375" max="4608" width="9.26953125" style="662"/>
    <col min="4609" max="4611" width="5.7265625" style="662" customWidth="1"/>
    <col min="4612" max="4612" width="9.26953125" style="662"/>
    <col min="4613" max="4613" width="14" style="662" customWidth="1"/>
    <col min="4614" max="4614" width="3.26953125" style="662" customWidth="1"/>
    <col min="4615" max="4615" width="13.26953125" style="662" customWidth="1"/>
    <col min="4616" max="4616" width="1.7265625" style="662" customWidth="1"/>
    <col min="4617" max="4617" width="16.7265625" style="662" customWidth="1"/>
    <col min="4618" max="4618" width="18.26953125" style="662" customWidth="1"/>
    <col min="4619" max="4620" width="14.7265625" style="662" customWidth="1"/>
    <col min="4621" max="4621" width="1.7265625" style="662" customWidth="1"/>
    <col min="4622" max="4623" width="14.7265625" style="662" customWidth="1"/>
    <col min="4624" max="4624" width="16.1796875" style="662" customWidth="1"/>
    <col min="4625" max="4625" width="1.7265625" style="662" customWidth="1"/>
    <col min="4626" max="4626" width="18.7265625" style="662" bestFit="1" customWidth="1"/>
    <col min="4627" max="4627" width="9.26953125" style="662"/>
    <col min="4628" max="4628" width="11" style="662" bestFit="1" customWidth="1"/>
    <col min="4629" max="4629" width="10" style="662" bestFit="1" customWidth="1"/>
    <col min="4630" max="4630" width="13.81640625" style="662" bestFit="1" customWidth="1"/>
    <col min="4631" max="4864" width="9.26953125" style="662"/>
    <col min="4865" max="4867" width="5.7265625" style="662" customWidth="1"/>
    <col min="4868" max="4868" width="9.26953125" style="662"/>
    <col min="4869" max="4869" width="14" style="662" customWidth="1"/>
    <col min="4870" max="4870" width="3.26953125" style="662" customWidth="1"/>
    <col min="4871" max="4871" width="13.26953125" style="662" customWidth="1"/>
    <col min="4872" max="4872" width="1.7265625" style="662" customWidth="1"/>
    <col min="4873" max="4873" width="16.7265625" style="662" customWidth="1"/>
    <col min="4874" max="4874" width="18.26953125" style="662" customWidth="1"/>
    <col min="4875" max="4876" width="14.7265625" style="662" customWidth="1"/>
    <col min="4877" max="4877" width="1.7265625" style="662" customWidth="1"/>
    <col min="4878" max="4879" width="14.7265625" style="662" customWidth="1"/>
    <col min="4880" max="4880" width="16.1796875" style="662" customWidth="1"/>
    <col min="4881" max="4881" width="1.7265625" style="662" customWidth="1"/>
    <col min="4882" max="4882" width="18.7265625" style="662" bestFit="1" customWidth="1"/>
    <col min="4883" max="4883" width="9.26953125" style="662"/>
    <col min="4884" max="4884" width="11" style="662" bestFit="1" customWidth="1"/>
    <col min="4885" max="4885" width="10" style="662" bestFit="1" customWidth="1"/>
    <col min="4886" max="4886" width="13.81640625" style="662" bestFit="1" customWidth="1"/>
    <col min="4887" max="5120" width="9.26953125" style="662"/>
    <col min="5121" max="5123" width="5.7265625" style="662" customWidth="1"/>
    <col min="5124" max="5124" width="9.26953125" style="662"/>
    <col min="5125" max="5125" width="14" style="662" customWidth="1"/>
    <col min="5126" max="5126" width="3.26953125" style="662" customWidth="1"/>
    <col min="5127" max="5127" width="13.26953125" style="662" customWidth="1"/>
    <col min="5128" max="5128" width="1.7265625" style="662" customWidth="1"/>
    <col min="5129" max="5129" width="16.7265625" style="662" customWidth="1"/>
    <col min="5130" max="5130" width="18.26953125" style="662" customWidth="1"/>
    <col min="5131" max="5132" width="14.7265625" style="662" customWidth="1"/>
    <col min="5133" max="5133" width="1.7265625" style="662" customWidth="1"/>
    <col min="5134" max="5135" width="14.7265625" style="662" customWidth="1"/>
    <col min="5136" max="5136" width="16.1796875" style="662" customWidth="1"/>
    <col min="5137" max="5137" width="1.7265625" style="662" customWidth="1"/>
    <col min="5138" max="5138" width="18.7265625" style="662" bestFit="1" customWidth="1"/>
    <col min="5139" max="5139" width="9.26953125" style="662"/>
    <col min="5140" max="5140" width="11" style="662" bestFit="1" customWidth="1"/>
    <col min="5141" max="5141" width="10" style="662" bestFit="1" customWidth="1"/>
    <col min="5142" max="5142" width="13.81640625" style="662" bestFit="1" customWidth="1"/>
    <col min="5143" max="5376" width="9.26953125" style="662"/>
    <col min="5377" max="5379" width="5.7265625" style="662" customWidth="1"/>
    <col min="5380" max="5380" width="9.26953125" style="662"/>
    <col min="5381" max="5381" width="14" style="662" customWidth="1"/>
    <col min="5382" max="5382" width="3.26953125" style="662" customWidth="1"/>
    <col min="5383" max="5383" width="13.26953125" style="662" customWidth="1"/>
    <col min="5384" max="5384" width="1.7265625" style="662" customWidth="1"/>
    <col min="5385" max="5385" width="16.7265625" style="662" customWidth="1"/>
    <col min="5386" max="5386" width="18.26953125" style="662" customWidth="1"/>
    <col min="5387" max="5388" width="14.7265625" style="662" customWidth="1"/>
    <col min="5389" max="5389" width="1.7265625" style="662" customWidth="1"/>
    <col min="5390" max="5391" width="14.7265625" style="662" customWidth="1"/>
    <col min="5392" max="5392" width="16.1796875" style="662" customWidth="1"/>
    <col min="5393" max="5393" width="1.7265625" style="662" customWidth="1"/>
    <col min="5394" max="5394" width="18.7265625" style="662" bestFit="1" customWidth="1"/>
    <col min="5395" max="5395" width="9.26953125" style="662"/>
    <col min="5396" max="5396" width="11" style="662" bestFit="1" customWidth="1"/>
    <col min="5397" max="5397" width="10" style="662" bestFit="1" customWidth="1"/>
    <col min="5398" max="5398" width="13.81640625" style="662" bestFit="1" customWidth="1"/>
    <col min="5399" max="5632" width="9.26953125" style="662"/>
    <col min="5633" max="5635" width="5.7265625" style="662" customWidth="1"/>
    <col min="5636" max="5636" width="9.26953125" style="662"/>
    <col min="5637" max="5637" width="14" style="662" customWidth="1"/>
    <col min="5638" max="5638" width="3.26953125" style="662" customWidth="1"/>
    <col min="5639" max="5639" width="13.26953125" style="662" customWidth="1"/>
    <col min="5640" max="5640" width="1.7265625" style="662" customWidth="1"/>
    <col min="5641" max="5641" width="16.7265625" style="662" customWidth="1"/>
    <col min="5642" max="5642" width="18.26953125" style="662" customWidth="1"/>
    <col min="5643" max="5644" width="14.7265625" style="662" customWidth="1"/>
    <col min="5645" max="5645" width="1.7265625" style="662" customWidth="1"/>
    <col min="5646" max="5647" width="14.7265625" style="662" customWidth="1"/>
    <col min="5648" max="5648" width="16.1796875" style="662" customWidth="1"/>
    <col min="5649" max="5649" width="1.7265625" style="662" customWidth="1"/>
    <col min="5650" max="5650" width="18.7265625" style="662" bestFit="1" customWidth="1"/>
    <col min="5651" max="5651" width="9.26953125" style="662"/>
    <col min="5652" max="5652" width="11" style="662" bestFit="1" customWidth="1"/>
    <col min="5653" max="5653" width="10" style="662" bestFit="1" customWidth="1"/>
    <col min="5654" max="5654" width="13.81640625" style="662" bestFit="1" customWidth="1"/>
    <col min="5655" max="5888" width="9.26953125" style="662"/>
    <col min="5889" max="5891" width="5.7265625" style="662" customWidth="1"/>
    <col min="5892" max="5892" width="9.26953125" style="662"/>
    <col min="5893" max="5893" width="14" style="662" customWidth="1"/>
    <col min="5894" max="5894" width="3.26953125" style="662" customWidth="1"/>
    <col min="5895" max="5895" width="13.26953125" style="662" customWidth="1"/>
    <col min="5896" max="5896" width="1.7265625" style="662" customWidth="1"/>
    <col min="5897" max="5897" width="16.7265625" style="662" customWidth="1"/>
    <col min="5898" max="5898" width="18.26953125" style="662" customWidth="1"/>
    <col min="5899" max="5900" width="14.7265625" style="662" customWidth="1"/>
    <col min="5901" max="5901" width="1.7265625" style="662" customWidth="1"/>
    <col min="5902" max="5903" width="14.7265625" style="662" customWidth="1"/>
    <col min="5904" max="5904" width="16.1796875" style="662" customWidth="1"/>
    <col min="5905" max="5905" width="1.7265625" style="662" customWidth="1"/>
    <col min="5906" max="5906" width="18.7265625" style="662" bestFit="1" customWidth="1"/>
    <col min="5907" max="5907" width="9.26953125" style="662"/>
    <col min="5908" max="5908" width="11" style="662" bestFit="1" customWidth="1"/>
    <col min="5909" max="5909" width="10" style="662" bestFit="1" customWidth="1"/>
    <col min="5910" max="5910" width="13.81640625" style="662" bestFit="1" customWidth="1"/>
    <col min="5911" max="6144" width="9.26953125" style="662"/>
    <col min="6145" max="6147" width="5.7265625" style="662" customWidth="1"/>
    <col min="6148" max="6148" width="9.26953125" style="662"/>
    <col min="6149" max="6149" width="14" style="662" customWidth="1"/>
    <col min="6150" max="6150" width="3.26953125" style="662" customWidth="1"/>
    <col min="6151" max="6151" width="13.26953125" style="662" customWidth="1"/>
    <col min="6152" max="6152" width="1.7265625" style="662" customWidth="1"/>
    <col min="6153" max="6153" width="16.7265625" style="662" customWidth="1"/>
    <col min="6154" max="6154" width="18.26953125" style="662" customWidth="1"/>
    <col min="6155" max="6156" width="14.7265625" style="662" customWidth="1"/>
    <col min="6157" max="6157" width="1.7265625" style="662" customWidth="1"/>
    <col min="6158" max="6159" width="14.7265625" style="662" customWidth="1"/>
    <col min="6160" max="6160" width="16.1796875" style="662" customWidth="1"/>
    <col min="6161" max="6161" width="1.7265625" style="662" customWidth="1"/>
    <col min="6162" max="6162" width="18.7265625" style="662" bestFit="1" customWidth="1"/>
    <col min="6163" max="6163" width="9.26953125" style="662"/>
    <col min="6164" max="6164" width="11" style="662" bestFit="1" customWidth="1"/>
    <col min="6165" max="6165" width="10" style="662" bestFit="1" customWidth="1"/>
    <col min="6166" max="6166" width="13.81640625" style="662" bestFit="1" customWidth="1"/>
    <col min="6167" max="6400" width="9.26953125" style="662"/>
    <col min="6401" max="6403" width="5.7265625" style="662" customWidth="1"/>
    <col min="6404" max="6404" width="9.26953125" style="662"/>
    <col min="6405" max="6405" width="14" style="662" customWidth="1"/>
    <col min="6406" max="6406" width="3.26953125" style="662" customWidth="1"/>
    <col min="6407" max="6407" width="13.26953125" style="662" customWidth="1"/>
    <col min="6408" max="6408" width="1.7265625" style="662" customWidth="1"/>
    <col min="6409" max="6409" width="16.7265625" style="662" customWidth="1"/>
    <col min="6410" max="6410" width="18.26953125" style="662" customWidth="1"/>
    <col min="6411" max="6412" width="14.7265625" style="662" customWidth="1"/>
    <col min="6413" max="6413" width="1.7265625" style="662" customWidth="1"/>
    <col min="6414" max="6415" width="14.7265625" style="662" customWidth="1"/>
    <col min="6416" max="6416" width="16.1796875" style="662" customWidth="1"/>
    <col min="6417" max="6417" width="1.7265625" style="662" customWidth="1"/>
    <col min="6418" max="6418" width="18.7265625" style="662" bestFit="1" customWidth="1"/>
    <col min="6419" max="6419" width="9.26953125" style="662"/>
    <col min="6420" max="6420" width="11" style="662" bestFit="1" customWidth="1"/>
    <col min="6421" max="6421" width="10" style="662" bestFit="1" customWidth="1"/>
    <col min="6422" max="6422" width="13.81640625" style="662" bestFit="1" customWidth="1"/>
    <col min="6423" max="6656" width="9.26953125" style="662"/>
    <col min="6657" max="6659" width="5.7265625" style="662" customWidth="1"/>
    <col min="6660" max="6660" width="9.26953125" style="662"/>
    <col min="6661" max="6661" width="14" style="662" customWidth="1"/>
    <col min="6662" max="6662" width="3.26953125" style="662" customWidth="1"/>
    <col min="6663" max="6663" width="13.26953125" style="662" customWidth="1"/>
    <col min="6664" max="6664" width="1.7265625" style="662" customWidth="1"/>
    <col min="6665" max="6665" width="16.7265625" style="662" customWidth="1"/>
    <col min="6666" max="6666" width="18.26953125" style="662" customWidth="1"/>
    <col min="6667" max="6668" width="14.7265625" style="662" customWidth="1"/>
    <col min="6669" max="6669" width="1.7265625" style="662" customWidth="1"/>
    <col min="6670" max="6671" width="14.7265625" style="662" customWidth="1"/>
    <col min="6672" max="6672" width="16.1796875" style="662" customWidth="1"/>
    <col min="6673" max="6673" width="1.7265625" style="662" customWidth="1"/>
    <col min="6674" max="6674" width="18.7265625" style="662" bestFit="1" customWidth="1"/>
    <col min="6675" max="6675" width="9.26953125" style="662"/>
    <col min="6676" max="6676" width="11" style="662" bestFit="1" customWidth="1"/>
    <col min="6677" max="6677" width="10" style="662" bestFit="1" customWidth="1"/>
    <col min="6678" max="6678" width="13.81640625" style="662" bestFit="1" customWidth="1"/>
    <col min="6679" max="6912" width="9.26953125" style="662"/>
    <col min="6913" max="6915" width="5.7265625" style="662" customWidth="1"/>
    <col min="6916" max="6916" width="9.26953125" style="662"/>
    <col min="6917" max="6917" width="14" style="662" customWidth="1"/>
    <col min="6918" max="6918" width="3.26953125" style="662" customWidth="1"/>
    <col min="6919" max="6919" width="13.26953125" style="662" customWidth="1"/>
    <col min="6920" max="6920" width="1.7265625" style="662" customWidth="1"/>
    <col min="6921" max="6921" width="16.7265625" style="662" customWidth="1"/>
    <col min="6922" max="6922" width="18.26953125" style="662" customWidth="1"/>
    <col min="6923" max="6924" width="14.7265625" style="662" customWidth="1"/>
    <col min="6925" max="6925" width="1.7265625" style="662" customWidth="1"/>
    <col min="6926" max="6927" width="14.7265625" style="662" customWidth="1"/>
    <col min="6928" max="6928" width="16.1796875" style="662" customWidth="1"/>
    <col min="6929" max="6929" width="1.7265625" style="662" customWidth="1"/>
    <col min="6930" max="6930" width="18.7265625" style="662" bestFit="1" customWidth="1"/>
    <col min="6931" max="6931" width="9.26953125" style="662"/>
    <col min="6932" max="6932" width="11" style="662" bestFit="1" customWidth="1"/>
    <col min="6933" max="6933" width="10" style="662" bestFit="1" customWidth="1"/>
    <col min="6934" max="6934" width="13.81640625" style="662" bestFit="1" customWidth="1"/>
    <col min="6935" max="7168" width="9.26953125" style="662"/>
    <col min="7169" max="7171" width="5.7265625" style="662" customWidth="1"/>
    <col min="7172" max="7172" width="9.26953125" style="662"/>
    <col min="7173" max="7173" width="14" style="662" customWidth="1"/>
    <col min="7174" max="7174" width="3.26953125" style="662" customWidth="1"/>
    <col min="7175" max="7175" width="13.26953125" style="662" customWidth="1"/>
    <col min="7176" max="7176" width="1.7265625" style="662" customWidth="1"/>
    <col min="7177" max="7177" width="16.7265625" style="662" customWidth="1"/>
    <col min="7178" max="7178" width="18.26953125" style="662" customWidth="1"/>
    <col min="7179" max="7180" width="14.7265625" style="662" customWidth="1"/>
    <col min="7181" max="7181" width="1.7265625" style="662" customWidth="1"/>
    <col min="7182" max="7183" width="14.7265625" style="662" customWidth="1"/>
    <col min="7184" max="7184" width="16.1796875" style="662" customWidth="1"/>
    <col min="7185" max="7185" width="1.7265625" style="662" customWidth="1"/>
    <col min="7186" max="7186" width="18.7265625" style="662" bestFit="1" customWidth="1"/>
    <col min="7187" max="7187" width="9.26953125" style="662"/>
    <col min="7188" max="7188" width="11" style="662" bestFit="1" customWidth="1"/>
    <col min="7189" max="7189" width="10" style="662" bestFit="1" customWidth="1"/>
    <col min="7190" max="7190" width="13.81640625" style="662" bestFit="1" customWidth="1"/>
    <col min="7191" max="7424" width="9.26953125" style="662"/>
    <col min="7425" max="7427" width="5.7265625" style="662" customWidth="1"/>
    <col min="7428" max="7428" width="9.26953125" style="662"/>
    <col min="7429" max="7429" width="14" style="662" customWidth="1"/>
    <col min="7430" max="7430" width="3.26953125" style="662" customWidth="1"/>
    <col min="7431" max="7431" width="13.26953125" style="662" customWidth="1"/>
    <col min="7432" max="7432" width="1.7265625" style="662" customWidth="1"/>
    <col min="7433" max="7433" width="16.7265625" style="662" customWidth="1"/>
    <col min="7434" max="7434" width="18.26953125" style="662" customWidth="1"/>
    <col min="7435" max="7436" width="14.7265625" style="662" customWidth="1"/>
    <col min="7437" max="7437" width="1.7265625" style="662" customWidth="1"/>
    <col min="7438" max="7439" width="14.7265625" style="662" customWidth="1"/>
    <col min="7440" max="7440" width="16.1796875" style="662" customWidth="1"/>
    <col min="7441" max="7441" width="1.7265625" style="662" customWidth="1"/>
    <col min="7442" max="7442" width="18.7265625" style="662" bestFit="1" customWidth="1"/>
    <col min="7443" max="7443" width="9.26953125" style="662"/>
    <col min="7444" max="7444" width="11" style="662" bestFit="1" customWidth="1"/>
    <col min="7445" max="7445" width="10" style="662" bestFit="1" customWidth="1"/>
    <col min="7446" max="7446" width="13.81640625" style="662" bestFit="1" customWidth="1"/>
    <col min="7447" max="7680" width="9.26953125" style="662"/>
    <col min="7681" max="7683" width="5.7265625" style="662" customWidth="1"/>
    <col min="7684" max="7684" width="9.26953125" style="662"/>
    <col min="7685" max="7685" width="14" style="662" customWidth="1"/>
    <col min="7686" max="7686" width="3.26953125" style="662" customWidth="1"/>
    <col min="7687" max="7687" width="13.26953125" style="662" customWidth="1"/>
    <col min="7688" max="7688" width="1.7265625" style="662" customWidth="1"/>
    <col min="7689" max="7689" width="16.7265625" style="662" customWidth="1"/>
    <col min="7690" max="7690" width="18.26953125" style="662" customWidth="1"/>
    <col min="7691" max="7692" width="14.7265625" style="662" customWidth="1"/>
    <col min="7693" max="7693" width="1.7265625" style="662" customWidth="1"/>
    <col min="7694" max="7695" width="14.7265625" style="662" customWidth="1"/>
    <col min="7696" max="7696" width="16.1796875" style="662" customWidth="1"/>
    <col min="7697" max="7697" width="1.7265625" style="662" customWidth="1"/>
    <col min="7698" max="7698" width="18.7265625" style="662" bestFit="1" customWidth="1"/>
    <col min="7699" max="7699" width="9.26953125" style="662"/>
    <col min="7700" max="7700" width="11" style="662" bestFit="1" customWidth="1"/>
    <col min="7701" max="7701" width="10" style="662" bestFit="1" customWidth="1"/>
    <col min="7702" max="7702" width="13.81640625" style="662" bestFit="1" customWidth="1"/>
    <col min="7703" max="7936" width="9.26953125" style="662"/>
    <col min="7937" max="7939" width="5.7265625" style="662" customWidth="1"/>
    <col min="7940" max="7940" width="9.26953125" style="662"/>
    <col min="7941" max="7941" width="14" style="662" customWidth="1"/>
    <col min="7942" max="7942" width="3.26953125" style="662" customWidth="1"/>
    <col min="7943" max="7943" width="13.26953125" style="662" customWidth="1"/>
    <col min="7944" max="7944" width="1.7265625" style="662" customWidth="1"/>
    <col min="7945" max="7945" width="16.7265625" style="662" customWidth="1"/>
    <col min="7946" max="7946" width="18.26953125" style="662" customWidth="1"/>
    <col min="7947" max="7948" width="14.7265625" style="662" customWidth="1"/>
    <col min="7949" max="7949" width="1.7265625" style="662" customWidth="1"/>
    <col min="7950" max="7951" width="14.7265625" style="662" customWidth="1"/>
    <col min="7952" max="7952" width="16.1796875" style="662" customWidth="1"/>
    <col min="7953" max="7953" width="1.7265625" style="662" customWidth="1"/>
    <col min="7954" max="7954" width="18.7265625" style="662" bestFit="1" customWidth="1"/>
    <col min="7955" max="7955" width="9.26953125" style="662"/>
    <col min="7956" max="7956" width="11" style="662" bestFit="1" customWidth="1"/>
    <col min="7957" max="7957" width="10" style="662" bestFit="1" customWidth="1"/>
    <col min="7958" max="7958" width="13.81640625" style="662" bestFit="1" customWidth="1"/>
    <col min="7959" max="8192" width="9.26953125" style="662"/>
    <col min="8193" max="8195" width="5.7265625" style="662" customWidth="1"/>
    <col min="8196" max="8196" width="9.26953125" style="662"/>
    <col min="8197" max="8197" width="14" style="662" customWidth="1"/>
    <col min="8198" max="8198" width="3.26953125" style="662" customWidth="1"/>
    <col min="8199" max="8199" width="13.26953125" style="662" customWidth="1"/>
    <col min="8200" max="8200" width="1.7265625" style="662" customWidth="1"/>
    <col min="8201" max="8201" width="16.7265625" style="662" customWidth="1"/>
    <col min="8202" max="8202" width="18.26953125" style="662" customWidth="1"/>
    <col min="8203" max="8204" width="14.7265625" style="662" customWidth="1"/>
    <col min="8205" max="8205" width="1.7265625" style="662" customWidth="1"/>
    <col min="8206" max="8207" width="14.7265625" style="662" customWidth="1"/>
    <col min="8208" max="8208" width="16.1796875" style="662" customWidth="1"/>
    <col min="8209" max="8209" width="1.7265625" style="662" customWidth="1"/>
    <col min="8210" max="8210" width="18.7265625" style="662" bestFit="1" customWidth="1"/>
    <col min="8211" max="8211" width="9.26953125" style="662"/>
    <col min="8212" max="8212" width="11" style="662" bestFit="1" customWidth="1"/>
    <col min="8213" max="8213" width="10" style="662" bestFit="1" customWidth="1"/>
    <col min="8214" max="8214" width="13.81640625" style="662" bestFit="1" customWidth="1"/>
    <col min="8215" max="8448" width="9.26953125" style="662"/>
    <col min="8449" max="8451" width="5.7265625" style="662" customWidth="1"/>
    <col min="8452" max="8452" width="9.26953125" style="662"/>
    <col min="8453" max="8453" width="14" style="662" customWidth="1"/>
    <col min="8454" max="8454" width="3.26953125" style="662" customWidth="1"/>
    <col min="8455" max="8455" width="13.26953125" style="662" customWidth="1"/>
    <col min="8456" max="8456" width="1.7265625" style="662" customWidth="1"/>
    <col min="8457" max="8457" width="16.7265625" style="662" customWidth="1"/>
    <col min="8458" max="8458" width="18.26953125" style="662" customWidth="1"/>
    <col min="8459" max="8460" width="14.7265625" style="662" customWidth="1"/>
    <col min="8461" max="8461" width="1.7265625" style="662" customWidth="1"/>
    <col min="8462" max="8463" width="14.7265625" style="662" customWidth="1"/>
    <col min="8464" max="8464" width="16.1796875" style="662" customWidth="1"/>
    <col min="8465" max="8465" width="1.7265625" style="662" customWidth="1"/>
    <col min="8466" max="8466" width="18.7265625" style="662" bestFit="1" customWidth="1"/>
    <col min="8467" max="8467" width="9.26953125" style="662"/>
    <col min="8468" max="8468" width="11" style="662" bestFit="1" customWidth="1"/>
    <col min="8469" max="8469" width="10" style="662" bestFit="1" customWidth="1"/>
    <col min="8470" max="8470" width="13.81640625" style="662" bestFit="1" customWidth="1"/>
    <col min="8471" max="8704" width="9.26953125" style="662"/>
    <col min="8705" max="8707" width="5.7265625" style="662" customWidth="1"/>
    <col min="8708" max="8708" width="9.26953125" style="662"/>
    <col min="8709" max="8709" width="14" style="662" customWidth="1"/>
    <col min="8710" max="8710" width="3.26953125" style="662" customWidth="1"/>
    <col min="8711" max="8711" width="13.26953125" style="662" customWidth="1"/>
    <col min="8712" max="8712" width="1.7265625" style="662" customWidth="1"/>
    <col min="8713" max="8713" width="16.7265625" style="662" customWidth="1"/>
    <col min="8714" max="8714" width="18.26953125" style="662" customWidth="1"/>
    <col min="8715" max="8716" width="14.7265625" style="662" customWidth="1"/>
    <col min="8717" max="8717" width="1.7265625" style="662" customWidth="1"/>
    <col min="8718" max="8719" width="14.7265625" style="662" customWidth="1"/>
    <col min="8720" max="8720" width="16.1796875" style="662" customWidth="1"/>
    <col min="8721" max="8721" width="1.7265625" style="662" customWidth="1"/>
    <col min="8722" max="8722" width="18.7265625" style="662" bestFit="1" customWidth="1"/>
    <col min="8723" max="8723" width="9.26953125" style="662"/>
    <col min="8724" max="8724" width="11" style="662" bestFit="1" customWidth="1"/>
    <col min="8725" max="8725" width="10" style="662" bestFit="1" customWidth="1"/>
    <col min="8726" max="8726" width="13.81640625" style="662" bestFit="1" customWidth="1"/>
    <col min="8727" max="8960" width="9.26953125" style="662"/>
    <col min="8961" max="8963" width="5.7265625" style="662" customWidth="1"/>
    <col min="8964" max="8964" width="9.26953125" style="662"/>
    <col min="8965" max="8965" width="14" style="662" customWidth="1"/>
    <col min="8966" max="8966" width="3.26953125" style="662" customWidth="1"/>
    <col min="8967" max="8967" width="13.26953125" style="662" customWidth="1"/>
    <col min="8968" max="8968" width="1.7265625" style="662" customWidth="1"/>
    <col min="8969" max="8969" width="16.7265625" style="662" customWidth="1"/>
    <col min="8970" max="8970" width="18.26953125" style="662" customWidth="1"/>
    <col min="8971" max="8972" width="14.7265625" style="662" customWidth="1"/>
    <col min="8973" max="8973" width="1.7265625" style="662" customWidth="1"/>
    <col min="8974" max="8975" width="14.7265625" style="662" customWidth="1"/>
    <col min="8976" max="8976" width="16.1796875" style="662" customWidth="1"/>
    <col min="8977" max="8977" width="1.7265625" style="662" customWidth="1"/>
    <col min="8978" max="8978" width="18.7265625" style="662" bestFit="1" customWidth="1"/>
    <col min="8979" max="8979" width="9.26953125" style="662"/>
    <col min="8980" max="8980" width="11" style="662" bestFit="1" customWidth="1"/>
    <col min="8981" max="8981" width="10" style="662" bestFit="1" customWidth="1"/>
    <col min="8982" max="8982" width="13.81640625" style="662" bestFit="1" customWidth="1"/>
    <col min="8983" max="9216" width="9.26953125" style="662"/>
    <col min="9217" max="9219" width="5.7265625" style="662" customWidth="1"/>
    <col min="9220" max="9220" width="9.26953125" style="662"/>
    <col min="9221" max="9221" width="14" style="662" customWidth="1"/>
    <col min="9222" max="9222" width="3.26953125" style="662" customWidth="1"/>
    <col min="9223" max="9223" width="13.26953125" style="662" customWidth="1"/>
    <col min="9224" max="9224" width="1.7265625" style="662" customWidth="1"/>
    <col min="9225" max="9225" width="16.7265625" style="662" customWidth="1"/>
    <col min="9226" max="9226" width="18.26953125" style="662" customWidth="1"/>
    <col min="9227" max="9228" width="14.7265625" style="662" customWidth="1"/>
    <col min="9229" max="9229" width="1.7265625" style="662" customWidth="1"/>
    <col min="9230" max="9231" width="14.7265625" style="662" customWidth="1"/>
    <col min="9232" max="9232" width="16.1796875" style="662" customWidth="1"/>
    <col min="9233" max="9233" width="1.7265625" style="662" customWidth="1"/>
    <col min="9234" max="9234" width="18.7265625" style="662" bestFit="1" customWidth="1"/>
    <col min="9235" max="9235" width="9.26953125" style="662"/>
    <col min="9236" max="9236" width="11" style="662" bestFit="1" customWidth="1"/>
    <col min="9237" max="9237" width="10" style="662" bestFit="1" customWidth="1"/>
    <col min="9238" max="9238" width="13.81640625" style="662" bestFit="1" customWidth="1"/>
    <col min="9239" max="9472" width="9.26953125" style="662"/>
    <col min="9473" max="9475" width="5.7265625" style="662" customWidth="1"/>
    <col min="9476" max="9476" width="9.26953125" style="662"/>
    <col min="9477" max="9477" width="14" style="662" customWidth="1"/>
    <col min="9478" max="9478" width="3.26953125" style="662" customWidth="1"/>
    <col min="9479" max="9479" width="13.26953125" style="662" customWidth="1"/>
    <col min="9480" max="9480" width="1.7265625" style="662" customWidth="1"/>
    <col min="9481" max="9481" width="16.7265625" style="662" customWidth="1"/>
    <col min="9482" max="9482" width="18.26953125" style="662" customWidth="1"/>
    <col min="9483" max="9484" width="14.7265625" style="662" customWidth="1"/>
    <col min="9485" max="9485" width="1.7265625" style="662" customWidth="1"/>
    <col min="9486" max="9487" width="14.7265625" style="662" customWidth="1"/>
    <col min="9488" max="9488" width="16.1796875" style="662" customWidth="1"/>
    <col min="9489" max="9489" width="1.7265625" style="662" customWidth="1"/>
    <col min="9490" max="9490" width="18.7265625" style="662" bestFit="1" customWidth="1"/>
    <col min="9491" max="9491" width="9.26953125" style="662"/>
    <col min="9492" max="9492" width="11" style="662" bestFit="1" customWidth="1"/>
    <col min="9493" max="9493" width="10" style="662" bestFit="1" customWidth="1"/>
    <col min="9494" max="9494" width="13.81640625" style="662" bestFit="1" customWidth="1"/>
    <col min="9495" max="9728" width="9.26953125" style="662"/>
    <col min="9729" max="9731" width="5.7265625" style="662" customWidth="1"/>
    <col min="9732" max="9732" width="9.26953125" style="662"/>
    <col min="9733" max="9733" width="14" style="662" customWidth="1"/>
    <col min="9734" max="9734" width="3.26953125" style="662" customWidth="1"/>
    <col min="9735" max="9735" width="13.26953125" style="662" customWidth="1"/>
    <col min="9736" max="9736" width="1.7265625" style="662" customWidth="1"/>
    <col min="9737" max="9737" width="16.7265625" style="662" customWidth="1"/>
    <col min="9738" max="9738" width="18.26953125" style="662" customWidth="1"/>
    <col min="9739" max="9740" width="14.7265625" style="662" customWidth="1"/>
    <col min="9741" max="9741" width="1.7265625" style="662" customWidth="1"/>
    <col min="9742" max="9743" width="14.7265625" style="662" customWidth="1"/>
    <col min="9744" max="9744" width="16.1796875" style="662" customWidth="1"/>
    <col min="9745" max="9745" width="1.7265625" style="662" customWidth="1"/>
    <col min="9746" max="9746" width="18.7265625" style="662" bestFit="1" customWidth="1"/>
    <col min="9747" max="9747" width="9.26953125" style="662"/>
    <col min="9748" max="9748" width="11" style="662" bestFit="1" customWidth="1"/>
    <col min="9749" max="9749" width="10" style="662" bestFit="1" customWidth="1"/>
    <col min="9750" max="9750" width="13.81640625" style="662" bestFit="1" customWidth="1"/>
    <col min="9751" max="9984" width="9.26953125" style="662"/>
    <col min="9985" max="9987" width="5.7265625" style="662" customWidth="1"/>
    <col min="9988" max="9988" width="9.26953125" style="662"/>
    <col min="9989" max="9989" width="14" style="662" customWidth="1"/>
    <col min="9990" max="9990" width="3.26953125" style="662" customWidth="1"/>
    <col min="9991" max="9991" width="13.26953125" style="662" customWidth="1"/>
    <col min="9992" max="9992" width="1.7265625" style="662" customWidth="1"/>
    <col min="9993" max="9993" width="16.7265625" style="662" customWidth="1"/>
    <col min="9994" max="9994" width="18.26953125" style="662" customWidth="1"/>
    <col min="9995" max="9996" width="14.7265625" style="662" customWidth="1"/>
    <col min="9997" max="9997" width="1.7265625" style="662" customWidth="1"/>
    <col min="9998" max="9999" width="14.7265625" style="662" customWidth="1"/>
    <col min="10000" max="10000" width="16.1796875" style="662" customWidth="1"/>
    <col min="10001" max="10001" width="1.7265625" style="662" customWidth="1"/>
    <col min="10002" max="10002" width="18.7265625" style="662" bestFit="1" customWidth="1"/>
    <col min="10003" max="10003" width="9.26953125" style="662"/>
    <col min="10004" max="10004" width="11" style="662" bestFit="1" customWidth="1"/>
    <col min="10005" max="10005" width="10" style="662" bestFit="1" customWidth="1"/>
    <col min="10006" max="10006" width="13.81640625" style="662" bestFit="1" customWidth="1"/>
    <col min="10007" max="10240" width="9.26953125" style="662"/>
    <col min="10241" max="10243" width="5.7265625" style="662" customWidth="1"/>
    <col min="10244" max="10244" width="9.26953125" style="662"/>
    <col min="10245" max="10245" width="14" style="662" customWidth="1"/>
    <col min="10246" max="10246" width="3.26953125" style="662" customWidth="1"/>
    <col min="10247" max="10247" width="13.26953125" style="662" customWidth="1"/>
    <col min="10248" max="10248" width="1.7265625" style="662" customWidth="1"/>
    <col min="10249" max="10249" width="16.7265625" style="662" customWidth="1"/>
    <col min="10250" max="10250" width="18.26953125" style="662" customWidth="1"/>
    <col min="10251" max="10252" width="14.7265625" style="662" customWidth="1"/>
    <col min="10253" max="10253" width="1.7265625" style="662" customWidth="1"/>
    <col min="10254" max="10255" width="14.7265625" style="662" customWidth="1"/>
    <col min="10256" max="10256" width="16.1796875" style="662" customWidth="1"/>
    <col min="10257" max="10257" width="1.7265625" style="662" customWidth="1"/>
    <col min="10258" max="10258" width="18.7265625" style="662" bestFit="1" customWidth="1"/>
    <col min="10259" max="10259" width="9.26953125" style="662"/>
    <col min="10260" max="10260" width="11" style="662" bestFit="1" customWidth="1"/>
    <col min="10261" max="10261" width="10" style="662" bestFit="1" customWidth="1"/>
    <col min="10262" max="10262" width="13.81640625" style="662" bestFit="1" customWidth="1"/>
    <col min="10263" max="10496" width="9.26953125" style="662"/>
    <col min="10497" max="10499" width="5.7265625" style="662" customWidth="1"/>
    <col min="10500" max="10500" width="9.26953125" style="662"/>
    <col min="10501" max="10501" width="14" style="662" customWidth="1"/>
    <col min="10502" max="10502" width="3.26953125" style="662" customWidth="1"/>
    <col min="10503" max="10503" width="13.26953125" style="662" customWidth="1"/>
    <col min="10504" max="10504" width="1.7265625" style="662" customWidth="1"/>
    <col min="10505" max="10505" width="16.7265625" style="662" customWidth="1"/>
    <col min="10506" max="10506" width="18.26953125" style="662" customWidth="1"/>
    <col min="10507" max="10508" width="14.7265625" style="662" customWidth="1"/>
    <col min="10509" max="10509" width="1.7265625" style="662" customWidth="1"/>
    <col min="10510" max="10511" width="14.7265625" style="662" customWidth="1"/>
    <col min="10512" max="10512" width="16.1796875" style="662" customWidth="1"/>
    <col min="10513" max="10513" width="1.7265625" style="662" customWidth="1"/>
    <col min="10514" max="10514" width="18.7265625" style="662" bestFit="1" customWidth="1"/>
    <col min="10515" max="10515" width="9.26953125" style="662"/>
    <col min="10516" max="10516" width="11" style="662" bestFit="1" customWidth="1"/>
    <col min="10517" max="10517" width="10" style="662" bestFit="1" customWidth="1"/>
    <col min="10518" max="10518" width="13.81640625" style="662" bestFit="1" customWidth="1"/>
    <col min="10519" max="10752" width="9.26953125" style="662"/>
    <col min="10753" max="10755" width="5.7265625" style="662" customWidth="1"/>
    <col min="10756" max="10756" width="9.26953125" style="662"/>
    <col min="10757" max="10757" width="14" style="662" customWidth="1"/>
    <col min="10758" max="10758" width="3.26953125" style="662" customWidth="1"/>
    <col min="10759" max="10759" width="13.26953125" style="662" customWidth="1"/>
    <col min="10760" max="10760" width="1.7265625" style="662" customWidth="1"/>
    <col min="10761" max="10761" width="16.7265625" style="662" customWidth="1"/>
    <col min="10762" max="10762" width="18.26953125" style="662" customWidth="1"/>
    <col min="10763" max="10764" width="14.7265625" style="662" customWidth="1"/>
    <col min="10765" max="10765" width="1.7265625" style="662" customWidth="1"/>
    <col min="10766" max="10767" width="14.7265625" style="662" customWidth="1"/>
    <col min="10768" max="10768" width="16.1796875" style="662" customWidth="1"/>
    <col min="10769" max="10769" width="1.7265625" style="662" customWidth="1"/>
    <col min="10770" max="10770" width="18.7265625" style="662" bestFit="1" customWidth="1"/>
    <col min="10771" max="10771" width="9.26953125" style="662"/>
    <col min="10772" max="10772" width="11" style="662" bestFit="1" customWidth="1"/>
    <col min="10773" max="10773" width="10" style="662" bestFit="1" customWidth="1"/>
    <col min="10774" max="10774" width="13.81640625" style="662" bestFit="1" customWidth="1"/>
    <col min="10775" max="11008" width="9.26953125" style="662"/>
    <col min="11009" max="11011" width="5.7265625" style="662" customWidth="1"/>
    <col min="11012" max="11012" width="9.26953125" style="662"/>
    <col min="11013" max="11013" width="14" style="662" customWidth="1"/>
    <col min="11014" max="11014" width="3.26953125" style="662" customWidth="1"/>
    <col min="11015" max="11015" width="13.26953125" style="662" customWidth="1"/>
    <col min="11016" max="11016" width="1.7265625" style="662" customWidth="1"/>
    <col min="11017" max="11017" width="16.7265625" style="662" customWidth="1"/>
    <col min="11018" max="11018" width="18.26953125" style="662" customWidth="1"/>
    <col min="11019" max="11020" width="14.7265625" style="662" customWidth="1"/>
    <col min="11021" max="11021" width="1.7265625" style="662" customWidth="1"/>
    <col min="11022" max="11023" width="14.7265625" style="662" customWidth="1"/>
    <col min="11024" max="11024" width="16.1796875" style="662" customWidth="1"/>
    <col min="11025" max="11025" width="1.7265625" style="662" customWidth="1"/>
    <col min="11026" max="11026" width="18.7265625" style="662" bestFit="1" customWidth="1"/>
    <col min="11027" max="11027" width="9.26953125" style="662"/>
    <col min="11028" max="11028" width="11" style="662" bestFit="1" customWidth="1"/>
    <col min="11029" max="11029" width="10" style="662" bestFit="1" customWidth="1"/>
    <col min="11030" max="11030" width="13.81640625" style="662" bestFit="1" customWidth="1"/>
    <col min="11031" max="11264" width="9.26953125" style="662"/>
    <col min="11265" max="11267" width="5.7265625" style="662" customWidth="1"/>
    <col min="11268" max="11268" width="9.26953125" style="662"/>
    <col min="11269" max="11269" width="14" style="662" customWidth="1"/>
    <col min="11270" max="11270" width="3.26953125" style="662" customWidth="1"/>
    <col min="11271" max="11271" width="13.26953125" style="662" customWidth="1"/>
    <col min="11272" max="11272" width="1.7265625" style="662" customWidth="1"/>
    <col min="11273" max="11273" width="16.7265625" style="662" customWidth="1"/>
    <col min="11274" max="11274" width="18.26953125" style="662" customWidth="1"/>
    <col min="11275" max="11276" width="14.7265625" style="662" customWidth="1"/>
    <col min="11277" max="11277" width="1.7265625" style="662" customWidth="1"/>
    <col min="11278" max="11279" width="14.7265625" style="662" customWidth="1"/>
    <col min="11280" max="11280" width="16.1796875" style="662" customWidth="1"/>
    <col min="11281" max="11281" width="1.7265625" style="662" customWidth="1"/>
    <col min="11282" max="11282" width="18.7265625" style="662" bestFit="1" customWidth="1"/>
    <col min="11283" max="11283" width="9.26953125" style="662"/>
    <col min="11284" max="11284" width="11" style="662" bestFit="1" customWidth="1"/>
    <col min="11285" max="11285" width="10" style="662" bestFit="1" customWidth="1"/>
    <col min="11286" max="11286" width="13.81640625" style="662" bestFit="1" customWidth="1"/>
    <col min="11287" max="11520" width="9.26953125" style="662"/>
    <col min="11521" max="11523" width="5.7265625" style="662" customWidth="1"/>
    <col min="11524" max="11524" width="9.26953125" style="662"/>
    <col min="11525" max="11525" width="14" style="662" customWidth="1"/>
    <col min="11526" max="11526" width="3.26953125" style="662" customWidth="1"/>
    <col min="11527" max="11527" width="13.26953125" style="662" customWidth="1"/>
    <col min="11528" max="11528" width="1.7265625" style="662" customWidth="1"/>
    <col min="11529" max="11529" width="16.7265625" style="662" customWidth="1"/>
    <col min="11530" max="11530" width="18.26953125" style="662" customWidth="1"/>
    <col min="11531" max="11532" width="14.7265625" style="662" customWidth="1"/>
    <col min="11533" max="11533" width="1.7265625" style="662" customWidth="1"/>
    <col min="11534" max="11535" width="14.7265625" style="662" customWidth="1"/>
    <col min="11536" max="11536" width="16.1796875" style="662" customWidth="1"/>
    <col min="11537" max="11537" width="1.7265625" style="662" customWidth="1"/>
    <col min="11538" max="11538" width="18.7265625" style="662" bestFit="1" customWidth="1"/>
    <col min="11539" max="11539" width="9.26953125" style="662"/>
    <col min="11540" max="11540" width="11" style="662" bestFit="1" customWidth="1"/>
    <col min="11541" max="11541" width="10" style="662" bestFit="1" customWidth="1"/>
    <col min="11542" max="11542" width="13.81640625" style="662" bestFit="1" customWidth="1"/>
    <col min="11543" max="11776" width="9.26953125" style="662"/>
    <col min="11777" max="11779" width="5.7265625" style="662" customWidth="1"/>
    <col min="11780" max="11780" width="9.26953125" style="662"/>
    <col min="11781" max="11781" width="14" style="662" customWidth="1"/>
    <col min="11782" max="11782" width="3.26953125" style="662" customWidth="1"/>
    <col min="11783" max="11783" width="13.26953125" style="662" customWidth="1"/>
    <col min="11784" max="11784" width="1.7265625" style="662" customWidth="1"/>
    <col min="11785" max="11785" width="16.7265625" style="662" customWidth="1"/>
    <col min="11786" max="11786" width="18.26953125" style="662" customWidth="1"/>
    <col min="11787" max="11788" width="14.7265625" style="662" customWidth="1"/>
    <col min="11789" max="11789" width="1.7265625" style="662" customWidth="1"/>
    <col min="11790" max="11791" width="14.7265625" style="662" customWidth="1"/>
    <col min="11792" max="11792" width="16.1796875" style="662" customWidth="1"/>
    <col min="11793" max="11793" width="1.7265625" style="662" customWidth="1"/>
    <col min="11794" max="11794" width="18.7265625" style="662" bestFit="1" customWidth="1"/>
    <col min="11795" max="11795" width="9.26953125" style="662"/>
    <col min="11796" max="11796" width="11" style="662" bestFit="1" customWidth="1"/>
    <col min="11797" max="11797" width="10" style="662" bestFit="1" customWidth="1"/>
    <col min="11798" max="11798" width="13.81640625" style="662" bestFit="1" customWidth="1"/>
    <col min="11799" max="12032" width="9.26953125" style="662"/>
    <col min="12033" max="12035" width="5.7265625" style="662" customWidth="1"/>
    <col min="12036" max="12036" width="9.26953125" style="662"/>
    <col min="12037" max="12037" width="14" style="662" customWidth="1"/>
    <col min="12038" max="12038" width="3.26953125" style="662" customWidth="1"/>
    <col min="12039" max="12039" width="13.26953125" style="662" customWidth="1"/>
    <col min="12040" max="12040" width="1.7265625" style="662" customWidth="1"/>
    <col min="12041" max="12041" width="16.7265625" style="662" customWidth="1"/>
    <col min="12042" max="12042" width="18.26953125" style="662" customWidth="1"/>
    <col min="12043" max="12044" width="14.7265625" style="662" customWidth="1"/>
    <col min="12045" max="12045" width="1.7265625" style="662" customWidth="1"/>
    <col min="12046" max="12047" width="14.7265625" style="662" customWidth="1"/>
    <col min="12048" max="12048" width="16.1796875" style="662" customWidth="1"/>
    <col min="12049" max="12049" width="1.7265625" style="662" customWidth="1"/>
    <col min="12050" max="12050" width="18.7265625" style="662" bestFit="1" customWidth="1"/>
    <col min="12051" max="12051" width="9.26953125" style="662"/>
    <col min="12052" max="12052" width="11" style="662" bestFit="1" customWidth="1"/>
    <col min="12053" max="12053" width="10" style="662" bestFit="1" customWidth="1"/>
    <col min="12054" max="12054" width="13.81640625" style="662" bestFit="1" customWidth="1"/>
    <col min="12055" max="12288" width="9.26953125" style="662"/>
    <col min="12289" max="12291" width="5.7265625" style="662" customWidth="1"/>
    <col min="12292" max="12292" width="9.26953125" style="662"/>
    <col min="12293" max="12293" width="14" style="662" customWidth="1"/>
    <col min="12294" max="12294" width="3.26953125" style="662" customWidth="1"/>
    <col min="12295" max="12295" width="13.26953125" style="662" customWidth="1"/>
    <col min="12296" max="12296" width="1.7265625" style="662" customWidth="1"/>
    <col min="12297" max="12297" width="16.7265625" style="662" customWidth="1"/>
    <col min="12298" max="12298" width="18.26953125" style="662" customWidth="1"/>
    <col min="12299" max="12300" width="14.7265625" style="662" customWidth="1"/>
    <col min="12301" max="12301" width="1.7265625" style="662" customWidth="1"/>
    <col min="12302" max="12303" width="14.7265625" style="662" customWidth="1"/>
    <col min="12304" max="12304" width="16.1796875" style="662" customWidth="1"/>
    <col min="12305" max="12305" width="1.7265625" style="662" customWidth="1"/>
    <col min="12306" max="12306" width="18.7265625" style="662" bestFit="1" customWidth="1"/>
    <col min="12307" max="12307" width="9.26953125" style="662"/>
    <col min="12308" max="12308" width="11" style="662" bestFit="1" customWidth="1"/>
    <col min="12309" max="12309" width="10" style="662" bestFit="1" customWidth="1"/>
    <col min="12310" max="12310" width="13.81640625" style="662" bestFit="1" customWidth="1"/>
    <col min="12311" max="12544" width="9.26953125" style="662"/>
    <col min="12545" max="12547" width="5.7265625" style="662" customWidth="1"/>
    <col min="12548" max="12548" width="9.26953125" style="662"/>
    <col min="12549" max="12549" width="14" style="662" customWidth="1"/>
    <col min="12550" max="12550" width="3.26953125" style="662" customWidth="1"/>
    <col min="12551" max="12551" width="13.26953125" style="662" customWidth="1"/>
    <col min="12552" max="12552" width="1.7265625" style="662" customWidth="1"/>
    <col min="12553" max="12553" width="16.7265625" style="662" customWidth="1"/>
    <col min="12554" max="12554" width="18.26953125" style="662" customWidth="1"/>
    <col min="12555" max="12556" width="14.7265625" style="662" customWidth="1"/>
    <col min="12557" max="12557" width="1.7265625" style="662" customWidth="1"/>
    <col min="12558" max="12559" width="14.7265625" style="662" customWidth="1"/>
    <col min="12560" max="12560" width="16.1796875" style="662" customWidth="1"/>
    <col min="12561" max="12561" width="1.7265625" style="662" customWidth="1"/>
    <col min="12562" max="12562" width="18.7265625" style="662" bestFit="1" customWidth="1"/>
    <col min="12563" max="12563" width="9.26953125" style="662"/>
    <col min="12564" max="12564" width="11" style="662" bestFit="1" customWidth="1"/>
    <col min="12565" max="12565" width="10" style="662" bestFit="1" customWidth="1"/>
    <col min="12566" max="12566" width="13.81640625" style="662" bestFit="1" customWidth="1"/>
    <col min="12567" max="12800" width="9.26953125" style="662"/>
    <col min="12801" max="12803" width="5.7265625" style="662" customWidth="1"/>
    <col min="12804" max="12804" width="9.26953125" style="662"/>
    <col min="12805" max="12805" width="14" style="662" customWidth="1"/>
    <col min="12806" max="12806" width="3.26953125" style="662" customWidth="1"/>
    <col min="12807" max="12807" width="13.26953125" style="662" customWidth="1"/>
    <col min="12808" max="12808" width="1.7265625" style="662" customWidth="1"/>
    <col min="12809" max="12809" width="16.7265625" style="662" customWidth="1"/>
    <col min="12810" max="12810" width="18.26953125" style="662" customWidth="1"/>
    <col min="12811" max="12812" width="14.7265625" style="662" customWidth="1"/>
    <col min="12813" max="12813" width="1.7265625" style="662" customWidth="1"/>
    <col min="12814" max="12815" width="14.7265625" style="662" customWidth="1"/>
    <col min="12816" max="12816" width="16.1796875" style="662" customWidth="1"/>
    <col min="12817" max="12817" width="1.7265625" style="662" customWidth="1"/>
    <col min="12818" max="12818" width="18.7265625" style="662" bestFit="1" customWidth="1"/>
    <col min="12819" max="12819" width="9.26953125" style="662"/>
    <col min="12820" max="12820" width="11" style="662" bestFit="1" customWidth="1"/>
    <col min="12821" max="12821" width="10" style="662" bestFit="1" customWidth="1"/>
    <col min="12822" max="12822" width="13.81640625" style="662" bestFit="1" customWidth="1"/>
    <col min="12823" max="13056" width="9.26953125" style="662"/>
    <col min="13057" max="13059" width="5.7265625" style="662" customWidth="1"/>
    <col min="13060" max="13060" width="9.26953125" style="662"/>
    <col min="13061" max="13061" width="14" style="662" customWidth="1"/>
    <col min="13062" max="13062" width="3.26953125" style="662" customWidth="1"/>
    <col min="13063" max="13063" width="13.26953125" style="662" customWidth="1"/>
    <col min="13064" max="13064" width="1.7265625" style="662" customWidth="1"/>
    <col min="13065" max="13065" width="16.7265625" style="662" customWidth="1"/>
    <col min="13066" max="13066" width="18.26953125" style="662" customWidth="1"/>
    <col min="13067" max="13068" width="14.7265625" style="662" customWidth="1"/>
    <col min="13069" max="13069" width="1.7265625" style="662" customWidth="1"/>
    <col min="13070" max="13071" width="14.7265625" style="662" customWidth="1"/>
    <col min="13072" max="13072" width="16.1796875" style="662" customWidth="1"/>
    <col min="13073" max="13073" width="1.7265625" style="662" customWidth="1"/>
    <col min="13074" max="13074" width="18.7265625" style="662" bestFit="1" customWidth="1"/>
    <col min="13075" max="13075" width="9.26953125" style="662"/>
    <col min="13076" max="13076" width="11" style="662" bestFit="1" customWidth="1"/>
    <col min="13077" max="13077" width="10" style="662" bestFit="1" customWidth="1"/>
    <col min="13078" max="13078" width="13.81640625" style="662" bestFit="1" customWidth="1"/>
    <col min="13079" max="13312" width="9.26953125" style="662"/>
    <col min="13313" max="13315" width="5.7265625" style="662" customWidth="1"/>
    <col min="13316" max="13316" width="9.26953125" style="662"/>
    <col min="13317" max="13317" width="14" style="662" customWidth="1"/>
    <col min="13318" max="13318" width="3.26953125" style="662" customWidth="1"/>
    <col min="13319" max="13319" width="13.26953125" style="662" customWidth="1"/>
    <col min="13320" max="13320" width="1.7265625" style="662" customWidth="1"/>
    <col min="13321" max="13321" width="16.7265625" style="662" customWidth="1"/>
    <col min="13322" max="13322" width="18.26953125" style="662" customWidth="1"/>
    <col min="13323" max="13324" width="14.7265625" style="662" customWidth="1"/>
    <col min="13325" max="13325" width="1.7265625" style="662" customWidth="1"/>
    <col min="13326" max="13327" width="14.7265625" style="662" customWidth="1"/>
    <col min="13328" max="13328" width="16.1796875" style="662" customWidth="1"/>
    <col min="13329" max="13329" width="1.7265625" style="662" customWidth="1"/>
    <col min="13330" max="13330" width="18.7265625" style="662" bestFit="1" customWidth="1"/>
    <col min="13331" max="13331" width="9.26953125" style="662"/>
    <col min="13332" max="13332" width="11" style="662" bestFit="1" customWidth="1"/>
    <col min="13333" max="13333" width="10" style="662" bestFit="1" customWidth="1"/>
    <col min="13334" max="13334" width="13.81640625" style="662" bestFit="1" customWidth="1"/>
    <col min="13335" max="13568" width="9.26953125" style="662"/>
    <col min="13569" max="13571" width="5.7265625" style="662" customWidth="1"/>
    <col min="13572" max="13572" width="9.26953125" style="662"/>
    <col min="13573" max="13573" width="14" style="662" customWidth="1"/>
    <col min="13574" max="13574" width="3.26953125" style="662" customWidth="1"/>
    <col min="13575" max="13575" width="13.26953125" style="662" customWidth="1"/>
    <col min="13576" max="13576" width="1.7265625" style="662" customWidth="1"/>
    <col min="13577" max="13577" width="16.7265625" style="662" customWidth="1"/>
    <col min="13578" max="13578" width="18.26953125" style="662" customWidth="1"/>
    <col min="13579" max="13580" width="14.7265625" style="662" customWidth="1"/>
    <col min="13581" max="13581" width="1.7265625" style="662" customWidth="1"/>
    <col min="13582" max="13583" width="14.7265625" style="662" customWidth="1"/>
    <col min="13584" max="13584" width="16.1796875" style="662" customWidth="1"/>
    <col min="13585" max="13585" width="1.7265625" style="662" customWidth="1"/>
    <col min="13586" max="13586" width="18.7265625" style="662" bestFit="1" customWidth="1"/>
    <col min="13587" max="13587" width="9.26953125" style="662"/>
    <col min="13588" max="13588" width="11" style="662" bestFit="1" customWidth="1"/>
    <col min="13589" max="13589" width="10" style="662" bestFit="1" customWidth="1"/>
    <col min="13590" max="13590" width="13.81640625" style="662" bestFit="1" customWidth="1"/>
    <col min="13591" max="13824" width="9.26953125" style="662"/>
    <col min="13825" max="13827" width="5.7265625" style="662" customWidth="1"/>
    <col min="13828" max="13828" width="9.26953125" style="662"/>
    <col min="13829" max="13829" width="14" style="662" customWidth="1"/>
    <col min="13830" max="13830" width="3.26953125" style="662" customWidth="1"/>
    <col min="13831" max="13831" width="13.26953125" style="662" customWidth="1"/>
    <col min="13832" max="13832" width="1.7265625" style="662" customWidth="1"/>
    <col min="13833" max="13833" width="16.7265625" style="662" customWidth="1"/>
    <col min="13834" max="13834" width="18.26953125" style="662" customWidth="1"/>
    <col min="13835" max="13836" width="14.7265625" style="662" customWidth="1"/>
    <col min="13837" max="13837" width="1.7265625" style="662" customWidth="1"/>
    <col min="13838" max="13839" width="14.7265625" style="662" customWidth="1"/>
    <col min="13840" max="13840" width="16.1796875" style="662" customWidth="1"/>
    <col min="13841" max="13841" width="1.7265625" style="662" customWidth="1"/>
    <col min="13842" max="13842" width="18.7265625" style="662" bestFit="1" customWidth="1"/>
    <col min="13843" max="13843" width="9.26953125" style="662"/>
    <col min="13844" max="13844" width="11" style="662" bestFit="1" customWidth="1"/>
    <col min="13845" max="13845" width="10" style="662" bestFit="1" customWidth="1"/>
    <col min="13846" max="13846" width="13.81640625" style="662" bestFit="1" customWidth="1"/>
    <col min="13847" max="14080" width="9.26953125" style="662"/>
    <col min="14081" max="14083" width="5.7265625" style="662" customWidth="1"/>
    <col min="14084" max="14084" width="9.26953125" style="662"/>
    <col min="14085" max="14085" width="14" style="662" customWidth="1"/>
    <col min="14086" max="14086" width="3.26953125" style="662" customWidth="1"/>
    <col min="14087" max="14087" width="13.26953125" style="662" customWidth="1"/>
    <col min="14088" max="14088" width="1.7265625" style="662" customWidth="1"/>
    <col min="14089" max="14089" width="16.7265625" style="662" customWidth="1"/>
    <col min="14090" max="14090" width="18.26953125" style="662" customWidth="1"/>
    <col min="14091" max="14092" width="14.7265625" style="662" customWidth="1"/>
    <col min="14093" max="14093" width="1.7265625" style="662" customWidth="1"/>
    <col min="14094" max="14095" width="14.7265625" style="662" customWidth="1"/>
    <col min="14096" max="14096" width="16.1796875" style="662" customWidth="1"/>
    <col min="14097" max="14097" width="1.7265625" style="662" customWidth="1"/>
    <col min="14098" max="14098" width="18.7265625" style="662" bestFit="1" customWidth="1"/>
    <col min="14099" max="14099" width="9.26953125" style="662"/>
    <col min="14100" max="14100" width="11" style="662" bestFit="1" customWidth="1"/>
    <col min="14101" max="14101" width="10" style="662" bestFit="1" customWidth="1"/>
    <col min="14102" max="14102" width="13.81640625" style="662" bestFit="1" customWidth="1"/>
    <col min="14103" max="14336" width="9.26953125" style="662"/>
    <col min="14337" max="14339" width="5.7265625" style="662" customWidth="1"/>
    <col min="14340" max="14340" width="9.26953125" style="662"/>
    <col min="14341" max="14341" width="14" style="662" customWidth="1"/>
    <col min="14342" max="14342" width="3.26953125" style="662" customWidth="1"/>
    <col min="14343" max="14343" width="13.26953125" style="662" customWidth="1"/>
    <col min="14344" max="14344" width="1.7265625" style="662" customWidth="1"/>
    <col min="14345" max="14345" width="16.7265625" style="662" customWidth="1"/>
    <col min="14346" max="14346" width="18.26953125" style="662" customWidth="1"/>
    <col min="14347" max="14348" width="14.7265625" style="662" customWidth="1"/>
    <col min="14349" max="14349" width="1.7265625" style="662" customWidth="1"/>
    <col min="14350" max="14351" width="14.7265625" style="662" customWidth="1"/>
    <col min="14352" max="14352" width="16.1796875" style="662" customWidth="1"/>
    <col min="14353" max="14353" width="1.7265625" style="662" customWidth="1"/>
    <col min="14354" max="14354" width="18.7265625" style="662" bestFit="1" customWidth="1"/>
    <col min="14355" max="14355" width="9.26953125" style="662"/>
    <col min="14356" max="14356" width="11" style="662" bestFit="1" customWidth="1"/>
    <col min="14357" max="14357" width="10" style="662" bestFit="1" customWidth="1"/>
    <col min="14358" max="14358" width="13.81640625" style="662" bestFit="1" customWidth="1"/>
    <col min="14359" max="14592" width="9.26953125" style="662"/>
    <col min="14593" max="14595" width="5.7265625" style="662" customWidth="1"/>
    <col min="14596" max="14596" width="9.26953125" style="662"/>
    <col min="14597" max="14597" width="14" style="662" customWidth="1"/>
    <col min="14598" max="14598" width="3.26953125" style="662" customWidth="1"/>
    <col min="14599" max="14599" width="13.26953125" style="662" customWidth="1"/>
    <col min="14600" max="14600" width="1.7265625" style="662" customWidth="1"/>
    <col min="14601" max="14601" width="16.7265625" style="662" customWidth="1"/>
    <col min="14602" max="14602" width="18.26953125" style="662" customWidth="1"/>
    <col min="14603" max="14604" width="14.7265625" style="662" customWidth="1"/>
    <col min="14605" max="14605" width="1.7265625" style="662" customWidth="1"/>
    <col min="14606" max="14607" width="14.7265625" style="662" customWidth="1"/>
    <col min="14608" max="14608" width="16.1796875" style="662" customWidth="1"/>
    <col min="14609" max="14609" width="1.7265625" style="662" customWidth="1"/>
    <col min="14610" max="14610" width="18.7265625" style="662" bestFit="1" customWidth="1"/>
    <col min="14611" max="14611" width="9.26953125" style="662"/>
    <col min="14612" max="14612" width="11" style="662" bestFit="1" customWidth="1"/>
    <col min="14613" max="14613" width="10" style="662" bestFit="1" customWidth="1"/>
    <col min="14614" max="14614" width="13.81640625" style="662" bestFit="1" customWidth="1"/>
    <col min="14615" max="14848" width="9.26953125" style="662"/>
    <col min="14849" max="14851" width="5.7265625" style="662" customWidth="1"/>
    <col min="14852" max="14852" width="9.26953125" style="662"/>
    <col min="14853" max="14853" width="14" style="662" customWidth="1"/>
    <col min="14854" max="14854" width="3.26953125" style="662" customWidth="1"/>
    <col min="14855" max="14855" width="13.26953125" style="662" customWidth="1"/>
    <col min="14856" max="14856" width="1.7265625" style="662" customWidth="1"/>
    <col min="14857" max="14857" width="16.7265625" style="662" customWidth="1"/>
    <col min="14858" max="14858" width="18.26953125" style="662" customWidth="1"/>
    <col min="14859" max="14860" width="14.7265625" style="662" customWidth="1"/>
    <col min="14861" max="14861" width="1.7265625" style="662" customWidth="1"/>
    <col min="14862" max="14863" width="14.7265625" style="662" customWidth="1"/>
    <col min="14864" max="14864" width="16.1796875" style="662" customWidth="1"/>
    <col min="14865" max="14865" width="1.7265625" style="662" customWidth="1"/>
    <col min="14866" max="14866" width="18.7265625" style="662" bestFit="1" customWidth="1"/>
    <col min="14867" max="14867" width="9.26953125" style="662"/>
    <col min="14868" max="14868" width="11" style="662" bestFit="1" customWidth="1"/>
    <col min="14869" max="14869" width="10" style="662" bestFit="1" customWidth="1"/>
    <col min="14870" max="14870" width="13.81640625" style="662" bestFit="1" customWidth="1"/>
    <col min="14871" max="15104" width="9.26953125" style="662"/>
    <col min="15105" max="15107" width="5.7265625" style="662" customWidth="1"/>
    <col min="15108" max="15108" width="9.26953125" style="662"/>
    <col min="15109" max="15109" width="14" style="662" customWidth="1"/>
    <col min="15110" max="15110" width="3.26953125" style="662" customWidth="1"/>
    <col min="15111" max="15111" width="13.26953125" style="662" customWidth="1"/>
    <col min="15112" max="15112" width="1.7265625" style="662" customWidth="1"/>
    <col min="15113" max="15113" width="16.7265625" style="662" customWidth="1"/>
    <col min="15114" max="15114" width="18.26953125" style="662" customWidth="1"/>
    <col min="15115" max="15116" width="14.7265625" style="662" customWidth="1"/>
    <col min="15117" max="15117" width="1.7265625" style="662" customWidth="1"/>
    <col min="15118" max="15119" width="14.7265625" style="662" customWidth="1"/>
    <col min="15120" max="15120" width="16.1796875" style="662" customWidth="1"/>
    <col min="15121" max="15121" width="1.7265625" style="662" customWidth="1"/>
    <col min="15122" max="15122" width="18.7265625" style="662" bestFit="1" customWidth="1"/>
    <col min="15123" max="15123" width="9.26953125" style="662"/>
    <col min="15124" max="15124" width="11" style="662" bestFit="1" customWidth="1"/>
    <col min="15125" max="15125" width="10" style="662" bestFit="1" customWidth="1"/>
    <col min="15126" max="15126" width="13.81640625" style="662" bestFit="1" customWidth="1"/>
    <col min="15127" max="15360" width="9.26953125" style="662"/>
    <col min="15361" max="15363" width="5.7265625" style="662" customWidth="1"/>
    <col min="15364" max="15364" width="9.26953125" style="662"/>
    <col min="15365" max="15365" width="14" style="662" customWidth="1"/>
    <col min="15366" max="15366" width="3.26953125" style="662" customWidth="1"/>
    <col min="15367" max="15367" width="13.26953125" style="662" customWidth="1"/>
    <col min="15368" max="15368" width="1.7265625" style="662" customWidth="1"/>
    <col min="15369" max="15369" width="16.7265625" style="662" customWidth="1"/>
    <col min="15370" max="15370" width="18.26953125" style="662" customWidth="1"/>
    <col min="15371" max="15372" width="14.7265625" style="662" customWidth="1"/>
    <col min="15373" max="15373" width="1.7265625" style="662" customWidth="1"/>
    <col min="15374" max="15375" width="14.7265625" style="662" customWidth="1"/>
    <col min="15376" max="15376" width="16.1796875" style="662" customWidth="1"/>
    <col min="15377" max="15377" width="1.7265625" style="662" customWidth="1"/>
    <col min="15378" max="15378" width="18.7265625" style="662" bestFit="1" customWidth="1"/>
    <col min="15379" max="15379" width="9.26953125" style="662"/>
    <col min="15380" max="15380" width="11" style="662" bestFit="1" customWidth="1"/>
    <col min="15381" max="15381" width="10" style="662" bestFit="1" customWidth="1"/>
    <col min="15382" max="15382" width="13.81640625" style="662" bestFit="1" customWidth="1"/>
    <col min="15383" max="15616" width="9.26953125" style="662"/>
    <col min="15617" max="15619" width="5.7265625" style="662" customWidth="1"/>
    <col min="15620" max="15620" width="9.26953125" style="662"/>
    <col min="15621" max="15621" width="14" style="662" customWidth="1"/>
    <col min="15622" max="15622" width="3.26953125" style="662" customWidth="1"/>
    <col min="15623" max="15623" width="13.26953125" style="662" customWidth="1"/>
    <col min="15624" max="15624" width="1.7265625" style="662" customWidth="1"/>
    <col min="15625" max="15625" width="16.7265625" style="662" customWidth="1"/>
    <col min="15626" max="15626" width="18.26953125" style="662" customWidth="1"/>
    <col min="15627" max="15628" width="14.7265625" style="662" customWidth="1"/>
    <col min="15629" max="15629" width="1.7265625" style="662" customWidth="1"/>
    <col min="15630" max="15631" width="14.7265625" style="662" customWidth="1"/>
    <col min="15632" max="15632" width="16.1796875" style="662" customWidth="1"/>
    <col min="15633" max="15633" width="1.7265625" style="662" customWidth="1"/>
    <col min="15634" max="15634" width="18.7265625" style="662" bestFit="1" customWidth="1"/>
    <col min="15635" max="15635" width="9.26953125" style="662"/>
    <col min="15636" max="15636" width="11" style="662" bestFit="1" customWidth="1"/>
    <col min="15637" max="15637" width="10" style="662" bestFit="1" customWidth="1"/>
    <col min="15638" max="15638" width="13.81640625" style="662" bestFit="1" customWidth="1"/>
    <col min="15639" max="15872" width="9.26953125" style="662"/>
    <col min="15873" max="15875" width="5.7265625" style="662" customWidth="1"/>
    <col min="15876" max="15876" width="9.26953125" style="662"/>
    <col min="15877" max="15877" width="14" style="662" customWidth="1"/>
    <col min="15878" max="15878" width="3.26953125" style="662" customWidth="1"/>
    <col min="15879" max="15879" width="13.26953125" style="662" customWidth="1"/>
    <col min="15880" max="15880" width="1.7265625" style="662" customWidth="1"/>
    <col min="15881" max="15881" width="16.7265625" style="662" customWidth="1"/>
    <col min="15882" max="15882" width="18.26953125" style="662" customWidth="1"/>
    <col min="15883" max="15884" width="14.7265625" style="662" customWidth="1"/>
    <col min="15885" max="15885" width="1.7265625" style="662" customWidth="1"/>
    <col min="15886" max="15887" width="14.7265625" style="662" customWidth="1"/>
    <col min="15888" max="15888" width="16.1796875" style="662" customWidth="1"/>
    <col min="15889" max="15889" width="1.7265625" style="662" customWidth="1"/>
    <col min="15890" max="15890" width="18.7265625" style="662" bestFit="1" customWidth="1"/>
    <col min="15891" max="15891" width="9.26953125" style="662"/>
    <col min="15892" max="15892" width="11" style="662" bestFit="1" customWidth="1"/>
    <col min="15893" max="15893" width="10" style="662" bestFit="1" customWidth="1"/>
    <col min="15894" max="15894" width="13.81640625" style="662" bestFit="1" customWidth="1"/>
    <col min="15895" max="16128" width="9.26953125" style="662"/>
    <col min="16129" max="16131" width="5.7265625" style="662" customWidth="1"/>
    <col min="16132" max="16132" width="9.26953125" style="662"/>
    <col min="16133" max="16133" width="14" style="662" customWidth="1"/>
    <col min="16134" max="16134" width="3.26953125" style="662" customWidth="1"/>
    <col min="16135" max="16135" width="13.26953125" style="662" customWidth="1"/>
    <col min="16136" max="16136" width="1.7265625" style="662" customWidth="1"/>
    <col min="16137" max="16137" width="16.7265625" style="662" customWidth="1"/>
    <col min="16138" max="16138" width="18.26953125" style="662" customWidth="1"/>
    <col min="16139" max="16140" width="14.7265625" style="662" customWidth="1"/>
    <col min="16141" max="16141" width="1.7265625" style="662" customWidth="1"/>
    <col min="16142" max="16143" width="14.7265625" style="662" customWidth="1"/>
    <col min="16144" max="16144" width="16.1796875" style="662" customWidth="1"/>
    <col min="16145" max="16145" width="1.7265625" style="662" customWidth="1"/>
    <col min="16146" max="16146" width="18.7265625" style="662" bestFit="1" customWidth="1"/>
    <col min="16147" max="16147" width="9.26953125" style="662"/>
    <col min="16148" max="16148" width="11" style="662" bestFit="1" customWidth="1"/>
    <col min="16149" max="16149" width="10" style="662" bestFit="1" customWidth="1"/>
    <col min="16150" max="16150" width="13.81640625" style="662" bestFit="1" customWidth="1"/>
    <col min="16151"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v>43551</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3757</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5120</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26">
      <c r="A11" s="1427" t="s">
        <v>572</v>
      </c>
      <c r="B11" s="1428"/>
      <c r="C11" s="1428"/>
      <c r="D11" s="1428"/>
      <c r="E11" s="1429"/>
      <c r="F11" s="955" t="s">
        <v>334</v>
      </c>
      <c r="G11" s="1436" t="s">
        <v>614</v>
      </c>
      <c r="H11" s="741"/>
      <c r="I11" s="960" t="s">
        <v>4226</v>
      </c>
      <c r="J11" s="753" t="s">
        <v>4225</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4698</v>
      </c>
      <c r="J12" s="748"/>
      <c r="K12" s="747"/>
      <c r="L12" s="746"/>
      <c r="M12" s="745"/>
      <c r="N12" s="744" t="s">
        <v>611</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125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1301" t="s">
        <v>533</v>
      </c>
      <c r="K14" s="933" t="s">
        <v>533</v>
      </c>
      <c r="L14" s="932" t="s">
        <v>533</v>
      </c>
      <c r="M14" s="699" t="s">
        <v>533</v>
      </c>
      <c r="N14" s="723" t="s">
        <v>533</v>
      </c>
      <c r="O14" s="715" t="s">
        <v>533</v>
      </c>
      <c r="P14" s="714" t="s">
        <v>533</v>
      </c>
      <c r="Q14" s="699"/>
      <c r="R14" s="1251"/>
      <c r="S14" s="698"/>
      <c r="T14" s="1306"/>
      <c r="U14" s="1306"/>
      <c r="V14" s="1307"/>
      <c r="W14" s="698"/>
      <c r="X14" s="698"/>
      <c r="Y14" s="698"/>
      <c r="Z14" s="698"/>
      <c r="AA14" s="698"/>
    </row>
    <row r="15" spans="1:27" s="697" customFormat="1">
      <c r="A15" s="1440" t="s">
        <v>603</v>
      </c>
      <c r="B15" s="1441"/>
      <c r="C15" s="1441"/>
      <c r="D15" s="1441"/>
      <c r="E15" s="1441"/>
      <c r="F15" s="967">
        <v>53</v>
      </c>
      <c r="G15" s="958"/>
      <c r="H15" s="699"/>
      <c r="I15" s="991">
        <v>8031.2000000000262</v>
      </c>
      <c r="J15" s="1301">
        <f>'RAPPORT-DETAIL'!AN106</f>
        <v>95153.134352941182</v>
      </c>
      <c r="K15" s="924"/>
      <c r="L15" s="923"/>
      <c r="M15" s="699"/>
      <c r="N15" s="987"/>
      <c r="O15" s="715">
        <v>0</v>
      </c>
      <c r="P15" s="714"/>
      <c r="Q15" s="699"/>
      <c r="R15" s="1251"/>
      <c r="S15" s="1281"/>
      <c r="T15" s="1306"/>
      <c r="U15" s="1306"/>
      <c r="V15" s="1307"/>
      <c r="W15" s="698"/>
      <c r="X15" s="698"/>
      <c r="Y15" s="698"/>
      <c r="Z15" s="698"/>
      <c r="AA15" s="698"/>
    </row>
    <row r="16" spans="1:27" s="697" customFormat="1">
      <c r="A16" s="1442" t="s">
        <v>448</v>
      </c>
      <c r="B16" s="1443"/>
      <c r="C16" s="1443"/>
      <c r="D16" s="1443"/>
      <c r="E16" s="1443"/>
      <c r="F16" s="968">
        <v>19</v>
      </c>
      <c r="G16" s="958"/>
      <c r="H16" s="699"/>
      <c r="I16" s="991">
        <v>186028.51</v>
      </c>
      <c r="J16" s="1301">
        <f>'RAPPORT-DETAIL'!AN121</f>
        <v>22028.020000000004</v>
      </c>
      <c r="K16" s="924"/>
      <c r="L16" s="923"/>
      <c r="M16" s="701"/>
      <c r="N16" s="987"/>
      <c r="O16" s="715">
        <v>0</v>
      </c>
      <c r="P16" s="714"/>
      <c r="Q16" s="699"/>
      <c r="R16" s="1251"/>
      <c r="S16" s="1281"/>
      <c r="T16" s="1306"/>
      <c r="U16" s="1306"/>
      <c r="V16" s="1307"/>
      <c r="W16" s="698"/>
      <c r="X16" s="698"/>
      <c r="Y16" s="698"/>
      <c r="Z16" s="698"/>
      <c r="AA16" s="698"/>
    </row>
    <row r="17" spans="1:27" s="697" customFormat="1">
      <c r="A17" s="1442" t="s">
        <v>472</v>
      </c>
      <c r="B17" s="1443"/>
      <c r="C17" s="1443"/>
      <c r="D17" s="1443"/>
      <c r="E17" s="1443"/>
      <c r="F17" s="968"/>
      <c r="G17" s="958"/>
      <c r="H17" s="699"/>
      <c r="I17" s="991">
        <v>1088</v>
      </c>
      <c r="J17" s="1301">
        <f>'RAPPORT-DETAIL'!AN125</f>
        <v>0</v>
      </c>
      <c r="K17" s="924"/>
      <c r="L17" s="923"/>
      <c r="M17" s="701"/>
      <c r="N17" s="987"/>
      <c r="O17" s="715">
        <v>0</v>
      </c>
      <c r="P17" s="714"/>
      <c r="Q17" s="699"/>
      <c r="R17" s="1251"/>
      <c r="S17" s="1281"/>
      <c r="T17" s="1306"/>
      <c r="U17" s="1306"/>
      <c r="V17" s="1307"/>
      <c r="W17" s="698"/>
      <c r="X17" s="698"/>
      <c r="Y17" s="698"/>
      <c r="Z17" s="698"/>
      <c r="AA17" s="698"/>
    </row>
    <row r="18" spans="1:27" s="697" customFormat="1">
      <c r="A18" s="1442" t="s">
        <v>478</v>
      </c>
      <c r="B18" s="1443"/>
      <c r="C18" s="1443"/>
      <c r="D18" s="1443"/>
      <c r="E18" s="1443"/>
      <c r="F18" s="968">
        <v>1</v>
      </c>
      <c r="G18" s="958"/>
      <c r="H18" s="699"/>
      <c r="I18" s="991">
        <v>-2349.04</v>
      </c>
      <c r="J18" s="1301">
        <f>'RAPPORT-DETAIL'!AN136</f>
        <v>-4781.3599999999997</v>
      </c>
      <c r="K18" s="924"/>
      <c r="L18" s="923"/>
      <c r="M18" s="701"/>
      <c r="N18" s="987"/>
      <c r="O18" s="715">
        <v>0</v>
      </c>
      <c r="P18" s="714"/>
      <c r="Q18" s="699"/>
      <c r="R18" s="1251"/>
      <c r="S18" s="1281"/>
      <c r="T18" s="1306"/>
      <c r="U18" s="1306"/>
      <c r="V18" s="1307"/>
      <c r="W18" s="698"/>
      <c r="X18" s="698"/>
      <c r="Y18" s="698"/>
      <c r="Z18" s="698"/>
      <c r="AA18" s="698"/>
    </row>
    <row r="19" spans="1:27" s="697" customFormat="1" ht="14.5" thickBot="1">
      <c r="A19" s="1445" t="s">
        <v>484</v>
      </c>
      <c r="B19" s="1446"/>
      <c r="C19" s="1446"/>
      <c r="D19" s="1446"/>
      <c r="E19" s="1446"/>
      <c r="F19" s="968">
        <v>15</v>
      </c>
      <c r="G19" s="958"/>
      <c r="H19" s="699"/>
      <c r="I19" s="991">
        <v>-30267.460000000003</v>
      </c>
      <c r="J19" s="1301">
        <f>'RAPPORT-DETAIL'!AN140</f>
        <v>0</v>
      </c>
      <c r="K19" s="924"/>
      <c r="L19" s="923"/>
      <c r="M19" s="701"/>
      <c r="N19" s="987"/>
      <c r="O19" s="715">
        <v>0</v>
      </c>
      <c r="P19" s="714"/>
      <c r="Q19" s="699"/>
      <c r="R19" s="1251"/>
      <c r="S19" s="1281"/>
      <c r="T19" s="1306"/>
      <c r="U19" s="1306"/>
      <c r="V19" s="1307"/>
      <c r="W19" s="698"/>
      <c r="X19" s="698"/>
      <c r="Y19" s="698"/>
      <c r="Z19" s="698"/>
      <c r="AA19" s="698"/>
    </row>
    <row r="20" spans="1:27" s="697" customFormat="1" ht="14.15" customHeight="1">
      <c r="A20" s="1447" t="s">
        <v>491</v>
      </c>
      <c r="B20" s="1448"/>
      <c r="C20" s="1448"/>
      <c r="D20" s="1448"/>
      <c r="E20" s="1448"/>
      <c r="F20" s="968">
        <v>5</v>
      </c>
      <c r="G20" s="959"/>
      <c r="H20" s="705"/>
      <c r="I20" s="991">
        <v>-24173.779999999992</v>
      </c>
      <c r="J20" s="1302">
        <f>'RAPPORT-DETAIL'!AN159</f>
        <v>-8293.5800000000017</v>
      </c>
      <c r="K20" s="924"/>
      <c r="L20" s="923"/>
      <c r="M20" s="701"/>
      <c r="N20" s="987"/>
      <c r="O20" s="715">
        <v>0</v>
      </c>
      <c r="P20" s="814"/>
      <c r="Q20" s="699"/>
      <c r="R20" s="1251"/>
      <c r="S20" s="1281"/>
      <c r="T20" s="1306"/>
      <c r="U20" s="1306"/>
      <c r="V20" s="1307"/>
      <c r="W20" s="698"/>
      <c r="X20" s="698"/>
      <c r="Y20" s="698"/>
      <c r="Z20" s="698"/>
      <c r="AA20" s="698"/>
    </row>
    <row r="21" spans="1:27" s="697" customFormat="1" ht="14.15" customHeight="1">
      <c r="A21" s="1449" t="s">
        <v>615</v>
      </c>
      <c r="B21" s="1450"/>
      <c r="C21" s="1450"/>
      <c r="D21" s="1450"/>
      <c r="E21" s="1450"/>
      <c r="F21" s="968">
        <v>7</v>
      </c>
      <c r="G21" s="958"/>
      <c r="H21" s="705"/>
      <c r="I21" s="991">
        <v>7936.630000000001</v>
      </c>
      <c r="J21" s="1301">
        <f>'RAPPORT-DETAIL'!AN163</f>
        <v>2878.8000000000011</v>
      </c>
      <c r="K21" s="924"/>
      <c r="L21" s="923"/>
      <c r="M21" s="701"/>
      <c r="N21" s="987"/>
      <c r="O21" s="715">
        <v>0</v>
      </c>
      <c r="P21" s="714"/>
      <c r="Q21" s="699"/>
      <c r="R21" s="1251"/>
      <c r="S21" s="1281"/>
      <c r="T21" s="1306"/>
      <c r="U21" s="1306"/>
      <c r="V21" s="698"/>
      <c r="W21" s="698"/>
      <c r="X21" s="698"/>
      <c r="Y21" s="698"/>
      <c r="Z21" s="698"/>
      <c r="AA21" s="698"/>
    </row>
    <row r="22" spans="1:27" s="697" customFormat="1" ht="14.15" customHeight="1">
      <c r="A22" s="1449"/>
      <c r="B22" s="1450"/>
      <c r="C22" s="1450"/>
      <c r="D22" s="1450"/>
      <c r="E22" s="1450"/>
      <c r="F22" s="969"/>
      <c r="G22" s="963"/>
      <c r="H22" s="705"/>
      <c r="I22" s="991"/>
      <c r="J22" s="1301"/>
      <c r="K22" s="924"/>
      <c r="L22" s="926"/>
      <c r="M22" s="701"/>
      <c r="N22" s="987"/>
      <c r="O22" s="715"/>
      <c r="P22" s="714"/>
      <c r="Q22" s="699"/>
      <c r="R22" s="1252"/>
      <c r="S22" s="698"/>
      <c r="T22" s="1306"/>
      <c r="U22" s="1306"/>
      <c r="V22" s="1306"/>
      <c r="W22" s="698"/>
      <c r="X22" s="698"/>
      <c r="Y22" s="698"/>
      <c r="Z22" s="698"/>
      <c r="AA22" s="698"/>
    </row>
    <row r="23" spans="1:27" s="697" customFormat="1" ht="14.15" customHeight="1">
      <c r="A23" s="1442"/>
      <c r="B23" s="1443"/>
      <c r="C23" s="1443"/>
      <c r="D23" s="1443"/>
      <c r="E23" s="1443"/>
      <c r="F23" s="970"/>
      <c r="G23" s="964"/>
      <c r="H23" s="699"/>
      <c r="I23" s="991" t="s">
        <v>556</v>
      </c>
      <c r="J23" s="1303"/>
      <c r="K23" s="924"/>
      <c r="L23" s="923"/>
      <c r="M23" s="701"/>
      <c r="N23" s="720"/>
      <c r="O23" s="715">
        <v>0</v>
      </c>
      <c r="P23" s="714"/>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1304"/>
      <c r="K24" s="921"/>
      <c r="L24" s="920"/>
      <c r="M24" s="701"/>
      <c r="N24" s="716"/>
      <c r="O24" s="715">
        <f>+N24</f>
        <v>0</v>
      </c>
      <c r="P24" s="714"/>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1413"/>
      <c r="H25" s="705"/>
      <c r="I25" s="708">
        <f>SUM(I15:I24)</f>
        <v>146294.06000000003</v>
      </c>
      <c r="J25" s="1305">
        <f>SUM(J15:J24)</f>
        <v>106985.01435294119</v>
      </c>
      <c r="K25" s="917">
        <f>SUM(K15:K24)</f>
        <v>0</v>
      </c>
      <c r="L25" s="916">
        <f>SUM(L15:L24)</f>
        <v>0</v>
      </c>
      <c r="M25" s="709"/>
      <c r="N25" s="708">
        <f>SUM(N15:N24)</f>
        <v>0</v>
      </c>
      <c r="O25" s="707">
        <f>SUM(O15:O24)</f>
        <v>0</v>
      </c>
      <c r="P25" s="916">
        <f>SUM(P15:P24)</f>
        <v>0</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915"/>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1256">
        <f>J25/I25</f>
        <v>0.73130115025135789</v>
      </c>
      <c r="K27" s="693"/>
      <c r="L27" s="1308"/>
      <c r="M27" s="682"/>
      <c r="N27" s="695"/>
      <c r="O27" s="693"/>
      <c r="P27" s="692"/>
      <c r="Q27" s="682"/>
    </row>
    <row r="28" spans="1:27" ht="20.149999999999999" customHeight="1">
      <c r="A28" s="682" t="s">
        <v>563</v>
      </c>
      <c r="B28" s="665"/>
      <c r="C28" s="682"/>
      <c r="D28" s="682"/>
      <c r="E28" s="682"/>
      <c r="F28" s="682"/>
      <c r="G28" s="682"/>
      <c r="H28" s="682"/>
      <c r="I28" s="695"/>
      <c r="J28" s="914"/>
      <c r="K28" s="693"/>
      <c r="L28" s="1231"/>
      <c r="M28" s="682"/>
      <c r="N28" s="693"/>
      <c r="O28" s="693"/>
      <c r="P28" s="692"/>
      <c r="Q28" s="682"/>
    </row>
    <row r="29" spans="1:27" ht="30" customHeight="1">
      <c r="A29" s="691" t="s">
        <v>561</v>
      </c>
      <c r="B29" s="1444"/>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P1</f>
        <v>43551</v>
      </c>
      <c r="F31" s="682"/>
      <c r="G31" s="682"/>
      <c r="H31" s="682"/>
      <c r="I31" s="689" t="s">
        <v>558</v>
      </c>
      <c r="J31" s="688" t="s">
        <v>5120</v>
      </c>
      <c r="K31" s="686"/>
      <c r="L31" s="687" t="s">
        <v>557</v>
      </c>
      <c r="M31" s="686"/>
      <c r="N31" s="685" t="s">
        <v>4235</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4669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N9:P9"/>
    <mergeCell ref="A17:E17"/>
    <mergeCell ref="A1:G1"/>
    <mergeCell ref="E4:L4"/>
    <mergeCell ref="E5:L5"/>
    <mergeCell ref="E7:G7"/>
    <mergeCell ref="I9:L9"/>
    <mergeCell ref="A11:E13"/>
    <mergeCell ref="G11:G13"/>
    <mergeCell ref="A14:E14"/>
    <mergeCell ref="A15:E15"/>
    <mergeCell ref="A16:E16"/>
    <mergeCell ref="A24:E24"/>
    <mergeCell ref="B29:P29"/>
    <mergeCell ref="B30:P30"/>
    <mergeCell ref="A18:E18"/>
    <mergeCell ref="A19:E19"/>
    <mergeCell ref="A20:E20"/>
    <mergeCell ref="A21:E21"/>
    <mergeCell ref="A22:E22"/>
    <mergeCell ref="A23:E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44"/>
  <sheetViews>
    <sheetView topLeftCell="A14" workbookViewId="0">
      <selection activeCell="J17" sqref="J17"/>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931</v>
      </c>
      <c r="J11" s="753" t="s">
        <v>1790</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1602</v>
      </c>
      <c r="J12" s="748"/>
      <c r="K12" s="747"/>
      <c r="L12" s="746"/>
      <c r="M12" s="745"/>
      <c r="N12" s="744" t="s">
        <v>609</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196563.59</v>
      </c>
      <c r="J15" s="728">
        <v>7171.0399999999991</v>
      </c>
      <c r="K15" s="722">
        <f>+J15</f>
        <v>7171.0399999999991</v>
      </c>
      <c r="L15" s="721">
        <f>+I15-K15</f>
        <v>189392.55</v>
      </c>
      <c r="M15" s="699"/>
      <c r="N15" s="987"/>
      <c r="O15" s="715">
        <f>0.8*N15</f>
        <v>0</v>
      </c>
      <c r="P15" s="714">
        <f t="shared" ref="P15:P24" si="0">+L15+O15</f>
        <v>189392.55</v>
      </c>
      <c r="Q15" s="699"/>
      <c r="R15" s="698"/>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71074.17402000002</v>
      </c>
      <c r="J16" s="728">
        <v>7005.2600000000011</v>
      </c>
      <c r="K16" s="722">
        <f t="shared" ref="K16:K21" si="1">+J16</f>
        <v>7005.2600000000011</v>
      </c>
      <c r="L16" s="721">
        <f t="shared" ref="L16:L21" si="2">+I16-K16</f>
        <v>64068.914020000018</v>
      </c>
      <c r="M16" s="701"/>
      <c r="N16" s="987"/>
      <c r="O16" s="715">
        <f t="shared" ref="O16:O21" si="3">0.8*N16</f>
        <v>0</v>
      </c>
      <c r="P16" s="714">
        <f t="shared" si="0"/>
        <v>64068.914020000018</v>
      </c>
      <c r="Q16" s="699"/>
      <c r="R16" s="698"/>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-587.37999999999988</v>
      </c>
      <c r="J17" s="728">
        <v>0</v>
      </c>
      <c r="K17" s="722">
        <f t="shared" si="1"/>
        <v>0</v>
      </c>
      <c r="L17" s="721">
        <f t="shared" si="2"/>
        <v>-587.37999999999988</v>
      </c>
      <c r="M17" s="701"/>
      <c r="N17" s="987"/>
      <c r="O17" s="715">
        <f t="shared" si="3"/>
        <v>0</v>
      </c>
      <c r="P17" s="714">
        <f t="shared" si="0"/>
        <v>-587.37999999999988</v>
      </c>
      <c r="Q17" s="699"/>
      <c r="R17" s="698"/>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5079.3899999999994</v>
      </c>
      <c r="J18" s="728">
        <v>495</v>
      </c>
      <c r="K18" s="722">
        <f t="shared" si="1"/>
        <v>495</v>
      </c>
      <c r="L18" s="721">
        <f t="shared" si="2"/>
        <v>4584.3899999999994</v>
      </c>
      <c r="M18" s="701"/>
      <c r="N18" s="987"/>
      <c r="O18" s="715">
        <f t="shared" si="3"/>
        <v>0</v>
      </c>
      <c r="P18" s="714">
        <f t="shared" si="0"/>
        <v>4584.3899999999994</v>
      </c>
      <c r="Q18" s="699"/>
      <c r="R18" s="698"/>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51113.34</v>
      </c>
      <c r="J19" s="728">
        <v>0</v>
      </c>
      <c r="K19" s="722">
        <f t="shared" si="1"/>
        <v>0</v>
      </c>
      <c r="L19" s="721">
        <f t="shared" si="2"/>
        <v>51113.34</v>
      </c>
      <c r="M19" s="701"/>
      <c r="N19" s="987"/>
      <c r="O19" s="715">
        <f t="shared" si="3"/>
        <v>0</v>
      </c>
      <c r="P19" s="714">
        <f t="shared" si="0"/>
        <v>51113.34</v>
      </c>
      <c r="Q19" s="699"/>
      <c r="R19" s="698"/>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4062.5039999999972</v>
      </c>
      <c r="J20" s="988">
        <v>6947.27</v>
      </c>
      <c r="K20" s="722">
        <f t="shared" si="1"/>
        <v>6947.27</v>
      </c>
      <c r="L20" s="721">
        <f t="shared" si="2"/>
        <v>-2884.7660000000033</v>
      </c>
      <c r="M20" s="701"/>
      <c r="N20" s="987"/>
      <c r="O20" s="715">
        <f t="shared" si="3"/>
        <v>0</v>
      </c>
      <c r="P20" s="814">
        <f t="shared" si="0"/>
        <v>-2884.7660000000033</v>
      </c>
      <c r="Q20" s="699"/>
      <c r="R20" s="698"/>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22873.237861400004</v>
      </c>
      <c r="J21" s="728">
        <v>1513.3</v>
      </c>
      <c r="K21" s="722">
        <f t="shared" si="1"/>
        <v>1513.3</v>
      </c>
      <c r="L21" s="721">
        <f t="shared" si="2"/>
        <v>21359.937861400005</v>
      </c>
      <c r="M21" s="701"/>
      <c r="N21" s="987"/>
      <c r="O21" s="715">
        <f t="shared" si="3"/>
        <v>0</v>
      </c>
      <c r="P21" s="714">
        <f>+L21+O21</f>
        <v>21359.937861400005</v>
      </c>
      <c r="Q21" s="699"/>
      <c r="R21" s="698"/>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350178.8558814</v>
      </c>
      <c r="J25" s="913">
        <f>SUM(J15:J24)</f>
        <v>23131.87</v>
      </c>
      <c r="K25" s="710">
        <f>SUM(K15:K24)</f>
        <v>23131.87</v>
      </c>
      <c r="L25" s="706">
        <f>SUM(L15:L24)</f>
        <v>327046.98588140006</v>
      </c>
      <c r="M25" s="709"/>
      <c r="N25" s="708">
        <f>SUM(N15:N24)</f>
        <v>0</v>
      </c>
      <c r="O25" s="707">
        <f>SUM(O15:O24)</f>
        <v>0</v>
      </c>
      <c r="P25" s="706">
        <f>SUM(P15:P24)</f>
        <v>327046.98588140006</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694"/>
      <c r="K27" s="693"/>
      <c r="L27" s="693"/>
      <c r="M27" s="682"/>
      <c r="N27" s="695"/>
      <c r="O27" s="693"/>
      <c r="P27" s="692"/>
      <c r="Q27" s="682"/>
    </row>
    <row r="28" spans="1:27" ht="20.149999999999999" customHeight="1">
      <c r="A28" s="682" t="s">
        <v>563</v>
      </c>
      <c r="B28" s="665"/>
      <c r="C28" s="682"/>
      <c r="D28" s="682"/>
      <c r="E28" s="682"/>
      <c r="F28" s="682"/>
      <c r="G28" s="682"/>
      <c r="H28" s="682"/>
      <c r="I28" s="695"/>
      <c r="J28" s="694"/>
      <c r="K28" s="693"/>
      <c r="L28" s="693"/>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G1"/>
    <mergeCell ref="I9:L9"/>
    <mergeCell ref="N9:P9"/>
    <mergeCell ref="A11:E13"/>
    <mergeCell ref="G11:G13"/>
    <mergeCell ref="E5:L5"/>
    <mergeCell ref="E4:L4"/>
    <mergeCell ref="E7:G7"/>
    <mergeCell ref="A14:E14"/>
    <mergeCell ref="B29:P29"/>
    <mergeCell ref="A15:E15"/>
    <mergeCell ref="A16:E16"/>
    <mergeCell ref="A17:E17"/>
    <mergeCell ref="A18:E18"/>
    <mergeCell ref="A19:E19"/>
    <mergeCell ref="B30:P30"/>
    <mergeCell ref="A20:E20"/>
    <mergeCell ref="A21:E21"/>
    <mergeCell ref="A22:E22"/>
    <mergeCell ref="A23:E23"/>
    <mergeCell ref="A24:E24"/>
  </mergeCells>
  <pageMargins left="0.31496062992125984" right="0.31496062992125984" top="0.35433070866141736" bottom="0.55118110236220474" header="0.31496062992125984" footer="0.31496062992125984"/>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S14055"/>
  <sheetViews>
    <sheetView topLeftCell="A489" workbookViewId="0">
      <selection activeCell="G504" sqref="G504"/>
    </sheetView>
  </sheetViews>
  <sheetFormatPr baseColWidth="10" defaultColWidth="8.81640625" defaultRowHeight="12.5" outlineLevelRow="1"/>
  <cols>
    <col min="1" max="1" width="16.81640625" bestFit="1" customWidth="1"/>
    <col min="2" max="2" width="18.1796875" bestFit="1" customWidth="1"/>
    <col min="3" max="3" width="17" bestFit="1" customWidth="1"/>
    <col min="4" max="4" width="33.81640625" bestFit="1" customWidth="1"/>
    <col min="5" max="5" width="45.1796875" bestFit="1" customWidth="1"/>
    <col min="6" max="6" width="11.1796875" style="820" bestFit="1" customWidth="1"/>
    <col min="7" max="7" width="19.26953125" bestFit="1" customWidth="1"/>
    <col min="8" max="8" width="20" bestFit="1" customWidth="1"/>
    <col min="9" max="9" width="14.7265625" bestFit="1" customWidth="1"/>
    <col min="10" max="10" width="11.54296875" bestFit="1" customWidth="1"/>
    <col min="11" max="11" width="14" style="1320" bestFit="1" customWidth="1"/>
    <col min="12" max="12" width="34.54296875" bestFit="1" customWidth="1"/>
    <col min="13" max="13" width="19.7265625" style="1320" bestFit="1" customWidth="1"/>
    <col min="14" max="14" width="19.54296875" style="1320" bestFit="1" customWidth="1"/>
    <col min="15" max="15" width="13.81640625" style="1320" bestFit="1" customWidth="1"/>
    <col min="16" max="16" width="13.453125" style="1320" bestFit="1" customWidth="1"/>
    <col min="17" max="17" width="10.1796875" style="1320" bestFit="1" customWidth="1"/>
    <col min="18" max="18" width="12.81640625" style="1320" bestFit="1" customWidth="1"/>
    <col min="19" max="19" width="18.26953125" style="1320" bestFit="1" customWidth="1"/>
  </cols>
  <sheetData>
    <row r="1" spans="1:19" ht="13" thickBot="1">
      <c r="A1" s="817"/>
      <c r="B1" s="818"/>
      <c r="C1" s="818"/>
      <c r="D1" s="819"/>
    </row>
    <row r="2" spans="1:19" ht="15" thickBot="1">
      <c r="A2" s="821"/>
      <c r="B2" s="822" t="s">
        <v>617</v>
      </c>
      <c r="C2" s="823" t="s">
        <v>618</v>
      </c>
      <c r="D2" s="824"/>
    </row>
    <row r="3" spans="1:19" ht="15" thickBot="1">
      <c r="A3" s="821"/>
      <c r="B3" s="822" t="s">
        <v>619</v>
      </c>
      <c r="C3" s="823" t="s">
        <v>4701</v>
      </c>
      <c r="D3" s="824"/>
    </row>
    <row r="4" spans="1:19" ht="15" thickBot="1">
      <c r="A4" s="821"/>
      <c r="B4" s="822" t="s">
        <v>621</v>
      </c>
      <c r="C4" s="823" t="s">
        <v>4701</v>
      </c>
      <c r="D4" s="824"/>
    </row>
    <row r="5" spans="1:19" ht="15" thickBot="1">
      <c r="A5" s="821"/>
      <c r="B5" s="822" t="s">
        <v>623</v>
      </c>
      <c r="C5" s="1312">
        <v>4000</v>
      </c>
      <c r="D5" s="824"/>
    </row>
    <row r="6" spans="1:19" ht="15" thickBot="1">
      <c r="A6" s="821"/>
      <c r="B6" s="822" t="s">
        <v>624</v>
      </c>
      <c r="C6" s="823">
        <v>9999</v>
      </c>
      <c r="D6" s="824"/>
    </row>
    <row r="7" spans="1:19" ht="15" thickBot="1">
      <c r="A7" s="821"/>
      <c r="B7" s="822" t="s">
        <v>4702</v>
      </c>
      <c r="C7" s="823"/>
      <c r="D7" s="824"/>
    </row>
    <row r="8" spans="1:19" ht="15" thickBot="1">
      <c r="A8" s="821"/>
      <c r="B8" s="822" t="s">
        <v>4703</v>
      </c>
      <c r="C8" s="823"/>
      <c r="D8" s="824"/>
    </row>
    <row r="9" spans="1:19" ht="15" thickBot="1">
      <c r="A9" s="821"/>
      <c r="B9" s="822" t="s">
        <v>625</v>
      </c>
      <c r="C9" s="823" t="s">
        <v>352</v>
      </c>
      <c r="D9" s="824"/>
    </row>
    <row r="10" spans="1:19" ht="13" thickBot="1">
      <c r="A10" s="826"/>
      <c r="B10" s="827"/>
      <c r="C10" s="827"/>
      <c r="D10" s="828"/>
    </row>
    <row r="12" spans="1:19">
      <c r="A12" s="829" t="e">
        <f ca="1">[2]!AG_DTRT("0,Eurasia DTR,1",$C$5,$C$6,$C$3,$C$4,$C$9,$C$9,$C$7,$C$7,$C$8,$C$8)</f>
        <v>#NAME?</v>
      </c>
      <c r="B12" s="829"/>
      <c r="C12" s="829"/>
      <c r="D12" s="829"/>
      <c r="E12" s="830"/>
      <c r="F12" s="831"/>
      <c r="G12" s="832"/>
      <c r="H12" s="829"/>
      <c r="I12" s="829"/>
      <c r="J12" s="1313"/>
      <c r="K12" s="829"/>
      <c r="L12" s="830"/>
      <c r="M12" s="829"/>
      <c r="N12" s="833"/>
      <c r="O12" s="833"/>
      <c r="P12" s="829"/>
      <c r="Q12" s="829"/>
      <c r="R12" s="829"/>
      <c r="S12" s="829"/>
    </row>
    <row r="13" spans="1:19" s="838" customFormat="1" ht="74.25" customHeight="1">
      <c r="A13" s="834" t="s">
        <v>626</v>
      </c>
      <c r="B13" s="834" t="s">
        <v>627</v>
      </c>
      <c r="C13" s="834" t="s">
        <v>628</v>
      </c>
      <c r="D13" s="834" t="s">
        <v>629</v>
      </c>
      <c r="E13" s="834" t="s">
        <v>27</v>
      </c>
      <c r="F13" s="835" t="s">
        <v>630</v>
      </c>
      <c r="G13" s="836" t="s">
        <v>631</v>
      </c>
      <c r="H13" s="834" t="s">
        <v>632</v>
      </c>
      <c r="I13" s="834" t="s">
        <v>633</v>
      </c>
      <c r="J13" s="1314" t="s">
        <v>322</v>
      </c>
      <c r="K13" s="834" t="s">
        <v>634</v>
      </c>
      <c r="L13" s="834" t="s">
        <v>4704</v>
      </c>
      <c r="M13" s="834" t="s">
        <v>635</v>
      </c>
      <c r="N13" s="837" t="s">
        <v>636</v>
      </c>
      <c r="O13" s="834" t="s">
        <v>637</v>
      </c>
      <c r="P13" s="834" t="s">
        <v>638</v>
      </c>
      <c r="Q13" s="834" t="s">
        <v>639</v>
      </c>
      <c r="R13" s="834" t="s">
        <v>640</v>
      </c>
      <c r="S13" s="834" t="s">
        <v>641</v>
      </c>
    </row>
    <row r="14" spans="1:19" outlineLevel="1">
      <c r="A14" s="829"/>
      <c r="B14" s="829" t="s">
        <v>4701</v>
      </c>
      <c r="C14" s="839">
        <v>43452</v>
      </c>
      <c r="D14" s="829" t="s">
        <v>4705</v>
      </c>
      <c r="E14" s="830" t="s">
        <v>4706</v>
      </c>
      <c r="F14" s="831">
        <v>74375</v>
      </c>
      <c r="G14" s="832">
        <v>-57883.13</v>
      </c>
      <c r="H14" s="829">
        <v>-73912</v>
      </c>
      <c r="I14" s="829" t="s">
        <v>322</v>
      </c>
      <c r="J14" s="1300">
        <v>-73912</v>
      </c>
      <c r="K14" s="847" t="s">
        <v>644</v>
      </c>
      <c r="L14" s="1315" t="s">
        <v>4707</v>
      </c>
      <c r="M14" s="833" t="s">
        <v>645</v>
      </c>
      <c r="N14" s="833" t="s">
        <v>352</v>
      </c>
      <c r="O14" s="833"/>
      <c r="P14" s="833" t="s">
        <v>646</v>
      </c>
      <c r="Q14" s="833"/>
      <c r="R14" s="833" t="s">
        <v>323</v>
      </c>
      <c r="S14" s="833"/>
    </row>
    <row r="15" spans="1:19" s="848" customFormat="1">
      <c r="A15" s="842" t="s">
        <v>647</v>
      </c>
      <c r="B15" s="842"/>
      <c r="C15" s="842"/>
      <c r="D15" s="842"/>
      <c r="E15" s="843"/>
      <c r="F15" s="844"/>
      <c r="G15" s="845">
        <f>SUM(G14:G14)</f>
        <v>-57883.13</v>
      </c>
      <c r="H15" s="846">
        <f>SUM(H14:H14)</f>
        <v>-73912</v>
      </c>
      <c r="I15" s="842"/>
      <c r="J15" s="1316"/>
      <c r="K15" s="842"/>
      <c r="L15" s="843"/>
      <c r="M15" s="842"/>
      <c r="N15" s="842"/>
      <c r="O15" s="842"/>
      <c r="P15" s="842"/>
      <c r="Q15" s="842"/>
      <c r="R15" s="842"/>
      <c r="S15" s="842"/>
    </row>
    <row r="16" spans="1:19" s="848" customFormat="1" outlineLevel="1" collapsed="1">
      <c r="A16" s="1278" t="s">
        <v>285</v>
      </c>
      <c r="B16" s="829" t="s">
        <v>4701</v>
      </c>
      <c r="C16" s="839">
        <v>43452</v>
      </c>
      <c r="D16" s="829" t="s">
        <v>4705</v>
      </c>
      <c r="E16" s="830" t="s">
        <v>4706</v>
      </c>
      <c r="F16" s="831">
        <v>74375</v>
      </c>
      <c r="G16" s="832">
        <v>7.09</v>
      </c>
      <c r="H16" s="829">
        <v>9.0399999999999991</v>
      </c>
      <c r="I16" s="829" t="s">
        <v>322</v>
      </c>
      <c r="J16" s="1300">
        <v>9.0399999999999991</v>
      </c>
      <c r="K16" s="847" t="s">
        <v>818</v>
      </c>
      <c r="L16" s="1315" t="s">
        <v>4708</v>
      </c>
      <c r="M16" s="833" t="s">
        <v>645</v>
      </c>
      <c r="N16" s="833" t="s">
        <v>352</v>
      </c>
      <c r="O16" s="833"/>
      <c r="P16" s="833"/>
      <c r="Q16" s="833" t="s">
        <v>5</v>
      </c>
      <c r="R16" s="833" t="s">
        <v>323</v>
      </c>
      <c r="S16" s="833" t="s">
        <v>652</v>
      </c>
    </row>
    <row r="17" spans="1:19">
      <c r="A17" s="842" t="s">
        <v>647</v>
      </c>
      <c r="B17" s="842"/>
      <c r="C17" s="842"/>
      <c r="D17" s="842"/>
      <c r="E17" s="843"/>
      <c r="F17" s="844"/>
      <c r="G17" s="845">
        <f>SUM(G16:G16)</f>
        <v>7.09</v>
      </c>
      <c r="H17" s="846">
        <f>SUM(H16:H16)</f>
        <v>9.0399999999999991</v>
      </c>
      <c r="I17" s="842"/>
      <c r="J17" s="1316"/>
      <c r="K17" s="842"/>
      <c r="L17" s="843"/>
      <c r="M17" s="842"/>
      <c r="N17" s="842"/>
      <c r="O17" s="842"/>
      <c r="P17" s="842"/>
      <c r="Q17" s="842"/>
      <c r="R17" s="842"/>
      <c r="S17" s="842"/>
    </row>
    <row r="18" spans="1:19" outlineLevel="1">
      <c r="A18" s="847" t="s">
        <v>71</v>
      </c>
      <c r="B18" s="829" t="s">
        <v>4701</v>
      </c>
      <c r="C18" s="839">
        <v>43440</v>
      </c>
      <c r="D18" s="829" t="s">
        <v>4709</v>
      </c>
      <c r="E18" s="830" t="s">
        <v>4710</v>
      </c>
      <c r="F18" s="831">
        <v>74352</v>
      </c>
      <c r="G18" s="832">
        <v>23.49</v>
      </c>
      <c r="H18" s="829">
        <v>30</v>
      </c>
      <c r="I18" s="829" t="s">
        <v>322</v>
      </c>
      <c r="J18" s="1300">
        <v>29.99</v>
      </c>
      <c r="K18" s="847" t="s">
        <v>660</v>
      </c>
      <c r="L18" s="1315" t="s">
        <v>4711</v>
      </c>
      <c r="M18" s="833" t="s">
        <v>661</v>
      </c>
      <c r="N18" s="833" t="s">
        <v>352</v>
      </c>
      <c r="O18" s="833" t="s">
        <v>783</v>
      </c>
      <c r="P18" s="833"/>
      <c r="Q18" s="833" t="s">
        <v>5</v>
      </c>
      <c r="R18" s="833" t="s">
        <v>323</v>
      </c>
      <c r="S18" s="833" t="s">
        <v>652</v>
      </c>
    </row>
    <row r="19" spans="1:19" outlineLevel="1" collapsed="1">
      <c r="A19" s="847" t="s">
        <v>71</v>
      </c>
      <c r="B19" s="829" t="s">
        <v>4701</v>
      </c>
      <c r="C19" s="839">
        <v>43440</v>
      </c>
      <c r="D19" s="829" t="s">
        <v>4709</v>
      </c>
      <c r="E19" s="830" t="s">
        <v>3982</v>
      </c>
      <c r="F19" s="831">
        <v>74352</v>
      </c>
      <c r="G19" s="832">
        <v>23.49</v>
      </c>
      <c r="H19" s="829">
        <v>30</v>
      </c>
      <c r="I19" s="829" t="s">
        <v>322</v>
      </c>
      <c r="J19" s="1300">
        <v>29.99</v>
      </c>
      <c r="K19" s="847" t="s">
        <v>660</v>
      </c>
      <c r="L19" s="1315" t="s">
        <v>4711</v>
      </c>
      <c r="M19" s="833" t="s">
        <v>661</v>
      </c>
      <c r="N19" s="833" t="s">
        <v>352</v>
      </c>
      <c r="O19" s="833" t="s">
        <v>725</v>
      </c>
      <c r="P19" s="833"/>
      <c r="Q19" s="833" t="s">
        <v>5</v>
      </c>
      <c r="R19" s="833" t="s">
        <v>323</v>
      </c>
      <c r="S19" s="833" t="s">
        <v>652</v>
      </c>
    </row>
    <row r="20" spans="1:19" outlineLevel="1" collapsed="1">
      <c r="A20" s="847" t="s">
        <v>71</v>
      </c>
      <c r="B20" s="829" t="s">
        <v>4701</v>
      </c>
      <c r="C20" s="839">
        <v>43447</v>
      </c>
      <c r="D20" s="829" t="s">
        <v>4712</v>
      </c>
      <c r="E20" s="830" t="s">
        <v>4713</v>
      </c>
      <c r="F20" s="831">
        <v>74340</v>
      </c>
      <c r="G20" s="832">
        <v>23.49</v>
      </c>
      <c r="H20" s="829">
        <v>30</v>
      </c>
      <c r="I20" s="829" t="s">
        <v>322</v>
      </c>
      <c r="J20" s="1300">
        <v>29.99</v>
      </c>
      <c r="K20" s="847" t="s">
        <v>660</v>
      </c>
      <c r="L20" s="1315" t="s">
        <v>4711</v>
      </c>
      <c r="M20" s="833" t="s">
        <v>665</v>
      </c>
      <c r="N20" s="833" t="s">
        <v>352</v>
      </c>
      <c r="O20" s="833" t="s">
        <v>725</v>
      </c>
      <c r="P20" s="833"/>
      <c r="Q20" s="833" t="s">
        <v>5</v>
      </c>
      <c r="R20" s="833" t="s">
        <v>323</v>
      </c>
      <c r="S20" s="833" t="s">
        <v>652</v>
      </c>
    </row>
    <row r="21" spans="1:19" outlineLevel="1">
      <c r="A21" s="847" t="s">
        <v>71</v>
      </c>
      <c r="B21" s="829" t="s">
        <v>4701</v>
      </c>
      <c r="C21" s="839">
        <v>43438</v>
      </c>
      <c r="D21" s="829" t="s">
        <v>4714</v>
      </c>
      <c r="E21" s="830" t="s">
        <v>4715</v>
      </c>
      <c r="F21" s="831">
        <v>74340</v>
      </c>
      <c r="G21" s="832">
        <v>35.24</v>
      </c>
      <c r="H21" s="829">
        <v>45</v>
      </c>
      <c r="I21" s="829" t="s">
        <v>322</v>
      </c>
      <c r="J21" s="1300">
        <v>45</v>
      </c>
      <c r="K21" s="847" t="s">
        <v>670</v>
      </c>
      <c r="L21" s="1315" t="s">
        <v>4716</v>
      </c>
      <c r="M21" s="833" t="s">
        <v>665</v>
      </c>
      <c r="N21" s="833" t="s">
        <v>352</v>
      </c>
      <c r="O21" s="833" t="s">
        <v>3922</v>
      </c>
      <c r="P21" s="833"/>
      <c r="Q21" s="833" t="s">
        <v>5</v>
      </c>
      <c r="R21" s="833" t="s">
        <v>323</v>
      </c>
      <c r="S21" s="833" t="s">
        <v>652</v>
      </c>
    </row>
    <row r="22" spans="1:19" outlineLevel="1" collapsed="1">
      <c r="A22" s="847" t="s">
        <v>71</v>
      </c>
      <c r="B22" s="829" t="s">
        <v>4701</v>
      </c>
      <c r="C22" s="839">
        <v>43438</v>
      </c>
      <c r="D22" s="829" t="s">
        <v>4714</v>
      </c>
      <c r="E22" s="830" t="s">
        <v>4717</v>
      </c>
      <c r="F22" s="831">
        <v>74340</v>
      </c>
      <c r="G22" s="832">
        <v>46.99</v>
      </c>
      <c r="H22" s="829">
        <v>60</v>
      </c>
      <c r="I22" s="829" t="s">
        <v>322</v>
      </c>
      <c r="J22" s="1300">
        <v>60</v>
      </c>
      <c r="K22" s="847" t="s">
        <v>670</v>
      </c>
      <c r="L22" s="1315" t="s">
        <v>4716</v>
      </c>
      <c r="M22" s="833" t="s">
        <v>665</v>
      </c>
      <c r="N22" s="833" t="s">
        <v>352</v>
      </c>
      <c r="O22" s="833" t="s">
        <v>4718</v>
      </c>
      <c r="P22" s="833"/>
      <c r="Q22" s="833" t="s">
        <v>5</v>
      </c>
      <c r="R22" s="833" t="s">
        <v>323</v>
      </c>
      <c r="S22" s="833" t="s">
        <v>652</v>
      </c>
    </row>
    <row r="23" spans="1:19" outlineLevel="1" collapsed="1">
      <c r="A23" s="847" t="s">
        <v>71</v>
      </c>
      <c r="B23" s="829" t="s">
        <v>4701</v>
      </c>
      <c r="C23" s="839">
        <v>43441</v>
      </c>
      <c r="D23" s="829" t="s">
        <v>4719</v>
      </c>
      <c r="E23" s="830" t="s">
        <v>4720</v>
      </c>
      <c r="F23" s="831">
        <v>74352</v>
      </c>
      <c r="G23" s="832">
        <v>98.68</v>
      </c>
      <c r="H23" s="829">
        <v>126</v>
      </c>
      <c r="I23" s="829" t="s">
        <v>322</v>
      </c>
      <c r="J23" s="1300">
        <v>126.01</v>
      </c>
      <c r="K23" s="847" t="s">
        <v>667</v>
      </c>
      <c r="L23" s="1315" t="s">
        <v>4721</v>
      </c>
      <c r="M23" s="833" t="s">
        <v>661</v>
      </c>
      <c r="N23" s="833" t="s">
        <v>352</v>
      </c>
      <c r="O23" s="833" t="s">
        <v>3922</v>
      </c>
      <c r="P23" s="833"/>
      <c r="Q23" s="833" t="s">
        <v>5</v>
      </c>
      <c r="R23" s="833" t="s">
        <v>323</v>
      </c>
      <c r="S23" s="833" t="s">
        <v>652</v>
      </c>
    </row>
    <row r="24" spans="1:19" s="848" customFormat="1" outlineLevel="1">
      <c r="A24" s="847" t="s">
        <v>71</v>
      </c>
      <c r="B24" s="829" t="s">
        <v>4701</v>
      </c>
      <c r="C24" s="839">
        <v>43440</v>
      </c>
      <c r="D24" s="829" t="s">
        <v>4709</v>
      </c>
      <c r="E24" s="830" t="s">
        <v>4722</v>
      </c>
      <c r="F24" s="831">
        <v>74352</v>
      </c>
      <c r="G24" s="832">
        <v>328.92</v>
      </c>
      <c r="H24" s="829">
        <v>420</v>
      </c>
      <c r="I24" s="829" t="s">
        <v>322</v>
      </c>
      <c r="J24" s="1300">
        <v>420</v>
      </c>
      <c r="K24" s="847" t="s">
        <v>683</v>
      </c>
      <c r="L24" s="1315" t="s">
        <v>4723</v>
      </c>
      <c r="M24" s="833" t="s">
        <v>661</v>
      </c>
      <c r="N24" s="833" t="s">
        <v>352</v>
      </c>
      <c r="O24" s="833"/>
      <c r="P24" s="833"/>
      <c r="Q24" s="833" t="s">
        <v>5</v>
      </c>
      <c r="R24" s="833" t="s">
        <v>323</v>
      </c>
      <c r="S24" s="833" t="s">
        <v>652</v>
      </c>
    </row>
    <row r="25" spans="1:19" s="848" customFormat="1" outlineLevel="1">
      <c r="A25" s="847" t="s">
        <v>71</v>
      </c>
      <c r="B25" s="829" t="s">
        <v>4701</v>
      </c>
      <c r="C25" s="839">
        <v>43447</v>
      </c>
      <c r="D25" s="829" t="s">
        <v>4712</v>
      </c>
      <c r="E25" s="830" t="s">
        <v>4724</v>
      </c>
      <c r="F25" s="831">
        <v>74340</v>
      </c>
      <c r="G25" s="832">
        <v>23.49</v>
      </c>
      <c r="H25" s="829">
        <v>30</v>
      </c>
      <c r="I25" s="829" t="s">
        <v>322</v>
      </c>
      <c r="J25" s="1300">
        <v>29.99</v>
      </c>
      <c r="K25" s="847" t="s">
        <v>683</v>
      </c>
      <c r="L25" s="1315" t="s">
        <v>4723</v>
      </c>
      <c r="M25" s="833" t="s">
        <v>665</v>
      </c>
      <c r="N25" s="833" t="s">
        <v>352</v>
      </c>
      <c r="O25" s="833"/>
      <c r="P25" s="833"/>
      <c r="Q25" s="833" t="s">
        <v>5</v>
      </c>
      <c r="R25" s="833" t="s">
        <v>323</v>
      </c>
      <c r="S25" s="833" t="s">
        <v>652</v>
      </c>
    </row>
    <row r="26" spans="1:19" s="848" customFormat="1" outlineLevel="1" collapsed="1">
      <c r="A26" s="847" t="s">
        <v>71</v>
      </c>
      <c r="B26" s="829" t="s">
        <v>4701</v>
      </c>
      <c r="C26" s="839">
        <v>43447</v>
      </c>
      <c r="D26" s="829" t="s">
        <v>4712</v>
      </c>
      <c r="E26" s="830" t="s">
        <v>4725</v>
      </c>
      <c r="F26" s="831">
        <v>74340</v>
      </c>
      <c r="G26" s="832">
        <v>23.49</v>
      </c>
      <c r="H26" s="829">
        <v>30</v>
      </c>
      <c r="I26" s="829" t="s">
        <v>322</v>
      </c>
      <c r="J26" s="1300">
        <v>29.99</v>
      </c>
      <c r="K26" s="847" t="s">
        <v>683</v>
      </c>
      <c r="L26" s="1315" t="s">
        <v>4723</v>
      </c>
      <c r="M26" s="833" t="s">
        <v>665</v>
      </c>
      <c r="N26" s="833" t="s">
        <v>352</v>
      </c>
      <c r="O26" s="833"/>
      <c r="P26" s="833"/>
      <c r="Q26" s="833" t="s">
        <v>5</v>
      </c>
      <c r="R26" s="833" t="s">
        <v>323</v>
      </c>
      <c r="S26" s="833" t="s">
        <v>652</v>
      </c>
    </row>
    <row r="27" spans="1:19" outlineLevel="1">
      <c r="A27" s="847" t="s">
        <v>71</v>
      </c>
      <c r="B27" s="829" t="s">
        <v>4701</v>
      </c>
      <c r="C27" s="839">
        <v>43447</v>
      </c>
      <c r="D27" s="829" t="s">
        <v>4712</v>
      </c>
      <c r="E27" s="830" t="s">
        <v>4726</v>
      </c>
      <c r="F27" s="831">
        <v>74340</v>
      </c>
      <c r="G27" s="832">
        <v>23.49</v>
      </c>
      <c r="H27" s="829">
        <v>30</v>
      </c>
      <c r="I27" s="829" t="s">
        <v>322</v>
      </c>
      <c r="J27" s="1300">
        <v>29.99</v>
      </c>
      <c r="K27" s="847" t="s">
        <v>683</v>
      </c>
      <c r="L27" s="1315" t="s">
        <v>4723</v>
      </c>
      <c r="M27" s="833" t="s">
        <v>665</v>
      </c>
      <c r="N27" s="833" t="s">
        <v>352</v>
      </c>
      <c r="O27" s="833"/>
      <c r="P27" s="833"/>
      <c r="Q27" s="833" t="s">
        <v>5</v>
      </c>
      <c r="R27" s="833" t="s">
        <v>323</v>
      </c>
      <c r="S27" s="833" t="s">
        <v>652</v>
      </c>
    </row>
    <row r="28" spans="1:19" outlineLevel="1">
      <c r="A28" s="847" t="s">
        <v>71</v>
      </c>
      <c r="B28" s="829" t="s">
        <v>4701</v>
      </c>
      <c r="C28" s="839">
        <v>43447</v>
      </c>
      <c r="D28" s="829" t="s">
        <v>4712</v>
      </c>
      <c r="E28" s="830" t="s">
        <v>4727</v>
      </c>
      <c r="F28" s="831">
        <v>74340</v>
      </c>
      <c r="G28" s="832">
        <v>23.49</v>
      </c>
      <c r="H28" s="829">
        <v>30</v>
      </c>
      <c r="I28" s="829" t="s">
        <v>322</v>
      </c>
      <c r="J28" s="1300">
        <v>29.99</v>
      </c>
      <c r="K28" s="847" t="s">
        <v>683</v>
      </c>
      <c r="L28" s="1315" t="s">
        <v>4723</v>
      </c>
      <c r="M28" s="833" t="s">
        <v>665</v>
      </c>
      <c r="N28" s="833" t="s">
        <v>352</v>
      </c>
      <c r="O28" s="833"/>
      <c r="P28" s="833"/>
      <c r="Q28" s="833" t="s">
        <v>5</v>
      </c>
      <c r="R28" s="833" t="s">
        <v>323</v>
      </c>
      <c r="S28" s="833" t="s">
        <v>652</v>
      </c>
    </row>
    <row r="29" spans="1:19" outlineLevel="1" collapsed="1">
      <c r="A29" s="847" t="s">
        <v>71</v>
      </c>
      <c r="B29" s="829" t="s">
        <v>4701</v>
      </c>
      <c r="C29" s="839">
        <v>43447</v>
      </c>
      <c r="D29" s="829" t="s">
        <v>4712</v>
      </c>
      <c r="E29" s="830" t="s">
        <v>4728</v>
      </c>
      <c r="F29" s="831">
        <v>74340</v>
      </c>
      <c r="G29" s="832">
        <v>23.49</v>
      </c>
      <c r="H29" s="829">
        <v>30</v>
      </c>
      <c r="I29" s="829" t="s">
        <v>322</v>
      </c>
      <c r="J29" s="1300">
        <v>29.99</v>
      </c>
      <c r="K29" s="847" t="s">
        <v>683</v>
      </c>
      <c r="L29" s="1315" t="s">
        <v>4723</v>
      </c>
      <c r="M29" s="833" t="s">
        <v>665</v>
      </c>
      <c r="N29" s="833" t="s">
        <v>352</v>
      </c>
      <c r="O29" s="833"/>
      <c r="P29" s="833"/>
      <c r="Q29" s="833" t="s">
        <v>5</v>
      </c>
      <c r="R29" s="833" t="s">
        <v>323</v>
      </c>
      <c r="S29" s="833" t="s">
        <v>652</v>
      </c>
    </row>
    <row r="30" spans="1:19" outlineLevel="1">
      <c r="A30" s="847" t="s">
        <v>71</v>
      </c>
      <c r="B30" s="829" t="s">
        <v>4701</v>
      </c>
      <c r="C30" s="839">
        <v>43447</v>
      </c>
      <c r="D30" s="829" t="s">
        <v>4712</v>
      </c>
      <c r="E30" s="830" t="s">
        <v>4729</v>
      </c>
      <c r="F30" s="831">
        <v>74340</v>
      </c>
      <c r="G30" s="832">
        <v>23.49</v>
      </c>
      <c r="H30" s="829">
        <v>30</v>
      </c>
      <c r="I30" s="829" t="s">
        <v>322</v>
      </c>
      <c r="J30" s="1300">
        <v>29.99</v>
      </c>
      <c r="K30" s="847" t="s">
        <v>683</v>
      </c>
      <c r="L30" s="1315" t="s">
        <v>4723</v>
      </c>
      <c r="M30" s="833" t="s">
        <v>665</v>
      </c>
      <c r="N30" s="833" t="s">
        <v>352</v>
      </c>
      <c r="O30" s="833"/>
      <c r="P30" s="833"/>
      <c r="Q30" s="833" t="s">
        <v>5</v>
      </c>
      <c r="R30" s="833" t="s">
        <v>323</v>
      </c>
      <c r="S30" s="833" t="s">
        <v>652</v>
      </c>
    </row>
    <row r="31" spans="1:19" outlineLevel="1">
      <c r="A31" s="847" t="s">
        <v>71</v>
      </c>
      <c r="B31" s="829" t="s">
        <v>4701</v>
      </c>
      <c r="C31" s="839">
        <v>43447</v>
      </c>
      <c r="D31" s="829" t="s">
        <v>4712</v>
      </c>
      <c r="E31" s="830" t="s">
        <v>4730</v>
      </c>
      <c r="F31" s="831">
        <v>74340</v>
      </c>
      <c r="G31" s="832">
        <v>23.49</v>
      </c>
      <c r="H31" s="829">
        <v>30</v>
      </c>
      <c r="I31" s="829" t="s">
        <v>322</v>
      </c>
      <c r="J31" s="1300">
        <v>29.99</v>
      </c>
      <c r="K31" s="847" t="s">
        <v>683</v>
      </c>
      <c r="L31" s="1315" t="s">
        <v>4723</v>
      </c>
      <c r="M31" s="833" t="s">
        <v>665</v>
      </c>
      <c r="N31" s="833" t="s">
        <v>352</v>
      </c>
      <c r="O31" s="833"/>
      <c r="P31" s="833"/>
      <c r="Q31" s="833" t="s">
        <v>5</v>
      </c>
      <c r="R31" s="833" t="s">
        <v>323</v>
      </c>
      <c r="S31" s="833" t="s">
        <v>652</v>
      </c>
    </row>
    <row r="32" spans="1:19" outlineLevel="1">
      <c r="A32" s="847" t="s">
        <v>71</v>
      </c>
      <c r="B32" s="829" t="s">
        <v>4701</v>
      </c>
      <c r="C32" s="839">
        <v>43447</v>
      </c>
      <c r="D32" s="829" t="s">
        <v>4712</v>
      </c>
      <c r="E32" s="830" t="s">
        <v>4731</v>
      </c>
      <c r="F32" s="831">
        <v>74340</v>
      </c>
      <c r="G32" s="832">
        <v>23.49</v>
      </c>
      <c r="H32" s="829">
        <v>30</v>
      </c>
      <c r="I32" s="829" t="s">
        <v>322</v>
      </c>
      <c r="J32" s="1300">
        <v>29.99</v>
      </c>
      <c r="K32" s="847" t="s">
        <v>683</v>
      </c>
      <c r="L32" s="1315" t="s">
        <v>4723</v>
      </c>
      <c r="M32" s="833" t="s">
        <v>665</v>
      </c>
      <c r="N32" s="833" t="s">
        <v>352</v>
      </c>
      <c r="O32" s="833"/>
      <c r="P32" s="833"/>
      <c r="Q32" s="833" t="s">
        <v>5</v>
      </c>
      <c r="R32" s="833" t="s">
        <v>323</v>
      </c>
      <c r="S32" s="833" t="s">
        <v>652</v>
      </c>
    </row>
    <row r="33" spans="1:19" outlineLevel="1" collapsed="1">
      <c r="A33" s="847" t="s">
        <v>71</v>
      </c>
      <c r="B33" s="829" t="s">
        <v>4701</v>
      </c>
      <c r="C33" s="839">
        <v>43447</v>
      </c>
      <c r="D33" s="829" t="s">
        <v>4712</v>
      </c>
      <c r="E33" s="830" t="s">
        <v>4732</v>
      </c>
      <c r="F33" s="831">
        <v>74340</v>
      </c>
      <c r="G33" s="832">
        <v>23.49</v>
      </c>
      <c r="H33" s="829">
        <v>30</v>
      </c>
      <c r="I33" s="829" t="s">
        <v>322</v>
      </c>
      <c r="J33" s="1300">
        <v>29.99</v>
      </c>
      <c r="K33" s="847" t="s">
        <v>683</v>
      </c>
      <c r="L33" s="1315" t="s">
        <v>4723</v>
      </c>
      <c r="M33" s="833" t="s">
        <v>665</v>
      </c>
      <c r="N33" s="833" t="s">
        <v>352</v>
      </c>
      <c r="O33" s="833"/>
      <c r="P33" s="833"/>
      <c r="Q33" s="833" t="s">
        <v>5</v>
      </c>
      <c r="R33" s="833" t="s">
        <v>323</v>
      </c>
      <c r="S33" s="833" t="s">
        <v>652</v>
      </c>
    </row>
    <row r="34" spans="1:19" outlineLevel="1">
      <c r="A34" s="847" t="s">
        <v>71</v>
      </c>
      <c r="B34" s="829" t="s">
        <v>4701</v>
      </c>
      <c r="C34" s="839">
        <v>43447</v>
      </c>
      <c r="D34" s="829" t="s">
        <v>4712</v>
      </c>
      <c r="E34" s="830" t="s">
        <v>4733</v>
      </c>
      <c r="F34" s="831">
        <v>74340</v>
      </c>
      <c r="G34" s="832">
        <v>23.49</v>
      </c>
      <c r="H34" s="829">
        <v>30</v>
      </c>
      <c r="I34" s="829" t="s">
        <v>322</v>
      </c>
      <c r="J34" s="1300">
        <v>29.99</v>
      </c>
      <c r="K34" s="847" t="s">
        <v>683</v>
      </c>
      <c r="L34" s="1315" t="s">
        <v>4723</v>
      </c>
      <c r="M34" s="833" t="s">
        <v>665</v>
      </c>
      <c r="N34" s="833" t="s">
        <v>352</v>
      </c>
      <c r="O34" s="833"/>
      <c r="P34" s="833"/>
      <c r="Q34" s="833" t="s">
        <v>5</v>
      </c>
      <c r="R34" s="833" t="s">
        <v>323</v>
      </c>
      <c r="S34" s="833" t="s">
        <v>652</v>
      </c>
    </row>
    <row r="35" spans="1:19" outlineLevel="1" collapsed="1">
      <c r="A35" s="847" t="s">
        <v>71</v>
      </c>
      <c r="B35" s="829" t="s">
        <v>4701</v>
      </c>
      <c r="C35" s="839">
        <v>43456</v>
      </c>
      <c r="D35" s="829" t="s">
        <v>4734</v>
      </c>
      <c r="E35" s="830" t="s">
        <v>4735</v>
      </c>
      <c r="F35" s="831">
        <v>74352</v>
      </c>
      <c r="G35" s="832">
        <v>46.99</v>
      </c>
      <c r="H35" s="829">
        <v>60</v>
      </c>
      <c r="I35" s="829" t="s">
        <v>322</v>
      </c>
      <c r="J35" s="1300">
        <v>60</v>
      </c>
      <c r="K35" s="847" t="s">
        <v>683</v>
      </c>
      <c r="L35" s="1315" t="s">
        <v>4723</v>
      </c>
      <c r="M35" s="833" t="s">
        <v>661</v>
      </c>
      <c r="N35" s="833" t="s">
        <v>352</v>
      </c>
      <c r="O35" s="833"/>
      <c r="P35" s="833"/>
      <c r="Q35" s="833" t="s">
        <v>5</v>
      </c>
      <c r="R35" s="833" t="s">
        <v>323</v>
      </c>
      <c r="S35" s="833" t="s">
        <v>652</v>
      </c>
    </row>
    <row r="36" spans="1:19" outlineLevel="1">
      <c r="A36" s="847" t="s">
        <v>71</v>
      </c>
      <c r="B36" s="829" t="s">
        <v>4701</v>
      </c>
      <c r="C36" s="839">
        <v>43456</v>
      </c>
      <c r="D36" s="829" t="s">
        <v>4734</v>
      </c>
      <c r="E36" s="830" t="s">
        <v>4736</v>
      </c>
      <c r="F36" s="831">
        <v>74352</v>
      </c>
      <c r="G36" s="832">
        <v>35.24</v>
      </c>
      <c r="H36" s="829">
        <v>45</v>
      </c>
      <c r="I36" s="829" t="s">
        <v>322</v>
      </c>
      <c r="J36" s="1300">
        <v>45</v>
      </c>
      <c r="K36" s="847" t="s">
        <v>683</v>
      </c>
      <c r="L36" s="1315" t="s">
        <v>4723</v>
      </c>
      <c r="M36" s="833" t="s">
        <v>661</v>
      </c>
      <c r="N36" s="833" t="s">
        <v>352</v>
      </c>
      <c r="O36" s="833"/>
      <c r="P36" s="833"/>
      <c r="Q36" s="833" t="s">
        <v>5</v>
      </c>
      <c r="R36" s="833" t="s">
        <v>323</v>
      </c>
      <c r="S36" s="833" t="s">
        <v>652</v>
      </c>
    </row>
    <row r="37" spans="1:19" outlineLevel="1">
      <c r="A37" s="847" t="s">
        <v>71</v>
      </c>
      <c r="B37" s="829" t="s">
        <v>4701</v>
      </c>
      <c r="C37" s="839">
        <v>43438</v>
      </c>
      <c r="D37" s="829" t="s">
        <v>4714</v>
      </c>
      <c r="E37" s="830" t="s">
        <v>4737</v>
      </c>
      <c r="F37" s="831">
        <v>74340</v>
      </c>
      <c r="G37" s="832">
        <v>1597.6</v>
      </c>
      <c r="H37" s="829">
        <v>2040</v>
      </c>
      <c r="I37" s="829" t="s">
        <v>322</v>
      </c>
      <c r="J37" s="1300">
        <v>2040</v>
      </c>
      <c r="K37" s="847" t="s">
        <v>996</v>
      </c>
      <c r="L37" s="1315" t="s">
        <v>4738</v>
      </c>
      <c r="M37" s="833" t="s">
        <v>665</v>
      </c>
      <c r="N37" s="833" t="s">
        <v>352</v>
      </c>
      <c r="O37" s="833"/>
      <c r="P37" s="833"/>
      <c r="Q37" s="833" t="s">
        <v>5</v>
      </c>
      <c r="R37" s="833" t="s">
        <v>323</v>
      </c>
      <c r="S37" s="833" t="s">
        <v>652</v>
      </c>
    </row>
    <row r="38" spans="1:19" outlineLevel="1" collapsed="1">
      <c r="A38" s="847" t="s">
        <v>71</v>
      </c>
      <c r="B38" s="829" t="s">
        <v>4701</v>
      </c>
      <c r="C38" s="839">
        <v>43438</v>
      </c>
      <c r="D38" s="829" t="s">
        <v>4714</v>
      </c>
      <c r="E38" s="830" t="s">
        <v>4737</v>
      </c>
      <c r="F38" s="831">
        <v>74340</v>
      </c>
      <c r="G38" s="832">
        <v>450.3</v>
      </c>
      <c r="H38" s="829">
        <v>575</v>
      </c>
      <c r="I38" s="829" t="s">
        <v>322</v>
      </c>
      <c r="J38" s="1300">
        <v>575</v>
      </c>
      <c r="K38" s="847" t="s">
        <v>996</v>
      </c>
      <c r="L38" s="1315" t="s">
        <v>4738</v>
      </c>
      <c r="M38" s="833" t="s">
        <v>665</v>
      </c>
      <c r="N38" s="833" t="s">
        <v>352</v>
      </c>
      <c r="O38" s="833"/>
      <c r="P38" s="833"/>
      <c r="Q38" s="833" t="s">
        <v>5</v>
      </c>
      <c r="R38" s="833" t="s">
        <v>323</v>
      </c>
      <c r="S38" s="833" t="s">
        <v>652</v>
      </c>
    </row>
    <row r="39" spans="1:19" outlineLevel="1">
      <c r="A39" s="847" t="s">
        <v>71</v>
      </c>
      <c r="B39" s="829" t="s">
        <v>4701</v>
      </c>
      <c r="C39" s="839">
        <v>43456</v>
      </c>
      <c r="D39" s="829" t="s">
        <v>4734</v>
      </c>
      <c r="E39" s="830" t="s">
        <v>4739</v>
      </c>
      <c r="F39" s="831">
        <v>74352</v>
      </c>
      <c r="G39" s="832">
        <v>15.66</v>
      </c>
      <c r="H39" s="829">
        <v>20</v>
      </c>
      <c r="I39" s="829" t="s">
        <v>322</v>
      </c>
      <c r="J39" s="1300">
        <v>20</v>
      </c>
      <c r="K39" s="847" t="s">
        <v>996</v>
      </c>
      <c r="L39" s="1315" t="s">
        <v>4738</v>
      </c>
      <c r="M39" s="833" t="s">
        <v>661</v>
      </c>
      <c r="N39" s="833" t="s">
        <v>352</v>
      </c>
      <c r="O39" s="833"/>
      <c r="P39" s="833"/>
      <c r="Q39" s="833" t="s">
        <v>5</v>
      </c>
      <c r="R39" s="833" t="s">
        <v>323</v>
      </c>
      <c r="S39" s="833" t="s">
        <v>652</v>
      </c>
    </row>
    <row r="40" spans="1:19" outlineLevel="1">
      <c r="A40" s="847" t="s">
        <v>71</v>
      </c>
      <c r="B40" s="829" t="s">
        <v>4701</v>
      </c>
      <c r="C40" s="839">
        <v>43456</v>
      </c>
      <c r="D40" s="829" t="s">
        <v>4734</v>
      </c>
      <c r="E40" s="830" t="s">
        <v>4740</v>
      </c>
      <c r="F40" s="831">
        <v>74352</v>
      </c>
      <c r="G40" s="832">
        <v>133.13</v>
      </c>
      <c r="H40" s="829">
        <v>170</v>
      </c>
      <c r="I40" s="829" t="s">
        <v>322</v>
      </c>
      <c r="J40" s="1300">
        <v>170</v>
      </c>
      <c r="K40" s="847" t="s">
        <v>998</v>
      </c>
      <c r="L40" s="1315" t="s">
        <v>4741</v>
      </c>
      <c r="M40" s="833" t="s">
        <v>661</v>
      </c>
      <c r="N40" s="833" t="s">
        <v>352</v>
      </c>
      <c r="O40" s="833"/>
      <c r="P40" s="833"/>
      <c r="Q40" s="833" t="s">
        <v>5</v>
      </c>
      <c r="R40" s="833" t="s">
        <v>323</v>
      </c>
      <c r="S40" s="833" t="s">
        <v>652</v>
      </c>
    </row>
    <row r="41" spans="1:19" outlineLevel="1" collapsed="1">
      <c r="A41" s="847" t="s">
        <v>71</v>
      </c>
      <c r="B41" s="829" t="s">
        <v>4701</v>
      </c>
      <c r="C41" s="839">
        <v>43438</v>
      </c>
      <c r="D41" s="829" t="s">
        <v>4714</v>
      </c>
      <c r="E41" s="830" t="s">
        <v>4742</v>
      </c>
      <c r="F41" s="831">
        <v>74340</v>
      </c>
      <c r="G41" s="832">
        <v>88.1</v>
      </c>
      <c r="H41" s="829">
        <v>112.5</v>
      </c>
      <c r="I41" s="829" t="s">
        <v>322</v>
      </c>
      <c r="J41" s="1300">
        <v>112.5</v>
      </c>
      <c r="K41" s="847" t="s">
        <v>1000</v>
      </c>
      <c r="L41" s="1315" t="s">
        <v>4743</v>
      </c>
      <c r="M41" s="833" t="s">
        <v>665</v>
      </c>
      <c r="N41" s="833" t="s">
        <v>352</v>
      </c>
      <c r="O41" s="833"/>
      <c r="P41" s="833"/>
      <c r="Q41" s="833" t="s">
        <v>5</v>
      </c>
      <c r="R41" s="833" t="s">
        <v>323</v>
      </c>
      <c r="S41" s="833" t="s">
        <v>652</v>
      </c>
    </row>
    <row r="42" spans="1:19">
      <c r="A42" s="847" t="s">
        <v>71</v>
      </c>
      <c r="B42" s="829" t="s">
        <v>4237</v>
      </c>
      <c r="C42" s="839">
        <v>43434</v>
      </c>
      <c r="D42" s="1319" t="s">
        <v>5057</v>
      </c>
      <c r="E42" s="830" t="s">
        <v>4687</v>
      </c>
      <c r="F42" s="831">
        <v>1.2792714657415438</v>
      </c>
      <c r="G42" s="832">
        <f>H42/F42</f>
        <v>-3022.8142372881357</v>
      </c>
      <c r="H42" s="829">
        <f>-(630+2607+630)</f>
        <v>-3867</v>
      </c>
      <c r="I42" s="829" t="s">
        <v>322</v>
      </c>
      <c r="J42" s="1300">
        <f>H42</f>
        <v>-3867</v>
      </c>
      <c r="K42" s="847" t="s">
        <v>752</v>
      </c>
      <c r="M42" s="833" t="s">
        <v>661</v>
      </c>
      <c r="N42" s="833" t="s">
        <v>352</v>
      </c>
      <c r="O42" s="833"/>
      <c r="P42" s="833"/>
      <c r="Q42" s="833" t="s">
        <v>5</v>
      </c>
      <c r="R42" s="833" t="s">
        <v>323</v>
      </c>
      <c r="S42" s="833" t="s">
        <v>652</v>
      </c>
    </row>
    <row r="43" spans="1:19" outlineLevel="1">
      <c r="A43" s="842" t="s">
        <v>647</v>
      </c>
      <c r="B43" s="842"/>
      <c r="C43" s="842"/>
      <c r="D43" s="842"/>
      <c r="E43" s="843"/>
      <c r="F43" s="844"/>
      <c r="G43" s="845">
        <f>SUM(G18:G42)</f>
        <v>159.40576271186455</v>
      </c>
      <c r="H43" s="846">
        <f>SUM(H18:H42)</f>
        <v>196.5</v>
      </c>
      <c r="I43" s="842"/>
      <c r="J43" s="1316"/>
      <c r="K43" s="842"/>
      <c r="L43" s="843"/>
      <c r="M43" s="842"/>
      <c r="N43" s="842"/>
      <c r="O43" s="842"/>
      <c r="P43" s="842"/>
      <c r="Q43" s="842"/>
      <c r="R43" s="842"/>
      <c r="S43" s="842"/>
    </row>
    <row r="44" spans="1:19">
      <c r="A44" s="847" t="s">
        <v>82</v>
      </c>
      <c r="B44" s="829" t="s">
        <v>4701</v>
      </c>
      <c r="C44" s="839">
        <v>43447</v>
      </c>
      <c r="D44" s="829" t="s">
        <v>4744</v>
      </c>
      <c r="E44" s="830" t="s">
        <v>4745</v>
      </c>
      <c r="F44" s="831">
        <v>74352</v>
      </c>
      <c r="G44" s="832">
        <v>48.55</v>
      </c>
      <c r="H44" s="829">
        <v>62</v>
      </c>
      <c r="I44" s="829" t="s">
        <v>322</v>
      </c>
      <c r="J44" s="1300">
        <v>61.99</v>
      </c>
      <c r="K44" s="847" t="s">
        <v>878</v>
      </c>
      <c r="L44" s="1315" t="s">
        <v>4746</v>
      </c>
      <c r="M44" s="833" t="s">
        <v>661</v>
      </c>
      <c r="N44" s="833" t="s">
        <v>352</v>
      </c>
      <c r="O44" s="833"/>
      <c r="P44" s="833"/>
      <c r="Q44" s="833" t="s">
        <v>5</v>
      </c>
      <c r="R44" s="833" t="s">
        <v>323</v>
      </c>
      <c r="S44" s="833" t="s">
        <v>652</v>
      </c>
    </row>
    <row r="45" spans="1:19" outlineLevel="1">
      <c r="A45" s="842" t="s">
        <v>647</v>
      </c>
      <c r="B45" s="842"/>
      <c r="C45" s="842"/>
      <c r="D45" s="842"/>
      <c r="E45" s="843"/>
      <c r="F45" s="844"/>
      <c r="G45" s="845">
        <f>SUM(G44:G44)</f>
        <v>48.55</v>
      </c>
      <c r="H45" s="846">
        <f>SUM(H44:H44)</f>
        <v>62</v>
      </c>
      <c r="I45" s="842"/>
      <c r="J45" s="1316"/>
      <c r="K45" s="842"/>
      <c r="L45" s="843"/>
      <c r="M45" s="842"/>
      <c r="N45" s="842"/>
      <c r="O45" s="842"/>
      <c r="P45" s="842"/>
      <c r="Q45" s="842"/>
      <c r="R45" s="842"/>
      <c r="S45" s="842"/>
    </row>
    <row r="46" spans="1:19" outlineLevel="1" collapsed="1">
      <c r="A46" s="847" t="s">
        <v>84</v>
      </c>
      <c r="B46" s="829" t="s">
        <v>4701</v>
      </c>
      <c r="C46" s="839">
        <v>43465</v>
      </c>
      <c r="D46" s="829" t="s">
        <v>2837</v>
      </c>
      <c r="E46" s="830" t="s">
        <v>4747</v>
      </c>
      <c r="F46" s="831">
        <v>74345</v>
      </c>
      <c r="G46" s="832">
        <v>1241.3900000000001</v>
      </c>
      <c r="H46" s="829">
        <v>1241.3900000000001</v>
      </c>
      <c r="I46" s="829" t="s">
        <v>60</v>
      </c>
      <c r="J46" s="1300">
        <v>1585.15</v>
      </c>
      <c r="K46" s="847" t="s">
        <v>650</v>
      </c>
      <c r="L46" s="1315" t="s">
        <v>4748</v>
      </c>
      <c r="M46" s="833" t="s">
        <v>645</v>
      </c>
      <c r="N46" s="833" t="s">
        <v>352</v>
      </c>
      <c r="O46" s="833" t="s">
        <v>2952</v>
      </c>
      <c r="P46" s="833"/>
      <c r="Q46" s="833" t="s">
        <v>5</v>
      </c>
      <c r="R46" s="833" t="s">
        <v>323</v>
      </c>
      <c r="S46" s="833" t="s">
        <v>652</v>
      </c>
    </row>
    <row r="47" spans="1:19" outlineLevel="1">
      <c r="A47" s="847" t="s">
        <v>84</v>
      </c>
      <c r="B47" s="829" t="s">
        <v>4701</v>
      </c>
      <c r="C47" s="839">
        <v>43465</v>
      </c>
      <c r="D47" s="829" t="s">
        <v>2837</v>
      </c>
      <c r="E47" s="830" t="s">
        <v>4749</v>
      </c>
      <c r="F47" s="831">
        <v>74346</v>
      </c>
      <c r="G47" s="832">
        <v>62.07</v>
      </c>
      <c r="H47" s="829">
        <v>62.07</v>
      </c>
      <c r="I47" s="829" t="s">
        <v>60</v>
      </c>
      <c r="J47" s="1300">
        <v>79.260000000000005</v>
      </c>
      <c r="K47" s="847" t="s">
        <v>650</v>
      </c>
      <c r="L47" s="1315" t="s">
        <v>4748</v>
      </c>
      <c r="M47" s="833" t="s">
        <v>645</v>
      </c>
      <c r="N47" s="833" t="s">
        <v>352</v>
      </c>
      <c r="O47" s="833" t="s">
        <v>2952</v>
      </c>
      <c r="P47" s="833"/>
      <c r="Q47" s="833" t="s">
        <v>655</v>
      </c>
      <c r="R47" s="833" t="s">
        <v>323</v>
      </c>
      <c r="S47" s="1317" t="s">
        <v>84</v>
      </c>
    </row>
    <row r="48" spans="1:19" outlineLevel="1" collapsed="1">
      <c r="A48" s="847" t="s">
        <v>84</v>
      </c>
      <c r="B48" s="829" t="s">
        <v>4701</v>
      </c>
      <c r="C48" s="839">
        <v>43465</v>
      </c>
      <c r="D48" s="829" t="s">
        <v>2837</v>
      </c>
      <c r="E48" s="830" t="s">
        <v>4750</v>
      </c>
      <c r="F48" s="831">
        <v>74347</v>
      </c>
      <c r="G48" s="832">
        <v>18.62</v>
      </c>
      <c r="H48" s="829">
        <v>18.62</v>
      </c>
      <c r="I48" s="829" t="s">
        <v>60</v>
      </c>
      <c r="J48" s="1300">
        <v>23.78</v>
      </c>
      <c r="K48" s="847" t="s">
        <v>650</v>
      </c>
      <c r="L48" s="1315" t="s">
        <v>4748</v>
      </c>
      <c r="M48" s="833" t="s">
        <v>645</v>
      </c>
      <c r="N48" s="833" t="s">
        <v>352</v>
      </c>
      <c r="O48" s="833" t="s">
        <v>2952</v>
      </c>
      <c r="P48" s="833"/>
      <c r="Q48" s="833" t="s">
        <v>4</v>
      </c>
      <c r="R48" s="833" t="s">
        <v>323</v>
      </c>
      <c r="S48" s="1317" t="s">
        <v>652</v>
      </c>
    </row>
    <row r="49" spans="1:19">
      <c r="A49" s="847" t="s">
        <v>84</v>
      </c>
      <c r="B49" s="829" t="s">
        <v>4701</v>
      </c>
      <c r="C49" s="839">
        <v>43465</v>
      </c>
      <c r="D49" s="829" t="s">
        <v>2837</v>
      </c>
      <c r="E49" s="830" t="s">
        <v>4747</v>
      </c>
      <c r="F49" s="831">
        <v>74345</v>
      </c>
      <c r="G49" s="832">
        <v>124.14</v>
      </c>
      <c r="H49" s="829">
        <v>124.14</v>
      </c>
      <c r="I49" s="829" t="s">
        <v>60</v>
      </c>
      <c r="J49" s="1300">
        <v>158.52000000000001</v>
      </c>
      <c r="K49" s="847" t="s">
        <v>656</v>
      </c>
      <c r="L49" s="1315" t="s">
        <v>4751</v>
      </c>
      <c r="M49" s="833" t="s">
        <v>645</v>
      </c>
      <c r="N49" s="833" t="s">
        <v>352</v>
      </c>
      <c r="O49" s="833" t="s">
        <v>2952</v>
      </c>
      <c r="P49" s="833"/>
      <c r="Q49" s="833" t="s">
        <v>5</v>
      </c>
      <c r="R49" s="833" t="s">
        <v>323</v>
      </c>
      <c r="S49" s="1317" t="s">
        <v>652</v>
      </c>
    </row>
    <row r="50" spans="1:19" outlineLevel="1">
      <c r="A50" s="842" t="s">
        <v>647</v>
      </c>
      <c r="B50" s="842"/>
      <c r="C50" s="842"/>
      <c r="D50" s="842"/>
      <c r="E50" s="843"/>
      <c r="F50" s="844"/>
      <c r="G50" s="845">
        <f>SUM(G46:G49)</f>
        <v>1446.22</v>
      </c>
      <c r="H50" s="846">
        <f>SUM(H46:H49)</f>
        <v>1446.22</v>
      </c>
      <c r="I50" s="842"/>
      <c r="J50" s="1316"/>
      <c r="K50" s="842"/>
      <c r="L50" s="843"/>
      <c r="M50" s="842"/>
      <c r="N50" s="842"/>
      <c r="O50" s="842"/>
      <c r="P50" s="842"/>
      <c r="Q50" s="842"/>
      <c r="R50" s="842"/>
      <c r="S50" s="842"/>
    </row>
    <row r="51" spans="1:19" outlineLevel="1">
      <c r="A51" s="847" t="s">
        <v>85</v>
      </c>
      <c r="B51" s="829" t="s">
        <v>4701</v>
      </c>
      <c r="C51" s="839">
        <v>43378</v>
      </c>
      <c r="D51" s="829" t="s">
        <v>4752</v>
      </c>
      <c r="E51" s="830" t="s">
        <v>4369</v>
      </c>
      <c r="F51" s="831">
        <v>74386</v>
      </c>
      <c r="G51" s="832">
        <v>445.49</v>
      </c>
      <c r="H51" s="829">
        <v>580.44000000000005</v>
      </c>
      <c r="I51" s="829" t="s">
        <v>322</v>
      </c>
      <c r="J51" s="1300">
        <v>580.44000000000005</v>
      </c>
      <c r="K51" s="847" t="s">
        <v>660</v>
      </c>
      <c r="L51" s="1315" t="s">
        <v>4711</v>
      </c>
      <c r="M51" s="833" t="s">
        <v>661</v>
      </c>
      <c r="N51" s="833" t="s">
        <v>352</v>
      </c>
      <c r="O51" s="833" t="s">
        <v>2952</v>
      </c>
      <c r="P51" s="833"/>
      <c r="Q51" s="833" t="s">
        <v>5</v>
      </c>
      <c r="R51" s="833" t="s">
        <v>323</v>
      </c>
      <c r="S51" s="1317" t="s">
        <v>652</v>
      </c>
    </row>
    <row r="52" spans="1:19" outlineLevel="1">
      <c r="A52" s="847" t="s">
        <v>85</v>
      </c>
      <c r="B52" s="829" t="s">
        <v>4701</v>
      </c>
      <c r="C52" s="839">
        <v>43378</v>
      </c>
      <c r="D52" s="829" t="s">
        <v>4752</v>
      </c>
      <c r="E52" s="830" t="s">
        <v>4371</v>
      </c>
      <c r="F52" s="831">
        <v>74386</v>
      </c>
      <c r="G52" s="832">
        <v>445.49</v>
      </c>
      <c r="H52" s="829">
        <v>580.44000000000005</v>
      </c>
      <c r="I52" s="829" t="s">
        <v>322</v>
      </c>
      <c r="J52" s="1300">
        <v>580.44000000000005</v>
      </c>
      <c r="K52" s="847" t="s">
        <v>660</v>
      </c>
      <c r="L52" s="1315" t="s">
        <v>4711</v>
      </c>
      <c r="M52" s="833" t="s">
        <v>661</v>
      </c>
      <c r="N52" s="833" t="s">
        <v>352</v>
      </c>
      <c r="O52" s="833" t="s">
        <v>1021</v>
      </c>
      <c r="P52" s="833"/>
      <c r="Q52" s="833" t="s">
        <v>5</v>
      </c>
      <c r="R52" s="833" t="s">
        <v>323</v>
      </c>
      <c r="S52" s="1317" t="s">
        <v>652</v>
      </c>
    </row>
    <row r="53" spans="1:19" outlineLevel="1">
      <c r="A53" s="847" t="s">
        <v>85</v>
      </c>
      <c r="B53" s="829" t="s">
        <v>4701</v>
      </c>
      <c r="C53" s="839">
        <v>43325</v>
      </c>
      <c r="D53" s="829" t="s">
        <v>4128</v>
      </c>
      <c r="E53" s="830" t="s">
        <v>3995</v>
      </c>
      <c r="F53" s="831">
        <v>74386</v>
      </c>
      <c r="G53" s="832">
        <v>487.88</v>
      </c>
      <c r="H53" s="829">
        <v>640</v>
      </c>
      <c r="I53" s="829" t="s">
        <v>322</v>
      </c>
      <c r="J53" s="1300">
        <v>639.99</v>
      </c>
      <c r="K53" s="847" t="s">
        <v>667</v>
      </c>
      <c r="L53" s="1315" t="s">
        <v>4721</v>
      </c>
      <c r="M53" s="833" t="s">
        <v>661</v>
      </c>
      <c r="N53" s="833" t="s">
        <v>352</v>
      </c>
      <c r="O53" s="833" t="s">
        <v>662</v>
      </c>
      <c r="P53" s="833"/>
      <c r="Q53" s="833" t="s">
        <v>5</v>
      </c>
      <c r="R53" s="833" t="s">
        <v>323</v>
      </c>
      <c r="S53" s="1317" t="s">
        <v>652</v>
      </c>
    </row>
    <row r="54" spans="1:19" outlineLevel="1">
      <c r="A54" s="847" t="s">
        <v>85</v>
      </c>
      <c r="B54" s="829" t="s">
        <v>4701</v>
      </c>
      <c r="C54" s="839">
        <v>43327</v>
      </c>
      <c r="D54" s="829" t="s">
        <v>4753</v>
      </c>
      <c r="E54" s="830" t="s">
        <v>3994</v>
      </c>
      <c r="F54" s="831">
        <v>74386</v>
      </c>
      <c r="G54" s="832">
        <v>91.48</v>
      </c>
      <c r="H54" s="829">
        <v>120</v>
      </c>
      <c r="I54" s="829" t="s">
        <v>322</v>
      </c>
      <c r="J54" s="1300">
        <v>120</v>
      </c>
      <c r="K54" s="847" t="s">
        <v>667</v>
      </c>
      <c r="L54" s="1315" t="s">
        <v>4721</v>
      </c>
      <c r="M54" s="833" t="s">
        <v>661</v>
      </c>
      <c r="N54" s="833" t="s">
        <v>352</v>
      </c>
      <c r="O54" s="833" t="s">
        <v>662</v>
      </c>
      <c r="P54" s="833"/>
      <c r="Q54" s="833" t="s">
        <v>5</v>
      </c>
      <c r="R54" s="833" t="s">
        <v>323</v>
      </c>
      <c r="S54" s="1317" t="s">
        <v>652</v>
      </c>
    </row>
    <row r="55" spans="1:19" outlineLevel="1">
      <c r="A55" s="847" t="s">
        <v>85</v>
      </c>
      <c r="B55" s="829" t="s">
        <v>4701</v>
      </c>
      <c r="C55" s="839">
        <v>43343</v>
      </c>
      <c r="D55" s="829" t="s">
        <v>4754</v>
      </c>
      <c r="E55" s="830" t="s">
        <v>3998</v>
      </c>
      <c r="F55" s="831">
        <v>74386</v>
      </c>
      <c r="G55" s="832">
        <v>121.97</v>
      </c>
      <c r="H55" s="829">
        <v>160</v>
      </c>
      <c r="I55" s="829" t="s">
        <v>322</v>
      </c>
      <c r="J55" s="1300">
        <v>160</v>
      </c>
      <c r="K55" s="847" t="s">
        <v>667</v>
      </c>
      <c r="L55" s="1315" t="s">
        <v>4721</v>
      </c>
      <c r="M55" s="833" t="s">
        <v>661</v>
      </c>
      <c r="N55" s="833" t="s">
        <v>352</v>
      </c>
      <c r="O55" s="833" t="s">
        <v>674</v>
      </c>
      <c r="P55" s="833"/>
      <c r="Q55" s="833" t="s">
        <v>5</v>
      </c>
      <c r="R55" s="833" t="s">
        <v>323</v>
      </c>
      <c r="S55" s="1317" t="s">
        <v>652</v>
      </c>
    </row>
    <row r="56" spans="1:19">
      <c r="A56" s="847" t="s">
        <v>85</v>
      </c>
      <c r="B56" s="829" t="s">
        <v>4701</v>
      </c>
      <c r="C56" s="839">
        <v>43343</v>
      </c>
      <c r="D56" s="829" t="s">
        <v>4754</v>
      </c>
      <c r="E56" s="830" t="s">
        <v>3999</v>
      </c>
      <c r="F56" s="831">
        <v>74386</v>
      </c>
      <c r="G56" s="832">
        <v>30.49</v>
      </c>
      <c r="H56" s="829">
        <v>40</v>
      </c>
      <c r="I56" s="829" t="s">
        <v>322</v>
      </c>
      <c r="J56" s="1300">
        <v>40</v>
      </c>
      <c r="K56" s="847" t="s">
        <v>667</v>
      </c>
      <c r="L56" s="1315" t="s">
        <v>4721</v>
      </c>
      <c r="M56" s="833" t="s">
        <v>661</v>
      </c>
      <c r="N56" s="833" t="s">
        <v>352</v>
      </c>
      <c r="O56" s="833" t="s">
        <v>674</v>
      </c>
      <c r="P56" s="833"/>
      <c r="Q56" s="833" t="s">
        <v>5</v>
      </c>
      <c r="R56" s="833" t="s">
        <v>323</v>
      </c>
      <c r="S56" s="1317" t="s">
        <v>652</v>
      </c>
    </row>
    <row r="57" spans="1:19" ht="20.25" customHeight="1" outlineLevel="1" collapsed="1">
      <c r="A57" s="842" t="s">
        <v>647</v>
      </c>
      <c r="B57" s="842"/>
      <c r="C57" s="842"/>
      <c r="D57" s="842"/>
      <c r="E57" s="843"/>
      <c r="F57" s="844"/>
      <c r="G57" s="845">
        <f>SUM(G51:G56)</f>
        <v>1622.8000000000002</v>
      </c>
      <c r="H57" s="846">
        <f>SUM(H51:H56)</f>
        <v>2120.88</v>
      </c>
      <c r="I57" s="842"/>
      <c r="J57" s="1316"/>
      <c r="K57" s="842"/>
      <c r="L57" s="843"/>
      <c r="M57" s="842"/>
      <c r="N57" s="842"/>
      <c r="O57" s="842"/>
      <c r="P57" s="842"/>
      <c r="Q57" s="842"/>
      <c r="R57" s="842"/>
      <c r="S57" s="842"/>
    </row>
    <row r="58" spans="1:19" outlineLevel="1">
      <c r="A58" s="847" t="s">
        <v>86</v>
      </c>
      <c r="B58" s="829" t="s">
        <v>4701</v>
      </c>
      <c r="C58" s="839">
        <v>43441</v>
      </c>
      <c r="D58" s="829" t="s">
        <v>4755</v>
      </c>
      <c r="E58" s="830" t="s">
        <v>4756</v>
      </c>
      <c r="F58" s="831">
        <v>74352</v>
      </c>
      <c r="G58" s="832">
        <v>1362.66</v>
      </c>
      <c r="H58" s="829">
        <v>1740</v>
      </c>
      <c r="I58" s="829" t="s">
        <v>322</v>
      </c>
      <c r="J58" s="1300">
        <v>1740</v>
      </c>
      <c r="K58" s="847" t="s">
        <v>683</v>
      </c>
      <c r="L58" s="1315" t="s">
        <v>4723</v>
      </c>
      <c r="M58" s="833" t="s">
        <v>661</v>
      </c>
      <c r="N58" s="833" t="s">
        <v>352</v>
      </c>
      <c r="O58" s="833"/>
      <c r="P58" s="833"/>
      <c r="Q58" s="833" t="s">
        <v>5</v>
      </c>
      <c r="R58" s="833" t="s">
        <v>323</v>
      </c>
      <c r="S58" s="1317" t="s">
        <v>652</v>
      </c>
    </row>
    <row r="59" spans="1:19" outlineLevel="1">
      <c r="A59" s="847" t="s">
        <v>86</v>
      </c>
      <c r="B59" s="829" t="s">
        <v>4701</v>
      </c>
      <c r="C59" s="839">
        <v>43447</v>
      </c>
      <c r="D59" s="829" t="s">
        <v>4757</v>
      </c>
      <c r="E59" s="830" t="s">
        <v>4758</v>
      </c>
      <c r="F59" s="831">
        <v>74352</v>
      </c>
      <c r="G59" s="832">
        <v>822.29</v>
      </c>
      <c r="H59" s="829">
        <v>1050</v>
      </c>
      <c r="I59" s="829" t="s">
        <v>322</v>
      </c>
      <c r="J59" s="1300">
        <v>1050</v>
      </c>
      <c r="K59" s="847" t="s">
        <v>996</v>
      </c>
      <c r="L59" s="1315" t="s">
        <v>4738</v>
      </c>
      <c r="M59" s="833" t="s">
        <v>661</v>
      </c>
      <c r="N59" s="833" t="s">
        <v>352</v>
      </c>
      <c r="O59" s="833"/>
      <c r="P59" s="833"/>
      <c r="Q59" s="833" t="s">
        <v>5</v>
      </c>
      <c r="R59" s="833" t="s">
        <v>323</v>
      </c>
      <c r="S59" s="1317" t="s">
        <v>652</v>
      </c>
    </row>
    <row r="60" spans="1:19" outlineLevel="1">
      <c r="A60" s="847" t="s">
        <v>86</v>
      </c>
      <c r="B60" s="829" t="s">
        <v>4701</v>
      </c>
      <c r="C60" s="839">
        <v>43441</v>
      </c>
      <c r="D60" s="829" t="s">
        <v>4755</v>
      </c>
      <c r="E60" s="830" t="s">
        <v>4759</v>
      </c>
      <c r="F60" s="831">
        <v>74352</v>
      </c>
      <c r="G60" s="832">
        <v>1096.3900000000001</v>
      </c>
      <c r="H60" s="829">
        <v>1400</v>
      </c>
      <c r="I60" s="829" t="s">
        <v>322</v>
      </c>
      <c r="J60" s="1300">
        <v>1400</v>
      </c>
      <c r="K60" s="847" t="s">
        <v>998</v>
      </c>
      <c r="L60" s="1315" t="s">
        <v>4741</v>
      </c>
      <c r="M60" s="833" t="s">
        <v>661</v>
      </c>
      <c r="N60" s="833" t="s">
        <v>352</v>
      </c>
      <c r="O60" s="833"/>
      <c r="P60" s="833"/>
      <c r="Q60" s="833" t="s">
        <v>5</v>
      </c>
      <c r="R60" s="833" t="s">
        <v>323</v>
      </c>
      <c r="S60" s="1317" t="s">
        <v>652</v>
      </c>
    </row>
    <row r="61" spans="1:19" outlineLevel="1">
      <c r="A61" s="847" t="s">
        <v>86</v>
      </c>
      <c r="B61" s="829" t="s">
        <v>4701</v>
      </c>
      <c r="C61" s="839">
        <v>43465</v>
      </c>
      <c r="D61" s="829" t="s">
        <v>4760</v>
      </c>
      <c r="E61" s="830" t="s">
        <v>4761</v>
      </c>
      <c r="F61" s="831">
        <v>74385</v>
      </c>
      <c r="G61" s="832">
        <v>1681.33</v>
      </c>
      <c r="H61" s="829">
        <v>2180</v>
      </c>
      <c r="I61" s="829" t="s">
        <v>322</v>
      </c>
      <c r="J61" s="1300">
        <v>2180</v>
      </c>
      <c r="K61" s="847" t="s">
        <v>1297</v>
      </c>
      <c r="L61" s="1315" t="s">
        <v>4762</v>
      </c>
      <c r="M61" s="833" t="s">
        <v>661</v>
      </c>
      <c r="N61" s="833" t="s">
        <v>352</v>
      </c>
      <c r="O61" s="833"/>
      <c r="P61" s="833" t="s">
        <v>381</v>
      </c>
      <c r="Q61" s="833" t="s">
        <v>5</v>
      </c>
      <c r="R61" s="833" t="s">
        <v>323</v>
      </c>
      <c r="S61" s="1317" t="s">
        <v>652</v>
      </c>
    </row>
    <row r="62" spans="1:19">
      <c r="A62" s="847" t="s">
        <v>86</v>
      </c>
      <c r="B62" s="829" t="s">
        <v>4701</v>
      </c>
      <c r="C62" s="839">
        <v>43448</v>
      </c>
      <c r="D62" s="829" t="s">
        <v>4744</v>
      </c>
      <c r="E62" s="830" t="s">
        <v>4763</v>
      </c>
      <c r="F62" s="831">
        <v>74352</v>
      </c>
      <c r="G62" s="832">
        <v>12.92</v>
      </c>
      <c r="H62" s="829">
        <v>16.5</v>
      </c>
      <c r="I62" s="829" t="s">
        <v>322</v>
      </c>
      <c r="J62" s="1300">
        <v>16.5</v>
      </c>
      <c r="K62" s="847" t="s">
        <v>878</v>
      </c>
      <c r="L62" s="1315" t="s">
        <v>4746</v>
      </c>
      <c r="M62" s="833" t="s">
        <v>661</v>
      </c>
      <c r="N62" s="833" t="s">
        <v>352</v>
      </c>
      <c r="O62" s="833"/>
      <c r="P62" s="833"/>
      <c r="Q62" s="833" t="s">
        <v>5</v>
      </c>
      <c r="R62" s="833" t="s">
        <v>323</v>
      </c>
      <c r="S62" s="1317" t="s">
        <v>652</v>
      </c>
    </row>
    <row r="63" spans="1:19" outlineLevel="1">
      <c r="A63" s="847" t="s">
        <v>86</v>
      </c>
      <c r="B63" s="829" t="s">
        <v>4236</v>
      </c>
      <c r="C63" s="839" t="s">
        <v>4688</v>
      </c>
      <c r="D63" s="1319" t="s">
        <v>5057</v>
      </c>
      <c r="E63" s="830" t="s">
        <v>4689</v>
      </c>
      <c r="F63" s="831">
        <v>73685</v>
      </c>
      <c r="G63" s="832">
        <v>-2454.5220338982999</v>
      </c>
      <c r="H63" s="829">
        <v>-3140</v>
      </c>
      <c r="I63" s="829" t="s">
        <v>322</v>
      </c>
      <c r="J63" s="1300">
        <v>-3140</v>
      </c>
      <c r="K63" s="1317" t="s">
        <v>4263</v>
      </c>
      <c r="L63" s="840"/>
      <c r="M63" s="833" t="s">
        <v>665</v>
      </c>
      <c r="N63" s="833" t="s">
        <v>352</v>
      </c>
      <c r="O63" s="833"/>
      <c r="P63" s="833"/>
      <c r="Q63" s="833" t="s">
        <v>5</v>
      </c>
      <c r="R63" s="833" t="s">
        <v>323</v>
      </c>
      <c r="S63" s="833" t="s">
        <v>652</v>
      </c>
    </row>
    <row r="64" spans="1:19" outlineLevel="1">
      <c r="A64" s="842" t="s">
        <v>647</v>
      </c>
      <c r="B64" s="842"/>
      <c r="C64" s="842"/>
      <c r="D64" s="842"/>
      <c r="E64" s="843"/>
      <c r="F64" s="844"/>
      <c r="G64" s="845">
        <f>SUM(G58:G63)</f>
        <v>2521.0679661017002</v>
      </c>
      <c r="H64" s="846">
        <f>SUM(H58:H63)</f>
        <v>3246.5</v>
      </c>
      <c r="I64" s="842"/>
      <c r="J64" s="1316"/>
      <c r="K64" s="842"/>
      <c r="L64" s="843"/>
      <c r="M64" s="842"/>
      <c r="N64" s="842"/>
      <c r="O64" s="842"/>
      <c r="P64" s="842"/>
      <c r="Q64" s="842"/>
      <c r="R64" s="842"/>
      <c r="S64" s="842"/>
    </row>
    <row r="65" spans="1:19" outlineLevel="1">
      <c r="A65" s="847" t="s">
        <v>101</v>
      </c>
      <c r="B65" s="829" t="s">
        <v>4701</v>
      </c>
      <c r="C65" s="839">
        <v>43465</v>
      </c>
      <c r="D65" s="829" t="s">
        <v>4764</v>
      </c>
      <c r="E65" s="830" t="s">
        <v>4765</v>
      </c>
      <c r="F65" s="831">
        <v>74352</v>
      </c>
      <c r="G65" s="832">
        <v>497.6</v>
      </c>
      <c r="H65" s="829">
        <v>635.4</v>
      </c>
      <c r="I65" s="829" t="s">
        <v>322</v>
      </c>
      <c r="J65" s="1300">
        <v>635.39</v>
      </c>
      <c r="K65" s="847" t="s">
        <v>756</v>
      </c>
      <c r="L65" s="1315" t="s">
        <v>4766</v>
      </c>
      <c r="M65" s="833" t="s">
        <v>661</v>
      </c>
      <c r="N65" s="833" t="s">
        <v>352</v>
      </c>
      <c r="O65" s="833"/>
      <c r="P65" s="833"/>
      <c r="Q65" s="833" t="s">
        <v>5</v>
      </c>
      <c r="R65" s="833" t="s">
        <v>323</v>
      </c>
      <c r="S65" s="1317" t="s">
        <v>652</v>
      </c>
    </row>
    <row r="66" spans="1:19" outlineLevel="1">
      <c r="A66" s="847" t="s">
        <v>101</v>
      </c>
      <c r="B66" s="829" t="s">
        <v>4701</v>
      </c>
      <c r="C66" s="839">
        <v>43465</v>
      </c>
      <c r="D66" s="829" t="s">
        <v>4764</v>
      </c>
      <c r="E66" s="830" t="s">
        <v>4767</v>
      </c>
      <c r="F66" s="831">
        <v>74352</v>
      </c>
      <c r="G66" s="832">
        <v>838.9</v>
      </c>
      <c r="H66" s="829">
        <v>1071.2</v>
      </c>
      <c r="I66" s="829" t="s">
        <v>322</v>
      </c>
      <c r="J66" s="1300">
        <v>1071.21</v>
      </c>
      <c r="K66" s="847" t="s">
        <v>756</v>
      </c>
      <c r="L66" s="1315" t="s">
        <v>4766</v>
      </c>
      <c r="M66" s="833" t="s">
        <v>661</v>
      </c>
      <c r="N66" s="833" t="s">
        <v>352</v>
      </c>
      <c r="O66" s="833"/>
      <c r="P66" s="833"/>
      <c r="Q66" s="833" t="s">
        <v>5</v>
      </c>
      <c r="R66" s="833" t="s">
        <v>323</v>
      </c>
      <c r="S66" s="1317" t="s">
        <v>652</v>
      </c>
    </row>
    <row r="67" spans="1:19" outlineLevel="1">
      <c r="A67" s="847" t="s">
        <v>101</v>
      </c>
      <c r="B67" s="829" t="s">
        <v>4701</v>
      </c>
      <c r="C67" s="839">
        <v>43448</v>
      </c>
      <c r="D67" s="829" t="s">
        <v>4768</v>
      </c>
      <c r="E67" s="830" t="s">
        <v>4769</v>
      </c>
      <c r="F67" s="831">
        <v>74352</v>
      </c>
      <c r="G67" s="832">
        <v>2819.29</v>
      </c>
      <c r="H67" s="829">
        <v>3600</v>
      </c>
      <c r="I67" s="829" t="s">
        <v>322</v>
      </c>
      <c r="J67" s="1300">
        <v>3600</v>
      </c>
      <c r="K67" s="847" t="s">
        <v>756</v>
      </c>
      <c r="L67" s="1315" t="s">
        <v>4766</v>
      </c>
      <c r="M67" s="833" t="s">
        <v>661</v>
      </c>
      <c r="N67" s="833" t="s">
        <v>352</v>
      </c>
      <c r="O67" s="833"/>
      <c r="P67" s="833"/>
      <c r="Q67" s="833" t="s">
        <v>5</v>
      </c>
      <c r="R67" s="833" t="s">
        <v>323</v>
      </c>
      <c r="S67" s="1317" t="s">
        <v>652</v>
      </c>
    </row>
    <row r="68" spans="1:19" outlineLevel="1">
      <c r="A68" s="847" t="s">
        <v>101</v>
      </c>
      <c r="B68" s="829" t="s">
        <v>4701</v>
      </c>
      <c r="C68" s="839">
        <v>43456</v>
      </c>
      <c r="D68" s="829" t="s">
        <v>4770</v>
      </c>
      <c r="E68" s="830" t="s">
        <v>4771</v>
      </c>
      <c r="F68" s="831">
        <v>74352</v>
      </c>
      <c r="G68" s="832">
        <v>4698.8100000000004</v>
      </c>
      <c r="H68" s="829">
        <v>6000</v>
      </c>
      <c r="I68" s="829" t="s">
        <v>322</v>
      </c>
      <c r="J68" s="1300">
        <v>5999.99</v>
      </c>
      <c r="K68" s="847" t="s">
        <v>756</v>
      </c>
      <c r="L68" s="1315" t="s">
        <v>4766</v>
      </c>
      <c r="M68" s="833" t="s">
        <v>661</v>
      </c>
      <c r="N68" s="833" t="s">
        <v>352</v>
      </c>
      <c r="O68" s="833"/>
      <c r="P68" s="833"/>
      <c r="Q68" s="833" t="s">
        <v>5</v>
      </c>
      <c r="R68" s="833" t="s">
        <v>323</v>
      </c>
      <c r="S68" s="1317" t="s">
        <v>652</v>
      </c>
    </row>
    <row r="69" spans="1:19" outlineLevel="1">
      <c r="A69" s="847" t="s">
        <v>101</v>
      </c>
      <c r="B69" s="829" t="s">
        <v>4701</v>
      </c>
      <c r="C69" s="839">
        <v>43456</v>
      </c>
      <c r="D69" s="829" t="s">
        <v>4770</v>
      </c>
      <c r="E69" s="830" t="s">
        <v>4772</v>
      </c>
      <c r="F69" s="831">
        <v>74352</v>
      </c>
      <c r="G69" s="832">
        <v>1519.28</v>
      </c>
      <c r="H69" s="829">
        <v>1940</v>
      </c>
      <c r="I69" s="829" t="s">
        <v>322</v>
      </c>
      <c r="J69" s="1300">
        <v>1940</v>
      </c>
      <c r="K69" s="847" t="s">
        <v>683</v>
      </c>
      <c r="L69" s="1315" t="s">
        <v>4723</v>
      </c>
      <c r="M69" s="833" t="s">
        <v>661</v>
      </c>
      <c r="N69" s="833" t="s">
        <v>352</v>
      </c>
      <c r="O69" s="833"/>
      <c r="P69" s="833"/>
      <c r="Q69" s="833" t="s">
        <v>5</v>
      </c>
      <c r="R69" s="833" t="s">
        <v>323</v>
      </c>
      <c r="S69" s="1317" t="s">
        <v>652</v>
      </c>
    </row>
    <row r="70" spans="1:19">
      <c r="A70" s="847" t="s">
        <v>101</v>
      </c>
      <c r="B70" s="829" t="s">
        <v>4701</v>
      </c>
      <c r="C70" s="839">
        <v>43456</v>
      </c>
      <c r="D70" s="829" t="s">
        <v>4770</v>
      </c>
      <c r="E70" s="830" t="s">
        <v>4773</v>
      </c>
      <c r="F70" s="831">
        <v>74352</v>
      </c>
      <c r="G70" s="832">
        <v>313.25</v>
      </c>
      <c r="H70" s="829">
        <v>400</v>
      </c>
      <c r="I70" s="829" t="s">
        <v>322</v>
      </c>
      <c r="J70" s="1300">
        <v>399.99</v>
      </c>
      <c r="K70" s="847" t="s">
        <v>996</v>
      </c>
      <c r="L70" s="1315" t="s">
        <v>4738</v>
      </c>
      <c r="M70" s="833" t="s">
        <v>661</v>
      </c>
      <c r="N70" s="833" t="s">
        <v>352</v>
      </c>
      <c r="O70" s="833"/>
      <c r="P70" s="833"/>
      <c r="Q70" s="833" t="s">
        <v>5</v>
      </c>
      <c r="R70" s="833" t="s">
        <v>323</v>
      </c>
      <c r="S70" s="1317" t="s">
        <v>652</v>
      </c>
    </row>
    <row r="71" spans="1:19" outlineLevel="1">
      <c r="A71" s="847" t="s">
        <v>101</v>
      </c>
      <c r="B71" s="829" t="s">
        <v>4701</v>
      </c>
      <c r="C71" s="839">
        <v>43456</v>
      </c>
      <c r="D71" s="829" t="s">
        <v>4770</v>
      </c>
      <c r="E71" s="830" t="s">
        <v>4774</v>
      </c>
      <c r="F71" s="831">
        <v>74352</v>
      </c>
      <c r="G71" s="832">
        <v>1895.19</v>
      </c>
      <c r="H71" s="829">
        <v>2420</v>
      </c>
      <c r="I71" s="829" t="s">
        <v>322</v>
      </c>
      <c r="J71" s="1300">
        <v>2420</v>
      </c>
      <c r="K71" s="847" t="s">
        <v>998</v>
      </c>
      <c r="L71" s="1315" t="s">
        <v>4741</v>
      </c>
      <c r="M71" s="833" t="s">
        <v>661</v>
      </c>
      <c r="N71" s="833" t="s">
        <v>352</v>
      </c>
      <c r="O71" s="833"/>
      <c r="P71" s="833"/>
      <c r="Q71" s="833" t="s">
        <v>5</v>
      </c>
      <c r="R71" s="833" t="s">
        <v>323</v>
      </c>
      <c r="S71" s="1317" t="s">
        <v>652</v>
      </c>
    </row>
    <row r="72" spans="1:19" outlineLevel="1">
      <c r="A72" s="847" t="s">
        <v>101</v>
      </c>
      <c r="B72" s="829" t="s">
        <v>4701</v>
      </c>
      <c r="C72" s="839">
        <v>43456</v>
      </c>
      <c r="D72" s="1319" t="s">
        <v>4686</v>
      </c>
      <c r="E72" s="1280" t="s">
        <v>5070</v>
      </c>
      <c r="F72" s="831"/>
      <c r="G72" s="832">
        <v>4975.1834159999999</v>
      </c>
      <c r="H72" s="829">
        <v>6352.92</v>
      </c>
      <c r="I72" s="829" t="s">
        <v>322</v>
      </c>
      <c r="J72" s="1300">
        <f>H72</f>
        <v>6352.92</v>
      </c>
      <c r="K72" s="847" t="s">
        <v>998</v>
      </c>
      <c r="L72" s="1315" t="s">
        <v>4741</v>
      </c>
      <c r="M72" s="833" t="s">
        <v>661</v>
      </c>
      <c r="N72" s="833" t="s">
        <v>352</v>
      </c>
      <c r="O72" s="833"/>
      <c r="P72" s="833"/>
      <c r="Q72" s="833" t="s">
        <v>5</v>
      </c>
      <c r="R72" s="833" t="s">
        <v>323</v>
      </c>
      <c r="S72" s="1317" t="s">
        <v>652</v>
      </c>
    </row>
    <row r="73" spans="1:19" outlineLevel="1">
      <c r="A73" s="847" t="s">
        <v>101</v>
      </c>
      <c r="B73" s="829" t="s">
        <v>4701</v>
      </c>
      <c r="C73" s="839">
        <v>43456</v>
      </c>
      <c r="D73" s="1319" t="s">
        <v>4686</v>
      </c>
      <c r="E73" s="1280" t="s">
        <v>5071</v>
      </c>
      <c r="F73" s="831"/>
      <c r="G73" s="832">
        <v>497.51834159999999</v>
      </c>
      <c r="H73" s="829">
        <v>635.29200000000003</v>
      </c>
      <c r="I73" s="829" t="s">
        <v>322</v>
      </c>
      <c r="J73" s="1300">
        <f>H73</f>
        <v>635.29200000000003</v>
      </c>
      <c r="K73" s="847" t="s">
        <v>998</v>
      </c>
      <c r="L73" s="1315" t="s">
        <v>4741</v>
      </c>
      <c r="M73" s="833" t="s">
        <v>661</v>
      </c>
      <c r="N73" s="833" t="s">
        <v>352</v>
      </c>
      <c r="O73" s="833"/>
      <c r="P73" s="833"/>
      <c r="Q73" s="833" t="s">
        <v>5</v>
      </c>
      <c r="R73" s="833" t="s">
        <v>323</v>
      </c>
      <c r="S73" s="1317" t="s">
        <v>652</v>
      </c>
    </row>
    <row r="74" spans="1:19" outlineLevel="1">
      <c r="A74" s="842" t="s">
        <v>647</v>
      </c>
      <c r="B74" s="842"/>
      <c r="C74" s="842"/>
      <c r="D74" s="842"/>
      <c r="E74" s="843"/>
      <c r="F74" s="844"/>
      <c r="G74" s="845">
        <f>SUM(G65:G73)</f>
        <v>18055.0217576</v>
      </c>
      <c r="H74" s="846">
        <f>SUM(H65:H73)</f>
        <v>23054.812000000002</v>
      </c>
      <c r="I74" s="842"/>
      <c r="J74" s="1316"/>
      <c r="K74" s="842"/>
      <c r="L74" s="843"/>
      <c r="M74" s="842"/>
      <c r="N74" s="842"/>
      <c r="O74" s="842"/>
      <c r="P74" s="842"/>
      <c r="Q74" s="842"/>
      <c r="R74" s="842"/>
      <c r="S74" s="842"/>
    </row>
    <row r="75" spans="1:19" outlineLevel="1">
      <c r="A75" s="847" t="s">
        <v>102</v>
      </c>
      <c r="B75" s="829" t="s">
        <v>4701</v>
      </c>
      <c r="C75" s="839">
        <v>43456</v>
      </c>
      <c r="D75" s="829" t="s">
        <v>4775</v>
      </c>
      <c r="E75" s="1280" t="s">
        <v>4776</v>
      </c>
      <c r="F75" s="831">
        <v>74352</v>
      </c>
      <c r="G75" s="832">
        <v>7.24</v>
      </c>
      <c r="H75" s="829">
        <v>9.24</v>
      </c>
      <c r="I75" s="829" t="s">
        <v>322</v>
      </c>
      <c r="J75" s="1300">
        <v>9.24</v>
      </c>
      <c r="K75" s="847" t="s">
        <v>691</v>
      </c>
      <c r="L75" s="1315" t="s">
        <v>4777</v>
      </c>
      <c r="M75" s="833" t="s">
        <v>661</v>
      </c>
      <c r="N75" s="833" t="s">
        <v>352</v>
      </c>
      <c r="O75" s="833" t="s">
        <v>758</v>
      </c>
      <c r="P75" s="833"/>
      <c r="Q75" s="833" t="s">
        <v>5</v>
      </c>
      <c r="R75" s="833" t="s">
        <v>323</v>
      </c>
      <c r="S75" s="1317" t="s">
        <v>652</v>
      </c>
    </row>
    <row r="76" spans="1:19" outlineLevel="1" collapsed="1">
      <c r="A76" s="847" t="s">
        <v>102</v>
      </c>
      <c r="B76" s="829" t="s">
        <v>4701</v>
      </c>
      <c r="C76" s="839">
        <v>43447</v>
      </c>
      <c r="D76" s="829" t="s">
        <v>4712</v>
      </c>
      <c r="E76" s="830" t="s">
        <v>4778</v>
      </c>
      <c r="F76" s="831">
        <v>74340</v>
      </c>
      <c r="G76" s="832">
        <v>46.99</v>
      </c>
      <c r="H76" s="829">
        <v>60</v>
      </c>
      <c r="I76" s="829" t="s">
        <v>322</v>
      </c>
      <c r="J76" s="1300">
        <v>60</v>
      </c>
      <c r="K76" s="847" t="s">
        <v>660</v>
      </c>
      <c r="L76" s="1315" t="s">
        <v>4711</v>
      </c>
      <c r="M76" s="833" t="s">
        <v>665</v>
      </c>
      <c r="N76" s="833" t="s">
        <v>352</v>
      </c>
      <c r="O76" s="833" t="s">
        <v>2952</v>
      </c>
      <c r="P76" s="833"/>
      <c r="Q76" s="833" t="s">
        <v>5</v>
      </c>
      <c r="R76" s="833" t="s">
        <v>323</v>
      </c>
      <c r="S76" s="1317" t="s">
        <v>652</v>
      </c>
    </row>
    <row r="77" spans="1:19" outlineLevel="1">
      <c r="A77" s="847" t="s">
        <v>102</v>
      </c>
      <c r="B77" s="829" t="s">
        <v>4701</v>
      </c>
      <c r="C77" s="839">
        <v>43456</v>
      </c>
      <c r="D77" s="829" t="s">
        <v>4734</v>
      </c>
      <c r="E77" s="830" t="s">
        <v>4569</v>
      </c>
      <c r="F77" s="831">
        <v>74352</v>
      </c>
      <c r="G77" s="832">
        <v>6.27</v>
      </c>
      <c r="H77" s="829">
        <v>8</v>
      </c>
      <c r="I77" s="829" t="s">
        <v>322</v>
      </c>
      <c r="J77" s="1300">
        <v>8.01</v>
      </c>
      <c r="K77" s="847" t="s">
        <v>660</v>
      </c>
      <c r="L77" s="1315" t="s">
        <v>4711</v>
      </c>
      <c r="M77" s="833" t="s">
        <v>661</v>
      </c>
      <c r="N77" s="833" t="s">
        <v>352</v>
      </c>
      <c r="O77" s="833" t="s">
        <v>674</v>
      </c>
      <c r="P77" s="833"/>
      <c r="Q77" s="833" t="s">
        <v>5</v>
      </c>
      <c r="R77" s="833" t="s">
        <v>323</v>
      </c>
      <c r="S77" s="1317" t="s">
        <v>652</v>
      </c>
    </row>
    <row r="78" spans="1:19" outlineLevel="1">
      <c r="A78" s="847" t="s">
        <v>102</v>
      </c>
      <c r="B78" s="829" t="s">
        <v>4701</v>
      </c>
      <c r="C78" s="839">
        <v>43454</v>
      </c>
      <c r="D78" s="829" t="s">
        <v>4779</v>
      </c>
      <c r="E78" s="830" t="s">
        <v>4780</v>
      </c>
      <c r="F78" s="831">
        <v>74340</v>
      </c>
      <c r="G78" s="832">
        <v>125.3</v>
      </c>
      <c r="H78" s="829">
        <v>160</v>
      </c>
      <c r="I78" s="829" t="s">
        <v>322</v>
      </c>
      <c r="J78" s="1300">
        <v>160</v>
      </c>
      <c r="K78" s="847" t="s">
        <v>670</v>
      </c>
      <c r="L78" s="1315" t="s">
        <v>4716</v>
      </c>
      <c r="M78" s="833" t="s">
        <v>665</v>
      </c>
      <c r="N78" s="833" t="s">
        <v>352</v>
      </c>
      <c r="O78" s="833" t="s">
        <v>3922</v>
      </c>
      <c r="P78" s="833"/>
      <c r="Q78" s="833" t="s">
        <v>5</v>
      </c>
      <c r="R78" s="833" t="s">
        <v>323</v>
      </c>
      <c r="S78" s="1317" t="s">
        <v>652</v>
      </c>
    </row>
    <row r="79" spans="1:19" outlineLevel="1">
      <c r="A79" s="847" t="s">
        <v>102</v>
      </c>
      <c r="B79" s="829" t="s">
        <v>4701</v>
      </c>
      <c r="C79" s="839">
        <v>43456</v>
      </c>
      <c r="D79" s="829" t="s">
        <v>4775</v>
      </c>
      <c r="E79" s="830" t="s">
        <v>4781</v>
      </c>
      <c r="F79" s="831">
        <v>74352</v>
      </c>
      <c r="G79" s="832">
        <v>227.11</v>
      </c>
      <c r="H79" s="829">
        <v>290</v>
      </c>
      <c r="I79" s="829" t="s">
        <v>322</v>
      </c>
      <c r="J79" s="1300">
        <v>290</v>
      </c>
      <c r="K79" s="847" t="s">
        <v>670</v>
      </c>
      <c r="L79" s="1315" t="s">
        <v>4716</v>
      </c>
      <c r="M79" s="833" t="s">
        <v>661</v>
      </c>
      <c r="N79" s="833" t="s">
        <v>352</v>
      </c>
      <c r="O79" s="833" t="s">
        <v>758</v>
      </c>
      <c r="P79" s="833"/>
      <c r="Q79" s="833" t="s">
        <v>5</v>
      </c>
      <c r="R79" s="833" t="s">
        <v>323</v>
      </c>
      <c r="S79" s="1317" t="s">
        <v>652</v>
      </c>
    </row>
    <row r="80" spans="1:19" outlineLevel="1" collapsed="1">
      <c r="A80" s="847" t="s">
        <v>102</v>
      </c>
      <c r="B80" s="829" t="s">
        <v>4701</v>
      </c>
      <c r="C80" s="839">
        <v>43456</v>
      </c>
      <c r="D80" s="829" t="s">
        <v>4775</v>
      </c>
      <c r="E80" s="830" t="s">
        <v>4782</v>
      </c>
      <c r="F80" s="831">
        <v>74352</v>
      </c>
      <c r="G80" s="832">
        <v>227.11</v>
      </c>
      <c r="H80" s="829">
        <v>290</v>
      </c>
      <c r="I80" s="829" t="s">
        <v>322</v>
      </c>
      <c r="J80" s="1300">
        <v>290</v>
      </c>
      <c r="K80" s="847" t="s">
        <v>670</v>
      </c>
      <c r="L80" s="1315" t="s">
        <v>4716</v>
      </c>
      <c r="M80" s="833" t="s">
        <v>661</v>
      </c>
      <c r="N80" s="833" t="s">
        <v>352</v>
      </c>
      <c r="O80" s="833" t="s">
        <v>758</v>
      </c>
      <c r="P80" s="833"/>
      <c r="Q80" s="833" t="s">
        <v>5</v>
      </c>
      <c r="R80" s="833" t="s">
        <v>323</v>
      </c>
      <c r="S80" s="1317" t="s">
        <v>652</v>
      </c>
    </row>
    <row r="81" spans="1:19" outlineLevel="1">
      <c r="A81" s="847" t="s">
        <v>102</v>
      </c>
      <c r="B81" s="829" t="s">
        <v>4701</v>
      </c>
      <c r="C81" s="839">
        <v>43456</v>
      </c>
      <c r="D81" s="829" t="s">
        <v>4734</v>
      </c>
      <c r="E81" s="830" t="s">
        <v>4783</v>
      </c>
      <c r="F81" s="831">
        <v>74352</v>
      </c>
      <c r="G81" s="832">
        <v>15.66</v>
      </c>
      <c r="H81" s="829">
        <v>20</v>
      </c>
      <c r="I81" s="829" t="s">
        <v>322</v>
      </c>
      <c r="J81" s="1300">
        <v>20</v>
      </c>
      <c r="K81" s="847" t="s">
        <v>670</v>
      </c>
      <c r="L81" s="1315" t="s">
        <v>4716</v>
      </c>
      <c r="M81" s="833" t="s">
        <v>661</v>
      </c>
      <c r="N81" s="833" t="s">
        <v>352</v>
      </c>
      <c r="O81" s="833" t="s">
        <v>674</v>
      </c>
      <c r="P81" s="833"/>
      <c r="Q81" s="833" t="s">
        <v>5</v>
      </c>
      <c r="R81" s="833" t="s">
        <v>323</v>
      </c>
      <c r="S81" s="1317" t="s">
        <v>652</v>
      </c>
    </row>
    <row r="82" spans="1:19" outlineLevel="1">
      <c r="A82" s="847" t="s">
        <v>102</v>
      </c>
      <c r="B82" s="829" t="s">
        <v>4701</v>
      </c>
      <c r="C82" s="839">
        <v>43456</v>
      </c>
      <c r="D82" s="829" t="s">
        <v>4734</v>
      </c>
      <c r="E82" s="830" t="s">
        <v>4784</v>
      </c>
      <c r="F82" s="831">
        <v>74352</v>
      </c>
      <c r="G82" s="832">
        <v>15.66</v>
      </c>
      <c r="H82" s="829">
        <v>20</v>
      </c>
      <c r="I82" s="829" t="s">
        <v>322</v>
      </c>
      <c r="J82" s="1300">
        <v>20</v>
      </c>
      <c r="K82" s="847" t="s">
        <v>670</v>
      </c>
      <c r="L82" s="1315" t="s">
        <v>4716</v>
      </c>
      <c r="M82" s="833" t="s">
        <v>661</v>
      </c>
      <c r="N82" s="833" t="s">
        <v>352</v>
      </c>
      <c r="O82" s="833" t="s">
        <v>674</v>
      </c>
      <c r="P82" s="833"/>
      <c r="Q82" s="833" t="s">
        <v>5</v>
      </c>
      <c r="R82" s="833" t="s">
        <v>323</v>
      </c>
      <c r="S82" s="1317" t="s">
        <v>652</v>
      </c>
    </row>
    <row r="83" spans="1:19" outlineLevel="1">
      <c r="A83" s="847" t="s">
        <v>102</v>
      </c>
      <c r="B83" s="829" t="s">
        <v>4701</v>
      </c>
      <c r="C83" s="839">
        <v>43455</v>
      </c>
      <c r="D83" s="829" t="s">
        <v>4785</v>
      </c>
      <c r="E83" s="830" t="s">
        <v>4786</v>
      </c>
      <c r="F83" s="831">
        <v>74352</v>
      </c>
      <c r="G83" s="832">
        <v>317.17</v>
      </c>
      <c r="H83" s="829">
        <v>405</v>
      </c>
      <c r="I83" s="829" t="s">
        <v>322</v>
      </c>
      <c r="J83" s="1300">
        <v>405</v>
      </c>
      <c r="K83" s="847" t="s">
        <v>667</v>
      </c>
      <c r="L83" s="1315" t="s">
        <v>4721</v>
      </c>
      <c r="M83" s="833" t="s">
        <v>661</v>
      </c>
      <c r="N83" s="833" t="s">
        <v>352</v>
      </c>
      <c r="O83" s="833" t="s">
        <v>681</v>
      </c>
      <c r="P83" s="833"/>
      <c r="Q83" s="833" t="s">
        <v>5</v>
      </c>
      <c r="R83" s="833" t="s">
        <v>323</v>
      </c>
      <c r="S83" s="1317" t="s">
        <v>652</v>
      </c>
    </row>
    <row r="84" spans="1:19" outlineLevel="1">
      <c r="A84" s="847" t="s">
        <v>102</v>
      </c>
      <c r="B84" s="829" t="s">
        <v>4701</v>
      </c>
      <c r="C84" s="839">
        <v>43456</v>
      </c>
      <c r="D84" s="829" t="s">
        <v>4775</v>
      </c>
      <c r="E84" s="830" t="s">
        <v>4787</v>
      </c>
      <c r="F84" s="831">
        <v>74352</v>
      </c>
      <c r="G84" s="832">
        <v>798.8</v>
      </c>
      <c r="H84" s="829">
        <v>1020</v>
      </c>
      <c r="I84" s="829" t="s">
        <v>322</v>
      </c>
      <c r="J84" s="1300">
        <v>1020</v>
      </c>
      <c r="K84" s="847" t="s">
        <v>667</v>
      </c>
      <c r="L84" s="1315" t="s">
        <v>4721</v>
      </c>
      <c r="M84" s="833" t="s">
        <v>661</v>
      </c>
      <c r="N84" s="833" t="s">
        <v>352</v>
      </c>
      <c r="O84" s="833" t="s">
        <v>758</v>
      </c>
      <c r="P84" s="833"/>
      <c r="Q84" s="833" t="s">
        <v>5</v>
      </c>
      <c r="R84" s="833" t="s">
        <v>323</v>
      </c>
      <c r="S84" s="1317" t="s">
        <v>652</v>
      </c>
    </row>
    <row r="85" spans="1:19" outlineLevel="1" collapsed="1">
      <c r="A85" s="847" t="s">
        <v>102</v>
      </c>
      <c r="B85" s="829" t="s">
        <v>4701</v>
      </c>
      <c r="C85" s="839">
        <v>43448</v>
      </c>
      <c r="D85" s="829" t="s">
        <v>4744</v>
      </c>
      <c r="E85" s="830" t="s">
        <v>4788</v>
      </c>
      <c r="F85" s="831">
        <v>74352</v>
      </c>
      <c r="G85" s="832">
        <v>3.92</v>
      </c>
      <c r="H85" s="829">
        <v>5</v>
      </c>
      <c r="I85" s="829" t="s">
        <v>322</v>
      </c>
      <c r="J85" s="1300">
        <v>5.01</v>
      </c>
      <c r="K85" s="847" t="s">
        <v>667</v>
      </c>
      <c r="L85" s="1315" t="s">
        <v>4721</v>
      </c>
      <c r="M85" s="833" t="s">
        <v>661</v>
      </c>
      <c r="N85" s="833" t="s">
        <v>352</v>
      </c>
      <c r="O85" s="833" t="s">
        <v>674</v>
      </c>
      <c r="P85" s="833"/>
      <c r="Q85" s="833" t="s">
        <v>5</v>
      </c>
      <c r="R85" s="833" t="s">
        <v>323</v>
      </c>
      <c r="S85" s="1317" t="s">
        <v>652</v>
      </c>
    </row>
    <row r="86" spans="1:19" outlineLevel="1">
      <c r="A86" s="847" t="s">
        <v>102</v>
      </c>
      <c r="B86" s="829" t="s">
        <v>4701</v>
      </c>
      <c r="C86" s="839">
        <v>43456</v>
      </c>
      <c r="D86" s="829" t="s">
        <v>4734</v>
      </c>
      <c r="E86" s="830" t="s">
        <v>4789</v>
      </c>
      <c r="F86" s="831">
        <v>74352</v>
      </c>
      <c r="G86" s="832">
        <v>172.29</v>
      </c>
      <c r="H86" s="829">
        <v>220</v>
      </c>
      <c r="I86" s="829" t="s">
        <v>322</v>
      </c>
      <c r="J86" s="1300">
        <v>220</v>
      </c>
      <c r="K86" s="847" t="s">
        <v>667</v>
      </c>
      <c r="L86" s="1315" t="s">
        <v>4721</v>
      </c>
      <c r="M86" s="833" t="s">
        <v>661</v>
      </c>
      <c r="N86" s="833" t="s">
        <v>352</v>
      </c>
      <c r="O86" s="833" t="s">
        <v>674</v>
      </c>
      <c r="P86" s="833"/>
      <c r="Q86" s="833" t="s">
        <v>5</v>
      </c>
      <c r="R86" s="833" t="s">
        <v>323</v>
      </c>
      <c r="S86" s="1317" t="s">
        <v>652</v>
      </c>
    </row>
    <row r="87" spans="1:19" outlineLevel="1">
      <c r="A87" s="847" t="s">
        <v>102</v>
      </c>
      <c r="B87" s="829" t="s">
        <v>4701</v>
      </c>
      <c r="C87" s="839">
        <v>43456</v>
      </c>
      <c r="D87" s="829" t="s">
        <v>4734</v>
      </c>
      <c r="E87" s="830" t="s">
        <v>4790</v>
      </c>
      <c r="F87" s="831">
        <v>74352</v>
      </c>
      <c r="G87" s="832">
        <v>172.29</v>
      </c>
      <c r="H87" s="829">
        <v>220</v>
      </c>
      <c r="I87" s="829" t="s">
        <v>322</v>
      </c>
      <c r="J87" s="1300">
        <v>220</v>
      </c>
      <c r="K87" s="847" t="s">
        <v>667</v>
      </c>
      <c r="L87" s="1315" t="s">
        <v>4721</v>
      </c>
      <c r="M87" s="833" t="s">
        <v>661</v>
      </c>
      <c r="N87" s="833" t="s">
        <v>352</v>
      </c>
      <c r="O87" s="833" t="s">
        <v>674</v>
      </c>
      <c r="P87" s="833"/>
      <c r="Q87" s="833" t="s">
        <v>5</v>
      </c>
      <c r="R87" s="833" t="s">
        <v>323</v>
      </c>
      <c r="S87" s="1317" t="s">
        <v>652</v>
      </c>
    </row>
    <row r="88" spans="1:19">
      <c r="A88" s="847" t="s">
        <v>102</v>
      </c>
      <c r="B88" s="829" t="s">
        <v>4701</v>
      </c>
      <c r="C88" s="839">
        <v>43456</v>
      </c>
      <c r="D88" s="829" t="s">
        <v>4775</v>
      </c>
      <c r="E88" s="830" t="s">
        <v>4791</v>
      </c>
      <c r="F88" s="831">
        <v>74352</v>
      </c>
      <c r="G88" s="832">
        <v>93.98</v>
      </c>
      <c r="H88" s="829">
        <v>120</v>
      </c>
      <c r="I88" s="829" t="s">
        <v>322</v>
      </c>
      <c r="J88" s="1300">
        <v>120</v>
      </c>
      <c r="K88" s="847" t="s">
        <v>1465</v>
      </c>
      <c r="L88" s="1315" t="s">
        <v>4792</v>
      </c>
      <c r="M88" s="833" t="s">
        <v>661</v>
      </c>
      <c r="N88" s="833" t="s">
        <v>352</v>
      </c>
      <c r="O88" s="833"/>
      <c r="P88" s="833"/>
      <c r="Q88" s="833" t="s">
        <v>5</v>
      </c>
      <c r="R88" s="833" t="s">
        <v>323</v>
      </c>
      <c r="S88" s="1317" t="s">
        <v>652</v>
      </c>
    </row>
    <row r="89" spans="1:19" outlineLevel="1" collapsed="1">
      <c r="A89" s="847" t="s">
        <v>102</v>
      </c>
      <c r="B89" s="829" t="s">
        <v>4701</v>
      </c>
      <c r="C89" s="839">
        <v>43456</v>
      </c>
      <c r="D89" s="829" t="s">
        <v>4734</v>
      </c>
      <c r="E89" s="830" t="s">
        <v>4791</v>
      </c>
      <c r="F89" s="831">
        <v>74352</v>
      </c>
      <c r="G89" s="832">
        <v>23.49</v>
      </c>
      <c r="H89" s="829">
        <v>30</v>
      </c>
      <c r="I89" s="829" t="s">
        <v>322</v>
      </c>
      <c r="J89" s="1300">
        <v>29.99</v>
      </c>
      <c r="K89" s="847" t="s">
        <v>835</v>
      </c>
      <c r="L89" s="1315" t="s">
        <v>4793</v>
      </c>
      <c r="M89" s="833" t="s">
        <v>661</v>
      </c>
      <c r="N89" s="833" t="s">
        <v>352</v>
      </c>
      <c r="O89" s="833"/>
      <c r="P89" s="833"/>
      <c r="Q89" s="833" t="s">
        <v>5</v>
      </c>
      <c r="R89" s="833" t="s">
        <v>323</v>
      </c>
      <c r="S89" s="1317" t="s">
        <v>652</v>
      </c>
    </row>
    <row r="90" spans="1:19" outlineLevel="1">
      <c r="A90" s="847" t="s">
        <v>102</v>
      </c>
      <c r="B90" s="829" t="s">
        <v>4237</v>
      </c>
      <c r="C90" s="839" t="s">
        <v>4688</v>
      </c>
      <c r="D90" s="1319" t="s">
        <v>5057</v>
      </c>
      <c r="E90" s="1280" t="s">
        <v>5056</v>
      </c>
      <c r="F90" s="831">
        <v>73653</v>
      </c>
      <c r="G90" s="832">
        <v>-848.92067796610195</v>
      </c>
      <c r="H90" s="829">
        <v>-1086</v>
      </c>
      <c r="I90" s="829" t="s">
        <v>322</v>
      </c>
      <c r="J90" s="1300">
        <v>-1086</v>
      </c>
      <c r="K90" s="1317" t="s">
        <v>998</v>
      </c>
      <c r="L90" s="840"/>
      <c r="M90" s="833" t="s">
        <v>661</v>
      </c>
      <c r="N90" s="833" t="s">
        <v>352</v>
      </c>
      <c r="O90" s="833"/>
      <c r="P90" s="833"/>
      <c r="Q90" s="833" t="s">
        <v>5</v>
      </c>
      <c r="R90" s="833" t="s">
        <v>323</v>
      </c>
      <c r="S90" s="833" t="s">
        <v>652</v>
      </c>
    </row>
    <row r="91" spans="1:19" outlineLevel="1" collapsed="1">
      <c r="A91" s="842" t="s">
        <v>647</v>
      </c>
      <c r="B91" s="842"/>
      <c r="C91" s="842"/>
      <c r="D91" s="842"/>
      <c r="E91" s="843"/>
      <c r="F91" s="844"/>
      <c r="G91" s="845">
        <f>SUM(G75:G90)</f>
        <v>1404.3593220338978</v>
      </c>
      <c r="H91" s="845">
        <f>SUM(H75:H90)</f>
        <v>1791.2399999999998</v>
      </c>
      <c r="I91" s="842"/>
      <c r="J91" s="1316"/>
      <c r="K91" s="842"/>
      <c r="L91" s="843"/>
      <c r="M91" s="842"/>
      <c r="N91" s="842"/>
      <c r="O91" s="842"/>
      <c r="P91" s="842"/>
      <c r="Q91" s="842"/>
      <c r="R91" s="842"/>
      <c r="S91" s="842"/>
    </row>
    <row r="92" spans="1:19" outlineLevel="1">
      <c r="A92" s="847" t="s">
        <v>105</v>
      </c>
      <c r="B92" s="829" t="s">
        <v>4701</v>
      </c>
      <c r="C92" s="839">
        <v>43456</v>
      </c>
      <c r="D92" s="829" t="s">
        <v>4794</v>
      </c>
      <c r="E92" s="830" t="s">
        <v>4569</v>
      </c>
      <c r="F92" s="831">
        <v>74352</v>
      </c>
      <c r="G92" s="832">
        <v>6.27</v>
      </c>
      <c r="H92" s="829">
        <v>8</v>
      </c>
      <c r="I92" s="829" t="s">
        <v>322</v>
      </c>
      <c r="J92" s="1300">
        <v>8.01</v>
      </c>
      <c r="K92" s="847" t="s">
        <v>660</v>
      </c>
      <c r="L92" s="1315" t="s">
        <v>4711</v>
      </c>
      <c r="M92" s="833" t="s">
        <v>661</v>
      </c>
      <c r="N92" s="833" t="s">
        <v>352</v>
      </c>
      <c r="O92" s="833" t="s">
        <v>1003</v>
      </c>
      <c r="P92" s="833"/>
      <c r="Q92" s="833" t="s">
        <v>5</v>
      </c>
      <c r="R92" s="833" t="s">
        <v>323</v>
      </c>
      <c r="S92" s="1317" t="s">
        <v>652</v>
      </c>
    </row>
    <row r="93" spans="1:19" outlineLevel="1">
      <c r="A93" s="847" t="s">
        <v>105</v>
      </c>
      <c r="B93" s="829" t="s">
        <v>4701</v>
      </c>
      <c r="C93" s="839">
        <v>43456</v>
      </c>
      <c r="D93" s="829" t="s">
        <v>4795</v>
      </c>
      <c r="E93" s="830" t="s">
        <v>4569</v>
      </c>
      <c r="F93" s="831">
        <v>74352</v>
      </c>
      <c r="G93" s="832">
        <v>6.27</v>
      </c>
      <c r="H93" s="829">
        <v>8</v>
      </c>
      <c r="I93" s="829" t="s">
        <v>322</v>
      </c>
      <c r="J93" s="1300">
        <v>8.01</v>
      </c>
      <c r="K93" s="847" t="s">
        <v>660</v>
      </c>
      <c r="L93" s="1315" t="s">
        <v>4711</v>
      </c>
      <c r="M93" s="833" t="s">
        <v>661</v>
      </c>
      <c r="N93" s="833" t="s">
        <v>352</v>
      </c>
      <c r="O93" s="833" t="s">
        <v>1891</v>
      </c>
      <c r="P93" s="833"/>
      <c r="Q93" s="833" t="s">
        <v>5</v>
      </c>
      <c r="R93" s="833" t="s">
        <v>323</v>
      </c>
      <c r="S93" s="1317" t="s">
        <v>652</v>
      </c>
    </row>
    <row r="94" spans="1:19" outlineLevel="1">
      <c r="A94" s="847" t="s">
        <v>105</v>
      </c>
      <c r="B94" s="829" t="s">
        <v>4701</v>
      </c>
      <c r="C94" s="839">
        <v>43465</v>
      </c>
      <c r="D94" s="829" t="s">
        <v>4796</v>
      </c>
      <c r="E94" s="830" t="s">
        <v>4797</v>
      </c>
      <c r="F94" s="831">
        <v>74352</v>
      </c>
      <c r="G94" s="832">
        <v>37.590000000000003</v>
      </c>
      <c r="H94" s="829">
        <v>48</v>
      </c>
      <c r="I94" s="829" t="s">
        <v>322</v>
      </c>
      <c r="J94" s="1300">
        <v>48</v>
      </c>
      <c r="K94" s="847" t="s">
        <v>670</v>
      </c>
      <c r="L94" s="1315" t="s">
        <v>4716</v>
      </c>
      <c r="M94" s="833" t="s">
        <v>661</v>
      </c>
      <c r="N94" s="833" t="s">
        <v>352</v>
      </c>
      <c r="O94" s="833" t="s">
        <v>1891</v>
      </c>
      <c r="P94" s="833"/>
      <c r="Q94" s="833" t="s">
        <v>5</v>
      </c>
      <c r="R94" s="833" t="s">
        <v>323</v>
      </c>
      <c r="S94" s="1317" t="s">
        <v>652</v>
      </c>
    </row>
    <row r="95" spans="1:19" outlineLevel="1">
      <c r="A95" s="847" t="s">
        <v>105</v>
      </c>
      <c r="B95" s="829" t="s">
        <v>4701</v>
      </c>
      <c r="C95" s="839">
        <v>43465</v>
      </c>
      <c r="D95" s="829" t="s">
        <v>4796</v>
      </c>
      <c r="E95" s="830" t="s">
        <v>4798</v>
      </c>
      <c r="F95" s="831">
        <v>74352</v>
      </c>
      <c r="G95" s="832">
        <v>37.590000000000003</v>
      </c>
      <c r="H95" s="829">
        <v>48</v>
      </c>
      <c r="I95" s="829" t="s">
        <v>322</v>
      </c>
      <c r="J95" s="1300">
        <v>48</v>
      </c>
      <c r="K95" s="847" t="s">
        <v>670</v>
      </c>
      <c r="L95" s="1315" t="s">
        <v>4716</v>
      </c>
      <c r="M95" s="833" t="s">
        <v>661</v>
      </c>
      <c r="N95" s="833" t="s">
        <v>352</v>
      </c>
      <c r="O95" s="833" t="s">
        <v>760</v>
      </c>
      <c r="P95" s="833"/>
      <c r="Q95" s="833" t="s">
        <v>5</v>
      </c>
      <c r="R95" s="833" t="s">
        <v>323</v>
      </c>
      <c r="S95" s="1317" t="s">
        <v>652</v>
      </c>
    </row>
    <row r="96" spans="1:19" outlineLevel="1">
      <c r="A96" s="847" t="s">
        <v>105</v>
      </c>
      <c r="B96" s="829" t="s">
        <v>4701</v>
      </c>
      <c r="C96" s="839">
        <v>43465</v>
      </c>
      <c r="D96" s="829" t="s">
        <v>4796</v>
      </c>
      <c r="E96" s="830" t="s">
        <v>4799</v>
      </c>
      <c r="F96" s="831">
        <v>74352</v>
      </c>
      <c r="G96" s="832">
        <v>84.58</v>
      </c>
      <c r="H96" s="829">
        <v>108</v>
      </c>
      <c r="I96" s="829" t="s">
        <v>322</v>
      </c>
      <c r="J96" s="1300">
        <v>108</v>
      </c>
      <c r="K96" s="847" t="s">
        <v>670</v>
      </c>
      <c r="L96" s="1315" t="s">
        <v>4716</v>
      </c>
      <c r="M96" s="833" t="s">
        <v>661</v>
      </c>
      <c r="N96" s="833" t="s">
        <v>352</v>
      </c>
      <c r="O96" s="833" t="s">
        <v>1003</v>
      </c>
      <c r="P96" s="833"/>
      <c r="Q96" s="833" t="s">
        <v>5</v>
      </c>
      <c r="R96" s="833" t="s">
        <v>323</v>
      </c>
      <c r="S96" s="1317" t="s">
        <v>652</v>
      </c>
    </row>
    <row r="97" spans="1:19" outlineLevel="1">
      <c r="A97" s="847" t="s">
        <v>105</v>
      </c>
      <c r="B97" s="829" t="s">
        <v>4701</v>
      </c>
      <c r="C97" s="839">
        <v>43456</v>
      </c>
      <c r="D97" s="829" t="s">
        <v>4795</v>
      </c>
      <c r="E97" s="830" t="s">
        <v>4800</v>
      </c>
      <c r="F97" s="831">
        <v>74352</v>
      </c>
      <c r="G97" s="832">
        <v>97.89</v>
      </c>
      <c r="H97" s="829">
        <v>125</v>
      </c>
      <c r="I97" s="829" t="s">
        <v>322</v>
      </c>
      <c r="J97" s="1300">
        <v>125</v>
      </c>
      <c r="K97" s="847" t="s">
        <v>667</v>
      </c>
      <c r="L97" s="1315" t="s">
        <v>4721</v>
      </c>
      <c r="M97" s="833" t="s">
        <v>661</v>
      </c>
      <c r="N97" s="833" t="s">
        <v>352</v>
      </c>
      <c r="O97" s="833" t="s">
        <v>1891</v>
      </c>
      <c r="P97" s="833"/>
      <c r="Q97" s="833" t="s">
        <v>5</v>
      </c>
      <c r="R97" s="833" t="s">
        <v>323</v>
      </c>
      <c r="S97" s="1317" t="s">
        <v>652</v>
      </c>
    </row>
    <row r="98" spans="1:19" outlineLevel="1">
      <c r="A98" s="847" t="s">
        <v>105</v>
      </c>
      <c r="B98" s="829" t="s">
        <v>4701</v>
      </c>
      <c r="C98" s="839">
        <v>43456</v>
      </c>
      <c r="D98" s="829" t="s">
        <v>4795</v>
      </c>
      <c r="E98" s="830" t="s">
        <v>4801</v>
      </c>
      <c r="F98" s="831">
        <v>74352</v>
      </c>
      <c r="G98" s="832">
        <v>97.89</v>
      </c>
      <c r="H98" s="829">
        <v>125</v>
      </c>
      <c r="I98" s="829" t="s">
        <v>322</v>
      </c>
      <c r="J98" s="1300">
        <v>125</v>
      </c>
      <c r="K98" s="847" t="s">
        <v>667</v>
      </c>
      <c r="L98" s="1315" t="s">
        <v>4721</v>
      </c>
      <c r="M98" s="833" t="s">
        <v>661</v>
      </c>
      <c r="N98" s="833" t="s">
        <v>352</v>
      </c>
      <c r="O98" s="833" t="s">
        <v>1891</v>
      </c>
      <c r="P98" s="833"/>
      <c r="Q98" s="833" t="s">
        <v>5</v>
      </c>
      <c r="R98" s="833" t="s">
        <v>323</v>
      </c>
      <c r="S98" s="1317" t="s">
        <v>652</v>
      </c>
    </row>
    <row r="99" spans="1:19" outlineLevel="1">
      <c r="A99" s="847" t="s">
        <v>105</v>
      </c>
      <c r="B99" s="829" t="s">
        <v>4701</v>
      </c>
      <c r="C99" s="839">
        <v>43456</v>
      </c>
      <c r="D99" s="829" t="s">
        <v>4794</v>
      </c>
      <c r="E99" s="830" t="s">
        <v>4802</v>
      </c>
      <c r="F99" s="831">
        <v>74352</v>
      </c>
      <c r="G99" s="832">
        <v>892.77</v>
      </c>
      <c r="H99" s="829">
        <v>1140</v>
      </c>
      <c r="I99" s="829" t="s">
        <v>322</v>
      </c>
      <c r="J99" s="1300">
        <v>1139.99</v>
      </c>
      <c r="K99" s="847" t="s">
        <v>667</v>
      </c>
      <c r="L99" s="1315" t="s">
        <v>4721</v>
      </c>
      <c r="M99" s="833" t="s">
        <v>661</v>
      </c>
      <c r="N99" s="833" t="s">
        <v>352</v>
      </c>
      <c r="O99" s="833" t="s">
        <v>1003</v>
      </c>
      <c r="P99" s="833"/>
      <c r="Q99" s="833" t="s">
        <v>5</v>
      </c>
      <c r="R99" s="833" t="s">
        <v>323</v>
      </c>
      <c r="S99" s="1317" t="s">
        <v>652</v>
      </c>
    </row>
    <row r="100" spans="1:19" outlineLevel="1">
      <c r="A100" s="847" t="s">
        <v>105</v>
      </c>
      <c r="B100" s="829" t="s">
        <v>4701</v>
      </c>
      <c r="C100" s="839">
        <v>43456</v>
      </c>
      <c r="D100" s="829" t="s">
        <v>4794</v>
      </c>
      <c r="E100" s="830" t="s">
        <v>4803</v>
      </c>
      <c r="F100" s="831">
        <v>74352</v>
      </c>
      <c r="G100" s="832">
        <v>1096.3900000000001</v>
      </c>
      <c r="H100" s="829">
        <v>1400</v>
      </c>
      <c r="I100" s="829" t="s">
        <v>322</v>
      </c>
      <c r="J100" s="1300">
        <v>1400</v>
      </c>
      <c r="K100" s="847" t="s">
        <v>683</v>
      </c>
      <c r="L100" s="1315" t="s">
        <v>4723</v>
      </c>
      <c r="M100" s="833" t="s">
        <v>661</v>
      </c>
      <c r="N100" s="833" t="s">
        <v>352</v>
      </c>
      <c r="O100" s="833"/>
      <c r="P100" s="833"/>
      <c r="Q100" s="833" t="s">
        <v>5</v>
      </c>
      <c r="R100" s="833" t="s">
        <v>323</v>
      </c>
      <c r="S100" s="1317" t="s">
        <v>652</v>
      </c>
    </row>
    <row r="101" spans="1:19" outlineLevel="1">
      <c r="A101" s="847" t="s">
        <v>105</v>
      </c>
      <c r="B101" s="829" t="s">
        <v>4701</v>
      </c>
      <c r="C101" s="839">
        <v>43456</v>
      </c>
      <c r="D101" s="829" t="s">
        <v>4795</v>
      </c>
      <c r="E101" s="830" t="s">
        <v>4804</v>
      </c>
      <c r="F101" s="831">
        <v>74352</v>
      </c>
      <c r="G101" s="832">
        <v>1237.3499999999999</v>
      </c>
      <c r="H101" s="829">
        <v>1580</v>
      </c>
      <c r="I101" s="829" t="s">
        <v>322</v>
      </c>
      <c r="J101" s="1300">
        <v>1579.99</v>
      </c>
      <c r="K101" s="847" t="s">
        <v>683</v>
      </c>
      <c r="L101" s="1315" t="s">
        <v>4723</v>
      </c>
      <c r="M101" s="833" t="s">
        <v>661</v>
      </c>
      <c r="N101" s="833" t="s">
        <v>352</v>
      </c>
      <c r="O101" s="833"/>
      <c r="P101" s="833"/>
      <c r="Q101" s="833" t="s">
        <v>5</v>
      </c>
      <c r="R101" s="833" t="s">
        <v>323</v>
      </c>
      <c r="S101" s="1317" t="s">
        <v>652</v>
      </c>
    </row>
    <row r="102" spans="1:19" outlineLevel="1">
      <c r="A102" s="847" t="s">
        <v>105</v>
      </c>
      <c r="B102" s="829" t="s">
        <v>4701</v>
      </c>
      <c r="C102" s="839">
        <v>43465</v>
      </c>
      <c r="D102" s="829" t="s">
        <v>4744</v>
      </c>
      <c r="E102" s="830" t="s">
        <v>4805</v>
      </c>
      <c r="F102" s="831">
        <v>74352</v>
      </c>
      <c r="G102" s="832">
        <v>70.48</v>
      </c>
      <c r="H102" s="829">
        <v>90</v>
      </c>
      <c r="I102" s="829" t="s">
        <v>322</v>
      </c>
      <c r="J102" s="1300">
        <v>90</v>
      </c>
      <c r="K102" s="847" t="s">
        <v>683</v>
      </c>
      <c r="L102" s="1315" t="s">
        <v>4723</v>
      </c>
      <c r="M102" s="833" t="s">
        <v>661</v>
      </c>
      <c r="N102" s="833" t="s">
        <v>352</v>
      </c>
      <c r="O102" s="833"/>
      <c r="P102" s="833"/>
      <c r="Q102" s="833" t="s">
        <v>5</v>
      </c>
      <c r="R102" s="833" t="s">
        <v>323</v>
      </c>
      <c r="S102" s="1317" t="s">
        <v>652</v>
      </c>
    </row>
    <row r="103" spans="1:19" outlineLevel="1">
      <c r="A103" s="847" t="s">
        <v>105</v>
      </c>
      <c r="B103" s="829" t="s">
        <v>4701</v>
      </c>
      <c r="C103" s="839">
        <v>43465</v>
      </c>
      <c r="D103" s="829" t="s">
        <v>4796</v>
      </c>
      <c r="E103" s="830" t="s">
        <v>4806</v>
      </c>
      <c r="F103" s="831">
        <v>74352</v>
      </c>
      <c r="G103" s="832">
        <v>780</v>
      </c>
      <c r="H103" s="829">
        <v>996</v>
      </c>
      <c r="I103" s="829" t="s">
        <v>322</v>
      </c>
      <c r="J103" s="1300">
        <v>996</v>
      </c>
      <c r="K103" s="847" t="s">
        <v>996</v>
      </c>
      <c r="L103" s="1315" t="s">
        <v>4738</v>
      </c>
      <c r="M103" s="833" t="s">
        <v>661</v>
      </c>
      <c r="N103" s="833" t="s">
        <v>352</v>
      </c>
      <c r="O103" s="833"/>
      <c r="P103" s="833"/>
      <c r="Q103" s="833" t="s">
        <v>5</v>
      </c>
      <c r="R103" s="833" t="s">
        <v>323</v>
      </c>
      <c r="S103" s="1317" t="s">
        <v>652</v>
      </c>
    </row>
    <row r="104" spans="1:19" outlineLevel="1">
      <c r="A104" s="847" t="s">
        <v>105</v>
      </c>
      <c r="B104" s="829" t="s">
        <v>4701</v>
      </c>
      <c r="C104" s="839">
        <v>43456</v>
      </c>
      <c r="D104" s="829" t="s">
        <v>4795</v>
      </c>
      <c r="E104" s="830" t="s">
        <v>4807</v>
      </c>
      <c r="F104" s="831">
        <v>74352</v>
      </c>
      <c r="G104" s="832">
        <v>156.63</v>
      </c>
      <c r="H104" s="829">
        <v>200</v>
      </c>
      <c r="I104" s="829" t="s">
        <v>322</v>
      </c>
      <c r="J104" s="1300">
        <v>200</v>
      </c>
      <c r="K104" s="847" t="s">
        <v>998</v>
      </c>
      <c r="L104" s="1315" t="s">
        <v>4741</v>
      </c>
      <c r="M104" s="833" t="s">
        <v>661</v>
      </c>
      <c r="N104" s="833" t="s">
        <v>352</v>
      </c>
      <c r="O104" s="833"/>
      <c r="P104" s="833"/>
      <c r="Q104" s="833" t="s">
        <v>5</v>
      </c>
      <c r="R104" s="833" t="s">
        <v>323</v>
      </c>
      <c r="S104" s="1317" t="s">
        <v>652</v>
      </c>
    </row>
    <row r="105" spans="1:19" outlineLevel="1">
      <c r="A105" s="847" t="s">
        <v>105</v>
      </c>
      <c r="B105" s="829" t="s">
        <v>4701</v>
      </c>
      <c r="C105" s="839">
        <v>43456</v>
      </c>
      <c r="D105" s="829" t="s">
        <v>4795</v>
      </c>
      <c r="E105" s="830" t="s">
        <v>4808</v>
      </c>
      <c r="F105" s="831">
        <v>74352</v>
      </c>
      <c r="G105" s="832">
        <v>50.9</v>
      </c>
      <c r="H105" s="829">
        <v>65</v>
      </c>
      <c r="I105" s="829" t="s">
        <v>322</v>
      </c>
      <c r="J105" s="1300">
        <v>65</v>
      </c>
      <c r="K105" s="847" t="s">
        <v>998</v>
      </c>
      <c r="L105" s="1315" t="s">
        <v>4741</v>
      </c>
      <c r="M105" s="833" t="s">
        <v>661</v>
      </c>
      <c r="N105" s="833" t="s">
        <v>352</v>
      </c>
      <c r="O105" s="833"/>
      <c r="P105" s="833"/>
      <c r="Q105" s="833" t="s">
        <v>5</v>
      </c>
      <c r="R105" s="833" t="s">
        <v>323</v>
      </c>
      <c r="S105" s="1317" t="s">
        <v>652</v>
      </c>
    </row>
    <row r="106" spans="1:19" outlineLevel="1" collapsed="1">
      <c r="A106" s="847" t="s">
        <v>105</v>
      </c>
      <c r="B106" s="829" t="s">
        <v>4701</v>
      </c>
      <c r="C106" s="839">
        <v>43456</v>
      </c>
      <c r="D106" s="829" t="s">
        <v>4795</v>
      </c>
      <c r="E106" s="830" t="s">
        <v>4801</v>
      </c>
      <c r="F106" s="831">
        <v>74352</v>
      </c>
      <c r="G106" s="832">
        <v>97.89</v>
      </c>
      <c r="H106" s="829">
        <v>125</v>
      </c>
      <c r="I106" s="829" t="s">
        <v>322</v>
      </c>
      <c r="J106" s="1300">
        <v>125</v>
      </c>
      <c r="K106" s="847" t="s">
        <v>998</v>
      </c>
      <c r="L106" s="1315" t="s">
        <v>4741</v>
      </c>
      <c r="M106" s="833" t="s">
        <v>661</v>
      </c>
      <c r="N106" s="833" t="s">
        <v>352</v>
      </c>
      <c r="O106" s="833"/>
      <c r="P106" s="833"/>
      <c r="Q106" s="833" t="s">
        <v>5</v>
      </c>
      <c r="R106" s="833" t="s">
        <v>323</v>
      </c>
      <c r="S106" s="1317" t="s">
        <v>652</v>
      </c>
    </row>
    <row r="107" spans="1:19" s="848" customFormat="1" outlineLevel="1">
      <c r="A107" s="847" t="s">
        <v>105</v>
      </c>
      <c r="B107" s="829" t="s">
        <v>4701</v>
      </c>
      <c r="C107" s="839">
        <v>43456</v>
      </c>
      <c r="D107" s="829" t="s">
        <v>4795</v>
      </c>
      <c r="E107" s="830" t="s">
        <v>4809</v>
      </c>
      <c r="F107" s="831">
        <v>74352</v>
      </c>
      <c r="G107" s="832">
        <v>31.11</v>
      </c>
      <c r="H107" s="829">
        <v>39.72</v>
      </c>
      <c r="I107" s="829" t="s">
        <v>322</v>
      </c>
      <c r="J107" s="1300">
        <v>39.72</v>
      </c>
      <c r="K107" s="847" t="s">
        <v>878</v>
      </c>
      <c r="L107" s="1315" t="s">
        <v>4746</v>
      </c>
      <c r="M107" s="833" t="s">
        <v>661</v>
      </c>
      <c r="N107" s="833" t="s">
        <v>352</v>
      </c>
      <c r="O107" s="833"/>
      <c r="P107" s="833"/>
      <c r="Q107" s="833" t="s">
        <v>5</v>
      </c>
      <c r="R107" s="833" t="s">
        <v>323</v>
      </c>
      <c r="S107" s="1317" t="s">
        <v>652</v>
      </c>
    </row>
    <row r="108" spans="1:19" outlineLevel="1">
      <c r="A108" s="847" t="s">
        <v>105</v>
      </c>
      <c r="B108" s="829" t="s">
        <v>4701</v>
      </c>
      <c r="C108" s="839">
        <v>43456</v>
      </c>
      <c r="D108" s="829" t="s">
        <v>4795</v>
      </c>
      <c r="E108" s="830" t="s">
        <v>4810</v>
      </c>
      <c r="F108" s="831">
        <v>74352</v>
      </c>
      <c r="G108" s="832">
        <v>78.31</v>
      </c>
      <c r="H108" s="829">
        <v>100</v>
      </c>
      <c r="I108" s="829" t="s">
        <v>322</v>
      </c>
      <c r="J108" s="1300">
        <v>100</v>
      </c>
      <c r="K108" s="847" t="s">
        <v>1000</v>
      </c>
      <c r="L108" s="1315" t="s">
        <v>4743</v>
      </c>
      <c r="M108" s="833" t="s">
        <v>661</v>
      </c>
      <c r="N108" s="833" t="s">
        <v>352</v>
      </c>
      <c r="O108" s="833"/>
      <c r="P108" s="833"/>
      <c r="Q108" s="833" t="s">
        <v>5</v>
      </c>
      <c r="R108" s="833" t="s">
        <v>323</v>
      </c>
      <c r="S108" s="1317" t="s">
        <v>652</v>
      </c>
    </row>
    <row r="109" spans="1:19" s="848" customFormat="1" outlineLevel="1">
      <c r="A109" s="847" t="s">
        <v>105</v>
      </c>
      <c r="B109" s="829" t="s">
        <v>4701</v>
      </c>
      <c r="C109" s="839">
        <v>43456</v>
      </c>
      <c r="D109" s="829" t="s">
        <v>4794</v>
      </c>
      <c r="E109" s="830" t="s">
        <v>4811</v>
      </c>
      <c r="F109" s="831">
        <v>74352</v>
      </c>
      <c r="G109" s="832">
        <v>62.65</v>
      </c>
      <c r="H109" s="829">
        <v>80</v>
      </c>
      <c r="I109" s="829" t="s">
        <v>322</v>
      </c>
      <c r="J109" s="1300">
        <v>80</v>
      </c>
      <c r="K109" s="847" t="s">
        <v>972</v>
      </c>
      <c r="L109" s="1315" t="s">
        <v>4812</v>
      </c>
      <c r="M109" s="833" t="s">
        <v>661</v>
      </c>
      <c r="N109" s="833" t="s">
        <v>352</v>
      </c>
      <c r="O109" s="833"/>
      <c r="P109" s="833"/>
      <c r="Q109" s="833" t="s">
        <v>5</v>
      </c>
      <c r="R109" s="833" t="s">
        <v>323</v>
      </c>
      <c r="S109" s="1317" t="s">
        <v>652</v>
      </c>
    </row>
    <row r="110" spans="1:19" s="848" customFormat="1">
      <c r="A110" s="847" t="s">
        <v>105</v>
      </c>
      <c r="B110" s="829" t="s">
        <v>4701</v>
      </c>
      <c r="C110" s="839">
        <v>43456</v>
      </c>
      <c r="D110" s="829" t="s">
        <v>4795</v>
      </c>
      <c r="E110" s="830" t="s">
        <v>4813</v>
      </c>
      <c r="F110" s="831">
        <v>74352</v>
      </c>
      <c r="G110" s="832">
        <v>78.31</v>
      </c>
      <c r="H110" s="829">
        <v>100</v>
      </c>
      <c r="I110" s="829" t="s">
        <v>322</v>
      </c>
      <c r="J110" s="1300">
        <v>100</v>
      </c>
      <c r="K110" s="847" t="s">
        <v>972</v>
      </c>
      <c r="L110" s="1315" t="s">
        <v>4812</v>
      </c>
      <c r="M110" s="833" t="s">
        <v>661</v>
      </c>
      <c r="N110" s="833" t="s">
        <v>352</v>
      </c>
      <c r="O110" s="833"/>
      <c r="P110" s="833"/>
      <c r="Q110" s="833" t="s">
        <v>5</v>
      </c>
      <c r="R110" s="833" t="s">
        <v>323</v>
      </c>
      <c r="S110" s="1317" t="s">
        <v>652</v>
      </c>
    </row>
    <row r="111" spans="1:19" s="848" customFormat="1" outlineLevel="1">
      <c r="A111" s="847" t="s">
        <v>105</v>
      </c>
      <c r="B111" s="829" t="s">
        <v>4701</v>
      </c>
      <c r="C111" s="839">
        <v>43456</v>
      </c>
      <c r="D111" s="829" t="s">
        <v>4795</v>
      </c>
      <c r="E111" s="830" t="s">
        <v>4814</v>
      </c>
      <c r="F111" s="831">
        <v>74352</v>
      </c>
      <c r="G111" s="832">
        <v>27.75</v>
      </c>
      <c r="H111" s="829">
        <v>35.44</v>
      </c>
      <c r="I111" s="829" t="s">
        <v>322</v>
      </c>
      <c r="J111" s="1300">
        <v>35.43</v>
      </c>
      <c r="K111" s="847" t="s">
        <v>1596</v>
      </c>
      <c r="L111" s="1315" t="s">
        <v>4815</v>
      </c>
      <c r="M111" s="833" t="s">
        <v>661</v>
      </c>
      <c r="N111" s="833" t="s">
        <v>352</v>
      </c>
      <c r="O111" s="833"/>
      <c r="P111" s="833"/>
      <c r="Q111" s="833" t="s">
        <v>5</v>
      </c>
      <c r="R111" s="833" t="s">
        <v>323</v>
      </c>
      <c r="S111" s="1317" t="s">
        <v>652</v>
      </c>
    </row>
    <row r="112" spans="1:19" outlineLevel="1">
      <c r="A112" s="842" t="s">
        <v>647</v>
      </c>
      <c r="B112" s="842"/>
      <c r="C112" s="842"/>
      <c r="D112" s="842"/>
      <c r="E112" s="843"/>
      <c r="F112" s="844"/>
      <c r="G112" s="845">
        <f>SUM(G92:G111)</f>
        <v>5028.62</v>
      </c>
      <c r="H112" s="846">
        <f>SUM(H92:H111)</f>
        <v>6421.16</v>
      </c>
      <c r="I112" s="842"/>
      <c r="J112" s="1316"/>
      <c r="K112" s="842"/>
      <c r="L112" s="843"/>
      <c r="M112" s="842"/>
      <c r="N112" s="842"/>
      <c r="O112" s="842"/>
      <c r="P112" s="842"/>
      <c r="Q112" s="842"/>
      <c r="R112" s="842"/>
      <c r="S112" s="842"/>
    </row>
    <row r="113" spans="1:19" outlineLevel="1">
      <c r="A113" s="847" t="s">
        <v>106</v>
      </c>
      <c r="B113" s="829" t="s">
        <v>4701</v>
      </c>
      <c r="C113" s="839">
        <v>43465</v>
      </c>
      <c r="D113" s="829" t="s">
        <v>4816</v>
      </c>
      <c r="E113" s="830" t="s">
        <v>1660</v>
      </c>
      <c r="F113" s="831">
        <v>74352</v>
      </c>
      <c r="G113" s="832">
        <v>1009.73</v>
      </c>
      <c r="H113" s="829">
        <v>1289.3399999999999</v>
      </c>
      <c r="I113" s="829" t="s">
        <v>322</v>
      </c>
      <c r="J113" s="1300">
        <v>1289.3399999999999</v>
      </c>
      <c r="K113" s="847" t="s">
        <v>650</v>
      </c>
      <c r="L113" s="1315" t="s">
        <v>4748</v>
      </c>
      <c r="M113" s="833" t="s">
        <v>661</v>
      </c>
      <c r="N113" s="833" t="s">
        <v>352</v>
      </c>
      <c r="O113" s="833" t="s">
        <v>1003</v>
      </c>
      <c r="P113" s="833"/>
      <c r="Q113" s="833" t="s">
        <v>5</v>
      </c>
      <c r="R113" s="833" t="s">
        <v>323</v>
      </c>
      <c r="S113" s="1317" t="s">
        <v>652</v>
      </c>
    </row>
    <row r="114" spans="1:19" outlineLevel="1">
      <c r="A114" s="847" t="s">
        <v>106</v>
      </c>
      <c r="B114" s="829" t="s">
        <v>4701</v>
      </c>
      <c r="C114" s="839">
        <v>43465</v>
      </c>
      <c r="D114" s="829" t="s">
        <v>4817</v>
      </c>
      <c r="E114" s="830" t="s">
        <v>3482</v>
      </c>
      <c r="F114" s="831">
        <v>74352</v>
      </c>
      <c r="G114" s="832">
        <v>62.22</v>
      </c>
      <c r="H114" s="829">
        <v>79.45</v>
      </c>
      <c r="I114" s="829" t="s">
        <v>322</v>
      </c>
      <c r="J114" s="1300">
        <v>79.45</v>
      </c>
      <c r="K114" s="847" t="s">
        <v>656</v>
      </c>
      <c r="L114" s="1315" t="s">
        <v>4751</v>
      </c>
      <c r="M114" s="833" t="s">
        <v>661</v>
      </c>
      <c r="N114" s="833" t="s">
        <v>352</v>
      </c>
      <c r="O114" s="833" t="s">
        <v>1003</v>
      </c>
      <c r="P114" s="833"/>
      <c r="Q114" s="833" t="s">
        <v>5</v>
      </c>
      <c r="R114" s="833" t="s">
        <v>323</v>
      </c>
      <c r="S114" s="1317" t="s">
        <v>652</v>
      </c>
    </row>
    <row r="115" spans="1:19" outlineLevel="1">
      <c r="A115" s="847" t="s">
        <v>106</v>
      </c>
      <c r="B115" s="829" t="s">
        <v>4701</v>
      </c>
      <c r="C115" s="839">
        <v>43465</v>
      </c>
      <c r="D115" s="829" t="s">
        <v>4818</v>
      </c>
      <c r="E115" s="830" t="s">
        <v>1660</v>
      </c>
      <c r="F115" s="831">
        <v>74352</v>
      </c>
      <c r="G115" s="832">
        <v>634.04999999999995</v>
      </c>
      <c r="H115" s="829">
        <v>809.63</v>
      </c>
      <c r="I115" s="829" t="s">
        <v>322</v>
      </c>
      <c r="J115" s="1300">
        <v>809.63</v>
      </c>
      <c r="K115" s="847" t="s">
        <v>656</v>
      </c>
      <c r="L115" s="1315" t="s">
        <v>4751</v>
      </c>
      <c r="M115" s="833" t="s">
        <v>661</v>
      </c>
      <c r="N115" s="833" t="s">
        <v>352</v>
      </c>
      <c r="O115" s="833" t="s">
        <v>1003</v>
      </c>
      <c r="P115" s="833"/>
      <c r="Q115" s="833" t="s">
        <v>5</v>
      </c>
      <c r="R115" s="833" t="s">
        <v>323</v>
      </c>
      <c r="S115" s="1317" t="s">
        <v>652</v>
      </c>
    </row>
    <row r="116" spans="1:19" outlineLevel="1">
      <c r="A116" s="847" t="s">
        <v>106</v>
      </c>
      <c r="B116" s="829" t="s">
        <v>4701</v>
      </c>
      <c r="C116" s="839">
        <v>43465</v>
      </c>
      <c r="D116" s="829" t="s">
        <v>4819</v>
      </c>
      <c r="E116" s="830" t="s">
        <v>3482</v>
      </c>
      <c r="F116" s="831">
        <v>74352</v>
      </c>
      <c r="G116" s="832">
        <v>62.22</v>
      </c>
      <c r="H116" s="829">
        <v>79.45</v>
      </c>
      <c r="I116" s="829" t="s">
        <v>322</v>
      </c>
      <c r="J116" s="1300">
        <v>79.45</v>
      </c>
      <c r="K116" s="847" t="s">
        <v>656</v>
      </c>
      <c r="L116" s="1315" t="s">
        <v>4751</v>
      </c>
      <c r="M116" s="833" t="s">
        <v>661</v>
      </c>
      <c r="N116" s="833" t="s">
        <v>352</v>
      </c>
      <c r="O116" s="833" t="s">
        <v>1003</v>
      </c>
      <c r="P116" s="833"/>
      <c r="Q116" s="833" t="s">
        <v>5</v>
      </c>
      <c r="R116" s="833" t="s">
        <v>323</v>
      </c>
      <c r="S116" s="1317" t="s">
        <v>652</v>
      </c>
    </row>
    <row r="117" spans="1:19" outlineLevel="1" collapsed="1">
      <c r="A117" s="847" t="s">
        <v>106</v>
      </c>
      <c r="B117" s="829" t="s">
        <v>4701</v>
      </c>
      <c r="C117" s="839">
        <v>43453</v>
      </c>
      <c r="D117" s="829" t="s">
        <v>4744</v>
      </c>
      <c r="E117" s="830" t="s">
        <v>3788</v>
      </c>
      <c r="F117" s="831">
        <v>74352</v>
      </c>
      <c r="G117" s="832">
        <v>1.46</v>
      </c>
      <c r="H117" s="829">
        <v>1.87</v>
      </c>
      <c r="I117" s="829" t="s">
        <v>322</v>
      </c>
      <c r="J117" s="1300">
        <v>1.86</v>
      </c>
      <c r="K117" s="847" t="s">
        <v>694</v>
      </c>
      <c r="L117" s="1315" t="s">
        <v>4820</v>
      </c>
      <c r="M117" s="833" t="s">
        <v>661</v>
      </c>
      <c r="N117" s="833" t="s">
        <v>352</v>
      </c>
      <c r="O117" s="833" t="s">
        <v>1003</v>
      </c>
      <c r="P117" s="833"/>
      <c r="Q117" s="833" t="s">
        <v>5</v>
      </c>
      <c r="R117" s="833" t="s">
        <v>323</v>
      </c>
      <c r="S117" s="1317" t="s">
        <v>652</v>
      </c>
    </row>
    <row r="118" spans="1:19" s="848" customFormat="1" outlineLevel="1">
      <c r="A118" s="847" t="s">
        <v>106</v>
      </c>
      <c r="B118" s="829" t="s">
        <v>4701</v>
      </c>
      <c r="C118" s="839">
        <v>43453</v>
      </c>
      <c r="D118" s="829" t="s">
        <v>4744</v>
      </c>
      <c r="E118" s="830" t="s">
        <v>3788</v>
      </c>
      <c r="F118" s="831">
        <v>74352</v>
      </c>
      <c r="G118" s="832">
        <v>1.46</v>
      </c>
      <c r="H118" s="829">
        <v>1.87</v>
      </c>
      <c r="I118" s="829" t="s">
        <v>322</v>
      </c>
      <c r="J118" s="1300">
        <v>1.86</v>
      </c>
      <c r="K118" s="847" t="s">
        <v>694</v>
      </c>
      <c r="L118" s="1315" t="s">
        <v>4820</v>
      </c>
      <c r="M118" s="833" t="s">
        <v>661</v>
      </c>
      <c r="N118" s="833" t="s">
        <v>352</v>
      </c>
      <c r="O118" s="833" t="s">
        <v>1003</v>
      </c>
      <c r="P118" s="833"/>
      <c r="Q118" s="833" t="s">
        <v>5</v>
      </c>
      <c r="R118" s="833" t="s">
        <v>323</v>
      </c>
      <c r="S118" s="1317" t="s">
        <v>652</v>
      </c>
    </row>
    <row r="119" spans="1:19" s="848" customFormat="1">
      <c r="A119" s="847" t="s">
        <v>106</v>
      </c>
      <c r="B119" s="829" t="s">
        <v>4701</v>
      </c>
      <c r="C119" s="839">
        <v>43465</v>
      </c>
      <c r="D119" s="829" t="s">
        <v>4821</v>
      </c>
      <c r="E119" s="830" t="s">
        <v>1007</v>
      </c>
      <c r="F119" s="831">
        <v>74352</v>
      </c>
      <c r="G119" s="832">
        <v>21.96</v>
      </c>
      <c r="H119" s="829">
        <v>28.04</v>
      </c>
      <c r="I119" s="829" t="s">
        <v>322</v>
      </c>
      <c r="J119" s="1300">
        <v>28.04</v>
      </c>
      <c r="K119" s="847" t="s">
        <v>694</v>
      </c>
      <c r="L119" s="1315" t="s">
        <v>4820</v>
      </c>
      <c r="M119" s="833" t="s">
        <v>661</v>
      </c>
      <c r="N119" s="833" t="s">
        <v>352</v>
      </c>
      <c r="O119" s="833" t="s">
        <v>1003</v>
      </c>
      <c r="P119" s="833"/>
      <c r="Q119" s="833" t="s">
        <v>5</v>
      </c>
      <c r="R119" s="833" t="s">
        <v>323</v>
      </c>
      <c r="S119" s="1317" t="s">
        <v>652</v>
      </c>
    </row>
    <row r="120" spans="1:19" s="848" customFormat="1" outlineLevel="1" collapsed="1">
      <c r="A120" s="847" t="s">
        <v>106</v>
      </c>
      <c r="B120" s="829" t="s">
        <v>4701</v>
      </c>
      <c r="C120" s="839">
        <v>43465</v>
      </c>
      <c r="D120" s="829" t="s">
        <v>4822</v>
      </c>
      <c r="E120" s="830" t="s">
        <v>2984</v>
      </c>
      <c r="F120" s="831">
        <v>74352</v>
      </c>
      <c r="G120" s="832">
        <v>21.96</v>
      </c>
      <c r="H120" s="829">
        <v>28.04</v>
      </c>
      <c r="I120" s="829" t="s">
        <v>322</v>
      </c>
      <c r="J120" s="1300">
        <v>28.04</v>
      </c>
      <c r="K120" s="847" t="s">
        <v>694</v>
      </c>
      <c r="L120" s="1315" t="s">
        <v>4820</v>
      </c>
      <c r="M120" s="833" t="s">
        <v>661</v>
      </c>
      <c r="N120" s="833" t="s">
        <v>352</v>
      </c>
      <c r="O120" s="833" t="s">
        <v>1003</v>
      </c>
      <c r="P120" s="833"/>
      <c r="Q120" s="833" t="s">
        <v>5</v>
      </c>
      <c r="R120" s="833" t="s">
        <v>323</v>
      </c>
      <c r="S120" s="1317" t="s">
        <v>652</v>
      </c>
    </row>
    <row r="121" spans="1:19" outlineLevel="1">
      <c r="A121" s="842" t="s">
        <v>647</v>
      </c>
      <c r="B121" s="842"/>
      <c r="C121" s="842"/>
      <c r="D121" s="842"/>
      <c r="E121" s="843"/>
      <c r="F121" s="844"/>
      <c r="G121" s="845">
        <f>SUM(G113:G120)</f>
        <v>1815.0600000000002</v>
      </c>
      <c r="H121" s="846">
        <f>SUM(H113:H120)</f>
        <v>2317.6899999999996</v>
      </c>
      <c r="I121" s="842"/>
      <c r="J121" s="1316"/>
      <c r="K121" s="842"/>
      <c r="L121" s="843"/>
      <c r="M121" s="842"/>
      <c r="N121" s="842"/>
      <c r="O121" s="842"/>
      <c r="P121" s="842"/>
      <c r="Q121" s="842"/>
      <c r="R121" s="842"/>
      <c r="S121" s="842"/>
    </row>
    <row r="122" spans="1:19" outlineLevel="1">
      <c r="A122" s="847" t="s">
        <v>107</v>
      </c>
      <c r="B122" s="829" t="s">
        <v>4701</v>
      </c>
      <c r="C122" s="839">
        <v>43465</v>
      </c>
      <c r="D122" s="829" t="s">
        <v>4816</v>
      </c>
      <c r="E122" s="830" t="s">
        <v>1890</v>
      </c>
      <c r="F122" s="831">
        <v>74352</v>
      </c>
      <c r="G122" s="832">
        <v>1190</v>
      </c>
      <c r="H122" s="829">
        <v>1519.53</v>
      </c>
      <c r="I122" s="829" t="s">
        <v>322</v>
      </c>
      <c r="J122" s="1300">
        <v>1519.53</v>
      </c>
      <c r="K122" s="847" t="s">
        <v>650</v>
      </c>
      <c r="L122" s="1315" t="s">
        <v>4748</v>
      </c>
      <c r="M122" s="833" t="s">
        <v>661</v>
      </c>
      <c r="N122" s="833" t="s">
        <v>352</v>
      </c>
      <c r="O122" s="833" t="s">
        <v>1891</v>
      </c>
      <c r="P122" s="833"/>
      <c r="Q122" s="833" t="s">
        <v>5</v>
      </c>
      <c r="R122" s="833" t="s">
        <v>323</v>
      </c>
      <c r="S122" s="1317" t="s">
        <v>652</v>
      </c>
    </row>
    <row r="123" spans="1:19" outlineLevel="1" collapsed="1">
      <c r="A123" s="847" t="s">
        <v>107</v>
      </c>
      <c r="B123" s="829" t="s">
        <v>4701</v>
      </c>
      <c r="C123" s="839">
        <v>43465</v>
      </c>
      <c r="D123" s="829" t="s">
        <v>4818</v>
      </c>
      <c r="E123" s="830" t="s">
        <v>1890</v>
      </c>
      <c r="F123" s="831">
        <v>74352</v>
      </c>
      <c r="G123" s="832">
        <v>911.04</v>
      </c>
      <c r="H123" s="829">
        <v>1163.32</v>
      </c>
      <c r="I123" s="829" t="s">
        <v>322</v>
      </c>
      <c r="J123" s="1300">
        <v>1163.32</v>
      </c>
      <c r="K123" s="847" t="s">
        <v>656</v>
      </c>
      <c r="L123" s="1315" t="s">
        <v>4751</v>
      </c>
      <c r="M123" s="833" t="s">
        <v>661</v>
      </c>
      <c r="N123" s="833" t="s">
        <v>352</v>
      </c>
      <c r="O123" s="833" t="s">
        <v>1891</v>
      </c>
      <c r="P123" s="833"/>
      <c r="Q123" s="833" t="s">
        <v>5</v>
      </c>
      <c r="R123" s="833" t="s">
        <v>323</v>
      </c>
      <c r="S123" s="1317" t="s">
        <v>652</v>
      </c>
    </row>
    <row r="124" spans="1:19" outlineLevel="1">
      <c r="A124" s="847" t="s">
        <v>107</v>
      </c>
      <c r="B124" s="829" t="s">
        <v>4701</v>
      </c>
      <c r="C124" s="839">
        <v>43465</v>
      </c>
      <c r="D124" s="829" t="s">
        <v>4817</v>
      </c>
      <c r="E124" s="830" t="s">
        <v>1892</v>
      </c>
      <c r="F124" s="831">
        <v>74352</v>
      </c>
      <c r="G124" s="832">
        <v>77.88</v>
      </c>
      <c r="H124" s="829">
        <v>99.44</v>
      </c>
      <c r="I124" s="829" t="s">
        <v>322</v>
      </c>
      <c r="J124" s="1300">
        <v>99.45</v>
      </c>
      <c r="K124" s="847" t="s">
        <v>656</v>
      </c>
      <c r="L124" s="1315" t="s">
        <v>4751</v>
      </c>
      <c r="M124" s="833" t="s">
        <v>661</v>
      </c>
      <c r="N124" s="833" t="s">
        <v>352</v>
      </c>
      <c r="O124" s="833" t="s">
        <v>1891</v>
      </c>
      <c r="P124" s="833"/>
      <c r="Q124" s="833" t="s">
        <v>5</v>
      </c>
      <c r="R124" s="833" t="s">
        <v>323</v>
      </c>
      <c r="S124" s="1317" t="s">
        <v>652</v>
      </c>
    </row>
    <row r="125" spans="1:19" outlineLevel="1">
      <c r="A125" s="847" t="s">
        <v>107</v>
      </c>
      <c r="B125" s="829" t="s">
        <v>4701</v>
      </c>
      <c r="C125" s="839">
        <v>43465</v>
      </c>
      <c r="D125" s="829" t="s">
        <v>4819</v>
      </c>
      <c r="E125" s="830" t="s">
        <v>1892</v>
      </c>
      <c r="F125" s="831">
        <v>74352</v>
      </c>
      <c r="G125" s="832">
        <v>77.88</v>
      </c>
      <c r="H125" s="829">
        <v>99.44</v>
      </c>
      <c r="I125" s="829" t="s">
        <v>322</v>
      </c>
      <c r="J125" s="1300">
        <v>99.45</v>
      </c>
      <c r="K125" s="847" t="s">
        <v>656</v>
      </c>
      <c r="L125" s="1315" t="s">
        <v>4751</v>
      </c>
      <c r="M125" s="833" t="s">
        <v>661</v>
      </c>
      <c r="N125" s="833" t="s">
        <v>352</v>
      </c>
      <c r="O125" s="833" t="s">
        <v>1891</v>
      </c>
      <c r="P125" s="833"/>
      <c r="Q125" s="833" t="s">
        <v>5</v>
      </c>
      <c r="R125" s="833" t="s">
        <v>323</v>
      </c>
      <c r="S125" s="1317" t="s">
        <v>652</v>
      </c>
    </row>
    <row r="126" spans="1:19" outlineLevel="1">
      <c r="A126" s="847" t="s">
        <v>107</v>
      </c>
      <c r="B126" s="829" t="s">
        <v>4701</v>
      </c>
      <c r="C126" s="839">
        <v>43453</v>
      </c>
      <c r="D126" s="829" t="s">
        <v>4744</v>
      </c>
      <c r="E126" s="830" t="s">
        <v>1894</v>
      </c>
      <c r="F126" s="831">
        <v>74352</v>
      </c>
      <c r="G126" s="832">
        <v>1.97</v>
      </c>
      <c r="H126" s="829">
        <v>2.52</v>
      </c>
      <c r="I126" s="829" t="s">
        <v>322</v>
      </c>
      <c r="J126" s="1300">
        <v>2.52</v>
      </c>
      <c r="K126" s="847" t="s">
        <v>694</v>
      </c>
      <c r="L126" s="1315" t="s">
        <v>4820</v>
      </c>
      <c r="M126" s="833" t="s">
        <v>661</v>
      </c>
      <c r="N126" s="833" t="s">
        <v>352</v>
      </c>
      <c r="O126" s="833" t="s">
        <v>1891</v>
      </c>
      <c r="P126" s="833"/>
      <c r="Q126" s="833" t="s">
        <v>5</v>
      </c>
      <c r="R126" s="833" t="s">
        <v>323</v>
      </c>
      <c r="S126" s="1317" t="s">
        <v>652</v>
      </c>
    </row>
    <row r="127" spans="1:19" outlineLevel="1">
      <c r="A127" s="847" t="s">
        <v>107</v>
      </c>
      <c r="B127" s="829" t="s">
        <v>4701</v>
      </c>
      <c r="C127" s="839">
        <v>43453</v>
      </c>
      <c r="D127" s="829" t="s">
        <v>4744</v>
      </c>
      <c r="E127" s="830" t="s">
        <v>1894</v>
      </c>
      <c r="F127" s="831">
        <v>74352</v>
      </c>
      <c r="G127" s="832">
        <v>1.83</v>
      </c>
      <c r="H127" s="829">
        <v>2.34</v>
      </c>
      <c r="I127" s="829" t="s">
        <v>322</v>
      </c>
      <c r="J127" s="1300">
        <v>2.34</v>
      </c>
      <c r="K127" s="847" t="s">
        <v>694</v>
      </c>
      <c r="L127" s="1315" t="s">
        <v>4820</v>
      </c>
      <c r="M127" s="833" t="s">
        <v>661</v>
      </c>
      <c r="N127" s="833" t="s">
        <v>352</v>
      </c>
      <c r="O127" s="833" t="s">
        <v>1891</v>
      </c>
      <c r="P127" s="833"/>
      <c r="Q127" s="833" t="s">
        <v>5</v>
      </c>
      <c r="R127" s="833" t="s">
        <v>323</v>
      </c>
      <c r="S127" s="1317" t="s">
        <v>652</v>
      </c>
    </row>
    <row r="128" spans="1:19">
      <c r="A128" s="847" t="s">
        <v>107</v>
      </c>
      <c r="B128" s="829" t="s">
        <v>4701</v>
      </c>
      <c r="C128" s="839">
        <v>43465</v>
      </c>
      <c r="D128" s="829" t="s">
        <v>4822</v>
      </c>
      <c r="E128" s="830" t="s">
        <v>1893</v>
      </c>
      <c r="F128" s="831">
        <v>74352</v>
      </c>
      <c r="G128" s="832">
        <v>27.48</v>
      </c>
      <c r="H128" s="829">
        <v>35.090000000000003</v>
      </c>
      <c r="I128" s="829" t="s">
        <v>322</v>
      </c>
      <c r="J128" s="1300">
        <v>35.090000000000003</v>
      </c>
      <c r="K128" s="847" t="s">
        <v>694</v>
      </c>
      <c r="L128" s="1315" t="s">
        <v>4820</v>
      </c>
      <c r="M128" s="833" t="s">
        <v>661</v>
      </c>
      <c r="N128" s="833" t="s">
        <v>352</v>
      </c>
      <c r="O128" s="833" t="s">
        <v>1891</v>
      </c>
      <c r="P128" s="833"/>
      <c r="Q128" s="833" t="s">
        <v>5</v>
      </c>
      <c r="R128" s="833" t="s">
        <v>323</v>
      </c>
      <c r="S128" s="1317" t="s">
        <v>652</v>
      </c>
    </row>
    <row r="129" spans="1:19" outlineLevel="1" collapsed="1">
      <c r="A129" s="847" t="s">
        <v>107</v>
      </c>
      <c r="B129" s="829" t="s">
        <v>4701</v>
      </c>
      <c r="C129" s="839">
        <v>43465</v>
      </c>
      <c r="D129" s="829" t="s">
        <v>4821</v>
      </c>
      <c r="E129" s="830" t="s">
        <v>1893</v>
      </c>
      <c r="F129" s="831">
        <v>74352</v>
      </c>
      <c r="G129" s="832">
        <v>27.48</v>
      </c>
      <c r="H129" s="829">
        <v>35.090000000000003</v>
      </c>
      <c r="I129" s="829" t="s">
        <v>322</v>
      </c>
      <c r="J129" s="1300">
        <v>35.090000000000003</v>
      </c>
      <c r="K129" s="847" t="s">
        <v>694</v>
      </c>
      <c r="L129" s="1315" t="s">
        <v>4820</v>
      </c>
      <c r="M129" s="833" t="s">
        <v>661</v>
      </c>
      <c r="N129" s="833" t="s">
        <v>352</v>
      </c>
      <c r="O129" s="833" t="s">
        <v>1891</v>
      </c>
      <c r="P129" s="833"/>
      <c r="Q129" s="833" t="s">
        <v>5</v>
      </c>
      <c r="R129" s="833" t="s">
        <v>323</v>
      </c>
      <c r="S129" s="1317" t="s">
        <v>652</v>
      </c>
    </row>
    <row r="130" spans="1:19" outlineLevel="1">
      <c r="A130" s="842" t="s">
        <v>647</v>
      </c>
      <c r="B130" s="842"/>
      <c r="C130" s="842"/>
      <c r="D130" s="842"/>
      <c r="E130" s="843"/>
      <c r="F130" s="844"/>
      <c r="G130" s="845">
        <f>SUM(G122:G129)</f>
        <v>2315.56</v>
      </c>
      <c r="H130" s="846">
        <f>SUM(H122:H129)</f>
        <v>2956.7700000000004</v>
      </c>
      <c r="I130" s="842"/>
      <c r="J130" s="1316"/>
      <c r="K130" s="842"/>
      <c r="L130" s="843"/>
      <c r="M130" s="842"/>
      <c r="N130" s="842"/>
      <c r="O130" s="842"/>
      <c r="P130" s="842"/>
      <c r="Q130" s="842"/>
      <c r="R130" s="842"/>
      <c r="S130" s="842"/>
    </row>
    <row r="131" spans="1:19" outlineLevel="1">
      <c r="A131" s="847" t="s">
        <v>109</v>
      </c>
      <c r="B131" s="829" t="s">
        <v>4701</v>
      </c>
      <c r="C131" s="839">
        <v>43465</v>
      </c>
      <c r="D131" s="829" t="s">
        <v>4816</v>
      </c>
      <c r="E131" s="830" t="s">
        <v>707</v>
      </c>
      <c r="F131" s="831">
        <v>74352</v>
      </c>
      <c r="G131" s="832">
        <v>918.26</v>
      </c>
      <c r="H131" s="829">
        <v>1172.54</v>
      </c>
      <c r="I131" s="829" t="s">
        <v>322</v>
      </c>
      <c r="J131" s="1300">
        <v>1172.54</v>
      </c>
      <c r="K131" s="847" t="s">
        <v>650</v>
      </c>
      <c r="L131" s="1315" t="s">
        <v>4748</v>
      </c>
      <c r="M131" s="833" t="s">
        <v>661</v>
      </c>
      <c r="N131" s="833" t="s">
        <v>352</v>
      </c>
      <c r="O131" s="833" t="s">
        <v>674</v>
      </c>
      <c r="P131" s="833"/>
      <c r="Q131" s="833" t="s">
        <v>5</v>
      </c>
      <c r="R131" s="833" t="s">
        <v>323</v>
      </c>
      <c r="S131" s="1317" t="s">
        <v>652</v>
      </c>
    </row>
    <row r="132" spans="1:19" outlineLevel="1">
      <c r="A132" s="847" t="s">
        <v>109</v>
      </c>
      <c r="B132" s="829" t="s">
        <v>4701</v>
      </c>
      <c r="C132" s="839">
        <v>43465</v>
      </c>
      <c r="D132" s="829" t="s">
        <v>4817</v>
      </c>
      <c r="E132" s="830" t="s">
        <v>709</v>
      </c>
      <c r="F132" s="831">
        <v>74352</v>
      </c>
      <c r="G132" s="832">
        <v>58.88</v>
      </c>
      <c r="H132" s="829">
        <v>75.19</v>
      </c>
      <c r="I132" s="829" t="s">
        <v>322</v>
      </c>
      <c r="J132" s="1300">
        <v>75.180000000000007</v>
      </c>
      <c r="K132" s="847" t="s">
        <v>656</v>
      </c>
      <c r="L132" s="1315" t="s">
        <v>4751</v>
      </c>
      <c r="M132" s="833" t="s">
        <v>661</v>
      </c>
      <c r="N132" s="833" t="s">
        <v>352</v>
      </c>
      <c r="O132" s="833" t="s">
        <v>674</v>
      </c>
      <c r="P132" s="833"/>
      <c r="Q132" s="833" t="s">
        <v>5</v>
      </c>
      <c r="R132" s="833" t="s">
        <v>323</v>
      </c>
      <c r="S132" s="1317" t="s">
        <v>652</v>
      </c>
    </row>
    <row r="133" spans="1:19" outlineLevel="1">
      <c r="A133" s="847" t="s">
        <v>109</v>
      </c>
      <c r="B133" s="829" t="s">
        <v>4701</v>
      </c>
      <c r="C133" s="839">
        <v>43465</v>
      </c>
      <c r="D133" s="829" t="s">
        <v>4818</v>
      </c>
      <c r="E133" s="830" t="s">
        <v>707</v>
      </c>
      <c r="F133" s="831">
        <v>74352</v>
      </c>
      <c r="G133" s="832">
        <v>891.63</v>
      </c>
      <c r="H133" s="829">
        <v>1138.54</v>
      </c>
      <c r="I133" s="829" t="s">
        <v>322</v>
      </c>
      <c r="J133" s="1300">
        <v>1138.54</v>
      </c>
      <c r="K133" s="847" t="s">
        <v>656</v>
      </c>
      <c r="L133" s="1315" t="s">
        <v>4751</v>
      </c>
      <c r="M133" s="833" t="s">
        <v>661</v>
      </c>
      <c r="N133" s="833" t="s">
        <v>352</v>
      </c>
      <c r="O133" s="833" t="s">
        <v>674</v>
      </c>
      <c r="P133" s="833"/>
      <c r="Q133" s="833" t="s">
        <v>5</v>
      </c>
      <c r="R133" s="833" t="s">
        <v>323</v>
      </c>
      <c r="S133" s="1317" t="s">
        <v>652</v>
      </c>
    </row>
    <row r="134" spans="1:19" outlineLevel="1" collapsed="1">
      <c r="A134" s="847" t="s">
        <v>109</v>
      </c>
      <c r="B134" s="829" t="s">
        <v>4701</v>
      </c>
      <c r="C134" s="839">
        <v>43465</v>
      </c>
      <c r="D134" s="829" t="s">
        <v>4819</v>
      </c>
      <c r="E134" s="830" t="s">
        <v>709</v>
      </c>
      <c r="F134" s="831">
        <v>74352</v>
      </c>
      <c r="G134" s="832">
        <v>58.88</v>
      </c>
      <c r="H134" s="829">
        <v>75.19</v>
      </c>
      <c r="I134" s="829" t="s">
        <v>322</v>
      </c>
      <c r="J134" s="1300">
        <v>75.180000000000007</v>
      </c>
      <c r="K134" s="847" t="s">
        <v>656</v>
      </c>
      <c r="L134" s="1315" t="s">
        <v>4751</v>
      </c>
      <c r="M134" s="833" t="s">
        <v>661</v>
      </c>
      <c r="N134" s="833" t="s">
        <v>352</v>
      </c>
      <c r="O134" s="833" t="s">
        <v>674</v>
      </c>
      <c r="P134" s="833"/>
      <c r="Q134" s="833" t="s">
        <v>5</v>
      </c>
      <c r="R134" s="833" t="s">
        <v>323</v>
      </c>
      <c r="S134" s="1317" t="s">
        <v>652</v>
      </c>
    </row>
    <row r="135" spans="1:19" outlineLevel="1">
      <c r="A135" s="847" t="s">
        <v>109</v>
      </c>
      <c r="B135" s="829" t="s">
        <v>4701</v>
      </c>
      <c r="C135" s="839">
        <v>43465</v>
      </c>
      <c r="D135" s="829" t="s">
        <v>4821</v>
      </c>
      <c r="E135" s="830" t="s">
        <v>710</v>
      </c>
      <c r="F135" s="831">
        <v>74352</v>
      </c>
      <c r="G135" s="832">
        <v>20.78</v>
      </c>
      <c r="H135" s="829">
        <v>26.54</v>
      </c>
      <c r="I135" s="829" t="s">
        <v>322</v>
      </c>
      <c r="J135" s="1300">
        <v>26.53</v>
      </c>
      <c r="K135" s="847" t="s">
        <v>694</v>
      </c>
      <c r="L135" s="1315" t="s">
        <v>4820</v>
      </c>
      <c r="M135" s="833" t="s">
        <v>661</v>
      </c>
      <c r="N135" s="833" t="s">
        <v>352</v>
      </c>
      <c r="O135" s="833" t="s">
        <v>674</v>
      </c>
      <c r="P135" s="833"/>
      <c r="Q135" s="833" t="s">
        <v>5</v>
      </c>
      <c r="R135" s="833" t="s">
        <v>323</v>
      </c>
      <c r="S135" s="1317" t="s">
        <v>652</v>
      </c>
    </row>
    <row r="136" spans="1:19" outlineLevel="1">
      <c r="A136" s="847" t="s">
        <v>109</v>
      </c>
      <c r="B136" s="829" t="s">
        <v>4701</v>
      </c>
      <c r="C136" s="839">
        <v>43465</v>
      </c>
      <c r="D136" s="829" t="s">
        <v>4822</v>
      </c>
      <c r="E136" s="830" t="s">
        <v>710</v>
      </c>
      <c r="F136" s="831">
        <v>74352</v>
      </c>
      <c r="G136" s="832">
        <v>20.78</v>
      </c>
      <c r="H136" s="829">
        <v>26.54</v>
      </c>
      <c r="I136" s="829" t="s">
        <v>322</v>
      </c>
      <c r="J136" s="1300">
        <v>26.53</v>
      </c>
      <c r="K136" s="847" t="s">
        <v>694</v>
      </c>
      <c r="L136" s="1315" t="s">
        <v>4820</v>
      </c>
      <c r="M136" s="833" t="s">
        <v>661</v>
      </c>
      <c r="N136" s="833" t="s">
        <v>352</v>
      </c>
      <c r="O136" s="833" t="s">
        <v>674</v>
      </c>
      <c r="P136" s="833"/>
      <c r="Q136" s="833" t="s">
        <v>5</v>
      </c>
      <c r="R136" s="833" t="s">
        <v>323</v>
      </c>
      <c r="S136" s="1317" t="s">
        <v>652</v>
      </c>
    </row>
    <row r="137" spans="1:19">
      <c r="A137" s="847" t="s">
        <v>109</v>
      </c>
      <c r="B137" s="829" t="s">
        <v>4701</v>
      </c>
      <c r="C137" s="839">
        <v>43453</v>
      </c>
      <c r="D137" s="829" t="s">
        <v>4744</v>
      </c>
      <c r="E137" s="830" t="s">
        <v>711</v>
      </c>
      <c r="F137" s="831">
        <v>74352</v>
      </c>
      <c r="G137" s="832">
        <v>1.39</v>
      </c>
      <c r="H137" s="829">
        <v>1.77</v>
      </c>
      <c r="I137" s="829" t="s">
        <v>322</v>
      </c>
      <c r="J137" s="1300">
        <v>1.77</v>
      </c>
      <c r="K137" s="847" t="s">
        <v>694</v>
      </c>
      <c r="L137" s="1315" t="s">
        <v>4820</v>
      </c>
      <c r="M137" s="833" t="s">
        <v>661</v>
      </c>
      <c r="N137" s="833" t="s">
        <v>352</v>
      </c>
      <c r="O137" s="833" t="s">
        <v>674</v>
      </c>
      <c r="P137" s="833"/>
      <c r="Q137" s="833" t="s">
        <v>5</v>
      </c>
      <c r="R137" s="833" t="s">
        <v>323</v>
      </c>
      <c r="S137" s="1317" t="s">
        <v>652</v>
      </c>
    </row>
    <row r="138" spans="1:19" outlineLevel="1">
      <c r="A138" s="847" t="s">
        <v>109</v>
      </c>
      <c r="B138" s="829" t="s">
        <v>4701</v>
      </c>
      <c r="C138" s="839">
        <v>43453</v>
      </c>
      <c r="D138" s="829" t="s">
        <v>4744</v>
      </c>
      <c r="E138" s="830" t="s">
        <v>2511</v>
      </c>
      <c r="F138" s="831">
        <v>74352</v>
      </c>
      <c r="G138" s="832">
        <v>1.39</v>
      </c>
      <c r="H138" s="829">
        <v>1.77</v>
      </c>
      <c r="I138" s="829" t="s">
        <v>322</v>
      </c>
      <c r="J138" s="1300">
        <v>1.77</v>
      </c>
      <c r="K138" s="847" t="s">
        <v>694</v>
      </c>
      <c r="L138" s="1315" t="s">
        <v>4820</v>
      </c>
      <c r="M138" s="833" t="s">
        <v>661</v>
      </c>
      <c r="N138" s="833" t="s">
        <v>352</v>
      </c>
      <c r="O138" s="833" t="s">
        <v>674</v>
      </c>
      <c r="P138" s="833"/>
      <c r="Q138" s="833" t="s">
        <v>5</v>
      </c>
      <c r="R138" s="833" t="s">
        <v>323</v>
      </c>
      <c r="S138" s="1317" t="s">
        <v>652</v>
      </c>
    </row>
    <row r="139" spans="1:19" outlineLevel="1">
      <c r="A139" s="842" t="s">
        <v>647</v>
      </c>
      <c r="B139" s="842"/>
      <c r="C139" s="842"/>
      <c r="D139" s="842"/>
      <c r="E139" s="843"/>
      <c r="F139" s="844"/>
      <c r="G139" s="845">
        <f>SUM(G131:G138)</f>
        <v>1971.9900000000002</v>
      </c>
      <c r="H139" s="846">
        <f>SUM(H131:H138)</f>
        <v>2518.08</v>
      </c>
      <c r="I139" s="842"/>
      <c r="J139" s="1316"/>
      <c r="K139" s="842"/>
      <c r="L139" s="843"/>
      <c r="M139" s="842"/>
      <c r="N139" s="842"/>
      <c r="O139" s="842"/>
      <c r="P139" s="842"/>
      <c r="Q139" s="842"/>
      <c r="R139" s="842"/>
      <c r="S139" s="842"/>
    </row>
    <row r="140" spans="1:19" outlineLevel="1" collapsed="1">
      <c r="A140" s="847" t="s">
        <v>110</v>
      </c>
      <c r="B140" s="829" t="s">
        <v>4701</v>
      </c>
      <c r="C140" s="839">
        <v>43465</v>
      </c>
      <c r="D140" s="829" t="s">
        <v>4816</v>
      </c>
      <c r="E140" s="830" t="s">
        <v>707</v>
      </c>
      <c r="F140" s="831">
        <v>74352</v>
      </c>
      <c r="G140" s="832">
        <v>918.26</v>
      </c>
      <c r="H140" s="829">
        <v>1172.54</v>
      </c>
      <c r="I140" s="829" t="s">
        <v>322</v>
      </c>
      <c r="J140" s="1300">
        <v>1172.54</v>
      </c>
      <c r="K140" s="847" t="s">
        <v>650</v>
      </c>
      <c r="L140" s="1315" t="s">
        <v>4748</v>
      </c>
      <c r="M140" s="833" t="s">
        <v>661</v>
      </c>
      <c r="N140" s="833" t="s">
        <v>352</v>
      </c>
      <c r="O140" s="833" t="s">
        <v>674</v>
      </c>
      <c r="P140" s="833"/>
      <c r="Q140" s="833" t="s">
        <v>5</v>
      </c>
      <c r="R140" s="833" t="s">
        <v>323</v>
      </c>
      <c r="S140" s="1317" t="s">
        <v>652</v>
      </c>
    </row>
    <row r="141" spans="1:19" outlineLevel="1" collapsed="1">
      <c r="A141" s="847" t="s">
        <v>110</v>
      </c>
      <c r="B141" s="829" t="s">
        <v>4701</v>
      </c>
      <c r="C141" s="839">
        <v>43465</v>
      </c>
      <c r="D141" s="829" t="s">
        <v>4817</v>
      </c>
      <c r="E141" s="830" t="s">
        <v>709</v>
      </c>
      <c r="F141" s="831">
        <v>74352</v>
      </c>
      <c r="G141" s="832">
        <v>58.88</v>
      </c>
      <c r="H141" s="829">
        <v>75.19</v>
      </c>
      <c r="I141" s="829" t="s">
        <v>322</v>
      </c>
      <c r="J141" s="1300">
        <v>75.180000000000007</v>
      </c>
      <c r="K141" s="847" t="s">
        <v>656</v>
      </c>
      <c r="L141" s="1315" t="s">
        <v>4751</v>
      </c>
      <c r="M141" s="833" t="s">
        <v>661</v>
      </c>
      <c r="N141" s="833" t="s">
        <v>352</v>
      </c>
      <c r="O141" s="833" t="s">
        <v>674</v>
      </c>
      <c r="P141" s="833"/>
      <c r="Q141" s="833" t="s">
        <v>5</v>
      </c>
      <c r="R141" s="833" t="s">
        <v>323</v>
      </c>
      <c r="S141" s="1317" t="s">
        <v>652</v>
      </c>
    </row>
    <row r="142" spans="1:19" outlineLevel="1">
      <c r="A142" s="847" t="s">
        <v>110</v>
      </c>
      <c r="B142" s="829" t="s">
        <v>4701</v>
      </c>
      <c r="C142" s="839">
        <v>43465</v>
      </c>
      <c r="D142" s="829" t="s">
        <v>4819</v>
      </c>
      <c r="E142" s="830" t="s">
        <v>709</v>
      </c>
      <c r="F142" s="831">
        <v>74352</v>
      </c>
      <c r="G142" s="832">
        <v>58.88</v>
      </c>
      <c r="H142" s="829">
        <v>75.19</v>
      </c>
      <c r="I142" s="829" t="s">
        <v>322</v>
      </c>
      <c r="J142" s="1300">
        <v>75.180000000000007</v>
      </c>
      <c r="K142" s="847" t="s">
        <v>656</v>
      </c>
      <c r="L142" s="1315" t="s">
        <v>4751</v>
      </c>
      <c r="M142" s="833" t="s">
        <v>661</v>
      </c>
      <c r="N142" s="833" t="s">
        <v>352</v>
      </c>
      <c r="O142" s="833" t="s">
        <v>674</v>
      </c>
      <c r="P142" s="833"/>
      <c r="Q142" s="833" t="s">
        <v>5</v>
      </c>
      <c r="R142" s="833" t="s">
        <v>323</v>
      </c>
      <c r="S142" s="1317" t="s">
        <v>652</v>
      </c>
    </row>
    <row r="143" spans="1:19" outlineLevel="1">
      <c r="A143" s="847" t="s">
        <v>110</v>
      </c>
      <c r="B143" s="829" t="s">
        <v>4701</v>
      </c>
      <c r="C143" s="839">
        <v>43465</v>
      </c>
      <c r="D143" s="829" t="s">
        <v>4818</v>
      </c>
      <c r="E143" s="830" t="s">
        <v>4823</v>
      </c>
      <c r="F143" s="831">
        <v>74352</v>
      </c>
      <c r="G143" s="832">
        <v>891.63</v>
      </c>
      <c r="H143" s="829">
        <v>1138.54</v>
      </c>
      <c r="I143" s="829" t="s">
        <v>322</v>
      </c>
      <c r="J143" s="1300">
        <v>1138.54</v>
      </c>
      <c r="K143" s="847" t="s">
        <v>656</v>
      </c>
      <c r="L143" s="1315" t="s">
        <v>4751</v>
      </c>
      <c r="M143" s="833" t="s">
        <v>661</v>
      </c>
      <c r="N143" s="833" t="s">
        <v>352</v>
      </c>
      <c r="O143" s="833" t="s">
        <v>674</v>
      </c>
      <c r="P143" s="833"/>
      <c r="Q143" s="833" t="s">
        <v>5</v>
      </c>
      <c r="R143" s="833" t="s">
        <v>323</v>
      </c>
      <c r="S143" s="1317" t="s">
        <v>652</v>
      </c>
    </row>
    <row r="144" spans="1:19" outlineLevel="1">
      <c r="A144" s="847" t="s">
        <v>110</v>
      </c>
      <c r="B144" s="829" t="s">
        <v>4701</v>
      </c>
      <c r="C144" s="839">
        <v>43453</v>
      </c>
      <c r="D144" s="829" t="s">
        <v>4744</v>
      </c>
      <c r="E144" s="830" t="s">
        <v>2511</v>
      </c>
      <c r="F144" s="831">
        <v>74352</v>
      </c>
      <c r="G144" s="832">
        <v>1.39</v>
      </c>
      <c r="H144" s="829">
        <v>1.77</v>
      </c>
      <c r="I144" s="829" t="s">
        <v>322</v>
      </c>
      <c r="J144" s="1300">
        <v>1.77</v>
      </c>
      <c r="K144" s="847" t="s">
        <v>694</v>
      </c>
      <c r="L144" s="1315" t="s">
        <v>4820</v>
      </c>
      <c r="M144" s="833" t="s">
        <v>661</v>
      </c>
      <c r="N144" s="833" t="s">
        <v>352</v>
      </c>
      <c r="O144" s="833" t="s">
        <v>674</v>
      </c>
      <c r="P144" s="833"/>
      <c r="Q144" s="833" t="s">
        <v>5</v>
      </c>
      <c r="R144" s="833" t="s">
        <v>323</v>
      </c>
      <c r="S144" s="1317" t="s">
        <v>652</v>
      </c>
    </row>
    <row r="145" spans="1:19" outlineLevel="1" collapsed="1">
      <c r="A145" s="847" t="s">
        <v>110</v>
      </c>
      <c r="B145" s="829" t="s">
        <v>4701</v>
      </c>
      <c r="C145" s="839">
        <v>43453</v>
      </c>
      <c r="D145" s="829" t="s">
        <v>4744</v>
      </c>
      <c r="E145" s="830" t="s">
        <v>711</v>
      </c>
      <c r="F145" s="831">
        <v>74352</v>
      </c>
      <c r="G145" s="832">
        <v>1.39</v>
      </c>
      <c r="H145" s="829">
        <v>1.77</v>
      </c>
      <c r="I145" s="829" t="s">
        <v>322</v>
      </c>
      <c r="J145" s="1300">
        <v>1.77</v>
      </c>
      <c r="K145" s="847" t="s">
        <v>694</v>
      </c>
      <c r="L145" s="1315" t="s">
        <v>4820</v>
      </c>
      <c r="M145" s="833" t="s">
        <v>661</v>
      </c>
      <c r="N145" s="833" t="s">
        <v>352</v>
      </c>
      <c r="O145" s="833" t="s">
        <v>674</v>
      </c>
      <c r="P145" s="833"/>
      <c r="Q145" s="833" t="s">
        <v>5</v>
      </c>
      <c r="R145" s="833" t="s">
        <v>323</v>
      </c>
      <c r="S145" s="1317" t="s">
        <v>652</v>
      </c>
    </row>
    <row r="146" spans="1:19" s="848" customFormat="1" outlineLevel="1" collapsed="1">
      <c r="A146" s="847" t="s">
        <v>110</v>
      </c>
      <c r="B146" s="829" t="s">
        <v>4701</v>
      </c>
      <c r="C146" s="839">
        <v>43465</v>
      </c>
      <c r="D146" s="829" t="s">
        <v>4822</v>
      </c>
      <c r="E146" s="830" t="s">
        <v>710</v>
      </c>
      <c r="F146" s="831">
        <v>74352</v>
      </c>
      <c r="G146" s="832">
        <v>20.78</v>
      </c>
      <c r="H146" s="829">
        <v>26.54</v>
      </c>
      <c r="I146" s="829" t="s">
        <v>322</v>
      </c>
      <c r="J146" s="1300">
        <v>26.53</v>
      </c>
      <c r="K146" s="847" t="s">
        <v>694</v>
      </c>
      <c r="L146" s="1315" t="s">
        <v>4820</v>
      </c>
      <c r="M146" s="833" t="s">
        <v>661</v>
      </c>
      <c r="N146" s="833" t="s">
        <v>352</v>
      </c>
      <c r="O146" s="833" t="s">
        <v>674</v>
      </c>
      <c r="P146" s="833"/>
      <c r="Q146" s="833" t="s">
        <v>5</v>
      </c>
      <c r="R146" s="833" t="s">
        <v>323</v>
      </c>
      <c r="S146" s="1317" t="s">
        <v>652</v>
      </c>
    </row>
    <row r="147" spans="1:19">
      <c r="A147" s="847" t="s">
        <v>110</v>
      </c>
      <c r="B147" s="829" t="s">
        <v>4701</v>
      </c>
      <c r="C147" s="839">
        <v>43465</v>
      </c>
      <c r="D147" s="829" t="s">
        <v>4821</v>
      </c>
      <c r="E147" s="830" t="s">
        <v>710</v>
      </c>
      <c r="F147" s="831">
        <v>74352</v>
      </c>
      <c r="G147" s="832">
        <v>20.78</v>
      </c>
      <c r="H147" s="829">
        <v>26.54</v>
      </c>
      <c r="I147" s="829" t="s">
        <v>322</v>
      </c>
      <c r="J147" s="1300">
        <v>26.53</v>
      </c>
      <c r="K147" s="847" t="s">
        <v>694</v>
      </c>
      <c r="L147" s="1315" t="s">
        <v>4820</v>
      </c>
      <c r="M147" s="833" t="s">
        <v>661</v>
      </c>
      <c r="N147" s="833" t="s">
        <v>352</v>
      </c>
      <c r="O147" s="833" t="s">
        <v>674</v>
      </c>
      <c r="P147" s="833"/>
      <c r="Q147" s="833" t="s">
        <v>5</v>
      </c>
      <c r="R147" s="833" t="s">
        <v>323</v>
      </c>
      <c r="S147" s="1317" t="s">
        <v>652</v>
      </c>
    </row>
    <row r="148" spans="1:19" outlineLevel="1" collapsed="1">
      <c r="A148" s="847" t="s">
        <v>110</v>
      </c>
      <c r="B148" s="829" t="s">
        <v>4701</v>
      </c>
      <c r="C148" s="839">
        <v>43368</v>
      </c>
      <c r="D148" s="829" t="s">
        <v>4824</v>
      </c>
      <c r="E148" s="830" t="s">
        <v>4140</v>
      </c>
      <c r="F148" s="831">
        <v>74416</v>
      </c>
      <c r="G148" s="832">
        <v>38.869999999999997</v>
      </c>
      <c r="H148" s="829">
        <v>50.4</v>
      </c>
      <c r="I148" s="829" t="s">
        <v>322</v>
      </c>
      <c r="J148" s="1300">
        <v>50.4</v>
      </c>
      <c r="K148" s="847" t="s">
        <v>893</v>
      </c>
      <c r="L148" s="1315" t="s">
        <v>4825</v>
      </c>
      <c r="M148" s="833" t="s">
        <v>661</v>
      </c>
      <c r="N148" s="833" t="s">
        <v>352</v>
      </c>
      <c r="O148" s="833"/>
      <c r="P148" s="833"/>
      <c r="Q148" s="833" t="s">
        <v>5</v>
      </c>
      <c r="R148" s="833" t="s">
        <v>323</v>
      </c>
      <c r="S148" s="1317" t="s">
        <v>652</v>
      </c>
    </row>
    <row r="149" spans="1:19" outlineLevel="1">
      <c r="A149" s="842" t="s">
        <v>647</v>
      </c>
      <c r="B149" s="842"/>
      <c r="C149" s="842"/>
      <c r="D149" s="842"/>
      <c r="E149" s="843"/>
      <c r="F149" s="844"/>
      <c r="G149" s="845">
        <f>SUM(G140:G148)</f>
        <v>2010.8600000000001</v>
      </c>
      <c r="H149" s="846">
        <f>SUM(H140:H148)</f>
        <v>2568.48</v>
      </c>
      <c r="I149" s="842"/>
      <c r="J149" s="1316"/>
      <c r="K149" s="842"/>
      <c r="L149" s="843"/>
      <c r="M149" s="842"/>
      <c r="N149" s="842"/>
      <c r="O149" s="842"/>
      <c r="P149" s="842"/>
      <c r="Q149" s="842"/>
      <c r="R149" s="842"/>
      <c r="S149" s="842"/>
    </row>
    <row r="150" spans="1:19" outlineLevel="1" collapsed="1">
      <c r="A150" s="847" t="s">
        <v>111</v>
      </c>
      <c r="B150" s="829" t="s">
        <v>4701</v>
      </c>
      <c r="C150" s="839">
        <v>43465</v>
      </c>
      <c r="D150" s="829" t="s">
        <v>4816</v>
      </c>
      <c r="E150" s="830" t="s">
        <v>724</v>
      </c>
      <c r="F150" s="831">
        <v>74352</v>
      </c>
      <c r="G150" s="832">
        <v>1207.1099999999999</v>
      </c>
      <c r="H150" s="829">
        <v>1541.38</v>
      </c>
      <c r="I150" s="829" t="s">
        <v>322</v>
      </c>
      <c r="J150" s="1300">
        <v>1541.38</v>
      </c>
      <c r="K150" s="847" t="s">
        <v>650</v>
      </c>
      <c r="L150" s="1315" t="s">
        <v>4748</v>
      </c>
      <c r="M150" s="833" t="s">
        <v>661</v>
      </c>
      <c r="N150" s="833" t="s">
        <v>352</v>
      </c>
      <c r="O150" s="833" t="s">
        <v>725</v>
      </c>
      <c r="P150" s="833"/>
      <c r="Q150" s="833" t="s">
        <v>5</v>
      </c>
      <c r="R150" s="833" t="s">
        <v>323</v>
      </c>
      <c r="S150" s="1317" t="s">
        <v>652</v>
      </c>
    </row>
    <row r="151" spans="1:19" outlineLevel="1">
      <c r="A151" s="847" t="s">
        <v>111</v>
      </c>
      <c r="B151" s="829" t="s">
        <v>4701</v>
      </c>
      <c r="C151" s="839">
        <v>43465</v>
      </c>
      <c r="D151" s="829" t="s">
        <v>4817</v>
      </c>
      <c r="E151" s="830" t="s">
        <v>727</v>
      </c>
      <c r="F151" s="831">
        <v>74352</v>
      </c>
      <c r="G151" s="832">
        <v>77.34</v>
      </c>
      <c r="H151" s="829">
        <v>98.76</v>
      </c>
      <c r="I151" s="829" t="s">
        <v>322</v>
      </c>
      <c r="J151" s="1300">
        <v>98.76</v>
      </c>
      <c r="K151" s="847" t="s">
        <v>656</v>
      </c>
      <c r="L151" s="1315" t="s">
        <v>4751</v>
      </c>
      <c r="M151" s="833" t="s">
        <v>661</v>
      </c>
      <c r="N151" s="833" t="s">
        <v>352</v>
      </c>
      <c r="O151" s="833" t="s">
        <v>725</v>
      </c>
      <c r="P151" s="833"/>
      <c r="Q151" s="833" t="s">
        <v>5</v>
      </c>
      <c r="R151" s="833" t="s">
        <v>323</v>
      </c>
      <c r="S151" s="1317" t="s">
        <v>652</v>
      </c>
    </row>
    <row r="152" spans="1:19" outlineLevel="1" collapsed="1">
      <c r="A152" s="847" t="s">
        <v>111</v>
      </c>
      <c r="B152" s="829" t="s">
        <v>4701</v>
      </c>
      <c r="C152" s="839">
        <v>43465</v>
      </c>
      <c r="D152" s="829" t="s">
        <v>4818</v>
      </c>
      <c r="E152" s="830" t="s">
        <v>724</v>
      </c>
      <c r="F152" s="831">
        <v>74352</v>
      </c>
      <c r="G152" s="832">
        <v>532.44000000000005</v>
      </c>
      <c r="H152" s="829">
        <v>679.88</v>
      </c>
      <c r="I152" s="829" t="s">
        <v>322</v>
      </c>
      <c r="J152" s="1300">
        <v>679.88</v>
      </c>
      <c r="K152" s="847" t="s">
        <v>656</v>
      </c>
      <c r="L152" s="1315" t="s">
        <v>4751</v>
      </c>
      <c r="M152" s="833" t="s">
        <v>661</v>
      </c>
      <c r="N152" s="833" t="s">
        <v>352</v>
      </c>
      <c r="O152" s="833" t="s">
        <v>725</v>
      </c>
      <c r="P152" s="833"/>
      <c r="Q152" s="833" t="s">
        <v>5</v>
      </c>
      <c r="R152" s="833" t="s">
        <v>323</v>
      </c>
      <c r="S152" s="1317" t="s">
        <v>652</v>
      </c>
    </row>
    <row r="153" spans="1:19" outlineLevel="1">
      <c r="A153" s="847" t="s">
        <v>111</v>
      </c>
      <c r="B153" s="829" t="s">
        <v>4701</v>
      </c>
      <c r="C153" s="839">
        <v>43465</v>
      </c>
      <c r="D153" s="829" t="s">
        <v>4819</v>
      </c>
      <c r="E153" s="830" t="s">
        <v>727</v>
      </c>
      <c r="F153" s="831">
        <v>74352</v>
      </c>
      <c r="G153" s="832">
        <v>77.34</v>
      </c>
      <c r="H153" s="829">
        <v>98.76</v>
      </c>
      <c r="I153" s="829" t="s">
        <v>322</v>
      </c>
      <c r="J153" s="1300">
        <v>98.76</v>
      </c>
      <c r="K153" s="847" t="s">
        <v>656</v>
      </c>
      <c r="L153" s="1315" t="s">
        <v>4751</v>
      </c>
      <c r="M153" s="833" t="s">
        <v>661</v>
      </c>
      <c r="N153" s="833" t="s">
        <v>352</v>
      </c>
      <c r="O153" s="833" t="s">
        <v>725</v>
      </c>
      <c r="P153" s="833"/>
      <c r="Q153" s="833" t="s">
        <v>5</v>
      </c>
      <c r="R153" s="833" t="s">
        <v>323</v>
      </c>
      <c r="S153" s="1317" t="s">
        <v>652</v>
      </c>
    </row>
    <row r="154" spans="1:19" outlineLevel="1" collapsed="1">
      <c r="A154" s="847" t="s">
        <v>111</v>
      </c>
      <c r="B154" s="829" t="s">
        <v>4701</v>
      </c>
      <c r="C154" s="839">
        <v>43453</v>
      </c>
      <c r="D154" s="829" t="s">
        <v>4744</v>
      </c>
      <c r="E154" s="830" t="s">
        <v>736</v>
      </c>
      <c r="F154" s="831">
        <v>74352</v>
      </c>
      <c r="G154" s="832">
        <v>1.82</v>
      </c>
      <c r="H154" s="829">
        <v>2.3199999999999998</v>
      </c>
      <c r="I154" s="829" t="s">
        <v>322</v>
      </c>
      <c r="J154" s="1300">
        <v>2.3199999999999998</v>
      </c>
      <c r="K154" s="847" t="s">
        <v>694</v>
      </c>
      <c r="L154" s="1315" t="s">
        <v>4820</v>
      </c>
      <c r="M154" s="833" t="s">
        <v>661</v>
      </c>
      <c r="N154" s="833" t="s">
        <v>352</v>
      </c>
      <c r="O154" s="833" t="s">
        <v>725</v>
      </c>
      <c r="P154" s="833"/>
      <c r="Q154" s="833" t="s">
        <v>5</v>
      </c>
      <c r="R154" s="833" t="s">
        <v>323</v>
      </c>
      <c r="S154" s="1317" t="s">
        <v>652</v>
      </c>
    </row>
    <row r="155" spans="1:19" outlineLevel="1">
      <c r="A155" s="847" t="s">
        <v>111</v>
      </c>
      <c r="B155" s="829" t="s">
        <v>4701</v>
      </c>
      <c r="C155" s="839">
        <v>43453</v>
      </c>
      <c r="D155" s="829" t="s">
        <v>4744</v>
      </c>
      <c r="E155" s="830" t="s">
        <v>736</v>
      </c>
      <c r="F155" s="831">
        <v>74352</v>
      </c>
      <c r="G155" s="832">
        <v>1.82</v>
      </c>
      <c r="H155" s="829">
        <v>2.3199999999999998</v>
      </c>
      <c r="I155" s="829" t="s">
        <v>322</v>
      </c>
      <c r="J155" s="1300">
        <v>2.3199999999999998</v>
      </c>
      <c r="K155" s="847" t="s">
        <v>694</v>
      </c>
      <c r="L155" s="1315" t="s">
        <v>4820</v>
      </c>
      <c r="M155" s="833" t="s">
        <v>661</v>
      </c>
      <c r="N155" s="833" t="s">
        <v>352</v>
      </c>
      <c r="O155" s="833" t="s">
        <v>725</v>
      </c>
      <c r="P155" s="833"/>
      <c r="Q155" s="833" t="s">
        <v>5</v>
      </c>
      <c r="R155" s="833" t="s">
        <v>323</v>
      </c>
      <c r="S155" s="1317" t="s">
        <v>652</v>
      </c>
    </row>
    <row r="156" spans="1:19">
      <c r="A156" s="847" t="s">
        <v>111</v>
      </c>
      <c r="B156" s="829" t="s">
        <v>4701</v>
      </c>
      <c r="C156" s="839">
        <v>43465</v>
      </c>
      <c r="D156" s="829" t="s">
        <v>4822</v>
      </c>
      <c r="E156" s="830" t="s">
        <v>731</v>
      </c>
      <c r="F156" s="831">
        <v>74352</v>
      </c>
      <c r="G156" s="832">
        <v>27.3</v>
      </c>
      <c r="H156" s="829">
        <v>34.86</v>
      </c>
      <c r="I156" s="829" t="s">
        <v>322</v>
      </c>
      <c r="J156" s="1300">
        <v>34.86</v>
      </c>
      <c r="K156" s="847" t="s">
        <v>694</v>
      </c>
      <c r="L156" s="1315" t="s">
        <v>4820</v>
      </c>
      <c r="M156" s="833" t="s">
        <v>661</v>
      </c>
      <c r="N156" s="833" t="s">
        <v>352</v>
      </c>
      <c r="O156" s="833" t="s">
        <v>725</v>
      </c>
      <c r="P156" s="833"/>
      <c r="Q156" s="833" t="s">
        <v>5</v>
      </c>
      <c r="R156" s="833" t="s">
        <v>323</v>
      </c>
      <c r="S156" s="1317" t="s">
        <v>652</v>
      </c>
    </row>
    <row r="157" spans="1:19" outlineLevel="1">
      <c r="A157" s="847" t="s">
        <v>111</v>
      </c>
      <c r="B157" s="829" t="s">
        <v>4701</v>
      </c>
      <c r="C157" s="839">
        <v>43465</v>
      </c>
      <c r="D157" s="829" t="s">
        <v>4821</v>
      </c>
      <c r="E157" s="830" t="s">
        <v>731</v>
      </c>
      <c r="F157" s="831">
        <v>74352</v>
      </c>
      <c r="G157" s="832">
        <v>27.3</v>
      </c>
      <c r="H157" s="829">
        <v>34.86</v>
      </c>
      <c r="I157" s="829" t="s">
        <v>322</v>
      </c>
      <c r="J157" s="1300">
        <v>34.86</v>
      </c>
      <c r="K157" s="847" t="s">
        <v>694</v>
      </c>
      <c r="L157" s="1315" t="s">
        <v>4820</v>
      </c>
      <c r="M157" s="833" t="s">
        <v>661</v>
      </c>
      <c r="N157" s="833" t="s">
        <v>352</v>
      </c>
      <c r="O157" s="833" t="s">
        <v>725</v>
      </c>
      <c r="P157" s="833"/>
      <c r="Q157" s="833" t="s">
        <v>5</v>
      </c>
      <c r="R157" s="833" t="s">
        <v>323</v>
      </c>
      <c r="S157" s="1317" t="s">
        <v>652</v>
      </c>
    </row>
    <row r="158" spans="1:19" outlineLevel="1">
      <c r="A158" s="842" t="s">
        <v>647</v>
      </c>
      <c r="B158" s="842"/>
      <c r="C158" s="842"/>
      <c r="D158" s="842"/>
      <c r="E158" s="843"/>
      <c r="F158" s="844"/>
      <c r="G158" s="845">
        <f>SUM(G150:G157)</f>
        <v>1952.4699999999996</v>
      </c>
      <c r="H158" s="846">
        <f>SUM(H150:H157)</f>
        <v>2493.1400000000008</v>
      </c>
      <c r="I158" s="842"/>
      <c r="J158" s="1316"/>
      <c r="K158" s="842"/>
      <c r="L158" s="843"/>
      <c r="M158" s="842"/>
      <c r="N158" s="842"/>
      <c r="O158" s="842"/>
      <c r="P158" s="842"/>
      <c r="Q158" s="842"/>
      <c r="R158" s="842"/>
      <c r="S158" s="842"/>
    </row>
    <row r="159" spans="1:19" outlineLevel="1" collapsed="1">
      <c r="A159" s="847" t="s">
        <v>113</v>
      </c>
      <c r="B159" s="829" t="s">
        <v>4701</v>
      </c>
      <c r="C159" s="839">
        <v>43465</v>
      </c>
      <c r="D159" s="829" t="s">
        <v>4816</v>
      </c>
      <c r="E159" s="830" t="s">
        <v>745</v>
      </c>
      <c r="F159" s="831">
        <v>74352</v>
      </c>
      <c r="G159" s="832">
        <v>950.44</v>
      </c>
      <c r="H159" s="829">
        <v>1213.6300000000001</v>
      </c>
      <c r="I159" s="829" t="s">
        <v>322</v>
      </c>
      <c r="J159" s="1300">
        <v>1213.6300000000001</v>
      </c>
      <c r="K159" s="847" t="s">
        <v>650</v>
      </c>
      <c r="L159" s="1315" t="s">
        <v>4748</v>
      </c>
      <c r="M159" s="833" t="s">
        <v>661</v>
      </c>
      <c r="N159" s="833" t="s">
        <v>352</v>
      </c>
      <c r="O159" s="833" t="s">
        <v>746</v>
      </c>
      <c r="P159" s="833"/>
      <c r="Q159" s="833" t="s">
        <v>5</v>
      </c>
      <c r="R159" s="833" t="s">
        <v>323</v>
      </c>
      <c r="S159" s="1317" t="s">
        <v>652</v>
      </c>
    </row>
    <row r="160" spans="1:19" outlineLevel="1">
      <c r="A160" s="847" t="s">
        <v>113</v>
      </c>
      <c r="B160" s="829" t="s">
        <v>4701</v>
      </c>
      <c r="C160" s="839">
        <v>43465</v>
      </c>
      <c r="D160" s="829" t="s">
        <v>4817</v>
      </c>
      <c r="E160" s="830" t="s">
        <v>747</v>
      </c>
      <c r="F160" s="831">
        <v>74352</v>
      </c>
      <c r="G160" s="832">
        <v>59.94</v>
      </c>
      <c r="H160" s="829">
        <v>76.540000000000006</v>
      </c>
      <c r="I160" s="829" t="s">
        <v>322</v>
      </c>
      <c r="J160" s="1300">
        <v>76.540000000000006</v>
      </c>
      <c r="K160" s="847" t="s">
        <v>656</v>
      </c>
      <c r="L160" s="1315" t="s">
        <v>4751</v>
      </c>
      <c r="M160" s="833" t="s">
        <v>661</v>
      </c>
      <c r="N160" s="833" t="s">
        <v>352</v>
      </c>
      <c r="O160" s="833" t="s">
        <v>746</v>
      </c>
      <c r="P160" s="833"/>
      <c r="Q160" s="833" t="s">
        <v>5</v>
      </c>
      <c r="R160" s="833" t="s">
        <v>323</v>
      </c>
      <c r="S160" s="1317" t="s">
        <v>652</v>
      </c>
    </row>
    <row r="161" spans="1:19" outlineLevel="1" collapsed="1">
      <c r="A161" s="847" t="s">
        <v>113</v>
      </c>
      <c r="B161" s="829" t="s">
        <v>4701</v>
      </c>
      <c r="C161" s="839">
        <v>43465</v>
      </c>
      <c r="D161" s="829" t="s">
        <v>4819</v>
      </c>
      <c r="E161" s="830" t="s">
        <v>747</v>
      </c>
      <c r="F161" s="831">
        <v>74352</v>
      </c>
      <c r="G161" s="832">
        <v>59.94</v>
      </c>
      <c r="H161" s="829">
        <v>76.540000000000006</v>
      </c>
      <c r="I161" s="829" t="s">
        <v>322</v>
      </c>
      <c r="J161" s="1300">
        <v>76.540000000000006</v>
      </c>
      <c r="K161" s="847" t="s">
        <v>656</v>
      </c>
      <c r="L161" s="1315" t="s">
        <v>4751</v>
      </c>
      <c r="M161" s="833" t="s">
        <v>661</v>
      </c>
      <c r="N161" s="833" t="s">
        <v>352</v>
      </c>
      <c r="O161" s="833" t="s">
        <v>746</v>
      </c>
      <c r="P161" s="833"/>
      <c r="Q161" s="833" t="s">
        <v>5</v>
      </c>
      <c r="R161" s="833" t="s">
        <v>323</v>
      </c>
      <c r="S161" s="1317" t="s">
        <v>652</v>
      </c>
    </row>
    <row r="162" spans="1:19" outlineLevel="1">
      <c r="A162" s="847" t="s">
        <v>113</v>
      </c>
      <c r="B162" s="829" t="s">
        <v>4701</v>
      </c>
      <c r="C162" s="839">
        <v>43465</v>
      </c>
      <c r="D162" s="829" t="s">
        <v>4818</v>
      </c>
      <c r="E162" s="830" t="s">
        <v>745</v>
      </c>
      <c r="F162" s="831">
        <v>74352</v>
      </c>
      <c r="G162" s="832">
        <v>583.98</v>
      </c>
      <c r="H162" s="829">
        <v>745.7</v>
      </c>
      <c r="I162" s="829" t="s">
        <v>322</v>
      </c>
      <c r="J162" s="1300">
        <v>745.69</v>
      </c>
      <c r="K162" s="847" t="s">
        <v>656</v>
      </c>
      <c r="L162" s="1315" t="s">
        <v>4751</v>
      </c>
      <c r="M162" s="833" t="s">
        <v>661</v>
      </c>
      <c r="N162" s="833" t="s">
        <v>352</v>
      </c>
      <c r="O162" s="833" t="s">
        <v>746</v>
      </c>
      <c r="P162" s="833"/>
      <c r="Q162" s="833" t="s">
        <v>5</v>
      </c>
      <c r="R162" s="833" t="s">
        <v>323</v>
      </c>
      <c r="S162" s="1317" t="s">
        <v>652</v>
      </c>
    </row>
    <row r="163" spans="1:19" outlineLevel="1">
      <c r="A163" s="847" t="s">
        <v>113</v>
      </c>
      <c r="B163" s="829" t="s">
        <v>4701</v>
      </c>
      <c r="C163" s="839">
        <v>43465</v>
      </c>
      <c r="D163" s="829" t="s">
        <v>4821</v>
      </c>
      <c r="E163" s="830" t="s">
        <v>748</v>
      </c>
      <c r="F163" s="831">
        <v>74352</v>
      </c>
      <c r="G163" s="832">
        <v>21.16</v>
      </c>
      <c r="H163" s="829">
        <v>27.02</v>
      </c>
      <c r="I163" s="829" t="s">
        <v>322</v>
      </c>
      <c r="J163" s="1300">
        <v>27.02</v>
      </c>
      <c r="K163" s="847" t="s">
        <v>694</v>
      </c>
      <c r="L163" s="1315" t="s">
        <v>4820</v>
      </c>
      <c r="M163" s="833" t="s">
        <v>661</v>
      </c>
      <c r="N163" s="833" t="s">
        <v>352</v>
      </c>
      <c r="O163" s="833" t="s">
        <v>746</v>
      </c>
      <c r="P163" s="833"/>
      <c r="Q163" s="833" t="s">
        <v>5</v>
      </c>
      <c r="R163" s="833" t="s">
        <v>323</v>
      </c>
      <c r="S163" s="1317" t="s">
        <v>652</v>
      </c>
    </row>
    <row r="164" spans="1:19" outlineLevel="1" collapsed="1">
      <c r="A164" s="847" t="s">
        <v>113</v>
      </c>
      <c r="B164" s="829" t="s">
        <v>4701</v>
      </c>
      <c r="C164" s="839">
        <v>43465</v>
      </c>
      <c r="D164" s="829" t="s">
        <v>4822</v>
      </c>
      <c r="E164" s="830" t="s">
        <v>748</v>
      </c>
      <c r="F164" s="831">
        <v>74352</v>
      </c>
      <c r="G164" s="832">
        <v>21.16</v>
      </c>
      <c r="H164" s="829">
        <v>27.02</v>
      </c>
      <c r="I164" s="829" t="s">
        <v>322</v>
      </c>
      <c r="J164" s="1300">
        <v>27.02</v>
      </c>
      <c r="K164" s="847" t="s">
        <v>694</v>
      </c>
      <c r="L164" s="1315" t="s">
        <v>4820</v>
      </c>
      <c r="M164" s="833" t="s">
        <v>661</v>
      </c>
      <c r="N164" s="833" t="s">
        <v>352</v>
      </c>
      <c r="O164" s="833" t="s">
        <v>746</v>
      </c>
      <c r="P164" s="833"/>
      <c r="Q164" s="833" t="s">
        <v>5</v>
      </c>
      <c r="R164" s="833" t="s">
        <v>323</v>
      </c>
      <c r="S164" s="1317" t="s">
        <v>652</v>
      </c>
    </row>
    <row r="165" spans="1:19">
      <c r="A165" s="847" t="s">
        <v>113</v>
      </c>
      <c r="B165" s="829" t="s">
        <v>4701</v>
      </c>
      <c r="C165" s="839">
        <v>43453</v>
      </c>
      <c r="D165" s="829" t="s">
        <v>4744</v>
      </c>
      <c r="E165" s="830" t="s">
        <v>754</v>
      </c>
      <c r="F165" s="831">
        <v>74352</v>
      </c>
      <c r="G165" s="832">
        <v>1.41</v>
      </c>
      <c r="H165" s="829">
        <v>1.8</v>
      </c>
      <c r="I165" s="829" t="s">
        <v>322</v>
      </c>
      <c r="J165" s="1300">
        <v>1.8</v>
      </c>
      <c r="K165" s="847" t="s">
        <v>694</v>
      </c>
      <c r="L165" s="1315" t="s">
        <v>4820</v>
      </c>
      <c r="M165" s="833" t="s">
        <v>661</v>
      </c>
      <c r="N165" s="833" t="s">
        <v>352</v>
      </c>
      <c r="O165" s="833" t="s">
        <v>746</v>
      </c>
      <c r="P165" s="833"/>
      <c r="Q165" s="833" t="s">
        <v>5</v>
      </c>
      <c r="R165" s="833" t="s">
        <v>323</v>
      </c>
      <c r="S165" s="1317" t="s">
        <v>652</v>
      </c>
    </row>
    <row r="166" spans="1:19" outlineLevel="1" collapsed="1">
      <c r="A166" s="847" t="s">
        <v>113</v>
      </c>
      <c r="B166" s="829" t="s">
        <v>4701</v>
      </c>
      <c r="C166" s="839">
        <v>43453</v>
      </c>
      <c r="D166" s="829" t="s">
        <v>4744</v>
      </c>
      <c r="E166" s="830" t="s">
        <v>754</v>
      </c>
      <c r="F166" s="831">
        <v>74352</v>
      </c>
      <c r="G166" s="832">
        <v>1.41</v>
      </c>
      <c r="H166" s="829">
        <v>1.8</v>
      </c>
      <c r="I166" s="829" t="s">
        <v>322</v>
      </c>
      <c r="J166" s="1300">
        <v>1.8</v>
      </c>
      <c r="K166" s="847" t="s">
        <v>694</v>
      </c>
      <c r="L166" s="1315" t="s">
        <v>4820</v>
      </c>
      <c r="M166" s="833" t="s">
        <v>661</v>
      </c>
      <c r="N166" s="833" t="s">
        <v>352</v>
      </c>
      <c r="O166" s="833" t="s">
        <v>746</v>
      </c>
      <c r="P166" s="833"/>
      <c r="Q166" s="833" t="s">
        <v>5</v>
      </c>
      <c r="R166" s="833" t="s">
        <v>323</v>
      </c>
      <c r="S166" s="1317" t="s">
        <v>652</v>
      </c>
    </row>
    <row r="167" spans="1:19" outlineLevel="1">
      <c r="A167" s="842" t="s">
        <v>647</v>
      </c>
      <c r="B167" s="842"/>
      <c r="C167" s="842"/>
      <c r="D167" s="842"/>
      <c r="E167" s="843"/>
      <c r="F167" s="844"/>
      <c r="G167" s="845">
        <f>SUM(G159:G166)</f>
        <v>1699.4400000000005</v>
      </c>
      <c r="H167" s="846">
        <f>SUM(H159:H166)</f>
        <v>2170.0500000000002</v>
      </c>
      <c r="I167" s="842"/>
      <c r="J167" s="1316"/>
      <c r="K167" s="842"/>
      <c r="L167" s="843"/>
      <c r="M167" s="842"/>
      <c r="N167" s="842"/>
      <c r="O167" s="842"/>
      <c r="P167" s="842"/>
      <c r="Q167" s="842"/>
      <c r="R167" s="842"/>
      <c r="S167" s="842"/>
    </row>
    <row r="168" spans="1:19" outlineLevel="1">
      <c r="A168" s="847" t="s">
        <v>114</v>
      </c>
      <c r="B168" s="829" t="s">
        <v>4701</v>
      </c>
      <c r="C168" s="839">
        <v>43465</v>
      </c>
      <c r="D168" s="829" t="s">
        <v>4816</v>
      </c>
      <c r="E168" s="830" t="s">
        <v>798</v>
      </c>
      <c r="F168" s="831">
        <v>74352</v>
      </c>
      <c r="G168" s="832">
        <v>693.12</v>
      </c>
      <c r="H168" s="829">
        <v>885.06</v>
      </c>
      <c r="I168" s="829" t="s">
        <v>322</v>
      </c>
      <c r="J168" s="1300">
        <v>885.06</v>
      </c>
      <c r="K168" s="847" t="s">
        <v>650</v>
      </c>
      <c r="L168" s="1315" t="s">
        <v>4748</v>
      </c>
      <c r="M168" s="833" t="s">
        <v>661</v>
      </c>
      <c r="N168" s="833" t="s">
        <v>352</v>
      </c>
      <c r="O168" s="833" t="s">
        <v>799</v>
      </c>
      <c r="P168" s="833"/>
      <c r="Q168" s="833" t="s">
        <v>5</v>
      </c>
      <c r="R168" s="833" t="s">
        <v>323</v>
      </c>
      <c r="S168" s="1317" t="s">
        <v>652</v>
      </c>
    </row>
    <row r="169" spans="1:19" outlineLevel="1" collapsed="1">
      <c r="A169" s="847" t="s">
        <v>114</v>
      </c>
      <c r="B169" s="829" t="s">
        <v>4701</v>
      </c>
      <c r="C169" s="839">
        <v>43465</v>
      </c>
      <c r="D169" s="829" t="s">
        <v>4817</v>
      </c>
      <c r="E169" s="830" t="s">
        <v>800</v>
      </c>
      <c r="F169" s="831">
        <v>74352</v>
      </c>
      <c r="G169" s="832">
        <v>44.95</v>
      </c>
      <c r="H169" s="829">
        <v>57.4</v>
      </c>
      <c r="I169" s="829" t="s">
        <v>322</v>
      </c>
      <c r="J169" s="1300">
        <v>57.4</v>
      </c>
      <c r="K169" s="847" t="s">
        <v>656</v>
      </c>
      <c r="L169" s="1315" t="s">
        <v>4751</v>
      </c>
      <c r="M169" s="833" t="s">
        <v>661</v>
      </c>
      <c r="N169" s="833" t="s">
        <v>352</v>
      </c>
      <c r="O169" s="833" t="s">
        <v>799</v>
      </c>
      <c r="P169" s="833"/>
      <c r="Q169" s="833" t="s">
        <v>5</v>
      </c>
      <c r="R169" s="833" t="s">
        <v>323</v>
      </c>
      <c r="S169" s="1317" t="s">
        <v>652</v>
      </c>
    </row>
    <row r="170" spans="1:19" outlineLevel="1">
      <c r="A170" s="847" t="s">
        <v>114</v>
      </c>
      <c r="B170" s="829" t="s">
        <v>4701</v>
      </c>
      <c r="C170" s="839">
        <v>43465</v>
      </c>
      <c r="D170" s="829" t="s">
        <v>4818</v>
      </c>
      <c r="E170" s="830" t="s">
        <v>798</v>
      </c>
      <c r="F170" s="831">
        <v>74352</v>
      </c>
      <c r="G170" s="832">
        <v>445.62</v>
      </c>
      <c r="H170" s="829">
        <v>569.02</v>
      </c>
      <c r="I170" s="829" t="s">
        <v>322</v>
      </c>
      <c r="J170" s="1300">
        <v>569.02</v>
      </c>
      <c r="K170" s="847" t="s">
        <v>656</v>
      </c>
      <c r="L170" s="1315" t="s">
        <v>4751</v>
      </c>
      <c r="M170" s="833" t="s">
        <v>661</v>
      </c>
      <c r="N170" s="833" t="s">
        <v>352</v>
      </c>
      <c r="O170" s="833" t="s">
        <v>799</v>
      </c>
      <c r="P170" s="833"/>
      <c r="Q170" s="833" t="s">
        <v>5</v>
      </c>
      <c r="R170" s="833" t="s">
        <v>323</v>
      </c>
      <c r="S170" s="1317" t="s">
        <v>652</v>
      </c>
    </row>
    <row r="171" spans="1:19" outlineLevel="1">
      <c r="A171" s="847" t="s">
        <v>114</v>
      </c>
      <c r="B171" s="829" t="s">
        <v>4701</v>
      </c>
      <c r="C171" s="839">
        <v>43465</v>
      </c>
      <c r="D171" s="829" t="s">
        <v>4819</v>
      </c>
      <c r="E171" s="830" t="s">
        <v>800</v>
      </c>
      <c r="F171" s="831">
        <v>74352</v>
      </c>
      <c r="G171" s="832">
        <v>44.95</v>
      </c>
      <c r="H171" s="829">
        <v>57.4</v>
      </c>
      <c r="I171" s="829" t="s">
        <v>322</v>
      </c>
      <c r="J171" s="1300">
        <v>57.4</v>
      </c>
      <c r="K171" s="847" t="s">
        <v>656</v>
      </c>
      <c r="L171" s="1315" t="s">
        <v>4751</v>
      </c>
      <c r="M171" s="833" t="s">
        <v>661</v>
      </c>
      <c r="N171" s="833" t="s">
        <v>352</v>
      </c>
      <c r="O171" s="833" t="s">
        <v>799</v>
      </c>
      <c r="P171" s="833"/>
      <c r="Q171" s="833" t="s">
        <v>5</v>
      </c>
      <c r="R171" s="833" t="s">
        <v>323</v>
      </c>
      <c r="S171" s="1317" t="s">
        <v>652</v>
      </c>
    </row>
    <row r="172" spans="1:19" outlineLevel="1" collapsed="1">
      <c r="A172" s="847" t="s">
        <v>114</v>
      </c>
      <c r="B172" s="829" t="s">
        <v>4701</v>
      </c>
      <c r="C172" s="839">
        <v>43453</v>
      </c>
      <c r="D172" s="829" t="s">
        <v>4744</v>
      </c>
      <c r="E172" s="830" t="s">
        <v>804</v>
      </c>
      <c r="F172" s="831">
        <v>74352</v>
      </c>
      <c r="G172" s="832">
        <v>1.06</v>
      </c>
      <c r="H172" s="829">
        <v>1.35</v>
      </c>
      <c r="I172" s="829" t="s">
        <v>322</v>
      </c>
      <c r="J172" s="1300">
        <v>1.35</v>
      </c>
      <c r="K172" s="847" t="s">
        <v>694</v>
      </c>
      <c r="L172" s="1315" t="s">
        <v>4820</v>
      </c>
      <c r="M172" s="833" t="s">
        <v>661</v>
      </c>
      <c r="N172" s="833" t="s">
        <v>352</v>
      </c>
      <c r="O172" s="833" t="s">
        <v>799</v>
      </c>
      <c r="P172" s="833"/>
      <c r="Q172" s="833" t="s">
        <v>5</v>
      </c>
      <c r="R172" s="833" t="s">
        <v>323</v>
      </c>
      <c r="S172" s="1317" t="s">
        <v>652</v>
      </c>
    </row>
    <row r="173" spans="1:19" outlineLevel="1">
      <c r="A173" s="847" t="s">
        <v>114</v>
      </c>
      <c r="B173" s="829" t="s">
        <v>4701</v>
      </c>
      <c r="C173" s="839">
        <v>43453</v>
      </c>
      <c r="D173" s="829" t="s">
        <v>4744</v>
      </c>
      <c r="E173" s="830" t="s">
        <v>804</v>
      </c>
      <c r="F173" s="831">
        <v>74352</v>
      </c>
      <c r="G173" s="832">
        <v>1.06</v>
      </c>
      <c r="H173" s="829">
        <v>1.35</v>
      </c>
      <c r="I173" s="829" t="s">
        <v>322</v>
      </c>
      <c r="J173" s="1300">
        <v>1.35</v>
      </c>
      <c r="K173" s="847" t="s">
        <v>694</v>
      </c>
      <c r="L173" s="1315" t="s">
        <v>4820</v>
      </c>
      <c r="M173" s="833" t="s">
        <v>661</v>
      </c>
      <c r="N173" s="833" t="s">
        <v>352</v>
      </c>
      <c r="O173" s="833" t="s">
        <v>799</v>
      </c>
      <c r="P173" s="833"/>
      <c r="Q173" s="833" t="s">
        <v>5</v>
      </c>
      <c r="R173" s="833" t="s">
        <v>323</v>
      </c>
      <c r="S173" s="1317" t="s">
        <v>652</v>
      </c>
    </row>
    <row r="174" spans="1:19">
      <c r="A174" s="847" t="s">
        <v>114</v>
      </c>
      <c r="B174" s="829" t="s">
        <v>4701</v>
      </c>
      <c r="C174" s="839">
        <v>43465</v>
      </c>
      <c r="D174" s="829" t="s">
        <v>4822</v>
      </c>
      <c r="E174" s="830" t="s">
        <v>801</v>
      </c>
      <c r="F174" s="831">
        <v>74352</v>
      </c>
      <c r="G174" s="832">
        <v>15.87</v>
      </c>
      <c r="H174" s="829">
        <v>20.260000000000002</v>
      </c>
      <c r="I174" s="829" t="s">
        <v>322</v>
      </c>
      <c r="J174" s="1300">
        <v>20.260000000000002</v>
      </c>
      <c r="K174" s="847" t="s">
        <v>694</v>
      </c>
      <c r="L174" s="1315" t="s">
        <v>4820</v>
      </c>
      <c r="M174" s="833" t="s">
        <v>661</v>
      </c>
      <c r="N174" s="833" t="s">
        <v>352</v>
      </c>
      <c r="O174" s="833" t="s">
        <v>799</v>
      </c>
      <c r="P174" s="833"/>
      <c r="Q174" s="833" t="s">
        <v>5</v>
      </c>
      <c r="R174" s="833" t="s">
        <v>323</v>
      </c>
      <c r="S174" s="1317" t="s">
        <v>652</v>
      </c>
    </row>
    <row r="175" spans="1:19" outlineLevel="1" collapsed="1">
      <c r="A175" s="847" t="s">
        <v>114</v>
      </c>
      <c r="B175" s="829" t="s">
        <v>4701</v>
      </c>
      <c r="C175" s="839">
        <v>43465</v>
      </c>
      <c r="D175" s="829" t="s">
        <v>4821</v>
      </c>
      <c r="E175" s="830" t="s">
        <v>801</v>
      </c>
      <c r="F175" s="831">
        <v>74352</v>
      </c>
      <c r="G175" s="832">
        <v>15.87</v>
      </c>
      <c r="H175" s="829">
        <v>20.260000000000002</v>
      </c>
      <c r="I175" s="829" t="s">
        <v>322</v>
      </c>
      <c r="J175" s="1300">
        <v>20.260000000000002</v>
      </c>
      <c r="K175" s="847" t="s">
        <v>694</v>
      </c>
      <c r="L175" s="1315" t="s">
        <v>4820</v>
      </c>
      <c r="M175" s="833" t="s">
        <v>661</v>
      </c>
      <c r="N175" s="833" t="s">
        <v>352</v>
      </c>
      <c r="O175" s="833" t="s">
        <v>799</v>
      </c>
      <c r="P175" s="833"/>
      <c r="Q175" s="833" t="s">
        <v>5</v>
      </c>
      <c r="R175" s="833" t="s">
        <v>323</v>
      </c>
      <c r="S175" s="1317" t="s">
        <v>652</v>
      </c>
    </row>
    <row r="176" spans="1:19" outlineLevel="1">
      <c r="A176" s="842" t="s">
        <v>647</v>
      </c>
      <c r="B176" s="842"/>
      <c r="C176" s="842"/>
      <c r="D176" s="842"/>
      <c r="E176" s="843"/>
      <c r="F176" s="844"/>
      <c r="G176" s="845">
        <f>SUM(G168:G175)</f>
        <v>1262.4999999999998</v>
      </c>
      <c r="H176" s="846">
        <f>SUM(H168:H175)</f>
        <v>1612.1</v>
      </c>
      <c r="I176" s="842"/>
      <c r="J176" s="1316"/>
      <c r="K176" s="842"/>
      <c r="L176" s="843"/>
      <c r="M176" s="842"/>
      <c r="N176" s="842"/>
      <c r="O176" s="842"/>
      <c r="P176" s="842"/>
      <c r="Q176" s="842"/>
      <c r="R176" s="842"/>
      <c r="S176" s="842"/>
    </row>
    <row r="177" spans="1:19" outlineLevel="1">
      <c r="A177" s="847" t="s">
        <v>115</v>
      </c>
      <c r="B177" s="829" t="s">
        <v>4701</v>
      </c>
      <c r="C177" s="839">
        <v>43465</v>
      </c>
      <c r="D177" s="829" t="s">
        <v>4816</v>
      </c>
      <c r="E177" s="830" t="s">
        <v>3498</v>
      </c>
      <c r="F177" s="831">
        <v>74352</v>
      </c>
      <c r="G177" s="832">
        <v>658.06</v>
      </c>
      <c r="H177" s="829">
        <v>840.29</v>
      </c>
      <c r="I177" s="829" t="s">
        <v>322</v>
      </c>
      <c r="J177" s="1300">
        <v>840.29</v>
      </c>
      <c r="K177" s="847" t="s">
        <v>650</v>
      </c>
      <c r="L177" s="1315" t="s">
        <v>4748</v>
      </c>
      <c r="M177" s="833" t="s">
        <v>661</v>
      </c>
      <c r="N177" s="833" t="s">
        <v>352</v>
      </c>
      <c r="O177" s="833" t="s">
        <v>758</v>
      </c>
      <c r="P177" s="833"/>
      <c r="Q177" s="833" t="s">
        <v>5</v>
      </c>
      <c r="R177" s="833" t="s">
        <v>323</v>
      </c>
      <c r="S177" s="1317" t="s">
        <v>652</v>
      </c>
    </row>
    <row r="178" spans="1:19" outlineLevel="1" collapsed="1">
      <c r="A178" s="847" t="s">
        <v>115</v>
      </c>
      <c r="B178" s="829" t="s">
        <v>4701</v>
      </c>
      <c r="C178" s="839">
        <v>43465</v>
      </c>
      <c r="D178" s="829" t="s">
        <v>4816</v>
      </c>
      <c r="E178" s="830" t="s">
        <v>759</v>
      </c>
      <c r="F178" s="831">
        <v>74352</v>
      </c>
      <c r="G178" s="832">
        <v>658.06</v>
      </c>
      <c r="H178" s="829">
        <v>840.29</v>
      </c>
      <c r="I178" s="829" t="s">
        <v>322</v>
      </c>
      <c r="J178" s="1300">
        <v>840.29</v>
      </c>
      <c r="K178" s="847" t="s">
        <v>650</v>
      </c>
      <c r="L178" s="1315" t="s">
        <v>4748</v>
      </c>
      <c r="M178" s="833" t="s">
        <v>661</v>
      </c>
      <c r="N178" s="833" t="s">
        <v>352</v>
      </c>
      <c r="O178" s="833" t="s">
        <v>760</v>
      </c>
      <c r="P178" s="833"/>
      <c r="Q178" s="833" t="s">
        <v>5</v>
      </c>
      <c r="R178" s="833" t="s">
        <v>323</v>
      </c>
      <c r="S178" s="1317" t="s">
        <v>652</v>
      </c>
    </row>
    <row r="179" spans="1:19" s="848" customFormat="1" outlineLevel="1">
      <c r="A179" s="847" t="s">
        <v>115</v>
      </c>
      <c r="B179" s="829" t="s">
        <v>4701</v>
      </c>
      <c r="C179" s="839">
        <v>43465</v>
      </c>
      <c r="D179" s="829" t="s">
        <v>4817</v>
      </c>
      <c r="E179" s="830" t="s">
        <v>761</v>
      </c>
      <c r="F179" s="831">
        <v>74352</v>
      </c>
      <c r="G179" s="832">
        <v>39</v>
      </c>
      <c r="H179" s="829">
        <v>49.8</v>
      </c>
      <c r="I179" s="829" t="s">
        <v>322</v>
      </c>
      <c r="J179" s="1300">
        <v>49.8</v>
      </c>
      <c r="K179" s="847" t="s">
        <v>656</v>
      </c>
      <c r="L179" s="1315" t="s">
        <v>4751</v>
      </c>
      <c r="M179" s="833" t="s">
        <v>661</v>
      </c>
      <c r="N179" s="833" t="s">
        <v>352</v>
      </c>
      <c r="O179" s="833" t="s">
        <v>760</v>
      </c>
      <c r="P179" s="833"/>
      <c r="Q179" s="833" t="s">
        <v>5</v>
      </c>
      <c r="R179" s="833" t="s">
        <v>323</v>
      </c>
      <c r="S179" s="1317" t="s">
        <v>652</v>
      </c>
    </row>
    <row r="180" spans="1:19" s="848" customFormat="1" outlineLevel="1">
      <c r="A180" s="847" t="s">
        <v>115</v>
      </c>
      <c r="B180" s="829" t="s">
        <v>4701</v>
      </c>
      <c r="C180" s="839">
        <v>43465</v>
      </c>
      <c r="D180" s="829" t="s">
        <v>4817</v>
      </c>
      <c r="E180" s="830" t="s">
        <v>762</v>
      </c>
      <c r="F180" s="831">
        <v>74352</v>
      </c>
      <c r="G180" s="832">
        <v>39</v>
      </c>
      <c r="H180" s="829">
        <v>49.8</v>
      </c>
      <c r="I180" s="829" t="s">
        <v>322</v>
      </c>
      <c r="J180" s="1300">
        <v>49.8</v>
      </c>
      <c r="K180" s="847" t="s">
        <v>656</v>
      </c>
      <c r="L180" s="1315" t="s">
        <v>4751</v>
      </c>
      <c r="M180" s="833" t="s">
        <v>661</v>
      </c>
      <c r="N180" s="833" t="s">
        <v>352</v>
      </c>
      <c r="O180" s="833" t="s">
        <v>758</v>
      </c>
      <c r="P180" s="833"/>
      <c r="Q180" s="833" t="s">
        <v>5</v>
      </c>
      <c r="R180" s="833" t="s">
        <v>323</v>
      </c>
      <c r="S180" s="1317" t="s">
        <v>652</v>
      </c>
    </row>
    <row r="181" spans="1:19" outlineLevel="1">
      <c r="A181" s="847" t="s">
        <v>115</v>
      </c>
      <c r="B181" s="829" t="s">
        <v>4701</v>
      </c>
      <c r="C181" s="839">
        <v>43465</v>
      </c>
      <c r="D181" s="829" t="s">
        <v>4818</v>
      </c>
      <c r="E181" s="830" t="s">
        <v>759</v>
      </c>
      <c r="F181" s="831">
        <v>74352</v>
      </c>
      <c r="G181" s="832">
        <v>405.61</v>
      </c>
      <c r="H181" s="829">
        <v>517.92999999999995</v>
      </c>
      <c r="I181" s="829" t="s">
        <v>322</v>
      </c>
      <c r="J181" s="1300">
        <v>517.92999999999995</v>
      </c>
      <c r="K181" s="847" t="s">
        <v>656</v>
      </c>
      <c r="L181" s="1315" t="s">
        <v>4751</v>
      </c>
      <c r="M181" s="833" t="s">
        <v>661</v>
      </c>
      <c r="N181" s="833" t="s">
        <v>352</v>
      </c>
      <c r="O181" s="833" t="s">
        <v>760</v>
      </c>
      <c r="P181" s="833"/>
      <c r="Q181" s="833" t="s">
        <v>5</v>
      </c>
      <c r="R181" s="833" t="s">
        <v>323</v>
      </c>
      <c r="S181" s="1317" t="s">
        <v>652</v>
      </c>
    </row>
    <row r="182" spans="1:19" outlineLevel="1">
      <c r="A182" s="847" t="s">
        <v>115</v>
      </c>
      <c r="B182" s="829" t="s">
        <v>4701</v>
      </c>
      <c r="C182" s="839">
        <v>43465</v>
      </c>
      <c r="D182" s="829" t="s">
        <v>4818</v>
      </c>
      <c r="E182" s="830" t="s">
        <v>3498</v>
      </c>
      <c r="F182" s="831">
        <v>74352</v>
      </c>
      <c r="G182" s="832">
        <v>410.26</v>
      </c>
      <c r="H182" s="829">
        <v>523.87</v>
      </c>
      <c r="I182" s="829" t="s">
        <v>322</v>
      </c>
      <c r="J182" s="1300">
        <v>523.87</v>
      </c>
      <c r="K182" s="847" t="s">
        <v>656</v>
      </c>
      <c r="L182" s="1315" t="s">
        <v>4751</v>
      </c>
      <c r="M182" s="833" t="s">
        <v>661</v>
      </c>
      <c r="N182" s="833" t="s">
        <v>352</v>
      </c>
      <c r="O182" s="833" t="s">
        <v>758</v>
      </c>
      <c r="P182" s="833"/>
      <c r="Q182" s="833" t="s">
        <v>5</v>
      </c>
      <c r="R182" s="833" t="s">
        <v>323</v>
      </c>
      <c r="S182" s="1317" t="s">
        <v>652</v>
      </c>
    </row>
    <row r="183" spans="1:19" outlineLevel="1" collapsed="1">
      <c r="A183" s="847" t="s">
        <v>115</v>
      </c>
      <c r="B183" s="829" t="s">
        <v>4701</v>
      </c>
      <c r="C183" s="839">
        <v>43465</v>
      </c>
      <c r="D183" s="829" t="s">
        <v>4819</v>
      </c>
      <c r="E183" s="830" t="s">
        <v>761</v>
      </c>
      <c r="F183" s="831">
        <v>74352</v>
      </c>
      <c r="G183" s="832">
        <v>39</v>
      </c>
      <c r="H183" s="829">
        <v>49.8</v>
      </c>
      <c r="I183" s="829" t="s">
        <v>322</v>
      </c>
      <c r="J183" s="1300">
        <v>49.8</v>
      </c>
      <c r="K183" s="847" t="s">
        <v>656</v>
      </c>
      <c r="L183" s="1315" t="s">
        <v>4751</v>
      </c>
      <c r="M183" s="833" t="s">
        <v>661</v>
      </c>
      <c r="N183" s="833" t="s">
        <v>352</v>
      </c>
      <c r="O183" s="833" t="s">
        <v>760</v>
      </c>
      <c r="P183" s="833"/>
      <c r="Q183" s="833" t="s">
        <v>5</v>
      </c>
      <c r="R183" s="833" t="s">
        <v>323</v>
      </c>
      <c r="S183" s="1317" t="s">
        <v>652</v>
      </c>
    </row>
    <row r="184" spans="1:19" outlineLevel="1">
      <c r="A184" s="847" t="s">
        <v>115</v>
      </c>
      <c r="B184" s="829" t="s">
        <v>4701</v>
      </c>
      <c r="C184" s="839">
        <v>43465</v>
      </c>
      <c r="D184" s="829" t="s">
        <v>4819</v>
      </c>
      <c r="E184" s="830" t="s">
        <v>762</v>
      </c>
      <c r="F184" s="831">
        <v>74352</v>
      </c>
      <c r="G184" s="832">
        <v>39</v>
      </c>
      <c r="H184" s="829">
        <v>49.8</v>
      </c>
      <c r="I184" s="829" t="s">
        <v>322</v>
      </c>
      <c r="J184" s="1300">
        <v>49.8</v>
      </c>
      <c r="K184" s="847" t="s">
        <v>656</v>
      </c>
      <c r="L184" s="1315" t="s">
        <v>4751</v>
      </c>
      <c r="M184" s="833" t="s">
        <v>661</v>
      </c>
      <c r="N184" s="833" t="s">
        <v>352</v>
      </c>
      <c r="O184" s="833" t="s">
        <v>758</v>
      </c>
      <c r="P184" s="833"/>
      <c r="Q184" s="833" t="s">
        <v>5</v>
      </c>
      <c r="R184" s="833" t="s">
        <v>323</v>
      </c>
      <c r="S184" s="1317" t="s">
        <v>652</v>
      </c>
    </row>
    <row r="185" spans="1:19" outlineLevel="1" collapsed="1">
      <c r="A185" s="847" t="s">
        <v>115</v>
      </c>
      <c r="B185" s="829" t="s">
        <v>4701</v>
      </c>
      <c r="C185" s="839">
        <v>43465</v>
      </c>
      <c r="D185" s="829" t="s">
        <v>4821</v>
      </c>
      <c r="E185" s="830" t="s">
        <v>764</v>
      </c>
      <c r="F185" s="831">
        <v>74352</v>
      </c>
      <c r="G185" s="832">
        <v>13.77</v>
      </c>
      <c r="H185" s="829">
        <v>17.579999999999998</v>
      </c>
      <c r="I185" s="829" t="s">
        <v>322</v>
      </c>
      <c r="J185" s="1300">
        <v>17.579999999999998</v>
      </c>
      <c r="K185" s="847" t="s">
        <v>694</v>
      </c>
      <c r="L185" s="1315" t="s">
        <v>4820</v>
      </c>
      <c r="M185" s="833" t="s">
        <v>661</v>
      </c>
      <c r="N185" s="833" t="s">
        <v>352</v>
      </c>
      <c r="O185" s="833" t="s">
        <v>758</v>
      </c>
      <c r="P185" s="833"/>
      <c r="Q185" s="833" t="s">
        <v>5</v>
      </c>
      <c r="R185" s="833" t="s">
        <v>323</v>
      </c>
      <c r="S185" s="1317" t="s">
        <v>652</v>
      </c>
    </row>
    <row r="186" spans="1:19" outlineLevel="1">
      <c r="A186" s="847" t="s">
        <v>115</v>
      </c>
      <c r="B186" s="829" t="s">
        <v>4701</v>
      </c>
      <c r="C186" s="839">
        <v>43465</v>
      </c>
      <c r="D186" s="829" t="s">
        <v>4826</v>
      </c>
      <c r="E186" s="830" t="s">
        <v>4827</v>
      </c>
      <c r="F186" s="831">
        <v>74371</v>
      </c>
      <c r="G186" s="832">
        <v>352.63</v>
      </c>
      <c r="H186" s="829">
        <v>450.28</v>
      </c>
      <c r="I186" s="829" t="s">
        <v>322</v>
      </c>
      <c r="J186" s="1300">
        <v>450.28</v>
      </c>
      <c r="K186" s="847" t="s">
        <v>694</v>
      </c>
      <c r="L186" s="1315" t="s">
        <v>4820</v>
      </c>
      <c r="M186" s="833" t="s">
        <v>661</v>
      </c>
      <c r="N186" s="833" t="s">
        <v>352</v>
      </c>
      <c r="O186" s="833" t="s">
        <v>760</v>
      </c>
      <c r="P186" s="833"/>
      <c r="Q186" s="833" t="s">
        <v>5</v>
      </c>
      <c r="R186" s="833" t="s">
        <v>323</v>
      </c>
      <c r="S186" s="1317" t="s">
        <v>652</v>
      </c>
    </row>
    <row r="187" spans="1:19" outlineLevel="1">
      <c r="A187" s="847" t="s">
        <v>115</v>
      </c>
      <c r="B187" s="829" t="s">
        <v>4701</v>
      </c>
      <c r="C187" s="839">
        <v>43465</v>
      </c>
      <c r="D187" s="829" t="s">
        <v>4826</v>
      </c>
      <c r="E187" s="830" t="s">
        <v>4828</v>
      </c>
      <c r="F187" s="831">
        <v>74371</v>
      </c>
      <c r="G187" s="832">
        <v>345.86</v>
      </c>
      <c r="H187" s="829">
        <v>441.64</v>
      </c>
      <c r="I187" s="829" t="s">
        <v>322</v>
      </c>
      <c r="J187" s="1300">
        <v>441.63</v>
      </c>
      <c r="K187" s="847" t="s">
        <v>694</v>
      </c>
      <c r="L187" s="1315" t="s">
        <v>4820</v>
      </c>
      <c r="M187" s="833" t="s">
        <v>661</v>
      </c>
      <c r="N187" s="833" t="s">
        <v>352</v>
      </c>
      <c r="O187" s="833" t="s">
        <v>758</v>
      </c>
      <c r="P187" s="833"/>
      <c r="Q187" s="833" t="s">
        <v>5</v>
      </c>
      <c r="R187" s="833" t="s">
        <v>323</v>
      </c>
      <c r="S187" s="1317" t="s">
        <v>652</v>
      </c>
    </row>
    <row r="188" spans="1:19" outlineLevel="1">
      <c r="A188" s="847" t="s">
        <v>115</v>
      </c>
      <c r="B188" s="829" t="s">
        <v>4701</v>
      </c>
      <c r="C188" s="839">
        <v>43465</v>
      </c>
      <c r="D188" s="829" t="s">
        <v>4822</v>
      </c>
      <c r="E188" s="830" t="s">
        <v>764</v>
      </c>
      <c r="F188" s="831">
        <v>74352</v>
      </c>
      <c r="G188" s="832">
        <v>13.77</v>
      </c>
      <c r="H188" s="829">
        <v>17.579999999999998</v>
      </c>
      <c r="I188" s="829" t="s">
        <v>322</v>
      </c>
      <c r="J188" s="1300">
        <v>17.579999999999998</v>
      </c>
      <c r="K188" s="847" t="s">
        <v>694</v>
      </c>
      <c r="L188" s="1315" t="s">
        <v>4820</v>
      </c>
      <c r="M188" s="833" t="s">
        <v>661</v>
      </c>
      <c r="N188" s="833" t="s">
        <v>352</v>
      </c>
      <c r="O188" s="833" t="s">
        <v>758</v>
      </c>
      <c r="P188" s="833"/>
      <c r="Q188" s="833" t="s">
        <v>5</v>
      </c>
      <c r="R188" s="833" t="s">
        <v>323</v>
      </c>
      <c r="S188" s="1317" t="s">
        <v>652</v>
      </c>
    </row>
    <row r="189" spans="1:19" outlineLevel="1" collapsed="1">
      <c r="A189" s="847" t="s">
        <v>115</v>
      </c>
      <c r="B189" s="829" t="s">
        <v>4701</v>
      </c>
      <c r="C189" s="839">
        <v>43465</v>
      </c>
      <c r="D189" s="829" t="s">
        <v>4822</v>
      </c>
      <c r="E189" s="830" t="s">
        <v>763</v>
      </c>
      <c r="F189" s="831">
        <v>74352</v>
      </c>
      <c r="G189" s="832">
        <v>13.77</v>
      </c>
      <c r="H189" s="829">
        <v>17.579999999999998</v>
      </c>
      <c r="I189" s="829" t="s">
        <v>322</v>
      </c>
      <c r="J189" s="1300">
        <v>17.579999999999998</v>
      </c>
      <c r="K189" s="847" t="s">
        <v>694</v>
      </c>
      <c r="L189" s="1315" t="s">
        <v>4820</v>
      </c>
      <c r="M189" s="833" t="s">
        <v>661</v>
      </c>
      <c r="N189" s="833" t="s">
        <v>352</v>
      </c>
      <c r="O189" s="833" t="s">
        <v>760</v>
      </c>
      <c r="P189" s="833"/>
      <c r="Q189" s="833" t="s">
        <v>5</v>
      </c>
      <c r="R189" s="833" t="s">
        <v>323</v>
      </c>
      <c r="S189" s="1317" t="s">
        <v>652</v>
      </c>
    </row>
    <row r="190" spans="1:19" outlineLevel="1">
      <c r="A190" s="847" t="s">
        <v>115</v>
      </c>
      <c r="B190" s="829" t="s">
        <v>4701</v>
      </c>
      <c r="C190" s="839">
        <v>43465</v>
      </c>
      <c r="D190" s="829" t="s">
        <v>4821</v>
      </c>
      <c r="E190" s="830" t="s">
        <v>763</v>
      </c>
      <c r="F190" s="831">
        <v>74352</v>
      </c>
      <c r="G190" s="832">
        <v>13.74</v>
      </c>
      <c r="H190" s="829">
        <v>17.55</v>
      </c>
      <c r="I190" s="829" t="s">
        <v>322</v>
      </c>
      <c r="J190" s="1300">
        <v>17.54</v>
      </c>
      <c r="K190" s="847" t="s">
        <v>694</v>
      </c>
      <c r="L190" s="1315" t="s">
        <v>4820</v>
      </c>
      <c r="M190" s="833" t="s">
        <v>661</v>
      </c>
      <c r="N190" s="833" t="s">
        <v>352</v>
      </c>
      <c r="O190" s="833" t="s">
        <v>760</v>
      </c>
      <c r="P190" s="833"/>
      <c r="Q190" s="833" t="s">
        <v>5</v>
      </c>
      <c r="R190" s="833" t="s">
        <v>323</v>
      </c>
      <c r="S190" s="1317" t="s">
        <v>652</v>
      </c>
    </row>
    <row r="191" spans="1:19" outlineLevel="1">
      <c r="A191" s="847" t="s">
        <v>115</v>
      </c>
      <c r="B191" s="829" t="s">
        <v>4701</v>
      </c>
      <c r="C191" s="839">
        <v>43453</v>
      </c>
      <c r="D191" s="829" t="s">
        <v>4744</v>
      </c>
      <c r="E191" s="830" t="s">
        <v>4356</v>
      </c>
      <c r="F191" s="831">
        <v>74352</v>
      </c>
      <c r="G191" s="832">
        <v>0.92</v>
      </c>
      <c r="H191" s="829">
        <v>1.17</v>
      </c>
      <c r="I191" s="829" t="s">
        <v>322</v>
      </c>
      <c r="J191" s="1300">
        <v>1.17</v>
      </c>
      <c r="K191" s="847" t="s">
        <v>694</v>
      </c>
      <c r="L191" s="1315" t="s">
        <v>4820</v>
      </c>
      <c r="M191" s="833" t="s">
        <v>661</v>
      </c>
      <c r="N191" s="833" t="s">
        <v>352</v>
      </c>
      <c r="O191" s="833" t="s">
        <v>758</v>
      </c>
      <c r="P191" s="833"/>
      <c r="Q191" s="833" t="s">
        <v>5</v>
      </c>
      <c r="R191" s="833" t="s">
        <v>323</v>
      </c>
      <c r="S191" s="1317" t="s">
        <v>652</v>
      </c>
    </row>
    <row r="192" spans="1:19" outlineLevel="1" collapsed="1">
      <c r="A192" s="847" t="s">
        <v>115</v>
      </c>
      <c r="B192" s="829" t="s">
        <v>4701</v>
      </c>
      <c r="C192" s="839">
        <v>43453</v>
      </c>
      <c r="D192" s="829" t="s">
        <v>4744</v>
      </c>
      <c r="E192" s="830" t="s">
        <v>771</v>
      </c>
      <c r="F192" s="831">
        <v>74352</v>
      </c>
      <c r="G192" s="832">
        <v>0.92</v>
      </c>
      <c r="H192" s="829">
        <v>1.17</v>
      </c>
      <c r="I192" s="829" t="s">
        <v>322</v>
      </c>
      <c r="J192" s="1300">
        <v>1.17</v>
      </c>
      <c r="K192" s="847" t="s">
        <v>694</v>
      </c>
      <c r="L192" s="1315" t="s">
        <v>4820</v>
      </c>
      <c r="M192" s="833" t="s">
        <v>661</v>
      </c>
      <c r="N192" s="833" t="s">
        <v>352</v>
      </c>
      <c r="O192" s="833" t="s">
        <v>760</v>
      </c>
      <c r="P192" s="833"/>
      <c r="Q192" s="833" t="s">
        <v>5</v>
      </c>
      <c r="R192" s="833" t="s">
        <v>323</v>
      </c>
      <c r="S192" s="1317" t="s">
        <v>652</v>
      </c>
    </row>
    <row r="193" spans="1:19" outlineLevel="1">
      <c r="A193" s="847" t="s">
        <v>115</v>
      </c>
      <c r="B193" s="829" t="s">
        <v>4701</v>
      </c>
      <c r="C193" s="839">
        <v>43453</v>
      </c>
      <c r="D193" s="829" t="s">
        <v>4744</v>
      </c>
      <c r="E193" s="830" t="s">
        <v>3381</v>
      </c>
      <c r="F193" s="831">
        <v>74352</v>
      </c>
      <c r="G193" s="832">
        <v>0.92</v>
      </c>
      <c r="H193" s="829">
        <v>1.17</v>
      </c>
      <c r="I193" s="829" t="s">
        <v>322</v>
      </c>
      <c r="J193" s="1300">
        <v>1.17</v>
      </c>
      <c r="K193" s="847" t="s">
        <v>694</v>
      </c>
      <c r="L193" s="1315" t="s">
        <v>4820</v>
      </c>
      <c r="M193" s="833" t="s">
        <v>661</v>
      </c>
      <c r="N193" s="833" t="s">
        <v>352</v>
      </c>
      <c r="O193" s="833" t="s">
        <v>758</v>
      </c>
      <c r="P193" s="833"/>
      <c r="Q193" s="833" t="s">
        <v>5</v>
      </c>
      <c r="R193" s="833" t="s">
        <v>323</v>
      </c>
      <c r="S193" s="1317" t="s">
        <v>652</v>
      </c>
    </row>
    <row r="194" spans="1:19" outlineLevel="1">
      <c r="A194" s="847" t="s">
        <v>115</v>
      </c>
      <c r="B194" s="829" t="s">
        <v>4701</v>
      </c>
      <c r="C194" s="839">
        <v>43453</v>
      </c>
      <c r="D194" s="829" t="s">
        <v>4744</v>
      </c>
      <c r="E194" s="830" t="s">
        <v>771</v>
      </c>
      <c r="F194" s="831">
        <v>74352</v>
      </c>
      <c r="G194" s="832">
        <v>0.92</v>
      </c>
      <c r="H194" s="829">
        <v>1.17</v>
      </c>
      <c r="I194" s="829" t="s">
        <v>322</v>
      </c>
      <c r="J194" s="1300">
        <v>1.17</v>
      </c>
      <c r="K194" s="847" t="s">
        <v>694</v>
      </c>
      <c r="L194" s="1315" t="s">
        <v>4820</v>
      </c>
      <c r="M194" s="833" t="s">
        <v>661</v>
      </c>
      <c r="N194" s="833" t="s">
        <v>352</v>
      </c>
      <c r="O194" s="833" t="s">
        <v>760</v>
      </c>
      <c r="P194" s="833"/>
      <c r="Q194" s="833" t="s">
        <v>5</v>
      </c>
      <c r="R194" s="833" t="s">
        <v>323</v>
      </c>
      <c r="S194" s="1317" t="s">
        <v>652</v>
      </c>
    </row>
    <row r="195" spans="1:19" outlineLevel="1" collapsed="1">
      <c r="A195" s="847" t="s">
        <v>115</v>
      </c>
      <c r="B195" s="829" t="s">
        <v>4701</v>
      </c>
      <c r="C195" s="839">
        <v>43438</v>
      </c>
      <c r="D195" s="829" t="s">
        <v>4719</v>
      </c>
      <c r="E195" s="830" t="s">
        <v>4829</v>
      </c>
      <c r="F195" s="831">
        <v>74352</v>
      </c>
      <c r="G195" s="832">
        <v>93.98</v>
      </c>
      <c r="H195" s="829">
        <v>120</v>
      </c>
      <c r="I195" s="829" t="s">
        <v>322</v>
      </c>
      <c r="J195" s="1300">
        <v>120</v>
      </c>
      <c r="K195" s="847" t="s">
        <v>756</v>
      </c>
      <c r="L195" s="1315" t="s">
        <v>4766</v>
      </c>
      <c r="M195" s="833" t="s">
        <v>661</v>
      </c>
      <c r="N195" s="833" t="s">
        <v>352</v>
      </c>
      <c r="O195" s="833"/>
      <c r="P195" s="833"/>
      <c r="Q195" s="833" t="s">
        <v>5</v>
      </c>
      <c r="R195" s="833" t="s">
        <v>323</v>
      </c>
      <c r="S195" s="1317" t="s">
        <v>652</v>
      </c>
    </row>
    <row r="196" spans="1:19" outlineLevel="1" collapsed="1">
      <c r="A196" s="847" t="s">
        <v>115</v>
      </c>
      <c r="B196" s="829" t="s">
        <v>4701</v>
      </c>
      <c r="C196" s="839">
        <v>43438</v>
      </c>
      <c r="D196" s="829" t="s">
        <v>4719</v>
      </c>
      <c r="E196" s="830" t="s">
        <v>4830</v>
      </c>
      <c r="F196" s="831">
        <v>74352</v>
      </c>
      <c r="G196" s="832">
        <v>23.49</v>
      </c>
      <c r="H196" s="829">
        <v>30</v>
      </c>
      <c r="I196" s="829" t="s">
        <v>322</v>
      </c>
      <c r="J196" s="1300">
        <v>29.99</v>
      </c>
      <c r="K196" s="847" t="s">
        <v>756</v>
      </c>
      <c r="L196" s="1315" t="s">
        <v>4766</v>
      </c>
      <c r="M196" s="833" t="s">
        <v>661</v>
      </c>
      <c r="N196" s="833" t="s">
        <v>352</v>
      </c>
      <c r="O196" s="833"/>
      <c r="P196" s="833"/>
      <c r="Q196" s="833" t="s">
        <v>5</v>
      </c>
      <c r="R196" s="833" t="s">
        <v>323</v>
      </c>
      <c r="S196" s="1317" t="s">
        <v>652</v>
      </c>
    </row>
    <row r="197" spans="1:19" outlineLevel="1">
      <c r="A197" s="847" t="s">
        <v>115</v>
      </c>
      <c r="B197" s="829" t="s">
        <v>4701</v>
      </c>
      <c r="C197" s="839">
        <v>43439</v>
      </c>
      <c r="D197" s="829" t="s">
        <v>4831</v>
      </c>
      <c r="E197" s="830" t="s">
        <v>4832</v>
      </c>
      <c r="F197" s="831">
        <v>74352</v>
      </c>
      <c r="G197" s="832">
        <v>20.75</v>
      </c>
      <c r="H197" s="829">
        <v>26.49</v>
      </c>
      <c r="I197" s="829" t="s">
        <v>322</v>
      </c>
      <c r="J197" s="1300">
        <v>26.5</v>
      </c>
      <c r="K197" s="847" t="s">
        <v>756</v>
      </c>
      <c r="L197" s="1315" t="s">
        <v>4766</v>
      </c>
      <c r="M197" s="833" t="s">
        <v>661</v>
      </c>
      <c r="N197" s="833" t="s">
        <v>352</v>
      </c>
      <c r="O197" s="833"/>
      <c r="P197" s="833"/>
      <c r="Q197" s="833" t="s">
        <v>5</v>
      </c>
      <c r="R197" s="833" t="s">
        <v>323</v>
      </c>
      <c r="S197" s="1317" t="s">
        <v>652</v>
      </c>
    </row>
    <row r="198" spans="1:19">
      <c r="A198" s="847" t="s">
        <v>115</v>
      </c>
      <c r="B198" s="829" t="s">
        <v>4701</v>
      </c>
      <c r="C198" s="839">
        <v>43453</v>
      </c>
      <c r="D198" s="829" t="s">
        <v>4744</v>
      </c>
      <c r="E198" s="830" t="s">
        <v>773</v>
      </c>
      <c r="F198" s="831">
        <v>74352</v>
      </c>
      <c r="G198" s="832">
        <v>23.49</v>
      </c>
      <c r="H198" s="829">
        <v>30</v>
      </c>
      <c r="I198" s="829" t="s">
        <v>322</v>
      </c>
      <c r="J198" s="1300">
        <v>29.99</v>
      </c>
      <c r="K198" s="847" t="s">
        <v>756</v>
      </c>
      <c r="L198" s="1315" t="s">
        <v>4766</v>
      </c>
      <c r="M198" s="833" t="s">
        <v>661</v>
      </c>
      <c r="N198" s="833" t="s">
        <v>352</v>
      </c>
      <c r="O198" s="833"/>
      <c r="P198" s="833"/>
      <c r="Q198" s="833" t="s">
        <v>5</v>
      </c>
      <c r="R198" s="833" t="s">
        <v>323</v>
      </c>
      <c r="S198" s="1317" t="s">
        <v>652</v>
      </c>
    </row>
    <row r="199" spans="1:19" s="1318" customFormat="1" outlineLevel="1">
      <c r="A199" s="847" t="s">
        <v>115</v>
      </c>
      <c r="B199" s="829" t="s">
        <v>4701</v>
      </c>
      <c r="C199" s="839">
        <v>43465</v>
      </c>
      <c r="D199" s="829" t="s">
        <v>4764</v>
      </c>
      <c r="E199" s="830" t="s">
        <v>4833</v>
      </c>
      <c r="F199" s="831">
        <v>74352</v>
      </c>
      <c r="G199" s="832">
        <v>4.1500000000000004</v>
      </c>
      <c r="H199" s="829">
        <v>5.3</v>
      </c>
      <c r="I199" s="829" t="s">
        <v>322</v>
      </c>
      <c r="J199" s="1300">
        <v>5.3</v>
      </c>
      <c r="K199" s="847" t="s">
        <v>756</v>
      </c>
      <c r="L199" s="1315" t="s">
        <v>4766</v>
      </c>
      <c r="M199" s="833" t="s">
        <v>661</v>
      </c>
      <c r="N199" s="833" t="s">
        <v>352</v>
      </c>
      <c r="O199" s="833"/>
      <c r="P199" s="833"/>
      <c r="Q199" s="833" t="s">
        <v>5</v>
      </c>
      <c r="R199" s="833" t="s">
        <v>323</v>
      </c>
      <c r="S199" s="1317" t="s">
        <v>652</v>
      </c>
    </row>
    <row r="200" spans="1:19" s="848" customFormat="1" outlineLevel="1" collapsed="1">
      <c r="A200" s="842" t="s">
        <v>647</v>
      </c>
      <c r="B200" s="842"/>
      <c r="C200" s="842"/>
      <c r="D200" s="842"/>
      <c r="E200" s="843"/>
      <c r="F200" s="844"/>
      <c r="G200" s="845">
        <f>SUM(G177:G199)</f>
        <v>3211.0699999999997</v>
      </c>
      <c r="H200" s="846">
        <f>SUM(H177:H199)</f>
        <v>4100.2599999999993</v>
      </c>
      <c r="I200" s="842"/>
      <c r="J200" s="1316"/>
      <c r="K200" s="842"/>
      <c r="L200" s="843"/>
      <c r="M200" s="842"/>
      <c r="N200" s="842"/>
      <c r="O200" s="842"/>
      <c r="P200" s="842"/>
      <c r="Q200" s="842"/>
      <c r="R200" s="842"/>
      <c r="S200" s="842"/>
    </row>
    <row r="201" spans="1:19" s="848" customFormat="1" outlineLevel="1">
      <c r="A201" s="847" t="s">
        <v>274</v>
      </c>
      <c r="B201" s="829" t="s">
        <v>4701</v>
      </c>
      <c r="C201" s="839">
        <v>43465</v>
      </c>
      <c r="D201" s="829" t="s">
        <v>4816</v>
      </c>
      <c r="E201" s="830" t="s">
        <v>774</v>
      </c>
      <c r="F201" s="831">
        <v>74352</v>
      </c>
      <c r="G201" s="832">
        <v>338</v>
      </c>
      <c r="H201" s="829">
        <v>431.6</v>
      </c>
      <c r="I201" s="829" t="s">
        <v>322</v>
      </c>
      <c r="J201" s="1300">
        <v>431.6</v>
      </c>
      <c r="K201" s="847" t="s">
        <v>650</v>
      </c>
      <c r="L201" s="1315" t="s">
        <v>4748</v>
      </c>
      <c r="M201" s="833" t="s">
        <v>661</v>
      </c>
      <c r="N201" s="833" t="s">
        <v>352</v>
      </c>
      <c r="O201" s="833" t="s">
        <v>775</v>
      </c>
      <c r="P201" s="833"/>
      <c r="Q201" s="833" t="s">
        <v>5</v>
      </c>
      <c r="R201" s="833" t="s">
        <v>323</v>
      </c>
      <c r="S201" s="1317" t="s">
        <v>652</v>
      </c>
    </row>
    <row r="202" spans="1:19" outlineLevel="1" collapsed="1">
      <c r="A202" s="847" t="s">
        <v>274</v>
      </c>
      <c r="B202" s="829" t="s">
        <v>4701</v>
      </c>
      <c r="C202" s="839">
        <v>43465</v>
      </c>
      <c r="D202" s="829" t="s">
        <v>4817</v>
      </c>
      <c r="E202" s="830" t="s">
        <v>776</v>
      </c>
      <c r="F202" s="831">
        <v>74352</v>
      </c>
      <c r="G202" s="832">
        <v>19.41</v>
      </c>
      <c r="H202" s="829">
        <v>24.79</v>
      </c>
      <c r="I202" s="829" t="s">
        <v>322</v>
      </c>
      <c r="J202" s="1300">
        <v>24.78</v>
      </c>
      <c r="K202" s="847" t="s">
        <v>656</v>
      </c>
      <c r="L202" s="1315" t="s">
        <v>4751</v>
      </c>
      <c r="M202" s="833" t="s">
        <v>661</v>
      </c>
      <c r="N202" s="833" t="s">
        <v>352</v>
      </c>
      <c r="O202" s="833" t="s">
        <v>775</v>
      </c>
      <c r="P202" s="833"/>
      <c r="Q202" s="833" t="s">
        <v>5</v>
      </c>
      <c r="R202" s="833" t="s">
        <v>323</v>
      </c>
      <c r="S202" s="1317" t="s">
        <v>652</v>
      </c>
    </row>
    <row r="203" spans="1:19" outlineLevel="1" collapsed="1">
      <c r="A203" s="847" t="s">
        <v>274</v>
      </c>
      <c r="B203" s="829" t="s">
        <v>4701</v>
      </c>
      <c r="C203" s="839">
        <v>43465</v>
      </c>
      <c r="D203" s="829" t="s">
        <v>4819</v>
      </c>
      <c r="E203" s="830" t="s">
        <v>776</v>
      </c>
      <c r="F203" s="831">
        <v>74352</v>
      </c>
      <c r="G203" s="832">
        <v>19.41</v>
      </c>
      <c r="H203" s="829">
        <v>24.79</v>
      </c>
      <c r="I203" s="829" t="s">
        <v>322</v>
      </c>
      <c r="J203" s="1300">
        <v>24.78</v>
      </c>
      <c r="K203" s="847" t="s">
        <v>656</v>
      </c>
      <c r="L203" s="1315" t="s">
        <v>4751</v>
      </c>
      <c r="M203" s="833" t="s">
        <v>661</v>
      </c>
      <c r="N203" s="833" t="s">
        <v>352</v>
      </c>
      <c r="O203" s="833" t="s">
        <v>775</v>
      </c>
      <c r="P203" s="833"/>
      <c r="Q203" s="833" t="s">
        <v>5</v>
      </c>
      <c r="R203" s="833" t="s">
        <v>323</v>
      </c>
      <c r="S203" s="1317" t="s">
        <v>652</v>
      </c>
    </row>
    <row r="204" spans="1:19" outlineLevel="1">
      <c r="A204" s="847" t="s">
        <v>274</v>
      </c>
      <c r="B204" s="829" t="s">
        <v>4701</v>
      </c>
      <c r="C204" s="839">
        <v>43465</v>
      </c>
      <c r="D204" s="829" t="s">
        <v>4818</v>
      </c>
      <c r="E204" s="830" t="s">
        <v>774</v>
      </c>
      <c r="F204" s="831">
        <v>74352</v>
      </c>
      <c r="G204" s="832">
        <v>207.8</v>
      </c>
      <c r="H204" s="829">
        <v>265.33999999999997</v>
      </c>
      <c r="I204" s="829" t="s">
        <v>322</v>
      </c>
      <c r="J204" s="1300">
        <v>265.33999999999997</v>
      </c>
      <c r="K204" s="847" t="s">
        <v>656</v>
      </c>
      <c r="L204" s="1315" t="s">
        <v>4751</v>
      </c>
      <c r="M204" s="833" t="s">
        <v>661</v>
      </c>
      <c r="N204" s="833" t="s">
        <v>352</v>
      </c>
      <c r="O204" s="833" t="s">
        <v>775</v>
      </c>
      <c r="P204" s="833"/>
      <c r="Q204" s="833" t="s">
        <v>5</v>
      </c>
      <c r="R204" s="833" t="s">
        <v>323</v>
      </c>
      <c r="S204" s="1317" t="s">
        <v>652</v>
      </c>
    </row>
    <row r="205" spans="1:19" outlineLevel="1">
      <c r="A205" s="847" t="s">
        <v>274</v>
      </c>
      <c r="B205" s="829" t="s">
        <v>4701</v>
      </c>
      <c r="C205" s="839">
        <v>43453</v>
      </c>
      <c r="D205" s="829" t="s">
        <v>4744</v>
      </c>
      <c r="E205" s="830" t="s">
        <v>781</v>
      </c>
      <c r="F205" s="831">
        <v>74352</v>
      </c>
      <c r="G205" s="832">
        <v>0.45</v>
      </c>
      <c r="H205" s="829">
        <v>0.57999999999999996</v>
      </c>
      <c r="I205" s="829" t="s">
        <v>322</v>
      </c>
      <c r="J205" s="1300">
        <v>0.56999999999999995</v>
      </c>
      <c r="K205" s="847" t="s">
        <v>694</v>
      </c>
      <c r="L205" s="1315" t="s">
        <v>4820</v>
      </c>
      <c r="M205" s="833" t="s">
        <v>661</v>
      </c>
      <c r="N205" s="833" t="s">
        <v>352</v>
      </c>
      <c r="O205" s="833" t="s">
        <v>775</v>
      </c>
      <c r="P205" s="833"/>
      <c r="Q205" s="833" t="s">
        <v>5</v>
      </c>
      <c r="R205" s="833" t="s">
        <v>323</v>
      </c>
      <c r="S205" s="1317" t="s">
        <v>652</v>
      </c>
    </row>
    <row r="206" spans="1:19" outlineLevel="1">
      <c r="A206" s="847" t="s">
        <v>274</v>
      </c>
      <c r="B206" s="829" t="s">
        <v>4701</v>
      </c>
      <c r="C206" s="839">
        <v>43453</v>
      </c>
      <c r="D206" s="829" t="s">
        <v>4744</v>
      </c>
      <c r="E206" s="830" t="s">
        <v>781</v>
      </c>
      <c r="F206" s="831">
        <v>74352</v>
      </c>
      <c r="G206" s="832">
        <v>0.45</v>
      </c>
      <c r="H206" s="829">
        <v>0.57999999999999996</v>
      </c>
      <c r="I206" s="829" t="s">
        <v>322</v>
      </c>
      <c r="J206" s="1300">
        <v>0.56999999999999995</v>
      </c>
      <c r="K206" s="847" t="s">
        <v>694</v>
      </c>
      <c r="L206" s="1315" t="s">
        <v>4820</v>
      </c>
      <c r="M206" s="833" t="s">
        <v>661</v>
      </c>
      <c r="N206" s="833" t="s">
        <v>352</v>
      </c>
      <c r="O206" s="833" t="s">
        <v>775</v>
      </c>
      <c r="P206" s="833"/>
      <c r="Q206" s="833" t="s">
        <v>5</v>
      </c>
      <c r="R206" s="833" t="s">
        <v>323</v>
      </c>
      <c r="S206" s="1317" t="s">
        <v>652</v>
      </c>
    </row>
    <row r="207" spans="1:19" outlineLevel="1" collapsed="1">
      <c r="A207" s="847" t="s">
        <v>274</v>
      </c>
      <c r="B207" s="829" t="s">
        <v>4701</v>
      </c>
      <c r="C207" s="839">
        <v>43465</v>
      </c>
      <c r="D207" s="829" t="s">
        <v>4822</v>
      </c>
      <c r="E207" s="830" t="s">
        <v>778</v>
      </c>
      <c r="F207" s="831">
        <v>74352</v>
      </c>
      <c r="G207" s="832">
        <v>6.85</v>
      </c>
      <c r="H207" s="829">
        <v>8.75</v>
      </c>
      <c r="I207" s="829" t="s">
        <v>322</v>
      </c>
      <c r="J207" s="1300">
        <v>8.75</v>
      </c>
      <c r="K207" s="847" t="s">
        <v>694</v>
      </c>
      <c r="L207" s="1315" t="s">
        <v>4820</v>
      </c>
      <c r="M207" s="833" t="s">
        <v>661</v>
      </c>
      <c r="N207" s="833" t="s">
        <v>352</v>
      </c>
      <c r="O207" s="833" t="s">
        <v>775</v>
      </c>
      <c r="P207" s="833"/>
      <c r="Q207" s="833" t="s">
        <v>5</v>
      </c>
      <c r="R207" s="833" t="s">
        <v>323</v>
      </c>
      <c r="S207" s="1317" t="s">
        <v>652</v>
      </c>
    </row>
    <row r="208" spans="1:19" outlineLevel="1">
      <c r="A208" s="847" t="s">
        <v>274</v>
      </c>
      <c r="B208" s="829" t="s">
        <v>4701</v>
      </c>
      <c r="C208" s="839">
        <v>43465</v>
      </c>
      <c r="D208" s="829" t="s">
        <v>4821</v>
      </c>
      <c r="E208" s="830" t="s">
        <v>778</v>
      </c>
      <c r="F208" s="831">
        <v>74352</v>
      </c>
      <c r="G208" s="832">
        <v>6.85</v>
      </c>
      <c r="H208" s="829">
        <v>8.75</v>
      </c>
      <c r="I208" s="829" t="s">
        <v>322</v>
      </c>
      <c r="J208" s="1300">
        <v>8.75</v>
      </c>
      <c r="K208" s="847" t="s">
        <v>694</v>
      </c>
      <c r="L208" s="1315" t="s">
        <v>4820</v>
      </c>
      <c r="M208" s="833" t="s">
        <v>661</v>
      </c>
      <c r="N208" s="833" t="s">
        <v>352</v>
      </c>
      <c r="O208" s="833" t="s">
        <v>775</v>
      </c>
      <c r="P208" s="833"/>
      <c r="Q208" s="833" t="s">
        <v>5</v>
      </c>
      <c r="R208" s="833" t="s">
        <v>323</v>
      </c>
      <c r="S208" s="1317" t="s">
        <v>652</v>
      </c>
    </row>
    <row r="209" spans="1:19">
      <c r="A209" s="847" t="s">
        <v>274</v>
      </c>
      <c r="B209" s="829" t="s">
        <v>4701</v>
      </c>
      <c r="C209" s="839">
        <v>43465</v>
      </c>
      <c r="D209" s="829" t="s">
        <v>4826</v>
      </c>
      <c r="E209" s="830" t="s">
        <v>4834</v>
      </c>
      <c r="F209" s="831">
        <v>74371</v>
      </c>
      <c r="G209" s="832">
        <v>176.58</v>
      </c>
      <c r="H209" s="829">
        <v>225.48</v>
      </c>
      <c r="I209" s="829" t="s">
        <v>322</v>
      </c>
      <c r="J209" s="1300">
        <v>225.48</v>
      </c>
      <c r="K209" s="847" t="s">
        <v>694</v>
      </c>
      <c r="L209" s="1315" t="s">
        <v>4820</v>
      </c>
      <c r="M209" s="833" t="s">
        <v>661</v>
      </c>
      <c r="N209" s="833" t="s">
        <v>352</v>
      </c>
      <c r="O209" s="833" t="s">
        <v>775</v>
      </c>
      <c r="P209" s="833"/>
      <c r="Q209" s="833" t="s">
        <v>5</v>
      </c>
      <c r="R209" s="833" t="s">
        <v>323</v>
      </c>
      <c r="S209" s="1317" t="s">
        <v>652</v>
      </c>
    </row>
    <row r="210" spans="1:19" outlineLevel="1" collapsed="1">
      <c r="A210" s="847" t="s">
        <v>274</v>
      </c>
      <c r="B210" s="829" t="s">
        <v>4701</v>
      </c>
      <c r="C210" s="839">
        <v>43439</v>
      </c>
      <c r="D210" s="829" t="s">
        <v>4831</v>
      </c>
      <c r="E210" s="830" t="s">
        <v>4835</v>
      </c>
      <c r="F210" s="831">
        <v>74352</v>
      </c>
      <c r="G210" s="832">
        <v>6.91</v>
      </c>
      <c r="H210" s="829">
        <v>8.82</v>
      </c>
      <c r="I210" s="829" t="s">
        <v>322</v>
      </c>
      <c r="J210" s="1300">
        <v>8.82</v>
      </c>
      <c r="K210" s="847" t="s">
        <v>756</v>
      </c>
      <c r="L210" s="1315" t="s">
        <v>4766</v>
      </c>
      <c r="M210" s="833" t="s">
        <v>661</v>
      </c>
      <c r="N210" s="833" t="s">
        <v>352</v>
      </c>
      <c r="O210" s="833"/>
      <c r="P210" s="833"/>
      <c r="Q210" s="833" t="s">
        <v>5</v>
      </c>
      <c r="R210" s="833" t="s">
        <v>323</v>
      </c>
      <c r="S210" s="1317" t="s">
        <v>652</v>
      </c>
    </row>
    <row r="211" spans="1:19" outlineLevel="1" collapsed="1">
      <c r="A211" s="842" t="s">
        <v>647</v>
      </c>
      <c r="B211" s="842"/>
      <c r="C211" s="842"/>
      <c r="D211" s="842"/>
      <c r="E211" s="843"/>
      <c r="F211" s="844"/>
      <c r="G211" s="845">
        <f>SUM(G201:G210)</f>
        <v>782.71000000000026</v>
      </c>
      <c r="H211" s="846">
        <f>SUM(H201:H210)</f>
        <v>999.48000000000013</v>
      </c>
      <c r="I211" s="842"/>
      <c r="J211" s="1316"/>
      <c r="K211" s="842"/>
      <c r="L211" s="843"/>
      <c r="M211" s="842"/>
      <c r="N211" s="842"/>
      <c r="O211" s="842"/>
      <c r="P211" s="842"/>
      <c r="Q211" s="842"/>
      <c r="R211" s="842"/>
      <c r="S211" s="842"/>
    </row>
    <row r="212" spans="1:19" outlineLevel="1">
      <c r="A212" s="847" t="s">
        <v>275</v>
      </c>
      <c r="B212" s="829" t="s">
        <v>4701</v>
      </c>
      <c r="C212" s="839">
        <v>43465</v>
      </c>
      <c r="D212" s="829" t="s">
        <v>4816</v>
      </c>
      <c r="E212" s="830" t="s">
        <v>782</v>
      </c>
      <c r="F212" s="831">
        <v>74352</v>
      </c>
      <c r="G212" s="832">
        <v>716.84</v>
      </c>
      <c r="H212" s="829">
        <v>915.35</v>
      </c>
      <c r="I212" s="829" t="s">
        <v>322</v>
      </c>
      <c r="J212" s="1300">
        <v>915.35</v>
      </c>
      <c r="K212" s="847" t="s">
        <v>650</v>
      </c>
      <c r="L212" s="1315" t="s">
        <v>4748</v>
      </c>
      <c r="M212" s="833" t="s">
        <v>661</v>
      </c>
      <c r="N212" s="833" t="s">
        <v>352</v>
      </c>
      <c r="O212" s="833" t="s">
        <v>783</v>
      </c>
      <c r="P212" s="833"/>
      <c r="Q212" s="833" t="s">
        <v>5</v>
      </c>
      <c r="R212" s="833" t="s">
        <v>323</v>
      </c>
      <c r="S212" s="1317" t="s">
        <v>652</v>
      </c>
    </row>
    <row r="213" spans="1:19" outlineLevel="1">
      <c r="A213" s="847" t="s">
        <v>275</v>
      </c>
      <c r="B213" s="829" t="s">
        <v>4701</v>
      </c>
      <c r="C213" s="839">
        <v>43465</v>
      </c>
      <c r="D213" s="829" t="s">
        <v>4817</v>
      </c>
      <c r="E213" s="830" t="s">
        <v>784</v>
      </c>
      <c r="F213" s="831">
        <v>74352</v>
      </c>
      <c r="G213" s="832">
        <v>47.38</v>
      </c>
      <c r="H213" s="829">
        <v>60.5</v>
      </c>
      <c r="I213" s="829" t="s">
        <v>322</v>
      </c>
      <c r="J213" s="1300">
        <v>60.5</v>
      </c>
      <c r="K213" s="847" t="s">
        <v>656</v>
      </c>
      <c r="L213" s="1315" t="s">
        <v>4751</v>
      </c>
      <c r="M213" s="833" t="s">
        <v>661</v>
      </c>
      <c r="N213" s="833" t="s">
        <v>352</v>
      </c>
      <c r="O213" s="833" t="s">
        <v>783</v>
      </c>
      <c r="P213" s="833"/>
      <c r="Q213" s="833" t="s">
        <v>5</v>
      </c>
      <c r="R213" s="833" t="s">
        <v>323</v>
      </c>
      <c r="S213" s="1317" t="s">
        <v>652</v>
      </c>
    </row>
    <row r="214" spans="1:19" outlineLevel="1">
      <c r="A214" s="847" t="s">
        <v>275</v>
      </c>
      <c r="B214" s="829" t="s">
        <v>4701</v>
      </c>
      <c r="C214" s="839">
        <v>43465</v>
      </c>
      <c r="D214" s="829" t="s">
        <v>4818</v>
      </c>
      <c r="E214" s="830" t="s">
        <v>782</v>
      </c>
      <c r="F214" s="831">
        <v>74352</v>
      </c>
      <c r="G214" s="832">
        <v>570.75</v>
      </c>
      <c r="H214" s="829">
        <v>728.8</v>
      </c>
      <c r="I214" s="829" t="s">
        <v>322</v>
      </c>
      <c r="J214" s="1300">
        <v>728.8</v>
      </c>
      <c r="K214" s="847" t="s">
        <v>656</v>
      </c>
      <c r="L214" s="1315" t="s">
        <v>4751</v>
      </c>
      <c r="M214" s="833" t="s">
        <v>661</v>
      </c>
      <c r="N214" s="833" t="s">
        <v>352</v>
      </c>
      <c r="O214" s="833" t="s">
        <v>783</v>
      </c>
      <c r="P214" s="833"/>
      <c r="Q214" s="833" t="s">
        <v>5</v>
      </c>
      <c r="R214" s="833" t="s">
        <v>323</v>
      </c>
      <c r="S214" s="1317" t="s">
        <v>652</v>
      </c>
    </row>
    <row r="215" spans="1:19" outlineLevel="1">
      <c r="A215" s="847" t="s">
        <v>275</v>
      </c>
      <c r="B215" s="829" t="s">
        <v>4701</v>
      </c>
      <c r="C215" s="839">
        <v>43465</v>
      </c>
      <c r="D215" s="829" t="s">
        <v>4819</v>
      </c>
      <c r="E215" s="830" t="s">
        <v>784</v>
      </c>
      <c r="F215" s="831">
        <v>74352</v>
      </c>
      <c r="G215" s="832">
        <v>47.38</v>
      </c>
      <c r="H215" s="829">
        <v>60.5</v>
      </c>
      <c r="I215" s="829" t="s">
        <v>322</v>
      </c>
      <c r="J215" s="1300">
        <v>60.5</v>
      </c>
      <c r="K215" s="847" t="s">
        <v>656</v>
      </c>
      <c r="L215" s="1315" t="s">
        <v>4751</v>
      </c>
      <c r="M215" s="833" t="s">
        <v>661</v>
      </c>
      <c r="N215" s="833" t="s">
        <v>352</v>
      </c>
      <c r="O215" s="833" t="s">
        <v>783</v>
      </c>
      <c r="P215" s="833"/>
      <c r="Q215" s="833" t="s">
        <v>5</v>
      </c>
      <c r="R215" s="833" t="s">
        <v>323</v>
      </c>
      <c r="S215" s="1317" t="s">
        <v>652</v>
      </c>
    </row>
    <row r="216" spans="1:19" s="848" customFormat="1" outlineLevel="1">
      <c r="A216" s="847" t="s">
        <v>275</v>
      </c>
      <c r="B216" s="829" t="s">
        <v>4701</v>
      </c>
      <c r="C216" s="839">
        <v>43465</v>
      </c>
      <c r="D216" s="829" t="s">
        <v>4821</v>
      </c>
      <c r="E216" s="830" t="s">
        <v>785</v>
      </c>
      <c r="F216" s="831">
        <v>74352</v>
      </c>
      <c r="G216" s="832">
        <v>16.72</v>
      </c>
      <c r="H216" s="829">
        <v>21.35</v>
      </c>
      <c r="I216" s="829" t="s">
        <v>322</v>
      </c>
      <c r="J216" s="1300">
        <v>21.35</v>
      </c>
      <c r="K216" s="847" t="s">
        <v>694</v>
      </c>
      <c r="L216" s="1315" t="s">
        <v>4820</v>
      </c>
      <c r="M216" s="833" t="s">
        <v>661</v>
      </c>
      <c r="N216" s="833" t="s">
        <v>352</v>
      </c>
      <c r="O216" s="833" t="s">
        <v>783</v>
      </c>
      <c r="P216" s="833"/>
      <c r="Q216" s="833" t="s">
        <v>5</v>
      </c>
      <c r="R216" s="833" t="s">
        <v>323</v>
      </c>
      <c r="S216" s="1317" t="s">
        <v>652</v>
      </c>
    </row>
    <row r="217" spans="1:19" s="1318" customFormat="1" outlineLevel="1">
      <c r="A217" s="847" t="s">
        <v>275</v>
      </c>
      <c r="B217" s="829" t="s">
        <v>4701</v>
      </c>
      <c r="C217" s="839">
        <v>43465</v>
      </c>
      <c r="D217" s="829" t="s">
        <v>4822</v>
      </c>
      <c r="E217" s="830" t="s">
        <v>785</v>
      </c>
      <c r="F217" s="831">
        <v>74352</v>
      </c>
      <c r="G217" s="832">
        <v>16.72</v>
      </c>
      <c r="H217" s="829">
        <v>21.35</v>
      </c>
      <c r="I217" s="829" t="s">
        <v>322</v>
      </c>
      <c r="J217" s="1300">
        <v>21.35</v>
      </c>
      <c r="K217" s="847" t="s">
        <v>694</v>
      </c>
      <c r="L217" s="1315" t="s">
        <v>4820</v>
      </c>
      <c r="M217" s="833" t="s">
        <v>661</v>
      </c>
      <c r="N217" s="833" t="s">
        <v>352</v>
      </c>
      <c r="O217" s="833" t="s">
        <v>783</v>
      </c>
      <c r="P217" s="833"/>
      <c r="Q217" s="833" t="s">
        <v>5</v>
      </c>
      <c r="R217" s="833" t="s">
        <v>323</v>
      </c>
      <c r="S217" s="1317" t="s">
        <v>652</v>
      </c>
    </row>
    <row r="218" spans="1:19" s="848" customFormat="1">
      <c r="A218" s="847" t="s">
        <v>275</v>
      </c>
      <c r="B218" s="829" t="s">
        <v>4701</v>
      </c>
      <c r="C218" s="839">
        <v>43453</v>
      </c>
      <c r="D218" s="829" t="s">
        <v>4744</v>
      </c>
      <c r="E218" s="830" t="s">
        <v>789</v>
      </c>
      <c r="F218" s="831">
        <v>74352</v>
      </c>
      <c r="G218" s="832">
        <v>1.1100000000000001</v>
      </c>
      <c r="H218" s="829">
        <v>1.42</v>
      </c>
      <c r="I218" s="829" t="s">
        <v>322</v>
      </c>
      <c r="J218" s="1300">
        <v>1.42</v>
      </c>
      <c r="K218" s="847" t="s">
        <v>694</v>
      </c>
      <c r="L218" s="1315" t="s">
        <v>4820</v>
      </c>
      <c r="M218" s="833" t="s">
        <v>661</v>
      </c>
      <c r="N218" s="833" t="s">
        <v>352</v>
      </c>
      <c r="O218" s="833" t="s">
        <v>783</v>
      </c>
      <c r="P218" s="833"/>
      <c r="Q218" s="833" t="s">
        <v>5</v>
      </c>
      <c r="R218" s="833" t="s">
        <v>323</v>
      </c>
      <c r="S218" s="1317" t="s">
        <v>652</v>
      </c>
    </row>
    <row r="219" spans="1:19" outlineLevel="1">
      <c r="A219" s="847" t="s">
        <v>275</v>
      </c>
      <c r="B219" s="829" t="s">
        <v>4701</v>
      </c>
      <c r="C219" s="839">
        <v>43453</v>
      </c>
      <c r="D219" s="829" t="s">
        <v>4744</v>
      </c>
      <c r="E219" s="830" t="s">
        <v>789</v>
      </c>
      <c r="F219" s="831">
        <v>74352</v>
      </c>
      <c r="G219" s="832">
        <v>1.1100000000000001</v>
      </c>
      <c r="H219" s="829">
        <v>1.42</v>
      </c>
      <c r="I219" s="829" t="s">
        <v>322</v>
      </c>
      <c r="J219" s="1300">
        <v>1.42</v>
      </c>
      <c r="K219" s="847" t="s">
        <v>694</v>
      </c>
      <c r="L219" s="1315" t="s">
        <v>4820</v>
      </c>
      <c r="M219" s="833" t="s">
        <v>661</v>
      </c>
      <c r="N219" s="833" t="s">
        <v>352</v>
      </c>
      <c r="O219" s="833" t="s">
        <v>783</v>
      </c>
      <c r="P219" s="833"/>
      <c r="Q219" s="833" t="s">
        <v>5</v>
      </c>
      <c r="R219" s="833" t="s">
        <v>323</v>
      </c>
      <c r="S219" s="1317" t="s">
        <v>652</v>
      </c>
    </row>
    <row r="220" spans="1:19" outlineLevel="1" collapsed="1">
      <c r="A220" s="842" t="s">
        <v>647</v>
      </c>
      <c r="B220" s="842"/>
      <c r="C220" s="842"/>
      <c r="D220" s="842"/>
      <c r="E220" s="843"/>
      <c r="F220" s="844"/>
      <c r="G220" s="845">
        <f>SUM(G212:G219)</f>
        <v>1418.01</v>
      </c>
      <c r="H220" s="846">
        <f>SUM(H212:H219)</f>
        <v>1810.69</v>
      </c>
      <c r="I220" s="842"/>
      <c r="J220" s="1316"/>
      <c r="K220" s="842"/>
      <c r="L220" s="843"/>
      <c r="M220" s="842"/>
      <c r="N220" s="842"/>
      <c r="O220" s="842"/>
      <c r="P220" s="842"/>
      <c r="Q220" s="842"/>
      <c r="R220" s="842"/>
      <c r="S220" s="842"/>
    </row>
    <row r="221" spans="1:19" outlineLevel="1">
      <c r="A221" s="847" t="s">
        <v>276</v>
      </c>
      <c r="B221" s="829" t="s">
        <v>4701</v>
      </c>
      <c r="C221" s="839">
        <v>43465</v>
      </c>
      <c r="D221" s="829" t="s">
        <v>4816</v>
      </c>
      <c r="E221" s="830" t="s">
        <v>790</v>
      </c>
      <c r="F221" s="831">
        <v>74352</v>
      </c>
      <c r="G221" s="832">
        <v>413.82</v>
      </c>
      <c r="H221" s="829">
        <v>528.41999999999996</v>
      </c>
      <c r="I221" s="829" t="s">
        <v>322</v>
      </c>
      <c r="J221" s="1300">
        <v>528.41</v>
      </c>
      <c r="K221" s="847" t="s">
        <v>650</v>
      </c>
      <c r="L221" s="1315" t="s">
        <v>4748</v>
      </c>
      <c r="M221" s="833" t="s">
        <v>661</v>
      </c>
      <c r="N221" s="833" t="s">
        <v>352</v>
      </c>
      <c r="O221" s="833" t="s">
        <v>791</v>
      </c>
      <c r="P221" s="833"/>
      <c r="Q221" s="833" t="s">
        <v>5</v>
      </c>
      <c r="R221" s="833" t="s">
        <v>323</v>
      </c>
      <c r="S221" s="1317" t="s">
        <v>652</v>
      </c>
    </row>
    <row r="222" spans="1:19" outlineLevel="1">
      <c r="A222" s="847" t="s">
        <v>276</v>
      </c>
      <c r="B222" s="829" t="s">
        <v>4701</v>
      </c>
      <c r="C222" s="839">
        <v>43465</v>
      </c>
      <c r="D222" s="829" t="s">
        <v>4817</v>
      </c>
      <c r="E222" s="830" t="s">
        <v>792</v>
      </c>
      <c r="F222" s="831">
        <v>74352</v>
      </c>
      <c r="G222" s="832">
        <v>20.94</v>
      </c>
      <c r="H222" s="829">
        <v>26.74</v>
      </c>
      <c r="I222" s="829" t="s">
        <v>322</v>
      </c>
      <c r="J222" s="1300">
        <v>26.74</v>
      </c>
      <c r="K222" s="847" t="s">
        <v>656</v>
      </c>
      <c r="L222" s="1315" t="s">
        <v>4751</v>
      </c>
      <c r="M222" s="833" t="s">
        <v>661</v>
      </c>
      <c r="N222" s="833" t="s">
        <v>352</v>
      </c>
      <c r="O222" s="833" t="s">
        <v>791</v>
      </c>
      <c r="P222" s="833"/>
      <c r="Q222" s="833" t="s">
        <v>5</v>
      </c>
      <c r="R222" s="833" t="s">
        <v>323</v>
      </c>
      <c r="S222" s="1317" t="s">
        <v>652</v>
      </c>
    </row>
    <row r="223" spans="1:19" outlineLevel="1">
      <c r="A223" s="847" t="s">
        <v>276</v>
      </c>
      <c r="B223" s="829" t="s">
        <v>4701</v>
      </c>
      <c r="C223" s="839">
        <v>43465</v>
      </c>
      <c r="D223" s="829" t="s">
        <v>4818</v>
      </c>
      <c r="E223" s="830" t="s">
        <v>790</v>
      </c>
      <c r="F223" s="831">
        <v>74352</v>
      </c>
      <c r="G223" s="832">
        <v>231.06</v>
      </c>
      <c r="H223" s="829">
        <v>295.04000000000002</v>
      </c>
      <c r="I223" s="829" t="s">
        <v>322</v>
      </c>
      <c r="J223" s="1300">
        <v>295.04000000000002</v>
      </c>
      <c r="K223" s="847" t="s">
        <v>656</v>
      </c>
      <c r="L223" s="1315" t="s">
        <v>4751</v>
      </c>
      <c r="M223" s="833" t="s">
        <v>661</v>
      </c>
      <c r="N223" s="833" t="s">
        <v>352</v>
      </c>
      <c r="O223" s="833" t="s">
        <v>791</v>
      </c>
      <c r="P223" s="833"/>
      <c r="Q223" s="833" t="s">
        <v>5</v>
      </c>
      <c r="R223" s="833" t="s">
        <v>323</v>
      </c>
      <c r="S223" s="1317" t="s">
        <v>652</v>
      </c>
    </row>
    <row r="224" spans="1:19" outlineLevel="1">
      <c r="A224" s="847" t="s">
        <v>276</v>
      </c>
      <c r="B224" s="829" t="s">
        <v>4701</v>
      </c>
      <c r="C224" s="839">
        <v>43465</v>
      </c>
      <c r="D224" s="829" t="s">
        <v>4819</v>
      </c>
      <c r="E224" s="830" t="s">
        <v>792</v>
      </c>
      <c r="F224" s="831">
        <v>74352</v>
      </c>
      <c r="G224" s="832">
        <v>20.94</v>
      </c>
      <c r="H224" s="829">
        <v>26.74</v>
      </c>
      <c r="I224" s="829" t="s">
        <v>322</v>
      </c>
      <c r="J224" s="1300">
        <v>26.74</v>
      </c>
      <c r="K224" s="847" t="s">
        <v>656</v>
      </c>
      <c r="L224" s="1315" t="s">
        <v>4751</v>
      </c>
      <c r="M224" s="833" t="s">
        <v>661</v>
      </c>
      <c r="N224" s="833" t="s">
        <v>352</v>
      </c>
      <c r="O224" s="833" t="s">
        <v>791</v>
      </c>
      <c r="P224" s="833"/>
      <c r="Q224" s="833" t="s">
        <v>5</v>
      </c>
      <c r="R224" s="833" t="s">
        <v>323</v>
      </c>
      <c r="S224" s="1317" t="s">
        <v>652</v>
      </c>
    </row>
    <row r="225" spans="1:19" outlineLevel="1">
      <c r="A225" s="847" t="s">
        <v>276</v>
      </c>
      <c r="B225" s="829" t="s">
        <v>4701</v>
      </c>
      <c r="C225" s="839">
        <v>43453</v>
      </c>
      <c r="D225" s="829" t="s">
        <v>4744</v>
      </c>
      <c r="E225" s="830" t="s">
        <v>797</v>
      </c>
      <c r="F225" s="831">
        <v>74352</v>
      </c>
      <c r="G225" s="832">
        <v>0.49</v>
      </c>
      <c r="H225" s="829">
        <v>0.63</v>
      </c>
      <c r="I225" s="829" t="s">
        <v>322</v>
      </c>
      <c r="J225" s="1300">
        <v>0.63</v>
      </c>
      <c r="K225" s="847" t="s">
        <v>694</v>
      </c>
      <c r="L225" s="1315" t="s">
        <v>4820</v>
      </c>
      <c r="M225" s="833" t="s">
        <v>661</v>
      </c>
      <c r="N225" s="833" t="s">
        <v>352</v>
      </c>
      <c r="O225" s="833" t="s">
        <v>791</v>
      </c>
      <c r="P225" s="833"/>
      <c r="Q225" s="833" t="s">
        <v>5</v>
      </c>
      <c r="R225" s="833" t="s">
        <v>323</v>
      </c>
      <c r="S225" s="1317" t="s">
        <v>652</v>
      </c>
    </row>
    <row r="226" spans="1:19" outlineLevel="1">
      <c r="A226" s="847" t="s">
        <v>276</v>
      </c>
      <c r="B226" s="829" t="s">
        <v>4701</v>
      </c>
      <c r="C226" s="839">
        <v>43453</v>
      </c>
      <c r="D226" s="829" t="s">
        <v>4744</v>
      </c>
      <c r="E226" s="830" t="s">
        <v>797</v>
      </c>
      <c r="F226" s="831">
        <v>74352</v>
      </c>
      <c r="G226" s="832">
        <v>0.49</v>
      </c>
      <c r="H226" s="829">
        <v>0.63</v>
      </c>
      <c r="I226" s="829" t="s">
        <v>322</v>
      </c>
      <c r="J226" s="1300">
        <v>0.63</v>
      </c>
      <c r="K226" s="847" t="s">
        <v>694</v>
      </c>
      <c r="L226" s="1315" t="s">
        <v>4820</v>
      </c>
      <c r="M226" s="833" t="s">
        <v>661</v>
      </c>
      <c r="N226" s="833" t="s">
        <v>352</v>
      </c>
      <c r="O226" s="833" t="s">
        <v>791</v>
      </c>
      <c r="P226" s="833"/>
      <c r="Q226" s="833" t="s">
        <v>5</v>
      </c>
      <c r="R226" s="833" t="s">
        <v>323</v>
      </c>
      <c r="S226" s="1317" t="s">
        <v>652</v>
      </c>
    </row>
    <row r="227" spans="1:19">
      <c r="A227" s="847" t="s">
        <v>276</v>
      </c>
      <c r="B227" s="829" t="s">
        <v>4701</v>
      </c>
      <c r="C227" s="839">
        <v>43465</v>
      </c>
      <c r="D227" s="829" t="s">
        <v>4822</v>
      </c>
      <c r="E227" s="830" t="s">
        <v>794</v>
      </c>
      <c r="F227" s="831">
        <v>74352</v>
      </c>
      <c r="G227" s="832">
        <v>7.39</v>
      </c>
      <c r="H227" s="829">
        <v>9.44</v>
      </c>
      <c r="I227" s="829" t="s">
        <v>322</v>
      </c>
      <c r="J227" s="1300">
        <v>9.44</v>
      </c>
      <c r="K227" s="847" t="s">
        <v>694</v>
      </c>
      <c r="L227" s="1315" t="s">
        <v>4820</v>
      </c>
      <c r="M227" s="833" t="s">
        <v>661</v>
      </c>
      <c r="N227" s="833" t="s">
        <v>352</v>
      </c>
      <c r="O227" s="833" t="s">
        <v>791</v>
      </c>
      <c r="P227" s="833"/>
      <c r="Q227" s="833" t="s">
        <v>5</v>
      </c>
      <c r="R227" s="833" t="s">
        <v>323</v>
      </c>
      <c r="S227" s="1317" t="s">
        <v>652</v>
      </c>
    </row>
    <row r="228" spans="1:19" outlineLevel="1">
      <c r="A228" s="847" t="s">
        <v>276</v>
      </c>
      <c r="B228" s="829" t="s">
        <v>4701</v>
      </c>
      <c r="C228" s="839">
        <v>43465</v>
      </c>
      <c r="D228" s="829" t="s">
        <v>4821</v>
      </c>
      <c r="E228" s="830" t="s">
        <v>794</v>
      </c>
      <c r="F228" s="831">
        <v>74352</v>
      </c>
      <c r="G228" s="832">
        <v>7.39</v>
      </c>
      <c r="H228" s="829">
        <v>9.44</v>
      </c>
      <c r="I228" s="829" t="s">
        <v>322</v>
      </c>
      <c r="J228" s="1300">
        <v>9.44</v>
      </c>
      <c r="K228" s="847" t="s">
        <v>694</v>
      </c>
      <c r="L228" s="1315" t="s">
        <v>4820</v>
      </c>
      <c r="M228" s="833" t="s">
        <v>661</v>
      </c>
      <c r="N228" s="833" t="s">
        <v>352</v>
      </c>
      <c r="O228" s="833" t="s">
        <v>791</v>
      </c>
      <c r="P228" s="833"/>
      <c r="Q228" s="833" t="s">
        <v>5</v>
      </c>
      <c r="R228" s="833" t="s">
        <v>323</v>
      </c>
      <c r="S228" s="1317" t="s">
        <v>652</v>
      </c>
    </row>
    <row r="229" spans="1:19" outlineLevel="1" collapsed="1">
      <c r="A229" s="842" t="s">
        <v>647</v>
      </c>
      <c r="B229" s="842"/>
      <c r="C229" s="842"/>
      <c r="D229" s="842"/>
      <c r="E229" s="843"/>
      <c r="F229" s="844"/>
      <c r="G229" s="845">
        <f>SUM(G221:G228)</f>
        <v>702.52</v>
      </c>
      <c r="H229" s="846">
        <f>SUM(H221:H228)</f>
        <v>897.08000000000015</v>
      </c>
      <c r="I229" s="842"/>
      <c r="J229" s="1316"/>
      <c r="K229" s="842"/>
      <c r="L229" s="843"/>
      <c r="M229" s="842"/>
      <c r="N229" s="842"/>
      <c r="O229" s="842"/>
      <c r="P229" s="842"/>
      <c r="Q229" s="842"/>
      <c r="R229" s="842"/>
      <c r="S229" s="842"/>
    </row>
    <row r="230" spans="1:19" outlineLevel="1">
      <c r="A230" s="847" t="s">
        <v>277</v>
      </c>
      <c r="B230" s="829" t="s">
        <v>4701</v>
      </c>
      <c r="C230" s="839">
        <v>43465</v>
      </c>
      <c r="D230" s="829" t="s">
        <v>2837</v>
      </c>
      <c r="E230" s="830" t="s">
        <v>4749</v>
      </c>
      <c r="F230" s="831">
        <v>74346</v>
      </c>
      <c r="G230" s="832">
        <v>80.760000000000005</v>
      </c>
      <c r="H230" s="829">
        <v>80.760000000000005</v>
      </c>
      <c r="I230" s="829" t="s">
        <v>60</v>
      </c>
      <c r="J230" s="1300">
        <v>103.12</v>
      </c>
      <c r="K230" s="847" t="s">
        <v>650</v>
      </c>
      <c r="L230" s="1315" t="s">
        <v>4748</v>
      </c>
      <c r="M230" s="833" t="s">
        <v>645</v>
      </c>
      <c r="N230" s="833" t="s">
        <v>352</v>
      </c>
      <c r="O230" s="833" t="s">
        <v>1390</v>
      </c>
      <c r="P230" s="833"/>
      <c r="Q230" s="833" t="s">
        <v>655</v>
      </c>
      <c r="R230" s="833" t="s">
        <v>323</v>
      </c>
      <c r="S230" s="1317" t="s">
        <v>277</v>
      </c>
    </row>
    <row r="231" spans="1:19" outlineLevel="1" collapsed="1">
      <c r="A231" s="847" t="s">
        <v>277</v>
      </c>
      <c r="B231" s="829" t="s">
        <v>4701</v>
      </c>
      <c r="C231" s="839">
        <v>43465</v>
      </c>
      <c r="D231" s="829" t="s">
        <v>2837</v>
      </c>
      <c r="E231" s="830" t="s">
        <v>4750</v>
      </c>
      <c r="F231" s="831">
        <v>74347</v>
      </c>
      <c r="G231" s="832">
        <v>24.23</v>
      </c>
      <c r="H231" s="829">
        <v>24.23</v>
      </c>
      <c r="I231" s="829" t="s">
        <v>60</v>
      </c>
      <c r="J231" s="1300">
        <v>30.94</v>
      </c>
      <c r="K231" s="847" t="s">
        <v>650</v>
      </c>
      <c r="L231" s="1315" t="s">
        <v>4748</v>
      </c>
      <c r="M231" s="833" t="s">
        <v>645</v>
      </c>
      <c r="N231" s="833" t="s">
        <v>352</v>
      </c>
      <c r="O231" s="833" t="s">
        <v>1390</v>
      </c>
      <c r="P231" s="833"/>
      <c r="Q231" s="833" t="s">
        <v>4</v>
      </c>
      <c r="R231" s="833" t="s">
        <v>323</v>
      </c>
      <c r="S231" s="1317" t="s">
        <v>652</v>
      </c>
    </row>
    <row r="232" spans="1:19" outlineLevel="1">
      <c r="A232" s="847" t="s">
        <v>277</v>
      </c>
      <c r="B232" s="829" t="s">
        <v>4701</v>
      </c>
      <c r="C232" s="839">
        <v>43465</v>
      </c>
      <c r="D232" s="829" t="s">
        <v>2837</v>
      </c>
      <c r="E232" s="830" t="s">
        <v>4836</v>
      </c>
      <c r="F232" s="831">
        <v>74345</v>
      </c>
      <c r="G232" s="832">
        <v>1615.23</v>
      </c>
      <c r="H232" s="829">
        <v>1615.23</v>
      </c>
      <c r="I232" s="829" t="s">
        <v>60</v>
      </c>
      <c r="J232" s="1300">
        <v>2062.52</v>
      </c>
      <c r="K232" s="847" t="s">
        <v>650</v>
      </c>
      <c r="L232" s="1315" t="s">
        <v>4748</v>
      </c>
      <c r="M232" s="833" t="s">
        <v>645</v>
      </c>
      <c r="N232" s="833" t="s">
        <v>352</v>
      </c>
      <c r="O232" s="833" t="s">
        <v>1390</v>
      </c>
      <c r="P232" s="833"/>
      <c r="Q232" s="833" t="s">
        <v>5</v>
      </c>
      <c r="R232" s="833" t="s">
        <v>323</v>
      </c>
      <c r="S232" s="1317" t="s">
        <v>652</v>
      </c>
    </row>
    <row r="233" spans="1:19" outlineLevel="1" collapsed="1">
      <c r="A233" s="847" t="s">
        <v>277</v>
      </c>
      <c r="B233" s="829" t="s">
        <v>4701</v>
      </c>
      <c r="C233" s="839">
        <v>43465</v>
      </c>
      <c r="D233" s="829" t="s">
        <v>2837</v>
      </c>
      <c r="E233" s="830" t="s">
        <v>4836</v>
      </c>
      <c r="F233" s="831">
        <v>74345</v>
      </c>
      <c r="G233" s="832">
        <v>161.53</v>
      </c>
      <c r="H233" s="829">
        <v>161.53</v>
      </c>
      <c r="I233" s="829" t="s">
        <v>60</v>
      </c>
      <c r="J233" s="1300">
        <v>206.26</v>
      </c>
      <c r="K233" s="847" t="s">
        <v>656</v>
      </c>
      <c r="L233" s="1315" t="s">
        <v>4751</v>
      </c>
      <c r="M233" s="833" t="s">
        <v>645</v>
      </c>
      <c r="N233" s="833" t="s">
        <v>352</v>
      </c>
      <c r="O233" s="833" t="s">
        <v>1390</v>
      </c>
      <c r="P233" s="833"/>
      <c r="Q233" s="833" t="s">
        <v>5</v>
      </c>
      <c r="R233" s="833" t="s">
        <v>323</v>
      </c>
      <c r="S233" s="1317" t="s">
        <v>652</v>
      </c>
    </row>
    <row r="234" spans="1:19" outlineLevel="1">
      <c r="A234" s="847" t="s">
        <v>277</v>
      </c>
      <c r="B234" s="829" t="s">
        <v>4701</v>
      </c>
      <c r="C234" s="839">
        <v>43427</v>
      </c>
      <c r="D234" s="829" t="s">
        <v>4837</v>
      </c>
      <c r="E234" s="830" t="s">
        <v>1393</v>
      </c>
      <c r="F234" s="831">
        <v>74087</v>
      </c>
      <c r="G234" s="832">
        <v>10.25</v>
      </c>
      <c r="H234" s="829">
        <v>10.25</v>
      </c>
      <c r="I234" s="829" t="s">
        <v>60</v>
      </c>
      <c r="J234" s="1300">
        <v>13.09</v>
      </c>
      <c r="K234" s="847" t="s">
        <v>818</v>
      </c>
      <c r="L234" s="1315" t="s">
        <v>4708</v>
      </c>
      <c r="M234" s="833" t="s">
        <v>645</v>
      </c>
      <c r="N234" s="833" t="s">
        <v>352</v>
      </c>
      <c r="O234" s="833"/>
      <c r="P234" s="833"/>
      <c r="Q234" s="833" t="s">
        <v>5</v>
      </c>
      <c r="R234" s="833" t="s">
        <v>323</v>
      </c>
      <c r="S234" s="1317" t="s">
        <v>652</v>
      </c>
    </row>
    <row r="235" spans="1:19">
      <c r="A235" s="847" t="s">
        <v>277</v>
      </c>
      <c r="B235" s="829" t="s">
        <v>4701</v>
      </c>
      <c r="C235" s="839">
        <v>43427</v>
      </c>
      <c r="D235" s="829" t="s">
        <v>4838</v>
      </c>
      <c r="E235" s="830" t="s">
        <v>1393</v>
      </c>
      <c r="F235" s="831">
        <v>74233</v>
      </c>
      <c r="G235" s="832">
        <v>-10.25</v>
      </c>
      <c r="H235" s="829">
        <v>-10.25</v>
      </c>
      <c r="I235" s="829" t="s">
        <v>60</v>
      </c>
      <c r="J235" s="1300">
        <v>-13.09</v>
      </c>
      <c r="K235" s="847" t="s">
        <v>818</v>
      </c>
      <c r="L235" s="1315" t="s">
        <v>4708</v>
      </c>
      <c r="M235" s="833" t="s">
        <v>645</v>
      </c>
      <c r="N235" s="833" t="s">
        <v>352</v>
      </c>
      <c r="O235" s="833"/>
      <c r="P235" s="833"/>
      <c r="Q235" s="833" t="s">
        <v>5</v>
      </c>
      <c r="R235" s="833" t="s">
        <v>323</v>
      </c>
      <c r="S235" s="1317" t="s">
        <v>652</v>
      </c>
    </row>
    <row r="236" spans="1:19" outlineLevel="1" collapsed="1">
      <c r="A236" s="847" t="s">
        <v>277</v>
      </c>
      <c r="B236" s="829" t="s">
        <v>4701</v>
      </c>
      <c r="C236" s="839">
        <v>43448</v>
      </c>
      <c r="D236" s="829" t="s">
        <v>4839</v>
      </c>
      <c r="E236" s="830" t="s">
        <v>1393</v>
      </c>
      <c r="F236" s="831">
        <v>74486</v>
      </c>
      <c r="G236" s="832">
        <v>10.25</v>
      </c>
      <c r="H236" s="829">
        <v>10.25</v>
      </c>
      <c r="I236" s="829" t="s">
        <v>60</v>
      </c>
      <c r="J236" s="1300">
        <v>13.09</v>
      </c>
      <c r="K236" s="847" t="s">
        <v>818</v>
      </c>
      <c r="L236" s="1315" t="s">
        <v>4708</v>
      </c>
      <c r="M236" s="833" t="s">
        <v>645</v>
      </c>
      <c r="N236" s="833" t="s">
        <v>352</v>
      </c>
      <c r="O236" s="833"/>
      <c r="P236" s="833"/>
      <c r="Q236" s="833" t="s">
        <v>5</v>
      </c>
      <c r="R236" s="833" t="s">
        <v>323</v>
      </c>
      <c r="S236" s="1317" t="s">
        <v>652</v>
      </c>
    </row>
    <row r="237" spans="1:19" outlineLevel="1">
      <c r="A237" s="842" t="s">
        <v>647</v>
      </c>
      <c r="B237" s="842"/>
      <c r="C237" s="842"/>
      <c r="D237" s="842"/>
      <c r="E237" s="843"/>
      <c r="F237" s="844"/>
      <c r="G237" s="845">
        <f>SUM(G230:G236)</f>
        <v>1892</v>
      </c>
      <c r="H237" s="846">
        <f>SUM(H230:H236)</f>
        <v>1892</v>
      </c>
      <c r="I237" s="842"/>
      <c r="J237" s="1316"/>
      <c r="K237" s="842"/>
      <c r="L237" s="843"/>
      <c r="M237" s="842"/>
      <c r="N237" s="842"/>
      <c r="O237" s="842"/>
      <c r="P237" s="842"/>
      <c r="Q237" s="842"/>
      <c r="R237" s="842"/>
      <c r="S237" s="842"/>
    </row>
    <row r="238" spans="1:19" outlineLevel="1">
      <c r="A238" s="847" t="s">
        <v>278</v>
      </c>
      <c r="B238" s="829" t="s">
        <v>4701</v>
      </c>
      <c r="C238" s="839">
        <v>43448</v>
      </c>
      <c r="D238" s="829" t="s">
        <v>4839</v>
      </c>
      <c r="E238" s="830" t="s">
        <v>2999</v>
      </c>
      <c r="F238" s="831">
        <v>74486</v>
      </c>
      <c r="G238" s="832">
        <v>5.5</v>
      </c>
      <c r="H238" s="829">
        <v>5.5</v>
      </c>
      <c r="I238" s="829" t="s">
        <v>60</v>
      </c>
      <c r="J238" s="1300">
        <v>7.02</v>
      </c>
      <c r="K238" s="847" t="s">
        <v>818</v>
      </c>
      <c r="L238" s="1315" t="s">
        <v>4708</v>
      </c>
      <c r="M238" s="833" t="s">
        <v>645</v>
      </c>
      <c r="N238" s="833" t="s">
        <v>352</v>
      </c>
      <c r="O238" s="833"/>
      <c r="P238" s="833"/>
      <c r="Q238" s="833" t="s">
        <v>5</v>
      </c>
      <c r="R238" s="833" t="s">
        <v>323</v>
      </c>
      <c r="S238" s="1317" t="s">
        <v>652</v>
      </c>
    </row>
    <row r="239" spans="1:19">
      <c r="A239" s="847" t="s">
        <v>278</v>
      </c>
      <c r="B239" s="829" t="s">
        <v>4701</v>
      </c>
      <c r="C239" s="839">
        <v>43427</v>
      </c>
      <c r="D239" s="829" t="s">
        <v>4838</v>
      </c>
      <c r="E239" s="830" t="s">
        <v>2999</v>
      </c>
      <c r="F239" s="831">
        <v>74233</v>
      </c>
      <c r="G239" s="832">
        <v>-5.5</v>
      </c>
      <c r="H239" s="829">
        <v>-5.5</v>
      </c>
      <c r="I239" s="829" t="s">
        <v>60</v>
      </c>
      <c r="J239" s="1300">
        <v>-7.02</v>
      </c>
      <c r="K239" s="847" t="s">
        <v>818</v>
      </c>
      <c r="L239" s="1315" t="s">
        <v>4708</v>
      </c>
      <c r="M239" s="833" t="s">
        <v>645</v>
      </c>
      <c r="N239" s="833" t="s">
        <v>352</v>
      </c>
      <c r="O239" s="833"/>
      <c r="P239" s="833"/>
      <c r="Q239" s="833" t="s">
        <v>5</v>
      </c>
      <c r="R239" s="833" t="s">
        <v>323</v>
      </c>
      <c r="S239" s="1317" t="s">
        <v>652</v>
      </c>
    </row>
    <row r="240" spans="1:19" outlineLevel="1">
      <c r="A240" s="847" t="s">
        <v>278</v>
      </c>
      <c r="B240" s="829" t="s">
        <v>4701</v>
      </c>
      <c r="C240" s="839">
        <v>43427</v>
      </c>
      <c r="D240" s="829" t="s">
        <v>4837</v>
      </c>
      <c r="E240" s="830" t="s">
        <v>2999</v>
      </c>
      <c r="F240" s="831">
        <v>74087</v>
      </c>
      <c r="G240" s="832">
        <v>5.5</v>
      </c>
      <c r="H240" s="829">
        <v>5.5</v>
      </c>
      <c r="I240" s="829" t="s">
        <v>60</v>
      </c>
      <c r="J240" s="1300">
        <v>7.02</v>
      </c>
      <c r="K240" s="847" t="s">
        <v>818</v>
      </c>
      <c r="L240" s="1315" t="s">
        <v>4708</v>
      </c>
      <c r="M240" s="833" t="s">
        <v>645</v>
      </c>
      <c r="N240" s="833" t="s">
        <v>352</v>
      </c>
      <c r="O240" s="833"/>
      <c r="P240" s="833"/>
      <c r="Q240" s="833" t="s">
        <v>5</v>
      </c>
      <c r="R240" s="833" t="s">
        <v>323</v>
      </c>
      <c r="S240" s="1317" t="s">
        <v>652</v>
      </c>
    </row>
    <row r="241" spans="1:19" outlineLevel="1">
      <c r="A241" s="842" t="s">
        <v>647</v>
      </c>
      <c r="B241" s="842"/>
      <c r="C241" s="842"/>
      <c r="D241" s="842"/>
      <c r="E241" s="843"/>
      <c r="F241" s="844"/>
      <c r="G241" s="845">
        <f>SUM(G238:G240)</f>
        <v>5.5</v>
      </c>
      <c r="H241" s="846">
        <f>SUM(H238:H240)</f>
        <v>5.5</v>
      </c>
      <c r="I241" s="842"/>
      <c r="J241" s="1316"/>
      <c r="K241" s="842"/>
      <c r="L241" s="843"/>
      <c r="M241" s="842"/>
      <c r="N241" s="842"/>
      <c r="O241" s="842"/>
      <c r="P241" s="842"/>
      <c r="Q241" s="842"/>
      <c r="R241" s="842"/>
      <c r="S241" s="842"/>
    </row>
    <row r="242" spans="1:19" outlineLevel="1">
      <c r="A242" s="847" t="s">
        <v>279</v>
      </c>
      <c r="B242" s="829" t="s">
        <v>4701</v>
      </c>
      <c r="C242" s="839">
        <v>43465</v>
      </c>
      <c r="D242" s="829" t="s">
        <v>2837</v>
      </c>
      <c r="E242" s="830" t="s">
        <v>4840</v>
      </c>
      <c r="F242" s="831">
        <v>74345</v>
      </c>
      <c r="G242" s="832">
        <v>1683.04</v>
      </c>
      <c r="H242" s="829">
        <v>1683.04</v>
      </c>
      <c r="I242" s="829" t="s">
        <v>60</v>
      </c>
      <c r="J242" s="1300">
        <v>2149.1</v>
      </c>
      <c r="K242" s="847" t="s">
        <v>650</v>
      </c>
      <c r="L242" s="1315" t="s">
        <v>4748</v>
      </c>
      <c r="M242" s="833" t="s">
        <v>645</v>
      </c>
      <c r="N242" s="833" t="s">
        <v>352</v>
      </c>
      <c r="O242" s="833" t="s">
        <v>3922</v>
      </c>
      <c r="P242" s="833"/>
      <c r="Q242" s="833" t="s">
        <v>5</v>
      </c>
      <c r="R242" s="833" t="s">
        <v>323</v>
      </c>
      <c r="S242" s="1317" t="s">
        <v>652</v>
      </c>
    </row>
    <row r="243" spans="1:19" outlineLevel="1">
      <c r="A243" s="847" t="s">
        <v>279</v>
      </c>
      <c r="B243" s="829" t="s">
        <v>4701</v>
      </c>
      <c r="C243" s="839">
        <v>43465</v>
      </c>
      <c r="D243" s="829" t="s">
        <v>2837</v>
      </c>
      <c r="E243" s="830" t="s">
        <v>4749</v>
      </c>
      <c r="F243" s="831">
        <v>74346</v>
      </c>
      <c r="G243" s="832">
        <v>84.15</v>
      </c>
      <c r="H243" s="829">
        <v>84.15</v>
      </c>
      <c r="I243" s="829" t="s">
        <v>60</v>
      </c>
      <c r="J243" s="1300">
        <v>107.45</v>
      </c>
      <c r="K243" s="847" t="s">
        <v>650</v>
      </c>
      <c r="L243" s="1315" t="s">
        <v>4748</v>
      </c>
      <c r="M243" s="833" t="s">
        <v>645</v>
      </c>
      <c r="N243" s="833" t="s">
        <v>352</v>
      </c>
      <c r="O243" s="833" t="s">
        <v>3922</v>
      </c>
      <c r="P243" s="833"/>
      <c r="Q243" s="833" t="s">
        <v>655</v>
      </c>
      <c r="R243" s="833" t="s">
        <v>323</v>
      </c>
      <c r="S243" s="1317" t="s">
        <v>279</v>
      </c>
    </row>
    <row r="244" spans="1:19" outlineLevel="1">
      <c r="A244" s="847" t="s">
        <v>279</v>
      </c>
      <c r="B244" s="829" t="s">
        <v>4701</v>
      </c>
      <c r="C244" s="839">
        <v>43465</v>
      </c>
      <c r="D244" s="829" t="s">
        <v>2837</v>
      </c>
      <c r="E244" s="830" t="s">
        <v>4750</v>
      </c>
      <c r="F244" s="831">
        <v>74347</v>
      </c>
      <c r="G244" s="832">
        <v>25.25</v>
      </c>
      <c r="H244" s="829">
        <v>25.25</v>
      </c>
      <c r="I244" s="829" t="s">
        <v>60</v>
      </c>
      <c r="J244" s="1300">
        <v>32.24</v>
      </c>
      <c r="K244" s="847" t="s">
        <v>650</v>
      </c>
      <c r="L244" s="1315" t="s">
        <v>4748</v>
      </c>
      <c r="M244" s="833" t="s">
        <v>645</v>
      </c>
      <c r="N244" s="833" t="s">
        <v>352</v>
      </c>
      <c r="O244" s="833" t="s">
        <v>3922</v>
      </c>
      <c r="P244" s="833"/>
      <c r="Q244" s="833" t="s">
        <v>4</v>
      </c>
      <c r="R244" s="833" t="s">
        <v>323</v>
      </c>
      <c r="S244" s="1317" t="s">
        <v>652</v>
      </c>
    </row>
    <row r="245" spans="1:19" outlineLevel="1">
      <c r="A245" s="847" t="s">
        <v>279</v>
      </c>
      <c r="B245" s="829" t="s">
        <v>4701</v>
      </c>
      <c r="C245" s="839">
        <v>43465</v>
      </c>
      <c r="D245" s="829" t="s">
        <v>2837</v>
      </c>
      <c r="E245" s="830" t="s">
        <v>4840</v>
      </c>
      <c r="F245" s="831">
        <v>74345</v>
      </c>
      <c r="G245" s="832">
        <v>168.31</v>
      </c>
      <c r="H245" s="829">
        <v>168.31</v>
      </c>
      <c r="I245" s="829" t="s">
        <v>60</v>
      </c>
      <c r="J245" s="1300">
        <v>214.92</v>
      </c>
      <c r="K245" s="847" t="s">
        <v>656</v>
      </c>
      <c r="L245" s="1315" t="s">
        <v>4751</v>
      </c>
      <c r="M245" s="833" t="s">
        <v>645</v>
      </c>
      <c r="N245" s="833" t="s">
        <v>352</v>
      </c>
      <c r="O245" s="833" t="s">
        <v>3922</v>
      </c>
      <c r="P245" s="833"/>
      <c r="Q245" s="833" t="s">
        <v>5</v>
      </c>
      <c r="R245" s="833" t="s">
        <v>323</v>
      </c>
      <c r="S245" s="1317" t="s">
        <v>652</v>
      </c>
    </row>
    <row r="246" spans="1:19" outlineLevel="1">
      <c r="A246" s="847" t="s">
        <v>279</v>
      </c>
      <c r="B246" s="829" t="s">
        <v>4701</v>
      </c>
      <c r="C246" s="839">
        <v>43465</v>
      </c>
      <c r="D246" s="829" t="s">
        <v>4841</v>
      </c>
      <c r="E246" s="830" t="s">
        <v>4842</v>
      </c>
      <c r="F246" s="831">
        <v>74352</v>
      </c>
      <c r="G246" s="832">
        <v>38.18</v>
      </c>
      <c r="H246" s="829">
        <v>48.75</v>
      </c>
      <c r="I246" s="829" t="s">
        <v>322</v>
      </c>
      <c r="J246" s="1300">
        <v>48.75</v>
      </c>
      <c r="K246" s="847" t="s">
        <v>865</v>
      </c>
      <c r="L246" s="1315" t="s">
        <v>4843</v>
      </c>
      <c r="M246" s="833" t="s">
        <v>661</v>
      </c>
      <c r="N246" s="833" t="s">
        <v>352</v>
      </c>
      <c r="O246" s="833" t="s">
        <v>3922</v>
      </c>
      <c r="P246" s="833"/>
      <c r="Q246" s="833" t="s">
        <v>5</v>
      </c>
      <c r="R246" s="833" t="s">
        <v>323</v>
      </c>
      <c r="S246" s="1317" t="s">
        <v>652</v>
      </c>
    </row>
    <row r="247" spans="1:19" outlineLevel="1" collapsed="1">
      <c r="A247" s="847" t="s">
        <v>279</v>
      </c>
      <c r="B247" s="829" t="s">
        <v>4701</v>
      </c>
      <c r="C247" s="839">
        <v>43465</v>
      </c>
      <c r="D247" s="829" t="s">
        <v>4844</v>
      </c>
      <c r="E247" s="830" t="s">
        <v>4845</v>
      </c>
      <c r="F247" s="831">
        <v>74352</v>
      </c>
      <c r="G247" s="832">
        <v>313.2</v>
      </c>
      <c r="H247" s="829">
        <v>399.93</v>
      </c>
      <c r="I247" s="829" t="s">
        <v>322</v>
      </c>
      <c r="J247" s="1300">
        <v>399.93</v>
      </c>
      <c r="K247" s="847" t="s">
        <v>865</v>
      </c>
      <c r="L247" s="1315" t="s">
        <v>4843</v>
      </c>
      <c r="M247" s="833" t="s">
        <v>661</v>
      </c>
      <c r="N247" s="833" t="s">
        <v>352</v>
      </c>
      <c r="O247" s="833" t="s">
        <v>3922</v>
      </c>
      <c r="P247" s="833"/>
      <c r="Q247" s="833" t="s">
        <v>5</v>
      </c>
      <c r="R247" s="833" t="s">
        <v>323</v>
      </c>
      <c r="S247" s="1317" t="s">
        <v>652</v>
      </c>
    </row>
    <row r="248" spans="1:19" outlineLevel="1">
      <c r="A248" s="847" t="s">
        <v>279</v>
      </c>
      <c r="B248" s="829" t="s">
        <v>4701</v>
      </c>
      <c r="C248" s="839">
        <v>43427</v>
      </c>
      <c r="D248" s="829" t="s">
        <v>4837</v>
      </c>
      <c r="E248" s="830" t="s">
        <v>3972</v>
      </c>
      <c r="F248" s="831">
        <v>74087</v>
      </c>
      <c r="G248" s="832">
        <v>1.2</v>
      </c>
      <c r="H248" s="829">
        <v>1.2</v>
      </c>
      <c r="I248" s="829" t="s">
        <v>60</v>
      </c>
      <c r="J248" s="1300">
        <v>1.53</v>
      </c>
      <c r="K248" s="847" t="s">
        <v>818</v>
      </c>
      <c r="L248" s="1315" t="s">
        <v>4708</v>
      </c>
      <c r="M248" s="833" t="s">
        <v>645</v>
      </c>
      <c r="N248" s="833" t="s">
        <v>352</v>
      </c>
      <c r="O248" s="833"/>
      <c r="P248" s="833"/>
      <c r="Q248" s="833" t="s">
        <v>5</v>
      </c>
      <c r="R248" s="833" t="s">
        <v>323</v>
      </c>
      <c r="S248" s="1317" t="s">
        <v>652</v>
      </c>
    </row>
    <row r="249" spans="1:19">
      <c r="A249" s="847" t="s">
        <v>279</v>
      </c>
      <c r="B249" s="829" t="s">
        <v>4701</v>
      </c>
      <c r="C249" s="839">
        <v>43427</v>
      </c>
      <c r="D249" s="829" t="s">
        <v>4838</v>
      </c>
      <c r="E249" s="830" t="s">
        <v>3972</v>
      </c>
      <c r="F249" s="831">
        <v>74233</v>
      </c>
      <c r="G249" s="832">
        <v>-1.2</v>
      </c>
      <c r="H249" s="829">
        <v>-1.2</v>
      </c>
      <c r="I249" s="829" t="s">
        <v>60</v>
      </c>
      <c r="J249" s="1300">
        <v>-1.53</v>
      </c>
      <c r="K249" s="847" t="s">
        <v>818</v>
      </c>
      <c r="L249" s="1315" t="s">
        <v>4708</v>
      </c>
      <c r="M249" s="833" t="s">
        <v>645</v>
      </c>
      <c r="N249" s="833" t="s">
        <v>352</v>
      </c>
      <c r="O249" s="833"/>
      <c r="P249" s="833"/>
      <c r="Q249" s="833" t="s">
        <v>5</v>
      </c>
      <c r="R249" s="833" t="s">
        <v>323</v>
      </c>
      <c r="S249" s="1317" t="s">
        <v>652</v>
      </c>
    </row>
    <row r="250" spans="1:19" outlineLevel="1">
      <c r="A250" s="847" t="s">
        <v>279</v>
      </c>
      <c r="B250" s="829" t="s">
        <v>4701</v>
      </c>
      <c r="C250" s="839">
        <v>43448</v>
      </c>
      <c r="D250" s="829" t="s">
        <v>4839</v>
      </c>
      <c r="E250" s="830" t="s">
        <v>3972</v>
      </c>
      <c r="F250" s="831">
        <v>74486</v>
      </c>
      <c r="G250" s="832">
        <v>1.2</v>
      </c>
      <c r="H250" s="829">
        <v>1.2</v>
      </c>
      <c r="I250" s="829" t="s">
        <v>60</v>
      </c>
      <c r="J250" s="1300">
        <v>1.53</v>
      </c>
      <c r="K250" s="847" t="s">
        <v>818</v>
      </c>
      <c r="L250" s="1315" t="s">
        <v>4708</v>
      </c>
      <c r="M250" s="833" t="s">
        <v>645</v>
      </c>
      <c r="N250" s="833" t="s">
        <v>352</v>
      </c>
      <c r="O250" s="833"/>
      <c r="P250" s="833"/>
      <c r="Q250" s="833" t="s">
        <v>5</v>
      </c>
      <c r="R250" s="833" t="s">
        <v>323</v>
      </c>
      <c r="S250" s="1317" t="s">
        <v>652</v>
      </c>
    </row>
    <row r="251" spans="1:19" outlineLevel="1">
      <c r="A251" s="842" t="s">
        <v>647</v>
      </c>
      <c r="B251" s="842"/>
      <c r="C251" s="842"/>
      <c r="D251" s="842"/>
      <c r="E251" s="843"/>
      <c r="F251" s="844"/>
      <c r="G251" s="845">
        <f>SUM(G242:G250)</f>
        <v>2313.33</v>
      </c>
      <c r="H251" s="846">
        <f>SUM(H242:H250)</f>
        <v>2410.6299999999997</v>
      </c>
      <c r="I251" s="842"/>
      <c r="J251" s="1316"/>
      <c r="K251" s="842"/>
      <c r="L251" s="843"/>
      <c r="M251" s="842"/>
      <c r="N251" s="842"/>
      <c r="O251" s="842"/>
      <c r="P251" s="842"/>
      <c r="Q251" s="842"/>
      <c r="R251" s="842"/>
      <c r="S251" s="842"/>
    </row>
    <row r="252" spans="1:19" outlineLevel="1">
      <c r="A252" s="847" t="s">
        <v>281</v>
      </c>
      <c r="B252" s="829" t="s">
        <v>4701</v>
      </c>
      <c r="C252" s="839">
        <v>43378</v>
      </c>
      <c r="D252" s="829" t="s">
        <v>4752</v>
      </c>
      <c r="E252" s="830" t="s">
        <v>4369</v>
      </c>
      <c r="F252" s="831">
        <v>74386</v>
      </c>
      <c r="G252" s="832">
        <v>-445.49</v>
      </c>
      <c r="H252" s="829">
        <v>-580.44000000000005</v>
      </c>
      <c r="I252" s="829" t="s">
        <v>322</v>
      </c>
      <c r="J252" s="1300">
        <v>-580.44000000000005</v>
      </c>
      <c r="K252" s="847" t="s">
        <v>660</v>
      </c>
      <c r="L252" s="1315" t="s">
        <v>4711</v>
      </c>
      <c r="M252" s="833" t="s">
        <v>661</v>
      </c>
      <c r="N252" s="833" t="s">
        <v>352</v>
      </c>
      <c r="O252" s="833" t="s">
        <v>2952</v>
      </c>
      <c r="P252" s="833"/>
      <c r="Q252" s="833" t="s">
        <v>5</v>
      </c>
      <c r="R252" s="833" t="s">
        <v>323</v>
      </c>
      <c r="S252" s="1317" t="s">
        <v>652</v>
      </c>
    </row>
    <row r="253" spans="1:19" outlineLevel="1">
      <c r="A253" s="847" t="s">
        <v>281</v>
      </c>
      <c r="B253" s="829" t="s">
        <v>4701</v>
      </c>
      <c r="C253" s="839">
        <v>43378</v>
      </c>
      <c r="D253" s="829" t="s">
        <v>4752</v>
      </c>
      <c r="E253" s="830" t="s">
        <v>4371</v>
      </c>
      <c r="F253" s="831">
        <v>74386</v>
      </c>
      <c r="G253" s="832">
        <v>-445.49</v>
      </c>
      <c r="H253" s="829">
        <v>-580.44000000000005</v>
      </c>
      <c r="I253" s="829" t="s">
        <v>322</v>
      </c>
      <c r="J253" s="1300">
        <v>-580.44000000000005</v>
      </c>
      <c r="K253" s="847" t="s">
        <v>660</v>
      </c>
      <c r="L253" s="1315" t="s">
        <v>4711</v>
      </c>
      <c r="M253" s="833" t="s">
        <v>661</v>
      </c>
      <c r="N253" s="833" t="s">
        <v>352</v>
      </c>
      <c r="O253" s="833" t="s">
        <v>1021</v>
      </c>
      <c r="P253" s="833"/>
      <c r="Q253" s="833" t="s">
        <v>5</v>
      </c>
      <c r="R253" s="833" t="s">
        <v>323</v>
      </c>
      <c r="S253" s="1317" t="s">
        <v>652</v>
      </c>
    </row>
    <row r="254" spans="1:19" outlineLevel="1">
      <c r="A254" s="847" t="s">
        <v>281</v>
      </c>
      <c r="B254" s="829" t="s">
        <v>4701</v>
      </c>
      <c r="C254" s="839">
        <v>43439</v>
      </c>
      <c r="D254" s="829" t="s">
        <v>4846</v>
      </c>
      <c r="E254" s="830" t="s">
        <v>4847</v>
      </c>
      <c r="F254" s="831">
        <v>74340</v>
      </c>
      <c r="G254" s="832">
        <v>10.18</v>
      </c>
      <c r="H254" s="829">
        <v>13</v>
      </c>
      <c r="I254" s="829" t="s">
        <v>322</v>
      </c>
      <c r="J254" s="1300">
        <v>13</v>
      </c>
      <c r="K254" s="847" t="s">
        <v>660</v>
      </c>
      <c r="L254" s="1315" t="s">
        <v>4711</v>
      </c>
      <c r="M254" s="833" t="s">
        <v>665</v>
      </c>
      <c r="N254" s="833" t="s">
        <v>352</v>
      </c>
      <c r="O254" s="833" t="s">
        <v>2952</v>
      </c>
      <c r="P254" s="833"/>
      <c r="Q254" s="833" t="s">
        <v>5</v>
      </c>
      <c r="R254" s="833" t="s">
        <v>323</v>
      </c>
      <c r="S254" s="1317" t="s">
        <v>652</v>
      </c>
    </row>
    <row r="255" spans="1:19" outlineLevel="1">
      <c r="A255" s="847" t="s">
        <v>281</v>
      </c>
      <c r="B255" s="829" t="s">
        <v>4701</v>
      </c>
      <c r="C255" s="839">
        <v>43445</v>
      </c>
      <c r="D255" s="829" t="s">
        <v>4719</v>
      </c>
      <c r="E255" s="830" t="s">
        <v>4788</v>
      </c>
      <c r="F255" s="831">
        <v>74352</v>
      </c>
      <c r="G255" s="832">
        <v>3.92</v>
      </c>
      <c r="H255" s="829">
        <v>5</v>
      </c>
      <c r="I255" s="829" t="s">
        <v>322</v>
      </c>
      <c r="J255" s="1300">
        <v>5.01</v>
      </c>
      <c r="K255" s="847" t="s">
        <v>660</v>
      </c>
      <c r="L255" s="1315" t="s">
        <v>4711</v>
      </c>
      <c r="M255" s="833" t="s">
        <v>661</v>
      </c>
      <c r="N255" s="833" t="s">
        <v>352</v>
      </c>
      <c r="O255" s="833" t="s">
        <v>674</v>
      </c>
      <c r="P255" s="833"/>
      <c r="Q255" s="833" t="s">
        <v>5</v>
      </c>
      <c r="R255" s="833" t="s">
        <v>323</v>
      </c>
      <c r="S255" s="1317" t="s">
        <v>652</v>
      </c>
    </row>
    <row r="256" spans="1:19" outlineLevel="1">
      <c r="A256" s="847" t="s">
        <v>281</v>
      </c>
      <c r="B256" s="829" t="s">
        <v>4701</v>
      </c>
      <c r="C256" s="839">
        <v>43343</v>
      </c>
      <c r="D256" s="829" t="s">
        <v>4754</v>
      </c>
      <c r="E256" s="830" t="s">
        <v>3986</v>
      </c>
      <c r="F256" s="831">
        <v>74386</v>
      </c>
      <c r="G256" s="832">
        <v>-76.23</v>
      </c>
      <c r="H256" s="829">
        <v>-100</v>
      </c>
      <c r="I256" s="829" t="s">
        <v>322</v>
      </c>
      <c r="J256" s="1300">
        <v>-100</v>
      </c>
      <c r="K256" s="847" t="s">
        <v>670</v>
      </c>
      <c r="L256" s="1315" t="s">
        <v>4716</v>
      </c>
      <c r="M256" s="833" t="s">
        <v>661</v>
      </c>
      <c r="N256" s="833" t="s">
        <v>352</v>
      </c>
      <c r="O256" s="833" t="s">
        <v>674</v>
      </c>
      <c r="P256" s="833"/>
      <c r="Q256" s="833" t="s">
        <v>5</v>
      </c>
      <c r="R256" s="833" t="s">
        <v>323</v>
      </c>
      <c r="S256" s="1317" t="s">
        <v>652</v>
      </c>
    </row>
    <row r="257" spans="1:19" outlineLevel="1">
      <c r="A257" s="847" t="s">
        <v>281</v>
      </c>
      <c r="B257" s="829" t="s">
        <v>4701</v>
      </c>
      <c r="C257" s="839">
        <v>43343</v>
      </c>
      <c r="D257" s="829" t="s">
        <v>4754</v>
      </c>
      <c r="E257" s="830" t="s">
        <v>3987</v>
      </c>
      <c r="F257" s="831">
        <v>74386</v>
      </c>
      <c r="G257" s="832">
        <v>-76.23</v>
      </c>
      <c r="H257" s="829">
        <v>-100</v>
      </c>
      <c r="I257" s="829" t="s">
        <v>322</v>
      </c>
      <c r="J257" s="1300">
        <v>-100</v>
      </c>
      <c r="K257" s="847" t="s">
        <v>670</v>
      </c>
      <c r="L257" s="1315" t="s">
        <v>4716</v>
      </c>
      <c r="M257" s="833" t="s">
        <v>661</v>
      </c>
      <c r="N257" s="833" t="s">
        <v>352</v>
      </c>
      <c r="O257" s="833" t="s">
        <v>674</v>
      </c>
      <c r="P257" s="833"/>
      <c r="Q257" s="833" t="s">
        <v>5</v>
      </c>
      <c r="R257" s="833" t="s">
        <v>323</v>
      </c>
      <c r="S257" s="1317" t="s">
        <v>652</v>
      </c>
    </row>
    <row r="258" spans="1:19" outlineLevel="1">
      <c r="A258" s="847" t="s">
        <v>281</v>
      </c>
      <c r="B258" s="829" t="s">
        <v>4701</v>
      </c>
      <c r="C258" s="839">
        <v>43343</v>
      </c>
      <c r="D258" s="829" t="s">
        <v>4754</v>
      </c>
      <c r="E258" s="830" t="s">
        <v>3988</v>
      </c>
      <c r="F258" s="831">
        <v>74386</v>
      </c>
      <c r="G258" s="832">
        <v>-60.99</v>
      </c>
      <c r="H258" s="829">
        <v>-80</v>
      </c>
      <c r="I258" s="829" t="s">
        <v>322</v>
      </c>
      <c r="J258" s="1300">
        <v>-80.010000000000005</v>
      </c>
      <c r="K258" s="847" t="s">
        <v>670</v>
      </c>
      <c r="L258" s="1315" t="s">
        <v>4716</v>
      </c>
      <c r="M258" s="833" t="s">
        <v>661</v>
      </c>
      <c r="N258" s="833" t="s">
        <v>352</v>
      </c>
      <c r="O258" s="833" t="s">
        <v>674</v>
      </c>
      <c r="P258" s="833"/>
      <c r="Q258" s="833" t="s">
        <v>5</v>
      </c>
      <c r="R258" s="833" t="s">
        <v>323</v>
      </c>
      <c r="S258" s="1317" t="s">
        <v>652</v>
      </c>
    </row>
    <row r="259" spans="1:19" outlineLevel="1" collapsed="1">
      <c r="A259" s="847" t="s">
        <v>281</v>
      </c>
      <c r="B259" s="829" t="s">
        <v>4701</v>
      </c>
      <c r="C259" s="839">
        <v>43262</v>
      </c>
      <c r="D259" s="829" t="s">
        <v>4848</v>
      </c>
      <c r="E259" s="830" t="s">
        <v>3673</v>
      </c>
      <c r="F259" s="831">
        <v>74386</v>
      </c>
      <c r="G259" s="832">
        <v>-458.18</v>
      </c>
      <c r="H259" s="829">
        <v>-609</v>
      </c>
      <c r="I259" s="829" t="s">
        <v>322</v>
      </c>
      <c r="J259" s="1300">
        <v>-609.01</v>
      </c>
      <c r="K259" s="847" t="s">
        <v>667</v>
      </c>
      <c r="L259" s="1315" t="s">
        <v>4721</v>
      </c>
      <c r="M259" s="833" t="s">
        <v>661</v>
      </c>
      <c r="N259" s="833" t="s">
        <v>352</v>
      </c>
      <c r="O259" s="833" t="s">
        <v>662</v>
      </c>
      <c r="P259" s="833"/>
      <c r="Q259" s="833" t="s">
        <v>5</v>
      </c>
      <c r="R259" s="833" t="s">
        <v>323</v>
      </c>
      <c r="S259" s="1317" t="s">
        <v>652</v>
      </c>
    </row>
    <row r="260" spans="1:19" outlineLevel="1" collapsed="1">
      <c r="A260" s="847" t="s">
        <v>281</v>
      </c>
      <c r="B260" s="829" t="s">
        <v>4701</v>
      </c>
      <c r="C260" s="839">
        <v>43262</v>
      </c>
      <c r="D260" s="829" t="s">
        <v>4848</v>
      </c>
      <c r="E260" s="830" t="s">
        <v>3674</v>
      </c>
      <c r="F260" s="831">
        <v>74386</v>
      </c>
      <c r="G260" s="832">
        <v>-417.55</v>
      </c>
      <c r="H260" s="829">
        <v>-555</v>
      </c>
      <c r="I260" s="829" t="s">
        <v>322</v>
      </c>
      <c r="J260" s="1300">
        <v>-555</v>
      </c>
      <c r="K260" s="847" t="s">
        <v>667</v>
      </c>
      <c r="L260" s="1315" t="s">
        <v>4721</v>
      </c>
      <c r="M260" s="833" t="s">
        <v>661</v>
      </c>
      <c r="N260" s="833" t="s">
        <v>352</v>
      </c>
      <c r="O260" s="833" t="s">
        <v>662</v>
      </c>
      <c r="P260" s="833"/>
      <c r="Q260" s="833" t="s">
        <v>5</v>
      </c>
      <c r="R260" s="833" t="s">
        <v>323</v>
      </c>
      <c r="S260" s="1317" t="s">
        <v>652</v>
      </c>
    </row>
    <row r="261" spans="1:19" outlineLevel="1">
      <c r="A261" s="847" t="s">
        <v>281</v>
      </c>
      <c r="B261" s="829" t="s">
        <v>4701</v>
      </c>
      <c r="C261" s="839">
        <v>43447</v>
      </c>
      <c r="D261" s="829" t="s">
        <v>4744</v>
      </c>
      <c r="E261" s="830" t="s">
        <v>4849</v>
      </c>
      <c r="F261" s="831">
        <v>74352</v>
      </c>
      <c r="G261" s="832">
        <v>16.45</v>
      </c>
      <c r="H261" s="829">
        <v>21</v>
      </c>
      <c r="I261" s="829" t="s">
        <v>322</v>
      </c>
      <c r="J261" s="1300">
        <v>21.01</v>
      </c>
      <c r="K261" s="847" t="s">
        <v>667</v>
      </c>
      <c r="L261" s="1315" t="s">
        <v>4721</v>
      </c>
      <c r="M261" s="833" t="s">
        <v>661</v>
      </c>
      <c r="N261" s="833" t="s">
        <v>352</v>
      </c>
      <c r="O261" s="833" t="s">
        <v>3824</v>
      </c>
      <c r="P261" s="833"/>
      <c r="Q261" s="833" t="s">
        <v>5</v>
      </c>
      <c r="R261" s="833" t="s">
        <v>323</v>
      </c>
      <c r="S261" s="1317" t="s">
        <v>652</v>
      </c>
    </row>
    <row r="262" spans="1:19" outlineLevel="1">
      <c r="A262" s="847" t="s">
        <v>281</v>
      </c>
      <c r="B262" s="829" t="s">
        <v>4701</v>
      </c>
      <c r="C262" s="839">
        <v>43448</v>
      </c>
      <c r="D262" s="829" t="s">
        <v>4744</v>
      </c>
      <c r="E262" s="830" t="s">
        <v>4850</v>
      </c>
      <c r="F262" s="831">
        <v>74352</v>
      </c>
      <c r="G262" s="832">
        <v>19.190000000000001</v>
      </c>
      <c r="H262" s="829">
        <v>24.5</v>
      </c>
      <c r="I262" s="829" t="s">
        <v>322</v>
      </c>
      <c r="J262" s="1300">
        <v>24.5</v>
      </c>
      <c r="K262" s="847" t="s">
        <v>667</v>
      </c>
      <c r="L262" s="1315" t="s">
        <v>4721</v>
      </c>
      <c r="M262" s="833" t="s">
        <v>661</v>
      </c>
      <c r="N262" s="833" t="s">
        <v>352</v>
      </c>
      <c r="O262" s="833" t="s">
        <v>2952</v>
      </c>
      <c r="P262" s="833"/>
      <c r="Q262" s="833" t="s">
        <v>5</v>
      </c>
      <c r="R262" s="833" t="s">
        <v>323</v>
      </c>
      <c r="S262" s="1317" t="s">
        <v>652</v>
      </c>
    </row>
    <row r="263" spans="1:19" outlineLevel="1" collapsed="1">
      <c r="A263" s="847" t="s">
        <v>281</v>
      </c>
      <c r="B263" s="829" t="s">
        <v>4701</v>
      </c>
      <c r="C263" s="839">
        <v>43452</v>
      </c>
      <c r="D263" s="829" t="s">
        <v>4851</v>
      </c>
      <c r="E263" s="830" t="s">
        <v>4852</v>
      </c>
      <c r="F263" s="831">
        <v>74340</v>
      </c>
      <c r="G263" s="832">
        <v>109.64</v>
      </c>
      <c r="H263" s="829">
        <v>140</v>
      </c>
      <c r="I263" s="829" t="s">
        <v>322</v>
      </c>
      <c r="J263" s="1300">
        <v>140</v>
      </c>
      <c r="K263" s="847" t="s">
        <v>667</v>
      </c>
      <c r="L263" s="1315" t="s">
        <v>4721</v>
      </c>
      <c r="M263" s="833" t="s">
        <v>665</v>
      </c>
      <c r="N263" s="833" t="s">
        <v>352</v>
      </c>
      <c r="O263" s="833" t="s">
        <v>2952</v>
      </c>
      <c r="P263" s="833"/>
      <c r="Q263" s="833" t="s">
        <v>5</v>
      </c>
      <c r="R263" s="833" t="s">
        <v>323</v>
      </c>
      <c r="S263" s="1317" t="s">
        <v>652</v>
      </c>
    </row>
    <row r="264" spans="1:19" outlineLevel="1">
      <c r="A264" s="847" t="s">
        <v>281</v>
      </c>
      <c r="B264" s="829" t="s">
        <v>4701</v>
      </c>
      <c r="C264" s="839">
        <v>43305</v>
      </c>
      <c r="D264" s="829" t="s">
        <v>4853</v>
      </c>
      <c r="E264" s="830" t="s">
        <v>3836</v>
      </c>
      <c r="F264" s="831">
        <v>74386</v>
      </c>
      <c r="G264" s="832">
        <v>-598.19000000000005</v>
      </c>
      <c r="H264" s="829">
        <v>-790</v>
      </c>
      <c r="I264" s="829" t="s">
        <v>322</v>
      </c>
      <c r="J264" s="1300">
        <v>-790</v>
      </c>
      <c r="K264" s="847" t="s">
        <v>667</v>
      </c>
      <c r="L264" s="1315" t="s">
        <v>4721</v>
      </c>
      <c r="M264" s="833" t="s">
        <v>661</v>
      </c>
      <c r="N264" s="833" t="s">
        <v>352</v>
      </c>
      <c r="O264" s="833" t="s">
        <v>760</v>
      </c>
      <c r="P264" s="833"/>
      <c r="Q264" s="833" t="s">
        <v>5</v>
      </c>
      <c r="R264" s="833" t="s">
        <v>323</v>
      </c>
      <c r="S264" s="1317" t="s">
        <v>652</v>
      </c>
    </row>
    <row r="265" spans="1:19" outlineLevel="1">
      <c r="A265" s="847" t="s">
        <v>281</v>
      </c>
      <c r="B265" s="829" t="s">
        <v>4701</v>
      </c>
      <c r="C265" s="839">
        <v>43325</v>
      </c>
      <c r="D265" s="829" t="s">
        <v>4126</v>
      </c>
      <c r="E265" s="830" t="s">
        <v>3946</v>
      </c>
      <c r="F265" s="831">
        <v>74386</v>
      </c>
      <c r="G265" s="832">
        <v>-213.45</v>
      </c>
      <c r="H265" s="829">
        <v>-280</v>
      </c>
      <c r="I265" s="829" t="s">
        <v>322</v>
      </c>
      <c r="J265" s="1300">
        <v>-280</v>
      </c>
      <c r="K265" s="847" t="s">
        <v>667</v>
      </c>
      <c r="L265" s="1315" t="s">
        <v>4721</v>
      </c>
      <c r="M265" s="833" t="s">
        <v>661</v>
      </c>
      <c r="N265" s="833" t="s">
        <v>352</v>
      </c>
      <c r="O265" s="833" t="s">
        <v>674</v>
      </c>
      <c r="P265" s="833"/>
      <c r="Q265" s="833" t="s">
        <v>5</v>
      </c>
      <c r="R265" s="833" t="s">
        <v>323</v>
      </c>
      <c r="S265" s="1317" t="s">
        <v>652</v>
      </c>
    </row>
    <row r="266" spans="1:19" outlineLevel="1" collapsed="1">
      <c r="A266" s="847" t="s">
        <v>281</v>
      </c>
      <c r="B266" s="829" t="s">
        <v>4701</v>
      </c>
      <c r="C266" s="839">
        <v>43325</v>
      </c>
      <c r="D266" s="829" t="s">
        <v>4126</v>
      </c>
      <c r="E266" s="830" t="s">
        <v>3946</v>
      </c>
      <c r="F266" s="831">
        <v>74386</v>
      </c>
      <c r="G266" s="832">
        <v>-213.45</v>
      </c>
      <c r="H266" s="829">
        <v>-280</v>
      </c>
      <c r="I266" s="829" t="s">
        <v>322</v>
      </c>
      <c r="J266" s="1300">
        <v>-280</v>
      </c>
      <c r="K266" s="847" t="s">
        <v>667</v>
      </c>
      <c r="L266" s="1315" t="s">
        <v>4721</v>
      </c>
      <c r="M266" s="833" t="s">
        <v>661</v>
      </c>
      <c r="N266" s="833" t="s">
        <v>352</v>
      </c>
      <c r="O266" s="833" t="s">
        <v>674</v>
      </c>
      <c r="P266" s="833"/>
      <c r="Q266" s="833" t="s">
        <v>5</v>
      </c>
      <c r="R266" s="833" t="s">
        <v>323</v>
      </c>
      <c r="S266" s="1317" t="s">
        <v>652</v>
      </c>
    </row>
    <row r="267" spans="1:19" outlineLevel="1">
      <c r="A267" s="847" t="s">
        <v>281</v>
      </c>
      <c r="B267" s="829" t="s">
        <v>4701</v>
      </c>
      <c r="C267" s="839">
        <v>43343</v>
      </c>
      <c r="D267" s="829" t="s">
        <v>4754</v>
      </c>
      <c r="E267" s="830" t="s">
        <v>3998</v>
      </c>
      <c r="F267" s="831">
        <v>74386</v>
      </c>
      <c r="G267" s="832">
        <v>-121.97</v>
      </c>
      <c r="H267" s="829">
        <v>-160</v>
      </c>
      <c r="I267" s="829" t="s">
        <v>322</v>
      </c>
      <c r="J267" s="1300">
        <v>-160</v>
      </c>
      <c r="K267" s="847" t="s">
        <v>667</v>
      </c>
      <c r="L267" s="1315" t="s">
        <v>4721</v>
      </c>
      <c r="M267" s="833" t="s">
        <v>661</v>
      </c>
      <c r="N267" s="833" t="s">
        <v>352</v>
      </c>
      <c r="O267" s="833" t="s">
        <v>674</v>
      </c>
      <c r="P267" s="833"/>
      <c r="Q267" s="833" t="s">
        <v>5</v>
      </c>
      <c r="R267" s="833" t="s">
        <v>323</v>
      </c>
      <c r="S267" s="1317" t="s">
        <v>652</v>
      </c>
    </row>
    <row r="268" spans="1:19" outlineLevel="1">
      <c r="A268" s="847" t="s">
        <v>281</v>
      </c>
      <c r="B268" s="829" t="s">
        <v>4701</v>
      </c>
      <c r="C268" s="839">
        <v>43343</v>
      </c>
      <c r="D268" s="829" t="s">
        <v>4754</v>
      </c>
      <c r="E268" s="830" t="s">
        <v>3999</v>
      </c>
      <c r="F268" s="831">
        <v>74386</v>
      </c>
      <c r="G268" s="832">
        <v>-30.49</v>
      </c>
      <c r="H268" s="829">
        <v>-40</v>
      </c>
      <c r="I268" s="829" t="s">
        <v>322</v>
      </c>
      <c r="J268" s="1300">
        <v>-40</v>
      </c>
      <c r="K268" s="847" t="s">
        <v>667</v>
      </c>
      <c r="L268" s="1315" t="s">
        <v>4721</v>
      </c>
      <c r="M268" s="833" t="s">
        <v>661</v>
      </c>
      <c r="N268" s="833" t="s">
        <v>352</v>
      </c>
      <c r="O268" s="833" t="s">
        <v>674</v>
      </c>
      <c r="P268" s="833"/>
      <c r="Q268" s="833" t="s">
        <v>5</v>
      </c>
      <c r="R268" s="833" t="s">
        <v>323</v>
      </c>
      <c r="S268" s="1317" t="s">
        <v>652</v>
      </c>
    </row>
    <row r="269" spans="1:19" outlineLevel="1">
      <c r="A269" s="847" t="s">
        <v>281</v>
      </c>
      <c r="B269" s="829" t="s">
        <v>4701</v>
      </c>
      <c r="C269" s="839">
        <v>43327</v>
      </c>
      <c r="D269" s="829" t="s">
        <v>4753</v>
      </c>
      <c r="E269" s="830" t="s">
        <v>3994</v>
      </c>
      <c r="F269" s="831">
        <v>74386</v>
      </c>
      <c r="G269" s="832">
        <v>-91.48</v>
      </c>
      <c r="H269" s="829">
        <v>-120</v>
      </c>
      <c r="I269" s="829" t="s">
        <v>322</v>
      </c>
      <c r="J269" s="1300">
        <v>-120</v>
      </c>
      <c r="K269" s="847" t="s">
        <v>667</v>
      </c>
      <c r="L269" s="1315" t="s">
        <v>4721</v>
      </c>
      <c r="M269" s="833" t="s">
        <v>661</v>
      </c>
      <c r="N269" s="833" t="s">
        <v>352</v>
      </c>
      <c r="O269" s="833" t="s">
        <v>662</v>
      </c>
      <c r="P269" s="833"/>
      <c r="Q269" s="833" t="s">
        <v>5</v>
      </c>
      <c r="R269" s="833" t="s">
        <v>323</v>
      </c>
      <c r="S269" s="1317" t="s">
        <v>652</v>
      </c>
    </row>
    <row r="270" spans="1:19">
      <c r="A270" s="847" t="s">
        <v>281</v>
      </c>
      <c r="B270" s="829" t="s">
        <v>4701</v>
      </c>
      <c r="C270" s="839">
        <v>43312</v>
      </c>
      <c r="D270" s="829" t="s">
        <v>4854</v>
      </c>
      <c r="E270" s="830" t="s">
        <v>3830</v>
      </c>
      <c r="F270" s="831">
        <v>74386</v>
      </c>
      <c r="G270" s="832">
        <v>-53</v>
      </c>
      <c r="H270" s="829">
        <v>-70</v>
      </c>
      <c r="I270" s="829" t="s">
        <v>322</v>
      </c>
      <c r="J270" s="1300">
        <v>-69.989999999999995</v>
      </c>
      <c r="K270" s="847" t="s">
        <v>667</v>
      </c>
      <c r="L270" s="1315" t="s">
        <v>4721</v>
      </c>
      <c r="M270" s="833" t="s">
        <v>661</v>
      </c>
      <c r="N270" s="833" t="s">
        <v>352</v>
      </c>
      <c r="O270" s="833" t="s">
        <v>662</v>
      </c>
      <c r="P270" s="833"/>
      <c r="Q270" s="833" t="s">
        <v>5</v>
      </c>
      <c r="R270" s="833" t="s">
        <v>323</v>
      </c>
      <c r="S270" s="1317" t="s">
        <v>652</v>
      </c>
    </row>
    <row r="271" spans="1:19" outlineLevel="1" collapsed="1">
      <c r="A271" s="847" t="s">
        <v>281</v>
      </c>
      <c r="B271" s="829" t="s">
        <v>4701</v>
      </c>
      <c r="C271" s="839">
        <v>43325</v>
      </c>
      <c r="D271" s="829" t="s">
        <v>4128</v>
      </c>
      <c r="E271" s="830" t="s">
        <v>3995</v>
      </c>
      <c r="F271" s="831">
        <v>74386</v>
      </c>
      <c r="G271" s="832">
        <v>-487.88</v>
      </c>
      <c r="H271" s="829">
        <v>-640</v>
      </c>
      <c r="I271" s="829" t="s">
        <v>322</v>
      </c>
      <c r="J271" s="1300">
        <v>-639.99</v>
      </c>
      <c r="K271" s="847" t="s">
        <v>667</v>
      </c>
      <c r="L271" s="1315" t="s">
        <v>4721</v>
      </c>
      <c r="M271" s="833" t="s">
        <v>661</v>
      </c>
      <c r="N271" s="833" t="s">
        <v>352</v>
      </c>
      <c r="O271" s="833" t="s">
        <v>662</v>
      </c>
      <c r="P271" s="833"/>
      <c r="Q271" s="833" t="s">
        <v>5</v>
      </c>
      <c r="R271" s="833" t="s">
        <v>323</v>
      </c>
      <c r="S271" s="1317" t="s">
        <v>652</v>
      </c>
    </row>
    <row r="272" spans="1:19" outlineLevel="1" collapsed="1">
      <c r="A272" s="842" t="s">
        <v>647</v>
      </c>
      <c r="B272" s="842"/>
      <c r="C272" s="842"/>
      <c r="D272" s="842"/>
      <c r="E272" s="843"/>
      <c r="F272" s="844"/>
      <c r="G272" s="845">
        <f>SUM(G252:G271)</f>
        <v>-3630.6899999999996</v>
      </c>
      <c r="H272" s="846">
        <f>SUM(H252:H271)</f>
        <v>-4781.38</v>
      </c>
      <c r="I272" s="842"/>
      <c r="J272" s="1316"/>
      <c r="K272" s="842"/>
      <c r="L272" s="843"/>
      <c r="M272" s="842"/>
      <c r="N272" s="842"/>
      <c r="O272" s="842"/>
      <c r="P272" s="842"/>
      <c r="Q272" s="842"/>
      <c r="R272" s="842"/>
      <c r="S272" s="842"/>
    </row>
    <row r="273" spans="1:19" outlineLevel="1">
      <c r="A273" s="847" t="s">
        <v>285</v>
      </c>
      <c r="B273" s="829" t="s">
        <v>4701</v>
      </c>
      <c r="C273" s="839">
        <v>43448</v>
      </c>
      <c r="D273" s="829" t="s">
        <v>4839</v>
      </c>
      <c r="E273" s="830" t="s">
        <v>1092</v>
      </c>
      <c r="F273" s="831">
        <v>74486</v>
      </c>
      <c r="G273" s="832">
        <v>20.8</v>
      </c>
      <c r="H273" s="829">
        <v>26.56</v>
      </c>
      <c r="I273" s="829" t="s">
        <v>322</v>
      </c>
      <c r="J273" s="1300">
        <v>26.56</v>
      </c>
      <c r="K273" s="847" t="s">
        <v>818</v>
      </c>
      <c r="L273" s="1315" t="s">
        <v>4708</v>
      </c>
      <c r="M273" s="833" t="s">
        <v>645</v>
      </c>
      <c r="N273" s="833" t="s">
        <v>352</v>
      </c>
      <c r="O273" s="833"/>
      <c r="P273" s="833"/>
      <c r="Q273" s="833" t="s">
        <v>5</v>
      </c>
      <c r="R273" s="833" t="s">
        <v>323</v>
      </c>
      <c r="S273" s="1317" t="s">
        <v>652</v>
      </c>
    </row>
    <row r="274" spans="1:19" outlineLevel="1" collapsed="1">
      <c r="A274" s="847" t="s">
        <v>285</v>
      </c>
      <c r="B274" s="829" t="s">
        <v>4701</v>
      </c>
      <c r="C274" s="839">
        <v>43465</v>
      </c>
      <c r="D274" s="829" t="s">
        <v>4855</v>
      </c>
      <c r="E274" s="830" t="s">
        <v>3039</v>
      </c>
      <c r="F274" s="831">
        <v>74340</v>
      </c>
      <c r="G274" s="832">
        <v>14.11</v>
      </c>
      <c r="H274" s="829">
        <v>18.02</v>
      </c>
      <c r="I274" s="829" t="s">
        <v>322</v>
      </c>
      <c r="J274" s="1300">
        <v>18.02</v>
      </c>
      <c r="K274" s="847" t="s">
        <v>818</v>
      </c>
      <c r="L274" s="1315" t="s">
        <v>4708</v>
      </c>
      <c r="M274" s="833" t="s">
        <v>665</v>
      </c>
      <c r="N274" s="833" t="s">
        <v>352</v>
      </c>
      <c r="O274" s="833"/>
      <c r="P274" s="833"/>
      <c r="Q274" s="833" t="s">
        <v>5</v>
      </c>
      <c r="R274" s="833" t="s">
        <v>323</v>
      </c>
      <c r="S274" s="1317" t="s">
        <v>652</v>
      </c>
    </row>
    <row r="275" spans="1:19" outlineLevel="1">
      <c r="A275" s="847" t="s">
        <v>285</v>
      </c>
      <c r="B275" s="829" t="s">
        <v>4701</v>
      </c>
      <c r="C275" s="839">
        <v>43465</v>
      </c>
      <c r="D275" s="829" t="s">
        <v>4855</v>
      </c>
      <c r="E275" s="830" t="s">
        <v>3039</v>
      </c>
      <c r="F275" s="831">
        <v>74340</v>
      </c>
      <c r="G275" s="832">
        <v>3.24</v>
      </c>
      <c r="H275" s="829">
        <v>4.1399999999999997</v>
      </c>
      <c r="I275" s="829" t="s">
        <v>322</v>
      </c>
      <c r="J275" s="1300">
        <v>4.1399999999999997</v>
      </c>
      <c r="K275" s="847" t="s">
        <v>818</v>
      </c>
      <c r="L275" s="1315" t="s">
        <v>4708</v>
      </c>
      <c r="M275" s="833" t="s">
        <v>665</v>
      </c>
      <c r="N275" s="833" t="s">
        <v>352</v>
      </c>
      <c r="O275" s="833"/>
      <c r="P275" s="833"/>
      <c r="Q275" s="833" t="s">
        <v>5</v>
      </c>
      <c r="R275" s="833" t="s">
        <v>323</v>
      </c>
      <c r="S275" s="1317" t="s">
        <v>652</v>
      </c>
    </row>
    <row r="276" spans="1:19" outlineLevel="1">
      <c r="A276" s="847" t="s">
        <v>285</v>
      </c>
      <c r="B276" s="829" t="s">
        <v>4701</v>
      </c>
      <c r="C276" s="839">
        <v>43465</v>
      </c>
      <c r="D276" s="829" t="s">
        <v>4816</v>
      </c>
      <c r="E276" s="830" t="s">
        <v>1989</v>
      </c>
      <c r="F276" s="831">
        <v>74352</v>
      </c>
      <c r="G276" s="832">
        <v>7.68</v>
      </c>
      <c r="H276" s="829">
        <v>9.81</v>
      </c>
      <c r="I276" s="829" t="s">
        <v>322</v>
      </c>
      <c r="J276" s="1300">
        <v>9.81</v>
      </c>
      <c r="K276" s="847" t="s">
        <v>818</v>
      </c>
      <c r="L276" s="1315" t="s">
        <v>4708</v>
      </c>
      <c r="M276" s="833" t="s">
        <v>661</v>
      </c>
      <c r="N276" s="833" t="s">
        <v>352</v>
      </c>
      <c r="O276" s="833"/>
      <c r="P276" s="833"/>
      <c r="Q276" s="833" t="s">
        <v>5</v>
      </c>
      <c r="R276" s="833" t="s">
        <v>323</v>
      </c>
      <c r="S276" s="1317" t="s">
        <v>652</v>
      </c>
    </row>
    <row r="277" spans="1:19" outlineLevel="1">
      <c r="A277" s="847" t="s">
        <v>285</v>
      </c>
      <c r="B277" s="829" t="s">
        <v>4701</v>
      </c>
      <c r="C277" s="839">
        <v>43397</v>
      </c>
      <c r="D277" s="847" t="s">
        <v>4856</v>
      </c>
      <c r="E277" s="830" t="s">
        <v>1092</v>
      </c>
      <c r="F277" s="831">
        <v>74498</v>
      </c>
      <c r="G277" s="832">
        <v>21.68</v>
      </c>
      <c r="H277" s="829">
        <v>27.68</v>
      </c>
      <c r="I277" s="829" t="s">
        <v>322</v>
      </c>
      <c r="J277" s="1300">
        <v>27.67</v>
      </c>
      <c r="K277" s="847" t="s">
        <v>818</v>
      </c>
      <c r="L277" s="1315" t="s">
        <v>4708</v>
      </c>
      <c r="M277" s="833" t="s">
        <v>645</v>
      </c>
      <c r="N277" s="833" t="s">
        <v>352</v>
      </c>
      <c r="O277" s="833"/>
      <c r="P277" s="833"/>
      <c r="Q277" s="833" t="s">
        <v>5</v>
      </c>
      <c r="R277" s="833" t="s">
        <v>323</v>
      </c>
      <c r="S277" s="1317" t="s">
        <v>652</v>
      </c>
    </row>
    <row r="278" spans="1:19" outlineLevel="1">
      <c r="A278" s="847" t="s">
        <v>285</v>
      </c>
      <c r="B278" s="829" t="s">
        <v>4701</v>
      </c>
      <c r="C278" s="839">
        <v>43465</v>
      </c>
      <c r="D278" s="847" t="s">
        <v>4857</v>
      </c>
      <c r="E278" s="830" t="s">
        <v>1087</v>
      </c>
      <c r="F278" s="831">
        <v>74352</v>
      </c>
      <c r="G278" s="832">
        <v>9.08</v>
      </c>
      <c r="H278" s="829">
        <v>11.6</v>
      </c>
      <c r="I278" s="829" t="s">
        <v>322</v>
      </c>
      <c r="J278" s="1300">
        <v>11.59</v>
      </c>
      <c r="K278" s="847" t="s">
        <v>818</v>
      </c>
      <c r="L278" s="1315" t="s">
        <v>4708</v>
      </c>
      <c r="M278" s="833" t="s">
        <v>661</v>
      </c>
      <c r="N278" s="833" t="s">
        <v>352</v>
      </c>
      <c r="O278" s="833"/>
      <c r="P278" s="833"/>
      <c r="Q278" s="833" t="s">
        <v>5</v>
      </c>
      <c r="R278" s="833" t="s">
        <v>323</v>
      </c>
      <c r="S278" s="1317" t="s">
        <v>652</v>
      </c>
    </row>
    <row r="279" spans="1:19" outlineLevel="1" collapsed="1">
      <c r="A279" s="847" t="s">
        <v>285</v>
      </c>
      <c r="B279" s="829" t="s">
        <v>4701</v>
      </c>
      <c r="C279" s="839">
        <v>43465</v>
      </c>
      <c r="D279" s="847" t="s">
        <v>4857</v>
      </c>
      <c r="E279" s="830" t="s">
        <v>1087</v>
      </c>
      <c r="F279" s="831">
        <v>74352</v>
      </c>
      <c r="G279" s="832">
        <v>7.72</v>
      </c>
      <c r="H279" s="829">
        <v>9.86</v>
      </c>
      <c r="I279" s="829" t="s">
        <v>322</v>
      </c>
      <c r="J279" s="1300">
        <v>9.86</v>
      </c>
      <c r="K279" s="847" t="s">
        <v>818</v>
      </c>
      <c r="L279" s="1315" t="s">
        <v>4708</v>
      </c>
      <c r="M279" s="833" t="s">
        <v>661</v>
      </c>
      <c r="N279" s="833" t="s">
        <v>352</v>
      </c>
      <c r="O279" s="833"/>
      <c r="P279" s="833"/>
      <c r="Q279" s="833" t="s">
        <v>5</v>
      </c>
      <c r="R279" s="833" t="s">
        <v>323</v>
      </c>
      <c r="S279" s="1317" t="s">
        <v>652</v>
      </c>
    </row>
    <row r="280" spans="1:19" outlineLevel="1">
      <c r="A280" s="847" t="s">
        <v>285</v>
      </c>
      <c r="B280" s="829" t="s">
        <v>4701</v>
      </c>
      <c r="C280" s="839">
        <v>43465</v>
      </c>
      <c r="D280" s="847" t="s">
        <v>4857</v>
      </c>
      <c r="E280" s="830" t="s">
        <v>1087</v>
      </c>
      <c r="F280" s="831">
        <v>74352</v>
      </c>
      <c r="G280" s="832">
        <v>18.170000000000002</v>
      </c>
      <c r="H280" s="829">
        <v>23.2</v>
      </c>
      <c r="I280" s="829" t="s">
        <v>322</v>
      </c>
      <c r="J280" s="1300">
        <v>23.2</v>
      </c>
      <c r="K280" s="847" t="s">
        <v>818</v>
      </c>
      <c r="L280" s="1315" t="s">
        <v>4708</v>
      </c>
      <c r="M280" s="833" t="s">
        <v>661</v>
      </c>
      <c r="N280" s="833" t="s">
        <v>352</v>
      </c>
      <c r="O280" s="833"/>
      <c r="P280" s="833"/>
      <c r="Q280" s="833" t="s">
        <v>5</v>
      </c>
      <c r="R280" s="833" t="s">
        <v>323</v>
      </c>
      <c r="S280" s="1317" t="s">
        <v>652</v>
      </c>
    </row>
    <row r="281" spans="1:19" outlineLevel="1">
      <c r="A281" s="847" t="s">
        <v>285</v>
      </c>
      <c r="B281" s="829" t="s">
        <v>4701</v>
      </c>
      <c r="C281" s="839">
        <v>43465</v>
      </c>
      <c r="D281" s="847" t="s">
        <v>4857</v>
      </c>
      <c r="E281" s="830" t="s">
        <v>1087</v>
      </c>
      <c r="F281" s="831">
        <v>74352</v>
      </c>
      <c r="G281" s="832">
        <v>18.170000000000002</v>
      </c>
      <c r="H281" s="829">
        <v>23.2</v>
      </c>
      <c r="I281" s="829" t="s">
        <v>322</v>
      </c>
      <c r="J281" s="1300">
        <v>23.2</v>
      </c>
      <c r="K281" s="847" t="s">
        <v>818</v>
      </c>
      <c r="L281" s="1315" t="s">
        <v>4708</v>
      </c>
      <c r="M281" s="833" t="s">
        <v>661</v>
      </c>
      <c r="N281" s="833" t="s">
        <v>352</v>
      </c>
      <c r="O281" s="833"/>
      <c r="P281" s="833"/>
      <c r="Q281" s="833" t="s">
        <v>5</v>
      </c>
      <c r="R281" s="833" t="s">
        <v>323</v>
      </c>
      <c r="S281" s="1317" t="s">
        <v>652</v>
      </c>
    </row>
    <row r="282" spans="1:19" outlineLevel="1">
      <c r="A282" s="847" t="s">
        <v>285</v>
      </c>
      <c r="B282" s="829" t="s">
        <v>4701</v>
      </c>
      <c r="C282" s="839">
        <v>43465</v>
      </c>
      <c r="D282" s="847" t="s">
        <v>4857</v>
      </c>
      <c r="E282" s="830" t="s">
        <v>1087</v>
      </c>
      <c r="F282" s="831">
        <v>74352</v>
      </c>
      <c r="G282" s="832">
        <v>27.71</v>
      </c>
      <c r="H282" s="829">
        <v>35.380000000000003</v>
      </c>
      <c r="I282" s="829" t="s">
        <v>322</v>
      </c>
      <c r="J282" s="1300">
        <v>35.380000000000003</v>
      </c>
      <c r="K282" s="847" t="s">
        <v>818</v>
      </c>
      <c r="L282" s="1315" t="s">
        <v>4708</v>
      </c>
      <c r="M282" s="833" t="s">
        <v>661</v>
      </c>
      <c r="N282" s="833" t="s">
        <v>352</v>
      </c>
      <c r="O282" s="833"/>
      <c r="P282" s="833"/>
      <c r="Q282" s="833" t="s">
        <v>5</v>
      </c>
      <c r="R282" s="833" t="s">
        <v>323</v>
      </c>
      <c r="S282" s="1317" t="s">
        <v>652</v>
      </c>
    </row>
    <row r="283" spans="1:19" outlineLevel="1">
      <c r="A283" s="847" t="s">
        <v>285</v>
      </c>
      <c r="B283" s="829" t="s">
        <v>4701</v>
      </c>
      <c r="C283" s="839">
        <v>43465</v>
      </c>
      <c r="D283" s="847" t="s">
        <v>4857</v>
      </c>
      <c r="E283" s="830" t="s">
        <v>1087</v>
      </c>
      <c r="F283" s="831">
        <v>74352</v>
      </c>
      <c r="G283" s="832">
        <v>8.85</v>
      </c>
      <c r="H283" s="829">
        <v>11.3</v>
      </c>
      <c r="I283" s="829" t="s">
        <v>322</v>
      </c>
      <c r="J283" s="1300">
        <v>11.3</v>
      </c>
      <c r="K283" s="847" t="s">
        <v>818</v>
      </c>
      <c r="L283" s="1315" t="s">
        <v>4708</v>
      </c>
      <c r="M283" s="833" t="s">
        <v>661</v>
      </c>
      <c r="N283" s="833" t="s">
        <v>352</v>
      </c>
      <c r="O283" s="833"/>
      <c r="P283" s="833"/>
      <c r="Q283" s="833" t="s">
        <v>5</v>
      </c>
      <c r="R283" s="833" t="s">
        <v>323</v>
      </c>
      <c r="S283" s="1317" t="s">
        <v>652</v>
      </c>
    </row>
    <row r="284" spans="1:19" outlineLevel="1">
      <c r="A284" s="847" t="s">
        <v>285</v>
      </c>
      <c r="B284" s="829" t="s">
        <v>4701</v>
      </c>
      <c r="C284" s="839">
        <v>43465</v>
      </c>
      <c r="D284" s="847" t="s">
        <v>4857</v>
      </c>
      <c r="E284" s="830" t="s">
        <v>4170</v>
      </c>
      <c r="F284" s="831">
        <v>74352</v>
      </c>
      <c r="G284" s="832">
        <v>5.12</v>
      </c>
      <c r="H284" s="829">
        <v>6.54</v>
      </c>
      <c r="I284" s="829" t="s">
        <v>322</v>
      </c>
      <c r="J284" s="1300">
        <v>6.54</v>
      </c>
      <c r="K284" s="847" t="s">
        <v>818</v>
      </c>
      <c r="L284" s="1315" t="s">
        <v>4708</v>
      </c>
      <c r="M284" s="833" t="s">
        <v>661</v>
      </c>
      <c r="N284" s="833" t="s">
        <v>352</v>
      </c>
      <c r="O284" s="833"/>
      <c r="P284" s="833"/>
      <c r="Q284" s="833" t="s">
        <v>5</v>
      </c>
      <c r="R284" s="833" t="s">
        <v>323</v>
      </c>
      <c r="S284" s="1317" t="s">
        <v>652</v>
      </c>
    </row>
    <row r="285" spans="1:19" outlineLevel="1">
      <c r="A285" s="847" t="s">
        <v>285</v>
      </c>
      <c r="B285" s="829" t="s">
        <v>4701</v>
      </c>
      <c r="C285" s="839">
        <v>43465</v>
      </c>
      <c r="D285" s="847" t="s">
        <v>4857</v>
      </c>
      <c r="E285" s="830" t="s">
        <v>4171</v>
      </c>
      <c r="F285" s="831">
        <v>74352</v>
      </c>
      <c r="G285" s="832">
        <v>5.12</v>
      </c>
      <c r="H285" s="829">
        <v>6.54</v>
      </c>
      <c r="I285" s="829" t="s">
        <v>322</v>
      </c>
      <c r="J285" s="1300">
        <v>6.54</v>
      </c>
      <c r="K285" s="847" t="s">
        <v>818</v>
      </c>
      <c r="L285" s="1315" t="s">
        <v>4708</v>
      </c>
      <c r="M285" s="833" t="s">
        <v>661</v>
      </c>
      <c r="N285" s="833" t="s">
        <v>352</v>
      </c>
      <c r="O285" s="833"/>
      <c r="P285" s="833"/>
      <c r="Q285" s="833" t="s">
        <v>5</v>
      </c>
      <c r="R285" s="833" t="s">
        <v>323</v>
      </c>
      <c r="S285" s="1317" t="s">
        <v>652</v>
      </c>
    </row>
    <row r="286" spans="1:19" outlineLevel="1" collapsed="1">
      <c r="A286" s="847" t="s">
        <v>285</v>
      </c>
      <c r="B286" s="829" t="s">
        <v>4701</v>
      </c>
      <c r="C286" s="839">
        <v>43465</v>
      </c>
      <c r="D286" s="847" t="s">
        <v>4857</v>
      </c>
      <c r="E286" s="830" t="s">
        <v>2852</v>
      </c>
      <c r="F286" s="831">
        <v>74352</v>
      </c>
      <c r="G286" s="832">
        <v>5.12</v>
      </c>
      <c r="H286" s="829">
        <v>6.54</v>
      </c>
      <c r="I286" s="829" t="s">
        <v>322</v>
      </c>
      <c r="J286" s="1300">
        <v>6.54</v>
      </c>
      <c r="K286" s="847" t="s">
        <v>818</v>
      </c>
      <c r="L286" s="1315" t="s">
        <v>4708</v>
      </c>
      <c r="M286" s="833" t="s">
        <v>661</v>
      </c>
      <c r="N286" s="833" t="s">
        <v>352</v>
      </c>
      <c r="O286" s="833"/>
      <c r="P286" s="833"/>
      <c r="Q286" s="833" t="s">
        <v>5</v>
      </c>
      <c r="R286" s="833" t="s">
        <v>323</v>
      </c>
      <c r="S286" s="1317" t="s">
        <v>652</v>
      </c>
    </row>
    <row r="287" spans="1:19" outlineLevel="1">
      <c r="A287" s="847" t="s">
        <v>285</v>
      </c>
      <c r="B287" s="829" t="s">
        <v>4701</v>
      </c>
      <c r="C287" s="839">
        <v>43465</v>
      </c>
      <c r="D287" s="847" t="s">
        <v>4857</v>
      </c>
      <c r="E287" s="830" t="s">
        <v>4172</v>
      </c>
      <c r="F287" s="831">
        <v>74352</v>
      </c>
      <c r="G287" s="832">
        <v>5.12</v>
      </c>
      <c r="H287" s="829">
        <v>6.54</v>
      </c>
      <c r="I287" s="829" t="s">
        <v>322</v>
      </c>
      <c r="J287" s="1300">
        <v>6.54</v>
      </c>
      <c r="K287" s="847" t="s">
        <v>818</v>
      </c>
      <c r="L287" s="1315" t="s">
        <v>4708</v>
      </c>
      <c r="M287" s="833" t="s">
        <v>661</v>
      </c>
      <c r="N287" s="833" t="s">
        <v>352</v>
      </c>
      <c r="O287" s="833"/>
      <c r="P287" s="833"/>
      <c r="Q287" s="833" t="s">
        <v>5</v>
      </c>
      <c r="R287" s="833" t="s">
        <v>323</v>
      </c>
      <c r="S287" s="1317" t="s">
        <v>652</v>
      </c>
    </row>
    <row r="288" spans="1:19" outlineLevel="1" collapsed="1">
      <c r="A288" s="847" t="s">
        <v>285</v>
      </c>
      <c r="B288" s="829" t="s">
        <v>4701</v>
      </c>
      <c r="C288" s="839">
        <v>43465</v>
      </c>
      <c r="D288" s="847" t="s">
        <v>4857</v>
      </c>
      <c r="E288" s="830" t="s">
        <v>2854</v>
      </c>
      <c r="F288" s="831">
        <v>74352</v>
      </c>
      <c r="G288" s="832">
        <v>5.12</v>
      </c>
      <c r="H288" s="829">
        <v>6.54</v>
      </c>
      <c r="I288" s="829" t="s">
        <v>322</v>
      </c>
      <c r="J288" s="1300">
        <v>6.54</v>
      </c>
      <c r="K288" s="847" t="s">
        <v>818</v>
      </c>
      <c r="L288" s="1315" t="s">
        <v>4708</v>
      </c>
      <c r="M288" s="833" t="s">
        <v>661</v>
      </c>
      <c r="N288" s="833" t="s">
        <v>352</v>
      </c>
      <c r="O288" s="833"/>
      <c r="P288" s="833"/>
      <c r="Q288" s="833" t="s">
        <v>5</v>
      </c>
      <c r="R288" s="833" t="s">
        <v>323</v>
      </c>
      <c r="S288" s="1317" t="s">
        <v>652</v>
      </c>
    </row>
    <row r="289" spans="1:19" outlineLevel="1" collapsed="1">
      <c r="A289" s="847" t="s">
        <v>285</v>
      </c>
      <c r="B289" s="829" t="s">
        <v>4701</v>
      </c>
      <c r="C289" s="839">
        <v>43465</v>
      </c>
      <c r="D289" s="847" t="s">
        <v>4857</v>
      </c>
      <c r="E289" s="830" t="s">
        <v>4173</v>
      </c>
      <c r="F289" s="831">
        <v>74352</v>
      </c>
      <c r="G289" s="832">
        <v>5.12</v>
      </c>
      <c r="H289" s="829">
        <v>6.54</v>
      </c>
      <c r="I289" s="829" t="s">
        <v>322</v>
      </c>
      <c r="J289" s="1300">
        <v>6.54</v>
      </c>
      <c r="K289" s="847" t="s">
        <v>818</v>
      </c>
      <c r="L289" s="1315" t="s">
        <v>4708</v>
      </c>
      <c r="M289" s="833" t="s">
        <v>661</v>
      </c>
      <c r="N289" s="833" t="s">
        <v>352</v>
      </c>
      <c r="O289" s="833"/>
      <c r="P289" s="833"/>
      <c r="Q289" s="833" t="s">
        <v>5</v>
      </c>
      <c r="R289" s="833" t="s">
        <v>323</v>
      </c>
      <c r="S289" s="1317" t="s">
        <v>652</v>
      </c>
    </row>
    <row r="290" spans="1:19" outlineLevel="1">
      <c r="A290" s="847" t="s">
        <v>285</v>
      </c>
      <c r="B290" s="829" t="s">
        <v>4701</v>
      </c>
      <c r="C290" s="839">
        <v>43465</v>
      </c>
      <c r="D290" s="847" t="s">
        <v>4857</v>
      </c>
      <c r="E290" s="830" t="s">
        <v>4174</v>
      </c>
      <c r="F290" s="831">
        <v>74352</v>
      </c>
      <c r="G290" s="832">
        <v>5.12</v>
      </c>
      <c r="H290" s="829">
        <v>6.54</v>
      </c>
      <c r="I290" s="829" t="s">
        <v>322</v>
      </c>
      <c r="J290" s="1300">
        <v>6.54</v>
      </c>
      <c r="K290" s="847" t="s">
        <v>818</v>
      </c>
      <c r="L290" s="1315" t="s">
        <v>4708</v>
      </c>
      <c r="M290" s="833" t="s">
        <v>661</v>
      </c>
      <c r="N290" s="833" t="s">
        <v>352</v>
      </c>
      <c r="O290" s="833"/>
      <c r="P290" s="833"/>
      <c r="Q290" s="833" t="s">
        <v>5</v>
      </c>
      <c r="R290" s="833" t="s">
        <v>323</v>
      </c>
      <c r="S290" s="1317" t="s">
        <v>652</v>
      </c>
    </row>
    <row r="291" spans="1:19" outlineLevel="1" collapsed="1">
      <c r="A291" s="847" t="s">
        <v>285</v>
      </c>
      <c r="B291" s="829" t="s">
        <v>4701</v>
      </c>
      <c r="C291" s="839">
        <v>43465</v>
      </c>
      <c r="D291" s="847" t="s">
        <v>4857</v>
      </c>
      <c r="E291" s="830" t="s">
        <v>4175</v>
      </c>
      <c r="F291" s="831">
        <v>74352</v>
      </c>
      <c r="G291" s="832">
        <v>10.65</v>
      </c>
      <c r="H291" s="829">
        <v>13.6</v>
      </c>
      <c r="I291" s="829" t="s">
        <v>322</v>
      </c>
      <c r="J291" s="1300">
        <v>13.6</v>
      </c>
      <c r="K291" s="847" t="s">
        <v>818</v>
      </c>
      <c r="L291" s="1315" t="s">
        <v>4708</v>
      </c>
      <c r="M291" s="833" t="s">
        <v>661</v>
      </c>
      <c r="N291" s="833" t="s">
        <v>352</v>
      </c>
      <c r="O291" s="833"/>
      <c r="P291" s="833"/>
      <c r="Q291" s="833" t="s">
        <v>5</v>
      </c>
      <c r="R291" s="833" t="s">
        <v>323</v>
      </c>
      <c r="S291" s="1317" t="s">
        <v>652</v>
      </c>
    </row>
    <row r="292" spans="1:19" outlineLevel="1" collapsed="1">
      <c r="A292" s="847" t="s">
        <v>285</v>
      </c>
      <c r="B292" s="829" t="s">
        <v>4701</v>
      </c>
      <c r="C292" s="839">
        <v>43465</v>
      </c>
      <c r="D292" s="847" t="s">
        <v>4857</v>
      </c>
      <c r="E292" s="830" t="s">
        <v>1087</v>
      </c>
      <c r="F292" s="831">
        <v>74352</v>
      </c>
      <c r="G292" s="832">
        <v>9.08</v>
      </c>
      <c r="H292" s="829">
        <v>11.6</v>
      </c>
      <c r="I292" s="829" t="s">
        <v>322</v>
      </c>
      <c r="J292" s="1300">
        <v>11.59</v>
      </c>
      <c r="K292" s="847" t="s">
        <v>818</v>
      </c>
      <c r="L292" s="1315" t="s">
        <v>4708</v>
      </c>
      <c r="M292" s="833" t="s">
        <v>661</v>
      </c>
      <c r="N292" s="833" t="s">
        <v>352</v>
      </c>
      <c r="O292" s="833"/>
      <c r="P292" s="833"/>
      <c r="Q292" s="833" t="s">
        <v>5</v>
      </c>
      <c r="R292" s="833" t="s">
        <v>323</v>
      </c>
      <c r="S292" s="1317" t="s">
        <v>652</v>
      </c>
    </row>
    <row r="293" spans="1:19" outlineLevel="1">
      <c r="A293" s="847" t="s">
        <v>285</v>
      </c>
      <c r="B293" s="829" t="s">
        <v>4701</v>
      </c>
      <c r="C293" s="839">
        <v>43465</v>
      </c>
      <c r="D293" s="847" t="s">
        <v>4857</v>
      </c>
      <c r="E293" s="830" t="s">
        <v>1087</v>
      </c>
      <c r="F293" s="831">
        <v>74352</v>
      </c>
      <c r="G293" s="832">
        <v>9.08</v>
      </c>
      <c r="H293" s="829">
        <v>11.6</v>
      </c>
      <c r="I293" s="829" t="s">
        <v>322</v>
      </c>
      <c r="J293" s="1300">
        <v>11.59</v>
      </c>
      <c r="K293" s="847" t="s">
        <v>818</v>
      </c>
      <c r="L293" s="1315" t="s">
        <v>4708</v>
      </c>
      <c r="M293" s="833" t="s">
        <v>661</v>
      </c>
      <c r="N293" s="833" t="s">
        <v>352</v>
      </c>
      <c r="O293" s="833"/>
      <c r="P293" s="833"/>
      <c r="Q293" s="833" t="s">
        <v>5</v>
      </c>
      <c r="R293" s="833" t="s">
        <v>323</v>
      </c>
      <c r="S293" s="1317" t="s">
        <v>652</v>
      </c>
    </row>
    <row r="294" spans="1:19" outlineLevel="1" collapsed="1">
      <c r="A294" s="847" t="s">
        <v>285</v>
      </c>
      <c r="B294" s="829" t="s">
        <v>4701</v>
      </c>
      <c r="C294" s="839">
        <v>43465</v>
      </c>
      <c r="D294" s="847" t="s">
        <v>4857</v>
      </c>
      <c r="E294" s="830" t="s">
        <v>1087</v>
      </c>
      <c r="F294" s="831">
        <v>74352</v>
      </c>
      <c r="G294" s="832">
        <v>57.24</v>
      </c>
      <c r="H294" s="829">
        <v>73.09</v>
      </c>
      <c r="I294" s="829" t="s">
        <v>322</v>
      </c>
      <c r="J294" s="1300">
        <v>73.09</v>
      </c>
      <c r="K294" s="847" t="s">
        <v>818</v>
      </c>
      <c r="L294" s="1315" t="s">
        <v>4708</v>
      </c>
      <c r="M294" s="833" t="s">
        <v>661</v>
      </c>
      <c r="N294" s="833" t="s">
        <v>352</v>
      </c>
      <c r="O294" s="833"/>
      <c r="P294" s="833"/>
      <c r="Q294" s="833" t="s">
        <v>5</v>
      </c>
      <c r="R294" s="833" t="s">
        <v>323</v>
      </c>
      <c r="S294" s="1317" t="s">
        <v>652</v>
      </c>
    </row>
    <row r="295" spans="1:19" outlineLevel="1">
      <c r="A295" s="847" t="s">
        <v>285</v>
      </c>
      <c r="B295" s="829" t="s">
        <v>4701</v>
      </c>
      <c r="C295" s="839">
        <v>43465</v>
      </c>
      <c r="D295" s="847" t="s">
        <v>4857</v>
      </c>
      <c r="E295" s="830" t="s">
        <v>1087</v>
      </c>
      <c r="F295" s="831">
        <v>74352</v>
      </c>
      <c r="G295" s="832">
        <v>6.08</v>
      </c>
      <c r="H295" s="829">
        <v>7.76</v>
      </c>
      <c r="I295" s="829" t="s">
        <v>322</v>
      </c>
      <c r="J295" s="1300">
        <v>7.76</v>
      </c>
      <c r="K295" s="847" t="s">
        <v>818</v>
      </c>
      <c r="L295" s="1315" t="s">
        <v>4708</v>
      </c>
      <c r="M295" s="833" t="s">
        <v>661</v>
      </c>
      <c r="N295" s="833" t="s">
        <v>352</v>
      </c>
      <c r="O295" s="833"/>
      <c r="P295" s="833"/>
      <c r="Q295" s="833" t="s">
        <v>5</v>
      </c>
      <c r="R295" s="833" t="s">
        <v>323</v>
      </c>
      <c r="S295" s="1317" t="s">
        <v>652</v>
      </c>
    </row>
    <row r="296" spans="1:19" outlineLevel="1">
      <c r="A296" s="847" t="s">
        <v>285</v>
      </c>
      <c r="B296" s="829" t="s">
        <v>4701</v>
      </c>
      <c r="C296" s="839">
        <v>43465</v>
      </c>
      <c r="D296" s="847" t="s">
        <v>4857</v>
      </c>
      <c r="E296" s="830" t="s">
        <v>1087</v>
      </c>
      <c r="F296" s="831">
        <v>74352</v>
      </c>
      <c r="G296" s="832">
        <v>9.08</v>
      </c>
      <c r="H296" s="829">
        <v>11.6</v>
      </c>
      <c r="I296" s="829" t="s">
        <v>322</v>
      </c>
      <c r="J296" s="1300">
        <v>11.59</v>
      </c>
      <c r="K296" s="847" t="s">
        <v>818</v>
      </c>
      <c r="L296" s="1315" t="s">
        <v>4708</v>
      </c>
      <c r="M296" s="833" t="s">
        <v>661</v>
      </c>
      <c r="N296" s="833" t="s">
        <v>352</v>
      </c>
      <c r="O296" s="833"/>
      <c r="P296" s="833"/>
      <c r="Q296" s="833" t="s">
        <v>5</v>
      </c>
      <c r="R296" s="833" t="s">
        <v>323</v>
      </c>
      <c r="S296" s="1317" t="s">
        <v>652</v>
      </c>
    </row>
    <row r="297" spans="1:19" outlineLevel="1">
      <c r="A297" s="847" t="s">
        <v>285</v>
      </c>
      <c r="B297" s="829" t="s">
        <v>4701</v>
      </c>
      <c r="C297" s="839">
        <v>43465</v>
      </c>
      <c r="D297" s="847" t="s">
        <v>4857</v>
      </c>
      <c r="E297" s="830" t="s">
        <v>1087</v>
      </c>
      <c r="F297" s="831">
        <v>74352</v>
      </c>
      <c r="G297" s="832">
        <v>3.41</v>
      </c>
      <c r="H297" s="829">
        <v>4.3499999999999996</v>
      </c>
      <c r="I297" s="829" t="s">
        <v>322</v>
      </c>
      <c r="J297" s="1300">
        <v>4.3499999999999996</v>
      </c>
      <c r="K297" s="847" t="s">
        <v>818</v>
      </c>
      <c r="L297" s="1315" t="s">
        <v>4708</v>
      </c>
      <c r="M297" s="833" t="s">
        <v>661</v>
      </c>
      <c r="N297" s="833" t="s">
        <v>352</v>
      </c>
      <c r="O297" s="833"/>
      <c r="P297" s="833"/>
      <c r="Q297" s="833" t="s">
        <v>5</v>
      </c>
      <c r="R297" s="833" t="s">
        <v>323</v>
      </c>
      <c r="S297" s="1317" t="s">
        <v>652</v>
      </c>
    </row>
    <row r="298" spans="1:19" outlineLevel="1">
      <c r="A298" s="847" t="s">
        <v>285</v>
      </c>
      <c r="B298" s="829" t="s">
        <v>4701</v>
      </c>
      <c r="C298" s="839">
        <v>43465</v>
      </c>
      <c r="D298" s="847" t="s">
        <v>4857</v>
      </c>
      <c r="E298" s="830" t="s">
        <v>1087</v>
      </c>
      <c r="F298" s="831">
        <v>74352</v>
      </c>
      <c r="G298" s="832">
        <v>3.74</v>
      </c>
      <c r="H298" s="829">
        <v>4.78</v>
      </c>
      <c r="I298" s="829" t="s">
        <v>322</v>
      </c>
      <c r="J298" s="1300">
        <v>4.78</v>
      </c>
      <c r="K298" s="847" t="s">
        <v>818</v>
      </c>
      <c r="L298" s="1315" t="s">
        <v>4708</v>
      </c>
      <c r="M298" s="833" t="s">
        <v>661</v>
      </c>
      <c r="N298" s="833" t="s">
        <v>352</v>
      </c>
      <c r="O298" s="833"/>
      <c r="P298" s="833"/>
      <c r="Q298" s="833" t="s">
        <v>5</v>
      </c>
      <c r="R298" s="833" t="s">
        <v>323</v>
      </c>
      <c r="S298" s="1317" t="s">
        <v>652</v>
      </c>
    </row>
    <row r="299" spans="1:19" outlineLevel="1" collapsed="1">
      <c r="A299" s="847" t="s">
        <v>285</v>
      </c>
      <c r="B299" s="829" t="s">
        <v>4701</v>
      </c>
      <c r="C299" s="839">
        <v>43465</v>
      </c>
      <c r="D299" s="847" t="s">
        <v>4857</v>
      </c>
      <c r="E299" s="830" t="s">
        <v>1087</v>
      </c>
      <c r="F299" s="831">
        <v>74352</v>
      </c>
      <c r="G299" s="832">
        <v>4.5</v>
      </c>
      <c r="H299" s="829">
        <v>5.74</v>
      </c>
      <c r="I299" s="829" t="s">
        <v>322</v>
      </c>
      <c r="J299" s="1300">
        <v>5.75</v>
      </c>
      <c r="K299" s="847" t="s">
        <v>818</v>
      </c>
      <c r="L299" s="1315" t="s">
        <v>4708</v>
      </c>
      <c r="M299" s="833" t="s">
        <v>661</v>
      </c>
      <c r="N299" s="833" t="s">
        <v>352</v>
      </c>
      <c r="O299" s="833"/>
      <c r="P299" s="833"/>
      <c r="Q299" s="833" t="s">
        <v>5</v>
      </c>
      <c r="R299" s="833" t="s">
        <v>323</v>
      </c>
      <c r="S299" s="1317" t="s">
        <v>652</v>
      </c>
    </row>
    <row r="300" spans="1:19" outlineLevel="1" collapsed="1">
      <c r="A300" s="847" t="s">
        <v>285</v>
      </c>
      <c r="B300" s="829" t="s">
        <v>4701</v>
      </c>
      <c r="C300" s="839">
        <v>43465</v>
      </c>
      <c r="D300" s="847" t="s">
        <v>4857</v>
      </c>
      <c r="E300" s="830" t="s">
        <v>1087</v>
      </c>
      <c r="F300" s="831">
        <v>74352</v>
      </c>
      <c r="G300" s="832">
        <v>17.22</v>
      </c>
      <c r="H300" s="829">
        <v>21.99</v>
      </c>
      <c r="I300" s="829" t="s">
        <v>322</v>
      </c>
      <c r="J300" s="1300">
        <v>21.99</v>
      </c>
      <c r="K300" s="847" t="s">
        <v>818</v>
      </c>
      <c r="L300" s="1315" t="s">
        <v>4708</v>
      </c>
      <c r="M300" s="833" t="s">
        <v>661</v>
      </c>
      <c r="N300" s="833" t="s">
        <v>352</v>
      </c>
      <c r="O300" s="833"/>
      <c r="P300" s="833"/>
      <c r="Q300" s="833" t="s">
        <v>5</v>
      </c>
      <c r="R300" s="833" t="s">
        <v>323</v>
      </c>
      <c r="S300" s="1317" t="s">
        <v>652</v>
      </c>
    </row>
    <row r="301" spans="1:19" outlineLevel="1">
      <c r="A301" s="847" t="s">
        <v>285</v>
      </c>
      <c r="B301" s="829" t="s">
        <v>4701</v>
      </c>
      <c r="C301" s="839">
        <v>43465</v>
      </c>
      <c r="D301" s="847" t="s">
        <v>4857</v>
      </c>
      <c r="E301" s="830" t="s">
        <v>1087</v>
      </c>
      <c r="F301" s="831">
        <v>74352</v>
      </c>
      <c r="G301" s="832">
        <v>9.08</v>
      </c>
      <c r="H301" s="829">
        <v>11.6</v>
      </c>
      <c r="I301" s="829" t="s">
        <v>322</v>
      </c>
      <c r="J301" s="1300">
        <v>11.59</v>
      </c>
      <c r="K301" s="847" t="s">
        <v>818</v>
      </c>
      <c r="L301" s="1315" t="s">
        <v>4708</v>
      </c>
      <c r="M301" s="833" t="s">
        <v>661</v>
      </c>
      <c r="N301" s="833" t="s">
        <v>352</v>
      </c>
      <c r="O301" s="833"/>
      <c r="P301" s="833"/>
      <c r="Q301" s="833" t="s">
        <v>5</v>
      </c>
      <c r="R301" s="833" t="s">
        <v>323</v>
      </c>
      <c r="S301" s="1317" t="s">
        <v>652</v>
      </c>
    </row>
    <row r="302" spans="1:19" outlineLevel="1">
      <c r="A302" s="847" t="s">
        <v>285</v>
      </c>
      <c r="B302" s="829" t="s">
        <v>4701</v>
      </c>
      <c r="C302" s="839">
        <v>43465</v>
      </c>
      <c r="D302" s="847" t="s">
        <v>4857</v>
      </c>
      <c r="E302" s="830" t="s">
        <v>1087</v>
      </c>
      <c r="F302" s="831">
        <v>74352</v>
      </c>
      <c r="G302" s="832">
        <v>3.41</v>
      </c>
      <c r="H302" s="829">
        <v>4.3499999999999996</v>
      </c>
      <c r="I302" s="829" t="s">
        <v>322</v>
      </c>
      <c r="J302" s="1300">
        <v>4.3499999999999996</v>
      </c>
      <c r="K302" s="847" t="s">
        <v>818</v>
      </c>
      <c r="L302" s="1315" t="s">
        <v>4708</v>
      </c>
      <c r="M302" s="833" t="s">
        <v>661</v>
      </c>
      <c r="N302" s="833" t="s">
        <v>352</v>
      </c>
      <c r="O302" s="833"/>
      <c r="P302" s="833"/>
      <c r="Q302" s="833" t="s">
        <v>5</v>
      </c>
      <c r="R302" s="833" t="s">
        <v>323</v>
      </c>
      <c r="S302" s="1317" t="s">
        <v>652</v>
      </c>
    </row>
    <row r="303" spans="1:19" outlineLevel="1" collapsed="1">
      <c r="A303" s="847" t="s">
        <v>285</v>
      </c>
      <c r="B303" s="829" t="s">
        <v>4701</v>
      </c>
      <c r="C303" s="839">
        <v>43465</v>
      </c>
      <c r="D303" s="847" t="s">
        <v>4857</v>
      </c>
      <c r="E303" s="830" t="s">
        <v>1087</v>
      </c>
      <c r="F303" s="831">
        <v>74352</v>
      </c>
      <c r="G303" s="832">
        <v>1.39</v>
      </c>
      <c r="H303" s="829">
        <v>1.78</v>
      </c>
      <c r="I303" s="829" t="s">
        <v>322</v>
      </c>
      <c r="J303" s="1300">
        <v>1.77</v>
      </c>
      <c r="K303" s="847" t="s">
        <v>818</v>
      </c>
      <c r="L303" s="1315" t="s">
        <v>4708</v>
      </c>
      <c r="M303" s="833" t="s">
        <v>661</v>
      </c>
      <c r="N303" s="833" t="s">
        <v>352</v>
      </c>
      <c r="O303" s="833"/>
      <c r="P303" s="833"/>
      <c r="Q303" s="833" t="s">
        <v>5</v>
      </c>
      <c r="R303" s="833" t="s">
        <v>323</v>
      </c>
      <c r="S303" s="1317" t="s">
        <v>652</v>
      </c>
    </row>
    <row r="304" spans="1:19" outlineLevel="1" collapsed="1">
      <c r="A304" s="847" t="s">
        <v>285</v>
      </c>
      <c r="B304" s="829" t="s">
        <v>4701</v>
      </c>
      <c r="C304" s="839">
        <v>43465</v>
      </c>
      <c r="D304" s="847" t="s">
        <v>4857</v>
      </c>
      <c r="E304" s="830" t="s">
        <v>1087</v>
      </c>
      <c r="F304" s="831">
        <v>74352</v>
      </c>
      <c r="G304" s="832">
        <v>26.16</v>
      </c>
      <c r="H304" s="829">
        <v>33.409999999999997</v>
      </c>
      <c r="I304" s="829" t="s">
        <v>322</v>
      </c>
      <c r="J304" s="1300">
        <v>33.4</v>
      </c>
      <c r="K304" s="847" t="s">
        <v>818</v>
      </c>
      <c r="L304" s="1315" t="s">
        <v>4708</v>
      </c>
      <c r="M304" s="833" t="s">
        <v>661</v>
      </c>
      <c r="N304" s="833" t="s">
        <v>352</v>
      </c>
      <c r="O304" s="833"/>
      <c r="P304" s="833"/>
      <c r="Q304" s="833" t="s">
        <v>5</v>
      </c>
      <c r="R304" s="833" t="s">
        <v>323</v>
      </c>
      <c r="S304" s="1317" t="s">
        <v>652</v>
      </c>
    </row>
    <row r="305" spans="1:19" outlineLevel="1" collapsed="1">
      <c r="A305" s="847" t="s">
        <v>285</v>
      </c>
      <c r="B305" s="829" t="s">
        <v>4701</v>
      </c>
      <c r="C305" s="839">
        <v>43465</v>
      </c>
      <c r="D305" s="847" t="s">
        <v>4857</v>
      </c>
      <c r="E305" s="830" t="s">
        <v>1087</v>
      </c>
      <c r="F305" s="831">
        <v>74352</v>
      </c>
      <c r="G305" s="832">
        <v>18.170000000000002</v>
      </c>
      <c r="H305" s="829">
        <v>23.2</v>
      </c>
      <c r="I305" s="829" t="s">
        <v>322</v>
      </c>
      <c r="J305" s="1300">
        <v>23.2</v>
      </c>
      <c r="K305" s="847" t="s">
        <v>818</v>
      </c>
      <c r="L305" s="1315" t="s">
        <v>4708</v>
      </c>
      <c r="M305" s="833" t="s">
        <v>661</v>
      </c>
      <c r="N305" s="833" t="s">
        <v>352</v>
      </c>
      <c r="O305" s="833"/>
      <c r="P305" s="833"/>
      <c r="Q305" s="833" t="s">
        <v>5</v>
      </c>
      <c r="R305" s="833" t="s">
        <v>323</v>
      </c>
      <c r="S305" s="1317" t="s">
        <v>652</v>
      </c>
    </row>
    <row r="306" spans="1:19" outlineLevel="1">
      <c r="A306" s="847" t="s">
        <v>285</v>
      </c>
      <c r="B306" s="829" t="s">
        <v>4701</v>
      </c>
      <c r="C306" s="839">
        <v>43465</v>
      </c>
      <c r="D306" s="847" t="s">
        <v>4857</v>
      </c>
      <c r="E306" s="830" t="s">
        <v>1087</v>
      </c>
      <c r="F306" s="831">
        <v>74352</v>
      </c>
      <c r="G306" s="832">
        <v>36.340000000000003</v>
      </c>
      <c r="H306" s="829">
        <v>46.4</v>
      </c>
      <c r="I306" s="829" t="s">
        <v>322</v>
      </c>
      <c r="J306" s="1300">
        <v>46.4</v>
      </c>
      <c r="K306" s="847" t="s">
        <v>818</v>
      </c>
      <c r="L306" s="1315" t="s">
        <v>4708</v>
      </c>
      <c r="M306" s="833" t="s">
        <v>661</v>
      </c>
      <c r="N306" s="833" t="s">
        <v>352</v>
      </c>
      <c r="O306" s="833"/>
      <c r="P306" s="833"/>
      <c r="Q306" s="833" t="s">
        <v>5</v>
      </c>
      <c r="R306" s="833" t="s">
        <v>323</v>
      </c>
      <c r="S306" s="1317" t="s">
        <v>652</v>
      </c>
    </row>
    <row r="307" spans="1:19" outlineLevel="1" collapsed="1">
      <c r="A307" s="847" t="s">
        <v>285</v>
      </c>
      <c r="B307" s="829" t="s">
        <v>4701</v>
      </c>
      <c r="C307" s="839">
        <v>43465</v>
      </c>
      <c r="D307" s="847" t="s">
        <v>4857</v>
      </c>
      <c r="E307" s="830" t="s">
        <v>1087</v>
      </c>
      <c r="F307" s="831">
        <v>74352</v>
      </c>
      <c r="G307" s="832">
        <v>48.22</v>
      </c>
      <c r="H307" s="829">
        <v>61.57</v>
      </c>
      <c r="I307" s="829" t="s">
        <v>322</v>
      </c>
      <c r="J307" s="1300">
        <v>61.57</v>
      </c>
      <c r="K307" s="847" t="s">
        <v>818</v>
      </c>
      <c r="L307" s="1315" t="s">
        <v>4708</v>
      </c>
      <c r="M307" s="833" t="s">
        <v>661</v>
      </c>
      <c r="N307" s="833" t="s">
        <v>352</v>
      </c>
      <c r="O307" s="833"/>
      <c r="P307" s="833"/>
      <c r="Q307" s="833" t="s">
        <v>5</v>
      </c>
      <c r="R307" s="833" t="s">
        <v>323</v>
      </c>
      <c r="S307" s="1317" t="s">
        <v>652</v>
      </c>
    </row>
    <row r="308" spans="1:19" outlineLevel="1">
      <c r="A308" s="847" t="s">
        <v>285</v>
      </c>
      <c r="B308" s="829" t="s">
        <v>4701</v>
      </c>
      <c r="C308" s="839">
        <v>43465</v>
      </c>
      <c r="D308" s="847" t="s">
        <v>4857</v>
      </c>
      <c r="E308" s="830" t="s">
        <v>1087</v>
      </c>
      <c r="F308" s="831">
        <v>74352</v>
      </c>
      <c r="G308" s="832">
        <v>4.54</v>
      </c>
      <c r="H308" s="829">
        <v>5.8</v>
      </c>
      <c r="I308" s="829" t="s">
        <v>322</v>
      </c>
      <c r="J308" s="1300">
        <v>5.8</v>
      </c>
      <c r="K308" s="847" t="s">
        <v>818</v>
      </c>
      <c r="L308" s="1315" t="s">
        <v>4708</v>
      </c>
      <c r="M308" s="833" t="s">
        <v>661</v>
      </c>
      <c r="N308" s="833" t="s">
        <v>352</v>
      </c>
      <c r="O308" s="833"/>
      <c r="P308" s="833"/>
      <c r="Q308" s="833" t="s">
        <v>5</v>
      </c>
      <c r="R308" s="833" t="s">
        <v>323</v>
      </c>
      <c r="S308" s="1317" t="s">
        <v>652</v>
      </c>
    </row>
    <row r="309" spans="1:19" outlineLevel="1">
      <c r="A309" s="847" t="s">
        <v>285</v>
      </c>
      <c r="B309" s="829" t="s">
        <v>4701</v>
      </c>
      <c r="C309" s="839">
        <v>43465</v>
      </c>
      <c r="D309" s="847" t="s">
        <v>4857</v>
      </c>
      <c r="E309" s="830" t="s">
        <v>1087</v>
      </c>
      <c r="F309" s="831">
        <v>74352</v>
      </c>
      <c r="G309" s="832">
        <v>4.54</v>
      </c>
      <c r="H309" s="829">
        <v>5.8</v>
      </c>
      <c r="I309" s="829" t="s">
        <v>322</v>
      </c>
      <c r="J309" s="1300">
        <v>5.8</v>
      </c>
      <c r="K309" s="847" t="s">
        <v>818</v>
      </c>
      <c r="L309" s="1315" t="s">
        <v>4708</v>
      </c>
      <c r="M309" s="833" t="s">
        <v>661</v>
      </c>
      <c r="N309" s="833" t="s">
        <v>352</v>
      </c>
      <c r="O309" s="833"/>
      <c r="P309" s="833"/>
      <c r="Q309" s="833" t="s">
        <v>5</v>
      </c>
      <c r="R309" s="833" t="s">
        <v>323</v>
      </c>
      <c r="S309" s="1317" t="s">
        <v>652</v>
      </c>
    </row>
    <row r="310" spans="1:19" outlineLevel="1" collapsed="1">
      <c r="A310" s="847" t="s">
        <v>285</v>
      </c>
      <c r="B310" s="829" t="s">
        <v>4701</v>
      </c>
      <c r="C310" s="839">
        <v>43465</v>
      </c>
      <c r="D310" s="847" t="s">
        <v>4857</v>
      </c>
      <c r="E310" s="830" t="s">
        <v>1087</v>
      </c>
      <c r="F310" s="831">
        <v>74352</v>
      </c>
      <c r="G310" s="832">
        <v>10.17</v>
      </c>
      <c r="H310" s="829">
        <v>12.99</v>
      </c>
      <c r="I310" s="829" t="s">
        <v>322</v>
      </c>
      <c r="J310" s="1300">
        <v>12.99</v>
      </c>
      <c r="K310" s="847" t="s">
        <v>818</v>
      </c>
      <c r="L310" s="1315" t="s">
        <v>4708</v>
      </c>
      <c r="M310" s="833" t="s">
        <v>661</v>
      </c>
      <c r="N310" s="833" t="s">
        <v>352</v>
      </c>
      <c r="O310" s="833"/>
      <c r="P310" s="833"/>
      <c r="Q310" s="833" t="s">
        <v>5</v>
      </c>
      <c r="R310" s="833" t="s">
        <v>323</v>
      </c>
      <c r="S310" s="1317" t="s">
        <v>652</v>
      </c>
    </row>
    <row r="311" spans="1:19" outlineLevel="1">
      <c r="A311" s="847" t="s">
        <v>285</v>
      </c>
      <c r="B311" s="829" t="s">
        <v>4701</v>
      </c>
      <c r="C311" s="839">
        <v>43465</v>
      </c>
      <c r="D311" s="847" t="s">
        <v>4857</v>
      </c>
      <c r="E311" s="830" t="s">
        <v>1087</v>
      </c>
      <c r="F311" s="831">
        <v>74352</v>
      </c>
      <c r="G311" s="832">
        <v>3.04</v>
      </c>
      <c r="H311" s="829">
        <v>3.88</v>
      </c>
      <c r="I311" s="829" t="s">
        <v>322</v>
      </c>
      <c r="J311" s="1300">
        <v>3.88</v>
      </c>
      <c r="K311" s="847" t="s">
        <v>818</v>
      </c>
      <c r="L311" s="1315" t="s">
        <v>4708</v>
      </c>
      <c r="M311" s="833" t="s">
        <v>661</v>
      </c>
      <c r="N311" s="833" t="s">
        <v>352</v>
      </c>
      <c r="O311" s="833"/>
      <c r="P311" s="833"/>
      <c r="Q311" s="833" t="s">
        <v>5</v>
      </c>
      <c r="R311" s="833" t="s">
        <v>323</v>
      </c>
      <c r="S311" s="1317" t="s">
        <v>652</v>
      </c>
    </row>
    <row r="312" spans="1:19" outlineLevel="1" collapsed="1">
      <c r="A312" s="847" t="s">
        <v>285</v>
      </c>
      <c r="B312" s="829" t="s">
        <v>4701</v>
      </c>
      <c r="C312" s="839">
        <v>43465</v>
      </c>
      <c r="D312" s="847" t="s">
        <v>4857</v>
      </c>
      <c r="E312" s="830" t="s">
        <v>1087</v>
      </c>
      <c r="F312" s="831">
        <v>74352</v>
      </c>
      <c r="G312" s="832">
        <v>6.08</v>
      </c>
      <c r="H312" s="829">
        <v>7.76</v>
      </c>
      <c r="I312" s="829" t="s">
        <v>322</v>
      </c>
      <c r="J312" s="1300">
        <v>7.76</v>
      </c>
      <c r="K312" s="847" t="s">
        <v>818</v>
      </c>
      <c r="L312" s="1315" t="s">
        <v>4708</v>
      </c>
      <c r="M312" s="833" t="s">
        <v>661</v>
      </c>
      <c r="N312" s="833" t="s">
        <v>352</v>
      </c>
      <c r="O312" s="833"/>
      <c r="P312" s="833"/>
      <c r="Q312" s="833" t="s">
        <v>5</v>
      </c>
      <c r="R312" s="833" t="s">
        <v>323</v>
      </c>
      <c r="S312" s="1317" t="s">
        <v>652</v>
      </c>
    </row>
    <row r="313" spans="1:19" outlineLevel="1" collapsed="1">
      <c r="A313" s="847" t="s">
        <v>285</v>
      </c>
      <c r="B313" s="829" t="s">
        <v>4701</v>
      </c>
      <c r="C313" s="839">
        <v>43465</v>
      </c>
      <c r="D313" s="847" t="s">
        <v>4857</v>
      </c>
      <c r="E313" s="830" t="s">
        <v>4858</v>
      </c>
      <c r="F313" s="831">
        <v>74352</v>
      </c>
      <c r="G313" s="832">
        <v>9.84</v>
      </c>
      <c r="H313" s="829">
        <v>12.56</v>
      </c>
      <c r="I313" s="829" t="s">
        <v>322</v>
      </c>
      <c r="J313" s="1300">
        <v>12.56</v>
      </c>
      <c r="K313" s="847" t="s">
        <v>818</v>
      </c>
      <c r="L313" s="1315" t="s">
        <v>4708</v>
      </c>
      <c r="M313" s="833" t="s">
        <v>661</v>
      </c>
      <c r="N313" s="833" t="s">
        <v>352</v>
      </c>
      <c r="O313" s="833"/>
      <c r="P313" s="833"/>
      <c r="Q313" s="833" t="s">
        <v>5</v>
      </c>
      <c r="R313" s="833" t="s">
        <v>323</v>
      </c>
      <c r="S313" s="1317" t="s">
        <v>652</v>
      </c>
    </row>
    <row r="314" spans="1:19" outlineLevel="1" collapsed="1">
      <c r="A314" s="847" t="s">
        <v>285</v>
      </c>
      <c r="B314" s="829" t="s">
        <v>4701</v>
      </c>
      <c r="C314" s="839">
        <v>43465</v>
      </c>
      <c r="D314" s="847" t="s">
        <v>4857</v>
      </c>
      <c r="E314" s="830" t="s">
        <v>4859</v>
      </c>
      <c r="F314" s="831">
        <v>74352</v>
      </c>
      <c r="G314" s="832">
        <v>9.84</v>
      </c>
      <c r="H314" s="829">
        <v>12.56</v>
      </c>
      <c r="I314" s="829" t="s">
        <v>322</v>
      </c>
      <c r="J314" s="1300">
        <v>12.56</v>
      </c>
      <c r="K314" s="847" t="s">
        <v>818</v>
      </c>
      <c r="L314" s="1315" t="s">
        <v>4708</v>
      </c>
      <c r="M314" s="833" t="s">
        <v>661</v>
      </c>
      <c r="N314" s="833" t="s">
        <v>352</v>
      </c>
      <c r="O314" s="833"/>
      <c r="P314" s="833"/>
      <c r="Q314" s="833" t="s">
        <v>5</v>
      </c>
      <c r="R314" s="833" t="s">
        <v>323</v>
      </c>
      <c r="S314" s="1317" t="s">
        <v>652</v>
      </c>
    </row>
    <row r="315" spans="1:19" outlineLevel="1">
      <c r="A315" s="847" t="s">
        <v>285</v>
      </c>
      <c r="B315" s="829" t="s">
        <v>4701</v>
      </c>
      <c r="C315" s="839">
        <v>43465</v>
      </c>
      <c r="D315" s="847" t="s">
        <v>4857</v>
      </c>
      <c r="E315" s="830" t="s">
        <v>4860</v>
      </c>
      <c r="F315" s="831">
        <v>74352</v>
      </c>
      <c r="G315" s="832">
        <v>9.84</v>
      </c>
      <c r="H315" s="829">
        <v>12.56</v>
      </c>
      <c r="I315" s="829" t="s">
        <v>322</v>
      </c>
      <c r="J315" s="1300">
        <v>12.56</v>
      </c>
      <c r="K315" s="847" t="s">
        <v>818</v>
      </c>
      <c r="L315" s="1315" t="s">
        <v>4708</v>
      </c>
      <c r="M315" s="833" t="s">
        <v>661</v>
      </c>
      <c r="N315" s="833" t="s">
        <v>352</v>
      </c>
      <c r="O315" s="833"/>
      <c r="P315" s="833"/>
      <c r="Q315" s="833" t="s">
        <v>5</v>
      </c>
      <c r="R315" s="833" t="s">
        <v>323</v>
      </c>
      <c r="S315" s="1317" t="s">
        <v>652</v>
      </c>
    </row>
    <row r="316" spans="1:19" outlineLevel="1">
      <c r="A316" s="847" t="s">
        <v>285</v>
      </c>
      <c r="B316" s="829" t="s">
        <v>4701</v>
      </c>
      <c r="C316" s="839">
        <v>43465</v>
      </c>
      <c r="D316" s="847" t="s">
        <v>4857</v>
      </c>
      <c r="E316" s="830" t="s">
        <v>4861</v>
      </c>
      <c r="F316" s="831">
        <v>74352</v>
      </c>
      <c r="G316" s="832">
        <v>9.84</v>
      </c>
      <c r="H316" s="829">
        <v>12.56</v>
      </c>
      <c r="I316" s="829" t="s">
        <v>322</v>
      </c>
      <c r="J316" s="1300">
        <v>12.56</v>
      </c>
      <c r="K316" s="847" t="s">
        <v>818</v>
      </c>
      <c r="L316" s="1315" t="s">
        <v>4708</v>
      </c>
      <c r="M316" s="833" t="s">
        <v>661</v>
      </c>
      <c r="N316" s="833" t="s">
        <v>352</v>
      </c>
      <c r="O316" s="833"/>
      <c r="P316" s="833"/>
      <c r="Q316" s="833" t="s">
        <v>5</v>
      </c>
      <c r="R316" s="833" t="s">
        <v>323</v>
      </c>
      <c r="S316" s="1317" t="s">
        <v>652</v>
      </c>
    </row>
    <row r="317" spans="1:19" outlineLevel="1">
      <c r="A317" s="847" t="s">
        <v>285</v>
      </c>
      <c r="B317" s="829" t="s">
        <v>4701</v>
      </c>
      <c r="C317" s="839">
        <v>43465</v>
      </c>
      <c r="D317" s="847" t="s">
        <v>4857</v>
      </c>
      <c r="E317" s="830" t="s">
        <v>4862</v>
      </c>
      <c r="F317" s="831">
        <v>74352</v>
      </c>
      <c r="G317" s="832">
        <v>9.84</v>
      </c>
      <c r="H317" s="829">
        <v>12.56</v>
      </c>
      <c r="I317" s="829" t="s">
        <v>322</v>
      </c>
      <c r="J317" s="1300">
        <v>12.56</v>
      </c>
      <c r="K317" s="847" t="s">
        <v>818</v>
      </c>
      <c r="L317" s="1315" t="s">
        <v>4708</v>
      </c>
      <c r="M317" s="833" t="s">
        <v>661</v>
      </c>
      <c r="N317" s="833" t="s">
        <v>352</v>
      </c>
      <c r="O317" s="833"/>
      <c r="P317" s="833"/>
      <c r="Q317" s="833" t="s">
        <v>5</v>
      </c>
      <c r="R317" s="833" t="s">
        <v>323</v>
      </c>
      <c r="S317" s="1317" t="s">
        <v>652</v>
      </c>
    </row>
    <row r="318" spans="1:19" outlineLevel="1">
      <c r="A318" s="847" t="s">
        <v>285</v>
      </c>
      <c r="B318" s="829" t="s">
        <v>4701</v>
      </c>
      <c r="C318" s="839">
        <v>43465</v>
      </c>
      <c r="D318" s="847" t="s">
        <v>4857</v>
      </c>
      <c r="E318" s="830" t="s">
        <v>4863</v>
      </c>
      <c r="F318" s="831">
        <v>74352</v>
      </c>
      <c r="G318" s="832">
        <v>9.84</v>
      </c>
      <c r="H318" s="829">
        <v>12.56</v>
      </c>
      <c r="I318" s="829" t="s">
        <v>322</v>
      </c>
      <c r="J318" s="1300">
        <v>12.56</v>
      </c>
      <c r="K318" s="847" t="s">
        <v>818</v>
      </c>
      <c r="L318" s="1315" t="s">
        <v>4708</v>
      </c>
      <c r="M318" s="833" t="s">
        <v>661</v>
      </c>
      <c r="N318" s="833" t="s">
        <v>352</v>
      </c>
      <c r="O318" s="833"/>
      <c r="P318" s="833"/>
      <c r="Q318" s="833" t="s">
        <v>5</v>
      </c>
      <c r="R318" s="833" t="s">
        <v>323</v>
      </c>
      <c r="S318" s="1317" t="s">
        <v>652</v>
      </c>
    </row>
    <row r="319" spans="1:19" outlineLevel="1" collapsed="1">
      <c r="A319" s="847" t="s">
        <v>285</v>
      </c>
      <c r="B319" s="829" t="s">
        <v>4701</v>
      </c>
      <c r="C319" s="839">
        <v>43465</v>
      </c>
      <c r="D319" s="847" t="s">
        <v>4857</v>
      </c>
      <c r="E319" s="830" t="s">
        <v>4864</v>
      </c>
      <c r="F319" s="831">
        <v>74352</v>
      </c>
      <c r="G319" s="832">
        <v>9.84</v>
      </c>
      <c r="H319" s="829">
        <v>12.56</v>
      </c>
      <c r="I319" s="829" t="s">
        <v>322</v>
      </c>
      <c r="J319" s="1300">
        <v>12.56</v>
      </c>
      <c r="K319" s="847" t="s">
        <v>818</v>
      </c>
      <c r="L319" s="1315" t="s">
        <v>4708</v>
      </c>
      <c r="M319" s="833" t="s">
        <v>661</v>
      </c>
      <c r="N319" s="833" t="s">
        <v>352</v>
      </c>
      <c r="O319" s="833"/>
      <c r="P319" s="833"/>
      <c r="Q319" s="833" t="s">
        <v>5</v>
      </c>
      <c r="R319" s="833" t="s">
        <v>323</v>
      </c>
      <c r="S319" s="1317" t="s">
        <v>652</v>
      </c>
    </row>
    <row r="320" spans="1:19" outlineLevel="1">
      <c r="A320" s="847" t="s">
        <v>285</v>
      </c>
      <c r="B320" s="829" t="s">
        <v>4701</v>
      </c>
      <c r="C320" s="839">
        <v>43465</v>
      </c>
      <c r="D320" s="847" t="s">
        <v>4857</v>
      </c>
      <c r="E320" s="830" t="s">
        <v>4865</v>
      </c>
      <c r="F320" s="831">
        <v>74352</v>
      </c>
      <c r="G320" s="832">
        <v>9.84</v>
      </c>
      <c r="H320" s="829">
        <v>12.56</v>
      </c>
      <c r="I320" s="829" t="s">
        <v>322</v>
      </c>
      <c r="J320" s="1300">
        <v>12.56</v>
      </c>
      <c r="K320" s="847" t="s">
        <v>818</v>
      </c>
      <c r="L320" s="1315" t="s">
        <v>4708</v>
      </c>
      <c r="M320" s="833" t="s">
        <v>661</v>
      </c>
      <c r="N320" s="833" t="s">
        <v>352</v>
      </c>
      <c r="O320" s="833"/>
      <c r="P320" s="833"/>
      <c r="Q320" s="833" t="s">
        <v>5</v>
      </c>
      <c r="R320" s="833" t="s">
        <v>323</v>
      </c>
      <c r="S320" s="1317" t="s">
        <v>652</v>
      </c>
    </row>
    <row r="321" spans="1:19" outlineLevel="1">
      <c r="A321" s="847" t="s">
        <v>285</v>
      </c>
      <c r="B321" s="829" t="s">
        <v>4701</v>
      </c>
      <c r="C321" s="839">
        <v>43465</v>
      </c>
      <c r="D321" s="847" t="s">
        <v>4857</v>
      </c>
      <c r="E321" s="830" t="s">
        <v>4866</v>
      </c>
      <c r="F321" s="831">
        <v>74352</v>
      </c>
      <c r="G321" s="832">
        <v>24</v>
      </c>
      <c r="H321" s="829">
        <v>30.65</v>
      </c>
      <c r="I321" s="829" t="s">
        <v>322</v>
      </c>
      <c r="J321" s="1300">
        <v>30.65</v>
      </c>
      <c r="K321" s="847" t="s">
        <v>818</v>
      </c>
      <c r="L321" s="1315" t="s">
        <v>4708</v>
      </c>
      <c r="M321" s="833" t="s">
        <v>661</v>
      </c>
      <c r="N321" s="833" t="s">
        <v>352</v>
      </c>
      <c r="O321" s="833"/>
      <c r="P321" s="833"/>
      <c r="Q321" s="833" t="s">
        <v>5</v>
      </c>
      <c r="R321" s="833" t="s">
        <v>323</v>
      </c>
      <c r="S321" s="1317" t="s">
        <v>652</v>
      </c>
    </row>
    <row r="322" spans="1:19" outlineLevel="1">
      <c r="A322" s="847" t="s">
        <v>285</v>
      </c>
      <c r="B322" s="829" t="s">
        <v>4701</v>
      </c>
      <c r="C322" s="839">
        <v>43465</v>
      </c>
      <c r="D322" s="847" t="s">
        <v>4857</v>
      </c>
      <c r="E322" s="830" t="s">
        <v>1087</v>
      </c>
      <c r="F322" s="831">
        <v>74352</v>
      </c>
      <c r="G322" s="832">
        <v>18.170000000000002</v>
      </c>
      <c r="H322" s="829">
        <v>23.2</v>
      </c>
      <c r="I322" s="829" t="s">
        <v>322</v>
      </c>
      <c r="J322" s="1300">
        <v>23.2</v>
      </c>
      <c r="K322" s="847" t="s">
        <v>818</v>
      </c>
      <c r="L322" s="1315" t="s">
        <v>4708</v>
      </c>
      <c r="M322" s="833" t="s">
        <v>661</v>
      </c>
      <c r="N322" s="833" t="s">
        <v>352</v>
      </c>
      <c r="O322" s="833"/>
      <c r="P322" s="833"/>
      <c r="Q322" s="833" t="s">
        <v>5</v>
      </c>
      <c r="R322" s="833" t="s">
        <v>323</v>
      </c>
      <c r="S322" s="1317" t="s">
        <v>652</v>
      </c>
    </row>
    <row r="323" spans="1:19" outlineLevel="1">
      <c r="A323" s="847" t="s">
        <v>285</v>
      </c>
      <c r="B323" s="829" t="s">
        <v>4701</v>
      </c>
      <c r="C323" s="839">
        <v>43465</v>
      </c>
      <c r="D323" s="847" t="s">
        <v>4857</v>
      </c>
      <c r="E323" s="830" t="s">
        <v>1087</v>
      </c>
      <c r="F323" s="831">
        <v>74352</v>
      </c>
      <c r="G323" s="832">
        <v>18.170000000000002</v>
      </c>
      <c r="H323" s="829">
        <v>23.2</v>
      </c>
      <c r="I323" s="829" t="s">
        <v>322</v>
      </c>
      <c r="J323" s="1300">
        <v>23.2</v>
      </c>
      <c r="K323" s="847" t="s">
        <v>818</v>
      </c>
      <c r="L323" s="1315" t="s">
        <v>4708</v>
      </c>
      <c r="M323" s="833" t="s">
        <v>661</v>
      </c>
      <c r="N323" s="833" t="s">
        <v>352</v>
      </c>
      <c r="O323" s="833"/>
      <c r="P323" s="833"/>
      <c r="Q323" s="833" t="s">
        <v>5</v>
      </c>
      <c r="R323" s="833" t="s">
        <v>323</v>
      </c>
      <c r="S323" s="1317" t="s">
        <v>652</v>
      </c>
    </row>
    <row r="324" spans="1:19" outlineLevel="1" collapsed="1">
      <c r="A324" s="847" t="s">
        <v>285</v>
      </c>
      <c r="B324" s="829" t="s">
        <v>4701</v>
      </c>
      <c r="C324" s="839">
        <v>43465</v>
      </c>
      <c r="D324" s="847" t="s">
        <v>4857</v>
      </c>
      <c r="E324" s="830" t="s">
        <v>4867</v>
      </c>
      <c r="F324" s="831">
        <v>74352</v>
      </c>
      <c r="G324" s="832">
        <v>300.68</v>
      </c>
      <c r="H324" s="829">
        <v>383.95</v>
      </c>
      <c r="I324" s="829" t="s">
        <v>322</v>
      </c>
      <c r="J324" s="1300">
        <v>383.94</v>
      </c>
      <c r="K324" s="847" t="s">
        <v>818</v>
      </c>
      <c r="L324" s="1315" t="s">
        <v>4708</v>
      </c>
      <c r="M324" s="833" t="s">
        <v>661</v>
      </c>
      <c r="N324" s="833" t="s">
        <v>352</v>
      </c>
      <c r="O324" s="833"/>
      <c r="P324" s="833"/>
      <c r="Q324" s="833" t="s">
        <v>5</v>
      </c>
      <c r="R324" s="833" t="s">
        <v>323</v>
      </c>
      <c r="S324" s="1317" t="s">
        <v>652</v>
      </c>
    </row>
    <row r="325" spans="1:19" outlineLevel="1" collapsed="1">
      <c r="A325" s="847" t="s">
        <v>285</v>
      </c>
      <c r="B325" s="829" t="s">
        <v>4701</v>
      </c>
      <c r="C325" s="839">
        <v>43465</v>
      </c>
      <c r="D325" s="847" t="s">
        <v>4857</v>
      </c>
      <c r="E325" s="830" t="s">
        <v>1087</v>
      </c>
      <c r="F325" s="831">
        <v>74352</v>
      </c>
      <c r="G325" s="832">
        <v>8.84</v>
      </c>
      <c r="H325" s="829">
        <v>11.29</v>
      </c>
      <c r="I325" s="829" t="s">
        <v>322</v>
      </c>
      <c r="J325" s="1300">
        <v>11.29</v>
      </c>
      <c r="K325" s="847" t="s">
        <v>818</v>
      </c>
      <c r="L325" s="1315" t="s">
        <v>4708</v>
      </c>
      <c r="M325" s="833" t="s">
        <v>661</v>
      </c>
      <c r="N325" s="833" t="s">
        <v>352</v>
      </c>
      <c r="O325" s="833"/>
      <c r="P325" s="833"/>
      <c r="Q325" s="833" t="s">
        <v>5</v>
      </c>
      <c r="R325" s="833" t="s">
        <v>323</v>
      </c>
      <c r="S325" s="1317" t="s">
        <v>652</v>
      </c>
    </row>
    <row r="326" spans="1:19" outlineLevel="1">
      <c r="A326" s="847" t="s">
        <v>285</v>
      </c>
      <c r="B326" s="829" t="s">
        <v>4701</v>
      </c>
      <c r="C326" s="839">
        <v>43465</v>
      </c>
      <c r="D326" s="847" t="s">
        <v>4857</v>
      </c>
      <c r="E326" s="830" t="s">
        <v>1087</v>
      </c>
      <c r="F326" s="831">
        <v>74352</v>
      </c>
      <c r="G326" s="832">
        <v>99.75</v>
      </c>
      <c r="H326" s="829">
        <v>127.37</v>
      </c>
      <c r="I326" s="829" t="s">
        <v>322</v>
      </c>
      <c r="J326" s="1300">
        <v>127.37</v>
      </c>
      <c r="K326" s="847" t="s">
        <v>818</v>
      </c>
      <c r="L326" s="1315" t="s">
        <v>4708</v>
      </c>
      <c r="M326" s="833" t="s">
        <v>661</v>
      </c>
      <c r="N326" s="833" t="s">
        <v>352</v>
      </c>
      <c r="O326" s="833"/>
      <c r="P326" s="833"/>
      <c r="Q326" s="833" t="s">
        <v>5</v>
      </c>
      <c r="R326" s="833" t="s">
        <v>323</v>
      </c>
      <c r="S326" s="1317" t="s">
        <v>652</v>
      </c>
    </row>
    <row r="327" spans="1:19" outlineLevel="1" collapsed="1">
      <c r="A327" s="847" t="s">
        <v>285</v>
      </c>
      <c r="B327" s="829" t="s">
        <v>4701</v>
      </c>
      <c r="C327" s="839">
        <v>43465</v>
      </c>
      <c r="D327" s="847" t="s">
        <v>4857</v>
      </c>
      <c r="E327" s="830" t="s">
        <v>1087</v>
      </c>
      <c r="F327" s="831">
        <v>74352</v>
      </c>
      <c r="G327" s="832">
        <v>3.04</v>
      </c>
      <c r="H327" s="829">
        <v>3.88</v>
      </c>
      <c r="I327" s="829" t="s">
        <v>322</v>
      </c>
      <c r="J327" s="1300">
        <v>3.88</v>
      </c>
      <c r="K327" s="847" t="s">
        <v>818</v>
      </c>
      <c r="L327" s="1315" t="s">
        <v>4708</v>
      </c>
      <c r="M327" s="833" t="s">
        <v>661</v>
      </c>
      <c r="N327" s="833" t="s">
        <v>352</v>
      </c>
      <c r="O327" s="833"/>
      <c r="P327" s="833"/>
      <c r="Q327" s="833" t="s">
        <v>5</v>
      </c>
      <c r="R327" s="833" t="s">
        <v>323</v>
      </c>
      <c r="S327" s="1317" t="s">
        <v>652</v>
      </c>
    </row>
    <row r="328" spans="1:19" outlineLevel="1">
      <c r="A328" s="847" t="s">
        <v>285</v>
      </c>
      <c r="B328" s="829" t="s">
        <v>4701</v>
      </c>
      <c r="C328" s="839">
        <v>43465</v>
      </c>
      <c r="D328" s="847" t="s">
        <v>4857</v>
      </c>
      <c r="E328" s="830" t="s">
        <v>4868</v>
      </c>
      <c r="F328" s="831">
        <v>74352</v>
      </c>
      <c r="G328" s="832">
        <v>12.63</v>
      </c>
      <c r="H328" s="829">
        <v>16.13</v>
      </c>
      <c r="I328" s="829" t="s">
        <v>322</v>
      </c>
      <c r="J328" s="1300">
        <v>16.13</v>
      </c>
      <c r="K328" s="847" t="s">
        <v>818</v>
      </c>
      <c r="L328" s="1315" t="s">
        <v>4708</v>
      </c>
      <c r="M328" s="833" t="s">
        <v>661</v>
      </c>
      <c r="N328" s="833" t="s">
        <v>352</v>
      </c>
      <c r="O328" s="833"/>
      <c r="P328" s="833"/>
      <c r="Q328" s="833" t="s">
        <v>5</v>
      </c>
      <c r="R328" s="833" t="s">
        <v>323</v>
      </c>
      <c r="S328" s="1317" t="s">
        <v>652</v>
      </c>
    </row>
    <row r="329" spans="1:19" outlineLevel="1" collapsed="1">
      <c r="A329" s="847" t="s">
        <v>285</v>
      </c>
      <c r="B329" s="829" t="s">
        <v>4701</v>
      </c>
      <c r="C329" s="839">
        <v>43465</v>
      </c>
      <c r="D329" s="847" t="s">
        <v>4857</v>
      </c>
      <c r="E329" s="830" t="s">
        <v>4869</v>
      </c>
      <c r="F329" s="831">
        <v>74352</v>
      </c>
      <c r="G329" s="832">
        <v>12.63</v>
      </c>
      <c r="H329" s="829">
        <v>16.13</v>
      </c>
      <c r="I329" s="829" t="s">
        <v>322</v>
      </c>
      <c r="J329" s="1300">
        <v>16.13</v>
      </c>
      <c r="K329" s="847" t="s">
        <v>818</v>
      </c>
      <c r="L329" s="1315" t="s">
        <v>4708</v>
      </c>
      <c r="M329" s="833" t="s">
        <v>661</v>
      </c>
      <c r="N329" s="833" t="s">
        <v>352</v>
      </c>
      <c r="O329" s="833"/>
      <c r="P329" s="833"/>
      <c r="Q329" s="833" t="s">
        <v>5</v>
      </c>
      <c r="R329" s="833" t="s">
        <v>323</v>
      </c>
      <c r="S329" s="1317" t="s">
        <v>652</v>
      </c>
    </row>
    <row r="330" spans="1:19" outlineLevel="1">
      <c r="A330" s="847" t="s">
        <v>285</v>
      </c>
      <c r="B330" s="829" t="s">
        <v>4701</v>
      </c>
      <c r="C330" s="839">
        <v>43465</v>
      </c>
      <c r="D330" s="847" t="s">
        <v>4857</v>
      </c>
      <c r="E330" s="830" t="s">
        <v>4870</v>
      </c>
      <c r="F330" s="831">
        <v>74352</v>
      </c>
      <c r="G330" s="832">
        <v>12.63</v>
      </c>
      <c r="H330" s="829">
        <v>16.13</v>
      </c>
      <c r="I330" s="829" t="s">
        <v>322</v>
      </c>
      <c r="J330" s="1300">
        <v>16.13</v>
      </c>
      <c r="K330" s="847" t="s">
        <v>818</v>
      </c>
      <c r="L330" s="1315" t="s">
        <v>4708</v>
      </c>
      <c r="M330" s="833" t="s">
        <v>661</v>
      </c>
      <c r="N330" s="833" t="s">
        <v>352</v>
      </c>
      <c r="O330" s="833"/>
      <c r="P330" s="833"/>
      <c r="Q330" s="833" t="s">
        <v>5</v>
      </c>
      <c r="R330" s="833" t="s">
        <v>323</v>
      </c>
      <c r="S330" s="1317" t="s">
        <v>652</v>
      </c>
    </row>
    <row r="331" spans="1:19" outlineLevel="1">
      <c r="A331" s="847" t="s">
        <v>285</v>
      </c>
      <c r="B331" s="829" t="s">
        <v>4701</v>
      </c>
      <c r="C331" s="839">
        <v>43465</v>
      </c>
      <c r="D331" s="847" t="s">
        <v>4857</v>
      </c>
      <c r="E331" s="830" t="s">
        <v>4871</v>
      </c>
      <c r="F331" s="831">
        <v>74352</v>
      </c>
      <c r="G331" s="832">
        <v>12.63</v>
      </c>
      <c r="H331" s="829">
        <v>16.13</v>
      </c>
      <c r="I331" s="829" t="s">
        <v>322</v>
      </c>
      <c r="J331" s="1300">
        <v>16.13</v>
      </c>
      <c r="K331" s="847" t="s">
        <v>818</v>
      </c>
      <c r="L331" s="1315" t="s">
        <v>4708</v>
      </c>
      <c r="M331" s="833" t="s">
        <v>661</v>
      </c>
      <c r="N331" s="833" t="s">
        <v>352</v>
      </c>
      <c r="O331" s="833"/>
      <c r="P331" s="833"/>
      <c r="Q331" s="833" t="s">
        <v>5</v>
      </c>
      <c r="R331" s="833" t="s">
        <v>323</v>
      </c>
      <c r="S331" s="1317" t="s">
        <v>652</v>
      </c>
    </row>
    <row r="332" spans="1:19" outlineLevel="1">
      <c r="A332" s="847" t="s">
        <v>285</v>
      </c>
      <c r="B332" s="829" t="s">
        <v>4701</v>
      </c>
      <c r="C332" s="839">
        <v>43465</v>
      </c>
      <c r="D332" s="847" t="s">
        <v>4857</v>
      </c>
      <c r="E332" s="830" t="s">
        <v>4872</v>
      </c>
      <c r="F332" s="831">
        <v>74352</v>
      </c>
      <c r="G332" s="832">
        <v>12.63</v>
      </c>
      <c r="H332" s="829">
        <v>16.13</v>
      </c>
      <c r="I332" s="829" t="s">
        <v>322</v>
      </c>
      <c r="J332" s="1300">
        <v>16.13</v>
      </c>
      <c r="K332" s="847" t="s">
        <v>818</v>
      </c>
      <c r="L332" s="1315" t="s">
        <v>4708</v>
      </c>
      <c r="M332" s="833" t="s">
        <v>661</v>
      </c>
      <c r="N332" s="833" t="s">
        <v>352</v>
      </c>
      <c r="O332" s="833"/>
      <c r="P332" s="833"/>
      <c r="Q332" s="833" t="s">
        <v>5</v>
      </c>
      <c r="R332" s="833" t="s">
        <v>323</v>
      </c>
      <c r="S332" s="1317" t="s">
        <v>652</v>
      </c>
    </row>
    <row r="333" spans="1:19" outlineLevel="1">
      <c r="A333" s="847" t="s">
        <v>285</v>
      </c>
      <c r="B333" s="829" t="s">
        <v>4701</v>
      </c>
      <c r="C333" s="839">
        <v>43465</v>
      </c>
      <c r="D333" s="847" t="s">
        <v>4857</v>
      </c>
      <c r="E333" s="830" t="s">
        <v>4873</v>
      </c>
      <c r="F333" s="831">
        <v>74352</v>
      </c>
      <c r="G333" s="832">
        <v>12.63</v>
      </c>
      <c r="H333" s="829">
        <v>16.13</v>
      </c>
      <c r="I333" s="829" t="s">
        <v>322</v>
      </c>
      <c r="J333" s="1300">
        <v>16.13</v>
      </c>
      <c r="K333" s="847" t="s">
        <v>818</v>
      </c>
      <c r="L333" s="1315" t="s">
        <v>4708</v>
      </c>
      <c r="M333" s="833" t="s">
        <v>661</v>
      </c>
      <c r="N333" s="833" t="s">
        <v>352</v>
      </c>
      <c r="O333" s="833"/>
      <c r="P333" s="833"/>
      <c r="Q333" s="833" t="s">
        <v>5</v>
      </c>
      <c r="R333" s="833" t="s">
        <v>323</v>
      </c>
      <c r="S333" s="1317" t="s">
        <v>652</v>
      </c>
    </row>
    <row r="334" spans="1:19" outlineLevel="1" collapsed="1">
      <c r="A334" s="847" t="s">
        <v>285</v>
      </c>
      <c r="B334" s="829" t="s">
        <v>4701</v>
      </c>
      <c r="C334" s="839">
        <v>43465</v>
      </c>
      <c r="D334" s="847" t="s">
        <v>4857</v>
      </c>
      <c r="E334" s="830" t="s">
        <v>4874</v>
      </c>
      <c r="F334" s="831">
        <v>74352</v>
      </c>
      <c r="G334" s="832">
        <v>12.62</v>
      </c>
      <c r="H334" s="829">
        <v>16.12</v>
      </c>
      <c r="I334" s="829" t="s">
        <v>322</v>
      </c>
      <c r="J334" s="1300">
        <v>16.11</v>
      </c>
      <c r="K334" s="847" t="s">
        <v>818</v>
      </c>
      <c r="L334" s="1315" t="s">
        <v>4708</v>
      </c>
      <c r="M334" s="833" t="s">
        <v>661</v>
      </c>
      <c r="N334" s="833" t="s">
        <v>352</v>
      </c>
      <c r="O334" s="833"/>
      <c r="P334" s="833"/>
      <c r="Q334" s="833" t="s">
        <v>5</v>
      </c>
      <c r="R334" s="833" t="s">
        <v>323</v>
      </c>
      <c r="S334" s="1317" t="s">
        <v>652</v>
      </c>
    </row>
    <row r="335" spans="1:19" outlineLevel="1">
      <c r="A335" s="847" t="s">
        <v>285</v>
      </c>
      <c r="B335" s="829" t="s">
        <v>4701</v>
      </c>
      <c r="C335" s="839">
        <v>43465</v>
      </c>
      <c r="D335" s="847" t="s">
        <v>4857</v>
      </c>
      <c r="E335" s="830" t="s">
        <v>4875</v>
      </c>
      <c r="F335" s="831">
        <v>74352</v>
      </c>
      <c r="G335" s="832">
        <v>12.62</v>
      </c>
      <c r="H335" s="829">
        <v>16.11</v>
      </c>
      <c r="I335" s="829" t="s">
        <v>322</v>
      </c>
      <c r="J335" s="1300">
        <v>16.11</v>
      </c>
      <c r="K335" s="847" t="s">
        <v>818</v>
      </c>
      <c r="L335" s="1315" t="s">
        <v>4708</v>
      </c>
      <c r="M335" s="833" t="s">
        <v>661</v>
      </c>
      <c r="N335" s="833" t="s">
        <v>352</v>
      </c>
      <c r="O335" s="833"/>
      <c r="P335" s="833"/>
      <c r="Q335" s="833" t="s">
        <v>5</v>
      </c>
      <c r="R335" s="833" t="s">
        <v>323</v>
      </c>
      <c r="S335" s="1317" t="s">
        <v>652</v>
      </c>
    </row>
    <row r="336" spans="1:19" outlineLevel="1">
      <c r="A336" s="847" t="s">
        <v>285</v>
      </c>
      <c r="B336" s="829" t="s">
        <v>4701</v>
      </c>
      <c r="C336" s="839">
        <v>43465</v>
      </c>
      <c r="D336" s="847" t="s">
        <v>4857</v>
      </c>
      <c r="E336" s="830" t="s">
        <v>1087</v>
      </c>
      <c r="F336" s="831">
        <v>74352</v>
      </c>
      <c r="G336" s="832">
        <v>4.7699999999999996</v>
      </c>
      <c r="H336" s="829">
        <v>6.09</v>
      </c>
      <c r="I336" s="829" t="s">
        <v>322</v>
      </c>
      <c r="J336" s="1300">
        <v>6.09</v>
      </c>
      <c r="K336" s="847" t="s">
        <v>818</v>
      </c>
      <c r="L336" s="1315" t="s">
        <v>4708</v>
      </c>
      <c r="M336" s="833" t="s">
        <v>661</v>
      </c>
      <c r="N336" s="833" t="s">
        <v>352</v>
      </c>
      <c r="O336" s="833"/>
      <c r="P336" s="833"/>
      <c r="Q336" s="833" t="s">
        <v>5</v>
      </c>
      <c r="R336" s="833" t="s">
        <v>323</v>
      </c>
      <c r="S336" s="1317" t="s">
        <v>652</v>
      </c>
    </row>
    <row r="337" spans="1:19" outlineLevel="1">
      <c r="A337" s="847" t="s">
        <v>285</v>
      </c>
      <c r="B337" s="829" t="s">
        <v>4701</v>
      </c>
      <c r="C337" s="839">
        <v>43465</v>
      </c>
      <c r="D337" s="847" t="s">
        <v>4857</v>
      </c>
      <c r="E337" s="830" t="s">
        <v>1087</v>
      </c>
      <c r="F337" s="831">
        <v>74352</v>
      </c>
      <c r="G337" s="832">
        <v>3.99</v>
      </c>
      <c r="H337" s="829">
        <v>5.09</v>
      </c>
      <c r="I337" s="829" t="s">
        <v>322</v>
      </c>
      <c r="J337" s="1300">
        <v>5.09</v>
      </c>
      <c r="K337" s="847" t="s">
        <v>818</v>
      </c>
      <c r="L337" s="1315" t="s">
        <v>4708</v>
      </c>
      <c r="M337" s="833" t="s">
        <v>661</v>
      </c>
      <c r="N337" s="833" t="s">
        <v>352</v>
      </c>
      <c r="O337" s="833"/>
      <c r="P337" s="833"/>
      <c r="Q337" s="833" t="s">
        <v>5</v>
      </c>
      <c r="R337" s="833" t="s">
        <v>323</v>
      </c>
      <c r="S337" s="1317" t="s">
        <v>652</v>
      </c>
    </row>
    <row r="338" spans="1:19" outlineLevel="1">
      <c r="A338" s="847" t="s">
        <v>285</v>
      </c>
      <c r="B338" s="829" t="s">
        <v>4701</v>
      </c>
      <c r="C338" s="839">
        <v>43465</v>
      </c>
      <c r="D338" s="847" t="s">
        <v>4857</v>
      </c>
      <c r="E338" s="830" t="s">
        <v>1087</v>
      </c>
      <c r="F338" s="831">
        <v>74352</v>
      </c>
      <c r="G338" s="832">
        <v>3.63</v>
      </c>
      <c r="H338" s="829">
        <v>4.6399999999999997</v>
      </c>
      <c r="I338" s="829" t="s">
        <v>322</v>
      </c>
      <c r="J338" s="1300">
        <v>4.6399999999999997</v>
      </c>
      <c r="K338" s="847" t="s">
        <v>818</v>
      </c>
      <c r="L338" s="1315" t="s">
        <v>4708</v>
      </c>
      <c r="M338" s="833" t="s">
        <v>661</v>
      </c>
      <c r="N338" s="833" t="s">
        <v>352</v>
      </c>
      <c r="O338" s="833"/>
      <c r="P338" s="833"/>
      <c r="Q338" s="833" t="s">
        <v>5</v>
      </c>
      <c r="R338" s="833" t="s">
        <v>323</v>
      </c>
      <c r="S338" s="1317" t="s">
        <v>652</v>
      </c>
    </row>
    <row r="339" spans="1:19" outlineLevel="1" collapsed="1">
      <c r="A339" s="847" t="s">
        <v>285</v>
      </c>
      <c r="B339" s="829" t="s">
        <v>4701</v>
      </c>
      <c r="C339" s="839">
        <v>43465</v>
      </c>
      <c r="D339" s="847" t="s">
        <v>4857</v>
      </c>
      <c r="E339" s="830" t="s">
        <v>1087</v>
      </c>
      <c r="F339" s="831">
        <v>74352</v>
      </c>
      <c r="G339" s="832">
        <v>4.7699999999999996</v>
      </c>
      <c r="H339" s="829">
        <v>6.09</v>
      </c>
      <c r="I339" s="829" t="s">
        <v>322</v>
      </c>
      <c r="J339" s="1300">
        <v>6.09</v>
      </c>
      <c r="K339" s="847" t="s">
        <v>818</v>
      </c>
      <c r="L339" s="1315" t="s">
        <v>4708</v>
      </c>
      <c r="M339" s="833" t="s">
        <v>661</v>
      </c>
      <c r="N339" s="833" t="s">
        <v>352</v>
      </c>
      <c r="O339" s="833"/>
      <c r="P339" s="833"/>
      <c r="Q339" s="833" t="s">
        <v>5</v>
      </c>
      <c r="R339" s="833" t="s">
        <v>323</v>
      </c>
      <c r="S339" s="1317" t="s">
        <v>652</v>
      </c>
    </row>
    <row r="340" spans="1:19" outlineLevel="1">
      <c r="A340" s="847" t="s">
        <v>285</v>
      </c>
      <c r="B340" s="829" t="s">
        <v>4701</v>
      </c>
      <c r="C340" s="839">
        <v>43465</v>
      </c>
      <c r="D340" s="847" t="s">
        <v>4857</v>
      </c>
      <c r="E340" s="830" t="s">
        <v>1087</v>
      </c>
      <c r="F340" s="831">
        <v>74352</v>
      </c>
      <c r="G340" s="832">
        <v>1.69</v>
      </c>
      <c r="H340" s="829">
        <v>2.16</v>
      </c>
      <c r="I340" s="829" t="s">
        <v>322</v>
      </c>
      <c r="J340" s="1300">
        <v>2.16</v>
      </c>
      <c r="K340" s="847" t="s">
        <v>818</v>
      </c>
      <c r="L340" s="1315" t="s">
        <v>4708</v>
      </c>
      <c r="M340" s="833" t="s">
        <v>661</v>
      </c>
      <c r="N340" s="833" t="s">
        <v>352</v>
      </c>
      <c r="O340" s="833"/>
      <c r="P340" s="833"/>
      <c r="Q340" s="833" t="s">
        <v>5</v>
      </c>
      <c r="R340" s="833" t="s">
        <v>323</v>
      </c>
      <c r="S340" s="1317" t="s">
        <v>652</v>
      </c>
    </row>
    <row r="341" spans="1:19" outlineLevel="1">
      <c r="A341" s="847" t="s">
        <v>285</v>
      </c>
      <c r="B341" s="829" t="s">
        <v>4701</v>
      </c>
      <c r="C341" s="839">
        <v>43465</v>
      </c>
      <c r="D341" s="847" t="s">
        <v>4857</v>
      </c>
      <c r="E341" s="830" t="s">
        <v>1087</v>
      </c>
      <c r="F341" s="831">
        <v>74352</v>
      </c>
      <c r="G341" s="832">
        <v>7.72</v>
      </c>
      <c r="H341" s="829">
        <v>9.86</v>
      </c>
      <c r="I341" s="829" t="s">
        <v>322</v>
      </c>
      <c r="J341" s="1300">
        <v>9.86</v>
      </c>
      <c r="K341" s="847" t="s">
        <v>818</v>
      </c>
      <c r="L341" s="1315" t="s">
        <v>4708</v>
      </c>
      <c r="M341" s="833" t="s">
        <v>661</v>
      </c>
      <c r="N341" s="833" t="s">
        <v>352</v>
      </c>
      <c r="O341" s="833"/>
      <c r="P341" s="833"/>
      <c r="Q341" s="833" t="s">
        <v>5</v>
      </c>
      <c r="R341" s="833" t="s">
        <v>323</v>
      </c>
      <c r="S341" s="1317" t="s">
        <v>652</v>
      </c>
    </row>
    <row r="342" spans="1:19" outlineLevel="1">
      <c r="A342" s="847" t="s">
        <v>285</v>
      </c>
      <c r="B342" s="829" t="s">
        <v>4701</v>
      </c>
      <c r="C342" s="839">
        <v>43465</v>
      </c>
      <c r="D342" s="847" t="s">
        <v>4857</v>
      </c>
      <c r="E342" s="830" t="s">
        <v>1087</v>
      </c>
      <c r="F342" s="831">
        <v>74352</v>
      </c>
      <c r="G342" s="832">
        <v>36.340000000000003</v>
      </c>
      <c r="H342" s="829">
        <v>46.4</v>
      </c>
      <c r="I342" s="829" t="s">
        <v>322</v>
      </c>
      <c r="J342" s="1300">
        <v>46.4</v>
      </c>
      <c r="K342" s="847" t="s">
        <v>818</v>
      </c>
      <c r="L342" s="1315" t="s">
        <v>4708</v>
      </c>
      <c r="M342" s="833" t="s">
        <v>661</v>
      </c>
      <c r="N342" s="833" t="s">
        <v>352</v>
      </c>
      <c r="O342" s="833"/>
      <c r="P342" s="833"/>
      <c r="Q342" s="833" t="s">
        <v>5</v>
      </c>
      <c r="R342" s="833" t="s">
        <v>323</v>
      </c>
      <c r="S342" s="1317" t="s">
        <v>652</v>
      </c>
    </row>
    <row r="343" spans="1:19" outlineLevel="1" collapsed="1">
      <c r="A343" s="847" t="s">
        <v>285</v>
      </c>
      <c r="B343" s="829" t="s">
        <v>4701</v>
      </c>
      <c r="C343" s="839">
        <v>43465</v>
      </c>
      <c r="D343" s="847" t="s">
        <v>4857</v>
      </c>
      <c r="E343" s="830" t="s">
        <v>1087</v>
      </c>
      <c r="F343" s="831">
        <v>74352</v>
      </c>
      <c r="G343" s="832">
        <v>36.340000000000003</v>
      </c>
      <c r="H343" s="829">
        <v>46.4</v>
      </c>
      <c r="I343" s="829" t="s">
        <v>322</v>
      </c>
      <c r="J343" s="1300">
        <v>46.4</v>
      </c>
      <c r="K343" s="847" t="s">
        <v>818</v>
      </c>
      <c r="L343" s="1315" t="s">
        <v>4708</v>
      </c>
      <c r="M343" s="833" t="s">
        <v>661</v>
      </c>
      <c r="N343" s="833" t="s">
        <v>352</v>
      </c>
      <c r="O343" s="833"/>
      <c r="P343" s="833"/>
      <c r="Q343" s="833" t="s">
        <v>5</v>
      </c>
      <c r="R343" s="833" t="s">
        <v>323</v>
      </c>
      <c r="S343" s="1317" t="s">
        <v>652</v>
      </c>
    </row>
    <row r="344" spans="1:19" outlineLevel="1">
      <c r="A344" s="847" t="s">
        <v>285</v>
      </c>
      <c r="B344" s="829" t="s">
        <v>4701</v>
      </c>
      <c r="C344" s="839">
        <v>43465</v>
      </c>
      <c r="D344" s="847" t="s">
        <v>4857</v>
      </c>
      <c r="E344" s="830" t="s">
        <v>1087</v>
      </c>
      <c r="F344" s="831">
        <v>74352</v>
      </c>
      <c r="G344" s="832">
        <v>36.340000000000003</v>
      </c>
      <c r="H344" s="829">
        <v>46.4</v>
      </c>
      <c r="I344" s="829" t="s">
        <v>322</v>
      </c>
      <c r="J344" s="1300">
        <v>46.4</v>
      </c>
      <c r="K344" s="847" t="s">
        <v>818</v>
      </c>
      <c r="L344" s="1315" t="s">
        <v>4708</v>
      </c>
      <c r="M344" s="833" t="s">
        <v>661</v>
      </c>
      <c r="N344" s="833" t="s">
        <v>352</v>
      </c>
      <c r="O344" s="833"/>
      <c r="P344" s="833"/>
      <c r="Q344" s="833" t="s">
        <v>5</v>
      </c>
      <c r="R344" s="833" t="s">
        <v>323</v>
      </c>
      <c r="S344" s="1317" t="s">
        <v>652</v>
      </c>
    </row>
    <row r="345" spans="1:19" outlineLevel="1" collapsed="1">
      <c r="A345" s="847" t="s">
        <v>285</v>
      </c>
      <c r="B345" s="829" t="s">
        <v>4701</v>
      </c>
      <c r="C345" s="839">
        <v>43465</v>
      </c>
      <c r="D345" s="847" t="s">
        <v>4857</v>
      </c>
      <c r="E345" s="830" t="s">
        <v>1087</v>
      </c>
      <c r="F345" s="831">
        <v>74352</v>
      </c>
      <c r="G345" s="832">
        <v>36.340000000000003</v>
      </c>
      <c r="H345" s="829">
        <v>46.4</v>
      </c>
      <c r="I345" s="829" t="s">
        <v>322</v>
      </c>
      <c r="J345" s="1300">
        <v>46.4</v>
      </c>
      <c r="K345" s="847" t="s">
        <v>818</v>
      </c>
      <c r="L345" s="1315" t="s">
        <v>4708</v>
      </c>
      <c r="M345" s="833" t="s">
        <v>661</v>
      </c>
      <c r="N345" s="833" t="s">
        <v>352</v>
      </c>
      <c r="O345" s="833"/>
      <c r="P345" s="833"/>
      <c r="Q345" s="833" t="s">
        <v>5</v>
      </c>
      <c r="R345" s="833" t="s">
        <v>323</v>
      </c>
      <c r="S345" s="1317" t="s">
        <v>652</v>
      </c>
    </row>
    <row r="346" spans="1:19" outlineLevel="1" collapsed="1">
      <c r="A346" s="847" t="s">
        <v>285</v>
      </c>
      <c r="B346" s="829" t="s">
        <v>4701</v>
      </c>
      <c r="C346" s="839">
        <v>43465</v>
      </c>
      <c r="D346" s="847" t="s">
        <v>4857</v>
      </c>
      <c r="E346" s="830" t="s">
        <v>1087</v>
      </c>
      <c r="F346" s="831">
        <v>74352</v>
      </c>
      <c r="G346" s="832">
        <v>2.1800000000000002</v>
      </c>
      <c r="H346" s="829">
        <v>2.79</v>
      </c>
      <c r="I346" s="829" t="s">
        <v>322</v>
      </c>
      <c r="J346" s="1300">
        <v>2.78</v>
      </c>
      <c r="K346" s="847" t="s">
        <v>818</v>
      </c>
      <c r="L346" s="1315" t="s">
        <v>4708</v>
      </c>
      <c r="M346" s="833" t="s">
        <v>661</v>
      </c>
      <c r="N346" s="833" t="s">
        <v>352</v>
      </c>
      <c r="O346" s="833"/>
      <c r="P346" s="833"/>
      <c r="Q346" s="833" t="s">
        <v>5</v>
      </c>
      <c r="R346" s="833" t="s">
        <v>323</v>
      </c>
      <c r="S346" s="1317" t="s">
        <v>652</v>
      </c>
    </row>
    <row r="347" spans="1:19" outlineLevel="1" collapsed="1">
      <c r="A347" s="847" t="s">
        <v>285</v>
      </c>
      <c r="B347" s="829" t="s">
        <v>4701</v>
      </c>
      <c r="C347" s="839">
        <v>43465</v>
      </c>
      <c r="D347" s="847" t="s">
        <v>4857</v>
      </c>
      <c r="E347" s="830" t="s">
        <v>4876</v>
      </c>
      <c r="F347" s="831">
        <v>74352</v>
      </c>
      <c r="G347" s="832">
        <v>7.83</v>
      </c>
      <c r="H347" s="829">
        <v>10</v>
      </c>
      <c r="I347" s="829" t="s">
        <v>322</v>
      </c>
      <c r="J347" s="1300">
        <v>10</v>
      </c>
      <c r="K347" s="847" t="s">
        <v>818</v>
      </c>
      <c r="L347" s="1315" t="s">
        <v>4708</v>
      </c>
      <c r="M347" s="833" t="s">
        <v>661</v>
      </c>
      <c r="N347" s="833" t="s">
        <v>352</v>
      </c>
      <c r="O347" s="833"/>
      <c r="P347" s="833"/>
      <c r="Q347" s="833" t="s">
        <v>5</v>
      </c>
      <c r="R347" s="833" t="s">
        <v>323</v>
      </c>
      <c r="S347" s="1317" t="s">
        <v>652</v>
      </c>
    </row>
    <row r="348" spans="1:19" outlineLevel="1">
      <c r="A348" s="847" t="s">
        <v>285</v>
      </c>
      <c r="B348" s="829" t="s">
        <v>4701</v>
      </c>
      <c r="C348" s="839">
        <v>43465</v>
      </c>
      <c r="D348" s="847" t="s">
        <v>4857</v>
      </c>
      <c r="E348" s="830" t="s">
        <v>4876</v>
      </c>
      <c r="F348" s="831">
        <v>74352</v>
      </c>
      <c r="G348" s="832">
        <v>1.25</v>
      </c>
      <c r="H348" s="829">
        <v>1.6</v>
      </c>
      <c r="I348" s="829" t="s">
        <v>322</v>
      </c>
      <c r="J348" s="1300">
        <v>1.6</v>
      </c>
      <c r="K348" s="847" t="s">
        <v>818</v>
      </c>
      <c r="L348" s="1315" t="s">
        <v>4708</v>
      </c>
      <c r="M348" s="833" t="s">
        <v>661</v>
      </c>
      <c r="N348" s="833" t="s">
        <v>352</v>
      </c>
      <c r="O348" s="833"/>
      <c r="P348" s="833"/>
      <c r="Q348" s="833" t="s">
        <v>5</v>
      </c>
      <c r="R348" s="833" t="s">
        <v>323</v>
      </c>
      <c r="S348" s="1317" t="s">
        <v>652</v>
      </c>
    </row>
    <row r="349" spans="1:19" outlineLevel="1">
      <c r="A349" s="847" t="s">
        <v>285</v>
      </c>
      <c r="B349" s="829" t="s">
        <v>4701</v>
      </c>
      <c r="C349" s="839">
        <v>43465</v>
      </c>
      <c r="D349" s="847" t="s">
        <v>4857</v>
      </c>
      <c r="E349" s="830" t="s">
        <v>4876</v>
      </c>
      <c r="F349" s="831">
        <v>74352</v>
      </c>
      <c r="G349" s="832">
        <v>14.76</v>
      </c>
      <c r="H349" s="829">
        <v>18.850000000000001</v>
      </c>
      <c r="I349" s="829" t="s">
        <v>322</v>
      </c>
      <c r="J349" s="1300">
        <v>18.850000000000001</v>
      </c>
      <c r="K349" s="847" t="s">
        <v>818</v>
      </c>
      <c r="L349" s="1315" t="s">
        <v>4708</v>
      </c>
      <c r="M349" s="833" t="s">
        <v>661</v>
      </c>
      <c r="N349" s="833" t="s">
        <v>352</v>
      </c>
      <c r="O349" s="833"/>
      <c r="P349" s="833"/>
      <c r="Q349" s="833" t="s">
        <v>5</v>
      </c>
      <c r="R349" s="833" t="s">
        <v>323</v>
      </c>
      <c r="S349" s="1317" t="s">
        <v>652</v>
      </c>
    </row>
    <row r="350" spans="1:19" outlineLevel="1" collapsed="1">
      <c r="A350" s="847" t="s">
        <v>285</v>
      </c>
      <c r="B350" s="829" t="s">
        <v>4701</v>
      </c>
      <c r="C350" s="839">
        <v>43465</v>
      </c>
      <c r="D350" s="847" t="s">
        <v>4857</v>
      </c>
      <c r="E350" s="830" t="s">
        <v>1087</v>
      </c>
      <c r="F350" s="831">
        <v>74352</v>
      </c>
      <c r="G350" s="832">
        <v>1.46</v>
      </c>
      <c r="H350" s="829">
        <v>1.87</v>
      </c>
      <c r="I350" s="829" t="s">
        <v>322</v>
      </c>
      <c r="J350" s="1300">
        <v>1.86</v>
      </c>
      <c r="K350" s="847" t="s">
        <v>818</v>
      </c>
      <c r="L350" s="1315" t="s">
        <v>4708</v>
      </c>
      <c r="M350" s="833" t="s">
        <v>661</v>
      </c>
      <c r="N350" s="833" t="s">
        <v>352</v>
      </c>
      <c r="O350" s="833"/>
      <c r="P350" s="833"/>
      <c r="Q350" s="833" t="s">
        <v>5</v>
      </c>
      <c r="R350" s="833" t="s">
        <v>323</v>
      </c>
      <c r="S350" s="1317" t="s">
        <v>652</v>
      </c>
    </row>
    <row r="351" spans="1:19" outlineLevel="1">
      <c r="A351" s="847" t="s">
        <v>285</v>
      </c>
      <c r="B351" s="829" t="s">
        <v>4701</v>
      </c>
      <c r="C351" s="839">
        <v>43465</v>
      </c>
      <c r="D351" s="847" t="s">
        <v>4857</v>
      </c>
      <c r="E351" s="830" t="s">
        <v>1087</v>
      </c>
      <c r="F351" s="831">
        <v>74352</v>
      </c>
      <c r="G351" s="832">
        <v>4.91</v>
      </c>
      <c r="H351" s="829">
        <v>6.27</v>
      </c>
      <c r="I351" s="829" t="s">
        <v>322</v>
      </c>
      <c r="J351" s="1300">
        <v>6.27</v>
      </c>
      <c r="K351" s="847" t="s">
        <v>818</v>
      </c>
      <c r="L351" s="1315" t="s">
        <v>4708</v>
      </c>
      <c r="M351" s="833" t="s">
        <v>661</v>
      </c>
      <c r="N351" s="833" t="s">
        <v>352</v>
      </c>
      <c r="O351" s="833"/>
      <c r="P351" s="833"/>
      <c r="Q351" s="833" t="s">
        <v>5</v>
      </c>
      <c r="R351" s="833" t="s">
        <v>323</v>
      </c>
      <c r="S351" s="1317" t="s">
        <v>652</v>
      </c>
    </row>
    <row r="352" spans="1:19" outlineLevel="1" collapsed="1">
      <c r="A352" s="847" t="s">
        <v>285</v>
      </c>
      <c r="B352" s="829" t="s">
        <v>4701</v>
      </c>
      <c r="C352" s="839">
        <v>43465</v>
      </c>
      <c r="D352" s="847" t="s">
        <v>4877</v>
      </c>
      <c r="E352" s="830" t="s">
        <v>3680</v>
      </c>
      <c r="F352" s="831">
        <v>74352</v>
      </c>
      <c r="G352" s="832">
        <v>17.239999999999998</v>
      </c>
      <c r="H352" s="829">
        <v>22.02</v>
      </c>
      <c r="I352" s="829" t="s">
        <v>322</v>
      </c>
      <c r="J352" s="1300">
        <v>22.01</v>
      </c>
      <c r="K352" s="847" t="s">
        <v>818</v>
      </c>
      <c r="L352" s="1315" t="s">
        <v>4708</v>
      </c>
      <c r="M352" s="833" t="s">
        <v>661</v>
      </c>
      <c r="N352" s="833" t="s">
        <v>352</v>
      </c>
      <c r="O352" s="833"/>
      <c r="P352" s="833"/>
      <c r="Q352" s="833" t="s">
        <v>5</v>
      </c>
      <c r="R352" s="833" t="s">
        <v>323</v>
      </c>
      <c r="S352" s="1317" t="s">
        <v>652</v>
      </c>
    </row>
    <row r="353" spans="1:19" outlineLevel="1">
      <c r="A353" s="847" t="s">
        <v>285</v>
      </c>
      <c r="B353" s="829" t="s">
        <v>4701</v>
      </c>
      <c r="C353" s="839">
        <v>43465</v>
      </c>
      <c r="D353" s="847" t="s">
        <v>4877</v>
      </c>
      <c r="E353" s="830" t="s">
        <v>3680</v>
      </c>
      <c r="F353" s="831">
        <v>74352</v>
      </c>
      <c r="G353" s="832">
        <v>2.15</v>
      </c>
      <c r="H353" s="829">
        <v>2.75</v>
      </c>
      <c r="I353" s="829" t="s">
        <v>322</v>
      </c>
      <c r="J353" s="1300">
        <v>2.75</v>
      </c>
      <c r="K353" s="847" t="s">
        <v>818</v>
      </c>
      <c r="L353" s="1315" t="s">
        <v>4708</v>
      </c>
      <c r="M353" s="833" t="s">
        <v>661</v>
      </c>
      <c r="N353" s="833" t="s">
        <v>352</v>
      </c>
      <c r="O353" s="833"/>
      <c r="P353" s="833"/>
      <c r="Q353" s="833" t="s">
        <v>5</v>
      </c>
      <c r="R353" s="833" t="s">
        <v>323</v>
      </c>
      <c r="S353" s="1317" t="s">
        <v>652</v>
      </c>
    </row>
    <row r="354" spans="1:19" outlineLevel="1">
      <c r="A354" s="847" t="s">
        <v>285</v>
      </c>
      <c r="B354" s="829" t="s">
        <v>4701</v>
      </c>
      <c r="C354" s="839">
        <v>43465</v>
      </c>
      <c r="D354" s="847" t="s">
        <v>4877</v>
      </c>
      <c r="E354" s="830" t="s">
        <v>3680</v>
      </c>
      <c r="F354" s="831">
        <v>74352</v>
      </c>
      <c r="G354" s="832">
        <v>23.96</v>
      </c>
      <c r="H354" s="829">
        <v>30.6</v>
      </c>
      <c r="I354" s="829" t="s">
        <v>322</v>
      </c>
      <c r="J354" s="1300">
        <v>30.59</v>
      </c>
      <c r="K354" s="847" t="s">
        <v>818</v>
      </c>
      <c r="L354" s="1315" t="s">
        <v>4708</v>
      </c>
      <c r="M354" s="833" t="s">
        <v>661</v>
      </c>
      <c r="N354" s="833" t="s">
        <v>352</v>
      </c>
      <c r="O354" s="833"/>
      <c r="P354" s="833"/>
      <c r="Q354" s="833" t="s">
        <v>5</v>
      </c>
      <c r="R354" s="833" t="s">
        <v>323</v>
      </c>
      <c r="S354" s="1317" t="s">
        <v>652</v>
      </c>
    </row>
    <row r="355" spans="1:19">
      <c r="A355" s="847" t="s">
        <v>285</v>
      </c>
      <c r="B355" s="829" t="s">
        <v>4701</v>
      </c>
      <c r="C355" s="839">
        <v>43465</v>
      </c>
      <c r="D355" s="847" t="s">
        <v>4878</v>
      </c>
      <c r="E355" s="830" t="s">
        <v>4879</v>
      </c>
      <c r="F355" s="831">
        <v>74352</v>
      </c>
      <c r="G355" s="832">
        <v>7.05</v>
      </c>
      <c r="H355" s="829">
        <v>9</v>
      </c>
      <c r="I355" s="829" t="s">
        <v>322</v>
      </c>
      <c r="J355" s="1300">
        <v>9</v>
      </c>
      <c r="K355" s="847" t="s">
        <v>818</v>
      </c>
      <c r="L355" s="1315" t="s">
        <v>4708</v>
      </c>
      <c r="M355" s="833" t="s">
        <v>661</v>
      </c>
      <c r="N355" s="833" t="s">
        <v>352</v>
      </c>
      <c r="O355" s="833"/>
      <c r="P355" s="833"/>
      <c r="Q355" s="833" t="s">
        <v>5</v>
      </c>
      <c r="R355" s="833" t="s">
        <v>323</v>
      </c>
      <c r="S355" s="1317" t="s">
        <v>652</v>
      </c>
    </row>
    <row r="356" spans="1:19" outlineLevel="1">
      <c r="A356" s="847" t="s">
        <v>285</v>
      </c>
      <c r="B356" s="829" t="s">
        <v>4701</v>
      </c>
      <c r="C356" s="839">
        <v>43465</v>
      </c>
      <c r="D356" s="847" t="s">
        <v>4878</v>
      </c>
      <c r="E356" s="830" t="s">
        <v>4880</v>
      </c>
      <c r="F356" s="831">
        <v>74352</v>
      </c>
      <c r="G356" s="832">
        <v>1.1299999999999999</v>
      </c>
      <c r="H356" s="829">
        <v>1.44</v>
      </c>
      <c r="I356" s="829" t="s">
        <v>322</v>
      </c>
      <c r="J356" s="1300">
        <v>1.44</v>
      </c>
      <c r="K356" s="847" t="s">
        <v>818</v>
      </c>
      <c r="L356" s="1315" t="s">
        <v>4708</v>
      </c>
      <c r="M356" s="833" t="s">
        <v>661</v>
      </c>
      <c r="N356" s="833" t="s">
        <v>352</v>
      </c>
      <c r="O356" s="833"/>
      <c r="P356" s="833"/>
      <c r="Q356" s="833" t="s">
        <v>5</v>
      </c>
      <c r="R356" s="833" t="s">
        <v>323</v>
      </c>
      <c r="S356" s="1317" t="s">
        <v>652</v>
      </c>
    </row>
    <row r="357" spans="1:19" outlineLevel="1">
      <c r="A357" s="847" t="s">
        <v>285</v>
      </c>
      <c r="B357" s="829" t="s">
        <v>4237</v>
      </c>
      <c r="C357" s="839">
        <v>43434</v>
      </c>
      <c r="D357" s="1319" t="s">
        <v>5057</v>
      </c>
      <c r="E357" s="1280" t="s">
        <v>5058</v>
      </c>
      <c r="F357" s="831">
        <v>74080</v>
      </c>
      <c r="G357" s="832">
        <v>-12723.648135593199</v>
      </c>
      <c r="H357" s="829">
        <v>-16277</v>
      </c>
      <c r="I357" s="829" t="s">
        <v>322</v>
      </c>
      <c r="J357" s="1300">
        <v>-16277</v>
      </c>
      <c r="K357" s="847" t="s">
        <v>818</v>
      </c>
      <c r="L357" s="840"/>
      <c r="M357" s="833" t="s">
        <v>661</v>
      </c>
      <c r="N357" s="833" t="s">
        <v>352</v>
      </c>
      <c r="O357" s="833"/>
      <c r="P357" s="833"/>
      <c r="Q357" s="833" t="s">
        <v>5</v>
      </c>
      <c r="R357" s="833" t="s">
        <v>323</v>
      </c>
      <c r="S357" s="1317" t="s">
        <v>652</v>
      </c>
    </row>
    <row r="358" spans="1:19" outlineLevel="1">
      <c r="A358" s="842" t="s">
        <v>647</v>
      </c>
      <c r="B358" s="842"/>
      <c r="C358" s="842"/>
      <c r="D358" s="842"/>
      <c r="E358" s="843"/>
      <c r="F358" s="844"/>
      <c r="G358" s="845">
        <f>SUM(G273:G357)</f>
        <v>-11321.138135593199</v>
      </c>
      <c r="H358" s="846">
        <f>SUM(H273:H357)</f>
        <v>-14486.07</v>
      </c>
      <c r="I358" s="842"/>
      <c r="J358" s="1316"/>
      <c r="K358" s="842"/>
      <c r="L358" s="843"/>
      <c r="M358" s="842"/>
      <c r="N358" s="842"/>
      <c r="O358" s="842"/>
      <c r="P358" s="842"/>
      <c r="Q358" s="842"/>
      <c r="R358" s="842"/>
      <c r="S358" s="842"/>
    </row>
    <row r="359" spans="1:19" outlineLevel="1">
      <c r="A359" s="847" t="s">
        <v>286</v>
      </c>
      <c r="B359" s="829" t="s">
        <v>4701</v>
      </c>
      <c r="C359" s="839">
        <v>43440</v>
      </c>
      <c r="D359" s="847" t="s">
        <v>4881</v>
      </c>
      <c r="E359" s="830" t="s">
        <v>4882</v>
      </c>
      <c r="F359" s="831">
        <v>74352</v>
      </c>
      <c r="G359" s="832">
        <v>481.06</v>
      </c>
      <c r="H359" s="829">
        <v>614.28</v>
      </c>
      <c r="I359" s="829" t="s">
        <v>322</v>
      </c>
      <c r="J359" s="1300">
        <v>614.27</v>
      </c>
      <c r="K359" s="847" t="s">
        <v>752</v>
      </c>
      <c r="L359" s="1315" t="s">
        <v>4883</v>
      </c>
      <c r="M359" s="833" t="s">
        <v>661</v>
      </c>
      <c r="N359" s="833" t="s">
        <v>352</v>
      </c>
      <c r="O359" s="833"/>
      <c r="P359" s="833"/>
      <c r="Q359" s="833" t="s">
        <v>5</v>
      </c>
      <c r="R359" s="833" t="s">
        <v>323</v>
      </c>
      <c r="S359" s="1317" t="s">
        <v>652</v>
      </c>
    </row>
    <row r="360" spans="1:19">
      <c r="A360" s="847" t="s">
        <v>286</v>
      </c>
      <c r="B360" s="829" t="s">
        <v>4701</v>
      </c>
      <c r="C360" s="839">
        <v>43441</v>
      </c>
      <c r="D360" s="847" t="s">
        <v>4884</v>
      </c>
      <c r="E360" s="830" t="s">
        <v>4885</v>
      </c>
      <c r="F360" s="831">
        <v>74352</v>
      </c>
      <c r="G360" s="832">
        <v>154.01</v>
      </c>
      <c r="H360" s="829">
        <v>196.66</v>
      </c>
      <c r="I360" s="829" t="s">
        <v>322</v>
      </c>
      <c r="J360" s="1300">
        <v>196.66</v>
      </c>
      <c r="K360" s="847" t="s">
        <v>752</v>
      </c>
      <c r="L360" s="1315" t="s">
        <v>4883</v>
      </c>
      <c r="M360" s="833" t="s">
        <v>661</v>
      </c>
      <c r="N360" s="833" t="s">
        <v>352</v>
      </c>
      <c r="O360" s="833"/>
      <c r="P360" s="833"/>
      <c r="Q360" s="833" t="s">
        <v>5</v>
      </c>
      <c r="R360" s="833" t="s">
        <v>2505</v>
      </c>
      <c r="S360" s="1317" t="s">
        <v>652</v>
      </c>
    </row>
    <row r="361" spans="1:19" outlineLevel="1" collapsed="1">
      <c r="A361" s="847" t="s">
        <v>286</v>
      </c>
      <c r="B361" s="829" t="s">
        <v>4701</v>
      </c>
      <c r="C361" s="839">
        <v>43455</v>
      </c>
      <c r="D361" s="847" t="s">
        <v>4886</v>
      </c>
      <c r="E361" s="830" t="s">
        <v>4887</v>
      </c>
      <c r="F361" s="831">
        <v>74352</v>
      </c>
      <c r="G361" s="832">
        <v>152.94999999999999</v>
      </c>
      <c r="H361" s="829">
        <v>195.3</v>
      </c>
      <c r="I361" s="829" t="s">
        <v>322</v>
      </c>
      <c r="J361" s="1300">
        <v>195.3</v>
      </c>
      <c r="K361" s="847" t="s">
        <v>752</v>
      </c>
      <c r="L361" s="1315" t="s">
        <v>4883</v>
      </c>
      <c r="M361" s="833" t="s">
        <v>661</v>
      </c>
      <c r="N361" s="833" t="s">
        <v>352</v>
      </c>
      <c r="O361" s="833"/>
      <c r="P361" s="833"/>
      <c r="Q361" s="833" t="s">
        <v>5</v>
      </c>
      <c r="R361" s="833" t="s">
        <v>323</v>
      </c>
      <c r="S361" s="1317" t="s">
        <v>652</v>
      </c>
    </row>
    <row r="362" spans="1:19" outlineLevel="1">
      <c r="A362" s="847" t="s">
        <v>286</v>
      </c>
      <c r="B362" s="829" t="s">
        <v>4237</v>
      </c>
      <c r="C362" s="839">
        <v>43434</v>
      </c>
      <c r="D362" s="1319" t="s">
        <v>5057</v>
      </c>
      <c r="E362" s="1280" t="s">
        <v>5059</v>
      </c>
      <c r="F362" s="831"/>
      <c r="G362" s="832">
        <v>-371.305084745763</v>
      </c>
      <c r="H362" s="829">
        <v>-475</v>
      </c>
      <c r="I362" s="829" t="s">
        <v>322</v>
      </c>
      <c r="J362" s="1300">
        <v>-475</v>
      </c>
      <c r="K362" s="847" t="s">
        <v>752</v>
      </c>
      <c r="L362" s="840"/>
      <c r="M362" s="833" t="s">
        <v>661</v>
      </c>
      <c r="N362" s="833" t="s">
        <v>352</v>
      </c>
      <c r="O362" s="833"/>
      <c r="P362" s="833"/>
      <c r="Q362" s="833" t="s">
        <v>5</v>
      </c>
      <c r="R362" s="833" t="s">
        <v>323</v>
      </c>
      <c r="S362" s="1317" t="s">
        <v>652</v>
      </c>
    </row>
    <row r="363" spans="1:19" outlineLevel="1">
      <c r="A363" s="842" t="s">
        <v>647</v>
      </c>
      <c r="B363" s="842"/>
      <c r="C363" s="842"/>
      <c r="D363" s="842"/>
      <c r="E363" s="843"/>
      <c r="F363" s="844"/>
      <c r="G363" s="845">
        <f>SUM(G359:G361)</f>
        <v>788.02</v>
      </c>
      <c r="H363" s="846">
        <f>SUM(H359:H361)</f>
        <v>1006.24</v>
      </c>
      <c r="I363" s="842"/>
      <c r="J363" s="1316"/>
      <c r="K363" s="842"/>
      <c r="L363" s="843"/>
      <c r="M363" s="842"/>
      <c r="N363" s="842"/>
      <c r="O363" s="842"/>
      <c r="P363" s="842"/>
      <c r="Q363" s="842"/>
      <c r="R363" s="842"/>
      <c r="S363" s="842"/>
    </row>
    <row r="364" spans="1:19" outlineLevel="1">
      <c r="A364" s="847" t="s">
        <v>287</v>
      </c>
      <c r="B364" s="829" t="s">
        <v>4701</v>
      </c>
      <c r="C364" s="839">
        <v>43438</v>
      </c>
      <c r="D364" s="847" t="s">
        <v>4719</v>
      </c>
      <c r="E364" s="830" t="s">
        <v>4416</v>
      </c>
      <c r="F364" s="831">
        <v>74352</v>
      </c>
      <c r="G364" s="832">
        <v>7.83</v>
      </c>
      <c r="H364" s="829">
        <v>10</v>
      </c>
      <c r="I364" s="829" t="s">
        <v>322</v>
      </c>
      <c r="J364" s="1300">
        <v>10</v>
      </c>
      <c r="K364" s="847" t="s">
        <v>835</v>
      </c>
      <c r="L364" s="1315" t="s">
        <v>4793</v>
      </c>
      <c r="M364" s="833" t="s">
        <v>661</v>
      </c>
      <c r="N364" s="833" t="s">
        <v>352</v>
      </c>
      <c r="O364" s="833"/>
      <c r="P364" s="833"/>
      <c r="Q364" s="833" t="s">
        <v>5</v>
      </c>
      <c r="R364" s="833" t="s">
        <v>323</v>
      </c>
      <c r="S364" s="1317" t="s">
        <v>652</v>
      </c>
    </row>
    <row r="365" spans="1:19" outlineLevel="1">
      <c r="A365" s="847" t="s">
        <v>287</v>
      </c>
      <c r="B365" s="829" t="s">
        <v>4701</v>
      </c>
      <c r="C365" s="839">
        <v>43439</v>
      </c>
      <c r="D365" s="847" t="s">
        <v>4719</v>
      </c>
      <c r="E365" s="830" t="s">
        <v>4888</v>
      </c>
      <c r="F365" s="831">
        <v>74352</v>
      </c>
      <c r="G365" s="832">
        <v>77.22</v>
      </c>
      <c r="H365" s="829">
        <v>98.6</v>
      </c>
      <c r="I365" s="829" t="s">
        <v>322</v>
      </c>
      <c r="J365" s="1300">
        <v>98.6</v>
      </c>
      <c r="K365" s="847" t="s">
        <v>835</v>
      </c>
      <c r="L365" s="1315" t="s">
        <v>4793</v>
      </c>
      <c r="M365" s="833" t="s">
        <v>661</v>
      </c>
      <c r="N365" s="833" t="s">
        <v>352</v>
      </c>
      <c r="O365" s="833"/>
      <c r="P365" s="833"/>
      <c r="Q365" s="833" t="s">
        <v>5</v>
      </c>
      <c r="R365" s="833" t="s">
        <v>323</v>
      </c>
      <c r="S365" s="1317" t="s">
        <v>652</v>
      </c>
    </row>
    <row r="366" spans="1:19">
      <c r="A366" s="847" t="s">
        <v>287</v>
      </c>
      <c r="B366" s="829" t="s">
        <v>4701</v>
      </c>
      <c r="C366" s="839">
        <v>43447</v>
      </c>
      <c r="D366" s="847" t="s">
        <v>4744</v>
      </c>
      <c r="E366" s="830" t="s">
        <v>4889</v>
      </c>
      <c r="F366" s="831">
        <v>74352</v>
      </c>
      <c r="G366" s="832">
        <v>49.96</v>
      </c>
      <c r="H366" s="829">
        <v>63.8</v>
      </c>
      <c r="I366" s="829" t="s">
        <v>322</v>
      </c>
      <c r="J366" s="1300">
        <v>63.79</v>
      </c>
      <c r="K366" s="847" t="s">
        <v>835</v>
      </c>
      <c r="L366" s="1315" t="s">
        <v>4793</v>
      </c>
      <c r="M366" s="833" t="s">
        <v>661</v>
      </c>
      <c r="N366" s="833" t="s">
        <v>352</v>
      </c>
      <c r="O366" s="833"/>
      <c r="P366" s="833"/>
      <c r="Q366" s="833" t="s">
        <v>5</v>
      </c>
      <c r="R366" s="833" t="s">
        <v>323</v>
      </c>
      <c r="S366" s="1317" t="s">
        <v>652</v>
      </c>
    </row>
    <row r="367" spans="1:19" outlineLevel="1">
      <c r="A367" s="847" t="s">
        <v>287</v>
      </c>
      <c r="B367" s="829" t="s">
        <v>4701</v>
      </c>
      <c r="C367" s="839">
        <v>43455</v>
      </c>
      <c r="D367" s="847" t="s">
        <v>4744</v>
      </c>
      <c r="E367" s="830" t="s">
        <v>4890</v>
      </c>
      <c r="F367" s="831">
        <v>74352</v>
      </c>
      <c r="G367" s="832">
        <v>7.83</v>
      </c>
      <c r="H367" s="829">
        <v>10</v>
      </c>
      <c r="I367" s="829" t="s">
        <v>322</v>
      </c>
      <c r="J367" s="1300">
        <v>10</v>
      </c>
      <c r="K367" s="847" t="s">
        <v>835</v>
      </c>
      <c r="L367" s="1315" t="s">
        <v>4793</v>
      </c>
      <c r="M367" s="833" t="s">
        <v>661</v>
      </c>
      <c r="N367" s="833" t="s">
        <v>352</v>
      </c>
      <c r="O367" s="833"/>
      <c r="P367" s="833"/>
      <c r="Q367" s="833" t="s">
        <v>5</v>
      </c>
      <c r="R367" s="833" t="s">
        <v>323</v>
      </c>
      <c r="S367" s="1317" t="s">
        <v>652</v>
      </c>
    </row>
    <row r="368" spans="1:19">
      <c r="A368" s="842" t="s">
        <v>647</v>
      </c>
      <c r="B368" s="842"/>
      <c r="C368" s="842"/>
      <c r="D368" s="842"/>
      <c r="E368" s="843"/>
      <c r="F368" s="844"/>
      <c r="G368" s="845">
        <f>SUM(G364:G367)</f>
        <v>142.84</v>
      </c>
      <c r="H368" s="846">
        <f>SUM(H364:H367)</f>
        <v>182.39999999999998</v>
      </c>
      <c r="I368" s="842"/>
      <c r="J368" s="1316"/>
      <c r="K368" s="842"/>
      <c r="L368" s="843"/>
      <c r="M368" s="842"/>
      <c r="N368" s="842"/>
      <c r="O368" s="842"/>
      <c r="P368" s="842"/>
      <c r="Q368" s="842"/>
      <c r="R368" s="842"/>
      <c r="S368" s="842"/>
    </row>
    <row r="369" spans="1:19" outlineLevel="1">
      <c r="A369" s="847" t="s">
        <v>288</v>
      </c>
      <c r="B369" s="829" t="s">
        <v>4701</v>
      </c>
      <c r="C369" s="839">
        <v>43465</v>
      </c>
      <c r="D369" s="847" t="s">
        <v>4818</v>
      </c>
      <c r="E369" s="830" t="s">
        <v>1989</v>
      </c>
      <c r="F369" s="831">
        <v>74352</v>
      </c>
      <c r="G369" s="832">
        <v>10.34</v>
      </c>
      <c r="H369" s="829">
        <v>13.2</v>
      </c>
      <c r="I369" s="829" t="s">
        <v>322</v>
      </c>
      <c r="J369" s="1300">
        <v>13.2</v>
      </c>
      <c r="K369" s="847" t="s">
        <v>818</v>
      </c>
      <c r="L369" s="1315" t="s">
        <v>4708</v>
      </c>
      <c r="M369" s="833" t="s">
        <v>661</v>
      </c>
      <c r="N369" s="833" t="s">
        <v>352</v>
      </c>
      <c r="O369" s="833"/>
      <c r="P369" s="833"/>
      <c r="Q369" s="833" t="s">
        <v>5</v>
      </c>
      <c r="R369" s="833" t="s">
        <v>323</v>
      </c>
      <c r="S369" s="1317" t="s">
        <v>652</v>
      </c>
    </row>
    <row r="370" spans="1:19" outlineLevel="1" collapsed="1">
      <c r="A370" s="842" t="s">
        <v>647</v>
      </c>
      <c r="B370" s="842"/>
      <c r="C370" s="842"/>
      <c r="D370" s="842"/>
      <c r="E370" s="843"/>
      <c r="F370" s="844"/>
      <c r="G370" s="845">
        <f>SUM(G369:G369)</f>
        <v>10.34</v>
      </c>
      <c r="H370" s="846">
        <f>SUM(H369:H369)</f>
        <v>13.2</v>
      </c>
      <c r="I370" s="842"/>
      <c r="J370" s="1316"/>
      <c r="K370" s="842"/>
      <c r="L370" s="843"/>
      <c r="M370" s="842"/>
      <c r="N370" s="842"/>
      <c r="O370" s="842"/>
      <c r="P370" s="842"/>
      <c r="Q370" s="842"/>
      <c r="R370" s="842"/>
      <c r="S370" s="842"/>
    </row>
    <row r="371" spans="1:19" outlineLevel="1">
      <c r="A371" s="847" t="s">
        <v>289</v>
      </c>
      <c r="B371" s="829" t="s">
        <v>4701</v>
      </c>
      <c r="C371" s="839">
        <v>43455</v>
      </c>
      <c r="D371" s="847" t="s">
        <v>4891</v>
      </c>
      <c r="E371" s="830" t="s">
        <v>4892</v>
      </c>
      <c r="F371" s="831">
        <v>74352</v>
      </c>
      <c r="G371" s="832">
        <v>32.479999999999997</v>
      </c>
      <c r="H371" s="829">
        <v>41.48</v>
      </c>
      <c r="I371" s="829" t="s">
        <v>322</v>
      </c>
      <c r="J371" s="1300">
        <v>41.47</v>
      </c>
      <c r="K371" s="847" t="s">
        <v>691</v>
      </c>
      <c r="L371" s="1315" t="s">
        <v>4777</v>
      </c>
      <c r="M371" s="833" t="s">
        <v>661</v>
      </c>
      <c r="N371" s="833" t="s">
        <v>352</v>
      </c>
      <c r="O371" s="833" t="s">
        <v>775</v>
      </c>
      <c r="P371" s="833"/>
      <c r="Q371" s="833" t="s">
        <v>5</v>
      </c>
      <c r="R371" s="833" t="s">
        <v>323</v>
      </c>
      <c r="S371" s="1317" t="s">
        <v>652</v>
      </c>
    </row>
    <row r="372" spans="1:19" outlineLevel="1">
      <c r="A372" s="847" t="s">
        <v>289</v>
      </c>
      <c r="B372" s="829" t="s">
        <v>4701</v>
      </c>
      <c r="C372" s="839">
        <v>43455</v>
      </c>
      <c r="D372" s="847" t="s">
        <v>4891</v>
      </c>
      <c r="E372" s="830" t="s">
        <v>4893</v>
      </c>
      <c r="F372" s="831">
        <v>74352</v>
      </c>
      <c r="G372" s="832">
        <v>51.69</v>
      </c>
      <c r="H372" s="829">
        <v>66</v>
      </c>
      <c r="I372" s="829" t="s">
        <v>322</v>
      </c>
      <c r="J372" s="1300">
        <v>66</v>
      </c>
      <c r="K372" s="847" t="s">
        <v>691</v>
      </c>
      <c r="L372" s="1315" t="s">
        <v>4777</v>
      </c>
      <c r="M372" s="833" t="s">
        <v>661</v>
      </c>
      <c r="N372" s="833" t="s">
        <v>352</v>
      </c>
      <c r="O372" s="833" t="s">
        <v>758</v>
      </c>
      <c r="P372" s="833"/>
      <c r="Q372" s="833" t="s">
        <v>5</v>
      </c>
      <c r="R372" s="833" t="s">
        <v>323</v>
      </c>
      <c r="S372" s="1317" t="s">
        <v>652</v>
      </c>
    </row>
    <row r="373" spans="1:19" outlineLevel="1">
      <c r="A373" s="847" t="s">
        <v>289</v>
      </c>
      <c r="B373" s="829" t="s">
        <v>4701</v>
      </c>
      <c r="C373" s="839">
        <v>43455</v>
      </c>
      <c r="D373" s="847" t="s">
        <v>4891</v>
      </c>
      <c r="E373" s="830" t="s">
        <v>4894</v>
      </c>
      <c r="F373" s="831">
        <v>74352</v>
      </c>
      <c r="G373" s="832">
        <v>7.75</v>
      </c>
      <c r="H373" s="829">
        <v>9.9</v>
      </c>
      <c r="I373" s="829" t="s">
        <v>322</v>
      </c>
      <c r="J373" s="1300">
        <v>9.9</v>
      </c>
      <c r="K373" s="847" t="s">
        <v>691</v>
      </c>
      <c r="L373" s="1315" t="s">
        <v>4777</v>
      </c>
      <c r="M373" s="833" t="s">
        <v>661</v>
      </c>
      <c r="N373" s="833" t="s">
        <v>352</v>
      </c>
      <c r="O373" s="833" t="s">
        <v>746</v>
      </c>
      <c r="P373" s="833"/>
      <c r="Q373" s="833" t="s">
        <v>5</v>
      </c>
      <c r="R373" s="833" t="s">
        <v>323</v>
      </c>
      <c r="S373" s="1317" t="s">
        <v>652</v>
      </c>
    </row>
    <row r="374" spans="1:19" outlineLevel="1" collapsed="1">
      <c r="A374" s="847" t="s">
        <v>289</v>
      </c>
      <c r="B374" s="829" t="s">
        <v>4701</v>
      </c>
      <c r="C374" s="839">
        <v>43455</v>
      </c>
      <c r="D374" s="847" t="s">
        <v>4891</v>
      </c>
      <c r="E374" s="830" t="s">
        <v>4895</v>
      </c>
      <c r="F374" s="831">
        <v>74352</v>
      </c>
      <c r="G374" s="832">
        <v>21.58</v>
      </c>
      <c r="H374" s="829">
        <v>27.55</v>
      </c>
      <c r="I374" s="829" t="s">
        <v>322</v>
      </c>
      <c r="J374" s="1300">
        <v>27.56</v>
      </c>
      <c r="K374" s="847" t="s">
        <v>691</v>
      </c>
      <c r="L374" s="1315" t="s">
        <v>4777</v>
      </c>
      <c r="M374" s="833" t="s">
        <v>661</v>
      </c>
      <c r="N374" s="833" t="s">
        <v>352</v>
      </c>
      <c r="O374" s="833" t="s">
        <v>725</v>
      </c>
      <c r="P374" s="833"/>
      <c r="Q374" s="833" t="s">
        <v>5</v>
      </c>
      <c r="R374" s="833" t="s">
        <v>323</v>
      </c>
      <c r="S374" s="1317" t="s">
        <v>652</v>
      </c>
    </row>
    <row r="375" spans="1:19" outlineLevel="1">
      <c r="A375" s="847" t="s">
        <v>289</v>
      </c>
      <c r="B375" s="829" t="s">
        <v>4701</v>
      </c>
      <c r="C375" s="839">
        <v>43455</v>
      </c>
      <c r="D375" s="847" t="s">
        <v>4896</v>
      </c>
      <c r="E375" s="830" t="s">
        <v>4897</v>
      </c>
      <c r="F375" s="831">
        <v>74352</v>
      </c>
      <c r="G375" s="832">
        <v>84.84</v>
      </c>
      <c r="H375" s="829">
        <v>108.33</v>
      </c>
      <c r="I375" s="829" t="s">
        <v>322</v>
      </c>
      <c r="J375" s="1300">
        <v>108.33</v>
      </c>
      <c r="K375" s="847" t="s">
        <v>691</v>
      </c>
      <c r="L375" s="1315" t="s">
        <v>4777</v>
      </c>
      <c r="M375" s="833" t="s">
        <v>661</v>
      </c>
      <c r="N375" s="833" t="s">
        <v>352</v>
      </c>
      <c r="O375" s="833" t="s">
        <v>1891</v>
      </c>
      <c r="P375" s="833"/>
      <c r="Q375" s="833" t="s">
        <v>5</v>
      </c>
      <c r="R375" s="833" t="s">
        <v>323</v>
      </c>
      <c r="S375" s="1317" t="s">
        <v>652</v>
      </c>
    </row>
    <row r="376" spans="1:19" outlineLevel="1" collapsed="1">
      <c r="A376" s="847" t="s">
        <v>289</v>
      </c>
      <c r="B376" s="829" t="s">
        <v>4701</v>
      </c>
      <c r="C376" s="839">
        <v>43455</v>
      </c>
      <c r="D376" s="847" t="s">
        <v>4896</v>
      </c>
      <c r="E376" s="830" t="s">
        <v>4894</v>
      </c>
      <c r="F376" s="831">
        <v>74352</v>
      </c>
      <c r="G376" s="832">
        <v>84</v>
      </c>
      <c r="H376" s="829">
        <v>107.26</v>
      </c>
      <c r="I376" s="829" t="s">
        <v>322</v>
      </c>
      <c r="J376" s="1300">
        <v>107.26</v>
      </c>
      <c r="K376" s="847" t="s">
        <v>691</v>
      </c>
      <c r="L376" s="1315" t="s">
        <v>4777</v>
      </c>
      <c r="M376" s="833" t="s">
        <v>661</v>
      </c>
      <c r="N376" s="833" t="s">
        <v>352</v>
      </c>
      <c r="O376" s="833" t="s">
        <v>746</v>
      </c>
      <c r="P376" s="833"/>
      <c r="Q376" s="833" t="s">
        <v>5</v>
      </c>
      <c r="R376" s="833" t="s">
        <v>323</v>
      </c>
      <c r="S376" s="1317" t="s">
        <v>652</v>
      </c>
    </row>
    <row r="377" spans="1:19" outlineLevel="1">
      <c r="A377" s="847" t="s">
        <v>289</v>
      </c>
      <c r="B377" s="829" t="s">
        <v>4701</v>
      </c>
      <c r="C377" s="839">
        <v>43455</v>
      </c>
      <c r="D377" s="847" t="s">
        <v>4898</v>
      </c>
      <c r="E377" s="830" t="s">
        <v>4899</v>
      </c>
      <c r="F377" s="831">
        <v>74352</v>
      </c>
      <c r="G377" s="832">
        <v>89.47</v>
      </c>
      <c r="H377" s="829">
        <v>114.25</v>
      </c>
      <c r="I377" s="829" t="s">
        <v>322</v>
      </c>
      <c r="J377" s="1300">
        <v>114.25</v>
      </c>
      <c r="K377" s="847" t="s">
        <v>691</v>
      </c>
      <c r="L377" s="1315" t="s">
        <v>4777</v>
      </c>
      <c r="M377" s="833" t="s">
        <v>661</v>
      </c>
      <c r="N377" s="833" t="s">
        <v>352</v>
      </c>
      <c r="O377" s="833" t="s">
        <v>760</v>
      </c>
      <c r="P377" s="833"/>
      <c r="Q377" s="833" t="s">
        <v>5</v>
      </c>
      <c r="R377" s="833" t="s">
        <v>323</v>
      </c>
      <c r="S377" s="1317" t="s">
        <v>652</v>
      </c>
    </row>
    <row r="378" spans="1:19" outlineLevel="1" collapsed="1">
      <c r="A378" s="847" t="s">
        <v>289</v>
      </c>
      <c r="B378" s="829" t="s">
        <v>4701</v>
      </c>
      <c r="C378" s="839">
        <v>43455</v>
      </c>
      <c r="D378" s="847" t="s">
        <v>4898</v>
      </c>
      <c r="E378" s="830" t="s">
        <v>4894</v>
      </c>
      <c r="F378" s="831">
        <v>74352</v>
      </c>
      <c r="G378" s="832">
        <v>20.91</v>
      </c>
      <c r="H378" s="829">
        <v>26.7</v>
      </c>
      <c r="I378" s="829" t="s">
        <v>322</v>
      </c>
      <c r="J378" s="1300">
        <v>26.7</v>
      </c>
      <c r="K378" s="847" t="s">
        <v>691</v>
      </c>
      <c r="L378" s="1315" t="s">
        <v>4777</v>
      </c>
      <c r="M378" s="833" t="s">
        <v>661</v>
      </c>
      <c r="N378" s="833" t="s">
        <v>352</v>
      </c>
      <c r="O378" s="833" t="s">
        <v>746</v>
      </c>
      <c r="P378" s="833"/>
      <c r="Q378" s="833" t="s">
        <v>5</v>
      </c>
      <c r="R378" s="833" t="s">
        <v>323</v>
      </c>
      <c r="S378" s="1317" t="s">
        <v>652</v>
      </c>
    </row>
    <row r="379" spans="1:19" outlineLevel="1">
      <c r="A379" s="847" t="s">
        <v>289</v>
      </c>
      <c r="B379" s="829" t="s">
        <v>4701</v>
      </c>
      <c r="C379" s="839">
        <v>43455</v>
      </c>
      <c r="D379" s="847" t="s">
        <v>4898</v>
      </c>
      <c r="E379" s="830" t="s">
        <v>4895</v>
      </c>
      <c r="F379" s="831">
        <v>74352</v>
      </c>
      <c r="G379" s="832">
        <v>6.46</v>
      </c>
      <c r="H379" s="829">
        <v>8.25</v>
      </c>
      <c r="I379" s="829" t="s">
        <v>322</v>
      </c>
      <c r="J379" s="1300">
        <v>8.25</v>
      </c>
      <c r="K379" s="847" t="s">
        <v>691</v>
      </c>
      <c r="L379" s="1315" t="s">
        <v>4777</v>
      </c>
      <c r="M379" s="833" t="s">
        <v>661</v>
      </c>
      <c r="N379" s="833" t="s">
        <v>352</v>
      </c>
      <c r="O379" s="833" t="s">
        <v>725</v>
      </c>
      <c r="P379" s="833"/>
      <c r="Q379" s="833" t="s">
        <v>5</v>
      </c>
      <c r="R379" s="833" t="s">
        <v>323</v>
      </c>
      <c r="S379" s="1317" t="s">
        <v>652</v>
      </c>
    </row>
    <row r="380" spans="1:19">
      <c r="A380" s="847" t="s">
        <v>289</v>
      </c>
      <c r="B380" s="829" t="s">
        <v>4701</v>
      </c>
      <c r="C380" s="839">
        <v>43455</v>
      </c>
      <c r="D380" s="847" t="s">
        <v>4898</v>
      </c>
      <c r="E380" s="830" t="s">
        <v>4900</v>
      </c>
      <c r="F380" s="831">
        <v>74352</v>
      </c>
      <c r="G380" s="832">
        <v>368.11</v>
      </c>
      <c r="H380" s="829">
        <v>470.05</v>
      </c>
      <c r="I380" s="829" t="s">
        <v>322</v>
      </c>
      <c r="J380" s="1300">
        <v>470.05</v>
      </c>
      <c r="K380" s="847" t="s">
        <v>691</v>
      </c>
      <c r="L380" s="1315" t="s">
        <v>4777</v>
      </c>
      <c r="M380" s="833" t="s">
        <v>661</v>
      </c>
      <c r="N380" s="833" t="s">
        <v>352</v>
      </c>
      <c r="O380" s="833" t="s">
        <v>799</v>
      </c>
      <c r="P380" s="833"/>
      <c r="Q380" s="833" t="s">
        <v>5</v>
      </c>
      <c r="R380" s="833" t="s">
        <v>323</v>
      </c>
      <c r="S380" s="1317" t="s">
        <v>652</v>
      </c>
    </row>
    <row r="381" spans="1:19" outlineLevel="1" collapsed="1">
      <c r="A381" s="847" t="s">
        <v>289</v>
      </c>
      <c r="B381" s="829" t="s">
        <v>4701</v>
      </c>
      <c r="C381" s="839">
        <v>43465</v>
      </c>
      <c r="D381" s="847" t="s">
        <v>4841</v>
      </c>
      <c r="E381" s="830" t="s">
        <v>4901</v>
      </c>
      <c r="F381" s="831">
        <v>74352</v>
      </c>
      <c r="G381" s="832">
        <v>184.21</v>
      </c>
      <c r="H381" s="829">
        <v>235.22</v>
      </c>
      <c r="I381" s="829" t="s">
        <v>322</v>
      </c>
      <c r="J381" s="1300">
        <v>235.22</v>
      </c>
      <c r="K381" s="847" t="s">
        <v>752</v>
      </c>
      <c r="L381" s="1315" t="s">
        <v>4883</v>
      </c>
      <c r="M381" s="833" t="s">
        <v>661</v>
      </c>
      <c r="N381" s="833" t="s">
        <v>352</v>
      </c>
      <c r="O381" s="833"/>
      <c r="P381" s="833"/>
      <c r="Q381" s="833" t="s">
        <v>5</v>
      </c>
      <c r="R381" s="833" t="s">
        <v>323</v>
      </c>
      <c r="S381" s="1317" t="s">
        <v>652</v>
      </c>
    </row>
    <row r="382" spans="1:19" outlineLevel="1">
      <c r="A382" s="842" t="s">
        <v>647</v>
      </c>
      <c r="B382" s="842"/>
      <c r="C382" s="842"/>
      <c r="D382" s="842"/>
      <c r="E382" s="843"/>
      <c r="F382" s="844"/>
      <c r="G382" s="845">
        <f>SUM(G371:G381)</f>
        <v>951.5</v>
      </c>
      <c r="H382" s="846">
        <f>SUM(H371:H381)</f>
        <v>1214.99</v>
      </c>
      <c r="I382" s="842"/>
      <c r="J382" s="1316"/>
      <c r="K382" s="842"/>
      <c r="L382" s="843"/>
      <c r="M382" s="842"/>
      <c r="N382" s="842"/>
      <c r="O382" s="842"/>
      <c r="P382" s="842"/>
      <c r="Q382" s="842"/>
      <c r="R382" s="842"/>
      <c r="S382" s="842"/>
    </row>
    <row r="383" spans="1:19">
      <c r="A383" s="847" t="s">
        <v>292</v>
      </c>
      <c r="B383" s="829" t="s">
        <v>4701</v>
      </c>
      <c r="C383" s="839">
        <v>43446</v>
      </c>
      <c r="D383" s="847" t="s">
        <v>4902</v>
      </c>
      <c r="E383" s="830" t="s">
        <v>4903</v>
      </c>
      <c r="F383" s="831">
        <v>74340</v>
      </c>
      <c r="G383" s="832">
        <v>763.56</v>
      </c>
      <c r="H383" s="829">
        <v>975</v>
      </c>
      <c r="I383" s="829" t="s">
        <v>322</v>
      </c>
      <c r="J383" s="1300">
        <v>975</v>
      </c>
      <c r="K383" s="847" t="s">
        <v>865</v>
      </c>
      <c r="L383" s="1315" t="s">
        <v>4843</v>
      </c>
      <c r="M383" s="833" t="s">
        <v>665</v>
      </c>
      <c r="N383" s="833" t="s">
        <v>352</v>
      </c>
      <c r="O383" s="833" t="s">
        <v>4904</v>
      </c>
      <c r="P383" s="833"/>
      <c r="Q383" s="833" t="s">
        <v>5</v>
      </c>
      <c r="R383" s="833" t="s">
        <v>323</v>
      </c>
      <c r="S383" s="1317" t="s">
        <v>652</v>
      </c>
    </row>
    <row r="384" spans="1:19" outlineLevel="1" collapsed="1">
      <c r="A384" s="847" t="s">
        <v>292</v>
      </c>
      <c r="B384" s="829" t="s">
        <v>4701</v>
      </c>
      <c r="C384" s="839">
        <v>43453</v>
      </c>
      <c r="D384" s="847" t="s">
        <v>4905</v>
      </c>
      <c r="E384" s="830" t="s">
        <v>4906</v>
      </c>
      <c r="F384" s="831">
        <v>74352</v>
      </c>
      <c r="G384" s="832">
        <v>133.13</v>
      </c>
      <c r="H384" s="829">
        <v>170</v>
      </c>
      <c r="I384" s="829" t="s">
        <v>322</v>
      </c>
      <c r="J384" s="1300">
        <v>170</v>
      </c>
      <c r="K384" s="847" t="s">
        <v>865</v>
      </c>
      <c r="L384" s="1315" t="s">
        <v>4843</v>
      </c>
      <c r="M384" s="833" t="s">
        <v>661</v>
      </c>
      <c r="N384" s="833" t="s">
        <v>352</v>
      </c>
      <c r="O384" s="833" t="s">
        <v>1390</v>
      </c>
      <c r="P384" s="833"/>
      <c r="Q384" s="833" t="s">
        <v>5</v>
      </c>
      <c r="R384" s="833" t="s">
        <v>323</v>
      </c>
      <c r="S384" s="1317" t="s">
        <v>652</v>
      </c>
    </row>
    <row r="385" spans="1:19" outlineLevel="1">
      <c r="A385" s="842" t="s">
        <v>647</v>
      </c>
      <c r="B385" s="842"/>
      <c r="C385" s="842"/>
      <c r="D385" s="842"/>
      <c r="E385" s="843"/>
      <c r="F385" s="844"/>
      <c r="G385" s="845">
        <f>SUM(G383:G384)</f>
        <v>896.68999999999994</v>
      </c>
      <c r="H385" s="846">
        <f>SUM(H383:H384)</f>
        <v>1145</v>
      </c>
      <c r="I385" s="842"/>
      <c r="J385" s="1316"/>
      <c r="K385" s="842"/>
      <c r="L385" s="843"/>
      <c r="M385" s="842"/>
      <c r="N385" s="842"/>
      <c r="O385" s="842"/>
      <c r="P385" s="842"/>
      <c r="Q385" s="842"/>
      <c r="R385" s="842"/>
      <c r="S385" s="842"/>
    </row>
    <row r="386" spans="1:19" outlineLevel="1">
      <c r="A386" s="847" t="s">
        <v>293</v>
      </c>
      <c r="B386" s="829" t="s">
        <v>4701</v>
      </c>
      <c r="C386" s="839">
        <v>43465</v>
      </c>
      <c r="D386" s="847" t="s">
        <v>4907</v>
      </c>
      <c r="E386" s="830" t="s">
        <v>4908</v>
      </c>
      <c r="F386" s="831">
        <v>74389</v>
      </c>
      <c r="G386" s="832">
        <v>65.27</v>
      </c>
      <c r="H386" s="829">
        <v>83.34</v>
      </c>
      <c r="I386" s="829" t="s">
        <v>322</v>
      </c>
      <c r="J386" s="1300">
        <v>83.34</v>
      </c>
      <c r="K386" s="847" t="s">
        <v>850</v>
      </c>
      <c r="L386" s="1315" t="s">
        <v>4909</v>
      </c>
      <c r="M386" s="833" t="s">
        <v>665</v>
      </c>
      <c r="N386" s="833" t="s">
        <v>352</v>
      </c>
      <c r="O386" s="833" t="s">
        <v>2952</v>
      </c>
      <c r="P386" s="833"/>
      <c r="Q386" s="833" t="s">
        <v>5</v>
      </c>
      <c r="R386" s="833" t="s">
        <v>323</v>
      </c>
      <c r="S386" s="1317" t="s">
        <v>652</v>
      </c>
    </row>
    <row r="387" spans="1:19" outlineLevel="1">
      <c r="A387" s="847" t="s">
        <v>293</v>
      </c>
      <c r="B387" s="829" t="s">
        <v>4701</v>
      </c>
      <c r="C387" s="839">
        <v>43465</v>
      </c>
      <c r="D387" s="847" t="s">
        <v>4907</v>
      </c>
      <c r="E387" s="830" t="s">
        <v>4910</v>
      </c>
      <c r="F387" s="831">
        <v>74389</v>
      </c>
      <c r="G387" s="832">
        <v>130.53</v>
      </c>
      <c r="H387" s="829">
        <v>166.68</v>
      </c>
      <c r="I387" s="829" t="s">
        <v>322</v>
      </c>
      <c r="J387" s="1300">
        <v>166.68</v>
      </c>
      <c r="K387" s="847" t="s">
        <v>670</v>
      </c>
      <c r="L387" s="1315" t="s">
        <v>4716</v>
      </c>
      <c r="M387" s="833" t="s">
        <v>665</v>
      </c>
      <c r="N387" s="833" t="s">
        <v>352</v>
      </c>
      <c r="O387" s="833" t="s">
        <v>2952</v>
      </c>
      <c r="P387" s="833"/>
      <c r="Q387" s="833" t="s">
        <v>5</v>
      </c>
      <c r="R387" s="833" t="s">
        <v>323</v>
      </c>
      <c r="S387" s="1317" t="s">
        <v>652</v>
      </c>
    </row>
    <row r="388" spans="1:19">
      <c r="A388" s="847" t="s">
        <v>293</v>
      </c>
      <c r="B388" s="829" t="s">
        <v>4701</v>
      </c>
      <c r="C388" s="839">
        <v>43465</v>
      </c>
      <c r="D388" s="847" t="s">
        <v>4907</v>
      </c>
      <c r="E388" s="830" t="s">
        <v>4911</v>
      </c>
      <c r="F388" s="831">
        <v>74389</v>
      </c>
      <c r="G388" s="832">
        <v>13.06</v>
      </c>
      <c r="H388" s="829">
        <v>16.68</v>
      </c>
      <c r="I388" s="829" t="s">
        <v>322</v>
      </c>
      <c r="J388" s="1300">
        <v>16.68</v>
      </c>
      <c r="K388" s="847" t="s">
        <v>680</v>
      </c>
      <c r="L388" s="1315" t="s">
        <v>4912</v>
      </c>
      <c r="M388" s="833" t="s">
        <v>665</v>
      </c>
      <c r="N388" s="833" t="s">
        <v>352</v>
      </c>
      <c r="O388" s="833" t="s">
        <v>2952</v>
      </c>
      <c r="P388" s="833"/>
      <c r="Q388" s="833" t="s">
        <v>5</v>
      </c>
      <c r="R388" s="833" t="s">
        <v>323</v>
      </c>
      <c r="S388" s="1317" t="s">
        <v>652</v>
      </c>
    </row>
    <row r="389" spans="1:19" outlineLevel="1">
      <c r="A389" s="847" t="s">
        <v>293</v>
      </c>
      <c r="B389" s="829" t="s">
        <v>4701</v>
      </c>
      <c r="C389" s="839">
        <v>43465</v>
      </c>
      <c r="D389" s="847" t="s">
        <v>4907</v>
      </c>
      <c r="E389" s="830" t="s">
        <v>4913</v>
      </c>
      <c r="F389" s="831">
        <v>74389</v>
      </c>
      <c r="G389" s="832">
        <v>45.69</v>
      </c>
      <c r="H389" s="829">
        <v>58.34</v>
      </c>
      <c r="I389" s="829" t="s">
        <v>322</v>
      </c>
      <c r="J389" s="1300">
        <v>58.34</v>
      </c>
      <c r="K389" s="847" t="s">
        <v>667</v>
      </c>
      <c r="L389" s="1315" t="s">
        <v>4721</v>
      </c>
      <c r="M389" s="833" t="s">
        <v>665</v>
      </c>
      <c r="N389" s="833" t="s">
        <v>352</v>
      </c>
      <c r="O389" s="833" t="s">
        <v>2952</v>
      </c>
      <c r="P389" s="833"/>
      <c r="Q389" s="833" t="s">
        <v>5</v>
      </c>
      <c r="R389" s="833" t="s">
        <v>323</v>
      </c>
      <c r="S389" s="1317" t="s">
        <v>652</v>
      </c>
    </row>
    <row r="390" spans="1:19" outlineLevel="1" collapsed="1">
      <c r="A390" s="842" t="s">
        <v>647</v>
      </c>
      <c r="B390" s="842"/>
      <c r="C390" s="842"/>
      <c r="D390" s="842"/>
      <c r="E390" s="843"/>
      <c r="F390" s="844"/>
      <c r="G390" s="845">
        <f>SUM(G386:G389)</f>
        <v>254.55</v>
      </c>
      <c r="H390" s="846">
        <f>SUM(H386:H389)</f>
        <v>325.03999999999996</v>
      </c>
      <c r="I390" s="842"/>
      <c r="J390" s="1316"/>
      <c r="K390" s="842"/>
      <c r="L390" s="843"/>
      <c r="M390" s="842"/>
      <c r="N390" s="842"/>
      <c r="O390" s="842"/>
      <c r="P390" s="842"/>
      <c r="Q390" s="842"/>
      <c r="R390" s="842"/>
      <c r="S390" s="842"/>
    </row>
    <row r="391" spans="1:19" outlineLevel="1">
      <c r="A391" s="847" t="s">
        <v>294</v>
      </c>
      <c r="B391" s="829" t="s">
        <v>4701</v>
      </c>
      <c r="C391" s="839">
        <v>43453</v>
      </c>
      <c r="D391" s="847" t="s">
        <v>4744</v>
      </c>
      <c r="E391" s="830" t="s">
        <v>4914</v>
      </c>
      <c r="F391" s="831">
        <v>74352</v>
      </c>
      <c r="G391" s="832">
        <v>15.66</v>
      </c>
      <c r="H391" s="829">
        <v>20</v>
      </c>
      <c r="I391" s="829" t="s">
        <v>322</v>
      </c>
      <c r="J391" s="1300">
        <v>20</v>
      </c>
      <c r="K391" s="847" t="s">
        <v>883</v>
      </c>
      <c r="L391" s="1315" t="s">
        <v>4915</v>
      </c>
      <c r="M391" s="833" t="s">
        <v>661</v>
      </c>
      <c r="N391" s="833" t="s">
        <v>352</v>
      </c>
      <c r="O391" s="833"/>
      <c r="P391" s="833"/>
      <c r="Q391" s="833" t="s">
        <v>5</v>
      </c>
      <c r="R391" s="833" t="s">
        <v>323</v>
      </c>
      <c r="S391" s="1317" t="s">
        <v>652</v>
      </c>
    </row>
    <row r="392" spans="1:19" outlineLevel="1">
      <c r="A392" s="847" t="s">
        <v>294</v>
      </c>
      <c r="B392" s="829" t="s">
        <v>4701</v>
      </c>
      <c r="C392" s="839">
        <v>43455</v>
      </c>
      <c r="D392" s="847" t="s">
        <v>4744</v>
      </c>
      <c r="E392" s="830" t="s">
        <v>4916</v>
      </c>
      <c r="F392" s="831">
        <v>74352</v>
      </c>
      <c r="G392" s="832">
        <v>65.78</v>
      </c>
      <c r="H392" s="829">
        <v>84</v>
      </c>
      <c r="I392" s="829" t="s">
        <v>322</v>
      </c>
      <c r="J392" s="1300">
        <v>84</v>
      </c>
      <c r="K392" s="847" t="s">
        <v>883</v>
      </c>
      <c r="L392" s="1315" t="s">
        <v>4915</v>
      </c>
      <c r="M392" s="833" t="s">
        <v>661</v>
      </c>
      <c r="N392" s="833" t="s">
        <v>352</v>
      </c>
      <c r="O392" s="833"/>
      <c r="P392" s="833"/>
      <c r="Q392" s="833" t="s">
        <v>5</v>
      </c>
      <c r="R392" s="833" t="s">
        <v>323</v>
      </c>
      <c r="S392" s="1317" t="s">
        <v>652</v>
      </c>
    </row>
    <row r="393" spans="1:19" outlineLevel="1">
      <c r="A393" s="847" t="s">
        <v>294</v>
      </c>
      <c r="B393" s="829" t="s">
        <v>4701</v>
      </c>
      <c r="C393" s="839">
        <v>43413</v>
      </c>
      <c r="D393" s="847" t="s">
        <v>4917</v>
      </c>
      <c r="E393" s="830" t="s">
        <v>1537</v>
      </c>
      <c r="F393" s="831">
        <v>74416</v>
      </c>
      <c r="G393" s="832">
        <v>68.94</v>
      </c>
      <c r="H393" s="829">
        <v>88.2</v>
      </c>
      <c r="I393" s="829" t="s">
        <v>322</v>
      </c>
      <c r="J393" s="1300">
        <v>88.2</v>
      </c>
      <c r="K393" s="847" t="s">
        <v>880</v>
      </c>
      <c r="L393" s="1315" t="s">
        <v>4918</v>
      </c>
      <c r="M393" s="833" t="s">
        <v>661</v>
      </c>
      <c r="N393" s="833" t="s">
        <v>352</v>
      </c>
      <c r="O393" s="833"/>
      <c r="P393" s="833"/>
      <c r="Q393" s="833" t="s">
        <v>5</v>
      </c>
      <c r="R393" s="833" t="s">
        <v>323</v>
      </c>
      <c r="S393" s="1317" t="s">
        <v>652</v>
      </c>
    </row>
    <row r="394" spans="1:19" outlineLevel="1">
      <c r="A394" s="847" t="s">
        <v>294</v>
      </c>
      <c r="B394" s="829" t="s">
        <v>4701</v>
      </c>
      <c r="C394" s="839">
        <v>43441</v>
      </c>
      <c r="D394" s="847" t="s">
        <v>4719</v>
      </c>
      <c r="E394" s="830" t="s">
        <v>1542</v>
      </c>
      <c r="F394" s="831">
        <v>74352</v>
      </c>
      <c r="G394" s="832">
        <v>9.08</v>
      </c>
      <c r="H394" s="829">
        <v>11.6</v>
      </c>
      <c r="I394" s="829" t="s">
        <v>322</v>
      </c>
      <c r="J394" s="1300">
        <v>11.59</v>
      </c>
      <c r="K394" s="847" t="s">
        <v>880</v>
      </c>
      <c r="L394" s="1315" t="s">
        <v>4918</v>
      </c>
      <c r="M394" s="833" t="s">
        <v>661</v>
      </c>
      <c r="N394" s="833" t="s">
        <v>352</v>
      </c>
      <c r="O394" s="833"/>
      <c r="P394" s="833"/>
      <c r="Q394" s="833" t="s">
        <v>5</v>
      </c>
      <c r="R394" s="833" t="s">
        <v>323</v>
      </c>
      <c r="S394" s="1317" t="s">
        <v>652</v>
      </c>
    </row>
    <row r="395" spans="1:19" outlineLevel="1">
      <c r="A395" s="847" t="s">
        <v>294</v>
      </c>
      <c r="B395" s="829" t="s">
        <v>4701</v>
      </c>
      <c r="C395" s="839">
        <v>43447</v>
      </c>
      <c r="D395" s="847" t="s">
        <v>4744</v>
      </c>
      <c r="E395" s="830" t="s">
        <v>4064</v>
      </c>
      <c r="F395" s="831">
        <v>74352</v>
      </c>
      <c r="G395" s="832">
        <v>4.54</v>
      </c>
      <c r="H395" s="829">
        <v>5.8</v>
      </c>
      <c r="I395" s="829" t="s">
        <v>322</v>
      </c>
      <c r="J395" s="1300">
        <v>5.8</v>
      </c>
      <c r="K395" s="847" t="s">
        <v>880</v>
      </c>
      <c r="L395" s="1315" t="s">
        <v>4918</v>
      </c>
      <c r="M395" s="833" t="s">
        <v>661</v>
      </c>
      <c r="N395" s="833" t="s">
        <v>352</v>
      </c>
      <c r="O395" s="833"/>
      <c r="P395" s="833"/>
      <c r="Q395" s="833" t="s">
        <v>5</v>
      </c>
      <c r="R395" s="833" t="s">
        <v>323</v>
      </c>
      <c r="S395" s="1317" t="s">
        <v>652</v>
      </c>
    </row>
    <row r="396" spans="1:19" outlineLevel="1">
      <c r="A396" s="847" t="s">
        <v>294</v>
      </c>
      <c r="B396" s="829" t="s">
        <v>4701</v>
      </c>
      <c r="C396" s="839">
        <v>43448</v>
      </c>
      <c r="D396" s="847" t="s">
        <v>4744</v>
      </c>
      <c r="E396" s="830" t="s">
        <v>2990</v>
      </c>
      <c r="F396" s="831">
        <v>74352</v>
      </c>
      <c r="G396" s="832">
        <v>9.08</v>
      </c>
      <c r="H396" s="829">
        <v>11.6</v>
      </c>
      <c r="I396" s="829" t="s">
        <v>322</v>
      </c>
      <c r="J396" s="1300">
        <v>11.59</v>
      </c>
      <c r="K396" s="847" t="s">
        <v>880</v>
      </c>
      <c r="L396" s="1315" t="s">
        <v>4918</v>
      </c>
      <c r="M396" s="833" t="s">
        <v>661</v>
      </c>
      <c r="N396" s="833" t="s">
        <v>352</v>
      </c>
      <c r="O396" s="833"/>
      <c r="P396" s="833"/>
      <c r="Q396" s="833" t="s">
        <v>5</v>
      </c>
      <c r="R396" s="833" t="s">
        <v>323</v>
      </c>
      <c r="S396" s="1317" t="s">
        <v>652</v>
      </c>
    </row>
    <row r="397" spans="1:19" outlineLevel="1">
      <c r="A397" s="847" t="s">
        <v>294</v>
      </c>
      <c r="B397" s="829" t="s">
        <v>4701</v>
      </c>
      <c r="C397" s="839">
        <v>43455</v>
      </c>
      <c r="D397" s="847" t="s">
        <v>4919</v>
      </c>
      <c r="E397" s="830" t="s">
        <v>4198</v>
      </c>
      <c r="F397" s="831">
        <v>74352</v>
      </c>
      <c r="G397" s="832">
        <v>218.48</v>
      </c>
      <c r="H397" s="829">
        <v>278.98</v>
      </c>
      <c r="I397" s="829" t="s">
        <v>322</v>
      </c>
      <c r="J397" s="1300">
        <v>278.98</v>
      </c>
      <c r="K397" s="847" t="s">
        <v>880</v>
      </c>
      <c r="L397" s="1315" t="s">
        <v>4918</v>
      </c>
      <c r="M397" s="833" t="s">
        <v>661</v>
      </c>
      <c r="N397" s="833" t="s">
        <v>352</v>
      </c>
      <c r="O397" s="833"/>
      <c r="P397" s="833"/>
      <c r="Q397" s="833" t="s">
        <v>5</v>
      </c>
      <c r="R397" s="833" t="s">
        <v>323</v>
      </c>
      <c r="S397" s="1317" t="s">
        <v>652</v>
      </c>
    </row>
    <row r="398" spans="1:19" outlineLevel="1" collapsed="1">
      <c r="A398" s="847" t="s">
        <v>294</v>
      </c>
      <c r="B398" s="829" t="s">
        <v>4701</v>
      </c>
      <c r="C398" s="839">
        <v>43455</v>
      </c>
      <c r="D398" s="847" t="s">
        <v>4744</v>
      </c>
      <c r="E398" s="830" t="s">
        <v>4920</v>
      </c>
      <c r="F398" s="831">
        <v>74352</v>
      </c>
      <c r="G398" s="832">
        <v>87.89</v>
      </c>
      <c r="H398" s="829">
        <v>112.23</v>
      </c>
      <c r="I398" s="829" t="s">
        <v>322</v>
      </c>
      <c r="J398" s="1300">
        <v>112.23</v>
      </c>
      <c r="K398" s="847" t="s">
        <v>880</v>
      </c>
      <c r="L398" s="1315" t="s">
        <v>4918</v>
      </c>
      <c r="M398" s="833" t="s">
        <v>661</v>
      </c>
      <c r="N398" s="833" t="s">
        <v>352</v>
      </c>
      <c r="O398" s="833"/>
      <c r="P398" s="833"/>
      <c r="Q398" s="833" t="s">
        <v>5</v>
      </c>
      <c r="R398" s="833" t="s">
        <v>323</v>
      </c>
      <c r="S398" s="1317" t="s">
        <v>652</v>
      </c>
    </row>
    <row r="399" spans="1:19" outlineLevel="1" collapsed="1">
      <c r="A399" s="847" t="s">
        <v>294</v>
      </c>
      <c r="B399" s="829" t="s">
        <v>4701</v>
      </c>
      <c r="C399" s="839">
        <v>43455</v>
      </c>
      <c r="D399" s="847" t="s">
        <v>4744</v>
      </c>
      <c r="E399" s="830" t="s">
        <v>4920</v>
      </c>
      <c r="F399" s="831">
        <v>74352</v>
      </c>
      <c r="G399" s="832">
        <v>63.65</v>
      </c>
      <c r="H399" s="829">
        <v>81.27</v>
      </c>
      <c r="I399" s="829" t="s">
        <v>322</v>
      </c>
      <c r="J399" s="1300">
        <v>81.28</v>
      </c>
      <c r="K399" s="847" t="s">
        <v>880</v>
      </c>
      <c r="L399" s="1315" t="s">
        <v>4918</v>
      </c>
      <c r="M399" s="833" t="s">
        <v>661</v>
      </c>
      <c r="N399" s="833" t="s">
        <v>352</v>
      </c>
      <c r="O399" s="833"/>
      <c r="P399" s="833"/>
      <c r="Q399" s="833" t="s">
        <v>5</v>
      </c>
      <c r="R399" s="833" t="s">
        <v>323</v>
      </c>
      <c r="S399" s="1317" t="s">
        <v>652</v>
      </c>
    </row>
    <row r="400" spans="1:19" outlineLevel="1">
      <c r="A400" s="847" t="s">
        <v>294</v>
      </c>
      <c r="B400" s="829" t="s">
        <v>4701</v>
      </c>
      <c r="C400" s="839">
        <v>43455</v>
      </c>
      <c r="D400" s="847" t="s">
        <v>4744</v>
      </c>
      <c r="E400" s="830" t="s">
        <v>4921</v>
      </c>
      <c r="F400" s="831">
        <v>74352</v>
      </c>
      <c r="G400" s="832">
        <v>5</v>
      </c>
      <c r="H400" s="829">
        <v>6.38</v>
      </c>
      <c r="I400" s="829" t="s">
        <v>322</v>
      </c>
      <c r="J400" s="1300">
        <v>6.38</v>
      </c>
      <c r="K400" s="847" t="s">
        <v>886</v>
      </c>
      <c r="L400" s="1315" t="s">
        <v>4922</v>
      </c>
      <c r="M400" s="833" t="s">
        <v>661</v>
      </c>
      <c r="N400" s="833" t="s">
        <v>352</v>
      </c>
      <c r="O400" s="833"/>
      <c r="P400" s="833"/>
      <c r="Q400" s="833" t="s">
        <v>5</v>
      </c>
      <c r="R400" s="833" t="s">
        <v>323</v>
      </c>
      <c r="S400" s="1317" t="s">
        <v>652</v>
      </c>
    </row>
    <row r="401" spans="1:19" outlineLevel="1">
      <c r="A401" s="847" t="s">
        <v>294</v>
      </c>
      <c r="B401" s="829" t="s">
        <v>4701</v>
      </c>
      <c r="C401" s="839">
        <v>43448</v>
      </c>
      <c r="D401" s="847" t="s">
        <v>4744</v>
      </c>
      <c r="E401" s="830" t="s">
        <v>4923</v>
      </c>
      <c r="F401" s="831">
        <v>74352</v>
      </c>
      <c r="G401" s="832">
        <v>25.85</v>
      </c>
      <c r="H401" s="829">
        <v>33.01</v>
      </c>
      <c r="I401" s="829" t="s">
        <v>322</v>
      </c>
      <c r="J401" s="1300">
        <v>33.01</v>
      </c>
      <c r="K401" s="847" t="s">
        <v>891</v>
      </c>
      <c r="L401" s="1315" t="s">
        <v>4924</v>
      </c>
      <c r="M401" s="833" t="s">
        <v>661</v>
      </c>
      <c r="N401" s="833" t="s">
        <v>352</v>
      </c>
      <c r="O401" s="833"/>
      <c r="P401" s="833"/>
      <c r="Q401" s="833" t="s">
        <v>5</v>
      </c>
      <c r="R401" s="833" t="s">
        <v>323</v>
      </c>
      <c r="S401" s="1317" t="s">
        <v>652</v>
      </c>
    </row>
    <row r="402" spans="1:19" outlineLevel="1" collapsed="1">
      <c r="A402" s="847" t="s">
        <v>294</v>
      </c>
      <c r="B402" s="829" t="s">
        <v>4701</v>
      </c>
      <c r="C402" s="839">
        <v>43438</v>
      </c>
      <c r="D402" s="847" t="s">
        <v>4719</v>
      </c>
      <c r="E402" s="830" t="s">
        <v>4925</v>
      </c>
      <c r="F402" s="831">
        <v>74352</v>
      </c>
      <c r="G402" s="832">
        <v>15.9</v>
      </c>
      <c r="H402" s="829">
        <v>20.3</v>
      </c>
      <c r="I402" s="829" t="s">
        <v>322</v>
      </c>
      <c r="J402" s="1300">
        <v>20.3</v>
      </c>
      <c r="K402" s="847" t="s">
        <v>1219</v>
      </c>
      <c r="L402" s="1315" t="s">
        <v>4926</v>
      </c>
      <c r="M402" s="833" t="s">
        <v>661</v>
      </c>
      <c r="N402" s="833" t="s">
        <v>352</v>
      </c>
      <c r="O402" s="833"/>
      <c r="P402" s="833"/>
      <c r="Q402" s="833" t="s">
        <v>5</v>
      </c>
      <c r="R402" s="833" t="s">
        <v>323</v>
      </c>
      <c r="S402" s="1317" t="s">
        <v>652</v>
      </c>
    </row>
    <row r="403" spans="1:19" outlineLevel="1">
      <c r="A403" s="847" t="s">
        <v>294</v>
      </c>
      <c r="B403" s="829" t="s">
        <v>4701</v>
      </c>
      <c r="C403" s="839">
        <v>43448</v>
      </c>
      <c r="D403" s="847" t="s">
        <v>4744</v>
      </c>
      <c r="E403" s="830" t="s">
        <v>4927</v>
      </c>
      <c r="F403" s="831">
        <v>74352</v>
      </c>
      <c r="G403" s="832">
        <v>15.9</v>
      </c>
      <c r="H403" s="829">
        <v>20.3</v>
      </c>
      <c r="I403" s="829" t="s">
        <v>322</v>
      </c>
      <c r="J403" s="1300">
        <v>20.3</v>
      </c>
      <c r="K403" s="847" t="s">
        <v>1219</v>
      </c>
      <c r="L403" s="1315" t="s">
        <v>4926</v>
      </c>
      <c r="M403" s="833" t="s">
        <v>661</v>
      </c>
      <c r="N403" s="833" t="s">
        <v>352</v>
      </c>
      <c r="O403" s="833"/>
      <c r="P403" s="833"/>
      <c r="Q403" s="833" t="s">
        <v>5</v>
      </c>
      <c r="R403" s="833" t="s">
        <v>323</v>
      </c>
      <c r="S403" s="1317" t="s">
        <v>652</v>
      </c>
    </row>
    <row r="404" spans="1:19" outlineLevel="1">
      <c r="A404" s="847" t="s">
        <v>294</v>
      </c>
      <c r="B404" s="829" t="s">
        <v>4701</v>
      </c>
      <c r="C404" s="839">
        <v>43438</v>
      </c>
      <c r="D404" s="847" t="s">
        <v>4719</v>
      </c>
      <c r="E404" s="830" t="s">
        <v>4928</v>
      </c>
      <c r="F404" s="831">
        <v>74352</v>
      </c>
      <c r="G404" s="832">
        <v>2.73</v>
      </c>
      <c r="H404" s="829">
        <v>3.48</v>
      </c>
      <c r="I404" s="829" t="s">
        <v>322</v>
      </c>
      <c r="J404" s="1300">
        <v>3.49</v>
      </c>
      <c r="K404" s="847" t="s">
        <v>1280</v>
      </c>
      <c r="L404" s="1315" t="s">
        <v>4929</v>
      </c>
      <c r="M404" s="833" t="s">
        <v>661</v>
      </c>
      <c r="N404" s="833" t="s">
        <v>352</v>
      </c>
      <c r="O404" s="833"/>
      <c r="P404" s="833"/>
      <c r="Q404" s="833" t="s">
        <v>5</v>
      </c>
      <c r="R404" s="833" t="s">
        <v>323</v>
      </c>
      <c r="S404" s="1317" t="s">
        <v>652</v>
      </c>
    </row>
    <row r="405" spans="1:19" outlineLevel="1" collapsed="1">
      <c r="A405" s="847" t="s">
        <v>294</v>
      </c>
      <c r="B405" s="829" t="s">
        <v>4701</v>
      </c>
      <c r="C405" s="839">
        <v>43439</v>
      </c>
      <c r="D405" s="847" t="s">
        <v>4719</v>
      </c>
      <c r="E405" s="830" t="s">
        <v>4928</v>
      </c>
      <c r="F405" s="831">
        <v>74352</v>
      </c>
      <c r="G405" s="832">
        <v>4.54</v>
      </c>
      <c r="H405" s="829">
        <v>5.8</v>
      </c>
      <c r="I405" s="829" t="s">
        <v>322</v>
      </c>
      <c r="J405" s="1300">
        <v>5.8</v>
      </c>
      <c r="K405" s="847" t="s">
        <v>1280</v>
      </c>
      <c r="L405" s="1315" t="s">
        <v>4929</v>
      </c>
      <c r="M405" s="833" t="s">
        <v>661</v>
      </c>
      <c r="N405" s="833" t="s">
        <v>352</v>
      </c>
      <c r="O405" s="833"/>
      <c r="P405" s="833"/>
      <c r="Q405" s="833" t="s">
        <v>5</v>
      </c>
      <c r="R405" s="833" t="s">
        <v>323</v>
      </c>
      <c r="S405" s="1317" t="s">
        <v>652</v>
      </c>
    </row>
    <row r="406" spans="1:19" outlineLevel="1">
      <c r="A406" s="847" t="s">
        <v>294</v>
      </c>
      <c r="B406" s="829" t="s">
        <v>4701</v>
      </c>
      <c r="C406" s="839">
        <v>43430</v>
      </c>
      <c r="D406" s="847" t="s">
        <v>4930</v>
      </c>
      <c r="E406" s="830" t="s">
        <v>4347</v>
      </c>
      <c r="F406" s="831">
        <v>74416</v>
      </c>
      <c r="G406" s="832">
        <v>4.92</v>
      </c>
      <c r="H406" s="829">
        <v>6.3</v>
      </c>
      <c r="I406" s="829" t="s">
        <v>322</v>
      </c>
      <c r="J406" s="1300">
        <v>6.29</v>
      </c>
      <c r="K406" s="847" t="s">
        <v>875</v>
      </c>
      <c r="L406" s="1315" t="s">
        <v>4931</v>
      </c>
      <c r="M406" s="833" t="s">
        <v>661</v>
      </c>
      <c r="N406" s="833" t="s">
        <v>352</v>
      </c>
      <c r="O406" s="833"/>
      <c r="P406" s="833"/>
      <c r="Q406" s="833" t="s">
        <v>5</v>
      </c>
      <c r="R406" s="833" t="s">
        <v>323</v>
      </c>
      <c r="S406" s="1317" t="s">
        <v>652</v>
      </c>
    </row>
    <row r="407" spans="1:19">
      <c r="A407" s="847" t="s">
        <v>294</v>
      </c>
      <c r="B407" s="829" t="s">
        <v>4701</v>
      </c>
      <c r="C407" s="839">
        <v>43427</v>
      </c>
      <c r="D407" s="847" t="s">
        <v>4930</v>
      </c>
      <c r="E407" s="830" t="s">
        <v>4348</v>
      </c>
      <c r="F407" s="831">
        <v>74416</v>
      </c>
      <c r="G407" s="832">
        <v>5.89</v>
      </c>
      <c r="H407" s="829">
        <v>7.54</v>
      </c>
      <c r="I407" s="829" t="s">
        <v>322</v>
      </c>
      <c r="J407" s="1300">
        <v>7.54</v>
      </c>
      <c r="K407" s="847" t="s">
        <v>1215</v>
      </c>
      <c r="L407" s="1315" t="s">
        <v>4932</v>
      </c>
      <c r="M407" s="833" t="s">
        <v>661</v>
      </c>
      <c r="N407" s="833" t="s">
        <v>352</v>
      </c>
      <c r="O407" s="833"/>
      <c r="P407" s="833"/>
      <c r="Q407" s="833" t="s">
        <v>5</v>
      </c>
      <c r="R407" s="833" t="s">
        <v>323</v>
      </c>
      <c r="S407" s="1317" t="s">
        <v>652</v>
      </c>
    </row>
    <row r="408" spans="1:19" outlineLevel="1">
      <c r="A408" s="847" t="s">
        <v>294</v>
      </c>
      <c r="B408" s="829" t="s">
        <v>4701</v>
      </c>
      <c r="C408" s="839">
        <v>43420</v>
      </c>
      <c r="D408" s="847" t="s">
        <v>4930</v>
      </c>
      <c r="E408" s="830" t="s">
        <v>4478</v>
      </c>
      <c r="F408" s="831">
        <v>74416</v>
      </c>
      <c r="G408" s="832">
        <v>4.92</v>
      </c>
      <c r="H408" s="829">
        <v>6.3</v>
      </c>
      <c r="I408" s="829" t="s">
        <v>322</v>
      </c>
      <c r="J408" s="1300">
        <v>6.29</v>
      </c>
      <c r="K408" s="847" t="s">
        <v>893</v>
      </c>
      <c r="L408" s="1315" t="s">
        <v>4825</v>
      </c>
      <c r="M408" s="833" t="s">
        <v>661</v>
      </c>
      <c r="N408" s="833" t="s">
        <v>352</v>
      </c>
      <c r="O408" s="833"/>
      <c r="P408" s="833"/>
      <c r="Q408" s="833" t="s">
        <v>5</v>
      </c>
      <c r="R408" s="833" t="s">
        <v>323</v>
      </c>
      <c r="S408" s="1317" t="s">
        <v>652</v>
      </c>
    </row>
    <row r="409" spans="1:19">
      <c r="A409" s="842" t="s">
        <v>647</v>
      </c>
      <c r="B409" s="842"/>
      <c r="C409" s="842"/>
      <c r="D409" s="842"/>
      <c r="E409" s="843"/>
      <c r="F409" s="844"/>
      <c r="G409" s="845">
        <f>SUM(G391:G408)</f>
        <v>628.74999999999989</v>
      </c>
      <c r="H409" s="846">
        <f>SUM(H391:H408)</f>
        <v>803.08999999999969</v>
      </c>
      <c r="I409" s="842"/>
      <c r="J409" s="1316"/>
      <c r="K409" s="842"/>
      <c r="L409" s="843"/>
      <c r="M409" s="842"/>
      <c r="N409" s="842"/>
      <c r="O409" s="842"/>
      <c r="P409" s="842"/>
      <c r="Q409" s="842"/>
      <c r="R409" s="842"/>
      <c r="S409" s="842"/>
    </row>
    <row r="410" spans="1:19" outlineLevel="1" collapsed="1">
      <c r="A410" s="847" t="s">
        <v>296</v>
      </c>
      <c r="B410" s="829" t="s">
        <v>4701</v>
      </c>
      <c r="C410" s="839">
        <v>43438</v>
      </c>
      <c r="D410" s="847" t="s">
        <v>4933</v>
      </c>
      <c r="E410" s="830" t="s">
        <v>4934</v>
      </c>
      <c r="F410" s="831">
        <v>74352</v>
      </c>
      <c r="G410" s="832">
        <v>422.89</v>
      </c>
      <c r="H410" s="829">
        <v>540</v>
      </c>
      <c r="I410" s="829" t="s">
        <v>322</v>
      </c>
      <c r="J410" s="1300">
        <v>540</v>
      </c>
      <c r="K410" s="847" t="s">
        <v>844</v>
      </c>
      <c r="L410" s="1315" t="s">
        <v>4935</v>
      </c>
      <c r="M410" s="833" t="s">
        <v>661</v>
      </c>
      <c r="N410" s="833" t="s">
        <v>352</v>
      </c>
      <c r="O410" s="833"/>
      <c r="P410" s="833"/>
      <c r="Q410" s="833" t="s">
        <v>5</v>
      </c>
      <c r="R410" s="833" t="s">
        <v>323</v>
      </c>
      <c r="S410" s="1317" t="s">
        <v>652</v>
      </c>
    </row>
    <row r="411" spans="1:19" outlineLevel="1">
      <c r="A411" s="847" t="s">
        <v>296</v>
      </c>
      <c r="B411" s="829" t="s">
        <v>4237</v>
      </c>
      <c r="C411" s="839" t="s">
        <v>4688</v>
      </c>
      <c r="D411" s="1319" t="s">
        <v>5057</v>
      </c>
      <c r="E411" s="1280" t="s">
        <v>5060</v>
      </c>
      <c r="F411" s="831">
        <v>74080</v>
      </c>
      <c r="G411" s="832">
        <v>-422.89</v>
      </c>
      <c r="H411" s="829">
        <v>-540</v>
      </c>
      <c r="I411" s="829" t="s">
        <v>322</v>
      </c>
      <c r="J411" s="1300">
        <v>-540</v>
      </c>
      <c r="K411" s="847" t="s">
        <v>844</v>
      </c>
      <c r="L411" s="840"/>
      <c r="M411" s="833" t="s">
        <v>661</v>
      </c>
      <c r="N411" s="833" t="s">
        <v>352</v>
      </c>
      <c r="O411" s="833"/>
      <c r="P411" s="833"/>
      <c r="Q411" s="833" t="s">
        <v>5</v>
      </c>
      <c r="R411" s="833" t="s">
        <v>323</v>
      </c>
      <c r="S411" s="1317" t="s">
        <v>652</v>
      </c>
    </row>
    <row r="412" spans="1:19" outlineLevel="1" collapsed="1">
      <c r="A412" s="842" t="s">
        <v>647</v>
      </c>
      <c r="B412" s="842"/>
      <c r="C412" s="842"/>
      <c r="D412" s="842"/>
      <c r="E412" s="843"/>
      <c r="F412" s="844"/>
      <c r="G412" s="845">
        <f>SUM(G410:G411)</f>
        <v>0</v>
      </c>
      <c r="H412" s="845">
        <f>SUM(H410:H411)</f>
        <v>0</v>
      </c>
      <c r="I412" s="842"/>
      <c r="J412" s="1316"/>
      <c r="K412" s="842"/>
      <c r="L412" s="843"/>
      <c r="M412" s="842"/>
      <c r="N412" s="842"/>
      <c r="O412" s="842"/>
      <c r="P412" s="842"/>
      <c r="Q412" s="842"/>
      <c r="R412" s="842"/>
      <c r="S412" s="842"/>
    </row>
    <row r="413" spans="1:19" outlineLevel="1" collapsed="1">
      <c r="A413" s="847" t="s">
        <v>330</v>
      </c>
      <c r="B413" s="829" t="s">
        <v>4701</v>
      </c>
      <c r="C413" s="839">
        <v>43453</v>
      </c>
      <c r="D413" s="847" t="s">
        <v>4936</v>
      </c>
      <c r="E413" s="830" t="s">
        <v>4937</v>
      </c>
      <c r="F413" s="831">
        <v>74352</v>
      </c>
      <c r="G413" s="832">
        <v>113.55</v>
      </c>
      <c r="H413" s="829">
        <v>145</v>
      </c>
      <c r="I413" s="829" t="s">
        <v>322</v>
      </c>
      <c r="J413" s="1300">
        <v>144.99</v>
      </c>
      <c r="K413" s="847" t="s">
        <v>756</v>
      </c>
      <c r="L413" s="1315" t="s">
        <v>4766</v>
      </c>
      <c r="M413" s="833" t="s">
        <v>661</v>
      </c>
      <c r="N413" s="833" t="s">
        <v>352</v>
      </c>
      <c r="O413" s="833"/>
      <c r="P413" s="833"/>
      <c r="Q413" s="833" t="s">
        <v>5</v>
      </c>
      <c r="R413" s="833" t="s">
        <v>323</v>
      </c>
      <c r="S413" s="1317" t="s">
        <v>652</v>
      </c>
    </row>
    <row r="414" spans="1:19" outlineLevel="1" collapsed="1">
      <c r="A414" s="847" t="s">
        <v>330</v>
      </c>
      <c r="B414" s="829" t="s">
        <v>4701</v>
      </c>
      <c r="C414" s="839">
        <v>43452</v>
      </c>
      <c r="D414" s="847" t="s">
        <v>4744</v>
      </c>
      <c r="E414" s="830" t="s">
        <v>4938</v>
      </c>
      <c r="F414" s="831">
        <v>74352</v>
      </c>
      <c r="G414" s="832">
        <v>-5.95</v>
      </c>
      <c r="H414" s="829">
        <v>-7.6</v>
      </c>
      <c r="I414" s="829" t="s">
        <v>322</v>
      </c>
      <c r="J414" s="1300">
        <v>-7.6</v>
      </c>
      <c r="K414" s="847" t="s">
        <v>972</v>
      </c>
      <c r="L414" s="1315" t="s">
        <v>4812</v>
      </c>
      <c r="M414" s="833" t="s">
        <v>661</v>
      </c>
      <c r="N414" s="833" t="s">
        <v>352</v>
      </c>
      <c r="O414" s="833"/>
      <c r="P414" s="833"/>
      <c r="Q414" s="833" t="s">
        <v>5</v>
      </c>
      <c r="R414" s="833" t="s">
        <v>323</v>
      </c>
      <c r="S414" s="1317" t="s">
        <v>652</v>
      </c>
    </row>
    <row r="415" spans="1:19" outlineLevel="1">
      <c r="A415" s="847" t="s">
        <v>330</v>
      </c>
      <c r="B415" s="829" t="s">
        <v>4701</v>
      </c>
      <c r="C415" s="839">
        <v>43455</v>
      </c>
      <c r="D415" s="847" t="s">
        <v>4744</v>
      </c>
      <c r="E415" s="830" t="s">
        <v>4939</v>
      </c>
      <c r="F415" s="831">
        <v>74352</v>
      </c>
      <c r="G415" s="832">
        <v>3.03</v>
      </c>
      <c r="H415" s="829">
        <v>3.87</v>
      </c>
      <c r="I415" s="829" t="s">
        <v>322</v>
      </c>
      <c r="J415" s="1300">
        <v>3.87</v>
      </c>
      <c r="K415" s="847" t="s">
        <v>972</v>
      </c>
      <c r="L415" s="1315" t="s">
        <v>4812</v>
      </c>
      <c r="M415" s="833" t="s">
        <v>661</v>
      </c>
      <c r="N415" s="833" t="s">
        <v>352</v>
      </c>
      <c r="O415" s="833"/>
      <c r="P415" s="833"/>
      <c r="Q415" s="833" t="s">
        <v>5</v>
      </c>
      <c r="R415" s="833" t="s">
        <v>323</v>
      </c>
      <c r="S415" s="1317" t="s">
        <v>652</v>
      </c>
    </row>
    <row r="416" spans="1:19" outlineLevel="1">
      <c r="A416" s="847" t="s">
        <v>330</v>
      </c>
      <c r="B416" s="829" t="s">
        <v>4701</v>
      </c>
      <c r="C416" s="839">
        <v>43455</v>
      </c>
      <c r="D416" s="847" t="s">
        <v>4744</v>
      </c>
      <c r="E416" s="830" t="s">
        <v>4940</v>
      </c>
      <c r="F416" s="831">
        <v>74352</v>
      </c>
      <c r="G416" s="832">
        <v>3.03</v>
      </c>
      <c r="H416" s="829">
        <v>3.87</v>
      </c>
      <c r="I416" s="829" t="s">
        <v>322</v>
      </c>
      <c r="J416" s="1300">
        <v>3.87</v>
      </c>
      <c r="K416" s="847" t="s">
        <v>972</v>
      </c>
      <c r="L416" s="1315" t="s">
        <v>4812</v>
      </c>
      <c r="M416" s="833" t="s">
        <v>661</v>
      </c>
      <c r="N416" s="833" t="s">
        <v>352</v>
      </c>
      <c r="O416" s="833"/>
      <c r="P416" s="833"/>
      <c r="Q416" s="833" t="s">
        <v>5</v>
      </c>
      <c r="R416" s="833" t="s">
        <v>323</v>
      </c>
      <c r="S416" s="1317" t="s">
        <v>652</v>
      </c>
    </row>
    <row r="417" spans="1:19" outlineLevel="1" collapsed="1">
      <c r="A417" s="847" t="s">
        <v>330</v>
      </c>
      <c r="B417" s="829" t="s">
        <v>4701</v>
      </c>
      <c r="C417" s="839">
        <v>43455</v>
      </c>
      <c r="D417" s="847" t="s">
        <v>4744</v>
      </c>
      <c r="E417" s="830" t="s">
        <v>4941</v>
      </c>
      <c r="F417" s="831">
        <v>74352</v>
      </c>
      <c r="G417" s="832">
        <v>3.03</v>
      </c>
      <c r="H417" s="829">
        <v>3.87</v>
      </c>
      <c r="I417" s="829" t="s">
        <v>322</v>
      </c>
      <c r="J417" s="1300">
        <v>3.87</v>
      </c>
      <c r="K417" s="847" t="s">
        <v>972</v>
      </c>
      <c r="L417" s="1315" t="s">
        <v>4812</v>
      </c>
      <c r="M417" s="833" t="s">
        <v>661</v>
      </c>
      <c r="N417" s="833" t="s">
        <v>352</v>
      </c>
      <c r="O417" s="833"/>
      <c r="P417" s="833"/>
      <c r="Q417" s="833" t="s">
        <v>5</v>
      </c>
      <c r="R417" s="833" t="s">
        <v>323</v>
      </c>
      <c r="S417" s="1317" t="s">
        <v>652</v>
      </c>
    </row>
    <row r="418" spans="1:19" outlineLevel="1">
      <c r="A418" s="847" t="s">
        <v>330</v>
      </c>
      <c r="B418" s="829" t="s">
        <v>4701</v>
      </c>
      <c r="C418" s="839">
        <v>43455</v>
      </c>
      <c r="D418" s="847" t="s">
        <v>4744</v>
      </c>
      <c r="E418" s="830" t="s">
        <v>4942</v>
      </c>
      <c r="F418" s="831">
        <v>74352</v>
      </c>
      <c r="G418" s="832">
        <v>3.03</v>
      </c>
      <c r="H418" s="829">
        <v>3.87</v>
      </c>
      <c r="I418" s="829" t="s">
        <v>322</v>
      </c>
      <c r="J418" s="1300">
        <v>3.87</v>
      </c>
      <c r="K418" s="847" t="s">
        <v>972</v>
      </c>
      <c r="L418" s="1315" t="s">
        <v>4812</v>
      </c>
      <c r="M418" s="833" t="s">
        <v>661</v>
      </c>
      <c r="N418" s="833" t="s">
        <v>352</v>
      </c>
      <c r="O418" s="833"/>
      <c r="P418" s="833"/>
      <c r="Q418" s="833" t="s">
        <v>5</v>
      </c>
      <c r="R418" s="833" t="s">
        <v>323</v>
      </c>
      <c r="S418" s="1317" t="s">
        <v>652</v>
      </c>
    </row>
    <row r="419" spans="1:19" outlineLevel="1">
      <c r="A419" s="847" t="s">
        <v>330</v>
      </c>
      <c r="B419" s="829" t="s">
        <v>4701</v>
      </c>
      <c r="C419" s="839">
        <v>43455</v>
      </c>
      <c r="D419" s="847" t="s">
        <v>4744</v>
      </c>
      <c r="E419" s="830" t="s">
        <v>4943</v>
      </c>
      <c r="F419" s="831">
        <v>74352</v>
      </c>
      <c r="G419" s="832">
        <v>3.03</v>
      </c>
      <c r="H419" s="829">
        <v>3.87</v>
      </c>
      <c r="I419" s="829" t="s">
        <v>322</v>
      </c>
      <c r="J419" s="1300">
        <v>3.87</v>
      </c>
      <c r="K419" s="847" t="s">
        <v>972</v>
      </c>
      <c r="L419" s="1315" t="s">
        <v>4812</v>
      </c>
      <c r="M419" s="833" t="s">
        <v>661</v>
      </c>
      <c r="N419" s="833" t="s">
        <v>352</v>
      </c>
      <c r="O419" s="833"/>
      <c r="P419" s="833"/>
      <c r="Q419" s="833" t="s">
        <v>5</v>
      </c>
      <c r="R419" s="833" t="s">
        <v>323</v>
      </c>
      <c r="S419" s="1317" t="s">
        <v>652</v>
      </c>
    </row>
    <row r="420" spans="1:19" outlineLevel="1">
      <c r="A420" s="847" t="s">
        <v>330</v>
      </c>
      <c r="B420" s="829" t="s">
        <v>4701</v>
      </c>
      <c r="C420" s="839">
        <v>43455</v>
      </c>
      <c r="D420" s="847" t="s">
        <v>4744</v>
      </c>
      <c r="E420" s="830" t="s">
        <v>4944</v>
      </c>
      <c r="F420" s="831">
        <v>74352</v>
      </c>
      <c r="G420" s="832">
        <v>3.03</v>
      </c>
      <c r="H420" s="829">
        <v>3.87</v>
      </c>
      <c r="I420" s="829" t="s">
        <v>322</v>
      </c>
      <c r="J420" s="1300">
        <v>3.87</v>
      </c>
      <c r="K420" s="847" t="s">
        <v>972</v>
      </c>
      <c r="L420" s="1315" t="s">
        <v>4812</v>
      </c>
      <c r="M420" s="833" t="s">
        <v>661</v>
      </c>
      <c r="N420" s="833" t="s">
        <v>352</v>
      </c>
      <c r="O420" s="833"/>
      <c r="P420" s="833"/>
      <c r="Q420" s="833" t="s">
        <v>5</v>
      </c>
      <c r="R420" s="833" t="s">
        <v>323</v>
      </c>
      <c r="S420" s="1317" t="s">
        <v>652</v>
      </c>
    </row>
    <row r="421" spans="1:19" outlineLevel="1">
      <c r="A421" s="847" t="s">
        <v>330</v>
      </c>
      <c r="B421" s="829" t="s">
        <v>4701</v>
      </c>
      <c r="C421" s="839">
        <v>43455</v>
      </c>
      <c r="D421" s="847" t="s">
        <v>4744</v>
      </c>
      <c r="E421" s="830" t="s">
        <v>4945</v>
      </c>
      <c r="F421" s="831">
        <v>74352</v>
      </c>
      <c r="G421" s="832">
        <v>3.03</v>
      </c>
      <c r="H421" s="829">
        <v>3.87</v>
      </c>
      <c r="I421" s="829" t="s">
        <v>322</v>
      </c>
      <c r="J421" s="1300">
        <v>3.87</v>
      </c>
      <c r="K421" s="847" t="s">
        <v>972</v>
      </c>
      <c r="L421" s="1315" t="s">
        <v>4812</v>
      </c>
      <c r="M421" s="833" t="s">
        <v>661</v>
      </c>
      <c r="N421" s="833" t="s">
        <v>352</v>
      </c>
      <c r="O421" s="833"/>
      <c r="P421" s="833"/>
      <c r="Q421" s="833" t="s">
        <v>5</v>
      </c>
      <c r="R421" s="833" t="s">
        <v>323</v>
      </c>
      <c r="S421" s="1317" t="s">
        <v>652</v>
      </c>
    </row>
    <row r="422" spans="1:19" outlineLevel="1" collapsed="1">
      <c r="A422" s="847" t="s">
        <v>330</v>
      </c>
      <c r="B422" s="829" t="s">
        <v>4701</v>
      </c>
      <c r="C422" s="839">
        <v>43455</v>
      </c>
      <c r="D422" s="847" t="s">
        <v>4744</v>
      </c>
      <c r="E422" s="830" t="s">
        <v>4946</v>
      </c>
      <c r="F422" s="831">
        <v>74352</v>
      </c>
      <c r="G422" s="832">
        <v>2.99</v>
      </c>
      <c r="H422" s="829">
        <v>3.82</v>
      </c>
      <c r="I422" s="829" t="s">
        <v>322</v>
      </c>
      <c r="J422" s="1300">
        <v>3.82</v>
      </c>
      <c r="K422" s="847" t="s">
        <v>972</v>
      </c>
      <c r="L422" s="1315" t="s">
        <v>4812</v>
      </c>
      <c r="M422" s="833" t="s">
        <v>661</v>
      </c>
      <c r="N422" s="833" t="s">
        <v>352</v>
      </c>
      <c r="O422" s="833"/>
      <c r="P422" s="833"/>
      <c r="Q422" s="833" t="s">
        <v>5</v>
      </c>
      <c r="R422" s="833" t="s">
        <v>323</v>
      </c>
      <c r="S422" s="1317" t="s">
        <v>652</v>
      </c>
    </row>
    <row r="423" spans="1:19" outlineLevel="1">
      <c r="A423" s="847" t="s">
        <v>330</v>
      </c>
      <c r="B423" s="829" t="s">
        <v>4701</v>
      </c>
      <c r="C423" s="839">
        <v>43446</v>
      </c>
      <c r="D423" s="847" t="s">
        <v>4947</v>
      </c>
      <c r="E423" s="830" t="s">
        <v>4948</v>
      </c>
      <c r="F423" s="831">
        <v>74352</v>
      </c>
      <c r="G423" s="832">
        <v>39.159999999999997</v>
      </c>
      <c r="H423" s="829">
        <v>50</v>
      </c>
      <c r="I423" s="829" t="s">
        <v>322</v>
      </c>
      <c r="J423" s="1300">
        <v>50</v>
      </c>
      <c r="K423" s="847" t="s">
        <v>972</v>
      </c>
      <c r="L423" s="1315" t="s">
        <v>4812</v>
      </c>
      <c r="M423" s="833" t="s">
        <v>661</v>
      </c>
      <c r="N423" s="833" t="s">
        <v>352</v>
      </c>
      <c r="O423" s="833"/>
      <c r="P423" s="833"/>
      <c r="Q423" s="833" t="s">
        <v>5</v>
      </c>
      <c r="R423" s="833" t="s">
        <v>323</v>
      </c>
      <c r="S423" s="1317" t="s">
        <v>652</v>
      </c>
    </row>
    <row r="424" spans="1:19" outlineLevel="1">
      <c r="A424" s="847" t="s">
        <v>330</v>
      </c>
      <c r="B424" s="829" t="s">
        <v>4701</v>
      </c>
      <c r="C424" s="839">
        <v>43446</v>
      </c>
      <c r="D424" s="847" t="s">
        <v>4947</v>
      </c>
      <c r="E424" s="830" t="s">
        <v>4949</v>
      </c>
      <c r="F424" s="831">
        <v>74352</v>
      </c>
      <c r="G424" s="832">
        <v>39.159999999999997</v>
      </c>
      <c r="H424" s="829">
        <v>50</v>
      </c>
      <c r="I424" s="829" t="s">
        <v>322</v>
      </c>
      <c r="J424" s="1300">
        <v>50</v>
      </c>
      <c r="K424" s="847" t="s">
        <v>972</v>
      </c>
      <c r="L424" s="1315" t="s">
        <v>4812</v>
      </c>
      <c r="M424" s="833" t="s">
        <v>661</v>
      </c>
      <c r="N424" s="833" t="s">
        <v>352</v>
      </c>
      <c r="O424" s="833"/>
      <c r="P424" s="833"/>
      <c r="Q424" s="833" t="s">
        <v>5</v>
      </c>
      <c r="R424" s="833" t="s">
        <v>323</v>
      </c>
      <c r="S424" s="1317" t="s">
        <v>652</v>
      </c>
    </row>
    <row r="425" spans="1:19" outlineLevel="1" collapsed="1">
      <c r="A425" s="847" t="s">
        <v>330</v>
      </c>
      <c r="B425" s="829" t="s">
        <v>4701</v>
      </c>
      <c r="C425" s="839">
        <v>43446</v>
      </c>
      <c r="D425" s="847" t="s">
        <v>4947</v>
      </c>
      <c r="E425" s="830" t="s">
        <v>4950</v>
      </c>
      <c r="F425" s="831">
        <v>74352</v>
      </c>
      <c r="G425" s="832">
        <v>23.49</v>
      </c>
      <c r="H425" s="829">
        <v>30</v>
      </c>
      <c r="I425" s="829" t="s">
        <v>322</v>
      </c>
      <c r="J425" s="1300">
        <v>29.99</v>
      </c>
      <c r="K425" s="847" t="s">
        <v>972</v>
      </c>
      <c r="L425" s="1315" t="s">
        <v>4812</v>
      </c>
      <c r="M425" s="833" t="s">
        <v>661</v>
      </c>
      <c r="N425" s="833" t="s">
        <v>352</v>
      </c>
      <c r="O425" s="833"/>
      <c r="P425" s="833"/>
      <c r="Q425" s="833" t="s">
        <v>5</v>
      </c>
      <c r="R425" s="833" t="s">
        <v>323</v>
      </c>
      <c r="S425" s="1317" t="s">
        <v>652</v>
      </c>
    </row>
    <row r="426" spans="1:19" outlineLevel="1" collapsed="1">
      <c r="A426" s="847" t="s">
        <v>330</v>
      </c>
      <c r="B426" s="829" t="s">
        <v>4701</v>
      </c>
      <c r="C426" s="839">
        <v>43446</v>
      </c>
      <c r="D426" s="847" t="s">
        <v>4947</v>
      </c>
      <c r="E426" s="830" t="s">
        <v>4951</v>
      </c>
      <c r="F426" s="831">
        <v>74352</v>
      </c>
      <c r="G426" s="832">
        <v>23.49</v>
      </c>
      <c r="H426" s="829">
        <v>30</v>
      </c>
      <c r="I426" s="829" t="s">
        <v>322</v>
      </c>
      <c r="J426" s="1300">
        <v>29.99</v>
      </c>
      <c r="K426" s="847" t="s">
        <v>972</v>
      </c>
      <c r="L426" s="1315" t="s">
        <v>4812</v>
      </c>
      <c r="M426" s="833" t="s">
        <v>661</v>
      </c>
      <c r="N426" s="833" t="s">
        <v>352</v>
      </c>
      <c r="O426" s="833"/>
      <c r="P426" s="833"/>
      <c r="Q426" s="833" t="s">
        <v>5</v>
      </c>
      <c r="R426" s="833" t="s">
        <v>323</v>
      </c>
      <c r="S426" s="1317" t="s">
        <v>652</v>
      </c>
    </row>
    <row r="427" spans="1:19" outlineLevel="1">
      <c r="A427" s="847" t="s">
        <v>330</v>
      </c>
      <c r="B427" s="829" t="s">
        <v>4701</v>
      </c>
      <c r="C427" s="839">
        <v>43446</v>
      </c>
      <c r="D427" s="847" t="s">
        <v>4947</v>
      </c>
      <c r="E427" s="830" t="s">
        <v>4952</v>
      </c>
      <c r="F427" s="831">
        <v>74352</v>
      </c>
      <c r="G427" s="832">
        <v>23.49</v>
      </c>
      <c r="H427" s="829">
        <v>30</v>
      </c>
      <c r="I427" s="829" t="s">
        <v>322</v>
      </c>
      <c r="J427" s="1300">
        <v>29.99</v>
      </c>
      <c r="K427" s="847" t="s">
        <v>972</v>
      </c>
      <c r="L427" s="1315" t="s">
        <v>4812</v>
      </c>
      <c r="M427" s="833" t="s">
        <v>661</v>
      </c>
      <c r="N427" s="833" t="s">
        <v>352</v>
      </c>
      <c r="O427" s="833"/>
      <c r="P427" s="833"/>
      <c r="Q427" s="833" t="s">
        <v>5</v>
      </c>
      <c r="R427" s="833" t="s">
        <v>323</v>
      </c>
      <c r="S427" s="1317" t="s">
        <v>652</v>
      </c>
    </row>
    <row r="428" spans="1:19" outlineLevel="1">
      <c r="A428" s="847" t="s">
        <v>330</v>
      </c>
      <c r="B428" s="829" t="s">
        <v>4701</v>
      </c>
      <c r="C428" s="839">
        <v>43446</v>
      </c>
      <c r="D428" s="847" t="s">
        <v>4947</v>
      </c>
      <c r="E428" s="830" t="s">
        <v>4953</v>
      </c>
      <c r="F428" s="831">
        <v>74352</v>
      </c>
      <c r="G428" s="832">
        <v>15.66</v>
      </c>
      <c r="H428" s="829">
        <v>20</v>
      </c>
      <c r="I428" s="829" t="s">
        <v>322</v>
      </c>
      <c r="J428" s="1300">
        <v>20</v>
      </c>
      <c r="K428" s="847" t="s">
        <v>972</v>
      </c>
      <c r="L428" s="1315" t="s">
        <v>4812</v>
      </c>
      <c r="M428" s="833" t="s">
        <v>661</v>
      </c>
      <c r="N428" s="833" t="s">
        <v>352</v>
      </c>
      <c r="O428" s="833"/>
      <c r="P428" s="833"/>
      <c r="Q428" s="833" t="s">
        <v>5</v>
      </c>
      <c r="R428" s="833" t="s">
        <v>323</v>
      </c>
      <c r="S428" s="1317" t="s">
        <v>652</v>
      </c>
    </row>
    <row r="429" spans="1:19" outlineLevel="1">
      <c r="A429" s="847" t="s">
        <v>330</v>
      </c>
      <c r="B429" s="829" t="s">
        <v>4701</v>
      </c>
      <c r="C429" s="839">
        <v>43446</v>
      </c>
      <c r="D429" s="847" t="s">
        <v>4947</v>
      </c>
      <c r="E429" s="830" t="s">
        <v>4954</v>
      </c>
      <c r="F429" s="831">
        <v>74352</v>
      </c>
      <c r="G429" s="832">
        <v>15.66</v>
      </c>
      <c r="H429" s="829">
        <v>20</v>
      </c>
      <c r="I429" s="829" t="s">
        <v>322</v>
      </c>
      <c r="J429" s="1300">
        <v>20</v>
      </c>
      <c r="K429" s="847" t="s">
        <v>972</v>
      </c>
      <c r="L429" s="1315" t="s">
        <v>4812</v>
      </c>
      <c r="M429" s="833" t="s">
        <v>661</v>
      </c>
      <c r="N429" s="833" t="s">
        <v>352</v>
      </c>
      <c r="O429" s="833"/>
      <c r="P429" s="833"/>
      <c r="Q429" s="833" t="s">
        <v>5</v>
      </c>
      <c r="R429" s="833" t="s">
        <v>323</v>
      </c>
      <c r="S429" s="1317" t="s">
        <v>652</v>
      </c>
    </row>
    <row r="430" spans="1:19" outlineLevel="1">
      <c r="A430" s="847" t="s">
        <v>330</v>
      </c>
      <c r="B430" s="829" t="s">
        <v>4701</v>
      </c>
      <c r="C430" s="839">
        <v>43446</v>
      </c>
      <c r="D430" s="847" t="s">
        <v>4947</v>
      </c>
      <c r="E430" s="830" t="s">
        <v>4955</v>
      </c>
      <c r="F430" s="831">
        <v>74352</v>
      </c>
      <c r="G430" s="832">
        <v>7.83</v>
      </c>
      <c r="H430" s="829">
        <v>10</v>
      </c>
      <c r="I430" s="829" t="s">
        <v>322</v>
      </c>
      <c r="J430" s="1300">
        <v>10</v>
      </c>
      <c r="K430" s="847" t="s">
        <v>972</v>
      </c>
      <c r="L430" s="1315" t="s">
        <v>4812</v>
      </c>
      <c r="M430" s="833" t="s">
        <v>661</v>
      </c>
      <c r="N430" s="833" t="s">
        <v>352</v>
      </c>
      <c r="O430" s="833"/>
      <c r="P430" s="833"/>
      <c r="Q430" s="833" t="s">
        <v>5</v>
      </c>
      <c r="R430" s="833" t="s">
        <v>323</v>
      </c>
      <c r="S430" s="1317" t="s">
        <v>652</v>
      </c>
    </row>
    <row r="431" spans="1:19" outlineLevel="1">
      <c r="A431" s="847" t="s">
        <v>330</v>
      </c>
      <c r="B431" s="829" t="s">
        <v>4701</v>
      </c>
      <c r="C431" s="839">
        <v>43446</v>
      </c>
      <c r="D431" s="847" t="s">
        <v>4947</v>
      </c>
      <c r="E431" s="830" t="s">
        <v>4956</v>
      </c>
      <c r="F431" s="831">
        <v>74352</v>
      </c>
      <c r="G431" s="832">
        <v>9.5500000000000007</v>
      </c>
      <c r="H431" s="829">
        <v>12.2</v>
      </c>
      <c r="I431" s="829" t="s">
        <v>322</v>
      </c>
      <c r="J431" s="1300">
        <v>12.19</v>
      </c>
      <c r="K431" s="847" t="s">
        <v>972</v>
      </c>
      <c r="L431" s="1315" t="s">
        <v>4812</v>
      </c>
      <c r="M431" s="833" t="s">
        <v>661</v>
      </c>
      <c r="N431" s="833" t="s">
        <v>352</v>
      </c>
      <c r="O431" s="833"/>
      <c r="P431" s="833"/>
      <c r="Q431" s="833" t="s">
        <v>5</v>
      </c>
      <c r="R431" s="833" t="s">
        <v>323</v>
      </c>
      <c r="S431" s="1317" t="s">
        <v>652</v>
      </c>
    </row>
    <row r="432" spans="1:19" outlineLevel="1">
      <c r="A432" s="847" t="s">
        <v>330</v>
      </c>
      <c r="B432" s="829" t="s">
        <v>4701</v>
      </c>
      <c r="C432" s="839">
        <v>43446</v>
      </c>
      <c r="D432" s="847" t="s">
        <v>4947</v>
      </c>
      <c r="E432" s="830" t="s">
        <v>4957</v>
      </c>
      <c r="F432" s="831">
        <v>74352</v>
      </c>
      <c r="G432" s="832">
        <v>39.17</v>
      </c>
      <c r="H432" s="829">
        <v>50.02</v>
      </c>
      <c r="I432" s="829" t="s">
        <v>322</v>
      </c>
      <c r="J432" s="1300">
        <v>50.02</v>
      </c>
      <c r="K432" s="847" t="s">
        <v>972</v>
      </c>
      <c r="L432" s="1315" t="s">
        <v>4812</v>
      </c>
      <c r="M432" s="833" t="s">
        <v>661</v>
      </c>
      <c r="N432" s="833" t="s">
        <v>352</v>
      </c>
      <c r="O432" s="833"/>
      <c r="P432" s="833"/>
      <c r="Q432" s="833" t="s">
        <v>5</v>
      </c>
      <c r="R432" s="833" t="s">
        <v>323</v>
      </c>
      <c r="S432" s="1317" t="s">
        <v>652</v>
      </c>
    </row>
    <row r="433" spans="1:19" outlineLevel="1">
      <c r="A433" s="847" t="s">
        <v>330</v>
      </c>
      <c r="B433" s="829" t="s">
        <v>4701</v>
      </c>
      <c r="C433" s="839">
        <v>43446</v>
      </c>
      <c r="D433" s="847" t="s">
        <v>4947</v>
      </c>
      <c r="E433" s="830" t="s">
        <v>4958</v>
      </c>
      <c r="F433" s="831">
        <v>74352</v>
      </c>
      <c r="G433" s="832">
        <v>10.4</v>
      </c>
      <c r="H433" s="829">
        <v>13.28</v>
      </c>
      <c r="I433" s="829" t="s">
        <v>322</v>
      </c>
      <c r="J433" s="1300">
        <v>13.28</v>
      </c>
      <c r="K433" s="847" t="s">
        <v>972</v>
      </c>
      <c r="L433" s="1315" t="s">
        <v>4812</v>
      </c>
      <c r="M433" s="833" t="s">
        <v>661</v>
      </c>
      <c r="N433" s="833" t="s">
        <v>352</v>
      </c>
      <c r="O433" s="833"/>
      <c r="P433" s="833"/>
      <c r="Q433" s="833" t="s">
        <v>5</v>
      </c>
      <c r="R433" s="833" t="s">
        <v>323</v>
      </c>
      <c r="S433" s="1317" t="s">
        <v>652</v>
      </c>
    </row>
    <row r="434" spans="1:19" outlineLevel="1">
      <c r="A434" s="847" t="s">
        <v>330</v>
      </c>
      <c r="B434" s="829" t="s">
        <v>4701</v>
      </c>
      <c r="C434" s="839">
        <v>43446</v>
      </c>
      <c r="D434" s="847" t="s">
        <v>4959</v>
      </c>
      <c r="E434" s="830" t="s">
        <v>4960</v>
      </c>
      <c r="F434" s="831">
        <v>74352</v>
      </c>
      <c r="G434" s="832">
        <v>39.159999999999997</v>
      </c>
      <c r="H434" s="829">
        <v>50</v>
      </c>
      <c r="I434" s="829" t="s">
        <v>322</v>
      </c>
      <c r="J434" s="1300">
        <v>50</v>
      </c>
      <c r="K434" s="847" t="s">
        <v>972</v>
      </c>
      <c r="L434" s="1315" t="s">
        <v>4812</v>
      </c>
      <c r="M434" s="833" t="s">
        <v>661</v>
      </c>
      <c r="N434" s="833" t="s">
        <v>352</v>
      </c>
      <c r="O434" s="833"/>
      <c r="P434" s="833"/>
      <c r="Q434" s="833" t="s">
        <v>5</v>
      </c>
      <c r="R434" s="833" t="s">
        <v>323</v>
      </c>
      <c r="S434" s="1317" t="s">
        <v>652</v>
      </c>
    </row>
    <row r="435" spans="1:19" outlineLevel="1">
      <c r="A435" s="847" t="s">
        <v>330</v>
      </c>
      <c r="B435" s="829" t="s">
        <v>4701</v>
      </c>
      <c r="C435" s="839">
        <v>43446</v>
      </c>
      <c r="D435" s="847" t="s">
        <v>4959</v>
      </c>
      <c r="E435" s="830" t="s">
        <v>4961</v>
      </c>
      <c r="F435" s="831">
        <v>74352</v>
      </c>
      <c r="G435" s="832">
        <v>39.159999999999997</v>
      </c>
      <c r="H435" s="829">
        <v>50</v>
      </c>
      <c r="I435" s="829" t="s">
        <v>322</v>
      </c>
      <c r="J435" s="1300">
        <v>50</v>
      </c>
      <c r="K435" s="847" t="s">
        <v>972</v>
      </c>
      <c r="L435" s="1315" t="s">
        <v>4812</v>
      </c>
      <c r="M435" s="833" t="s">
        <v>661</v>
      </c>
      <c r="N435" s="833" t="s">
        <v>352</v>
      </c>
      <c r="O435" s="833"/>
      <c r="P435" s="833"/>
      <c r="Q435" s="833" t="s">
        <v>5</v>
      </c>
      <c r="R435" s="833" t="s">
        <v>323</v>
      </c>
      <c r="S435" s="1317" t="s">
        <v>652</v>
      </c>
    </row>
    <row r="436" spans="1:19" outlineLevel="1" collapsed="1">
      <c r="A436" s="847" t="s">
        <v>330</v>
      </c>
      <c r="B436" s="829" t="s">
        <v>4701</v>
      </c>
      <c r="C436" s="839">
        <v>43446</v>
      </c>
      <c r="D436" s="847" t="s">
        <v>4959</v>
      </c>
      <c r="E436" s="830" t="s">
        <v>4962</v>
      </c>
      <c r="F436" s="831">
        <v>74352</v>
      </c>
      <c r="G436" s="832">
        <v>23.49</v>
      </c>
      <c r="H436" s="829">
        <v>30</v>
      </c>
      <c r="I436" s="829" t="s">
        <v>322</v>
      </c>
      <c r="J436" s="1300">
        <v>29.99</v>
      </c>
      <c r="K436" s="847" t="s">
        <v>972</v>
      </c>
      <c r="L436" s="1315" t="s">
        <v>4812</v>
      </c>
      <c r="M436" s="833" t="s">
        <v>661</v>
      </c>
      <c r="N436" s="833" t="s">
        <v>352</v>
      </c>
      <c r="O436" s="833"/>
      <c r="P436" s="833"/>
      <c r="Q436" s="833" t="s">
        <v>5</v>
      </c>
      <c r="R436" s="833" t="s">
        <v>323</v>
      </c>
      <c r="S436" s="1317" t="s">
        <v>652</v>
      </c>
    </row>
    <row r="437" spans="1:19" outlineLevel="1">
      <c r="A437" s="847" t="s">
        <v>330</v>
      </c>
      <c r="B437" s="829" t="s">
        <v>4701</v>
      </c>
      <c r="C437" s="839">
        <v>43446</v>
      </c>
      <c r="D437" s="847" t="s">
        <v>4959</v>
      </c>
      <c r="E437" s="830" t="s">
        <v>4963</v>
      </c>
      <c r="F437" s="831">
        <v>74352</v>
      </c>
      <c r="G437" s="832">
        <v>23.49</v>
      </c>
      <c r="H437" s="829">
        <v>30</v>
      </c>
      <c r="I437" s="829" t="s">
        <v>322</v>
      </c>
      <c r="J437" s="1300">
        <v>29.99</v>
      </c>
      <c r="K437" s="847" t="s">
        <v>972</v>
      </c>
      <c r="L437" s="1315" t="s">
        <v>4812</v>
      </c>
      <c r="M437" s="833" t="s">
        <v>661</v>
      </c>
      <c r="N437" s="833" t="s">
        <v>352</v>
      </c>
      <c r="O437" s="833"/>
      <c r="P437" s="833"/>
      <c r="Q437" s="833" t="s">
        <v>5</v>
      </c>
      <c r="R437" s="833" t="s">
        <v>323</v>
      </c>
      <c r="S437" s="1317" t="s">
        <v>652</v>
      </c>
    </row>
    <row r="438" spans="1:19" outlineLevel="1">
      <c r="A438" s="847" t="s">
        <v>330</v>
      </c>
      <c r="B438" s="829" t="s">
        <v>4701</v>
      </c>
      <c r="C438" s="839">
        <v>43446</v>
      </c>
      <c r="D438" s="847" t="s">
        <v>4959</v>
      </c>
      <c r="E438" s="830" t="s">
        <v>4964</v>
      </c>
      <c r="F438" s="831">
        <v>74352</v>
      </c>
      <c r="G438" s="832">
        <v>23.49</v>
      </c>
      <c r="H438" s="829">
        <v>30</v>
      </c>
      <c r="I438" s="829" t="s">
        <v>322</v>
      </c>
      <c r="J438" s="1300">
        <v>29.99</v>
      </c>
      <c r="K438" s="847" t="s">
        <v>972</v>
      </c>
      <c r="L438" s="1315" t="s">
        <v>4812</v>
      </c>
      <c r="M438" s="833" t="s">
        <v>661</v>
      </c>
      <c r="N438" s="833" t="s">
        <v>352</v>
      </c>
      <c r="O438" s="833"/>
      <c r="P438" s="833"/>
      <c r="Q438" s="833" t="s">
        <v>5</v>
      </c>
      <c r="R438" s="833" t="s">
        <v>323</v>
      </c>
      <c r="S438" s="1317" t="s">
        <v>652</v>
      </c>
    </row>
    <row r="439" spans="1:19" outlineLevel="1" collapsed="1">
      <c r="A439" s="847" t="s">
        <v>330</v>
      </c>
      <c r="B439" s="829" t="s">
        <v>4701</v>
      </c>
      <c r="C439" s="839">
        <v>43446</v>
      </c>
      <c r="D439" s="847" t="s">
        <v>4959</v>
      </c>
      <c r="E439" s="830" t="s">
        <v>4965</v>
      </c>
      <c r="F439" s="831">
        <v>74352</v>
      </c>
      <c r="G439" s="832">
        <v>15.66</v>
      </c>
      <c r="H439" s="829">
        <v>20</v>
      </c>
      <c r="I439" s="829" t="s">
        <v>322</v>
      </c>
      <c r="J439" s="1300">
        <v>20</v>
      </c>
      <c r="K439" s="847" t="s">
        <v>972</v>
      </c>
      <c r="L439" s="1315" t="s">
        <v>4812</v>
      </c>
      <c r="M439" s="833" t="s">
        <v>661</v>
      </c>
      <c r="N439" s="833" t="s">
        <v>352</v>
      </c>
      <c r="O439" s="833"/>
      <c r="P439" s="833"/>
      <c r="Q439" s="833" t="s">
        <v>5</v>
      </c>
      <c r="R439" s="833" t="s">
        <v>323</v>
      </c>
      <c r="S439" s="1317" t="s">
        <v>652</v>
      </c>
    </row>
    <row r="440" spans="1:19" outlineLevel="1">
      <c r="A440" s="847" t="s">
        <v>330</v>
      </c>
      <c r="B440" s="829" t="s">
        <v>4701</v>
      </c>
      <c r="C440" s="839">
        <v>43446</v>
      </c>
      <c r="D440" s="847" t="s">
        <v>4959</v>
      </c>
      <c r="E440" s="830" t="s">
        <v>4966</v>
      </c>
      <c r="F440" s="831">
        <v>74352</v>
      </c>
      <c r="G440" s="832">
        <v>15.66</v>
      </c>
      <c r="H440" s="829">
        <v>20</v>
      </c>
      <c r="I440" s="829" t="s">
        <v>322</v>
      </c>
      <c r="J440" s="1300">
        <v>20</v>
      </c>
      <c r="K440" s="847" t="s">
        <v>972</v>
      </c>
      <c r="L440" s="1315" t="s">
        <v>4812</v>
      </c>
      <c r="M440" s="833" t="s">
        <v>661</v>
      </c>
      <c r="N440" s="833" t="s">
        <v>352</v>
      </c>
      <c r="O440" s="833"/>
      <c r="P440" s="833"/>
      <c r="Q440" s="833" t="s">
        <v>5</v>
      </c>
      <c r="R440" s="833" t="s">
        <v>323</v>
      </c>
      <c r="S440" s="1317" t="s">
        <v>652</v>
      </c>
    </row>
    <row r="441" spans="1:19" outlineLevel="1">
      <c r="A441" s="847" t="s">
        <v>330</v>
      </c>
      <c r="B441" s="829" t="s">
        <v>4701</v>
      </c>
      <c r="C441" s="839">
        <v>43446</v>
      </c>
      <c r="D441" s="847" t="s">
        <v>4959</v>
      </c>
      <c r="E441" s="830" t="s">
        <v>4967</v>
      </c>
      <c r="F441" s="831">
        <v>74352</v>
      </c>
      <c r="G441" s="832">
        <v>7.83</v>
      </c>
      <c r="H441" s="829">
        <v>10</v>
      </c>
      <c r="I441" s="829" t="s">
        <v>322</v>
      </c>
      <c r="J441" s="1300">
        <v>10</v>
      </c>
      <c r="K441" s="847" t="s">
        <v>972</v>
      </c>
      <c r="L441" s="1315" t="s">
        <v>4812</v>
      </c>
      <c r="M441" s="833" t="s">
        <v>661</v>
      </c>
      <c r="N441" s="833" t="s">
        <v>352</v>
      </c>
      <c r="O441" s="833"/>
      <c r="P441" s="833"/>
      <c r="Q441" s="833" t="s">
        <v>5</v>
      </c>
      <c r="R441" s="833" t="s">
        <v>323</v>
      </c>
      <c r="S441" s="1317" t="s">
        <v>652</v>
      </c>
    </row>
    <row r="442" spans="1:19" outlineLevel="1" collapsed="1">
      <c r="A442" s="847" t="s">
        <v>330</v>
      </c>
      <c r="B442" s="829" t="s">
        <v>4701</v>
      </c>
      <c r="C442" s="839">
        <v>43446</v>
      </c>
      <c r="D442" s="847" t="s">
        <v>4959</v>
      </c>
      <c r="E442" s="830" t="s">
        <v>4968</v>
      </c>
      <c r="F442" s="831">
        <v>74352</v>
      </c>
      <c r="G442" s="832">
        <v>10.06</v>
      </c>
      <c r="H442" s="829">
        <v>12.85</v>
      </c>
      <c r="I442" s="829" t="s">
        <v>322</v>
      </c>
      <c r="J442" s="1300">
        <v>12.85</v>
      </c>
      <c r="K442" s="847" t="s">
        <v>972</v>
      </c>
      <c r="L442" s="1315" t="s">
        <v>4812</v>
      </c>
      <c r="M442" s="833" t="s">
        <v>661</v>
      </c>
      <c r="N442" s="833" t="s">
        <v>352</v>
      </c>
      <c r="O442" s="833"/>
      <c r="P442" s="833"/>
      <c r="Q442" s="833" t="s">
        <v>5</v>
      </c>
      <c r="R442" s="833" t="s">
        <v>323</v>
      </c>
      <c r="S442" s="1317" t="s">
        <v>652</v>
      </c>
    </row>
    <row r="443" spans="1:19" outlineLevel="1">
      <c r="A443" s="847" t="s">
        <v>330</v>
      </c>
      <c r="B443" s="829" t="s">
        <v>4701</v>
      </c>
      <c r="C443" s="839">
        <v>43446</v>
      </c>
      <c r="D443" s="847" t="s">
        <v>4959</v>
      </c>
      <c r="E443" s="830" t="s">
        <v>4969</v>
      </c>
      <c r="F443" s="831">
        <v>74352</v>
      </c>
      <c r="G443" s="832">
        <v>39.67</v>
      </c>
      <c r="H443" s="829">
        <v>50.65</v>
      </c>
      <c r="I443" s="829" t="s">
        <v>322</v>
      </c>
      <c r="J443" s="1300">
        <v>50.66</v>
      </c>
      <c r="K443" s="847" t="s">
        <v>972</v>
      </c>
      <c r="L443" s="1315" t="s">
        <v>4812</v>
      </c>
      <c r="M443" s="833" t="s">
        <v>661</v>
      </c>
      <c r="N443" s="833" t="s">
        <v>352</v>
      </c>
      <c r="O443" s="833"/>
      <c r="P443" s="833"/>
      <c r="Q443" s="833" t="s">
        <v>5</v>
      </c>
      <c r="R443" s="833" t="s">
        <v>323</v>
      </c>
      <c r="S443" s="1317" t="s">
        <v>652</v>
      </c>
    </row>
    <row r="444" spans="1:19" outlineLevel="1">
      <c r="A444" s="847" t="s">
        <v>330</v>
      </c>
      <c r="B444" s="829" t="s">
        <v>4701</v>
      </c>
      <c r="C444" s="839">
        <v>43446</v>
      </c>
      <c r="D444" s="847" t="s">
        <v>4959</v>
      </c>
      <c r="E444" s="830" t="s">
        <v>4970</v>
      </c>
      <c r="F444" s="831">
        <v>74352</v>
      </c>
      <c r="G444" s="832">
        <v>32.630000000000003</v>
      </c>
      <c r="H444" s="829">
        <v>41.67</v>
      </c>
      <c r="I444" s="829" t="s">
        <v>322</v>
      </c>
      <c r="J444" s="1300">
        <v>41.67</v>
      </c>
      <c r="K444" s="847" t="s">
        <v>972</v>
      </c>
      <c r="L444" s="1315" t="s">
        <v>4812</v>
      </c>
      <c r="M444" s="833" t="s">
        <v>661</v>
      </c>
      <c r="N444" s="833" t="s">
        <v>352</v>
      </c>
      <c r="O444" s="833"/>
      <c r="P444" s="833"/>
      <c r="Q444" s="833" t="s">
        <v>5</v>
      </c>
      <c r="R444" s="833" t="s">
        <v>323</v>
      </c>
      <c r="S444" s="1317" t="s">
        <v>652</v>
      </c>
    </row>
    <row r="445" spans="1:19" outlineLevel="1">
      <c r="A445" s="847" t="s">
        <v>330</v>
      </c>
      <c r="B445" s="829" t="s">
        <v>4701</v>
      </c>
      <c r="C445" s="839">
        <v>43438</v>
      </c>
      <c r="D445" s="847" t="s">
        <v>4719</v>
      </c>
      <c r="E445" s="830" t="s">
        <v>4971</v>
      </c>
      <c r="F445" s="831">
        <v>74352</v>
      </c>
      <c r="G445" s="832">
        <v>35.880000000000003</v>
      </c>
      <c r="H445" s="829">
        <v>45.82</v>
      </c>
      <c r="I445" s="829" t="s">
        <v>322</v>
      </c>
      <c r="J445" s="1300">
        <v>45.82</v>
      </c>
      <c r="K445" s="847" t="s">
        <v>895</v>
      </c>
      <c r="L445" s="1315" t="s">
        <v>4972</v>
      </c>
      <c r="M445" s="833" t="s">
        <v>661</v>
      </c>
      <c r="N445" s="833" t="s">
        <v>352</v>
      </c>
      <c r="O445" s="833"/>
      <c r="P445" s="833"/>
      <c r="Q445" s="833" t="s">
        <v>5</v>
      </c>
      <c r="R445" s="833" t="s">
        <v>323</v>
      </c>
      <c r="S445" s="1317" t="s">
        <v>652</v>
      </c>
    </row>
    <row r="446" spans="1:19">
      <c r="A446" s="847" t="s">
        <v>330</v>
      </c>
      <c r="B446" s="829" t="s">
        <v>4701</v>
      </c>
      <c r="C446" s="839">
        <v>43453</v>
      </c>
      <c r="D446" s="847" t="s">
        <v>4936</v>
      </c>
      <c r="E446" s="830" t="s">
        <v>4973</v>
      </c>
      <c r="F446" s="831">
        <v>74352</v>
      </c>
      <c r="G446" s="832">
        <v>363.38</v>
      </c>
      <c r="H446" s="829">
        <v>464</v>
      </c>
      <c r="I446" s="829" t="s">
        <v>322</v>
      </c>
      <c r="J446" s="1300">
        <v>464.01</v>
      </c>
      <c r="K446" s="847" t="s">
        <v>895</v>
      </c>
      <c r="L446" s="1315" t="s">
        <v>4972</v>
      </c>
      <c r="M446" s="833" t="s">
        <v>661</v>
      </c>
      <c r="N446" s="833" t="s">
        <v>352</v>
      </c>
      <c r="O446" s="833"/>
      <c r="P446" s="833"/>
      <c r="Q446" s="833" t="s">
        <v>5</v>
      </c>
      <c r="R446" s="833" t="s">
        <v>323</v>
      </c>
      <c r="S446" s="1317" t="s">
        <v>652</v>
      </c>
    </row>
    <row r="447" spans="1:19" outlineLevel="1">
      <c r="A447" s="847" t="s">
        <v>330</v>
      </c>
      <c r="B447" s="829" t="s">
        <v>4701</v>
      </c>
      <c r="C447" s="839">
        <v>43465</v>
      </c>
      <c r="D447" s="847" t="s">
        <v>4974</v>
      </c>
      <c r="E447" s="830" t="s">
        <v>4975</v>
      </c>
      <c r="F447" s="831">
        <v>74352</v>
      </c>
      <c r="G447" s="832">
        <v>147.16999999999999</v>
      </c>
      <c r="H447" s="829">
        <v>187.92</v>
      </c>
      <c r="I447" s="829" t="s">
        <v>322</v>
      </c>
      <c r="J447" s="1300">
        <v>187.92</v>
      </c>
      <c r="K447" s="847" t="s">
        <v>895</v>
      </c>
      <c r="L447" s="1315" t="s">
        <v>4972</v>
      </c>
      <c r="M447" s="833" t="s">
        <v>661</v>
      </c>
      <c r="N447" s="833" t="s">
        <v>352</v>
      </c>
      <c r="O447" s="833"/>
      <c r="P447" s="833"/>
      <c r="Q447" s="833" t="s">
        <v>5</v>
      </c>
      <c r="R447" s="833" t="s">
        <v>323</v>
      </c>
      <c r="S447" s="1317" t="s">
        <v>652</v>
      </c>
    </row>
    <row r="448" spans="1:19" outlineLevel="1">
      <c r="A448" s="842" t="s">
        <v>647</v>
      </c>
      <c r="B448" s="842"/>
      <c r="C448" s="842"/>
      <c r="D448" s="842"/>
      <c r="E448" s="843"/>
      <c r="F448" s="844"/>
      <c r="G448" s="845">
        <f>SUM(G413:G447)</f>
        <v>1195.5900000000001</v>
      </c>
      <c r="H448" s="846">
        <f>SUM(H413:H447)</f>
        <v>1526.72</v>
      </c>
      <c r="I448" s="842"/>
      <c r="J448" s="1316"/>
      <c r="K448" s="842"/>
      <c r="L448" s="843"/>
      <c r="M448" s="842"/>
      <c r="N448" s="842"/>
      <c r="O448" s="842"/>
      <c r="P448" s="842"/>
      <c r="Q448" s="842"/>
      <c r="R448" s="842"/>
      <c r="S448" s="842"/>
    </row>
    <row r="449" spans="1:19">
      <c r="A449" s="847" t="s">
        <v>297</v>
      </c>
      <c r="B449" s="829" t="s">
        <v>4701</v>
      </c>
      <c r="C449" s="839">
        <v>43451</v>
      </c>
      <c r="D449" s="847" t="s">
        <v>4976</v>
      </c>
      <c r="E449" s="830" t="s">
        <v>4977</v>
      </c>
      <c r="F449" s="831">
        <v>74340</v>
      </c>
      <c r="G449" s="832">
        <v>66.569999999999993</v>
      </c>
      <c r="H449" s="829">
        <v>85</v>
      </c>
      <c r="I449" s="829" t="s">
        <v>322</v>
      </c>
      <c r="J449" s="1300">
        <v>85</v>
      </c>
      <c r="K449" s="847" t="s">
        <v>865</v>
      </c>
      <c r="L449" s="1315" t="s">
        <v>4843</v>
      </c>
      <c r="M449" s="833" t="s">
        <v>665</v>
      </c>
      <c r="N449" s="833" t="s">
        <v>352</v>
      </c>
      <c r="O449" s="833" t="s">
        <v>2952</v>
      </c>
      <c r="P449" s="833"/>
      <c r="Q449" s="833" t="s">
        <v>5</v>
      </c>
      <c r="R449" s="833" t="s">
        <v>323</v>
      </c>
      <c r="S449" s="1317" t="s">
        <v>652</v>
      </c>
    </row>
    <row r="450" spans="1:19" outlineLevel="1">
      <c r="A450" s="847" t="s">
        <v>297</v>
      </c>
      <c r="B450" s="829" t="s">
        <v>4701</v>
      </c>
      <c r="C450" s="839">
        <v>43453</v>
      </c>
      <c r="D450" s="847" t="s">
        <v>4905</v>
      </c>
      <c r="E450" s="830" t="s">
        <v>4978</v>
      </c>
      <c r="F450" s="831">
        <v>74352</v>
      </c>
      <c r="G450" s="832">
        <v>279.58</v>
      </c>
      <c r="H450" s="829">
        <v>357</v>
      </c>
      <c r="I450" s="829" t="s">
        <v>322</v>
      </c>
      <c r="J450" s="1300">
        <v>357</v>
      </c>
      <c r="K450" s="847" t="s">
        <v>901</v>
      </c>
      <c r="L450" s="1315" t="s">
        <v>4979</v>
      </c>
      <c r="M450" s="833" t="s">
        <v>661</v>
      </c>
      <c r="N450" s="833" t="s">
        <v>352</v>
      </c>
      <c r="O450" s="833"/>
      <c r="P450" s="833"/>
      <c r="Q450" s="833" t="s">
        <v>5</v>
      </c>
      <c r="R450" s="833" t="s">
        <v>323</v>
      </c>
      <c r="S450" s="1317" t="s">
        <v>652</v>
      </c>
    </row>
    <row r="451" spans="1:19">
      <c r="A451" s="842" t="s">
        <v>647</v>
      </c>
      <c r="B451" s="842"/>
      <c r="C451" s="842"/>
      <c r="D451" s="842"/>
      <c r="E451" s="843"/>
      <c r="F451" s="844"/>
      <c r="G451" s="845">
        <f>SUM(G449:G450)</f>
        <v>346.15</v>
      </c>
      <c r="H451" s="846">
        <f>SUM(H449:H450)</f>
        <v>442</v>
      </c>
      <c r="I451" s="842"/>
      <c r="J451" s="1316"/>
      <c r="K451" s="842"/>
      <c r="L451" s="843"/>
      <c r="M451" s="842"/>
      <c r="N451" s="842"/>
      <c r="O451" s="842"/>
      <c r="P451" s="842"/>
      <c r="Q451" s="842"/>
      <c r="R451" s="842"/>
      <c r="S451" s="842"/>
    </row>
    <row r="452" spans="1:19" outlineLevel="1">
      <c r="A452" s="847" t="s">
        <v>332</v>
      </c>
      <c r="B452" s="829" t="s">
        <v>4237</v>
      </c>
      <c r="C452" s="839" t="s">
        <v>4688</v>
      </c>
      <c r="D452" s="1319" t="s">
        <v>5057</v>
      </c>
      <c r="E452" s="1280" t="s">
        <v>5064</v>
      </c>
      <c r="F452" s="831">
        <v>73724</v>
      </c>
      <c r="G452" s="832">
        <v>-6094.0153898305098</v>
      </c>
      <c r="H452" s="1309">
        <v>-6094.0153898305098</v>
      </c>
      <c r="I452" s="829" t="s">
        <v>60</v>
      </c>
      <c r="J452" s="1300">
        <v>-7795.9</v>
      </c>
      <c r="K452" s="1321" t="s">
        <v>922</v>
      </c>
      <c r="L452" s="840"/>
      <c r="M452" s="833" t="s">
        <v>645</v>
      </c>
      <c r="N452" s="833" t="s">
        <v>352</v>
      </c>
      <c r="O452" s="833"/>
      <c r="P452" s="833"/>
      <c r="Q452" s="833" t="s">
        <v>22</v>
      </c>
      <c r="R452" s="833" t="s">
        <v>323</v>
      </c>
      <c r="S452" s="1317" t="s">
        <v>652</v>
      </c>
    </row>
    <row r="453" spans="1:19" outlineLevel="1">
      <c r="A453" s="847" t="s">
        <v>332</v>
      </c>
      <c r="B453" s="829" t="s">
        <v>4237</v>
      </c>
      <c r="C453" s="839">
        <v>43434</v>
      </c>
      <c r="D453" s="847" t="s">
        <v>5063</v>
      </c>
      <c r="E453" s="830" t="s">
        <v>4697</v>
      </c>
      <c r="F453" s="831">
        <v>74204</v>
      </c>
      <c r="G453" s="832">
        <v>5584.44</v>
      </c>
      <c r="H453" s="829">
        <v>5584.44</v>
      </c>
      <c r="I453" s="829" t="s">
        <v>60</v>
      </c>
      <c r="J453" s="1300">
        <v>7144.18</v>
      </c>
      <c r="K453" s="847" t="s">
        <v>922</v>
      </c>
      <c r="L453" s="1315" t="s">
        <v>4982</v>
      </c>
      <c r="M453" s="833" t="s">
        <v>645</v>
      </c>
      <c r="N453" s="833" t="s">
        <v>352</v>
      </c>
      <c r="O453" s="833"/>
      <c r="P453" s="833"/>
      <c r="Q453" s="833" t="s">
        <v>22</v>
      </c>
      <c r="R453" s="833" t="s">
        <v>323</v>
      </c>
      <c r="S453" s="1317" t="s">
        <v>652</v>
      </c>
    </row>
    <row r="454" spans="1:19" outlineLevel="1">
      <c r="A454" s="847" t="s">
        <v>332</v>
      </c>
      <c r="B454" s="829" t="s">
        <v>4701</v>
      </c>
      <c r="C454" s="839">
        <v>43465</v>
      </c>
      <c r="D454" s="847" t="s">
        <v>4980</v>
      </c>
      <c r="E454" s="830" t="s">
        <v>4981</v>
      </c>
      <c r="F454" s="831">
        <v>74520</v>
      </c>
      <c r="G454" s="832">
        <v>9821.57</v>
      </c>
      <c r="H454" s="829">
        <v>9821.57</v>
      </c>
      <c r="I454" s="829" t="s">
        <v>60</v>
      </c>
      <c r="J454" s="1300">
        <v>12541.34</v>
      </c>
      <c r="K454" s="847" t="s">
        <v>922</v>
      </c>
      <c r="L454" s="1315" t="s">
        <v>4982</v>
      </c>
      <c r="M454" s="833" t="s">
        <v>645</v>
      </c>
      <c r="N454" s="833" t="s">
        <v>352</v>
      </c>
      <c r="O454" s="833"/>
      <c r="P454" s="833"/>
      <c r="Q454" s="833" t="s">
        <v>22</v>
      </c>
      <c r="R454" s="833" t="s">
        <v>323</v>
      </c>
      <c r="S454" s="1317" t="s">
        <v>652</v>
      </c>
    </row>
    <row r="455" spans="1:19" outlineLevel="1">
      <c r="A455" s="1278" t="s">
        <v>332</v>
      </c>
      <c r="B455" s="829" t="s">
        <v>4701</v>
      </c>
      <c r="C455" s="839">
        <v>43465</v>
      </c>
      <c r="D455" s="1278" t="s">
        <v>4686</v>
      </c>
      <c r="E455" s="1280" t="s">
        <v>5076</v>
      </c>
      <c r="F455" s="831">
        <v>74520</v>
      </c>
      <c r="G455" s="832">
        <f>-H455</f>
        <v>-7056.6940510056174</v>
      </c>
      <c r="H455" s="1309">
        <f>-J455/1.276918049</f>
        <v>7056.6940510056174</v>
      </c>
      <c r="I455" s="829" t="s">
        <v>60</v>
      </c>
      <c r="J455" s="1300">
        <v>-9010.82</v>
      </c>
      <c r="K455" s="847" t="s">
        <v>922</v>
      </c>
      <c r="L455" s="1315" t="s">
        <v>4982</v>
      </c>
      <c r="M455" s="833" t="s">
        <v>645</v>
      </c>
      <c r="N455" s="833" t="s">
        <v>352</v>
      </c>
      <c r="O455" s="833"/>
      <c r="P455" s="833"/>
      <c r="Q455" s="833" t="s">
        <v>22</v>
      </c>
      <c r="R455" s="833" t="s">
        <v>323</v>
      </c>
      <c r="S455" s="1317" t="s">
        <v>652</v>
      </c>
    </row>
    <row r="456" spans="1:19" outlineLevel="1">
      <c r="A456" s="842" t="s">
        <v>647</v>
      </c>
      <c r="B456" s="842"/>
      <c r="C456" s="842"/>
      <c r="D456" s="842"/>
      <c r="E456" s="843"/>
      <c r="F456" s="844"/>
      <c r="G456" s="845">
        <f>SUM(G452:G455)</f>
        <v>2255.3005591638721</v>
      </c>
      <c r="H456" s="846">
        <f>SUM(H454:H454)</f>
        <v>9821.57</v>
      </c>
      <c r="I456" s="842"/>
      <c r="J456" s="1316"/>
      <c r="K456" s="842"/>
      <c r="L456" s="843"/>
      <c r="M456" s="842"/>
      <c r="N456" s="842"/>
      <c r="O456" s="842"/>
      <c r="P456" s="842"/>
      <c r="Q456" s="842"/>
      <c r="R456" s="842"/>
      <c r="S456" s="842"/>
    </row>
    <row r="457" spans="1:19" outlineLevel="1">
      <c r="A457" s="847" t="s">
        <v>2184</v>
      </c>
      <c r="B457" s="829" t="s">
        <v>4701</v>
      </c>
      <c r="C457" s="839">
        <v>43453</v>
      </c>
      <c r="D457" s="847" t="s">
        <v>4983</v>
      </c>
      <c r="E457" s="830" t="s">
        <v>4984</v>
      </c>
      <c r="F457" s="831">
        <v>74352</v>
      </c>
      <c r="G457" s="832">
        <v>1464.46</v>
      </c>
      <c r="H457" s="829">
        <v>1870</v>
      </c>
      <c r="I457" s="829" t="s">
        <v>322</v>
      </c>
      <c r="J457" s="1300">
        <v>1869.99</v>
      </c>
      <c r="K457" s="847" t="s">
        <v>996</v>
      </c>
      <c r="L457" s="1315" t="s">
        <v>4738</v>
      </c>
      <c r="M457" s="833" t="s">
        <v>661</v>
      </c>
      <c r="N457" s="833" t="s">
        <v>352</v>
      </c>
      <c r="O457" s="833"/>
      <c r="P457" s="833"/>
      <c r="Q457" s="833" t="s">
        <v>5</v>
      </c>
      <c r="R457" s="833" t="s">
        <v>323</v>
      </c>
      <c r="S457" s="1317" t="s">
        <v>652</v>
      </c>
    </row>
    <row r="458" spans="1:19">
      <c r="A458" s="847" t="s">
        <v>2184</v>
      </c>
      <c r="B458" s="829" t="s">
        <v>4701</v>
      </c>
      <c r="C458" s="839">
        <v>43453</v>
      </c>
      <c r="D458" s="847" t="s">
        <v>4983</v>
      </c>
      <c r="E458" s="830" t="s">
        <v>4985</v>
      </c>
      <c r="F458" s="831">
        <v>74352</v>
      </c>
      <c r="G458" s="832">
        <v>411.15</v>
      </c>
      <c r="H458" s="829">
        <v>525</v>
      </c>
      <c r="I458" s="829" t="s">
        <v>322</v>
      </c>
      <c r="J458" s="1300">
        <v>525</v>
      </c>
      <c r="K458" s="847" t="s">
        <v>998</v>
      </c>
      <c r="L458" s="1315" t="s">
        <v>4741</v>
      </c>
      <c r="M458" s="833" t="s">
        <v>661</v>
      </c>
      <c r="N458" s="833" t="s">
        <v>352</v>
      </c>
      <c r="O458" s="833"/>
      <c r="P458" s="833"/>
      <c r="Q458" s="833" t="s">
        <v>5</v>
      </c>
      <c r="R458" s="833" t="s">
        <v>323</v>
      </c>
      <c r="S458" s="1317" t="s">
        <v>652</v>
      </c>
    </row>
    <row r="459" spans="1:19" outlineLevel="1" collapsed="1">
      <c r="A459" s="847" t="s">
        <v>2184</v>
      </c>
      <c r="B459" s="829" t="s">
        <v>4701</v>
      </c>
      <c r="C459" s="839">
        <v>43453</v>
      </c>
      <c r="D459" s="847" t="s">
        <v>4983</v>
      </c>
      <c r="E459" s="830" t="s">
        <v>4552</v>
      </c>
      <c r="F459" s="831">
        <v>74352</v>
      </c>
      <c r="G459" s="832">
        <v>78.31</v>
      </c>
      <c r="H459" s="829">
        <v>100</v>
      </c>
      <c r="I459" s="829" t="s">
        <v>322</v>
      </c>
      <c r="J459" s="1300">
        <v>100</v>
      </c>
      <c r="K459" s="847" t="s">
        <v>878</v>
      </c>
      <c r="L459" s="1315" t="s">
        <v>4746</v>
      </c>
      <c r="M459" s="833" t="s">
        <v>661</v>
      </c>
      <c r="N459" s="833" t="s">
        <v>352</v>
      </c>
      <c r="O459" s="833"/>
      <c r="P459" s="833"/>
      <c r="Q459" s="833" t="s">
        <v>5</v>
      </c>
      <c r="R459" s="833" t="s">
        <v>323</v>
      </c>
      <c r="S459" s="1317" t="s">
        <v>652</v>
      </c>
    </row>
    <row r="460" spans="1:19" outlineLevel="1">
      <c r="A460" s="842" t="s">
        <v>647</v>
      </c>
      <c r="B460" s="842"/>
      <c r="C460" s="842"/>
      <c r="D460" s="842"/>
      <c r="E460" s="843"/>
      <c r="F460" s="844"/>
      <c r="G460" s="845">
        <f>SUM(G457:G459)</f>
        <v>1953.92</v>
      </c>
      <c r="H460" s="846">
        <f>SUM(H457:H459)</f>
        <v>2495</v>
      </c>
      <c r="I460" s="842"/>
      <c r="J460" s="1316"/>
      <c r="K460" s="842"/>
      <c r="L460" s="843"/>
      <c r="M460" s="842"/>
      <c r="N460" s="842"/>
      <c r="O460" s="842"/>
      <c r="P460" s="842"/>
      <c r="Q460" s="842"/>
      <c r="R460" s="842"/>
      <c r="S460" s="842"/>
    </row>
    <row r="461" spans="1:19" outlineLevel="1">
      <c r="A461" s="847" t="s">
        <v>2198</v>
      </c>
      <c r="B461" s="829" t="s">
        <v>4701</v>
      </c>
      <c r="C461" s="839">
        <v>43441</v>
      </c>
      <c r="D461" s="847" t="s">
        <v>4719</v>
      </c>
      <c r="E461" s="830" t="s">
        <v>4986</v>
      </c>
      <c r="F461" s="831">
        <v>74352</v>
      </c>
      <c r="G461" s="832">
        <v>156.63</v>
      </c>
      <c r="H461" s="829">
        <v>200</v>
      </c>
      <c r="I461" s="829" t="s">
        <v>322</v>
      </c>
      <c r="J461" s="1300">
        <v>200</v>
      </c>
      <c r="K461" s="847" t="s">
        <v>670</v>
      </c>
      <c r="L461" s="1315" t="s">
        <v>4716</v>
      </c>
      <c r="M461" s="833" t="s">
        <v>661</v>
      </c>
      <c r="N461" s="833" t="s">
        <v>352</v>
      </c>
      <c r="O461" s="833" t="s">
        <v>2952</v>
      </c>
      <c r="P461" s="833"/>
      <c r="Q461" s="833" t="s">
        <v>5</v>
      </c>
      <c r="R461" s="833" t="s">
        <v>323</v>
      </c>
      <c r="S461" s="1317" t="s">
        <v>652</v>
      </c>
    </row>
    <row r="462" spans="1:19" outlineLevel="1">
      <c r="A462" s="847" t="s">
        <v>2198</v>
      </c>
      <c r="B462" s="829" t="s">
        <v>4701</v>
      </c>
      <c r="C462" s="839">
        <v>43439</v>
      </c>
      <c r="D462" s="847" t="s">
        <v>4831</v>
      </c>
      <c r="E462" s="830" t="s">
        <v>4987</v>
      </c>
      <c r="F462" s="831">
        <v>74352</v>
      </c>
      <c r="G462" s="832">
        <v>1169.8599999999999</v>
      </c>
      <c r="H462" s="829">
        <v>1493.81</v>
      </c>
      <c r="I462" s="829" t="s">
        <v>322</v>
      </c>
      <c r="J462" s="1300">
        <v>1493.82</v>
      </c>
      <c r="K462" s="847" t="s">
        <v>756</v>
      </c>
      <c r="L462" s="1315" t="s">
        <v>4766</v>
      </c>
      <c r="M462" s="833" t="s">
        <v>661</v>
      </c>
      <c r="N462" s="833" t="s">
        <v>352</v>
      </c>
      <c r="O462" s="833"/>
      <c r="P462" s="833"/>
      <c r="Q462" s="833" t="s">
        <v>5</v>
      </c>
      <c r="R462" s="833" t="s">
        <v>323</v>
      </c>
      <c r="S462" s="1317" t="s">
        <v>652</v>
      </c>
    </row>
    <row r="463" spans="1:19" outlineLevel="1">
      <c r="A463" s="847" t="s">
        <v>2198</v>
      </c>
      <c r="B463" s="829" t="s">
        <v>4701</v>
      </c>
      <c r="C463" s="839">
        <v>43441</v>
      </c>
      <c r="D463" s="847" t="s">
        <v>4988</v>
      </c>
      <c r="E463" s="830" t="s">
        <v>4989</v>
      </c>
      <c r="F463" s="831">
        <v>74352</v>
      </c>
      <c r="G463" s="832">
        <v>172.29</v>
      </c>
      <c r="H463" s="829">
        <v>220</v>
      </c>
      <c r="I463" s="829" t="s">
        <v>322</v>
      </c>
      <c r="J463" s="1300">
        <v>220</v>
      </c>
      <c r="K463" s="847" t="s">
        <v>996</v>
      </c>
      <c r="L463" s="1315" t="s">
        <v>4738</v>
      </c>
      <c r="M463" s="833" t="s">
        <v>661</v>
      </c>
      <c r="N463" s="833" t="s">
        <v>352</v>
      </c>
      <c r="O463" s="833"/>
      <c r="P463" s="833"/>
      <c r="Q463" s="833" t="s">
        <v>5</v>
      </c>
      <c r="R463" s="833" t="s">
        <v>323</v>
      </c>
      <c r="S463" s="1317" t="s">
        <v>652</v>
      </c>
    </row>
    <row r="464" spans="1:19">
      <c r="A464" s="847" t="s">
        <v>2198</v>
      </c>
      <c r="B464" s="829" t="s">
        <v>4701</v>
      </c>
      <c r="C464" s="839">
        <v>43465</v>
      </c>
      <c r="D464" s="847" t="s">
        <v>4760</v>
      </c>
      <c r="E464" s="830" t="s">
        <v>4761</v>
      </c>
      <c r="F464" s="831">
        <v>74385</v>
      </c>
      <c r="G464" s="832">
        <v>8537.7800000000007</v>
      </c>
      <c r="H464" s="829">
        <v>11179</v>
      </c>
      <c r="I464" s="829" t="s">
        <v>322</v>
      </c>
      <c r="J464" s="1300">
        <v>11179</v>
      </c>
      <c r="K464" s="847" t="s">
        <v>1297</v>
      </c>
      <c r="L464" s="1315" t="s">
        <v>4762</v>
      </c>
      <c r="M464" s="833" t="s">
        <v>661</v>
      </c>
      <c r="N464" s="833" t="s">
        <v>352</v>
      </c>
      <c r="O464" s="833"/>
      <c r="P464" s="833" t="s">
        <v>381</v>
      </c>
      <c r="Q464" s="833" t="s">
        <v>5</v>
      </c>
      <c r="R464" s="833" t="s">
        <v>323</v>
      </c>
      <c r="S464" s="1317" t="s">
        <v>652</v>
      </c>
    </row>
    <row r="465" spans="1:19" outlineLevel="1">
      <c r="A465" s="847" t="s">
        <v>2198</v>
      </c>
      <c r="B465" s="829" t="s">
        <v>4701</v>
      </c>
      <c r="C465" s="839">
        <v>43447</v>
      </c>
      <c r="D465" s="847" t="s">
        <v>4990</v>
      </c>
      <c r="E465" s="830" t="s">
        <v>4991</v>
      </c>
      <c r="F465" s="831">
        <v>74352</v>
      </c>
      <c r="G465" s="832">
        <v>877.11</v>
      </c>
      <c r="H465" s="829">
        <v>1120</v>
      </c>
      <c r="I465" s="829" t="s">
        <v>322</v>
      </c>
      <c r="J465" s="1300">
        <v>1120</v>
      </c>
      <c r="K465" s="847" t="s">
        <v>1465</v>
      </c>
      <c r="L465" s="1315" t="s">
        <v>4792</v>
      </c>
      <c r="M465" s="833" t="s">
        <v>661</v>
      </c>
      <c r="N465" s="833" t="s">
        <v>352</v>
      </c>
      <c r="O465" s="833"/>
      <c r="P465" s="833"/>
      <c r="Q465" s="833" t="s">
        <v>5</v>
      </c>
      <c r="R465" s="833" t="s">
        <v>323</v>
      </c>
      <c r="S465" s="1317" t="s">
        <v>652</v>
      </c>
    </row>
    <row r="466" spans="1:19" outlineLevel="1">
      <c r="A466" s="847" t="s">
        <v>2198</v>
      </c>
      <c r="B466" s="829" t="s">
        <v>4701</v>
      </c>
      <c r="C466" s="839">
        <v>43447</v>
      </c>
      <c r="D466" s="1278" t="s">
        <v>4686</v>
      </c>
      <c r="E466" s="1280" t="s">
        <v>5072</v>
      </c>
      <c r="F466" s="831">
        <v>74352</v>
      </c>
      <c r="G466" s="832">
        <v>321.86779999999999</v>
      </c>
      <c r="H466" s="829">
        <v>411</v>
      </c>
      <c r="I466" s="829" t="s">
        <v>322</v>
      </c>
      <c r="J466" s="1300">
        <f>H466</f>
        <v>411</v>
      </c>
      <c r="K466" s="847" t="s">
        <v>1465</v>
      </c>
      <c r="L466" s="1315" t="s">
        <v>4792</v>
      </c>
      <c r="M466" s="833" t="s">
        <v>661</v>
      </c>
      <c r="N466" s="833" t="s">
        <v>352</v>
      </c>
      <c r="O466" s="833"/>
      <c r="P466" s="833"/>
      <c r="Q466" s="833" t="s">
        <v>5</v>
      </c>
      <c r="R466" s="833" t="s">
        <v>323</v>
      </c>
      <c r="S466" s="1317" t="s">
        <v>652</v>
      </c>
    </row>
    <row r="467" spans="1:19" outlineLevel="1">
      <c r="A467" s="847" t="s">
        <v>2198</v>
      </c>
      <c r="B467" s="829" t="s">
        <v>4237</v>
      </c>
      <c r="C467" s="839">
        <v>43431</v>
      </c>
      <c r="D467" s="1319" t="s">
        <v>5057</v>
      </c>
      <c r="E467" s="830" t="s">
        <v>4690</v>
      </c>
      <c r="F467" s="831">
        <v>74080</v>
      </c>
      <c r="G467" s="832">
        <v>-6305.9328813559296</v>
      </c>
      <c r="H467" s="829">
        <v>-8067</v>
      </c>
      <c r="I467" s="829" t="s">
        <v>322</v>
      </c>
      <c r="J467" s="1300">
        <v>-8067</v>
      </c>
      <c r="K467" s="847" t="s">
        <v>1465</v>
      </c>
      <c r="L467" s="840"/>
      <c r="M467" s="833" t="s">
        <v>661</v>
      </c>
      <c r="N467" s="833" t="s">
        <v>352</v>
      </c>
      <c r="O467" s="833"/>
      <c r="P467" s="833"/>
      <c r="Q467" s="833" t="s">
        <v>5</v>
      </c>
      <c r="R467" s="833" t="s">
        <v>323</v>
      </c>
      <c r="S467" s="1317" t="s">
        <v>652</v>
      </c>
    </row>
    <row r="468" spans="1:19" outlineLevel="1">
      <c r="A468" s="847" t="s">
        <v>2198</v>
      </c>
      <c r="B468" s="829" t="s">
        <v>4237</v>
      </c>
      <c r="C468" s="839">
        <v>43431</v>
      </c>
      <c r="D468" s="1319" t="s">
        <v>5057</v>
      </c>
      <c r="E468" s="830" t="s">
        <v>4690</v>
      </c>
      <c r="F468" s="831">
        <v>74080</v>
      </c>
      <c r="G468" s="832">
        <v>-10302.7389830508</v>
      </c>
      <c r="H468" s="829">
        <v>-13180</v>
      </c>
      <c r="I468" s="829" t="s">
        <v>322</v>
      </c>
      <c r="J468" s="1300">
        <v>-13180</v>
      </c>
      <c r="K468" s="847" t="s">
        <v>1465</v>
      </c>
      <c r="L468" s="840"/>
      <c r="M468" s="833" t="s">
        <v>661</v>
      </c>
      <c r="N468" s="833" t="s">
        <v>352</v>
      </c>
      <c r="O468" s="833"/>
      <c r="P468" s="833"/>
      <c r="Q468" s="833" t="s">
        <v>5</v>
      </c>
      <c r="R468" s="833" t="s">
        <v>323</v>
      </c>
      <c r="S468" s="1317" t="s">
        <v>652</v>
      </c>
    </row>
    <row r="469" spans="1:19">
      <c r="A469" s="842" t="s">
        <v>647</v>
      </c>
      <c r="B469" s="842"/>
      <c r="C469" s="842"/>
      <c r="D469" s="842"/>
      <c r="E469" s="843"/>
      <c r="F469" s="844"/>
      <c r="G469" s="845">
        <f>SUM(G461:G468)</f>
        <v>-5373.1340644067277</v>
      </c>
      <c r="H469" s="846">
        <f>SUM(H461:H468)</f>
        <v>-6623.1900000000005</v>
      </c>
      <c r="I469" s="842"/>
      <c r="J469" s="1316"/>
      <c r="K469" s="842"/>
      <c r="L469" s="843"/>
      <c r="M469" s="842"/>
      <c r="N469" s="842"/>
      <c r="O469" s="842"/>
      <c r="P469" s="842"/>
      <c r="Q469" s="842"/>
      <c r="R469" s="842"/>
      <c r="S469" s="842"/>
    </row>
    <row r="470" spans="1:19" outlineLevel="1">
      <c r="A470" s="847" t="s">
        <v>2168</v>
      </c>
      <c r="B470" s="829" t="s">
        <v>4701</v>
      </c>
      <c r="C470" s="839">
        <v>43454</v>
      </c>
      <c r="D470" s="847" t="s">
        <v>4744</v>
      </c>
      <c r="E470" s="830" t="s">
        <v>4992</v>
      </c>
      <c r="F470" s="831">
        <v>74352</v>
      </c>
      <c r="G470" s="832">
        <v>19.579999999999998</v>
      </c>
      <c r="H470" s="829">
        <v>25</v>
      </c>
      <c r="I470" s="829" t="s">
        <v>322</v>
      </c>
      <c r="J470" s="1300">
        <v>25</v>
      </c>
      <c r="K470" s="847" t="s">
        <v>878</v>
      </c>
      <c r="L470" s="1315" t="s">
        <v>4746</v>
      </c>
      <c r="M470" s="833" t="s">
        <v>661</v>
      </c>
      <c r="N470" s="833" t="s">
        <v>352</v>
      </c>
      <c r="O470" s="833"/>
      <c r="P470" s="833"/>
      <c r="Q470" s="833" t="s">
        <v>5</v>
      </c>
      <c r="R470" s="833" t="s">
        <v>323</v>
      </c>
      <c r="S470" s="1317" t="s">
        <v>652</v>
      </c>
    </row>
    <row r="471" spans="1:19">
      <c r="A471" s="842" t="s">
        <v>647</v>
      </c>
      <c r="B471" s="842"/>
      <c r="C471" s="842"/>
      <c r="D471" s="842"/>
      <c r="E471" s="843"/>
      <c r="F471" s="844"/>
      <c r="G471" s="845">
        <f>SUM(G470:G470)</f>
        <v>19.579999999999998</v>
      </c>
      <c r="H471" s="846">
        <f>SUM(H470:H470)</f>
        <v>25</v>
      </c>
      <c r="I471" s="842"/>
      <c r="J471" s="1316"/>
      <c r="K471" s="842"/>
      <c r="L471" s="843"/>
      <c r="M471" s="842"/>
      <c r="N471" s="842"/>
      <c r="O471" s="842"/>
      <c r="P471" s="842"/>
      <c r="Q471" s="842"/>
      <c r="R471" s="842"/>
      <c r="S471" s="842"/>
    </row>
    <row r="472" spans="1:19" outlineLevel="1">
      <c r="A472" s="847" t="s">
        <v>3461</v>
      </c>
      <c r="B472" s="829" t="s">
        <v>4701</v>
      </c>
      <c r="C472" s="839">
        <v>43455</v>
      </c>
      <c r="D472" s="847" t="s">
        <v>4785</v>
      </c>
      <c r="E472" s="830" t="s">
        <v>4993</v>
      </c>
      <c r="F472" s="831">
        <v>74352</v>
      </c>
      <c r="G472" s="832">
        <v>313.25</v>
      </c>
      <c r="H472" s="829">
        <v>400</v>
      </c>
      <c r="I472" s="829" t="s">
        <v>322</v>
      </c>
      <c r="J472" s="1300">
        <v>399.99</v>
      </c>
      <c r="K472" s="847" t="s">
        <v>998</v>
      </c>
      <c r="L472" s="1315" t="s">
        <v>4741</v>
      </c>
      <c r="M472" s="833" t="s">
        <v>661</v>
      </c>
      <c r="N472" s="833" t="s">
        <v>352</v>
      </c>
      <c r="O472" s="833"/>
      <c r="P472" s="833"/>
      <c r="Q472" s="833" t="s">
        <v>5</v>
      </c>
      <c r="R472" s="833" t="s">
        <v>323</v>
      </c>
      <c r="S472" s="1317" t="s">
        <v>652</v>
      </c>
    </row>
    <row r="473" spans="1:19" outlineLevel="1">
      <c r="A473" s="1278" t="s">
        <v>2139</v>
      </c>
      <c r="B473" s="829" t="s">
        <v>4237</v>
      </c>
      <c r="C473" s="839" t="s">
        <v>4688</v>
      </c>
      <c r="D473" s="1319" t="s">
        <v>5057</v>
      </c>
      <c r="E473" s="1280" t="s">
        <v>5061</v>
      </c>
      <c r="F473" s="831">
        <v>73653</v>
      </c>
      <c r="G473" s="832">
        <v>-1950.32881355932</v>
      </c>
      <c r="H473" s="829">
        <v>-2495</v>
      </c>
      <c r="I473" s="829" t="s">
        <v>322</v>
      </c>
      <c r="J473" s="1300">
        <v>-2495</v>
      </c>
      <c r="K473" s="847" t="s">
        <v>998</v>
      </c>
      <c r="L473" s="840"/>
      <c r="M473" s="833" t="s">
        <v>661</v>
      </c>
      <c r="N473" s="833" t="s">
        <v>352</v>
      </c>
      <c r="O473" s="833" t="s">
        <v>758</v>
      </c>
      <c r="P473" s="833"/>
      <c r="Q473" s="833" t="s">
        <v>5</v>
      </c>
      <c r="R473" s="833" t="s">
        <v>323</v>
      </c>
      <c r="S473" s="1317" t="s">
        <v>652</v>
      </c>
    </row>
    <row r="474" spans="1:19" outlineLevel="1">
      <c r="A474" s="842" t="s">
        <v>647</v>
      </c>
      <c r="B474" s="842"/>
      <c r="C474" s="842"/>
      <c r="D474" s="842"/>
      <c r="E474" s="843"/>
      <c r="F474" s="844"/>
      <c r="G474" s="845">
        <f>SUM(G472:G472)</f>
        <v>313.25</v>
      </c>
      <c r="H474" s="846">
        <f>SUM(H472:H472)</f>
        <v>400</v>
      </c>
      <c r="I474" s="842"/>
      <c r="J474" s="1316"/>
      <c r="K474" s="842"/>
      <c r="L474" s="843"/>
      <c r="M474" s="842"/>
      <c r="N474" s="842"/>
      <c r="O474" s="842"/>
      <c r="P474" s="842"/>
      <c r="Q474" s="842"/>
      <c r="R474" s="842"/>
      <c r="S474" s="842"/>
    </row>
    <row r="475" spans="1:19" outlineLevel="1">
      <c r="A475" s="847" t="s">
        <v>2195</v>
      </c>
      <c r="B475" s="829" t="s">
        <v>4701</v>
      </c>
      <c r="C475" s="839">
        <v>43453</v>
      </c>
      <c r="D475" s="847" t="s">
        <v>4994</v>
      </c>
      <c r="E475" s="830" t="s">
        <v>4995</v>
      </c>
      <c r="F475" s="831">
        <v>74422</v>
      </c>
      <c r="G475" s="832">
        <v>595.17999999999995</v>
      </c>
      <c r="H475" s="829">
        <v>760</v>
      </c>
      <c r="I475" s="829" t="s">
        <v>322</v>
      </c>
      <c r="J475" s="1300">
        <v>760</v>
      </c>
      <c r="K475" s="847" t="s">
        <v>660</v>
      </c>
      <c r="L475" s="1315" t="s">
        <v>4711</v>
      </c>
      <c r="M475" s="833" t="s">
        <v>661</v>
      </c>
      <c r="N475" s="833" t="s">
        <v>352</v>
      </c>
      <c r="O475" s="833" t="s">
        <v>674</v>
      </c>
      <c r="P475" s="833"/>
      <c r="Q475" s="833" t="s">
        <v>5</v>
      </c>
      <c r="R475" s="833" t="s">
        <v>323</v>
      </c>
      <c r="S475" s="1317" t="s">
        <v>652</v>
      </c>
    </row>
    <row r="476" spans="1:19" outlineLevel="1">
      <c r="A476" s="847" t="s">
        <v>2195</v>
      </c>
      <c r="B476" s="829" t="s">
        <v>4701</v>
      </c>
      <c r="C476" s="839">
        <v>43343</v>
      </c>
      <c r="D476" s="847" t="s">
        <v>4754</v>
      </c>
      <c r="E476" s="830" t="s">
        <v>3986</v>
      </c>
      <c r="F476" s="831">
        <v>74386</v>
      </c>
      <c r="G476" s="832">
        <v>76.23</v>
      </c>
      <c r="H476" s="829">
        <v>100</v>
      </c>
      <c r="I476" s="829" t="s">
        <v>322</v>
      </c>
      <c r="J476" s="1300">
        <v>100</v>
      </c>
      <c r="K476" s="847" t="s">
        <v>670</v>
      </c>
      <c r="L476" s="1315" t="s">
        <v>4716</v>
      </c>
      <c r="M476" s="833" t="s">
        <v>661</v>
      </c>
      <c r="N476" s="833" t="s">
        <v>352</v>
      </c>
      <c r="O476" s="833" t="s">
        <v>674</v>
      </c>
      <c r="P476" s="833"/>
      <c r="Q476" s="833" t="s">
        <v>5</v>
      </c>
      <c r="R476" s="833" t="s">
        <v>323</v>
      </c>
      <c r="S476" s="1317" t="s">
        <v>652</v>
      </c>
    </row>
    <row r="477" spans="1:19" outlineLevel="1">
      <c r="A477" s="847" t="s">
        <v>2195</v>
      </c>
      <c r="B477" s="829" t="s">
        <v>4701</v>
      </c>
      <c r="C477" s="839">
        <v>43343</v>
      </c>
      <c r="D477" s="847" t="s">
        <v>4754</v>
      </c>
      <c r="E477" s="830" t="s">
        <v>3987</v>
      </c>
      <c r="F477" s="831">
        <v>74386</v>
      </c>
      <c r="G477" s="832">
        <v>76.23</v>
      </c>
      <c r="H477" s="829">
        <v>100</v>
      </c>
      <c r="I477" s="829" t="s">
        <v>322</v>
      </c>
      <c r="J477" s="1300">
        <v>100</v>
      </c>
      <c r="K477" s="847" t="s">
        <v>670</v>
      </c>
      <c r="L477" s="1315" t="s">
        <v>4716</v>
      </c>
      <c r="M477" s="833" t="s">
        <v>661</v>
      </c>
      <c r="N477" s="833" t="s">
        <v>352</v>
      </c>
      <c r="O477" s="833" t="s">
        <v>674</v>
      </c>
      <c r="P477" s="833"/>
      <c r="Q477" s="833" t="s">
        <v>5</v>
      </c>
      <c r="R477" s="833" t="s">
        <v>323</v>
      </c>
      <c r="S477" s="1317" t="s">
        <v>652</v>
      </c>
    </row>
    <row r="478" spans="1:19" outlineLevel="1">
      <c r="A478" s="847" t="s">
        <v>2195</v>
      </c>
      <c r="B478" s="829" t="s">
        <v>4701</v>
      </c>
      <c r="C478" s="839">
        <v>43343</v>
      </c>
      <c r="D478" s="847" t="s">
        <v>4754</v>
      </c>
      <c r="E478" s="830" t="s">
        <v>3988</v>
      </c>
      <c r="F478" s="831">
        <v>74386</v>
      </c>
      <c r="G478" s="832">
        <v>60.99</v>
      </c>
      <c r="H478" s="829">
        <v>80</v>
      </c>
      <c r="I478" s="829" t="s">
        <v>322</v>
      </c>
      <c r="J478" s="1300">
        <v>80.010000000000005</v>
      </c>
      <c r="K478" s="847" t="s">
        <v>670</v>
      </c>
      <c r="L478" s="1315" t="s">
        <v>4716</v>
      </c>
      <c r="M478" s="833" t="s">
        <v>661</v>
      </c>
      <c r="N478" s="833" t="s">
        <v>352</v>
      </c>
      <c r="O478" s="833" t="s">
        <v>674</v>
      </c>
      <c r="P478" s="833"/>
      <c r="Q478" s="833" t="s">
        <v>5</v>
      </c>
      <c r="R478" s="833" t="s">
        <v>323</v>
      </c>
      <c r="S478" s="1317" t="s">
        <v>652</v>
      </c>
    </row>
    <row r="479" spans="1:19" outlineLevel="1">
      <c r="A479" s="847" t="s">
        <v>2195</v>
      </c>
      <c r="B479" s="829" t="s">
        <v>4701</v>
      </c>
      <c r="C479" s="839">
        <v>43453</v>
      </c>
      <c r="D479" s="847" t="s">
        <v>4996</v>
      </c>
      <c r="E479" s="830" t="s">
        <v>4997</v>
      </c>
      <c r="F479" s="831">
        <v>74422</v>
      </c>
      <c r="G479" s="832">
        <v>352.41</v>
      </c>
      <c r="H479" s="829">
        <v>450</v>
      </c>
      <c r="I479" s="829" t="s">
        <v>322</v>
      </c>
      <c r="J479" s="1300">
        <v>450</v>
      </c>
      <c r="K479" s="847" t="s">
        <v>670</v>
      </c>
      <c r="L479" s="1315" t="s">
        <v>4716</v>
      </c>
      <c r="M479" s="833" t="s">
        <v>661</v>
      </c>
      <c r="N479" s="833" t="s">
        <v>352</v>
      </c>
      <c r="O479" s="833" t="s">
        <v>674</v>
      </c>
      <c r="P479" s="833"/>
      <c r="Q479" s="833" t="s">
        <v>5</v>
      </c>
      <c r="R479" s="833" t="s">
        <v>323</v>
      </c>
      <c r="S479" s="1317" t="s">
        <v>652</v>
      </c>
    </row>
    <row r="480" spans="1:19" outlineLevel="1">
      <c r="A480" s="847" t="s">
        <v>2195</v>
      </c>
      <c r="B480" s="829" t="s">
        <v>4701</v>
      </c>
      <c r="C480" s="839">
        <v>43305</v>
      </c>
      <c r="D480" s="847" t="s">
        <v>4853</v>
      </c>
      <c r="E480" s="830" t="s">
        <v>3836</v>
      </c>
      <c r="F480" s="831">
        <v>74386</v>
      </c>
      <c r="G480" s="832">
        <v>598.19000000000005</v>
      </c>
      <c r="H480" s="829">
        <v>790</v>
      </c>
      <c r="I480" s="829" t="s">
        <v>322</v>
      </c>
      <c r="J480" s="1300">
        <v>790</v>
      </c>
      <c r="K480" s="847" t="s">
        <v>667</v>
      </c>
      <c r="L480" s="1315" t="s">
        <v>4721</v>
      </c>
      <c r="M480" s="833" t="s">
        <v>661</v>
      </c>
      <c r="N480" s="833" t="s">
        <v>352</v>
      </c>
      <c r="O480" s="833" t="s">
        <v>760</v>
      </c>
      <c r="P480" s="833"/>
      <c r="Q480" s="833" t="s">
        <v>5</v>
      </c>
      <c r="R480" s="833" t="s">
        <v>323</v>
      </c>
      <c r="S480" s="1317" t="s">
        <v>652</v>
      </c>
    </row>
    <row r="481" spans="1:19" outlineLevel="1">
      <c r="A481" s="847" t="s">
        <v>2195</v>
      </c>
      <c r="B481" s="829" t="s">
        <v>4701</v>
      </c>
      <c r="C481" s="839">
        <v>43325</v>
      </c>
      <c r="D481" s="847" t="s">
        <v>4126</v>
      </c>
      <c r="E481" s="830" t="s">
        <v>3946</v>
      </c>
      <c r="F481" s="831">
        <v>74386</v>
      </c>
      <c r="G481" s="832">
        <v>213.45</v>
      </c>
      <c r="H481" s="829">
        <v>280</v>
      </c>
      <c r="I481" s="829" t="s">
        <v>322</v>
      </c>
      <c r="J481" s="1300">
        <v>280</v>
      </c>
      <c r="K481" s="847" t="s">
        <v>667</v>
      </c>
      <c r="L481" s="1315" t="s">
        <v>4721</v>
      </c>
      <c r="M481" s="833" t="s">
        <v>661</v>
      </c>
      <c r="N481" s="833" t="s">
        <v>352</v>
      </c>
      <c r="O481" s="833" t="s">
        <v>674</v>
      </c>
      <c r="P481" s="833"/>
      <c r="Q481" s="833" t="s">
        <v>5</v>
      </c>
      <c r="R481" s="833" t="s">
        <v>323</v>
      </c>
      <c r="S481" s="1317" t="s">
        <v>652</v>
      </c>
    </row>
    <row r="482" spans="1:19" outlineLevel="1">
      <c r="A482" s="847" t="s">
        <v>2195</v>
      </c>
      <c r="B482" s="829" t="s">
        <v>4701</v>
      </c>
      <c r="C482" s="839">
        <v>43325</v>
      </c>
      <c r="D482" s="847" t="s">
        <v>4126</v>
      </c>
      <c r="E482" s="830" t="s">
        <v>3946</v>
      </c>
      <c r="F482" s="831">
        <v>74386</v>
      </c>
      <c r="G482" s="832">
        <v>213.45</v>
      </c>
      <c r="H482" s="829">
        <v>280</v>
      </c>
      <c r="I482" s="829" t="s">
        <v>322</v>
      </c>
      <c r="J482" s="1300">
        <v>280</v>
      </c>
      <c r="K482" s="847" t="s">
        <v>667</v>
      </c>
      <c r="L482" s="1315" t="s">
        <v>4721</v>
      </c>
      <c r="M482" s="833" t="s">
        <v>661</v>
      </c>
      <c r="N482" s="833" t="s">
        <v>352</v>
      </c>
      <c r="O482" s="833" t="s">
        <v>674</v>
      </c>
      <c r="P482" s="833"/>
      <c r="Q482" s="833" t="s">
        <v>5</v>
      </c>
      <c r="R482" s="833" t="s">
        <v>323</v>
      </c>
      <c r="S482" s="1317" t="s">
        <v>652</v>
      </c>
    </row>
    <row r="483" spans="1:19" outlineLevel="1">
      <c r="A483" s="847" t="s">
        <v>2195</v>
      </c>
      <c r="B483" s="829" t="s">
        <v>4701</v>
      </c>
      <c r="C483" s="839">
        <v>43312</v>
      </c>
      <c r="D483" s="847" t="s">
        <v>4854</v>
      </c>
      <c r="E483" s="830" t="s">
        <v>3830</v>
      </c>
      <c r="F483" s="831">
        <v>74386</v>
      </c>
      <c r="G483" s="832">
        <v>53</v>
      </c>
      <c r="H483" s="829">
        <v>70</v>
      </c>
      <c r="I483" s="829" t="s">
        <v>322</v>
      </c>
      <c r="J483" s="1300">
        <v>69.989999999999995</v>
      </c>
      <c r="K483" s="847" t="s">
        <v>667</v>
      </c>
      <c r="L483" s="1315" t="s">
        <v>4721</v>
      </c>
      <c r="M483" s="833" t="s">
        <v>661</v>
      </c>
      <c r="N483" s="833" t="s">
        <v>352</v>
      </c>
      <c r="O483" s="833" t="s">
        <v>662</v>
      </c>
      <c r="P483" s="833"/>
      <c r="Q483" s="833" t="s">
        <v>5</v>
      </c>
      <c r="R483" s="833" t="s">
        <v>323</v>
      </c>
      <c r="S483" s="1317" t="s">
        <v>652</v>
      </c>
    </row>
    <row r="484" spans="1:19" outlineLevel="1">
      <c r="A484" s="847" t="s">
        <v>2195</v>
      </c>
      <c r="B484" s="829" t="s">
        <v>4701</v>
      </c>
      <c r="C484" s="839">
        <v>43262</v>
      </c>
      <c r="D484" s="847" t="s">
        <v>4848</v>
      </c>
      <c r="E484" s="830" t="s">
        <v>3673</v>
      </c>
      <c r="F484" s="831">
        <v>74386</v>
      </c>
      <c r="G484" s="832">
        <v>458.18</v>
      </c>
      <c r="H484" s="829">
        <v>609</v>
      </c>
      <c r="I484" s="829" t="s">
        <v>322</v>
      </c>
      <c r="J484" s="1300">
        <v>609.01</v>
      </c>
      <c r="K484" s="847" t="s">
        <v>667</v>
      </c>
      <c r="L484" s="1315" t="s">
        <v>4721</v>
      </c>
      <c r="M484" s="833" t="s">
        <v>661</v>
      </c>
      <c r="N484" s="833" t="s">
        <v>352</v>
      </c>
      <c r="O484" s="833" t="s">
        <v>662</v>
      </c>
      <c r="P484" s="833"/>
      <c r="Q484" s="833" t="s">
        <v>5</v>
      </c>
      <c r="R484" s="833" t="s">
        <v>323</v>
      </c>
      <c r="S484" s="1317" t="s">
        <v>652</v>
      </c>
    </row>
    <row r="485" spans="1:19" outlineLevel="1">
      <c r="A485" s="847" t="s">
        <v>2195</v>
      </c>
      <c r="B485" s="829" t="s">
        <v>4701</v>
      </c>
      <c r="C485" s="839">
        <v>43262</v>
      </c>
      <c r="D485" s="847" t="s">
        <v>4848</v>
      </c>
      <c r="E485" s="830" t="s">
        <v>3674</v>
      </c>
      <c r="F485" s="831">
        <v>74386</v>
      </c>
      <c r="G485" s="832">
        <v>417.55</v>
      </c>
      <c r="H485" s="829">
        <v>555</v>
      </c>
      <c r="I485" s="829" t="s">
        <v>322</v>
      </c>
      <c r="J485" s="1300">
        <v>555</v>
      </c>
      <c r="K485" s="847" t="s">
        <v>667</v>
      </c>
      <c r="L485" s="1315" t="s">
        <v>4721</v>
      </c>
      <c r="M485" s="833" t="s">
        <v>661</v>
      </c>
      <c r="N485" s="833" t="s">
        <v>352</v>
      </c>
      <c r="O485" s="833" t="s">
        <v>662</v>
      </c>
      <c r="P485" s="833"/>
      <c r="Q485" s="833" t="s">
        <v>5</v>
      </c>
      <c r="R485" s="833" t="s">
        <v>323</v>
      </c>
      <c r="S485" s="1317" t="s">
        <v>652</v>
      </c>
    </row>
    <row r="486" spans="1:19" outlineLevel="1">
      <c r="A486" s="847" t="s">
        <v>2195</v>
      </c>
      <c r="B486" s="829" t="s">
        <v>4701</v>
      </c>
      <c r="C486" s="839">
        <v>43455</v>
      </c>
      <c r="D486" s="847" t="s">
        <v>4744</v>
      </c>
      <c r="E486" s="830" t="s">
        <v>4998</v>
      </c>
      <c r="F486" s="831">
        <v>74352</v>
      </c>
      <c r="G486" s="832">
        <v>93.19</v>
      </c>
      <c r="H486" s="829">
        <v>119</v>
      </c>
      <c r="I486" s="829" t="s">
        <v>322</v>
      </c>
      <c r="J486" s="1300">
        <v>119</v>
      </c>
      <c r="K486" s="847" t="s">
        <v>678</v>
      </c>
      <c r="L486" s="1315" t="s">
        <v>4999</v>
      </c>
      <c r="M486" s="833" t="s">
        <v>661</v>
      </c>
      <c r="N486" s="833" t="s">
        <v>352</v>
      </c>
      <c r="O486" s="833"/>
      <c r="P486" s="833"/>
      <c r="Q486" s="833" t="s">
        <v>5</v>
      </c>
      <c r="R486" s="833" t="s">
        <v>323</v>
      </c>
      <c r="S486" s="1317" t="s">
        <v>652</v>
      </c>
    </row>
    <row r="487" spans="1:19" outlineLevel="1">
      <c r="A487" s="847" t="s">
        <v>2195</v>
      </c>
      <c r="B487" s="829" t="s">
        <v>4701</v>
      </c>
      <c r="C487" s="839">
        <v>43453</v>
      </c>
      <c r="D487" s="847" t="s">
        <v>5000</v>
      </c>
      <c r="E487" s="830" t="s">
        <v>5001</v>
      </c>
      <c r="F487" s="831">
        <v>74422</v>
      </c>
      <c r="G487" s="832">
        <v>783.14</v>
      </c>
      <c r="H487" s="829">
        <v>1000</v>
      </c>
      <c r="I487" s="829" t="s">
        <v>322</v>
      </c>
      <c r="J487" s="1300">
        <v>1000.01</v>
      </c>
      <c r="K487" s="847" t="s">
        <v>756</v>
      </c>
      <c r="L487" s="1315" t="s">
        <v>4766</v>
      </c>
      <c r="M487" s="833" t="s">
        <v>661</v>
      </c>
      <c r="N487" s="833" t="s">
        <v>352</v>
      </c>
      <c r="O487" s="833"/>
      <c r="P487" s="833"/>
      <c r="Q487" s="833" t="s">
        <v>5</v>
      </c>
      <c r="R487" s="833" t="s">
        <v>323</v>
      </c>
      <c r="S487" s="1317" t="s">
        <v>652</v>
      </c>
    </row>
    <row r="488" spans="1:19" outlineLevel="1">
      <c r="A488" s="847" t="s">
        <v>2195</v>
      </c>
      <c r="B488" s="829" t="s">
        <v>4701</v>
      </c>
      <c r="C488" s="839">
        <v>43465</v>
      </c>
      <c r="D488" s="847" t="s">
        <v>5002</v>
      </c>
      <c r="E488" s="830" t="s">
        <v>5003</v>
      </c>
      <c r="F488" s="831">
        <v>74422</v>
      </c>
      <c r="G488" s="832">
        <v>138.30000000000001</v>
      </c>
      <c r="H488" s="829">
        <v>176.6</v>
      </c>
      <c r="I488" s="829" t="s">
        <v>322</v>
      </c>
      <c r="J488" s="1300">
        <v>176.6</v>
      </c>
      <c r="K488" s="847" t="s">
        <v>756</v>
      </c>
      <c r="L488" s="1315" t="s">
        <v>4766</v>
      </c>
      <c r="M488" s="833" t="s">
        <v>661</v>
      </c>
      <c r="N488" s="833" t="s">
        <v>352</v>
      </c>
      <c r="O488" s="833"/>
      <c r="P488" s="833"/>
      <c r="Q488" s="833" t="s">
        <v>5</v>
      </c>
      <c r="R488" s="833" t="s">
        <v>323</v>
      </c>
      <c r="S488" s="1317" t="s">
        <v>652</v>
      </c>
    </row>
    <row r="489" spans="1:19" outlineLevel="1">
      <c r="A489" s="847" t="s">
        <v>2195</v>
      </c>
      <c r="B489" s="829" t="s">
        <v>4701</v>
      </c>
      <c r="C489" s="839">
        <v>43441</v>
      </c>
      <c r="D489" s="847" t="s">
        <v>5004</v>
      </c>
      <c r="E489" s="830" t="s">
        <v>5005</v>
      </c>
      <c r="F489" s="831">
        <v>74422</v>
      </c>
      <c r="G489" s="832">
        <v>1174.7</v>
      </c>
      <c r="H489" s="829">
        <v>1500</v>
      </c>
      <c r="I489" s="829" t="s">
        <v>322</v>
      </c>
      <c r="J489" s="1300">
        <v>1500</v>
      </c>
      <c r="K489" s="847" t="s">
        <v>683</v>
      </c>
      <c r="L489" s="1315" t="s">
        <v>4723</v>
      </c>
      <c r="M489" s="833" t="s">
        <v>661</v>
      </c>
      <c r="N489" s="833" t="s">
        <v>352</v>
      </c>
      <c r="O489" s="833"/>
      <c r="P489" s="833"/>
      <c r="Q489" s="833" t="s">
        <v>5</v>
      </c>
      <c r="R489" s="833" t="s">
        <v>323</v>
      </c>
      <c r="S489" s="1317" t="s">
        <v>652</v>
      </c>
    </row>
    <row r="490" spans="1:19" outlineLevel="1">
      <c r="A490" s="847" t="s">
        <v>2195</v>
      </c>
      <c r="B490" s="829" t="s">
        <v>4701</v>
      </c>
      <c r="C490" s="839">
        <v>43441</v>
      </c>
      <c r="D490" s="847" t="s">
        <v>5004</v>
      </c>
      <c r="E490" s="830" t="s">
        <v>5006</v>
      </c>
      <c r="F490" s="831">
        <v>74422</v>
      </c>
      <c r="G490" s="832">
        <v>2600.0100000000002</v>
      </c>
      <c r="H490" s="829">
        <v>3320</v>
      </c>
      <c r="I490" s="829" t="s">
        <v>322</v>
      </c>
      <c r="J490" s="1300">
        <v>3320</v>
      </c>
      <c r="K490" s="847" t="s">
        <v>683</v>
      </c>
      <c r="L490" s="1315" t="s">
        <v>4723</v>
      </c>
      <c r="M490" s="833" t="s">
        <v>661</v>
      </c>
      <c r="N490" s="833" t="s">
        <v>352</v>
      </c>
      <c r="O490" s="833"/>
      <c r="P490" s="833"/>
      <c r="Q490" s="833" t="s">
        <v>5</v>
      </c>
      <c r="R490" s="833" t="s">
        <v>323</v>
      </c>
      <c r="S490" s="1317" t="s">
        <v>652</v>
      </c>
    </row>
    <row r="491" spans="1:19" outlineLevel="1">
      <c r="A491" s="847" t="s">
        <v>2195</v>
      </c>
      <c r="B491" s="829" t="s">
        <v>4701</v>
      </c>
      <c r="C491" s="839">
        <v>43453</v>
      </c>
      <c r="D491" s="847" t="s">
        <v>4994</v>
      </c>
      <c r="E491" s="830" t="s">
        <v>5007</v>
      </c>
      <c r="F491" s="831">
        <v>74422</v>
      </c>
      <c r="G491" s="832">
        <v>1801.21</v>
      </c>
      <c r="H491" s="829">
        <v>2300</v>
      </c>
      <c r="I491" s="829" t="s">
        <v>322</v>
      </c>
      <c r="J491" s="1300">
        <v>2300</v>
      </c>
      <c r="K491" s="847" t="s">
        <v>683</v>
      </c>
      <c r="L491" s="1315" t="s">
        <v>4723</v>
      </c>
      <c r="M491" s="833" t="s">
        <v>661</v>
      </c>
      <c r="N491" s="833" t="s">
        <v>352</v>
      </c>
      <c r="O491" s="833"/>
      <c r="P491" s="833"/>
      <c r="Q491" s="833" t="s">
        <v>5</v>
      </c>
      <c r="R491" s="833" t="s">
        <v>323</v>
      </c>
      <c r="S491" s="1317" t="s">
        <v>652</v>
      </c>
    </row>
    <row r="492" spans="1:19" outlineLevel="1" collapsed="1">
      <c r="A492" s="847" t="s">
        <v>2195</v>
      </c>
      <c r="B492" s="829" t="s">
        <v>4701</v>
      </c>
      <c r="C492" s="839">
        <v>43455</v>
      </c>
      <c r="D492" s="847" t="s">
        <v>4744</v>
      </c>
      <c r="E492" s="830" t="s">
        <v>5008</v>
      </c>
      <c r="F492" s="831">
        <v>74352</v>
      </c>
      <c r="G492" s="832">
        <v>62.65</v>
      </c>
      <c r="H492" s="829">
        <v>80</v>
      </c>
      <c r="I492" s="829" t="s">
        <v>322</v>
      </c>
      <c r="J492" s="1300">
        <v>80</v>
      </c>
      <c r="K492" s="847" t="s">
        <v>683</v>
      </c>
      <c r="L492" s="1315" t="s">
        <v>4723</v>
      </c>
      <c r="M492" s="833" t="s">
        <v>661</v>
      </c>
      <c r="N492" s="833" t="s">
        <v>352</v>
      </c>
      <c r="O492" s="833"/>
      <c r="P492" s="833"/>
      <c r="Q492" s="833" t="s">
        <v>5</v>
      </c>
      <c r="R492" s="833" t="s">
        <v>323</v>
      </c>
      <c r="S492" s="1317" t="s">
        <v>652</v>
      </c>
    </row>
    <row r="493" spans="1:19" outlineLevel="1">
      <c r="A493" s="847" t="s">
        <v>2195</v>
      </c>
      <c r="B493" s="829" t="s">
        <v>4701</v>
      </c>
      <c r="C493" s="839">
        <v>43455</v>
      </c>
      <c r="D493" s="847" t="s">
        <v>5009</v>
      </c>
      <c r="E493" s="830" t="s">
        <v>5010</v>
      </c>
      <c r="F493" s="831">
        <v>74422</v>
      </c>
      <c r="G493" s="832">
        <v>70.48</v>
      </c>
      <c r="H493" s="829">
        <v>90</v>
      </c>
      <c r="I493" s="829" t="s">
        <v>322</v>
      </c>
      <c r="J493" s="1300">
        <v>90</v>
      </c>
      <c r="K493" s="847" t="s">
        <v>683</v>
      </c>
      <c r="L493" s="1315" t="s">
        <v>4723</v>
      </c>
      <c r="M493" s="833" t="s">
        <v>661</v>
      </c>
      <c r="N493" s="833" t="s">
        <v>352</v>
      </c>
      <c r="O493" s="833"/>
      <c r="P493" s="833"/>
      <c r="Q493" s="833" t="s">
        <v>5</v>
      </c>
      <c r="R493" s="833" t="s">
        <v>323</v>
      </c>
      <c r="S493" s="1317" t="s">
        <v>652</v>
      </c>
    </row>
    <row r="494" spans="1:19" outlineLevel="1">
      <c r="A494" s="847" t="s">
        <v>2195</v>
      </c>
      <c r="B494" s="829" t="s">
        <v>4701</v>
      </c>
      <c r="C494" s="839">
        <v>43456</v>
      </c>
      <c r="D494" s="847" t="s">
        <v>5011</v>
      </c>
      <c r="E494" s="830" t="s">
        <v>5012</v>
      </c>
      <c r="F494" s="831">
        <v>74422</v>
      </c>
      <c r="G494" s="832">
        <v>595.17999999999995</v>
      </c>
      <c r="H494" s="829">
        <v>760</v>
      </c>
      <c r="I494" s="829" t="s">
        <v>322</v>
      </c>
      <c r="J494" s="1300">
        <v>760</v>
      </c>
      <c r="K494" s="847" t="s">
        <v>683</v>
      </c>
      <c r="L494" s="1315" t="s">
        <v>4723</v>
      </c>
      <c r="M494" s="833" t="s">
        <v>661</v>
      </c>
      <c r="N494" s="833" t="s">
        <v>352</v>
      </c>
      <c r="O494" s="833"/>
      <c r="P494" s="833"/>
      <c r="Q494" s="833" t="s">
        <v>5</v>
      </c>
      <c r="R494" s="833" t="s">
        <v>323</v>
      </c>
      <c r="S494" s="1317" t="s">
        <v>652</v>
      </c>
    </row>
    <row r="495" spans="1:19" outlineLevel="1">
      <c r="A495" s="847" t="s">
        <v>2195</v>
      </c>
      <c r="B495" s="829" t="s">
        <v>4701</v>
      </c>
      <c r="C495" s="839">
        <v>43448</v>
      </c>
      <c r="D495" s="847" t="s">
        <v>5013</v>
      </c>
      <c r="E495" s="830" t="s">
        <v>5014</v>
      </c>
      <c r="F495" s="831">
        <v>74422</v>
      </c>
      <c r="G495" s="832">
        <v>553.67999999999995</v>
      </c>
      <c r="H495" s="829">
        <v>707</v>
      </c>
      <c r="I495" s="829" t="s">
        <v>322</v>
      </c>
      <c r="J495" s="1300">
        <v>707</v>
      </c>
      <c r="K495" s="847" t="s">
        <v>683</v>
      </c>
      <c r="L495" s="1315" t="s">
        <v>4723</v>
      </c>
      <c r="M495" s="833" t="s">
        <v>661</v>
      </c>
      <c r="N495" s="833" t="s">
        <v>352</v>
      </c>
      <c r="O495" s="833"/>
      <c r="P495" s="833"/>
      <c r="Q495" s="833" t="s">
        <v>5</v>
      </c>
      <c r="R495" s="833" t="s">
        <v>323</v>
      </c>
      <c r="S495" s="1317" t="s">
        <v>652</v>
      </c>
    </row>
    <row r="496" spans="1:19" outlineLevel="1">
      <c r="A496" s="847" t="s">
        <v>2195</v>
      </c>
      <c r="B496" s="829" t="s">
        <v>4701</v>
      </c>
      <c r="C496" s="839">
        <v>43448</v>
      </c>
      <c r="D496" s="847" t="s">
        <v>5015</v>
      </c>
      <c r="E496" s="830" t="s">
        <v>5016</v>
      </c>
      <c r="F496" s="831">
        <v>74422</v>
      </c>
      <c r="G496" s="832">
        <v>761.99</v>
      </c>
      <c r="H496" s="829">
        <v>973</v>
      </c>
      <c r="I496" s="829" t="s">
        <v>322</v>
      </c>
      <c r="J496" s="1300">
        <v>973</v>
      </c>
      <c r="K496" s="847" t="s">
        <v>996</v>
      </c>
      <c r="L496" s="1315" t="s">
        <v>4738</v>
      </c>
      <c r="M496" s="833" t="s">
        <v>661</v>
      </c>
      <c r="N496" s="833" t="s">
        <v>352</v>
      </c>
      <c r="O496" s="833"/>
      <c r="P496" s="833"/>
      <c r="Q496" s="833" t="s">
        <v>5</v>
      </c>
      <c r="R496" s="833" t="s">
        <v>323</v>
      </c>
      <c r="S496" s="1317" t="s">
        <v>652</v>
      </c>
    </row>
    <row r="497" spans="1:19" outlineLevel="1" collapsed="1">
      <c r="A497" s="847" t="s">
        <v>2195</v>
      </c>
      <c r="B497" s="829" t="s">
        <v>4701</v>
      </c>
      <c r="C497" s="839">
        <v>43453</v>
      </c>
      <c r="D497" s="847" t="s">
        <v>4996</v>
      </c>
      <c r="E497" s="830" t="s">
        <v>5017</v>
      </c>
      <c r="F497" s="831">
        <v>74422</v>
      </c>
      <c r="G497" s="832">
        <v>352.41</v>
      </c>
      <c r="H497" s="829">
        <v>450</v>
      </c>
      <c r="I497" s="829" t="s">
        <v>322</v>
      </c>
      <c r="J497" s="1300">
        <v>450</v>
      </c>
      <c r="K497" s="847" t="s">
        <v>996</v>
      </c>
      <c r="L497" s="1315" t="s">
        <v>4738</v>
      </c>
      <c r="M497" s="833" t="s">
        <v>661</v>
      </c>
      <c r="N497" s="833" t="s">
        <v>352</v>
      </c>
      <c r="O497" s="833"/>
      <c r="P497" s="833"/>
      <c r="Q497" s="833" t="s">
        <v>5</v>
      </c>
      <c r="R497" s="833" t="s">
        <v>323</v>
      </c>
      <c r="S497" s="1317" t="s">
        <v>652</v>
      </c>
    </row>
    <row r="498" spans="1:19" outlineLevel="1">
      <c r="A498" s="847" t="s">
        <v>2195</v>
      </c>
      <c r="B498" s="829" t="s">
        <v>4701</v>
      </c>
      <c r="C498" s="839">
        <v>43441</v>
      </c>
      <c r="D498" s="847" t="s">
        <v>5018</v>
      </c>
      <c r="E498" s="830" t="s">
        <v>5019</v>
      </c>
      <c r="F498" s="831">
        <v>74422</v>
      </c>
      <c r="G498" s="832">
        <v>1512.24</v>
      </c>
      <c r="H498" s="829">
        <v>1931</v>
      </c>
      <c r="I498" s="829" t="s">
        <v>322</v>
      </c>
      <c r="J498" s="1300">
        <v>1931.01</v>
      </c>
      <c r="K498" s="847" t="s">
        <v>998</v>
      </c>
      <c r="L498" s="1315" t="s">
        <v>4741</v>
      </c>
      <c r="M498" s="833" t="s">
        <v>661</v>
      </c>
      <c r="N498" s="833" t="s">
        <v>352</v>
      </c>
      <c r="O498" s="833"/>
      <c r="P498" s="833"/>
      <c r="Q498" s="833" t="s">
        <v>5</v>
      </c>
      <c r="R498" s="833" t="s">
        <v>323</v>
      </c>
      <c r="S498" s="1317" t="s">
        <v>652</v>
      </c>
    </row>
    <row r="499" spans="1:19">
      <c r="A499" s="847" t="s">
        <v>2195</v>
      </c>
      <c r="B499" s="829" t="s">
        <v>4701</v>
      </c>
      <c r="C499" s="839">
        <v>43454</v>
      </c>
      <c r="D499" s="847" t="s">
        <v>5020</v>
      </c>
      <c r="E499" s="830" t="s">
        <v>5021</v>
      </c>
      <c r="F499" s="831">
        <v>74352</v>
      </c>
      <c r="G499" s="832">
        <v>9552.2999999999993</v>
      </c>
      <c r="H499" s="829">
        <v>12197.5</v>
      </c>
      <c r="I499" s="829" t="s">
        <v>322</v>
      </c>
      <c r="J499" s="1300">
        <v>12197.5</v>
      </c>
      <c r="K499" s="847" t="s">
        <v>1215</v>
      </c>
      <c r="L499" s="1315" t="s">
        <v>4932</v>
      </c>
      <c r="M499" s="833" t="s">
        <v>661</v>
      </c>
      <c r="N499" s="833" t="s">
        <v>352</v>
      </c>
      <c r="O499" s="833"/>
      <c r="P499" s="833"/>
      <c r="Q499" s="833" t="s">
        <v>5</v>
      </c>
      <c r="R499" s="833" t="s">
        <v>323</v>
      </c>
      <c r="S499" s="1317" t="s">
        <v>652</v>
      </c>
    </row>
    <row r="500" spans="1:19" outlineLevel="1">
      <c r="A500" s="847" t="s">
        <v>2195</v>
      </c>
      <c r="B500" s="829" t="s">
        <v>4701</v>
      </c>
      <c r="C500" s="839">
        <v>43465</v>
      </c>
      <c r="D500" s="847" t="s">
        <v>5022</v>
      </c>
      <c r="E500" s="830" t="s">
        <v>5023</v>
      </c>
      <c r="F500" s="831">
        <v>74352</v>
      </c>
      <c r="G500" s="832">
        <v>2065.91</v>
      </c>
      <c r="H500" s="829">
        <v>2638</v>
      </c>
      <c r="I500" s="829" t="s">
        <v>322</v>
      </c>
      <c r="J500" s="1300">
        <v>2638</v>
      </c>
      <c r="K500" s="847" t="s">
        <v>835</v>
      </c>
      <c r="L500" s="1315" t="s">
        <v>4793</v>
      </c>
      <c r="M500" s="833" t="s">
        <v>661</v>
      </c>
      <c r="N500" s="833" t="s">
        <v>352</v>
      </c>
      <c r="O500" s="833"/>
      <c r="P500" s="833"/>
      <c r="Q500" s="833" t="s">
        <v>5</v>
      </c>
      <c r="R500" s="833" t="s">
        <v>323</v>
      </c>
      <c r="S500" s="1317" t="s">
        <v>652</v>
      </c>
    </row>
    <row r="501" spans="1:19" outlineLevel="1">
      <c r="A501" s="847" t="s">
        <v>2195</v>
      </c>
      <c r="B501" s="829" t="s">
        <v>4237</v>
      </c>
      <c r="C501" s="839" t="s">
        <v>4688</v>
      </c>
      <c r="D501" s="1319" t="s">
        <v>5057</v>
      </c>
      <c r="E501" s="1280" t="s">
        <v>5062</v>
      </c>
      <c r="F501" s="831">
        <v>74080</v>
      </c>
      <c r="G501" s="832">
        <v>-13659.727796610199</v>
      </c>
      <c r="H501" s="829">
        <v>-17474.5</v>
      </c>
      <c r="I501" s="829" t="s">
        <v>322</v>
      </c>
      <c r="J501" s="1300">
        <v>-17474.5</v>
      </c>
      <c r="K501" s="1317" t="s">
        <v>998</v>
      </c>
      <c r="L501" s="840"/>
      <c r="M501" s="833" t="s">
        <v>661</v>
      </c>
      <c r="N501" s="833" t="s">
        <v>352</v>
      </c>
      <c r="O501" s="833"/>
      <c r="P501" s="833"/>
      <c r="Q501" s="833" t="s">
        <v>5</v>
      </c>
      <c r="R501" s="833" t="s">
        <v>323</v>
      </c>
      <c r="S501" s="1317" t="s">
        <v>652</v>
      </c>
    </row>
    <row r="502" spans="1:19" outlineLevel="1">
      <c r="A502" s="847" t="s">
        <v>2195</v>
      </c>
      <c r="B502" s="1319" t="s">
        <v>4701</v>
      </c>
      <c r="C502" s="839">
        <v>43465</v>
      </c>
      <c r="D502" s="1319" t="s">
        <v>4686</v>
      </c>
      <c r="E502" s="1280" t="s">
        <v>5065</v>
      </c>
      <c r="F502" s="831">
        <v>74080</v>
      </c>
      <c r="G502" s="832">
        <v>24324.121333333333</v>
      </c>
      <c r="H502" s="829">
        <v>31060</v>
      </c>
      <c r="I502" s="829" t="s">
        <v>322</v>
      </c>
      <c r="J502" s="1300">
        <f>H502</f>
        <v>31060</v>
      </c>
      <c r="K502" s="1317" t="s">
        <v>998</v>
      </c>
      <c r="L502" s="840"/>
      <c r="M502" s="833" t="s">
        <v>661</v>
      </c>
      <c r="N502" s="833" t="s">
        <v>352</v>
      </c>
      <c r="O502" s="833"/>
      <c r="P502" s="833"/>
      <c r="Q502" s="833" t="s">
        <v>5</v>
      </c>
      <c r="R502" s="833" t="s">
        <v>323</v>
      </c>
      <c r="S502" s="1317" t="s">
        <v>652</v>
      </c>
    </row>
    <row r="503" spans="1:19" outlineLevel="1">
      <c r="A503" s="847" t="s">
        <v>2195</v>
      </c>
      <c r="B503" s="1319" t="s">
        <v>4701</v>
      </c>
      <c r="C503" s="839">
        <v>43465</v>
      </c>
      <c r="D503" s="1319" t="s">
        <v>4686</v>
      </c>
      <c r="E503" s="1280" t="s">
        <v>5066</v>
      </c>
      <c r="F503" s="831">
        <v>74080</v>
      </c>
      <c r="G503" s="832">
        <v>724.92200000000003</v>
      </c>
      <c r="H503" s="829">
        <v>925.66</v>
      </c>
      <c r="I503" s="829" t="s">
        <v>322</v>
      </c>
      <c r="J503" s="1300">
        <f>H503</f>
        <v>925.66</v>
      </c>
      <c r="K503" s="1317" t="s">
        <v>998</v>
      </c>
      <c r="L503" s="840"/>
      <c r="M503" s="833" t="s">
        <v>661</v>
      </c>
      <c r="N503" s="833" t="s">
        <v>352</v>
      </c>
      <c r="O503" s="833"/>
      <c r="P503" s="833"/>
      <c r="Q503" s="833" t="s">
        <v>5</v>
      </c>
      <c r="R503" s="833" t="s">
        <v>323</v>
      </c>
      <c r="S503" s="1317" t="s">
        <v>652</v>
      </c>
    </row>
    <row r="504" spans="1:19" outlineLevel="1">
      <c r="A504" s="847" t="s">
        <v>2195</v>
      </c>
      <c r="B504" s="1319" t="s">
        <v>4701</v>
      </c>
      <c r="C504" s="839">
        <v>43465</v>
      </c>
      <c r="D504" s="1319" t="s">
        <v>4686</v>
      </c>
      <c r="E504" s="1280" t="s">
        <v>5067</v>
      </c>
      <c r="F504" s="831">
        <v>74080</v>
      </c>
      <c r="G504" s="832">
        <v>4292.492000000002</v>
      </c>
      <c r="H504" s="829">
        <v>5481.1764705882379</v>
      </c>
      <c r="I504" s="829" t="s">
        <v>322</v>
      </c>
      <c r="J504" s="1300">
        <f>H504</f>
        <v>5481.1764705882379</v>
      </c>
      <c r="K504" s="1317" t="s">
        <v>998</v>
      </c>
      <c r="L504" s="840"/>
      <c r="M504" s="833" t="s">
        <v>661</v>
      </c>
      <c r="N504" s="833" t="s">
        <v>352</v>
      </c>
      <c r="O504" s="833"/>
      <c r="P504" s="833"/>
      <c r="Q504" s="833" t="s">
        <v>5</v>
      </c>
      <c r="R504" s="833" t="s">
        <v>323</v>
      </c>
      <c r="S504" s="1317" t="s">
        <v>652</v>
      </c>
    </row>
    <row r="505" spans="1:19" outlineLevel="1">
      <c r="A505" s="847" t="s">
        <v>2195</v>
      </c>
      <c r="B505" s="1319" t="s">
        <v>4701</v>
      </c>
      <c r="C505" s="839">
        <v>43465</v>
      </c>
      <c r="D505" s="1319" t="s">
        <v>4686</v>
      </c>
      <c r="E505" s="1280" t="s">
        <v>5068</v>
      </c>
      <c r="F505" s="831">
        <v>74080</v>
      </c>
      <c r="G505" s="832">
        <v>2065.905733333333</v>
      </c>
      <c r="H505" s="829">
        <v>2638</v>
      </c>
      <c r="I505" s="829" t="s">
        <v>322</v>
      </c>
      <c r="J505" s="1300">
        <f>H505</f>
        <v>2638</v>
      </c>
      <c r="K505" s="1317" t="s">
        <v>998</v>
      </c>
      <c r="L505" s="840"/>
      <c r="M505" s="833" t="s">
        <v>661</v>
      </c>
      <c r="N505" s="833" t="s">
        <v>352</v>
      </c>
      <c r="O505" s="833"/>
      <c r="P505" s="833"/>
      <c r="Q505" s="833" t="s">
        <v>5</v>
      </c>
      <c r="R505" s="833" t="s">
        <v>323</v>
      </c>
      <c r="S505" s="1317" t="s">
        <v>652</v>
      </c>
    </row>
    <row r="506" spans="1:19" outlineLevel="1">
      <c r="A506" s="847" t="s">
        <v>2195</v>
      </c>
      <c r="B506" s="1319" t="s">
        <v>4701</v>
      </c>
      <c r="C506" s="839">
        <v>43465</v>
      </c>
      <c r="D506" s="1319" t="s">
        <v>4686</v>
      </c>
      <c r="E506" s="1280" t="s">
        <v>5069</v>
      </c>
      <c r="F506" s="831">
        <v>74080</v>
      </c>
      <c r="G506" s="832">
        <v>755.49333333333334</v>
      </c>
      <c r="H506" s="829">
        <v>964.70588235294122</v>
      </c>
      <c r="I506" s="829" t="s">
        <v>322</v>
      </c>
      <c r="J506" s="1300">
        <f>H506</f>
        <v>964.70588235294122</v>
      </c>
      <c r="K506" s="1317" t="s">
        <v>998</v>
      </c>
      <c r="L506" s="840"/>
      <c r="M506" s="833" t="s">
        <v>661</v>
      </c>
      <c r="N506" s="833" t="s">
        <v>352</v>
      </c>
      <c r="O506" s="833"/>
      <c r="P506" s="833"/>
      <c r="Q506" s="833" t="s">
        <v>5</v>
      </c>
      <c r="R506" s="833" t="s">
        <v>323</v>
      </c>
      <c r="S506" s="1317" t="s">
        <v>652</v>
      </c>
    </row>
    <row r="507" spans="1:19" outlineLevel="1">
      <c r="A507" s="842" t="s">
        <v>647</v>
      </c>
      <c r="B507" s="842"/>
      <c r="C507" s="842"/>
      <c r="D507" s="842"/>
      <c r="E507" s="843"/>
      <c r="F507" s="844"/>
      <c r="G507" s="845">
        <f>SUM(G475:G506)</f>
        <v>43735.456603389801</v>
      </c>
      <c r="H507" s="846">
        <f>SUM(H475:H506)</f>
        <v>55911.142352941184</v>
      </c>
      <c r="I507" s="842"/>
      <c r="J507" s="1316"/>
      <c r="K507" s="842"/>
      <c r="L507" s="843"/>
      <c r="M507" s="842"/>
      <c r="N507" s="842"/>
      <c r="O507" s="842"/>
      <c r="P507" s="842"/>
      <c r="Q507" s="842"/>
      <c r="R507" s="842"/>
      <c r="S507" s="842"/>
    </row>
    <row r="508" spans="1:19" outlineLevel="1">
      <c r="A508" s="847" t="s">
        <v>2211</v>
      </c>
      <c r="B508" s="829" t="s">
        <v>4701</v>
      </c>
      <c r="C508" s="839">
        <v>43453</v>
      </c>
      <c r="D508" s="847" t="s">
        <v>4994</v>
      </c>
      <c r="E508" s="830" t="s">
        <v>4995</v>
      </c>
      <c r="F508" s="831">
        <v>74422</v>
      </c>
      <c r="G508" s="832">
        <v>-595.17999999999995</v>
      </c>
      <c r="H508" s="829">
        <v>-760</v>
      </c>
      <c r="I508" s="829" t="s">
        <v>322</v>
      </c>
      <c r="J508" s="1300">
        <v>-760</v>
      </c>
      <c r="K508" s="847" t="s">
        <v>660</v>
      </c>
      <c r="L508" s="1315" t="s">
        <v>4711</v>
      </c>
      <c r="M508" s="833" t="s">
        <v>661</v>
      </c>
      <c r="N508" s="833" t="s">
        <v>352</v>
      </c>
      <c r="O508" s="833" t="s">
        <v>674</v>
      </c>
      <c r="P508" s="833"/>
      <c r="Q508" s="833" t="s">
        <v>5</v>
      </c>
      <c r="R508" s="833" t="s">
        <v>323</v>
      </c>
      <c r="S508" s="1317" t="s">
        <v>652</v>
      </c>
    </row>
    <row r="509" spans="1:19" outlineLevel="1">
      <c r="A509" s="847" t="s">
        <v>2211</v>
      </c>
      <c r="B509" s="829" t="s">
        <v>4701</v>
      </c>
      <c r="C509" s="839">
        <v>43453</v>
      </c>
      <c r="D509" s="847" t="s">
        <v>5024</v>
      </c>
      <c r="E509" s="830" t="s">
        <v>4995</v>
      </c>
      <c r="F509" s="831">
        <v>74352</v>
      </c>
      <c r="G509" s="832">
        <v>595.17999999999995</v>
      </c>
      <c r="H509" s="829">
        <v>760</v>
      </c>
      <c r="I509" s="829" t="s">
        <v>322</v>
      </c>
      <c r="J509" s="1300">
        <v>760</v>
      </c>
      <c r="K509" s="847" t="s">
        <v>660</v>
      </c>
      <c r="L509" s="1315" t="s">
        <v>4711</v>
      </c>
      <c r="M509" s="833" t="s">
        <v>661</v>
      </c>
      <c r="N509" s="833" t="s">
        <v>352</v>
      </c>
      <c r="O509" s="833" t="s">
        <v>674</v>
      </c>
      <c r="P509" s="833"/>
      <c r="Q509" s="833" t="s">
        <v>5</v>
      </c>
      <c r="R509" s="833" t="s">
        <v>323</v>
      </c>
      <c r="S509" s="1317" t="s">
        <v>652</v>
      </c>
    </row>
    <row r="510" spans="1:19" outlineLevel="1">
      <c r="A510" s="847" t="s">
        <v>2211</v>
      </c>
      <c r="B510" s="829" t="s">
        <v>4701</v>
      </c>
      <c r="C510" s="839">
        <v>43453</v>
      </c>
      <c r="D510" s="847" t="s">
        <v>5025</v>
      </c>
      <c r="E510" s="830" t="s">
        <v>4997</v>
      </c>
      <c r="F510" s="831">
        <v>74352</v>
      </c>
      <c r="G510" s="832">
        <v>352.41</v>
      </c>
      <c r="H510" s="829">
        <v>450</v>
      </c>
      <c r="I510" s="829" t="s">
        <v>322</v>
      </c>
      <c r="J510" s="1300">
        <v>450</v>
      </c>
      <c r="K510" s="847" t="s">
        <v>670</v>
      </c>
      <c r="L510" s="1315" t="s">
        <v>4716</v>
      </c>
      <c r="M510" s="833" t="s">
        <v>661</v>
      </c>
      <c r="N510" s="833" t="s">
        <v>352</v>
      </c>
      <c r="O510" s="833" t="s">
        <v>674</v>
      </c>
      <c r="P510" s="833"/>
      <c r="Q510" s="833" t="s">
        <v>5</v>
      </c>
      <c r="R510" s="833" t="s">
        <v>323</v>
      </c>
      <c r="S510" s="1317" t="s">
        <v>652</v>
      </c>
    </row>
    <row r="511" spans="1:19" outlineLevel="1">
      <c r="A511" s="847" t="s">
        <v>2211</v>
      </c>
      <c r="B511" s="829" t="s">
        <v>4701</v>
      </c>
      <c r="C511" s="839">
        <v>43453</v>
      </c>
      <c r="D511" s="847" t="s">
        <v>4996</v>
      </c>
      <c r="E511" s="830" t="s">
        <v>4997</v>
      </c>
      <c r="F511" s="831">
        <v>74422</v>
      </c>
      <c r="G511" s="832">
        <v>-352.41</v>
      </c>
      <c r="H511" s="829">
        <v>-450</v>
      </c>
      <c r="I511" s="829" t="s">
        <v>322</v>
      </c>
      <c r="J511" s="1300">
        <v>-450</v>
      </c>
      <c r="K511" s="847" t="s">
        <v>670</v>
      </c>
      <c r="L511" s="1315" t="s">
        <v>4716</v>
      </c>
      <c r="M511" s="833" t="s">
        <v>661</v>
      </c>
      <c r="N511" s="833" t="s">
        <v>352</v>
      </c>
      <c r="O511" s="833" t="s">
        <v>674</v>
      </c>
      <c r="P511" s="833"/>
      <c r="Q511" s="833" t="s">
        <v>5</v>
      </c>
      <c r="R511" s="833" t="s">
        <v>323</v>
      </c>
      <c r="S511" s="1317" t="s">
        <v>652</v>
      </c>
    </row>
    <row r="512" spans="1:19" outlineLevel="1" collapsed="1">
      <c r="A512" s="847" t="s">
        <v>2211</v>
      </c>
      <c r="B512" s="829" t="s">
        <v>4701</v>
      </c>
      <c r="C512" s="839">
        <v>43465</v>
      </c>
      <c r="D512" s="847" t="s">
        <v>4764</v>
      </c>
      <c r="E512" s="830" t="s">
        <v>5003</v>
      </c>
      <c r="F512" s="831">
        <v>74352</v>
      </c>
      <c r="G512" s="832">
        <v>138.30000000000001</v>
      </c>
      <c r="H512" s="829">
        <v>176.6</v>
      </c>
      <c r="I512" s="829" t="s">
        <v>322</v>
      </c>
      <c r="J512" s="1300">
        <v>176.6</v>
      </c>
      <c r="K512" s="847" t="s">
        <v>756</v>
      </c>
      <c r="L512" s="1315" t="s">
        <v>4766</v>
      </c>
      <c r="M512" s="833" t="s">
        <v>661</v>
      </c>
      <c r="N512" s="833" t="s">
        <v>352</v>
      </c>
      <c r="O512" s="833"/>
      <c r="P512" s="833"/>
      <c r="Q512" s="833" t="s">
        <v>5</v>
      </c>
      <c r="R512" s="833" t="s">
        <v>323</v>
      </c>
      <c r="S512" s="1317" t="s">
        <v>652</v>
      </c>
    </row>
    <row r="513" spans="1:19" outlineLevel="1">
      <c r="A513" s="847" t="s">
        <v>2211</v>
      </c>
      <c r="B513" s="829" t="s">
        <v>4701</v>
      </c>
      <c r="C513" s="839">
        <v>43465</v>
      </c>
      <c r="D513" s="847" t="s">
        <v>5002</v>
      </c>
      <c r="E513" s="830" t="s">
        <v>5003</v>
      </c>
      <c r="F513" s="831">
        <v>74422</v>
      </c>
      <c r="G513" s="832">
        <v>-138.30000000000001</v>
      </c>
      <c r="H513" s="829">
        <v>-176.6</v>
      </c>
      <c r="I513" s="829" t="s">
        <v>322</v>
      </c>
      <c r="J513" s="1300">
        <v>-176.6</v>
      </c>
      <c r="K513" s="847" t="s">
        <v>756</v>
      </c>
      <c r="L513" s="1315" t="s">
        <v>4766</v>
      </c>
      <c r="M513" s="833" t="s">
        <v>661</v>
      </c>
      <c r="N513" s="833" t="s">
        <v>352</v>
      </c>
      <c r="O513" s="833"/>
      <c r="P513" s="833"/>
      <c r="Q513" s="833" t="s">
        <v>5</v>
      </c>
      <c r="R513" s="833" t="s">
        <v>323</v>
      </c>
      <c r="S513" s="1317" t="s">
        <v>652</v>
      </c>
    </row>
    <row r="514" spans="1:19" outlineLevel="1">
      <c r="A514" s="847" t="s">
        <v>2211</v>
      </c>
      <c r="B514" s="829" t="s">
        <v>4701</v>
      </c>
      <c r="C514" s="839">
        <v>43453</v>
      </c>
      <c r="D514" s="847" t="s">
        <v>5026</v>
      </c>
      <c r="E514" s="830" t="s">
        <v>5001</v>
      </c>
      <c r="F514" s="831">
        <v>74352</v>
      </c>
      <c r="G514" s="832">
        <v>783.14</v>
      </c>
      <c r="H514" s="829">
        <v>1000</v>
      </c>
      <c r="I514" s="829" t="s">
        <v>322</v>
      </c>
      <c r="J514" s="1300">
        <v>1000.01</v>
      </c>
      <c r="K514" s="847" t="s">
        <v>756</v>
      </c>
      <c r="L514" s="1315" t="s">
        <v>4766</v>
      </c>
      <c r="M514" s="833" t="s">
        <v>661</v>
      </c>
      <c r="N514" s="833" t="s">
        <v>352</v>
      </c>
      <c r="O514" s="833"/>
      <c r="P514" s="833"/>
      <c r="Q514" s="833" t="s">
        <v>5</v>
      </c>
      <c r="R514" s="833" t="s">
        <v>323</v>
      </c>
      <c r="S514" s="1317" t="s">
        <v>652</v>
      </c>
    </row>
    <row r="515" spans="1:19" outlineLevel="1">
      <c r="A515" s="847" t="s">
        <v>2211</v>
      </c>
      <c r="B515" s="829" t="s">
        <v>4701</v>
      </c>
      <c r="C515" s="839">
        <v>43453</v>
      </c>
      <c r="D515" s="847" t="s">
        <v>5000</v>
      </c>
      <c r="E515" s="830" t="s">
        <v>5001</v>
      </c>
      <c r="F515" s="831">
        <v>74422</v>
      </c>
      <c r="G515" s="832">
        <v>-783.14</v>
      </c>
      <c r="H515" s="829">
        <v>-1000</v>
      </c>
      <c r="I515" s="829" t="s">
        <v>322</v>
      </c>
      <c r="J515" s="1300">
        <v>-1000.01</v>
      </c>
      <c r="K515" s="847" t="s">
        <v>756</v>
      </c>
      <c r="L515" s="1315" t="s">
        <v>4766</v>
      </c>
      <c r="M515" s="833" t="s">
        <v>661</v>
      </c>
      <c r="N515" s="833" t="s">
        <v>352</v>
      </c>
      <c r="O515" s="833"/>
      <c r="P515" s="833"/>
      <c r="Q515" s="833" t="s">
        <v>5</v>
      </c>
      <c r="R515" s="833" t="s">
        <v>323</v>
      </c>
      <c r="S515" s="1317" t="s">
        <v>652</v>
      </c>
    </row>
    <row r="516" spans="1:19" outlineLevel="1">
      <c r="A516" s="847" t="s">
        <v>2211</v>
      </c>
      <c r="B516" s="829" t="s">
        <v>4701</v>
      </c>
      <c r="C516" s="839">
        <v>43441</v>
      </c>
      <c r="D516" s="847" t="s">
        <v>5027</v>
      </c>
      <c r="E516" s="830" t="s">
        <v>5005</v>
      </c>
      <c r="F516" s="831">
        <v>74352</v>
      </c>
      <c r="G516" s="832">
        <v>1174.7</v>
      </c>
      <c r="H516" s="829">
        <v>1500</v>
      </c>
      <c r="I516" s="829" t="s">
        <v>322</v>
      </c>
      <c r="J516" s="1300">
        <v>1500</v>
      </c>
      <c r="K516" s="847" t="s">
        <v>683</v>
      </c>
      <c r="L516" s="1315" t="s">
        <v>4723</v>
      </c>
      <c r="M516" s="833" t="s">
        <v>661</v>
      </c>
      <c r="N516" s="833" t="s">
        <v>352</v>
      </c>
      <c r="O516" s="833"/>
      <c r="P516" s="833"/>
      <c r="Q516" s="833" t="s">
        <v>5</v>
      </c>
      <c r="R516" s="833" t="s">
        <v>323</v>
      </c>
      <c r="S516" s="1317" t="s">
        <v>652</v>
      </c>
    </row>
    <row r="517" spans="1:19" outlineLevel="1">
      <c r="A517" s="847" t="s">
        <v>2211</v>
      </c>
      <c r="B517" s="829" t="s">
        <v>4701</v>
      </c>
      <c r="C517" s="839">
        <v>43441</v>
      </c>
      <c r="D517" s="847" t="s">
        <v>5027</v>
      </c>
      <c r="E517" s="830" t="s">
        <v>5006</v>
      </c>
      <c r="F517" s="831">
        <v>74352</v>
      </c>
      <c r="G517" s="832">
        <v>2600.0100000000002</v>
      </c>
      <c r="H517" s="829">
        <v>3320</v>
      </c>
      <c r="I517" s="829" t="s">
        <v>322</v>
      </c>
      <c r="J517" s="1300">
        <v>3320</v>
      </c>
      <c r="K517" s="847" t="s">
        <v>683</v>
      </c>
      <c r="L517" s="1315" t="s">
        <v>4723</v>
      </c>
      <c r="M517" s="833" t="s">
        <v>661</v>
      </c>
      <c r="N517" s="833" t="s">
        <v>352</v>
      </c>
      <c r="O517" s="833"/>
      <c r="P517" s="833"/>
      <c r="Q517" s="833" t="s">
        <v>5</v>
      </c>
      <c r="R517" s="833" t="s">
        <v>323</v>
      </c>
      <c r="S517" s="1317" t="s">
        <v>652</v>
      </c>
    </row>
    <row r="518" spans="1:19" outlineLevel="1">
      <c r="A518" s="847" t="s">
        <v>2211</v>
      </c>
      <c r="B518" s="829" t="s">
        <v>4701</v>
      </c>
      <c r="C518" s="839">
        <v>43441</v>
      </c>
      <c r="D518" s="847" t="s">
        <v>5004</v>
      </c>
      <c r="E518" s="830" t="s">
        <v>5005</v>
      </c>
      <c r="F518" s="831">
        <v>74422</v>
      </c>
      <c r="G518" s="832">
        <v>-1174.7</v>
      </c>
      <c r="H518" s="829">
        <v>-1500</v>
      </c>
      <c r="I518" s="829" t="s">
        <v>322</v>
      </c>
      <c r="J518" s="1300">
        <v>-1500</v>
      </c>
      <c r="K518" s="847" t="s">
        <v>683</v>
      </c>
      <c r="L518" s="1315" t="s">
        <v>4723</v>
      </c>
      <c r="M518" s="833" t="s">
        <v>661</v>
      </c>
      <c r="N518" s="833" t="s">
        <v>352</v>
      </c>
      <c r="O518" s="833"/>
      <c r="P518" s="833"/>
      <c r="Q518" s="833" t="s">
        <v>5</v>
      </c>
      <c r="R518" s="833" t="s">
        <v>323</v>
      </c>
      <c r="S518" s="1317" t="s">
        <v>652</v>
      </c>
    </row>
    <row r="519" spans="1:19" outlineLevel="1">
      <c r="A519" s="847" t="s">
        <v>2211</v>
      </c>
      <c r="B519" s="829" t="s">
        <v>4701</v>
      </c>
      <c r="C519" s="839">
        <v>43441</v>
      </c>
      <c r="D519" s="847" t="s">
        <v>5004</v>
      </c>
      <c r="E519" s="830" t="s">
        <v>5006</v>
      </c>
      <c r="F519" s="831">
        <v>74422</v>
      </c>
      <c r="G519" s="832">
        <v>-2600.0100000000002</v>
      </c>
      <c r="H519" s="829">
        <v>-3320</v>
      </c>
      <c r="I519" s="829" t="s">
        <v>322</v>
      </c>
      <c r="J519" s="1300">
        <v>-3320</v>
      </c>
      <c r="K519" s="847" t="s">
        <v>683</v>
      </c>
      <c r="L519" s="1315" t="s">
        <v>4723</v>
      </c>
      <c r="M519" s="833" t="s">
        <v>661</v>
      </c>
      <c r="N519" s="833" t="s">
        <v>352</v>
      </c>
      <c r="O519" s="833"/>
      <c r="P519" s="833"/>
      <c r="Q519" s="833" t="s">
        <v>5</v>
      </c>
      <c r="R519" s="833" t="s">
        <v>323</v>
      </c>
      <c r="S519" s="1317" t="s">
        <v>652</v>
      </c>
    </row>
    <row r="520" spans="1:19" outlineLevel="1">
      <c r="A520" s="847" t="s">
        <v>2211</v>
      </c>
      <c r="B520" s="829" t="s">
        <v>4701</v>
      </c>
      <c r="C520" s="839">
        <v>43455</v>
      </c>
      <c r="D520" s="847" t="s">
        <v>4785</v>
      </c>
      <c r="E520" s="830" t="s">
        <v>5010</v>
      </c>
      <c r="F520" s="831">
        <v>74352</v>
      </c>
      <c r="G520" s="832">
        <v>70.48</v>
      </c>
      <c r="H520" s="829">
        <v>90</v>
      </c>
      <c r="I520" s="829" t="s">
        <v>322</v>
      </c>
      <c r="J520" s="1300">
        <v>90</v>
      </c>
      <c r="K520" s="847" t="s">
        <v>683</v>
      </c>
      <c r="L520" s="1315" t="s">
        <v>4723</v>
      </c>
      <c r="M520" s="833" t="s">
        <v>661</v>
      </c>
      <c r="N520" s="833" t="s">
        <v>352</v>
      </c>
      <c r="O520" s="833"/>
      <c r="P520" s="833"/>
      <c r="Q520" s="833" t="s">
        <v>5</v>
      </c>
      <c r="R520" s="833" t="s">
        <v>323</v>
      </c>
      <c r="S520" s="1317" t="s">
        <v>652</v>
      </c>
    </row>
    <row r="521" spans="1:19" outlineLevel="1">
      <c r="A521" s="847" t="s">
        <v>2211</v>
      </c>
      <c r="B521" s="829" t="s">
        <v>4701</v>
      </c>
      <c r="C521" s="839">
        <v>43455</v>
      </c>
      <c r="D521" s="847" t="s">
        <v>5009</v>
      </c>
      <c r="E521" s="830" t="s">
        <v>5010</v>
      </c>
      <c r="F521" s="831">
        <v>74422</v>
      </c>
      <c r="G521" s="832">
        <v>-70.48</v>
      </c>
      <c r="H521" s="829">
        <v>-90</v>
      </c>
      <c r="I521" s="829" t="s">
        <v>322</v>
      </c>
      <c r="J521" s="1300">
        <v>-90</v>
      </c>
      <c r="K521" s="847" t="s">
        <v>683</v>
      </c>
      <c r="L521" s="1315" t="s">
        <v>4723</v>
      </c>
      <c r="M521" s="833" t="s">
        <v>661</v>
      </c>
      <c r="N521" s="833" t="s">
        <v>352</v>
      </c>
      <c r="O521" s="833"/>
      <c r="P521" s="833"/>
      <c r="Q521" s="833" t="s">
        <v>5</v>
      </c>
      <c r="R521" s="833" t="s">
        <v>323</v>
      </c>
      <c r="S521" s="1317" t="s">
        <v>652</v>
      </c>
    </row>
    <row r="522" spans="1:19" outlineLevel="1">
      <c r="A522" s="847" t="s">
        <v>2211</v>
      </c>
      <c r="B522" s="829" t="s">
        <v>4701</v>
      </c>
      <c r="C522" s="839">
        <v>43448</v>
      </c>
      <c r="D522" s="847" t="s">
        <v>5028</v>
      </c>
      <c r="E522" s="830" t="s">
        <v>5014</v>
      </c>
      <c r="F522" s="831">
        <v>74352</v>
      </c>
      <c r="G522" s="832">
        <v>553.67999999999995</v>
      </c>
      <c r="H522" s="829">
        <v>707</v>
      </c>
      <c r="I522" s="829" t="s">
        <v>322</v>
      </c>
      <c r="J522" s="1300">
        <v>707</v>
      </c>
      <c r="K522" s="847" t="s">
        <v>683</v>
      </c>
      <c r="L522" s="1315" t="s">
        <v>4723</v>
      </c>
      <c r="M522" s="833" t="s">
        <v>661</v>
      </c>
      <c r="N522" s="833" t="s">
        <v>352</v>
      </c>
      <c r="O522" s="833"/>
      <c r="P522" s="833"/>
      <c r="Q522" s="833" t="s">
        <v>5</v>
      </c>
      <c r="R522" s="833" t="s">
        <v>323</v>
      </c>
      <c r="S522" s="1317" t="s">
        <v>652</v>
      </c>
    </row>
    <row r="523" spans="1:19" outlineLevel="1" collapsed="1">
      <c r="A523" s="847" t="s">
        <v>2211</v>
      </c>
      <c r="B523" s="829" t="s">
        <v>4701</v>
      </c>
      <c r="C523" s="839">
        <v>43448</v>
      </c>
      <c r="D523" s="847" t="s">
        <v>5013</v>
      </c>
      <c r="E523" s="830" t="s">
        <v>5014</v>
      </c>
      <c r="F523" s="831">
        <v>74422</v>
      </c>
      <c r="G523" s="832">
        <v>-553.67999999999995</v>
      </c>
      <c r="H523" s="829">
        <v>-707</v>
      </c>
      <c r="I523" s="829" t="s">
        <v>322</v>
      </c>
      <c r="J523" s="1300">
        <v>-707</v>
      </c>
      <c r="K523" s="847" t="s">
        <v>683</v>
      </c>
      <c r="L523" s="1315" t="s">
        <v>4723</v>
      </c>
      <c r="M523" s="833" t="s">
        <v>661</v>
      </c>
      <c r="N523" s="833" t="s">
        <v>352</v>
      </c>
      <c r="O523" s="833"/>
      <c r="P523" s="833"/>
      <c r="Q523" s="833" t="s">
        <v>5</v>
      </c>
      <c r="R523" s="833" t="s">
        <v>323</v>
      </c>
      <c r="S523" s="1317" t="s">
        <v>652</v>
      </c>
    </row>
    <row r="524" spans="1:19" outlineLevel="1">
      <c r="A524" s="847" t="s">
        <v>2211</v>
      </c>
      <c r="B524" s="829" t="s">
        <v>4701</v>
      </c>
      <c r="C524" s="839">
        <v>43453</v>
      </c>
      <c r="D524" s="847" t="s">
        <v>5024</v>
      </c>
      <c r="E524" s="830" t="s">
        <v>5007</v>
      </c>
      <c r="F524" s="831">
        <v>74352</v>
      </c>
      <c r="G524" s="832">
        <v>1801.21</v>
      </c>
      <c r="H524" s="829">
        <v>2300</v>
      </c>
      <c r="I524" s="829" t="s">
        <v>322</v>
      </c>
      <c r="J524" s="1300">
        <v>2300</v>
      </c>
      <c r="K524" s="847" t="s">
        <v>683</v>
      </c>
      <c r="L524" s="1315" t="s">
        <v>4723</v>
      </c>
      <c r="M524" s="833" t="s">
        <v>661</v>
      </c>
      <c r="N524" s="833" t="s">
        <v>352</v>
      </c>
      <c r="O524" s="833"/>
      <c r="P524" s="833"/>
      <c r="Q524" s="833" t="s">
        <v>5</v>
      </c>
      <c r="R524" s="833" t="s">
        <v>323</v>
      </c>
      <c r="S524" s="1317" t="s">
        <v>652</v>
      </c>
    </row>
    <row r="525" spans="1:19" outlineLevel="1">
      <c r="A525" s="847" t="s">
        <v>2211</v>
      </c>
      <c r="B525" s="829" t="s">
        <v>4701</v>
      </c>
      <c r="C525" s="839">
        <v>43453</v>
      </c>
      <c r="D525" s="847" t="s">
        <v>4994</v>
      </c>
      <c r="E525" s="830" t="s">
        <v>5007</v>
      </c>
      <c r="F525" s="831">
        <v>74422</v>
      </c>
      <c r="G525" s="832">
        <v>-1801.21</v>
      </c>
      <c r="H525" s="829">
        <v>-2300</v>
      </c>
      <c r="I525" s="829" t="s">
        <v>322</v>
      </c>
      <c r="J525" s="1300">
        <v>-2300</v>
      </c>
      <c r="K525" s="847" t="s">
        <v>683</v>
      </c>
      <c r="L525" s="1315" t="s">
        <v>4723</v>
      </c>
      <c r="M525" s="833" t="s">
        <v>661</v>
      </c>
      <c r="N525" s="833" t="s">
        <v>352</v>
      </c>
      <c r="O525" s="833"/>
      <c r="P525" s="833"/>
      <c r="Q525" s="833" t="s">
        <v>5</v>
      </c>
      <c r="R525" s="833" t="s">
        <v>323</v>
      </c>
      <c r="S525" s="1317" t="s">
        <v>652</v>
      </c>
    </row>
    <row r="526" spans="1:19" outlineLevel="1">
      <c r="A526" s="847" t="s">
        <v>2211</v>
      </c>
      <c r="B526" s="829" t="s">
        <v>4701</v>
      </c>
      <c r="C526" s="839">
        <v>43456</v>
      </c>
      <c r="D526" s="847" t="s">
        <v>5029</v>
      </c>
      <c r="E526" s="830" t="s">
        <v>5012</v>
      </c>
      <c r="F526" s="831">
        <v>74352</v>
      </c>
      <c r="G526" s="832">
        <v>595.17999999999995</v>
      </c>
      <c r="H526" s="829">
        <v>760</v>
      </c>
      <c r="I526" s="829" t="s">
        <v>322</v>
      </c>
      <c r="J526" s="1300">
        <v>760</v>
      </c>
      <c r="K526" s="847" t="s">
        <v>683</v>
      </c>
      <c r="L526" s="1315" t="s">
        <v>4723</v>
      </c>
      <c r="M526" s="833" t="s">
        <v>661</v>
      </c>
      <c r="N526" s="833" t="s">
        <v>352</v>
      </c>
      <c r="O526" s="833"/>
      <c r="P526" s="833"/>
      <c r="Q526" s="833" t="s">
        <v>5</v>
      </c>
      <c r="R526" s="833" t="s">
        <v>323</v>
      </c>
      <c r="S526" s="1317" t="s">
        <v>652</v>
      </c>
    </row>
    <row r="527" spans="1:19" outlineLevel="1">
      <c r="A527" s="847" t="s">
        <v>2211</v>
      </c>
      <c r="B527" s="829" t="s">
        <v>4701</v>
      </c>
      <c r="C527" s="839">
        <v>43456</v>
      </c>
      <c r="D527" s="847" t="s">
        <v>5011</v>
      </c>
      <c r="E527" s="830" t="s">
        <v>5012</v>
      </c>
      <c r="F527" s="831">
        <v>74422</v>
      </c>
      <c r="G527" s="832">
        <v>-595.17999999999995</v>
      </c>
      <c r="H527" s="829">
        <v>-760</v>
      </c>
      <c r="I527" s="829" t="s">
        <v>322</v>
      </c>
      <c r="J527" s="1300">
        <v>-760</v>
      </c>
      <c r="K527" s="847" t="s">
        <v>683</v>
      </c>
      <c r="L527" s="1315" t="s">
        <v>4723</v>
      </c>
      <c r="M527" s="833" t="s">
        <v>661</v>
      </c>
      <c r="N527" s="833" t="s">
        <v>352</v>
      </c>
      <c r="O527" s="833"/>
      <c r="P527" s="833"/>
      <c r="Q527" s="833" t="s">
        <v>5</v>
      </c>
      <c r="R527" s="833" t="s">
        <v>323</v>
      </c>
      <c r="S527" s="1317" t="s">
        <v>652</v>
      </c>
    </row>
    <row r="528" spans="1:19" outlineLevel="1">
      <c r="A528" s="847" t="s">
        <v>2211</v>
      </c>
      <c r="B528" s="829" t="s">
        <v>4701</v>
      </c>
      <c r="C528" s="839">
        <v>43448</v>
      </c>
      <c r="D528" s="847" t="s">
        <v>5030</v>
      </c>
      <c r="E528" s="830" t="s">
        <v>5016</v>
      </c>
      <c r="F528" s="831">
        <v>74352</v>
      </c>
      <c r="G528" s="832">
        <v>761.99</v>
      </c>
      <c r="H528" s="829">
        <v>973</v>
      </c>
      <c r="I528" s="829" t="s">
        <v>322</v>
      </c>
      <c r="J528" s="1300">
        <v>973</v>
      </c>
      <c r="K528" s="847" t="s">
        <v>996</v>
      </c>
      <c r="L528" s="1315" t="s">
        <v>4738</v>
      </c>
      <c r="M528" s="833" t="s">
        <v>661</v>
      </c>
      <c r="N528" s="833" t="s">
        <v>352</v>
      </c>
      <c r="O528" s="833"/>
      <c r="P528" s="833"/>
      <c r="Q528" s="833" t="s">
        <v>5</v>
      </c>
      <c r="R528" s="833" t="s">
        <v>323</v>
      </c>
      <c r="S528" s="1317" t="s">
        <v>652</v>
      </c>
    </row>
    <row r="529" spans="1:19" outlineLevel="1">
      <c r="A529" s="847" t="s">
        <v>2211</v>
      </c>
      <c r="B529" s="829" t="s">
        <v>4701</v>
      </c>
      <c r="C529" s="839">
        <v>43448</v>
      </c>
      <c r="D529" s="847" t="s">
        <v>5015</v>
      </c>
      <c r="E529" s="830" t="s">
        <v>5016</v>
      </c>
      <c r="F529" s="831">
        <v>74422</v>
      </c>
      <c r="G529" s="832">
        <v>-761.99</v>
      </c>
      <c r="H529" s="829">
        <v>-973</v>
      </c>
      <c r="I529" s="829" t="s">
        <v>322</v>
      </c>
      <c r="J529" s="1300">
        <v>-973</v>
      </c>
      <c r="K529" s="847" t="s">
        <v>996</v>
      </c>
      <c r="L529" s="1315" t="s">
        <v>4738</v>
      </c>
      <c r="M529" s="833" t="s">
        <v>661</v>
      </c>
      <c r="N529" s="833" t="s">
        <v>352</v>
      </c>
      <c r="O529" s="833"/>
      <c r="P529" s="833"/>
      <c r="Q529" s="833" t="s">
        <v>5</v>
      </c>
      <c r="R529" s="833" t="s">
        <v>323</v>
      </c>
      <c r="S529" s="1317" t="s">
        <v>652</v>
      </c>
    </row>
    <row r="530" spans="1:19" outlineLevel="1">
      <c r="A530" s="847" t="s">
        <v>2211</v>
      </c>
      <c r="B530" s="829" t="s">
        <v>4701</v>
      </c>
      <c r="C530" s="839">
        <v>43453</v>
      </c>
      <c r="D530" s="847" t="s">
        <v>5025</v>
      </c>
      <c r="E530" s="830" t="s">
        <v>5017</v>
      </c>
      <c r="F530" s="831">
        <v>74352</v>
      </c>
      <c r="G530" s="832">
        <v>352.41</v>
      </c>
      <c r="H530" s="829">
        <v>450</v>
      </c>
      <c r="I530" s="829" t="s">
        <v>322</v>
      </c>
      <c r="J530" s="1300">
        <v>450</v>
      </c>
      <c r="K530" s="847" t="s">
        <v>996</v>
      </c>
      <c r="L530" s="1315" t="s">
        <v>4738</v>
      </c>
      <c r="M530" s="833" t="s">
        <v>661</v>
      </c>
      <c r="N530" s="833" t="s">
        <v>352</v>
      </c>
      <c r="O530" s="833"/>
      <c r="P530" s="833"/>
      <c r="Q530" s="833" t="s">
        <v>5</v>
      </c>
      <c r="R530" s="833" t="s">
        <v>323</v>
      </c>
      <c r="S530" s="1317" t="s">
        <v>652</v>
      </c>
    </row>
    <row r="531" spans="1:19" outlineLevel="1">
      <c r="A531" s="847" t="s">
        <v>2211</v>
      </c>
      <c r="B531" s="829" t="s">
        <v>4701</v>
      </c>
      <c r="C531" s="839">
        <v>43453</v>
      </c>
      <c r="D531" s="847" t="s">
        <v>4996</v>
      </c>
      <c r="E531" s="830" t="s">
        <v>5017</v>
      </c>
      <c r="F531" s="831">
        <v>74422</v>
      </c>
      <c r="G531" s="832">
        <v>-352.41</v>
      </c>
      <c r="H531" s="829">
        <v>-450</v>
      </c>
      <c r="I531" s="829" t="s">
        <v>322</v>
      </c>
      <c r="J531" s="1300">
        <v>-450</v>
      </c>
      <c r="K531" s="847" t="s">
        <v>996</v>
      </c>
      <c r="L531" s="1315" t="s">
        <v>4738</v>
      </c>
      <c r="M531" s="833" t="s">
        <v>661</v>
      </c>
      <c r="N531" s="833" t="s">
        <v>352</v>
      </c>
      <c r="O531" s="833"/>
      <c r="P531" s="833"/>
      <c r="Q531" s="833" t="s">
        <v>5</v>
      </c>
      <c r="R531" s="833" t="s">
        <v>323</v>
      </c>
      <c r="S531" s="1317" t="s">
        <v>652</v>
      </c>
    </row>
    <row r="532" spans="1:19" outlineLevel="1">
      <c r="A532" s="847" t="s">
        <v>2211</v>
      </c>
      <c r="B532" s="829" t="s">
        <v>4701</v>
      </c>
      <c r="C532" s="839">
        <v>43441</v>
      </c>
      <c r="D532" s="847" t="s">
        <v>4755</v>
      </c>
      <c r="E532" s="830" t="s">
        <v>5019</v>
      </c>
      <c r="F532" s="831">
        <v>74352</v>
      </c>
      <c r="G532" s="832">
        <v>1512.24</v>
      </c>
      <c r="H532" s="829">
        <v>1931</v>
      </c>
      <c r="I532" s="829" t="s">
        <v>322</v>
      </c>
      <c r="J532" s="1300">
        <v>1931.01</v>
      </c>
      <c r="K532" s="847" t="s">
        <v>998</v>
      </c>
      <c r="L532" s="1315" t="s">
        <v>4741</v>
      </c>
      <c r="M532" s="833" t="s">
        <v>661</v>
      </c>
      <c r="N532" s="833" t="s">
        <v>352</v>
      </c>
      <c r="O532" s="833"/>
      <c r="P532" s="833"/>
      <c r="Q532" s="833" t="s">
        <v>5</v>
      </c>
      <c r="R532" s="833" t="s">
        <v>323</v>
      </c>
      <c r="S532" s="1317" t="s">
        <v>652</v>
      </c>
    </row>
    <row r="533" spans="1:19" outlineLevel="1">
      <c r="A533" s="847" t="s">
        <v>2211</v>
      </c>
      <c r="B533" s="829" t="s">
        <v>4701</v>
      </c>
      <c r="C533" s="839">
        <v>43441</v>
      </c>
      <c r="D533" s="847" t="s">
        <v>5027</v>
      </c>
      <c r="E533" s="830" t="s">
        <v>5031</v>
      </c>
      <c r="F533" s="831">
        <v>74352</v>
      </c>
      <c r="G533" s="832">
        <v>877.11</v>
      </c>
      <c r="H533" s="829">
        <v>1120</v>
      </c>
      <c r="I533" s="829" t="s">
        <v>322</v>
      </c>
      <c r="J533" s="1300">
        <v>1120</v>
      </c>
      <c r="K533" s="847" t="s">
        <v>998</v>
      </c>
      <c r="L533" s="1315" t="s">
        <v>4741</v>
      </c>
      <c r="M533" s="833" t="s">
        <v>661</v>
      </c>
      <c r="N533" s="833" t="s">
        <v>352</v>
      </c>
      <c r="O533" s="833"/>
      <c r="P533" s="833"/>
      <c r="Q533" s="833" t="s">
        <v>5</v>
      </c>
      <c r="R533" s="833" t="s">
        <v>323</v>
      </c>
      <c r="S533" s="1317" t="s">
        <v>652</v>
      </c>
    </row>
    <row r="534" spans="1:19" outlineLevel="1">
      <c r="A534" s="847" t="s">
        <v>2211</v>
      </c>
      <c r="B534" s="829" t="s">
        <v>4701</v>
      </c>
      <c r="C534" s="839">
        <v>43441</v>
      </c>
      <c r="D534" s="847" t="s">
        <v>5018</v>
      </c>
      <c r="E534" s="830" t="s">
        <v>5019</v>
      </c>
      <c r="F534" s="831">
        <v>74422</v>
      </c>
      <c r="G534" s="832">
        <v>-1512.24</v>
      </c>
      <c r="H534" s="829">
        <v>-1931</v>
      </c>
      <c r="I534" s="829" t="s">
        <v>322</v>
      </c>
      <c r="J534" s="1300">
        <v>-1931.01</v>
      </c>
      <c r="K534" s="847" t="s">
        <v>998</v>
      </c>
      <c r="L534" s="1315" t="s">
        <v>4741</v>
      </c>
      <c r="M534" s="833" t="s">
        <v>661</v>
      </c>
      <c r="N534" s="833" t="s">
        <v>352</v>
      </c>
      <c r="O534" s="833"/>
      <c r="P534" s="833"/>
      <c r="Q534" s="833" t="s">
        <v>5</v>
      </c>
      <c r="R534" s="833" t="s">
        <v>323</v>
      </c>
      <c r="S534" s="1317" t="s">
        <v>652</v>
      </c>
    </row>
    <row r="535" spans="1:19" outlineLevel="1">
      <c r="A535" s="847" t="s">
        <v>2211</v>
      </c>
      <c r="B535" s="829" t="s">
        <v>4701</v>
      </c>
      <c r="C535" s="839">
        <v>43448</v>
      </c>
      <c r="D535" s="847" t="s">
        <v>5028</v>
      </c>
      <c r="E535" s="830" t="s">
        <v>5032</v>
      </c>
      <c r="F535" s="831">
        <v>74352</v>
      </c>
      <c r="G535" s="832">
        <v>438.56</v>
      </c>
      <c r="H535" s="829">
        <v>560</v>
      </c>
      <c r="I535" s="829" t="s">
        <v>322</v>
      </c>
      <c r="J535" s="1300">
        <v>560.01</v>
      </c>
      <c r="K535" s="847" t="s">
        <v>998</v>
      </c>
      <c r="L535" s="1315" t="s">
        <v>4741</v>
      </c>
      <c r="M535" s="833" t="s">
        <v>661</v>
      </c>
      <c r="N535" s="833" t="s">
        <v>352</v>
      </c>
      <c r="O535" s="833"/>
      <c r="P535" s="833"/>
      <c r="Q535" s="833" t="s">
        <v>5</v>
      </c>
      <c r="R535" s="833" t="s">
        <v>323</v>
      </c>
      <c r="S535" s="1317" t="s">
        <v>652</v>
      </c>
    </row>
    <row r="536" spans="1:19" outlineLevel="1">
      <c r="A536" s="847" t="s">
        <v>2211</v>
      </c>
      <c r="B536" s="829" t="s">
        <v>4701</v>
      </c>
      <c r="C536" s="839">
        <v>43441</v>
      </c>
      <c r="D536" s="847" t="s">
        <v>4719</v>
      </c>
      <c r="E536" s="830" t="s">
        <v>5033</v>
      </c>
      <c r="F536" s="831">
        <v>74352</v>
      </c>
      <c r="G536" s="832">
        <v>151.93</v>
      </c>
      <c r="H536" s="829">
        <v>194</v>
      </c>
      <c r="I536" s="829" t="s">
        <v>322</v>
      </c>
      <c r="J536" s="1300">
        <v>194</v>
      </c>
      <c r="K536" s="847" t="s">
        <v>998</v>
      </c>
      <c r="L536" s="1315" t="s">
        <v>4741</v>
      </c>
      <c r="M536" s="833" t="s">
        <v>661</v>
      </c>
      <c r="N536" s="833" t="s">
        <v>352</v>
      </c>
      <c r="O536" s="833"/>
      <c r="P536" s="833"/>
      <c r="Q536" s="833" t="s">
        <v>5</v>
      </c>
      <c r="R536" s="833" t="s">
        <v>323</v>
      </c>
      <c r="S536" s="1317" t="s">
        <v>652</v>
      </c>
    </row>
    <row r="537" spans="1:19" outlineLevel="1">
      <c r="A537" s="847" t="s">
        <v>2211</v>
      </c>
      <c r="B537" s="829" t="s">
        <v>4701</v>
      </c>
      <c r="C537" s="839">
        <v>43455</v>
      </c>
      <c r="D537" s="847" t="s">
        <v>4785</v>
      </c>
      <c r="E537" s="830" t="s">
        <v>5034</v>
      </c>
      <c r="F537" s="831">
        <v>74352</v>
      </c>
      <c r="G537" s="832">
        <v>75.180000000000007</v>
      </c>
      <c r="H537" s="829">
        <v>96</v>
      </c>
      <c r="I537" s="829" t="s">
        <v>322</v>
      </c>
      <c r="J537" s="1300">
        <v>96</v>
      </c>
      <c r="K537" s="847" t="s">
        <v>998</v>
      </c>
      <c r="L537" s="1315" t="s">
        <v>4741</v>
      </c>
      <c r="M537" s="833" t="s">
        <v>661</v>
      </c>
      <c r="N537" s="833" t="s">
        <v>352</v>
      </c>
      <c r="O537" s="833"/>
      <c r="P537" s="833"/>
      <c r="Q537" s="833" t="s">
        <v>5</v>
      </c>
      <c r="R537" s="833" t="s">
        <v>323</v>
      </c>
      <c r="S537" s="1317" t="s">
        <v>652</v>
      </c>
    </row>
    <row r="538" spans="1:19" outlineLevel="1">
      <c r="A538" s="847" t="s">
        <v>2211</v>
      </c>
      <c r="B538" s="829" t="s">
        <v>4701</v>
      </c>
      <c r="C538" s="839">
        <v>43456</v>
      </c>
      <c r="D538" s="847" t="s">
        <v>5029</v>
      </c>
      <c r="E538" s="830" t="s">
        <v>4993</v>
      </c>
      <c r="F538" s="831">
        <v>74352</v>
      </c>
      <c r="G538" s="832">
        <v>978.92</v>
      </c>
      <c r="H538" s="829">
        <v>1250</v>
      </c>
      <c r="I538" s="829" t="s">
        <v>322</v>
      </c>
      <c r="J538" s="1300">
        <v>1250</v>
      </c>
      <c r="K538" s="847" t="s">
        <v>998</v>
      </c>
      <c r="L538" s="1315" t="s">
        <v>4741</v>
      </c>
      <c r="M538" s="833" t="s">
        <v>661</v>
      </c>
      <c r="N538" s="833" t="s">
        <v>352</v>
      </c>
      <c r="O538" s="833"/>
      <c r="P538" s="833"/>
      <c r="Q538" s="833" t="s">
        <v>5</v>
      </c>
      <c r="R538" s="833" t="s">
        <v>323</v>
      </c>
      <c r="S538" s="1317" t="s">
        <v>652</v>
      </c>
    </row>
    <row r="539" spans="1:19" outlineLevel="1">
      <c r="A539" s="847" t="s">
        <v>2211</v>
      </c>
      <c r="B539" s="829" t="s">
        <v>4701</v>
      </c>
      <c r="C539" s="839">
        <v>43456</v>
      </c>
      <c r="D539" s="847" t="s">
        <v>5029</v>
      </c>
      <c r="E539" s="830" t="s">
        <v>5035</v>
      </c>
      <c r="F539" s="831">
        <v>74352</v>
      </c>
      <c r="G539" s="832">
        <v>78.31</v>
      </c>
      <c r="H539" s="829">
        <v>100</v>
      </c>
      <c r="I539" s="829" t="s">
        <v>322</v>
      </c>
      <c r="J539" s="1300">
        <v>100</v>
      </c>
      <c r="K539" s="847" t="s">
        <v>878</v>
      </c>
      <c r="L539" s="1315" t="s">
        <v>4746</v>
      </c>
      <c r="M539" s="833" t="s">
        <v>661</v>
      </c>
      <c r="N539" s="833" t="s">
        <v>352</v>
      </c>
      <c r="O539" s="833"/>
      <c r="P539" s="833"/>
      <c r="Q539" s="833" t="s">
        <v>5</v>
      </c>
      <c r="R539" s="833" t="s">
        <v>323</v>
      </c>
      <c r="S539" s="1317" t="s">
        <v>652</v>
      </c>
    </row>
    <row r="540" spans="1:19" outlineLevel="1" collapsed="1">
      <c r="A540" s="847" t="s">
        <v>2211</v>
      </c>
      <c r="B540" s="829" t="s">
        <v>4701</v>
      </c>
      <c r="C540" s="839">
        <v>43441</v>
      </c>
      <c r="D540" s="847" t="s">
        <v>4719</v>
      </c>
      <c r="E540" s="830" t="s">
        <v>5036</v>
      </c>
      <c r="F540" s="831">
        <v>74352</v>
      </c>
      <c r="G540" s="832">
        <v>8.61</v>
      </c>
      <c r="H540" s="829">
        <v>11</v>
      </c>
      <c r="I540" s="829" t="s">
        <v>322</v>
      </c>
      <c r="J540" s="1300">
        <v>10.99</v>
      </c>
      <c r="K540" s="847" t="s">
        <v>878</v>
      </c>
      <c r="L540" s="1315" t="s">
        <v>4746</v>
      </c>
      <c r="M540" s="833" t="s">
        <v>661</v>
      </c>
      <c r="N540" s="833" t="s">
        <v>352</v>
      </c>
      <c r="O540" s="833"/>
      <c r="P540" s="833"/>
      <c r="Q540" s="833" t="s">
        <v>5</v>
      </c>
      <c r="R540" s="833" t="s">
        <v>323</v>
      </c>
      <c r="S540" s="1317" t="s">
        <v>652</v>
      </c>
    </row>
    <row r="541" spans="1:19" outlineLevel="1">
      <c r="A541" s="847" t="s">
        <v>2211</v>
      </c>
      <c r="B541" s="829" t="s">
        <v>4701</v>
      </c>
      <c r="C541" s="839">
        <v>43441</v>
      </c>
      <c r="D541" s="847" t="s">
        <v>4719</v>
      </c>
      <c r="E541" s="830" t="s">
        <v>5037</v>
      </c>
      <c r="F541" s="831">
        <v>74352</v>
      </c>
      <c r="G541" s="832">
        <v>11.36</v>
      </c>
      <c r="H541" s="829">
        <v>14.5</v>
      </c>
      <c r="I541" s="829" t="s">
        <v>322</v>
      </c>
      <c r="J541" s="1300">
        <v>14.51</v>
      </c>
      <c r="K541" s="847" t="s">
        <v>878</v>
      </c>
      <c r="L541" s="1315" t="s">
        <v>4746</v>
      </c>
      <c r="M541" s="833" t="s">
        <v>661</v>
      </c>
      <c r="N541" s="833" t="s">
        <v>352</v>
      </c>
      <c r="O541" s="833"/>
      <c r="P541" s="833"/>
      <c r="Q541" s="833" t="s">
        <v>5</v>
      </c>
      <c r="R541" s="833" t="s">
        <v>323</v>
      </c>
      <c r="S541" s="1317" t="s">
        <v>652</v>
      </c>
    </row>
    <row r="542" spans="1:19" outlineLevel="1">
      <c r="A542" s="847" t="s">
        <v>2211</v>
      </c>
      <c r="B542" s="829" t="s">
        <v>4701</v>
      </c>
      <c r="C542" s="839">
        <v>43441</v>
      </c>
      <c r="D542" s="847" t="s">
        <v>5027</v>
      </c>
      <c r="E542" s="830" t="s">
        <v>5038</v>
      </c>
      <c r="F542" s="831">
        <v>74352</v>
      </c>
      <c r="G542" s="832">
        <v>32.5</v>
      </c>
      <c r="H542" s="829">
        <v>41.5</v>
      </c>
      <c r="I542" s="829" t="s">
        <v>322</v>
      </c>
      <c r="J542" s="1300">
        <v>41.5</v>
      </c>
      <c r="K542" s="847" t="s">
        <v>878</v>
      </c>
      <c r="L542" s="1315" t="s">
        <v>4746</v>
      </c>
      <c r="M542" s="833" t="s">
        <v>661</v>
      </c>
      <c r="N542" s="833" t="s">
        <v>352</v>
      </c>
      <c r="O542" s="833"/>
      <c r="P542" s="833"/>
      <c r="Q542" s="833" t="s">
        <v>5</v>
      </c>
      <c r="R542" s="833" t="s">
        <v>323</v>
      </c>
      <c r="S542" s="1317" t="s">
        <v>652</v>
      </c>
    </row>
    <row r="543" spans="1:19" outlineLevel="1" collapsed="1">
      <c r="A543" s="847" t="s">
        <v>2211</v>
      </c>
      <c r="B543" s="829" t="s">
        <v>4701</v>
      </c>
      <c r="C543" s="839">
        <v>43456</v>
      </c>
      <c r="D543" s="847" t="s">
        <v>5029</v>
      </c>
      <c r="E543" s="830" t="s">
        <v>5039</v>
      </c>
      <c r="F543" s="831">
        <v>74352</v>
      </c>
      <c r="G543" s="832">
        <v>391.57</v>
      </c>
      <c r="H543" s="829">
        <v>500</v>
      </c>
      <c r="I543" s="829" t="s">
        <v>322</v>
      </c>
      <c r="J543" s="1300">
        <v>500</v>
      </c>
      <c r="K543" s="847" t="s">
        <v>1000</v>
      </c>
      <c r="L543" s="1315" t="s">
        <v>4743</v>
      </c>
      <c r="M543" s="833" t="s">
        <v>661</v>
      </c>
      <c r="N543" s="833" t="s">
        <v>352</v>
      </c>
      <c r="O543" s="833"/>
      <c r="P543" s="833"/>
      <c r="Q543" s="833" t="s">
        <v>5</v>
      </c>
      <c r="R543" s="833" t="s">
        <v>323</v>
      </c>
      <c r="S543" s="1317" t="s">
        <v>652</v>
      </c>
    </row>
    <row r="544" spans="1:19" outlineLevel="1">
      <c r="A544" s="847" t="s">
        <v>2211</v>
      </c>
      <c r="B544" s="829" t="s">
        <v>4701</v>
      </c>
      <c r="C544" s="839">
        <v>43441</v>
      </c>
      <c r="D544" s="847" t="s">
        <v>5027</v>
      </c>
      <c r="E544" s="830" t="s">
        <v>5040</v>
      </c>
      <c r="F544" s="831">
        <v>74352</v>
      </c>
      <c r="G544" s="832">
        <v>78.31</v>
      </c>
      <c r="H544" s="829">
        <v>100</v>
      </c>
      <c r="I544" s="829" t="s">
        <v>322</v>
      </c>
      <c r="J544" s="1300">
        <v>100</v>
      </c>
      <c r="K544" s="847" t="s">
        <v>2147</v>
      </c>
      <c r="L544" s="1315" t="s">
        <v>5041</v>
      </c>
      <c r="M544" s="833" t="s">
        <v>661</v>
      </c>
      <c r="N544" s="833" t="s">
        <v>352</v>
      </c>
      <c r="O544" s="833"/>
      <c r="P544" s="833"/>
      <c r="Q544" s="833" t="s">
        <v>5</v>
      </c>
      <c r="R544" s="833" t="s">
        <v>323</v>
      </c>
      <c r="S544" s="1317" t="s">
        <v>652</v>
      </c>
    </row>
    <row r="545" spans="1:19" outlineLevel="1">
      <c r="A545" s="847" t="s">
        <v>2211</v>
      </c>
      <c r="B545" s="829" t="s">
        <v>4701</v>
      </c>
      <c r="C545" s="839">
        <v>43448</v>
      </c>
      <c r="D545" s="847" t="s">
        <v>5028</v>
      </c>
      <c r="E545" s="830" t="s">
        <v>5042</v>
      </c>
      <c r="F545" s="831">
        <v>74352</v>
      </c>
      <c r="G545" s="832">
        <v>28.19</v>
      </c>
      <c r="H545" s="829">
        <v>36</v>
      </c>
      <c r="I545" s="829" t="s">
        <v>322</v>
      </c>
      <c r="J545" s="1300">
        <v>36</v>
      </c>
      <c r="K545" s="847" t="s">
        <v>972</v>
      </c>
      <c r="L545" s="1315" t="s">
        <v>4812</v>
      </c>
      <c r="M545" s="833" t="s">
        <v>661</v>
      </c>
      <c r="N545" s="833" t="s">
        <v>352</v>
      </c>
      <c r="O545" s="833"/>
      <c r="P545" s="833"/>
      <c r="Q545" s="833" t="s">
        <v>5</v>
      </c>
      <c r="R545" s="833" t="s">
        <v>323</v>
      </c>
      <c r="S545" s="1317" t="s">
        <v>652</v>
      </c>
    </row>
    <row r="546" spans="1:19" outlineLevel="1">
      <c r="A546" s="847" t="s">
        <v>2211</v>
      </c>
      <c r="B546" s="829" t="s">
        <v>4701</v>
      </c>
      <c r="C546" s="839">
        <v>43448</v>
      </c>
      <c r="D546" s="847" t="s">
        <v>5028</v>
      </c>
      <c r="E546" s="830" t="s">
        <v>5043</v>
      </c>
      <c r="F546" s="831">
        <v>74352</v>
      </c>
      <c r="G546" s="832">
        <v>665.67</v>
      </c>
      <c r="H546" s="829">
        <v>850</v>
      </c>
      <c r="I546" s="829" t="s">
        <v>322</v>
      </c>
      <c r="J546" s="1300">
        <v>850.01</v>
      </c>
      <c r="K546" s="847" t="s">
        <v>1465</v>
      </c>
      <c r="L546" s="1315" t="s">
        <v>4792</v>
      </c>
      <c r="M546" s="833" t="s">
        <v>661</v>
      </c>
      <c r="N546" s="833" t="s">
        <v>352</v>
      </c>
      <c r="O546" s="833"/>
      <c r="P546" s="833"/>
      <c r="Q546" s="833" t="s">
        <v>5</v>
      </c>
      <c r="R546" s="833" t="s">
        <v>323</v>
      </c>
      <c r="S546" s="1317" t="s">
        <v>652</v>
      </c>
    </row>
    <row r="547" spans="1:19">
      <c r="A547" s="847" t="s">
        <v>2211</v>
      </c>
      <c r="B547" s="829" t="s">
        <v>4701</v>
      </c>
      <c r="C547" s="839">
        <v>43448</v>
      </c>
      <c r="D547" s="847" t="s">
        <v>5028</v>
      </c>
      <c r="E547" s="830" t="s">
        <v>5044</v>
      </c>
      <c r="F547" s="831">
        <v>74352</v>
      </c>
      <c r="G547" s="832">
        <v>109.64</v>
      </c>
      <c r="H547" s="829">
        <v>140</v>
      </c>
      <c r="I547" s="829" t="s">
        <v>322</v>
      </c>
      <c r="J547" s="1300">
        <v>140</v>
      </c>
      <c r="K547" s="847" t="s">
        <v>1465</v>
      </c>
      <c r="L547" s="1315" t="s">
        <v>4792</v>
      </c>
      <c r="M547" s="833" t="s">
        <v>661</v>
      </c>
      <c r="N547" s="833" t="s">
        <v>352</v>
      </c>
      <c r="O547" s="833"/>
      <c r="P547" s="833"/>
      <c r="Q547" s="833" t="s">
        <v>5</v>
      </c>
      <c r="R547" s="833" t="s">
        <v>323</v>
      </c>
      <c r="S547" s="1317" t="s">
        <v>652</v>
      </c>
    </row>
    <row r="548" spans="1:19" outlineLevel="1">
      <c r="A548" s="847" t="s">
        <v>2211</v>
      </c>
      <c r="B548" s="829" t="s">
        <v>4237</v>
      </c>
      <c r="C548" s="839" t="s">
        <v>4688</v>
      </c>
      <c r="D548" s="1319" t="s">
        <v>5075</v>
      </c>
      <c r="E548" s="830" t="s">
        <v>4695</v>
      </c>
      <c r="F548" s="831">
        <v>74080</v>
      </c>
      <c r="G548" s="832">
        <v>-7277.57966101695</v>
      </c>
      <c r="H548" s="829">
        <v>-9310</v>
      </c>
      <c r="I548" s="829" t="s">
        <v>322</v>
      </c>
      <c r="J548" s="1300">
        <v>-9310</v>
      </c>
      <c r="K548" s="840" t="s">
        <v>1053</v>
      </c>
      <c r="L548" s="840"/>
      <c r="M548" s="833" t="s">
        <v>661</v>
      </c>
      <c r="N548" s="833" t="s">
        <v>352</v>
      </c>
      <c r="O548" s="833"/>
      <c r="P548" s="833"/>
      <c r="Q548" s="833" t="s">
        <v>5</v>
      </c>
      <c r="R548" s="833" t="s">
        <v>323</v>
      </c>
      <c r="S548" s="1317" t="s">
        <v>652</v>
      </c>
    </row>
    <row r="549" spans="1:19" outlineLevel="1">
      <c r="A549" s="847" t="s">
        <v>2211</v>
      </c>
      <c r="B549" s="829" t="s">
        <v>4701</v>
      </c>
      <c r="C549" s="839">
        <v>43455</v>
      </c>
      <c r="D549" s="847" t="s">
        <v>4785</v>
      </c>
      <c r="E549" s="830" t="s">
        <v>5045</v>
      </c>
      <c r="F549" s="831">
        <v>74352</v>
      </c>
      <c r="G549" s="832">
        <v>391.57</v>
      </c>
      <c r="H549" s="829">
        <v>500</v>
      </c>
      <c r="I549" s="829" t="s">
        <v>322</v>
      </c>
      <c r="J549" s="1300">
        <v>500</v>
      </c>
      <c r="K549" s="847" t="s">
        <v>1465</v>
      </c>
      <c r="L549" s="1315" t="s">
        <v>4792</v>
      </c>
      <c r="M549" s="833" t="s">
        <v>661</v>
      </c>
      <c r="N549" s="833" t="s">
        <v>352</v>
      </c>
      <c r="O549" s="833"/>
      <c r="P549" s="833"/>
      <c r="Q549" s="833" t="s">
        <v>5</v>
      </c>
      <c r="R549" s="833" t="s">
        <v>323</v>
      </c>
      <c r="S549" s="1317" t="s">
        <v>652</v>
      </c>
    </row>
    <row r="550" spans="1:19" outlineLevel="1">
      <c r="A550" s="842" t="s">
        <v>647</v>
      </c>
      <c r="B550" s="842"/>
      <c r="C550" s="842"/>
      <c r="D550" s="842"/>
      <c r="E550" s="843"/>
      <c r="F550" s="844"/>
      <c r="G550" s="845">
        <f>SUM(G508:G549)</f>
        <v>-2960.1496610169497</v>
      </c>
      <c r="H550" s="846">
        <f>SUM(H508:H549)</f>
        <v>-3797</v>
      </c>
      <c r="I550" s="842"/>
      <c r="J550" s="1316"/>
      <c r="K550" s="842"/>
      <c r="L550" s="843"/>
      <c r="M550" s="842"/>
      <c r="N550" s="842"/>
      <c r="O550" s="842"/>
      <c r="P550" s="842"/>
      <c r="Q550" s="842"/>
      <c r="R550" s="842"/>
      <c r="S550" s="842"/>
    </row>
    <row r="551" spans="1:19">
      <c r="A551" s="847" t="s">
        <v>2228</v>
      </c>
      <c r="B551" s="829" t="s">
        <v>4701</v>
      </c>
      <c r="C551" s="839">
        <v>43465</v>
      </c>
      <c r="D551" s="847" t="s">
        <v>5046</v>
      </c>
      <c r="E551" s="830" t="s">
        <v>5047</v>
      </c>
      <c r="F551" s="831">
        <v>74352</v>
      </c>
      <c r="G551" s="832">
        <v>1801.21</v>
      </c>
      <c r="H551" s="829">
        <v>2300</v>
      </c>
      <c r="I551" s="829" t="s">
        <v>322</v>
      </c>
      <c r="J551" s="1300">
        <v>2300</v>
      </c>
      <c r="K551" s="847" t="s">
        <v>756</v>
      </c>
      <c r="L551" s="1315" t="s">
        <v>4766</v>
      </c>
      <c r="M551" s="833" t="s">
        <v>661</v>
      </c>
      <c r="N551" s="833" t="s">
        <v>352</v>
      </c>
      <c r="O551" s="833"/>
      <c r="P551" s="833"/>
      <c r="Q551" s="833" t="s">
        <v>5</v>
      </c>
      <c r="R551" s="833" t="s">
        <v>323</v>
      </c>
      <c r="S551" s="1317" t="s">
        <v>652</v>
      </c>
    </row>
    <row r="552" spans="1:19" outlineLevel="1">
      <c r="A552" s="847" t="s">
        <v>2228</v>
      </c>
      <c r="B552" s="829" t="s">
        <v>4701</v>
      </c>
      <c r="C552" s="839">
        <v>43455</v>
      </c>
      <c r="D552" s="847" t="s">
        <v>4785</v>
      </c>
      <c r="E552" s="830" t="s">
        <v>5048</v>
      </c>
      <c r="F552" s="831">
        <v>74352</v>
      </c>
      <c r="G552" s="832">
        <v>317.17</v>
      </c>
      <c r="H552" s="829">
        <v>405</v>
      </c>
      <c r="I552" s="829" t="s">
        <v>322</v>
      </c>
      <c r="J552" s="1300">
        <v>405</v>
      </c>
      <c r="K552" s="847" t="s">
        <v>998</v>
      </c>
      <c r="L552" s="1315" t="s">
        <v>4741</v>
      </c>
      <c r="M552" s="833" t="s">
        <v>661</v>
      </c>
      <c r="N552" s="833" t="s">
        <v>352</v>
      </c>
      <c r="O552" s="833"/>
      <c r="P552" s="833"/>
      <c r="Q552" s="833" t="s">
        <v>5</v>
      </c>
      <c r="R552" s="833" t="s">
        <v>323</v>
      </c>
      <c r="S552" s="1317" t="s">
        <v>652</v>
      </c>
    </row>
    <row r="553" spans="1:19" outlineLevel="1">
      <c r="A553" s="842" t="s">
        <v>647</v>
      </c>
      <c r="B553" s="842"/>
      <c r="C553" s="842"/>
      <c r="D553" s="842"/>
      <c r="E553" s="843"/>
      <c r="F553" s="844"/>
      <c r="G553" s="845">
        <f>SUM(G551:G552)</f>
        <v>2118.38</v>
      </c>
      <c r="H553" s="846">
        <f>SUM(H551:H552)</f>
        <v>2705</v>
      </c>
      <c r="I553" s="842"/>
      <c r="J553" s="1316"/>
      <c r="K553" s="842"/>
      <c r="L553" s="843"/>
      <c r="M553" s="842"/>
      <c r="N553" s="842"/>
      <c r="O553" s="842"/>
      <c r="P553" s="842"/>
      <c r="Q553" s="842"/>
      <c r="R553" s="842"/>
      <c r="S553" s="842"/>
    </row>
    <row r="554" spans="1:19" outlineLevel="1">
      <c r="A554" s="847" t="s">
        <v>5049</v>
      </c>
      <c r="B554" s="829" t="s">
        <v>4701</v>
      </c>
      <c r="C554" s="839">
        <v>43453</v>
      </c>
      <c r="D554" s="847" t="s">
        <v>5050</v>
      </c>
      <c r="E554" s="830" t="s">
        <v>5051</v>
      </c>
      <c r="F554" s="831">
        <v>74352</v>
      </c>
      <c r="G554" s="832">
        <v>0.78</v>
      </c>
      <c r="H554" s="829">
        <v>1</v>
      </c>
      <c r="I554" s="829" t="s">
        <v>322</v>
      </c>
      <c r="J554" s="1300">
        <v>1</v>
      </c>
      <c r="K554" s="847" t="s">
        <v>660</v>
      </c>
      <c r="L554" s="1315" t="s">
        <v>4711</v>
      </c>
      <c r="M554" s="833" t="s">
        <v>661</v>
      </c>
      <c r="N554" s="833" t="s">
        <v>352</v>
      </c>
      <c r="O554" s="833" t="s">
        <v>1891</v>
      </c>
      <c r="P554" s="833"/>
      <c r="Q554" s="833" t="s">
        <v>5</v>
      </c>
      <c r="R554" s="833" t="s">
        <v>323</v>
      </c>
      <c r="S554" s="1317" t="s">
        <v>652</v>
      </c>
    </row>
    <row r="555" spans="1:19">
      <c r="A555" s="847" t="s">
        <v>5049</v>
      </c>
      <c r="B555" s="829" t="s">
        <v>4701</v>
      </c>
      <c r="C555" s="839">
        <v>43440</v>
      </c>
      <c r="D555" s="847" t="s">
        <v>4709</v>
      </c>
      <c r="E555" s="830" t="s">
        <v>5052</v>
      </c>
      <c r="F555" s="831">
        <v>74352</v>
      </c>
      <c r="G555" s="832">
        <v>23.49</v>
      </c>
      <c r="H555" s="829">
        <v>30</v>
      </c>
      <c r="I555" s="829" t="s">
        <v>322</v>
      </c>
      <c r="J555" s="1300">
        <v>29.99</v>
      </c>
      <c r="K555" s="847" t="s">
        <v>660</v>
      </c>
      <c r="L555" s="1315" t="s">
        <v>4711</v>
      </c>
      <c r="M555" s="833" t="s">
        <v>661</v>
      </c>
      <c r="N555" s="833" t="s">
        <v>352</v>
      </c>
      <c r="O555" s="833" t="s">
        <v>3824</v>
      </c>
      <c r="P555" s="833"/>
      <c r="Q555" s="833" t="s">
        <v>5</v>
      </c>
      <c r="R555" s="833" t="s">
        <v>323</v>
      </c>
      <c r="S555" s="1317" t="s">
        <v>652</v>
      </c>
    </row>
    <row r="556" spans="1:19" outlineLevel="1">
      <c r="A556" s="847" t="s">
        <v>5049</v>
      </c>
      <c r="B556" s="829" t="s">
        <v>4701</v>
      </c>
      <c r="C556" s="839">
        <v>43453</v>
      </c>
      <c r="D556" s="847" t="s">
        <v>5050</v>
      </c>
      <c r="E556" s="830" t="s">
        <v>5053</v>
      </c>
      <c r="F556" s="831">
        <v>74352</v>
      </c>
      <c r="G556" s="832">
        <v>148.01</v>
      </c>
      <c r="H556" s="829">
        <v>189</v>
      </c>
      <c r="I556" s="829" t="s">
        <v>322</v>
      </c>
      <c r="J556" s="1300">
        <v>189</v>
      </c>
      <c r="K556" s="847" t="s">
        <v>667</v>
      </c>
      <c r="L556" s="1315" t="s">
        <v>4721</v>
      </c>
      <c r="M556" s="833" t="s">
        <v>661</v>
      </c>
      <c r="N556" s="833" t="s">
        <v>352</v>
      </c>
      <c r="O556" s="833" t="s">
        <v>1891</v>
      </c>
      <c r="P556" s="833"/>
      <c r="Q556" s="833" t="s">
        <v>5</v>
      </c>
      <c r="R556" s="833" t="s">
        <v>323</v>
      </c>
      <c r="S556" s="1317" t="s">
        <v>652</v>
      </c>
    </row>
    <row r="557" spans="1:19" outlineLevel="1">
      <c r="A557" s="842" t="s">
        <v>647</v>
      </c>
      <c r="B557" s="842"/>
      <c r="C557" s="842"/>
      <c r="D557" s="842"/>
      <c r="E557" s="843"/>
      <c r="F557" s="844"/>
      <c r="G557" s="845">
        <f>SUM(G554:G556)</f>
        <v>172.28</v>
      </c>
      <c r="H557" s="846">
        <f>SUM(H554:H556)</f>
        <v>220</v>
      </c>
      <c r="I557" s="842"/>
      <c r="J557" s="1316"/>
      <c r="K557" s="842"/>
      <c r="L557" s="843"/>
      <c r="M557" s="842"/>
      <c r="N557" s="842"/>
      <c r="O557" s="842"/>
      <c r="P557" s="842"/>
      <c r="Q557" s="842"/>
      <c r="R557" s="842"/>
      <c r="S557" s="842"/>
    </row>
    <row r="558" spans="1:19">
      <c r="A558" s="847" t="s">
        <v>1287</v>
      </c>
      <c r="B558" s="829" t="s">
        <v>4701</v>
      </c>
      <c r="C558" s="839">
        <v>43465</v>
      </c>
      <c r="D558" s="847" t="s">
        <v>5054</v>
      </c>
      <c r="E558" s="830" t="s">
        <v>4668</v>
      </c>
      <c r="F558" s="831">
        <v>74352</v>
      </c>
      <c r="G558" s="832">
        <v>-8066.3</v>
      </c>
      <c r="H558" s="829">
        <v>-10300</v>
      </c>
      <c r="I558" s="829" t="s">
        <v>322</v>
      </c>
      <c r="J558" s="1300">
        <v>-10300</v>
      </c>
      <c r="K558" s="847" t="s">
        <v>1290</v>
      </c>
      <c r="L558" s="1315" t="s">
        <v>5055</v>
      </c>
      <c r="M558" s="833" t="s">
        <v>661</v>
      </c>
      <c r="N558" s="833" t="s">
        <v>352</v>
      </c>
      <c r="O558" s="833"/>
      <c r="P558" s="833" t="s">
        <v>2247</v>
      </c>
      <c r="Q558" s="833" t="s">
        <v>5</v>
      </c>
      <c r="R558" s="833" t="s">
        <v>323</v>
      </c>
      <c r="S558" s="1317" t="s">
        <v>652</v>
      </c>
    </row>
    <row r="559" spans="1:19">
      <c r="A559" s="847" t="s">
        <v>1287</v>
      </c>
      <c r="B559" s="829" t="s">
        <v>4701</v>
      </c>
      <c r="C559" s="839">
        <v>43465</v>
      </c>
      <c r="D559" s="847" t="s">
        <v>4760</v>
      </c>
      <c r="E559" s="830" t="s">
        <v>4761</v>
      </c>
      <c r="F559" s="831">
        <v>74385</v>
      </c>
      <c r="G559" s="832">
        <v>-10219.11</v>
      </c>
      <c r="H559" s="829">
        <v>-13359</v>
      </c>
      <c r="I559" s="829" t="s">
        <v>322</v>
      </c>
      <c r="J559" s="1300">
        <v>-13359</v>
      </c>
      <c r="K559" s="847" t="s">
        <v>1290</v>
      </c>
      <c r="L559" s="1315" t="s">
        <v>5055</v>
      </c>
      <c r="M559" s="833" t="s">
        <v>661</v>
      </c>
      <c r="N559" s="833" t="s">
        <v>352</v>
      </c>
      <c r="O559" s="833"/>
      <c r="P559" s="833" t="s">
        <v>381</v>
      </c>
      <c r="Q559" s="833" t="s">
        <v>5</v>
      </c>
      <c r="R559" s="833" t="s">
        <v>323</v>
      </c>
      <c r="S559" s="1317" t="s">
        <v>652</v>
      </c>
    </row>
    <row r="560" spans="1:19">
      <c r="A560" s="842" t="s">
        <v>647</v>
      </c>
      <c r="B560" s="842"/>
      <c r="C560" s="842"/>
      <c r="D560" s="842"/>
      <c r="E560" s="843"/>
      <c r="F560" s="844"/>
      <c r="G560" s="845">
        <f>SUM(G558:G559)</f>
        <v>-18285.41</v>
      </c>
      <c r="H560" s="846">
        <f>SUM(H558:H559)</f>
        <v>-23659</v>
      </c>
      <c r="I560" s="842"/>
      <c r="J560" s="1316"/>
      <c r="K560" s="842"/>
      <c r="L560" s="843"/>
      <c r="M560" s="842"/>
      <c r="N560" s="842"/>
      <c r="O560" s="842"/>
      <c r="P560" s="842"/>
      <c r="Q560" s="842"/>
      <c r="R560" s="842"/>
      <c r="S560" s="842"/>
    </row>
    <row r="561" spans="1:19" collapsed="1">
      <c r="A561" s="829" t="s">
        <v>0</v>
      </c>
      <c r="B561" s="829"/>
      <c r="C561" s="829"/>
      <c r="D561" s="829"/>
      <c r="E561" s="830"/>
      <c r="F561" s="831"/>
      <c r="G561" s="832"/>
      <c r="H561" s="829"/>
      <c r="I561" s="829"/>
      <c r="J561" s="1313"/>
      <c r="K561" s="829"/>
      <c r="L561" s="830"/>
      <c r="M561" s="829"/>
      <c r="N561" s="829"/>
      <c r="O561" s="829"/>
      <c r="P561" s="829"/>
      <c r="Q561" s="829"/>
      <c r="R561" s="829"/>
      <c r="S561" s="829"/>
    </row>
    <row r="562" spans="1:19">
      <c r="A562" s="829"/>
      <c r="B562" s="829"/>
      <c r="C562" s="829"/>
      <c r="D562" s="829"/>
      <c r="E562" s="830"/>
      <c r="F562" s="831"/>
      <c r="G562" s="832">
        <f>+G15+G17+G43+G45+G50+G57+G64+G74+G91+G112+G121+G130+G139+G149+G158+G167+G176+G200+G211+G220+G229+G237+G241+G251+G272+G358+G363+G368+G370+G382+G385+G390+G409+G412+G448+G451+G456+G460+G469+G471+G474+G507+G550+G553+G557+G560</f>
        <v>9975.1001099842761</v>
      </c>
      <c r="H562" s="849">
        <f>+H15+H17+H43+H45+H50+H57+H64+H74+H91+H112+H121+H130+H139+H149+H158+H167+H176+H200+H211+H220+H229+H237+H241+H251+H272+H358+H363+H368+H370+H382+H385+H390+H409+H412+H448+H451+H456+H460+H469+H471+H474+H507+H550+H553+H557+H560</f>
        <v>18078.054352941188</v>
      </c>
      <c r="I562" s="829"/>
      <c r="J562" s="1322">
        <f>SUM(J16:J556)</f>
        <v>107205.00435294105</v>
      </c>
      <c r="K562" s="829"/>
      <c r="L562" s="830"/>
      <c r="M562" s="829"/>
      <c r="N562" s="829"/>
      <c r="O562" s="829"/>
      <c r="P562" s="829"/>
      <c r="Q562" s="829"/>
      <c r="R562" s="829"/>
      <c r="S562" s="829"/>
    </row>
    <row r="563" spans="1:19">
      <c r="F563"/>
    </row>
    <row r="564" spans="1:19">
      <c r="F564"/>
    </row>
    <row r="565" spans="1:19">
      <c r="F565"/>
    </row>
    <row r="566" spans="1:19" collapsed="1">
      <c r="F566"/>
    </row>
    <row r="567" spans="1:19">
      <c r="F567"/>
    </row>
    <row r="568" spans="1:19">
      <c r="F568"/>
    </row>
    <row r="569" spans="1:19">
      <c r="F569"/>
    </row>
    <row r="570" spans="1:19">
      <c r="F570"/>
    </row>
    <row r="571" spans="1:19" collapsed="1">
      <c r="F571"/>
    </row>
    <row r="572" spans="1:19">
      <c r="F572"/>
    </row>
    <row r="573" spans="1:19">
      <c r="F573"/>
    </row>
    <row r="574" spans="1:19">
      <c r="F574"/>
    </row>
    <row r="575" spans="1:19">
      <c r="F575"/>
    </row>
    <row r="576" spans="1:19">
      <c r="F576"/>
    </row>
    <row r="577" spans="6:6">
      <c r="F577"/>
    </row>
    <row r="578" spans="6:6">
      <c r="F578"/>
    </row>
    <row r="579" spans="6:6" collapsed="1">
      <c r="F579"/>
    </row>
    <row r="580" spans="6:6">
      <c r="F580"/>
    </row>
    <row r="581" spans="6:6">
      <c r="F581"/>
    </row>
    <row r="582" spans="6:6">
      <c r="F582"/>
    </row>
    <row r="583" spans="6:6" collapsed="1">
      <c r="F583"/>
    </row>
    <row r="584" spans="6:6">
      <c r="F584"/>
    </row>
    <row r="585" spans="6:6">
      <c r="F585"/>
    </row>
    <row r="586" spans="6:6">
      <c r="F586"/>
    </row>
    <row r="587" spans="6:6">
      <c r="F587"/>
    </row>
    <row r="588" spans="6:6">
      <c r="F588"/>
    </row>
    <row r="589" spans="6:6">
      <c r="F589"/>
    </row>
    <row r="590" spans="6:6">
      <c r="F590"/>
    </row>
    <row r="591" spans="6:6">
      <c r="F591"/>
    </row>
    <row r="592" spans="6:6">
      <c r="F592"/>
    </row>
    <row r="593" spans="6:6">
      <c r="F593"/>
    </row>
    <row r="594" spans="6:6">
      <c r="F594"/>
    </row>
    <row r="595" spans="6:6">
      <c r="F595"/>
    </row>
    <row r="596" spans="6:6">
      <c r="F596"/>
    </row>
    <row r="597" spans="6:6">
      <c r="F597"/>
    </row>
    <row r="598" spans="6:6">
      <c r="F598"/>
    </row>
    <row r="599" spans="6:6">
      <c r="F599"/>
    </row>
    <row r="600" spans="6:6">
      <c r="F600"/>
    </row>
    <row r="601" spans="6:6">
      <c r="F601"/>
    </row>
    <row r="602" spans="6:6">
      <c r="F602"/>
    </row>
    <row r="603" spans="6:6">
      <c r="F603"/>
    </row>
    <row r="604" spans="6:6" collapsed="1">
      <c r="F604"/>
    </row>
    <row r="605" spans="6:6">
      <c r="F605"/>
    </row>
    <row r="606" spans="6:6" collapsed="1">
      <c r="F606"/>
    </row>
    <row r="607" spans="6:6">
      <c r="F607"/>
    </row>
    <row r="608" spans="6:6" collapsed="1">
      <c r="F608"/>
    </row>
    <row r="609" spans="6:6" collapsed="1">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ollapsed="1">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ollapsed="1">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ollapsed="1">
      <c r="F654"/>
    </row>
    <row r="655" spans="6:6">
      <c r="F655"/>
    </row>
    <row r="656" spans="6:6">
      <c r="F656"/>
    </row>
    <row r="657" spans="6:6">
      <c r="F657"/>
    </row>
    <row r="658" spans="6:6" outlineLevel="1">
      <c r="F658"/>
    </row>
    <row r="659" spans="6:6" outlineLevel="1">
      <c r="F659"/>
    </row>
    <row r="660" spans="6:6" outlineLevel="1">
      <c r="F660"/>
    </row>
    <row r="661" spans="6:6" outlineLevel="1">
      <c r="F661"/>
    </row>
    <row r="662" spans="6:6" outlineLevel="1">
      <c r="F662"/>
    </row>
    <row r="663" spans="6:6" outlineLevel="1">
      <c r="F663"/>
    </row>
    <row r="664" spans="6:6" outlineLevel="1" collapsed="1">
      <c r="F664"/>
    </row>
    <row r="665" spans="6:6" outlineLevel="1">
      <c r="F665"/>
    </row>
    <row r="666" spans="6:6" outlineLevel="1">
      <c r="F666"/>
    </row>
    <row r="667" spans="6:6" outlineLevel="1">
      <c r="F667"/>
    </row>
    <row r="668" spans="6:6" outlineLevel="1">
      <c r="F668"/>
    </row>
    <row r="669" spans="6:6" outlineLevel="1">
      <c r="F669"/>
    </row>
    <row r="670" spans="6:6" outlineLevel="1" collapsed="1">
      <c r="F670"/>
    </row>
    <row r="671" spans="6:6" outlineLevel="1">
      <c r="F671"/>
    </row>
    <row r="672" spans="6:6" outlineLevel="1" collapsed="1">
      <c r="F672"/>
    </row>
    <row r="673" spans="6:6" outlineLevel="1">
      <c r="F673"/>
    </row>
    <row r="674" spans="6:6" outlineLevel="1">
      <c r="F674"/>
    </row>
    <row r="675" spans="6:6" outlineLevel="1">
      <c r="F675"/>
    </row>
    <row r="676" spans="6:6" outlineLevel="1">
      <c r="F676"/>
    </row>
    <row r="677" spans="6:6" outlineLevel="1">
      <c r="F677"/>
    </row>
    <row r="678" spans="6:6" outlineLevel="1">
      <c r="F678"/>
    </row>
    <row r="679" spans="6:6" outlineLevel="1" collapsed="1">
      <c r="F679"/>
    </row>
    <row r="680" spans="6:6" outlineLevel="1">
      <c r="F680"/>
    </row>
    <row r="681" spans="6:6" outlineLevel="1">
      <c r="F681"/>
    </row>
    <row r="682" spans="6:6" outlineLevel="1">
      <c r="F682"/>
    </row>
    <row r="683" spans="6:6" outlineLevel="1">
      <c r="F683"/>
    </row>
    <row r="684" spans="6:6" outlineLevel="1">
      <c r="F684"/>
    </row>
    <row r="685" spans="6:6" outlineLevel="1">
      <c r="F685"/>
    </row>
    <row r="686" spans="6:6" outlineLevel="1">
      <c r="F686"/>
    </row>
    <row r="687" spans="6:6" outlineLevel="1">
      <c r="F687"/>
    </row>
    <row r="688" spans="6:6" outlineLevel="1">
      <c r="F688"/>
    </row>
    <row r="689" spans="6:6" outlineLevel="1">
      <c r="F689"/>
    </row>
    <row r="690" spans="6:6" outlineLevel="1">
      <c r="F690"/>
    </row>
    <row r="691" spans="6:6" outlineLevel="1">
      <c r="F691"/>
    </row>
    <row r="692" spans="6:6" outlineLevel="1">
      <c r="F692"/>
    </row>
    <row r="693" spans="6:6" outlineLevel="1">
      <c r="F693"/>
    </row>
    <row r="694" spans="6:6" outlineLevel="1">
      <c r="F694"/>
    </row>
    <row r="695" spans="6:6" outlineLevel="1">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outlineLevel="1">
      <c r="F759"/>
    </row>
    <row r="760" spans="6:6" outlineLevel="1" collapsed="1">
      <c r="F760"/>
    </row>
    <row r="761" spans="6:6" outlineLevel="1">
      <c r="F761"/>
    </row>
    <row r="762" spans="6:6" outlineLevel="1">
      <c r="F762"/>
    </row>
    <row r="763" spans="6:6" outlineLevel="1">
      <c r="F763"/>
    </row>
    <row r="764" spans="6:6" outlineLevel="1">
      <c r="F764"/>
    </row>
    <row r="765" spans="6:6" outlineLevel="1">
      <c r="F765"/>
    </row>
    <row r="766" spans="6:6" outlineLevel="1">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outlineLevel="1">
      <c r="F782"/>
    </row>
    <row r="783" spans="6:6">
      <c r="F783"/>
    </row>
    <row r="784" spans="6:6" outlineLevel="1">
      <c r="F784"/>
    </row>
    <row r="785" spans="6:6" outlineLevel="1">
      <c r="F785"/>
    </row>
    <row r="786" spans="6:6" outlineLevel="1">
      <c r="F786"/>
    </row>
    <row r="787" spans="6:6" outlineLevel="1">
      <c r="F787"/>
    </row>
    <row r="788" spans="6:6" outlineLevel="1">
      <c r="F788"/>
    </row>
    <row r="789" spans="6:6" outlineLevel="1">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ollapsed="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outlineLevel="1">
      <c r="F1090"/>
    </row>
    <row r="1091" spans="6:6" outlineLevel="1">
      <c r="F1091"/>
    </row>
    <row r="1092" spans="6:6" outlineLevel="1">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outlineLevel="1">
      <c r="F1149"/>
    </row>
    <row r="1150" spans="6:6" outlineLevel="1">
      <c r="F1150"/>
    </row>
    <row r="1151" spans="6:6" outlineLevel="1">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outlineLevel="1">
      <c r="F1158"/>
    </row>
    <row r="1159" spans="6:6" outlineLevel="1">
      <c r="F1159"/>
    </row>
    <row r="1160" spans="6:6" outlineLevel="1">
      <c r="F1160"/>
    </row>
    <row r="1161" spans="6:6" outlineLevel="1">
      <c r="F1161"/>
    </row>
    <row r="1162" spans="6:6" outlineLevel="1">
      <c r="F1162"/>
    </row>
    <row r="1163" spans="6:6" outlineLevel="1">
      <c r="F1163"/>
    </row>
    <row r="1164" spans="6:6" outlineLevel="1">
      <c r="F1164"/>
    </row>
    <row r="1165" spans="6:6" outlineLevel="1">
      <c r="F1165"/>
    </row>
    <row r="1166" spans="6:6" outlineLevel="1">
      <c r="F1166"/>
    </row>
    <row r="1167" spans="6:6" outlineLevel="1">
      <c r="F1167"/>
    </row>
    <row r="1168" spans="6:6" outlineLevel="1">
      <c r="F1168"/>
    </row>
    <row r="1169" spans="6:6" outlineLevel="1">
      <c r="F1169"/>
    </row>
    <row r="1170" spans="6:6" outlineLevel="1">
      <c r="F1170"/>
    </row>
    <row r="1171" spans="6:6">
      <c r="F1171"/>
    </row>
    <row r="1172" spans="6:6" outlineLevel="1">
      <c r="F1172"/>
    </row>
    <row r="1173" spans="6:6" outlineLevel="1">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outlineLevel="1">
      <c r="F1182"/>
    </row>
    <row r="1183" spans="6:6" outlineLevel="1">
      <c r="F1183"/>
    </row>
    <row r="1184" spans="6:6" outlineLevel="1">
      <c r="F1184"/>
    </row>
    <row r="1185" spans="6:6" outlineLevel="1">
      <c r="F1185"/>
    </row>
    <row r="1186" spans="6:6" outlineLevel="1">
      <c r="F1186"/>
    </row>
    <row r="1187" spans="6:6" outlineLevel="1">
      <c r="F1187"/>
    </row>
    <row r="1188" spans="6:6" outlineLevel="1">
      <c r="F1188"/>
    </row>
    <row r="1189" spans="6:6" outlineLevel="1">
      <c r="F1189"/>
    </row>
    <row r="1190" spans="6:6" outlineLevel="1">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ollapsed="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outlineLevel="1">
      <c r="F1368"/>
    </row>
    <row r="1369" spans="6:6" outlineLevel="1">
      <c r="F1369"/>
    </row>
    <row r="1370" spans="6:6" outlineLevel="1">
      <c r="F1370"/>
    </row>
    <row r="1371" spans="6:6" outlineLevel="1" collapsed="1">
      <c r="F1371"/>
    </row>
    <row r="1372" spans="6:6" outlineLevel="1">
      <c r="F1372"/>
    </row>
    <row r="1373" spans="6:6" outlineLevel="1">
      <c r="F1373"/>
    </row>
    <row r="1374" spans="6:6" outlineLevel="1" collapsed="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outlineLevel="1">
      <c r="F1402"/>
    </row>
    <row r="1403" spans="6:6" outlineLevel="1">
      <c r="F1403"/>
    </row>
    <row r="1404" spans="6:6">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c r="F1727"/>
    </row>
    <row r="1728" spans="6:6" outlineLevel="1">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outlineLevel="1">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outlineLevel="1">
      <c r="F1795"/>
    </row>
    <row r="1796" spans="6:6" outlineLevel="1">
      <c r="F1796"/>
    </row>
    <row r="1797" spans="6:6" outlineLevel="1">
      <c r="F1797"/>
    </row>
    <row r="1798" spans="6:6" outlineLevel="1">
      <c r="F1798"/>
    </row>
    <row r="1799" spans="6:6" outlineLevel="1">
      <c r="F1799"/>
    </row>
    <row r="1800" spans="6:6" outlineLevel="1">
      <c r="F1800"/>
    </row>
    <row r="1801" spans="6:6" outlineLevel="1">
      <c r="F1801"/>
    </row>
    <row r="1802" spans="6:6" outlineLevel="1">
      <c r="F1802"/>
    </row>
    <row r="1803" spans="6:6" outlineLevel="1">
      <c r="F1803"/>
    </row>
    <row r="1804" spans="6:6" outlineLevel="1">
      <c r="F1804"/>
    </row>
    <row r="1805" spans="6:6" outlineLevel="1">
      <c r="F1805"/>
    </row>
    <row r="1806" spans="6:6" outlineLevel="1">
      <c r="F1806"/>
    </row>
    <row r="1807" spans="6:6" outlineLevel="1">
      <c r="F1807"/>
    </row>
    <row r="1808" spans="6:6" outlineLevel="1">
      <c r="F1808"/>
    </row>
    <row r="1809" spans="6:6" outlineLevel="1">
      <c r="F1809"/>
    </row>
    <row r="1810" spans="6:6" outlineLevel="1">
      <c r="F1810"/>
    </row>
    <row r="1811" spans="6:6" outlineLevel="1">
      <c r="F1811"/>
    </row>
    <row r="1812" spans="6:6" outlineLevel="1">
      <c r="F1812"/>
    </row>
    <row r="1813" spans="6:6" outlineLevel="1">
      <c r="F1813"/>
    </row>
    <row r="1814" spans="6:6" outlineLevel="1">
      <c r="F1814"/>
    </row>
    <row r="1815" spans="6:6" outlineLevel="1">
      <c r="F1815"/>
    </row>
    <row r="1816" spans="6:6" outlineLevel="1">
      <c r="F1816"/>
    </row>
    <row r="1817" spans="6:6" outlineLevel="1">
      <c r="F1817"/>
    </row>
    <row r="1818" spans="6:6" outlineLevel="1">
      <c r="F1818"/>
    </row>
    <row r="1819" spans="6:6" outlineLevel="1">
      <c r="F1819"/>
    </row>
    <row r="1820" spans="6:6" outlineLevel="1">
      <c r="F1820"/>
    </row>
    <row r="1821" spans="6:6" outlineLevel="1">
      <c r="F1821"/>
    </row>
    <row r="1822" spans="6:6" outlineLevel="1">
      <c r="F1822"/>
    </row>
    <row r="1823" spans="6:6" outlineLevel="1">
      <c r="F1823"/>
    </row>
    <row r="1824" spans="6:6" outlineLevel="1">
      <c r="F1824"/>
    </row>
    <row r="1825" spans="6:6" outlineLevel="1">
      <c r="F1825"/>
    </row>
    <row r="1826" spans="6:6" outlineLevel="1">
      <c r="F1826"/>
    </row>
    <row r="1827" spans="6:6" outlineLevel="1">
      <c r="F1827"/>
    </row>
    <row r="1828" spans="6:6" outlineLevel="1">
      <c r="F1828"/>
    </row>
    <row r="1829" spans="6:6" outlineLevel="1">
      <c r="F1829"/>
    </row>
    <row r="1830" spans="6:6">
      <c r="F1830"/>
    </row>
    <row r="1831" spans="6:6" outlineLevel="1">
      <c r="F1831"/>
    </row>
    <row r="1832" spans="6:6" outlineLevel="1">
      <c r="F1832"/>
    </row>
    <row r="1833" spans="6:6" outlineLevel="1">
      <c r="F1833"/>
    </row>
    <row r="1834" spans="6:6" outlineLevel="1">
      <c r="F1834"/>
    </row>
    <row r="1835" spans="6:6" outlineLevel="1">
      <c r="F1835"/>
    </row>
    <row r="1836" spans="6:6" outlineLevel="1">
      <c r="F1836"/>
    </row>
    <row r="1837" spans="6:6" outlineLevel="1">
      <c r="F1837"/>
    </row>
    <row r="1838" spans="6:6" outlineLevel="1">
      <c r="F1838"/>
    </row>
    <row r="1839" spans="6:6" outlineLevel="1">
      <c r="F1839"/>
    </row>
    <row r="1840" spans="6:6" outlineLevel="1">
      <c r="F1840"/>
    </row>
    <row r="1841" spans="6:6" outlineLevel="1">
      <c r="F1841"/>
    </row>
    <row r="1842" spans="6:6" outlineLevel="1">
      <c r="F1842"/>
    </row>
    <row r="1843" spans="6:6" outlineLevel="1">
      <c r="F1843"/>
    </row>
    <row r="1844" spans="6:6" outlineLevel="1">
      <c r="F1844"/>
    </row>
    <row r="1845" spans="6:6" outlineLevel="1">
      <c r="F1845"/>
    </row>
    <row r="1846" spans="6:6" outlineLevel="1">
      <c r="F1846"/>
    </row>
    <row r="1847" spans="6:6" outlineLevel="1">
      <c r="F1847"/>
    </row>
    <row r="1848" spans="6:6" outlineLevel="1">
      <c r="F1848"/>
    </row>
    <row r="1849" spans="6:6" outlineLevel="1">
      <c r="F1849"/>
    </row>
    <row r="1850" spans="6:6" outlineLevel="1">
      <c r="F1850"/>
    </row>
    <row r="1851" spans="6:6" outlineLevel="1">
      <c r="F1851"/>
    </row>
    <row r="1852" spans="6:6" outlineLevel="1">
      <c r="F1852"/>
    </row>
    <row r="1853" spans="6:6" outlineLevel="1">
      <c r="F1853"/>
    </row>
    <row r="1854" spans="6:6" outlineLevel="1">
      <c r="F1854"/>
    </row>
    <row r="1855" spans="6:6" outlineLevel="1">
      <c r="F1855"/>
    </row>
    <row r="1856" spans="6:6" outlineLevel="1">
      <c r="F1856"/>
    </row>
    <row r="1857" spans="6:6" outlineLevel="1">
      <c r="F1857"/>
    </row>
    <row r="1858" spans="6:6" outlineLevel="1">
      <c r="F1858"/>
    </row>
    <row r="1859" spans="6:6" outlineLevel="1">
      <c r="F1859"/>
    </row>
    <row r="1860" spans="6:6" outlineLevel="1">
      <c r="F1860"/>
    </row>
    <row r="1861" spans="6:6" outlineLevel="1">
      <c r="F1861"/>
    </row>
    <row r="1862" spans="6:6" outlineLevel="1">
      <c r="F1862"/>
    </row>
    <row r="1863" spans="6:6" outlineLevel="1">
      <c r="F1863"/>
    </row>
    <row r="1864" spans="6:6" outlineLevel="1">
      <c r="F1864"/>
    </row>
    <row r="1865" spans="6:6" outlineLevel="1">
      <c r="F1865"/>
    </row>
    <row r="1866" spans="6:6" outlineLevel="1">
      <c r="F1866"/>
    </row>
    <row r="1867" spans="6:6" outlineLevel="1">
      <c r="F1867"/>
    </row>
    <row r="1868" spans="6:6" outlineLevel="1">
      <c r="F1868"/>
    </row>
    <row r="1869" spans="6:6" outlineLevel="1">
      <c r="F1869"/>
    </row>
    <row r="1870" spans="6:6" outlineLevel="1">
      <c r="F1870"/>
    </row>
    <row r="1871" spans="6:6" outlineLevel="1">
      <c r="F1871"/>
    </row>
    <row r="1872" spans="6:6" outlineLevel="1">
      <c r="F1872"/>
    </row>
    <row r="1873" spans="6:6" outlineLevel="1">
      <c r="F1873"/>
    </row>
    <row r="1874" spans="6:6" outlineLevel="1">
      <c r="F1874"/>
    </row>
    <row r="1875" spans="6:6" outlineLevel="1">
      <c r="F1875"/>
    </row>
    <row r="1876" spans="6:6" outlineLevel="1">
      <c r="F1876"/>
    </row>
    <row r="1877" spans="6:6" outlineLevel="1">
      <c r="F1877"/>
    </row>
    <row r="1878" spans="6:6" outlineLevel="1">
      <c r="F1878"/>
    </row>
    <row r="1879" spans="6:6" outlineLevel="1">
      <c r="F1879"/>
    </row>
    <row r="1880" spans="6:6" outlineLevel="1">
      <c r="F1880"/>
    </row>
    <row r="1881" spans="6:6" outlineLevel="1">
      <c r="F1881"/>
    </row>
    <row r="1882" spans="6:6" outlineLevel="1">
      <c r="F1882"/>
    </row>
    <row r="1883" spans="6:6" outlineLevel="1">
      <c r="F1883"/>
    </row>
    <row r="1884" spans="6:6" outlineLevel="1">
      <c r="F1884"/>
    </row>
    <row r="1885" spans="6:6" outlineLevel="1">
      <c r="F1885"/>
    </row>
    <row r="1886" spans="6:6" outlineLevel="1">
      <c r="F1886"/>
    </row>
    <row r="1887" spans="6:6" outlineLevel="1">
      <c r="F1887"/>
    </row>
    <row r="1888" spans="6:6" outlineLevel="1">
      <c r="F1888"/>
    </row>
    <row r="1889" spans="6:6" outlineLevel="1">
      <c r="F1889"/>
    </row>
    <row r="1890" spans="6:6" outlineLevel="1">
      <c r="F1890"/>
    </row>
    <row r="1891" spans="6:6" outlineLevel="1">
      <c r="F1891"/>
    </row>
    <row r="1892" spans="6:6" outlineLevel="1">
      <c r="F1892"/>
    </row>
    <row r="1893" spans="6:6" outlineLevel="1">
      <c r="F1893"/>
    </row>
    <row r="1894" spans="6:6" outlineLevel="1">
      <c r="F1894"/>
    </row>
    <row r="1895" spans="6:6" outlineLevel="1">
      <c r="F1895"/>
    </row>
    <row r="1896" spans="6:6" outlineLevel="1">
      <c r="F1896"/>
    </row>
    <row r="1897" spans="6:6" outlineLevel="1">
      <c r="F1897"/>
    </row>
    <row r="1898" spans="6:6" outlineLevel="1">
      <c r="F1898"/>
    </row>
    <row r="1899" spans="6:6" outlineLevel="1">
      <c r="F1899"/>
    </row>
    <row r="1900" spans="6:6" outlineLevel="1">
      <c r="F1900"/>
    </row>
    <row r="1901" spans="6:6" outlineLevel="1">
      <c r="F1901"/>
    </row>
    <row r="1902" spans="6:6" outlineLevel="1">
      <c r="F1902"/>
    </row>
    <row r="1903" spans="6:6" outlineLevel="1">
      <c r="F1903"/>
    </row>
    <row r="1904" spans="6:6" outlineLevel="1">
      <c r="F1904"/>
    </row>
    <row r="1905" spans="6:6" outlineLevel="1">
      <c r="F1905"/>
    </row>
    <row r="1906" spans="6:6" outlineLevel="1">
      <c r="F1906"/>
    </row>
    <row r="1907" spans="6:6" outlineLevel="1">
      <c r="F1907"/>
    </row>
    <row r="1908" spans="6:6" outlineLevel="1">
      <c r="F1908"/>
    </row>
    <row r="1909" spans="6:6" outlineLevel="1">
      <c r="F1909"/>
    </row>
    <row r="1910" spans="6:6" outlineLevel="1">
      <c r="F1910"/>
    </row>
    <row r="1911" spans="6:6" outlineLevel="1">
      <c r="F1911"/>
    </row>
    <row r="1912" spans="6:6" outlineLevel="1">
      <c r="F1912"/>
    </row>
    <row r="1913" spans="6:6" outlineLevel="1">
      <c r="F1913"/>
    </row>
    <row r="1914" spans="6:6" outlineLevel="1">
      <c r="F1914"/>
    </row>
    <row r="1915" spans="6:6" outlineLevel="1">
      <c r="F1915"/>
    </row>
    <row r="1916" spans="6:6" outlineLevel="1">
      <c r="F1916"/>
    </row>
    <row r="1917" spans="6:6" outlineLevel="1">
      <c r="F1917"/>
    </row>
    <row r="1918" spans="6:6" outlineLevel="1">
      <c r="F1918"/>
    </row>
    <row r="1919" spans="6:6" outlineLevel="1">
      <c r="F1919"/>
    </row>
    <row r="1920" spans="6:6" outlineLevel="1">
      <c r="F1920"/>
    </row>
    <row r="1921" spans="6:6" outlineLevel="1">
      <c r="F1921"/>
    </row>
    <row r="1922" spans="6:6" outlineLevel="1">
      <c r="F1922"/>
    </row>
    <row r="1923" spans="6:6" outlineLevel="1">
      <c r="F1923"/>
    </row>
    <row r="1924" spans="6:6" outlineLevel="1">
      <c r="F1924"/>
    </row>
    <row r="1925" spans="6:6" outlineLevel="1">
      <c r="F1925"/>
    </row>
    <row r="1926" spans="6:6" outlineLevel="1">
      <c r="F1926"/>
    </row>
    <row r="1927" spans="6:6" outlineLevel="1">
      <c r="F1927"/>
    </row>
    <row r="1928" spans="6:6" outlineLevel="1">
      <c r="F1928"/>
    </row>
    <row r="1929" spans="6:6" outlineLevel="1">
      <c r="F1929"/>
    </row>
    <row r="1930" spans="6:6" outlineLevel="1">
      <c r="F1930"/>
    </row>
    <row r="1931" spans="6:6" outlineLevel="1">
      <c r="F1931"/>
    </row>
    <row r="1932" spans="6:6" outlineLevel="1">
      <c r="F1932"/>
    </row>
    <row r="1933" spans="6:6" outlineLevel="1">
      <c r="F1933"/>
    </row>
    <row r="1934" spans="6:6" outlineLevel="1">
      <c r="F1934"/>
    </row>
    <row r="1935" spans="6:6" outlineLevel="1">
      <c r="F1935"/>
    </row>
    <row r="1936" spans="6:6" outlineLevel="1">
      <c r="F1936"/>
    </row>
    <row r="1937" spans="6:6" outlineLevel="1">
      <c r="F1937"/>
    </row>
    <row r="1938" spans="6:6" outlineLevel="1">
      <c r="F1938"/>
    </row>
    <row r="1939" spans="6:6" outlineLevel="1">
      <c r="F1939"/>
    </row>
    <row r="1940" spans="6:6" outlineLevel="1">
      <c r="F1940"/>
    </row>
    <row r="1941" spans="6:6" outlineLevel="1">
      <c r="F1941"/>
    </row>
    <row r="1942" spans="6:6" outlineLevel="1">
      <c r="F1942"/>
    </row>
    <row r="1943" spans="6:6" outlineLevel="1">
      <c r="F1943"/>
    </row>
    <row r="1944" spans="6:6" outlineLevel="1">
      <c r="F1944"/>
    </row>
    <row r="1945" spans="6:6" outlineLevel="1">
      <c r="F1945"/>
    </row>
    <row r="1946" spans="6:6" outlineLevel="1">
      <c r="F1946"/>
    </row>
    <row r="1947" spans="6:6" outlineLevel="1">
      <c r="F1947"/>
    </row>
    <row r="1948" spans="6:6" outlineLevel="1">
      <c r="F1948"/>
    </row>
    <row r="1949" spans="6:6" outlineLevel="1">
      <c r="F1949"/>
    </row>
    <row r="1950" spans="6:6" outlineLevel="1">
      <c r="F1950"/>
    </row>
    <row r="1951" spans="6:6" outlineLevel="1">
      <c r="F1951"/>
    </row>
    <row r="1952" spans="6:6" outlineLevel="1">
      <c r="F1952"/>
    </row>
    <row r="1953" spans="6:6" outlineLevel="1">
      <c r="F1953"/>
    </row>
    <row r="1954" spans="6:6" outlineLevel="1">
      <c r="F1954"/>
    </row>
    <row r="1955" spans="6:6" outlineLevel="1">
      <c r="F1955"/>
    </row>
    <row r="1956" spans="6:6" outlineLevel="1">
      <c r="F1956"/>
    </row>
    <row r="1957" spans="6:6" outlineLevel="1">
      <c r="F1957"/>
    </row>
    <row r="1958" spans="6:6" outlineLevel="1">
      <c r="F1958"/>
    </row>
    <row r="1959" spans="6:6" outlineLevel="1">
      <c r="F1959"/>
    </row>
    <row r="1960" spans="6:6" outlineLevel="1">
      <c r="F1960"/>
    </row>
    <row r="1961" spans="6:6" outlineLevel="1">
      <c r="F1961"/>
    </row>
    <row r="1962" spans="6:6" outlineLevel="1">
      <c r="F1962"/>
    </row>
    <row r="1963" spans="6:6" outlineLevel="1">
      <c r="F1963"/>
    </row>
    <row r="1964" spans="6:6" outlineLevel="1">
      <c r="F1964"/>
    </row>
    <row r="1965" spans="6:6" outlineLevel="1">
      <c r="F1965"/>
    </row>
    <row r="1966" spans="6:6" outlineLevel="1">
      <c r="F1966"/>
    </row>
    <row r="1967" spans="6:6" outlineLevel="1">
      <c r="F1967"/>
    </row>
    <row r="1968" spans="6:6" outlineLevel="1">
      <c r="F1968"/>
    </row>
    <row r="1969" spans="6:6" outlineLevel="1">
      <c r="F1969"/>
    </row>
    <row r="1970" spans="6:6" outlineLevel="1">
      <c r="F1970"/>
    </row>
    <row r="1971" spans="6:6" outlineLevel="1">
      <c r="F1971"/>
    </row>
    <row r="1972" spans="6:6" outlineLevel="1">
      <c r="F1972"/>
    </row>
    <row r="1973" spans="6:6" outlineLevel="1">
      <c r="F1973"/>
    </row>
    <row r="1974" spans="6:6" outlineLevel="1">
      <c r="F1974"/>
    </row>
    <row r="1975" spans="6:6" outlineLevel="1">
      <c r="F1975"/>
    </row>
    <row r="1976" spans="6:6" outlineLevel="1">
      <c r="F1976"/>
    </row>
    <row r="1977" spans="6:6" outlineLevel="1">
      <c r="F1977"/>
    </row>
    <row r="1978" spans="6:6" outlineLevel="1">
      <c r="F1978"/>
    </row>
    <row r="1979" spans="6:6" outlineLevel="1">
      <c r="F1979"/>
    </row>
    <row r="1980" spans="6:6" outlineLevel="1">
      <c r="F1980"/>
    </row>
    <row r="1981" spans="6:6" outlineLevel="1">
      <c r="F1981"/>
    </row>
    <row r="1982" spans="6:6" outlineLevel="1">
      <c r="F1982"/>
    </row>
    <row r="1983" spans="6:6" outlineLevel="1">
      <c r="F1983"/>
    </row>
    <row r="1984" spans="6:6" outlineLevel="1">
      <c r="F1984"/>
    </row>
    <row r="1985" spans="6:6" outlineLevel="1">
      <c r="F1985"/>
    </row>
    <row r="1986" spans="6:6" outlineLevel="1">
      <c r="F1986"/>
    </row>
    <row r="1987" spans="6:6" outlineLevel="1">
      <c r="F1987"/>
    </row>
    <row r="1988" spans="6:6" outlineLevel="1">
      <c r="F1988"/>
    </row>
    <row r="1989" spans="6:6" outlineLevel="1">
      <c r="F1989"/>
    </row>
    <row r="1990" spans="6:6" outlineLevel="1">
      <c r="F1990"/>
    </row>
    <row r="1991" spans="6:6" outlineLevel="1">
      <c r="F1991"/>
    </row>
    <row r="1992" spans="6:6" outlineLevel="1">
      <c r="F1992"/>
    </row>
    <row r="1993" spans="6:6" outlineLevel="1">
      <c r="F1993"/>
    </row>
    <row r="1994" spans="6:6" outlineLevel="1">
      <c r="F1994"/>
    </row>
    <row r="1995" spans="6:6" outlineLevel="1">
      <c r="F1995"/>
    </row>
    <row r="1996" spans="6:6" outlineLevel="1">
      <c r="F1996"/>
    </row>
    <row r="1997" spans="6:6" outlineLevel="1">
      <c r="F1997"/>
    </row>
    <row r="1998" spans="6:6" outlineLevel="1">
      <c r="F1998"/>
    </row>
    <row r="1999" spans="6:6" outlineLevel="1">
      <c r="F1999"/>
    </row>
    <row r="2000" spans="6:6" outlineLevel="1">
      <c r="F2000"/>
    </row>
    <row r="2001" spans="6:6" outlineLevel="1">
      <c r="F2001"/>
    </row>
    <row r="2002" spans="6:6" outlineLevel="1">
      <c r="F2002"/>
    </row>
    <row r="2003" spans="6:6" outlineLevel="1">
      <c r="F2003"/>
    </row>
    <row r="2004" spans="6:6" outlineLevel="1">
      <c r="F2004"/>
    </row>
    <row r="2005" spans="6:6" outlineLevel="1">
      <c r="F2005"/>
    </row>
    <row r="2006" spans="6:6" outlineLevel="1">
      <c r="F2006"/>
    </row>
    <row r="2007" spans="6:6" outlineLevel="1">
      <c r="F2007"/>
    </row>
    <row r="2008" spans="6:6" outlineLevel="1">
      <c r="F2008"/>
    </row>
    <row r="2009" spans="6:6" outlineLevel="1">
      <c r="F2009"/>
    </row>
    <row r="2010" spans="6:6" outlineLevel="1">
      <c r="F2010"/>
    </row>
    <row r="2011" spans="6:6" outlineLevel="1">
      <c r="F2011"/>
    </row>
    <row r="2012" spans="6:6" outlineLevel="1">
      <c r="F2012"/>
    </row>
    <row r="2013" spans="6:6" outlineLevel="1">
      <c r="F2013"/>
    </row>
    <row r="2014" spans="6:6" outlineLevel="1">
      <c r="F2014"/>
    </row>
    <row r="2015" spans="6:6" outlineLevel="1">
      <c r="F2015"/>
    </row>
    <row r="2016" spans="6:6" outlineLevel="1">
      <c r="F2016"/>
    </row>
    <row r="2017" spans="6:6" outlineLevel="1">
      <c r="F2017"/>
    </row>
    <row r="2018" spans="6:6" outlineLevel="1">
      <c r="F2018"/>
    </row>
    <row r="2019" spans="6:6" outlineLevel="1">
      <c r="F2019"/>
    </row>
    <row r="2020" spans="6:6" outlineLevel="1">
      <c r="F2020"/>
    </row>
    <row r="2021" spans="6:6" outlineLevel="1">
      <c r="F2021"/>
    </row>
    <row r="2022" spans="6:6" outlineLevel="1">
      <c r="F2022"/>
    </row>
    <row r="2023" spans="6:6" outlineLevel="1">
      <c r="F2023"/>
    </row>
    <row r="2024" spans="6:6" outlineLevel="1">
      <c r="F2024"/>
    </row>
    <row r="2025" spans="6:6" outlineLevel="1">
      <c r="F2025"/>
    </row>
    <row r="2026" spans="6:6" outlineLevel="1">
      <c r="F2026"/>
    </row>
    <row r="2027" spans="6:6" outlineLevel="1">
      <c r="F2027"/>
    </row>
    <row r="2028" spans="6:6" outlineLevel="1">
      <c r="F2028"/>
    </row>
    <row r="2029" spans="6:6" outlineLevel="1">
      <c r="F2029"/>
    </row>
    <row r="2030" spans="6:6" outlineLevel="1">
      <c r="F2030"/>
    </row>
    <row r="2031" spans="6:6" outlineLevel="1">
      <c r="F2031"/>
    </row>
    <row r="2032" spans="6:6" outlineLevel="1">
      <c r="F2032"/>
    </row>
    <row r="2033" spans="6:6" outlineLevel="1">
      <c r="F2033"/>
    </row>
    <row r="2034" spans="6:6" outlineLevel="1">
      <c r="F2034"/>
    </row>
    <row r="2035" spans="6:6" outlineLevel="1">
      <c r="F2035"/>
    </row>
    <row r="2036" spans="6:6" outlineLevel="1">
      <c r="F2036"/>
    </row>
    <row r="2037" spans="6:6" outlineLevel="1">
      <c r="F2037"/>
    </row>
    <row r="2038" spans="6:6" outlineLevel="1">
      <c r="F2038"/>
    </row>
    <row r="2039" spans="6:6" outlineLevel="1">
      <c r="F2039"/>
    </row>
    <row r="2040" spans="6:6" outlineLevel="1">
      <c r="F2040"/>
    </row>
    <row r="2041" spans="6:6" outlineLevel="1">
      <c r="F2041"/>
    </row>
    <row r="2042" spans="6:6" outlineLevel="1">
      <c r="F2042"/>
    </row>
    <row r="2043" spans="6:6" outlineLevel="1">
      <c r="F2043"/>
    </row>
    <row r="2044" spans="6:6" outlineLevel="1">
      <c r="F2044"/>
    </row>
    <row r="2045" spans="6:6" outlineLevel="1">
      <c r="F2045"/>
    </row>
    <row r="2046" spans="6:6" outlineLevel="1">
      <c r="F2046"/>
    </row>
    <row r="2047" spans="6:6" outlineLevel="1">
      <c r="F2047"/>
    </row>
    <row r="2048" spans="6:6" outlineLevel="1">
      <c r="F2048"/>
    </row>
    <row r="2049" spans="6:6" outlineLevel="1">
      <c r="F2049"/>
    </row>
    <row r="2050" spans="6:6" outlineLevel="1">
      <c r="F2050"/>
    </row>
    <row r="2051" spans="6:6" outlineLevel="1">
      <c r="F2051"/>
    </row>
    <row r="2052" spans="6:6" outlineLevel="1">
      <c r="F2052"/>
    </row>
    <row r="2053" spans="6:6" outlineLevel="1">
      <c r="F2053"/>
    </row>
    <row r="2054" spans="6:6" outlineLevel="1">
      <c r="F2054"/>
    </row>
    <row r="2055" spans="6:6" outlineLevel="1">
      <c r="F2055"/>
    </row>
    <row r="2056" spans="6:6" outlineLevel="1">
      <c r="F2056"/>
    </row>
    <row r="2057" spans="6:6" outlineLevel="1">
      <c r="F2057"/>
    </row>
    <row r="2058" spans="6:6" outlineLevel="1">
      <c r="F2058"/>
    </row>
    <row r="2059" spans="6:6" outlineLevel="1">
      <c r="F2059"/>
    </row>
    <row r="2060" spans="6:6" outlineLevel="1">
      <c r="F2060"/>
    </row>
    <row r="2061" spans="6:6" outlineLevel="1">
      <c r="F2061"/>
    </row>
    <row r="2062" spans="6:6" outlineLevel="1">
      <c r="F2062"/>
    </row>
    <row r="2063" spans="6:6" outlineLevel="1">
      <c r="F2063"/>
    </row>
    <row r="2064" spans="6:6" outlineLevel="1">
      <c r="F2064"/>
    </row>
    <row r="2065" spans="6:6" outlineLevel="1">
      <c r="F2065"/>
    </row>
    <row r="2066" spans="6:6" outlineLevel="1">
      <c r="F2066"/>
    </row>
    <row r="2067" spans="6:6" outlineLevel="1">
      <c r="F2067"/>
    </row>
    <row r="2068" spans="6:6" outlineLevel="1">
      <c r="F2068"/>
    </row>
    <row r="2069" spans="6:6" outlineLevel="1">
      <c r="F2069"/>
    </row>
    <row r="2070" spans="6:6" outlineLevel="1">
      <c r="F2070"/>
    </row>
    <row r="2071" spans="6:6" outlineLevel="1">
      <c r="F2071"/>
    </row>
    <row r="2072" spans="6:6" outlineLevel="1">
      <c r="F2072"/>
    </row>
    <row r="2073" spans="6:6" outlineLevel="1">
      <c r="F2073"/>
    </row>
    <row r="2074" spans="6:6" outlineLevel="1">
      <c r="F2074"/>
    </row>
    <row r="2075" spans="6:6" outlineLevel="1">
      <c r="F2075"/>
    </row>
    <row r="2076" spans="6:6" outlineLevel="1">
      <c r="F2076"/>
    </row>
    <row r="2077" spans="6:6" outlineLevel="1">
      <c r="F2077"/>
    </row>
    <row r="2078" spans="6:6" outlineLevel="1">
      <c r="F2078"/>
    </row>
    <row r="2079" spans="6:6" outlineLevel="1">
      <c r="F2079"/>
    </row>
    <row r="2080" spans="6:6" outlineLevel="1">
      <c r="F2080"/>
    </row>
    <row r="2081" spans="6:6" outlineLevel="1">
      <c r="F2081"/>
    </row>
    <row r="2082" spans="6:6" outlineLevel="1">
      <c r="F2082"/>
    </row>
    <row r="2083" spans="6:6" outlineLevel="1">
      <c r="F2083"/>
    </row>
    <row r="2084" spans="6:6" outlineLevel="1">
      <c r="F2084"/>
    </row>
    <row r="2085" spans="6:6" outlineLevel="1">
      <c r="F2085"/>
    </row>
    <row r="2086" spans="6:6" outlineLevel="1">
      <c r="F2086"/>
    </row>
    <row r="2087" spans="6:6" outlineLevel="1">
      <c r="F2087"/>
    </row>
    <row r="2088" spans="6:6" outlineLevel="1">
      <c r="F2088"/>
    </row>
    <row r="2089" spans="6:6" outlineLevel="1">
      <c r="F2089"/>
    </row>
    <row r="2090" spans="6:6" outlineLevel="1">
      <c r="F2090"/>
    </row>
    <row r="2091" spans="6:6" outlineLevel="1">
      <c r="F2091"/>
    </row>
    <row r="2092" spans="6:6" outlineLevel="1">
      <c r="F2092"/>
    </row>
    <row r="2093" spans="6:6" outlineLevel="1">
      <c r="F2093"/>
    </row>
    <row r="2094" spans="6:6">
      <c r="F2094"/>
    </row>
    <row r="2095" spans="6:6" outlineLevel="1">
      <c r="F2095"/>
    </row>
    <row r="2096" spans="6:6" outlineLevel="1">
      <c r="F2096"/>
    </row>
    <row r="2097" spans="6:6" outlineLevel="1">
      <c r="F2097"/>
    </row>
    <row r="2098" spans="6:6" outlineLevel="1">
      <c r="F2098"/>
    </row>
    <row r="2099" spans="6:6" outlineLevel="1">
      <c r="F2099"/>
    </row>
    <row r="2100" spans="6:6" outlineLevel="1">
      <c r="F2100"/>
    </row>
    <row r="2101" spans="6:6" outlineLevel="1">
      <c r="F2101"/>
    </row>
    <row r="2102" spans="6:6" outlineLevel="1">
      <c r="F2102"/>
    </row>
    <row r="2103" spans="6:6" outlineLevel="1">
      <c r="F2103"/>
    </row>
    <row r="2104" spans="6:6" outlineLevel="1">
      <c r="F2104"/>
    </row>
    <row r="2105" spans="6:6" outlineLevel="1">
      <c r="F2105"/>
    </row>
    <row r="2106" spans="6:6" outlineLevel="1">
      <c r="F2106"/>
    </row>
    <row r="2107" spans="6:6" outlineLevel="1">
      <c r="F2107"/>
    </row>
    <row r="2108" spans="6:6" outlineLevel="1">
      <c r="F2108"/>
    </row>
    <row r="2109" spans="6:6" outlineLevel="1">
      <c r="F2109"/>
    </row>
    <row r="2110" spans="6:6" outlineLevel="1">
      <c r="F2110"/>
    </row>
    <row r="2111" spans="6:6" outlineLevel="1">
      <c r="F2111"/>
    </row>
    <row r="2112" spans="6:6" outlineLevel="1">
      <c r="F2112"/>
    </row>
    <row r="2113" spans="6:6" outlineLevel="1">
      <c r="F2113"/>
    </row>
    <row r="2114" spans="6:6" outlineLevel="1">
      <c r="F2114"/>
    </row>
    <row r="2115" spans="6:6" outlineLevel="1">
      <c r="F2115"/>
    </row>
    <row r="2116" spans="6:6" outlineLevel="1">
      <c r="F2116"/>
    </row>
    <row r="2117" spans="6:6" outlineLevel="1">
      <c r="F2117"/>
    </row>
    <row r="2118" spans="6:6" outlineLevel="1">
      <c r="F2118"/>
    </row>
    <row r="2119" spans="6:6" outlineLevel="1">
      <c r="F2119"/>
    </row>
    <row r="2120" spans="6:6" outlineLevel="1">
      <c r="F2120"/>
    </row>
    <row r="2121" spans="6:6" outlineLevel="1">
      <c r="F2121"/>
    </row>
    <row r="2122" spans="6:6" outlineLevel="1">
      <c r="F2122"/>
    </row>
    <row r="2123" spans="6:6" outlineLevel="1">
      <c r="F2123"/>
    </row>
    <row r="2124" spans="6:6" outlineLevel="1">
      <c r="F2124"/>
    </row>
    <row r="2125" spans="6:6" outlineLevel="1">
      <c r="F2125"/>
    </row>
    <row r="2126" spans="6:6" outlineLevel="1">
      <c r="F2126"/>
    </row>
    <row r="2127" spans="6:6" outlineLevel="1">
      <c r="F2127"/>
    </row>
    <row r="2128" spans="6:6" outlineLevel="1">
      <c r="F2128"/>
    </row>
    <row r="2129" spans="6:6" outlineLevel="1">
      <c r="F2129"/>
    </row>
    <row r="2130" spans="6:6" outlineLevel="1">
      <c r="F2130"/>
    </row>
    <row r="2131" spans="6:6" outlineLevel="1">
      <c r="F2131"/>
    </row>
    <row r="2132" spans="6:6" outlineLevel="1">
      <c r="F2132"/>
    </row>
    <row r="2133" spans="6:6" outlineLevel="1">
      <c r="F2133"/>
    </row>
    <row r="2134" spans="6:6" outlineLevel="1">
      <c r="F2134"/>
    </row>
    <row r="2135" spans="6:6" outlineLevel="1">
      <c r="F2135"/>
    </row>
    <row r="2136" spans="6:6" outlineLevel="1">
      <c r="F2136"/>
    </row>
    <row r="2137" spans="6:6" outlineLevel="1">
      <c r="F2137"/>
    </row>
    <row r="2138" spans="6:6" outlineLevel="1">
      <c r="F2138"/>
    </row>
    <row r="2139" spans="6:6" outlineLevel="1">
      <c r="F2139"/>
    </row>
    <row r="2140" spans="6:6" outlineLevel="1">
      <c r="F2140"/>
    </row>
    <row r="2141" spans="6:6" outlineLevel="1">
      <c r="F2141"/>
    </row>
    <row r="2142" spans="6:6" outlineLevel="1">
      <c r="F2142"/>
    </row>
    <row r="2143" spans="6:6" outlineLevel="1">
      <c r="F2143"/>
    </row>
    <row r="2144" spans="6:6" outlineLevel="1">
      <c r="F2144"/>
    </row>
    <row r="2145" spans="6:6" outlineLevel="1">
      <c r="F2145"/>
    </row>
    <row r="2146" spans="6:6" outlineLevel="1">
      <c r="F2146"/>
    </row>
    <row r="2147" spans="6:6" outlineLevel="1">
      <c r="F2147"/>
    </row>
    <row r="2148" spans="6:6" outlineLevel="1">
      <c r="F2148"/>
    </row>
    <row r="2149" spans="6:6" outlineLevel="1">
      <c r="F2149"/>
    </row>
    <row r="2150" spans="6:6" outlineLevel="1">
      <c r="F2150"/>
    </row>
    <row r="2151" spans="6:6" outlineLevel="1">
      <c r="F2151"/>
    </row>
    <row r="2152" spans="6:6" outlineLevel="1">
      <c r="F2152"/>
    </row>
    <row r="2153" spans="6:6" outlineLevel="1">
      <c r="F2153"/>
    </row>
    <row r="2154" spans="6:6" outlineLevel="1">
      <c r="F2154"/>
    </row>
    <row r="2155" spans="6:6" outlineLevel="1">
      <c r="F2155"/>
    </row>
    <row r="2156" spans="6:6" outlineLevel="1">
      <c r="F2156"/>
    </row>
    <row r="2157" spans="6:6" outlineLevel="1">
      <c r="F2157"/>
    </row>
    <row r="2158" spans="6:6" outlineLevel="1">
      <c r="F2158"/>
    </row>
    <row r="2159" spans="6:6" outlineLevel="1">
      <c r="F2159"/>
    </row>
    <row r="2160" spans="6:6" outlineLevel="1">
      <c r="F2160"/>
    </row>
    <row r="2161" spans="6:6" outlineLevel="1">
      <c r="F2161"/>
    </row>
    <row r="2162" spans="6:6" outlineLevel="1">
      <c r="F2162"/>
    </row>
    <row r="2163" spans="6:6" outlineLevel="1">
      <c r="F2163"/>
    </row>
    <row r="2164" spans="6:6" outlineLevel="1">
      <c r="F2164"/>
    </row>
    <row r="2165" spans="6:6" outlineLevel="1">
      <c r="F2165"/>
    </row>
    <row r="2166" spans="6:6" outlineLevel="1">
      <c r="F2166"/>
    </row>
    <row r="2167" spans="6:6" outlineLevel="1">
      <c r="F2167"/>
    </row>
    <row r="2168" spans="6:6" outlineLevel="1">
      <c r="F2168"/>
    </row>
    <row r="2169" spans="6:6" outlineLevel="1">
      <c r="F2169"/>
    </row>
    <row r="2170" spans="6:6" outlineLevel="1">
      <c r="F2170"/>
    </row>
    <row r="2171" spans="6:6" outlineLevel="1">
      <c r="F2171"/>
    </row>
    <row r="2172" spans="6:6" outlineLevel="1">
      <c r="F2172"/>
    </row>
    <row r="2173" spans="6:6" outlineLevel="1">
      <c r="F2173"/>
    </row>
    <row r="2174" spans="6:6" outlineLevel="1">
      <c r="F2174"/>
    </row>
    <row r="2175" spans="6:6" outlineLevel="1">
      <c r="F2175"/>
    </row>
    <row r="2176" spans="6:6" outlineLevel="1">
      <c r="F2176"/>
    </row>
    <row r="2177" spans="6:6" outlineLevel="1">
      <c r="F2177"/>
    </row>
    <row r="2178" spans="6:6" outlineLevel="1">
      <c r="F2178"/>
    </row>
    <row r="2179" spans="6:6" outlineLevel="1">
      <c r="F2179"/>
    </row>
    <row r="2180" spans="6:6" outlineLevel="1">
      <c r="F2180"/>
    </row>
    <row r="2181" spans="6:6" outlineLevel="1">
      <c r="F2181"/>
    </row>
    <row r="2182" spans="6:6" outlineLevel="1">
      <c r="F2182"/>
    </row>
    <row r="2183" spans="6:6" outlineLevel="1">
      <c r="F2183"/>
    </row>
    <row r="2184" spans="6:6" outlineLevel="1">
      <c r="F2184"/>
    </row>
    <row r="2185" spans="6:6" outlineLevel="1">
      <c r="F2185"/>
    </row>
    <row r="2186" spans="6:6" outlineLevel="1">
      <c r="F2186"/>
    </row>
    <row r="2187" spans="6:6" outlineLevel="1">
      <c r="F2187"/>
    </row>
    <row r="2188" spans="6:6" outlineLevel="1">
      <c r="F2188"/>
    </row>
    <row r="2189" spans="6:6" outlineLevel="1">
      <c r="F2189"/>
    </row>
    <row r="2190" spans="6:6" outlineLevel="1">
      <c r="F2190"/>
    </row>
    <row r="2191" spans="6:6" outlineLevel="1">
      <c r="F2191"/>
    </row>
    <row r="2192" spans="6:6" outlineLevel="1">
      <c r="F2192"/>
    </row>
    <row r="2193" spans="6:6" outlineLevel="1">
      <c r="F2193"/>
    </row>
    <row r="2194" spans="6:6" outlineLevel="1">
      <c r="F2194"/>
    </row>
    <row r="2195" spans="6:6" outlineLevel="1">
      <c r="F2195"/>
    </row>
    <row r="2196" spans="6:6" outlineLevel="1">
      <c r="F2196"/>
    </row>
    <row r="2197" spans="6:6" outlineLevel="1">
      <c r="F2197"/>
    </row>
    <row r="2198" spans="6:6" outlineLevel="1">
      <c r="F2198"/>
    </row>
    <row r="2199" spans="6:6" outlineLevel="1">
      <c r="F2199"/>
    </row>
    <row r="2200" spans="6:6" outlineLevel="1">
      <c r="F2200"/>
    </row>
    <row r="2201" spans="6:6" outlineLevel="1">
      <c r="F2201"/>
    </row>
    <row r="2202" spans="6:6" outlineLevel="1">
      <c r="F2202"/>
    </row>
    <row r="2203" spans="6:6" outlineLevel="1">
      <c r="F2203"/>
    </row>
    <row r="2204" spans="6:6" outlineLevel="1">
      <c r="F2204"/>
    </row>
    <row r="2205" spans="6:6" outlineLevel="1">
      <c r="F2205"/>
    </row>
    <row r="2206" spans="6:6" outlineLevel="1">
      <c r="F2206"/>
    </row>
    <row r="2207" spans="6:6" outlineLevel="1">
      <c r="F2207"/>
    </row>
    <row r="2208" spans="6:6" outlineLevel="1">
      <c r="F2208"/>
    </row>
    <row r="2209" spans="6:6" outlineLevel="1">
      <c r="F2209"/>
    </row>
    <row r="2210" spans="6:6" outlineLevel="1">
      <c r="F2210"/>
    </row>
    <row r="2211" spans="6:6" outlineLevel="1">
      <c r="F2211"/>
    </row>
    <row r="2212" spans="6:6" outlineLevel="1">
      <c r="F2212"/>
    </row>
    <row r="2213" spans="6:6" outlineLevel="1">
      <c r="F2213"/>
    </row>
    <row r="2214" spans="6:6" outlineLevel="1">
      <c r="F2214"/>
    </row>
    <row r="2215" spans="6:6">
      <c r="F2215"/>
    </row>
    <row r="2216" spans="6:6" outlineLevel="1">
      <c r="F2216"/>
    </row>
    <row r="2217" spans="6:6" outlineLevel="1">
      <c r="F2217"/>
    </row>
    <row r="2218" spans="6:6" outlineLevel="1">
      <c r="F2218"/>
    </row>
    <row r="2219" spans="6:6" outlineLevel="1">
      <c r="F2219"/>
    </row>
    <row r="2220" spans="6:6" outlineLevel="1">
      <c r="F2220"/>
    </row>
    <row r="2221" spans="6:6" outlineLevel="1">
      <c r="F2221"/>
    </row>
    <row r="2222" spans="6:6" outlineLevel="1">
      <c r="F2222"/>
    </row>
    <row r="2223" spans="6:6" outlineLevel="1">
      <c r="F2223"/>
    </row>
    <row r="2224" spans="6:6" outlineLevel="1">
      <c r="F2224"/>
    </row>
    <row r="2225" spans="6:6" outlineLevel="1">
      <c r="F2225"/>
    </row>
    <row r="2226" spans="6:6" outlineLevel="1">
      <c r="F2226"/>
    </row>
    <row r="2227" spans="6:6" outlineLevel="1">
      <c r="F2227"/>
    </row>
    <row r="2228" spans="6:6" outlineLevel="1">
      <c r="F2228"/>
    </row>
    <row r="2229" spans="6:6" outlineLevel="1">
      <c r="F2229"/>
    </row>
    <row r="2230" spans="6:6" outlineLevel="1">
      <c r="F2230"/>
    </row>
    <row r="2231" spans="6:6" outlineLevel="1">
      <c r="F2231"/>
    </row>
    <row r="2232" spans="6:6" outlineLevel="1">
      <c r="F2232"/>
    </row>
    <row r="2233" spans="6:6" outlineLevel="1">
      <c r="F2233"/>
    </row>
    <row r="2234" spans="6:6" outlineLevel="1">
      <c r="F2234"/>
    </row>
    <row r="2235" spans="6:6" outlineLevel="1">
      <c r="F2235"/>
    </row>
    <row r="2236" spans="6:6" outlineLevel="1">
      <c r="F2236"/>
    </row>
    <row r="2237" spans="6:6" outlineLevel="1">
      <c r="F2237"/>
    </row>
    <row r="2238" spans="6:6" outlineLevel="1">
      <c r="F2238"/>
    </row>
    <row r="2239" spans="6:6" outlineLevel="1">
      <c r="F2239"/>
    </row>
    <row r="2240" spans="6:6" outlineLevel="1">
      <c r="F2240"/>
    </row>
    <row r="2241" spans="6:6" outlineLevel="1">
      <c r="F2241"/>
    </row>
    <row r="2242" spans="6:6" outlineLevel="1">
      <c r="F2242"/>
    </row>
    <row r="2243" spans="6:6" outlineLevel="1">
      <c r="F2243"/>
    </row>
    <row r="2244" spans="6:6" outlineLevel="1">
      <c r="F2244"/>
    </row>
    <row r="2245" spans="6:6" outlineLevel="1">
      <c r="F2245"/>
    </row>
    <row r="2246" spans="6:6" outlineLevel="1">
      <c r="F2246"/>
    </row>
    <row r="2247" spans="6:6" outlineLevel="1">
      <c r="F2247"/>
    </row>
    <row r="2248" spans="6:6" outlineLevel="1">
      <c r="F2248"/>
    </row>
    <row r="2249" spans="6:6" outlineLevel="1">
      <c r="F2249"/>
    </row>
    <row r="2250" spans="6:6" outlineLevel="1">
      <c r="F2250"/>
    </row>
    <row r="2251" spans="6:6" outlineLevel="1">
      <c r="F2251"/>
    </row>
    <row r="2252" spans="6:6" outlineLevel="1">
      <c r="F2252"/>
    </row>
    <row r="2253" spans="6:6" outlineLevel="1">
      <c r="F2253"/>
    </row>
    <row r="2254" spans="6:6" outlineLevel="1">
      <c r="F2254"/>
    </row>
    <row r="2255" spans="6:6" outlineLevel="1">
      <c r="F2255"/>
    </row>
    <row r="2256" spans="6:6" outlineLevel="1">
      <c r="F2256"/>
    </row>
    <row r="2257" spans="6:6" outlineLevel="1">
      <c r="F2257"/>
    </row>
    <row r="2258" spans="6:6" outlineLevel="1">
      <c r="F2258"/>
    </row>
    <row r="2259" spans="6:6" outlineLevel="1">
      <c r="F2259"/>
    </row>
    <row r="2260" spans="6:6" outlineLevel="1">
      <c r="F2260"/>
    </row>
    <row r="2261" spans="6:6" outlineLevel="1">
      <c r="F2261"/>
    </row>
    <row r="2262" spans="6:6" outlineLevel="1">
      <c r="F2262"/>
    </row>
    <row r="2263" spans="6:6" outlineLevel="1">
      <c r="F2263"/>
    </row>
    <row r="2264" spans="6:6" outlineLevel="1">
      <c r="F2264"/>
    </row>
    <row r="2265" spans="6:6" outlineLevel="1">
      <c r="F2265"/>
    </row>
    <row r="2266" spans="6:6" outlineLevel="1">
      <c r="F2266"/>
    </row>
    <row r="2267" spans="6:6" outlineLevel="1">
      <c r="F2267"/>
    </row>
    <row r="2268" spans="6:6" outlineLevel="1">
      <c r="F2268"/>
    </row>
    <row r="2269" spans="6:6" outlineLevel="1">
      <c r="F2269"/>
    </row>
    <row r="2270" spans="6:6" outlineLevel="1">
      <c r="F2270"/>
    </row>
    <row r="2271" spans="6:6" outlineLevel="1">
      <c r="F2271"/>
    </row>
    <row r="2272" spans="6:6" outlineLevel="1">
      <c r="F2272"/>
    </row>
    <row r="2273" spans="6:6" outlineLevel="1">
      <c r="F2273"/>
    </row>
    <row r="2274" spans="6:6" outlineLevel="1">
      <c r="F2274"/>
    </row>
    <row r="2275" spans="6:6" outlineLevel="1">
      <c r="F2275"/>
    </row>
    <row r="2276" spans="6:6" outlineLevel="1">
      <c r="F2276"/>
    </row>
    <row r="2277" spans="6:6" outlineLevel="1">
      <c r="F2277"/>
    </row>
    <row r="2278" spans="6:6" outlineLevel="1">
      <c r="F2278"/>
    </row>
    <row r="2279" spans="6:6" outlineLevel="1">
      <c r="F2279"/>
    </row>
    <row r="2280" spans="6:6" outlineLevel="1">
      <c r="F2280"/>
    </row>
    <row r="2281" spans="6:6" outlineLevel="1">
      <c r="F2281"/>
    </row>
    <row r="2282" spans="6:6" outlineLevel="1">
      <c r="F2282"/>
    </row>
    <row r="2283" spans="6:6" outlineLevel="1">
      <c r="F2283"/>
    </row>
    <row r="2284" spans="6:6" outlineLevel="1">
      <c r="F2284"/>
    </row>
    <row r="2285" spans="6:6" outlineLevel="1">
      <c r="F2285"/>
    </row>
    <row r="2286" spans="6:6" outlineLevel="1">
      <c r="F2286"/>
    </row>
    <row r="2287" spans="6:6" outlineLevel="1">
      <c r="F2287"/>
    </row>
    <row r="2288" spans="6:6" outlineLevel="1">
      <c r="F2288"/>
    </row>
    <row r="2289" spans="6:6" outlineLevel="1">
      <c r="F2289"/>
    </row>
    <row r="2290" spans="6:6" outlineLevel="1">
      <c r="F2290"/>
    </row>
    <row r="2291" spans="6:6" outlineLevel="1">
      <c r="F2291"/>
    </row>
    <row r="2292" spans="6:6" outlineLevel="1">
      <c r="F2292"/>
    </row>
    <row r="2293" spans="6:6" outlineLevel="1">
      <c r="F2293"/>
    </row>
    <row r="2294" spans="6:6" outlineLevel="1">
      <c r="F2294"/>
    </row>
    <row r="2295" spans="6:6" outlineLevel="1">
      <c r="F2295"/>
    </row>
    <row r="2296" spans="6:6" outlineLevel="1">
      <c r="F2296"/>
    </row>
    <row r="2297" spans="6:6" outlineLevel="1">
      <c r="F2297"/>
    </row>
    <row r="2298" spans="6:6" outlineLevel="1">
      <c r="F2298"/>
    </row>
    <row r="2299" spans="6:6" outlineLevel="1">
      <c r="F2299"/>
    </row>
    <row r="2300" spans="6:6" outlineLevel="1">
      <c r="F2300"/>
    </row>
    <row r="2301" spans="6:6" outlineLevel="1">
      <c r="F2301"/>
    </row>
    <row r="2302" spans="6:6" outlineLevel="1">
      <c r="F2302"/>
    </row>
    <row r="2303" spans="6:6" outlineLevel="1">
      <c r="F2303"/>
    </row>
    <row r="2304" spans="6:6" outlineLevel="1">
      <c r="F2304"/>
    </row>
    <row r="2305" spans="6:6" outlineLevel="1">
      <c r="F2305"/>
    </row>
    <row r="2306" spans="6:6" outlineLevel="1">
      <c r="F2306"/>
    </row>
    <row r="2307" spans="6:6" outlineLevel="1">
      <c r="F2307"/>
    </row>
    <row r="2308" spans="6:6" outlineLevel="1">
      <c r="F2308"/>
    </row>
    <row r="2309" spans="6:6" outlineLevel="1">
      <c r="F2309"/>
    </row>
    <row r="2310" spans="6:6" outlineLevel="1">
      <c r="F2310"/>
    </row>
    <row r="2311" spans="6:6" outlineLevel="1">
      <c r="F2311"/>
    </row>
    <row r="2312" spans="6:6" outlineLevel="1">
      <c r="F2312"/>
    </row>
    <row r="2313" spans="6:6" outlineLevel="1">
      <c r="F2313"/>
    </row>
    <row r="2314" spans="6:6" outlineLevel="1">
      <c r="F2314"/>
    </row>
    <row r="2315" spans="6:6">
      <c r="F2315"/>
    </row>
    <row r="2316" spans="6:6" outlineLevel="1">
      <c r="F2316"/>
    </row>
    <row r="2317" spans="6:6" outlineLevel="1">
      <c r="F2317"/>
    </row>
    <row r="2318" spans="6:6" outlineLevel="1">
      <c r="F2318"/>
    </row>
    <row r="2319" spans="6:6" outlineLevel="1">
      <c r="F2319"/>
    </row>
    <row r="2320" spans="6:6" outlineLevel="1">
      <c r="F2320"/>
    </row>
    <row r="2321" spans="6:6" outlineLevel="1">
      <c r="F2321"/>
    </row>
    <row r="2322" spans="6:6" outlineLevel="1">
      <c r="F2322"/>
    </row>
    <row r="2323" spans="6:6" outlineLevel="1">
      <c r="F2323"/>
    </row>
    <row r="2324" spans="6:6" outlineLevel="1">
      <c r="F2324"/>
    </row>
    <row r="2325" spans="6:6" outlineLevel="1">
      <c r="F2325"/>
    </row>
    <row r="2326" spans="6:6" outlineLevel="1">
      <c r="F2326"/>
    </row>
    <row r="2327" spans="6:6" outlineLevel="1">
      <c r="F2327"/>
    </row>
    <row r="2328" spans="6:6" outlineLevel="1">
      <c r="F2328"/>
    </row>
    <row r="2329" spans="6:6" outlineLevel="1">
      <c r="F2329"/>
    </row>
    <row r="2330" spans="6:6" outlineLevel="1">
      <c r="F2330"/>
    </row>
    <row r="2331" spans="6:6" outlineLevel="1">
      <c r="F2331"/>
    </row>
    <row r="2332" spans="6:6" outlineLevel="1">
      <c r="F2332"/>
    </row>
    <row r="2333" spans="6:6" outlineLevel="1">
      <c r="F2333"/>
    </row>
    <row r="2334" spans="6:6" outlineLevel="1">
      <c r="F2334"/>
    </row>
    <row r="2335" spans="6:6" outlineLevel="1">
      <c r="F2335"/>
    </row>
    <row r="2336" spans="6:6" outlineLevel="1">
      <c r="F2336"/>
    </row>
    <row r="2337" spans="6:6" outlineLevel="1">
      <c r="F2337"/>
    </row>
    <row r="2338" spans="6:6" outlineLevel="1">
      <c r="F2338"/>
    </row>
    <row r="2339" spans="6:6" outlineLevel="1">
      <c r="F2339"/>
    </row>
    <row r="2340" spans="6:6" outlineLevel="1">
      <c r="F2340"/>
    </row>
    <row r="2341" spans="6:6" outlineLevel="1">
      <c r="F2341"/>
    </row>
    <row r="2342" spans="6:6" outlineLevel="1">
      <c r="F2342"/>
    </row>
    <row r="2343" spans="6:6" outlineLevel="1">
      <c r="F2343"/>
    </row>
    <row r="2344" spans="6:6" outlineLevel="1">
      <c r="F2344"/>
    </row>
    <row r="2345" spans="6:6" outlineLevel="1">
      <c r="F2345"/>
    </row>
    <row r="2346" spans="6:6" outlineLevel="1">
      <c r="F2346"/>
    </row>
    <row r="2347" spans="6:6" outlineLevel="1">
      <c r="F2347"/>
    </row>
    <row r="2348" spans="6:6" outlineLevel="1">
      <c r="F2348"/>
    </row>
    <row r="2349" spans="6:6" outlineLevel="1">
      <c r="F2349"/>
    </row>
    <row r="2350" spans="6:6" outlineLevel="1">
      <c r="F2350"/>
    </row>
    <row r="2351" spans="6:6" outlineLevel="1">
      <c r="F2351"/>
    </row>
    <row r="2352" spans="6:6" outlineLevel="1">
      <c r="F2352"/>
    </row>
    <row r="2353" spans="6:6" outlineLevel="1">
      <c r="F2353"/>
    </row>
    <row r="2354" spans="6:6" outlineLevel="1">
      <c r="F2354"/>
    </row>
    <row r="2355" spans="6:6" outlineLevel="1">
      <c r="F2355"/>
    </row>
    <row r="2356" spans="6:6" outlineLevel="1">
      <c r="F2356"/>
    </row>
    <row r="2357" spans="6:6" outlineLevel="1">
      <c r="F2357"/>
    </row>
    <row r="2358" spans="6:6" outlineLevel="1">
      <c r="F2358"/>
    </row>
    <row r="2359" spans="6:6" outlineLevel="1">
      <c r="F2359"/>
    </row>
    <row r="2360" spans="6:6" outlineLevel="1">
      <c r="F2360"/>
    </row>
    <row r="2361" spans="6:6" outlineLevel="1">
      <c r="F2361"/>
    </row>
    <row r="2362" spans="6:6" outlineLevel="1">
      <c r="F2362"/>
    </row>
    <row r="2363" spans="6:6" outlineLevel="1">
      <c r="F2363"/>
    </row>
    <row r="2364" spans="6:6" outlineLevel="1">
      <c r="F2364"/>
    </row>
    <row r="2365" spans="6:6" outlineLevel="1">
      <c r="F2365"/>
    </row>
    <row r="2366" spans="6:6" outlineLevel="1">
      <c r="F2366"/>
    </row>
    <row r="2367" spans="6:6" outlineLevel="1">
      <c r="F2367"/>
    </row>
    <row r="2368" spans="6:6" outlineLevel="1">
      <c r="F2368"/>
    </row>
    <row r="2369" spans="6:6" outlineLevel="1">
      <c r="F2369"/>
    </row>
    <row r="2370" spans="6:6" outlineLevel="1">
      <c r="F2370"/>
    </row>
    <row r="2371" spans="6:6" outlineLevel="1">
      <c r="F2371"/>
    </row>
    <row r="2372" spans="6:6" outlineLevel="1">
      <c r="F2372"/>
    </row>
    <row r="2373" spans="6:6" outlineLevel="1">
      <c r="F2373"/>
    </row>
    <row r="2374" spans="6:6" outlineLevel="1">
      <c r="F2374"/>
    </row>
    <row r="2375" spans="6:6" outlineLevel="1">
      <c r="F2375"/>
    </row>
    <row r="2376" spans="6:6" outlineLevel="1">
      <c r="F2376"/>
    </row>
    <row r="2377" spans="6:6" outlineLevel="1">
      <c r="F2377"/>
    </row>
    <row r="2378" spans="6:6" outlineLevel="1">
      <c r="F2378"/>
    </row>
    <row r="2379" spans="6:6" outlineLevel="1">
      <c r="F2379"/>
    </row>
    <row r="2380" spans="6:6" outlineLevel="1">
      <c r="F2380"/>
    </row>
    <row r="2381" spans="6:6" outlineLevel="1">
      <c r="F2381"/>
    </row>
    <row r="2382" spans="6:6" outlineLevel="1">
      <c r="F2382"/>
    </row>
    <row r="2383" spans="6:6" outlineLevel="1">
      <c r="F2383"/>
    </row>
    <row r="2384" spans="6:6" outlineLevel="1">
      <c r="F2384"/>
    </row>
    <row r="2385" spans="6:6" outlineLevel="1">
      <c r="F2385"/>
    </row>
    <row r="2386" spans="6:6" outlineLevel="1">
      <c r="F2386"/>
    </row>
    <row r="2387" spans="6:6" outlineLevel="1">
      <c r="F2387"/>
    </row>
    <row r="2388" spans="6:6" outlineLevel="1">
      <c r="F2388"/>
    </row>
    <row r="2389" spans="6:6" outlineLevel="1">
      <c r="F2389"/>
    </row>
    <row r="2390" spans="6:6" outlineLevel="1">
      <c r="F2390"/>
    </row>
    <row r="2391" spans="6:6" outlineLevel="1">
      <c r="F2391"/>
    </row>
    <row r="2392" spans="6:6" outlineLevel="1">
      <c r="F2392"/>
    </row>
    <row r="2393" spans="6:6" outlineLevel="1">
      <c r="F2393"/>
    </row>
    <row r="2394" spans="6:6" outlineLevel="1">
      <c r="F2394"/>
    </row>
    <row r="2395" spans="6:6" outlineLevel="1">
      <c r="F2395"/>
    </row>
    <row r="2396" spans="6:6" outlineLevel="1">
      <c r="F2396"/>
    </row>
    <row r="2397" spans="6:6" outlineLevel="1">
      <c r="F2397"/>
    </row>
    <row r="2398" spans="6:6" outlineLevel="1">
      <c r="F2398"/>
    </row>
    <row r="2399" spans="6:6" outlineLevel="1">
      <c r="F2399"/>
    </row>
    <row r="2400" spans="6:6" outlineLevel="1">
      <c r="F2400"/>
    </row>
    <row r="2401" spans="6:6" outlineLevel="1">
      <c r="F2401"/>
    </row>
    <row r="2402" spans="6:6" outlineLevel="1">
      <c r="F2402"/>
    </row>
    <row r="2403" spans="6:6" outlineLevel="1">
      <c r="F2403"/>
    </row>
    <row r="2404" spans="6:6" outlineLevel="1">
      <c r="F2404"/>
    </row>
    <row r="2405" spans="6:6" outlineLevel="1">
      <c r="F2405"/>
    </row>
    <row r="2406" spans="6:6" outlineLevel="1">
      <c r="F2406"/>
    </row>
    <row r="2407" spans="6:6" outlineLevel="1">
      <c r="F2407"/>
    </row>
    <row r="2408" spans="6:6" outlineLevel="1">
      <c r="F2408"/>
    </row>
    <row r="2409" spans="6:6" outlineLevel="1">
      <c r="F2409"/>
    </row>
    <row r="2410" spans="6:6" outlineLevel="1">
      <c r="F2410"/>
    </row>
    <row r="2411" spans="6:6" outlineLevel="1">
      <c r="F2411"/>
    </row>
    <row r="2412" spans="6:6" outlineLevel="1">
      <c r="F2412"/>
    </row>
    <row r="2413" spans="6:6" outlineLevel="1">
      <c r="F2413"/>
    </row>
    <row r="2414" spans="6:6" outlineLevel="1">
      <c r="F2414"/>
    </row>
    <row r="2415" spans="6:6" outlineLevel="1">
      <c r="F2415"/>
    </row>
    <row r="2416" spans="6:6" outlineLevel="1">
      <c r="F2416"/>
    </row>
    <row r="2417" spans="6:6" outlineLevel="1">
      <c r="F2417"/>
    </row>
    <row r="2418" spans="6:6" outlineLevel="1">
      <c r="F2418"/>
    </row>
    <row r="2419" spans="6:6" outlineLevel="1">
      <c r="F2419"/>
    </row>
    <row r="2420" spans="6:6" outlineLevel="1">
      <c r="F2420"/>
    </row>
    <row r="2421" spans="6:6" outlineLevel="1">
      <c r="F2421"/>
    </row>
    <row r="2422" spans="6:6" outlineLevel="1">
      <c r="F2422"/>
    </row>
    <row r="2423" spans="6:6" outlineLevel="1">
      <c r="F2423"/>
    </row>
    <row r="2424" spans="6:6" outlineLevel="1">
      <c r="F2424"/>
    </row>
    <row r="2425" spans="6:6" outlineLevel="1">
      <c r="F2425"/>
    </row>
    <row r="2426" spans="6:6" outlineLevel="1">
      <c r="F2426"/>
    </row>
    <row r="2427" spans="6:6" outlineLevel="1">
      <c r="F2427"/>
    </row>
    <row r="2428" spans="6:6" outlineLevel="1">
      <c r="F2428"/>
    </row>
    <row r="2429" spans="6:6" outlineLevel="1">
      <c r="F2429"/>
    </row>
    <row r="2430" spans="6:6" outlineLevel="1">
      <c r="F2430"/>
    </row>
    <row r="2431" spans="6:6" outlineLevel="1">
      <c r="F2431"/>
    </row>
    <row r="2432" spans="6:6" outlineLevel="1">
      <c r="F2432"/>
    </row>
    <row r="2433" spans="6:6" outlineLevel="1">
      <c r="F2433"/>
    </row>
    <row r="2434" spans="6:6" outlineLevel="1">
      <c r="F2434"/>
    </row>
    <row r="2435" spans="6:6" outlineLevel="1">
      <c r="F2435"/>
    </row>
    <row r="2436" spans="6:6">
      <c r="F2436"/>
    </row>
    <row r="2437" spans="6:6" outlineLevel="1">
      <c r="F2437"/>
    </row>
    <row r="2438" spans="6:6" outlineLevel="1">
      <c r="F2438"/>
    </row>
    <row r="2439" spans="6:6" outlineLevel="1">
      <c r="F2439"/>
    </row>
    <row r="2440" spans="6:6" outlineLevel="1">
      <c r="F2440"/>
    </row>
    <row r="2441" spans="6:6" outlineLevel="1">
      <c r="F2441"/>
    </row>
    <row r="2442" spans="6:6" outlineLevel="1">
      <c r="F2442"/>
    </row>
    <row r="2443" spans="6:6" outlineLevel="1">
      <c r="F2443"/>
    </row>
    <row r="2444" spans="6:6" outlineLevel="1">
      <c r="F2444"/>
    </row>
    <row r="2445" spans="6:6" outlineLevel="1">
      <c r="F2445"/>
    </row>
    <row r="2446" spans="6:6" outlineLevel="1">
      <c r="F2446"/>
    </row>
    <row r="2447" spans="6:6" outlineLevel="1">
      <c r="F2447"/>
    </row>
    <row r="2448" spans="6:6" outlineLevel="1">
      <c r="F2448"/>
    </row>
    <row r="2449" spans="6:6" outlineLevel="1">
      <c r="F2449"/>
    </row>
    <row r="2450" spans="6:6" outlineLevel="1">
      <c r="F2450"/>
    </row>
    <row r="2451" spans="6:6" outlineLevel="1">
      <c r="F2451"/>
    </row>
    <row r="2452" spans="6:6" outlineLevel="1">
      <c r="F2452"/>
    </row>
    <row r="2453" spans="6:6" outlineLevel="1">
      <c r="F2453"/>
    </row>
    <row r="2454" spans="6:6" outlineLevel="1">
      <c r="F2454"/>
    </row>
    <row r="2455" spans="6:6" outlineLevel="1">
      <c r="F2455"/>
    </row>
    <row r="2456" spans="6:6" outlineLevel="1">
      <c r="F2456"/>
    </row>
    <row r="2457" spans="6:6" outlineLevel="1">
      <c r="F2457"/>
    </row>
    <row r="2458" spans="6:6" outlineLevel="1">
      <c r="F2458"/>
    </row>
    <row r="2459" spans="6:6" outlineLevel="1">
      <c r="F2459"/>
    </row>
    <row r="2460" spans="6:6" outlineLevel="1">
      <c r="F2460"/>
    </row>
    <row r="2461" spans="6:6" outlineLevel="1">
      <c r="F2461"/>
    </row>
    <row r="2462" spans="6:6" outlineLevel="1">
      <c r="F2462"/>
    </row>
    <row r="2463" spans="6:6" outlineLevel="1">
      <c r="F2463"/>
    </row>
    <row r="2464" spans="6:6" outlineLevel="1">
      <c r="F2464"/>
    </row>
    <row r="2465" spans="6:6" outlineLevel="1">
      <c r="F2465"/>
    </row>
    <row r="2466" spans="6:6" outlineLevel="1">
      <c r="F2466"/>
    </row>
    <row r="2467" spans="6:6" outlineLevel="1">
      <c r="F2467"/>
    </row>
    <row r="2468" spans="6:6" outlineLevel="1">
      <c r="F2468"/>
    </row>
    <row r="2469" spans="6:6" outlineLevel="1">
      <c r="F2469"/>
    </row>
    <row r="2470" spans="6:6" outlineLevel="1">
      <c r="F2470"/>
    </row>
    <row r="2471" spans="6:6" outlineLevel="1">
      <c r="F2471"/>
    </row>
    <row r="2472" spans="6:6" outlineLevel="1">
      <c r="F2472"/>
    </row>
    <row r="2473" spans="6:6" outlineLevel="1">
      <c r="F2473"/>
    </row>
    <row r="2474" spans="6:6" outlineLevel="1">
      <c r="F2474"/>
    </row>
    <row r="2475" spans="6:6" outlineLevel="1">
      <c r="F2475"/>
    </row>
    <row r="2476" spans="6:6" outlineLevel="1">
      <c r="F2476"/>
    </row>
    <row r="2477" spans="6:6" outlineLevel="1">
      <c r="F2477"/>
    </row>
    <row r="2478" spans="6:6" outlineLevel="1">
      <c r="F2478"/>
    </row>
    <row r="2479" spans="6:6" outlineLevel="1">
      <c r="F2479"/>
    </row>
    <row r="2480" spans="6:6" outlineLevel="1">
      <c r="F2480"/>
    </row>
    <row r="2481" spans="6:6" outlineLevel="1">
      <c r="F2481"/>
    </row>
    <row r="2482" spans="6:6" outlineLevel="1">
      <c r="F2482"/>
    </row>
    <row r="2483" spans="6:6" outlineLevel="1">
      <c r="F2483"/>
    </row>
    <row r="2484" spans="6:6" outlineLevel="1">
      <c r="F2484"/>
    </row>
    <row r="2485" spans="6:6" outlineLevel="1">
      <c r="F2485"/>
    </row>
    <row r="2486" spans="6:6" outlineLevel="1">
      <c r="F2486"/>
    </row>
    <row r="2487" spans="6:6" outlineLevel="1">
      <c r="F2487"/>
    </row>
    <row r="2488" spans="6:6" outlineLevel="1">
      <c r="F2488"/>
    </row>
    <row r="2489" spans="6:6" outlineLevel="1">
      <c r="F2489"/>
    </row>
    <row r="2490" spans="6:6" outlineLevel="1">
      <c r="F2490"/>
    </row>
    <row r="2491" spans="6:6" outlineLevel="1">
      <c r="F2491"/>
    </row>
    <row r="2492" spans="6:6" outlineLevel="1">
      <c r="F2492"/>
    </row>
    <row r="2493" spans="6:6" outlineLevel="1">
      <c r="F2493"/>
    </row>
    <row r="2494" spans="6:6" outlineLevel="1">
      <c r="F2494"/>
    </row>
    <row r="2495" spans="6:6" outlineLevel="1">
      <c r="F2495"/>
    </row>
    <row r="2496" spans="6:6" outlineLevel="1">
      <c r="F2496"/>
    </row>
    <row r="2497" spans="6:6" outlineLevel="1">
      <c r="F2497"/>
    </row>
    <row r="2498" spans="6:6" outlineLevel="1">
      <c r="F2498"/>
    </row>
    <row r="2499" spans="6:6" outlineLevel="1">
      <c r="F2499"/>
    </row>
    <row r="2500" spans="6:6" outlineLevel="1">
      <c r="F2500"/>
    </row>
    <row r="2501" spans="6:6" outlineLevel="1">
      <c r="F2501"/>
    </row>
    <row r="2502" spans="6:6" outlineLevel="1">
      <c r="F2502"/>
    </row>
    <row r="2503" spans="6:6" outlineLevel="1">
      <c r="F2503"/>
    </row>
    <row r="2504" spans="6:6" outlineLevel="1">
      <c r="F2504"/>
    </row>
    <row r="2505" spans="6:6" outlineLevel="1">
      <c r="F2505"/>
    </row>
    <row r="2506" spans="6:6" outlineLevel="1">
      <c r="F2506"/>
    </row>
    <row r="2507" spans="6:6" outlineLevel="1">
      <c r="F2507"/>
    </row>
    <row r="2508" spans="6:6" outlineLevel="1">
      <c r="F2508"/>
    </row>
    <row r="2509" spans="6:6" outlineLevel="1">
      <c r="F2509"/>
    </row>
    <row r="2510" spans="6:6" outlineLevel="1">
      <c r="F2510"/>
    </row>
    <row r="2511" spans="6:6" outlineLevel="1">
      <c r="F2511"/>
    </row>
    <row r="2512" spans="6:6" outlineLevel="1">
      <c r="F2512"/>
    </row>
    <row r="2513" spans="6:6" outlineLevel="1">
      <c r="F2513"/>
    </row>
    <row r="2514" spans="6:6" outlineLevel="1">
      <c r="F2514"/>
    </row>
    <row r="2515" spans="6:6" outlineLevel="1">
      <c r="F2515"/>
    </row>
    <row r="2516" spans="6:6" outlineLevel="1">
      <c r="F2516"/>
    </row>
    <row r="2517" spans="6:6" outlineLevel="1">
      <c r="F2517"/>
    </row>
    <row r="2518" spans="6:6" outlineLevel="1">
      <c r="F2518"/>
    </row>
    <row r="2519" spans="6:6" outlineLevel="1">
      <c r="F2519"/>
    </row>
    <row r="2520" spans="6:6" outlineLevel="1">
      <c r="F2520"/>
    </row>
    <row r="2521" spans="6:6" outlineLevel="1">
      <c r="F2521"/>
    </row>
    <row r="2522" spans="6:6" outlineLevel="1">
      <c r="F2522"/>
    </row>
    <row r="2523" spans="6:6" outlineLevel="1">
      <c r="F2523"/>
    </row>
    <row r="2524" spans="6:6" outlineLevel="1">
      <c r="F2524"/>
    </row>
    <row r="2525" spans="6:6" outlineLevel="1">
      <c r="F2525"/>
    </row>
    <row r="2526" spans="6:6" outlineLevel="1">
      <c r="F2526"/>
    </row>
    <row r="2527" spans="6:6" outlineLevel="1">
      <c r="F2527"/>
    </row>
    <row r="2528" spans="6:6" outlineLevel="1">
      <c r="F2528"/>
    </row>
    <row r="2529" spans="6:6" outlineLevel="1">
      <c r="F2529"/>
    </row>
    <row r="2530" spans="6:6" outlineLevel="1">
      <c r="F2530"/>
    </row>
    <row r="2531" spans="6:6" outlineLevel="1">
      <c r="F2531"/>
    </row>
    <row r="2532" spans="6:6" outlineLevel="1">
      <c r="F2532"/>
    </row>
    <row r="2533" spans="6:6" outlineLevel="1">
      <c r="F2533"/>
    </row>
    <row r="2534" spans="6:6" outlineLevel="1">
      <c r="F2534"/>
    </row>
    <row r="2535" spans="6:6" outlineLevel="1">
      <c r="F2535"/>
    </row>
    <row r="2536" spans="6:6" outlineLevel="1">
      <c r="F2536"/>
    </row>
    <row r="2537" spans="6:6" outlineLevel="1">
      <c r="F2537"/>
    </row>
    <row r="2538" spans="6:6" outlineLevel="1">
      <c r="F2538"/>
    </row>
    <row r="2539" spans="6:6" outlineLevel="1">
      <c r="F2539"/>
    </row>
    <row r="2540" spans="6:6" outlineLevel="1">
      <c r="F2540"/>
    </row>
    <row r="2541" spans="6:6" outlineLevel="1">
      <c r="F2541"/>
    </row>
    <row r="2542" spans="6:6" outlineLevel="1">
      <c r="F2542"/>
    </row>
    <row r="2543" spans="6:6" outlineLevel="1">
      <c r="F2543"/>
    </row>
    <row r="2544" spans="6:6" outlineLevel="1">
      <c r="F2544"/>
    </row>
    <row r="2545" spans="6:6" outlineLevel="1">
      <c r="F2545"/>
    </row>
    <row r="2546" spans="6:6" outlineLevel="1">
      <c r="F2546"/>
    </row>
    <row r="2547" spans="6:6" outlineLevel="1">
      <c r="F2547"/>
    </row>
    <row r="2548" spans="6:6" outlineLevel="1">
      <c r="F2548"/>
    </row>
    <row r="2549" spans="6:6" outlineLevel="1">
      <c r="F2549"/>
    </row>
    <row r="2550" spans="6:6" outlineLevel="1">
      <c r="F2550"/>
    </row>
    <row r="2551" spans="6:6" outlineLevel="1">
      <c r="F2551"/>
    </row>
    <row r="2552" spans="6:6" outlineLevel="1">
      <c r="F2552"/>
    </row>
    <row r="2553" spans="6:6" outlineLevel="1">
      <c r="F2553"/>
    </row>
    <row r="2554" spans="6:6" outlineLevel="1">
      <c r="F2554"/>
    </row>
    <row r="2555" spans="6:6" outlineLevel="1">
      <c r="F2555"/>
    </row>
    <row r="2556" spans="6:6" outlineLevel="1">
      <c r="F2556"/>
    </row>
    <row r="2557" spans="6:6" outlineLevel="1">
      <c r="F2557"/>
    </row>
    <row r="2558" spans="6:6" outlineLevel="1">
      <c r="F2558"/>
    </row>
    <row r="2559" spans="6:6" outlineLevel="1">
      <c r="F2559"/>
    </row>
    <row r="2560" spans="6:6" outlineLevel="1">
      <c r="F2560"/>
    </row>
    <row r="2561" spans="6:6" outlineLevel="1">
      <c r="F2561"/>
    </row>
    <row r="2562" spans="6:6" outlineLevel="1">
      <c r="F2562"/>
    </row>
    <row r="2563" spans="6:6" outlineLevel="1">
      <c r="F2563"/>
    </row>
    <row r="2564" spans="6:6" outlineLevel="1">
      <c r="F2564"/>
    </row>
    <row r="2565" spans="6:6" outlineLevel="1">
      <c r="F2565"/>
    </row>
    <row r="2566" spans="6:6" outlineLevel="1">
      <c r="F2566"/>
    </row>
    <row r="2567" spans="6:6" outlineLevel="1">
      <c r="F2567"/>
    </row>
    <row r="2568" spans="6:6" outlineLevel="1">
      <c r="F2568"/>
    </row>
    <row r="2569" spans="6:6" outlineLevel="1">
      <c r="F2569"/>
    </row>
    <row r="2570" spans="6:6" outlineLevel="1">
      <c r="F2570"/>
    </row>
    <row r="2571" spans="6:6" outlineLevel="1">
      <c r="F2571"/>
    </row>
    <row r="2572" spans="6:6">
      <c r="F2572"/>
    </row>
    <row r="2573" spans="6:6" outlineLevel="1">
      <c r="F2573"/>
    </row>
    <row r="2574" spans="6:6" outlineLevel="1">
      <c r="F2574"/>
    </row>
    <row r="2575" spans="6:6" outlineLevel="1">
      <c r="F2575"/>
    </row>
    <row r="2576" spans="6:6" outlineLevel="1">
      <c r="F2576"/>
    </row>
    <row r="2577" spans="6:6" outlineLevel="1">
      <c r="F2577"/>
    </row>
    <row r="2578" spans="6:6" outlineLevel="1">
      <c r="F2578"/>
    </row>
    <row r="2579" spans="6:6" outlineLevel="1">
      <c r="F2579"/>
    </row>
    <row r="2580" spans="6:6" outlineLevel="1">
      <c r="F2580"/>
    </row>
    <row r="2581" spans="6:6" outlineLevel="1">
      <c r="F2581"/>
    </row>
    <row r="2582" spans="6:6" outlineLevel="1">
      <c r="F2582"/>
    </row>
    <row r="2583" spans="6:6" outlineLevel="1">
      <c r="F2583"/>
    </row>
    <row r="2584" spans="6:6" outlineLevel="1">
      <c r="F2584"/>
    </row>
    <row r="2585" spans="6:6" outlineLevel="1">
      <c r="F2585"/>
    </row>
    <row r="2586" spans="6:6" outlineLevel="1">
      <c r="F2586"/>
    </row>
    <row r="2587" spans="6:6" outlineLevel="1">
      <c r="F2587"/>
    </row>
    <row r="2588" spans="6:6" outlineLevel="1">
      <c r="F2588"/>
    </row>
    <row r="2589" spans="6:6" outlineLevel="1">
      <c r="F2589"/>
    </row>
    <row r="2590" spans="6:6" outlineLevel="1">
      <c r="F2590"/>
    </row>
    <row r="2591" spans="6:6" outlineLevel="1">
      <c r="F2591"/>
    </row>
    <row r="2592" spans="6:6" outlineLevel="1">
      <c r="F2592"/>
    </row>
    <row r="2593" spans="6:6" outlineLevel="1">
      <c r="F2593"/>
    </row>
    <row r="2594" spans="6:6" outlineLevel="1">
      <c r="F2594"/>
    </row>
    <row r="2595" spans="6:6" outlineLevel="1">
      <c r="F2595"/>
    </row>
    <row r="2596" spans="6:6" outlineLevel="1">
      <c r="F2596"/>
    </row>
    <row r="2597" spans="6:6" outlineLevel="1">
      <c r="F2597"/>
    </row>
    <row r="2598" spans="6:6" outlineLevel="1">
      <c r="F2598"/>
    </row>
    <row r="2599" spans="6:6" outlineLevel="1">
      <c r="F2599"/>
    </row>
    <row r="2600" spans="6:6" outlineLevel="1">
      <c r="F2600"/>
    </row>
    <row r="2601" spans="6:6" outlineLevel="1">
      <c r="F2601"/>
    </row>
    <row r="2602" spans="6:6" outlineLevel="1">
      <c r="F2602"/>
    </row>
    <row r="2603" spans="6:6" outlineLevel="1">
      <c r="F2603"/>
    </row>
    <row r="2604" spans="6:6" outlineLevel="1">
      <c r="F2604"/>
    </row>
    <row r="2605" spans="6:6" outlineLevel="1">
      <c r="F2605"/>
    </row>
    <row r="2606" spans="6:6" outlineLevel="1">
      <c r="F2606"/>
    </row>
    <row r="2607" spans="6:6" outlineLevel="1">
      <c r="F2607"/>
    </row>
    <row r="2608" spans="6:6" outlineLevel="1">
      <c r="F2608"/>
    </row>
    <row r="2609" spans="6:6" outlineLevel="1">
      <c r="F2609"/>
    </row>
    <row r="2610" spans="6:6" outlineLevel="1">
      <c r="F2610"/>
    </row>
    <row r="2611" spans="6:6" outlineLevel="1">
      <c r="F2611"/>
    </row>
    <row r="2612" spans="6:6" outlineLevel="1">
      <c r="F2612"/>
    </row>
    <row r="2613" spans="6:6" outlineLevel="1">
      <c r="F2613"/>
    </row>
    <row r="2614" spans="6:6" outlineLevel="1">
      <c r="F2614"/>
    </row>
    <row r="2615" spans="6:6" outlineLevel="1">
      <c r="F2615"/>
    </row>
    <row r="2616" spans="6:6" outlineLevel="1">
      <c r="F2616"/>
    </row>
    <row r="2617" spans="6:6" outlineLevel="1">
      <c r="F2617"/>
    </row>
    <row r="2618" spans="6:6" outlineLevel="1">
      <c r="F2618"/>
    </row>
    <row r="2619" spans="6:6" outlineLevel="1">
      <c r="F2619"/>
    </row>
    <row r="2620" spans="6:6" outlineLevel="1">
      <c r="F2620"/>
    </row>
    <row r="2621" spans="6:6" outlineLevel="1">
      <c r="F2621"/>
    </row>
    <row r="2622" spans="6:6" outlineLevel="1">
      <c r="F2622"/>
    </row>
    <row r="2623" spans="6:6" outlineLevel="1">
      <c r="F2623"/>
    </row>
    <row r="2624" spans="6:6" outlineLevel="1">
      <c r="F2624"/>
    </row>
    <row r="2625" spans="6:6" outlineLevel="1">
      <c r="F2625"/>
    </row>
    <row r="2626" spans="6:6" outlineLevel="1">
      <c r="F2626"/>
    </row>
    <row r="2627" spans="6:6" outlineLevel="1">
      <c r="F2627"/>
    </row>
    <row r="2628" spans="6:6" outlineLevel="1">
      <c r="F2628"/>
    </row>
    <row r="2629" spans="6:6" outlineLevel="1">
      <c r="F2629"/>
    </row>
    <row r="2630" spans="6:6" outlineLevel="1">
      <c r="F2630"/>
    </row>
    <row r="2631" spans="6:6" outlineLevel="1">
      <c r="F2631"/>
    </row>
    <row r="2632" spans="6:6" outlineLevel="1">
      <c r="F2632"/>
    </row>
    <row r="2633" spans="6:6" outlineLevel="1">
      <c r="F2633"/>
    </row>
    <row r="2634" spans="6:6" outlineLevel="1">
      <c r="F2634"/>
    </row>
    <row r="2635" spans="6:6" outlineLevel="1">
      <c r="F2635"/>
    </row>
    <row r="2636" spans="6:6" outlineLevel="1">
      <c r="F2636"/>
    </row>
    <row r="2637" spans="6:6" outlineLevel="1">
      <c r="F2637"/>
    </row>
    <row r="2638" spans="6:6" outlineLevel="1">
      <c r="F2638"/>
    </row>
    <row r="2639" spans="6:6" outlineLevel="1">
      <c r="F2639"/>
    </row>
    <row r="2640" spans="6:6" outlineLevel="1">
      <c r="F2640"/>
    </row>
    <row r="2641" spans="6:6" outlineLevel="1">
      <c r="F2641"/>
    </row>
    <row r="2642" spans="6:6" outlineLevel="1">
      <c r="F2642"/>
    </row>
    <row r="2643" spans="6:6" outlineLevel="1">
      <c r="F2643"/>
    </row>
    <row r="2644" spans="6:6" outlineLevel="1">
      <c r="F2644"/>
    </row>
    <row r="2645" spans="6:6" outlineLevel="1">
      <c r="F2645"/>
    </row>
    <row r="2646" spans="6:6" outlineLevel="1">
      <c r="F2646"/>
    </row>
    <row r="2647" spans="6:6" outlineLevel="1">
      <c r="F2647"/>
    </row>
    <row r="2648" spans="6:6" outlineLevel="1">
      <c r="F2648"/>
    </row>
    <row r="2649" spans="6:6" outlineLevel="1">
      <c r="F2649"/>
    </row>
    <row r="2650" spans="6:6" outlineLevel="1">
      <c r="F2650"/>
    </row>
    <row r="2651" spans="6:6" outlineLevel="1">
      <c r="F2651"/>
    </row>
    <row r="2652" spans="6:6" outlineLevel="1">
      <c r="F2652"/>
    </row>
    <row r="2653" spans="6:6" outlineLevel="1">
      <c r="F2653"/>
    </row>
    <row r="2654" spans="6:6" outlineLevel="1">
      <c r="F2654"/>
    </row>
    <row r="2655" spans="6:6" outlineLevel="1">
      <c r="F2655"/>
    </row>
    <row r="2656" spans="6:6" outlineLevel="1">
      <c r="F2656"/>
    </row>
    <row r="2657" spans="6:6" outlineLevel="1">
      <c r="F2657"/>
    </row>
    <row r="2658" spans="6:6" outlineLevel="1">
      <c r="F2658"/>
    </row>
    <row r="2659" spans="6:6" outlineLevel="1">
      <c r="F2659"/>
    </row>
    <row r="2660" spans="6:6" outlineLevel="1">
      <c r="F2660"/>
    </row>
    <row r="2661" spans="6:6" outlineLevel="1">
      <c r="F2661"/>
    </row>
    <row r="2662" spans="6:6" outlineLevel="1">
      <c r="F2662"/>
    </row>
    <row r="2663" spans="6:6" outlineLevel="1">
      <c r="F2663"/>
    </row>
    <row r="2664" spans="6:6" outlineLevel="1">
      <c r="F2664"/>
    </row>
    <row r="2665" spans="6:6" outlineLevel="1">
      <c r="F2665"/>
    </row>
    <row r="2666" spans="6:6" outlineLevel="1">
      <c r="F2666"/>
    </row>
    <row r="2667" spans="6:6" outlineLevel="1">
      <c r="F2667"/>
    </row>
    <row r="2668" spans="6:6" outlineLevel="1">
      <c r="F2668"/>
    </row>
    <row r="2669" spans="6:6" outlineLevel="1">
      <c r="F2669"/>
    </row>
    <row r="2670" spans="6:6" outlineLevel="1">
      <c r="F2670"/>
    </row>
    <row r="2671" spans="6:6" outlineLevel="1">
      <c r="F2671"/>
    </row>
    <row r="2672" spans="6:6" outlineLevel="1">
      <c r="F2672"/>
    </row>
    <row r="2673" spans="6:6" outlineLevel="1">
      <c r="F2673"/>
    </row>
    <row r="2674" spans="6:6" outlineLevel="1">
      <c r="F2674"/>
    </row>
    <row r="2675" spans="6:6" outlineLevel="1">
      <c r="F2675"/>
    </row>
    <row r="2676" spans="6:6" outlineLevel="1">
      <c r="F2676"/>
    </row>
    <row r="2677" spans="6:6" outlineLevel="1">
      <c r="F2677"/>
    </row>
    <row r="2678" spans="6:6" outlineLevel="1">
      <c r="F2678"/>
    </row>
    <row r="2679" spans="6:6" outlineLevel="1">
      <c r="F2679"/>
    </row>
    <row r="2680" spans="6:6" outlineLevel="1">
      <c r="F2680"/>
    </row>
    <row r="2681" spans="6:6" outlineLevel="1">
      <c r="F2681"/>
    </row>
    <row r="2682" spans="6:6" outlineLevel="1">
      <c r="F2682"/>
    </row>
    <row r="2683" spans="6:6" outlineLevel="1">
      <c r="F2683"/>
    </row>
    <row r="2684" spans="6:6" outlineLevel="1">
      <c r="F2684"/>
    </row>
    <row r="2685" spans="6:6" outlineLevel="1">
      <c r="F2685"/>
    </row>
    <row r="2686" spans="6:6" outlineLevel="1">
      <c r="F2686"/>
    </row>
    <row r="2687" spans="6:6" outlineLevel="1">
      <c r="F2687"/>
    </row>
    <row r="2688" spans="6:6" outlineLevel="1">
      <c r="F2688"/>
    </row>
    <row r="2689" spans="6:6" outlineLevel="1">
      <c r="F2689"/>
    </row>
    <row r="2690" spans="6:6" outlineLevel="1">
      <c r="F2690"/>
    </row>
    <row r="2691" spans="6:6" outlineLevel="1">
      <c r="F2691"/>
    </row>
    <row r="2692" spans="6:6" outlineLevel="1">
      <c r="F2692"/>
    </row>
    <row r="2693" spans="6:6" outlineLevel="1">
      <c r="F2693"/>
    </row>
    <row r="2694" spans="6:6" outlineLevel="1">
      <c r="F2694"/>
    </row>
    <row r="2695" spans="6:6" outlineLevel="1">
      <c r="F2695"/>
    </row>
    <row r="2696" spans="6:6" outlineLevel="1">
      <c r="F2696"/>
    </row>
    <row r="2697" spans="6:6" outlineLevel="1">
      <c r="F2697"/>
    </row>
    <row r="2698" spans="6:6" outlineLevel="1">
      <c r="F2698"/>
    </row>
    <row r="2699" spans="6:6" outlineLevel="1">
      <c r="F2699"/>
    </row>
    <row r="2700" spans="6:6" outlineLevel="1">
      <c r="F2700"/>
    </row>
    <row r="2701" spans="6:6" outlineLevel="1">
      <c r="F2701"/>
    </row>
    <row r="2702" spans="6:6" outlineLevel="1">
      <c r="F2702"/>
    </row>
    <row r="2703" spans="6:6" outlineLevel="1">
      <c r="F2703"/>
    </row>
    <row r="2704" spans="6:6" outlineLevel="1">
      <c r="F2704"/>
    </row>
    <row r="2705" spans="6:6" outlineLevel="1">
      <c r="F2705"/>
    </row>
    <row r="2706" spans="6:6" outlineLevel="1">
      <c r="F2706"/>
    </row>
    <row r="2707" spans="6:6" outlineLevel="1">
      <c r="F2707"/>
    </row>
    <row r="2708" spans="6:6" outlineLevel="1">
      <c r="F2708"/>
    </row>
    <row r="2709" spans="6:6">
      <c r="F2709"/>
    </row>
    <row r="2710" spans="6:6" outlineLevel="1">
      <c r="F2710"/>
    </row>
    <row r="2711" spans="6:6" outlineLevel="1">
      <c r="F2711"/>
    </row>
    <row r="2712" spans="6:6" outlineLevel="1">
      <c r="F2712"/>
    </row>
    <row r="2713" spans="6:6" outlineLevel="1">
      <c r="F2713"/>
    </row>
    <row r="2714" spans="6:6" outlineLevel="1">
      <c r="F2714"/>
    </row>
    <row r="2715" spans="6:6" outlineLevel="1">
      <c r="F2715"/>
    </row>
    <row r="2716" spans="6:6" outlineLevel="1">
      <c r="F2716"/>
    </row>
    <row r="2717" spans="6:6" outlineLevel="1">
      <c r="F2717"/>
    </row>
    <row r="2718" spans="6:6" outlineLevel="1">
      <c r="F2718"/>
    </row>
    <row r="2719" spans="6:6" outlineLevel="1">
      <c r="F2719"/>
    </row>
    <row r="2720" spans="6:6" outlineLevel="1">
      <c r="F2720"/>
    </row>
    <row r="2721" spans="6:6" outlineLevel="1">
      <c r="F2721"/>
    </row>
    <row r="2722" spans="6:6" outlineLevel="1">
      <c r="F2722"/>
    </row>
    <row r="2723" spans="6:6" outlineLevel="1">
      <c r="F2723"/>
    </row>
    <row r="2724" spans="6:6" outlineLevel="1">
      <c r="F2724"/>
    </row>
    <row r="2725" spans="6:6" outlineLevel="1">
      <c r="F2725"/>
    </row>
    <row r="2726" spans="6:6" outlineLevel="1">
      <c r="F2726"/>
    </row>
    <row r="2727" spans="6:6" outlineLevel="1">
      <c r="F2727"/>
    </row>
    <row r="2728" spans="6:6" outlineLevel="1">
      <c r="F2728"/>
    </row>
    <row r="2729" spans="6:6" outlineLevel="1">
      <c r="F2729"/>
    </row>
    <row r="2730" spans="6:6" outlineLevel="1">
      <c r="F2730"/>
    </row>
    <row r="2731" spans="6:6" outlineLevel="1">
      <c r="F2731"/>
    </row>
    <row r="2732" spans="6:6" outlineLevel="1">
      <c r="F2732"/>
    </row>
    <row r="2733" spans="6:6" outlineLevel="1">
      <c r="F2733"/>
    </row>
    <row r="2734" spans="6:6" outlineLevel="1">
      <c r="F2734"/>
    </row>
    <row r="2735" spans="6:6" outlineLevel="1">
      <c r="F2735"/>
    </row>
    <row r="2736" spans="6:6" outlineLevel="1">
      <c r="F2736"/>
    </row>
    <row r="2737" spans="6:6" outlineLevel="1">
      <c r="F2737"/>
    </row>
    <row r="2738" spans="6:6" outlineLevel="1">
      <c r="F2738"/>
    </row>
    <row r="2739" spans="6:6" outlineLevel="1">
      <c r="F2739"/>
    </row>
    <row r="2740" spans="6:6" outlineLevel="1">
      <c r="F2740"/>
    </row>
    <row r="2741" spans="6:6" outlineLevel="1">
      <c r="F2741"/>
    </row>
    <row r="2742" spans="6:6" outlineLevel="1">
      <c r="F2742"/>
    </row>
    <row r="2743" spans="6:6" outlineLevel="1">
      <c r="F2743"/>
    </row>
    <row r="2744" spans="6:6" outlineLevel="1">
      <c r="F2744"/>
    </row>
    <row r="2745" spans="6:6" outlineLevel="1">
      <c r="F2745"/>
    </row>
    <row r="2746" spans="6:6" outlineLevel="1">
      <c r="F2746"/>
    </row>
    <row r="2747" spans="6:6" outlineLevel="1">
      <c r="F2747"/>
    </row>
    <row r="2748" spans="6:6" outlineLevel="1">
      <c r="F2748"/>
    </row>
    <row r="2749" spans="6:6" outlineLevel="1">
      <c r="F2749"/>
    </row>
    <row r="2750" spans="6:6" outlineLevel="1">
      <c r="F2750"/>
    </row>
    <row r="2751" spans="6:6" outlineLevel="1">
      <c r="F2751"/>
    </row>
    <row r="2752" spans="6:6" outlineLevel="1">
      <c r="F2752"/>
    </row>
    <row r="2753" spans="6:6" outlineLevel="1">
      <c r="F2753"/>
    </row>
    <row r="2754" spans="6:6" outlineLevel="1">
      <c r="F2754"/>
    </row>
    <row r="2755" spans="6:6" outlineLevel="1">
      <c r="F2755"/>
    </row>
    <row r="2756" spans="6:6" outlineLevel="1">
      <c r="F2756"/>
    </row>
    <row r="2757" spans="6:6" outlineLevel="1">
      <c r="F2757"/>
    </row>
    <row r="2758" spans="6:6" outlineLevel="1">
      <c r="F2758"/>
    </row>
    <row r="2759" spans="6:6" outlineLevel="1">
      <c r="F2759"/>
    </row>
    <row r="2760" spans="6:6" outlineLevel="1">
      <c r="F2760"/>
    </row>
    <row r="2761" spans="6:6" outlineLevel="1">
      <c r="F2761"/>
    </row>
    <row r="2762" spans="6:6" outlineLevel="1">
      <c r="F2762"/>
    </row>
    <row r="2763" spans="6:6" outlineLevel="1">
      <c r="F2763"/>
    </row>
    <row r="2764" spans="6:6" outlineLevel="1">
      <c r="F2764"/>
    </row>
    <row r="2765" spans="6:6" outlineLevel="1">
      <c r="F2765"/>
    </row>
    <row r="2766" spans="6:6" outlineLevel="1">
      <c r="F2766"/>
    </row>
    <row r="2767" spans="6:6" outlineLevel="1">
      <c r="F2767"/>
    </row>
    <row r="2768" spans="6:6" outlineLevel="1">
      <c r="F2768"/>
    </row>
    <row r="2769" spans="6:6" outlineLevel="1">
      <c r="F2769"/>
    </row>
    <row r="2770" spans="6:6" outlineLevel="1">
      <c r="F2770"/>
    </row>
    <row r="2771" spans="6:6" outlineLevel="1">
      <c r="F2771"/>
    </row>
    <row r="2772" spans="6:6" outlineLevel="1">
      <c r="F2772"/>
    </row>
    <row r="2773" spans="6:6" outlineLevel="1">
      <c r="F2773"/>
    </row>
    <row r="2774" spans="6:6" outlineLevel="1">
      <c r="F2774"/>
    </row>
    <row r="2775" spans="6:6" outlineLevel="1">
      <c r="F2775"/>
    </row>
    <row r="2776" spans="6:6" outlineLevel="1">
      <c r="F2776"/>
    </row>
    <row r="2777" spans="6:6" outlineLevel="1">
      <c r="F2777"/>
    </row>
    <row r="2778" spans="6:6" outlineLevel="1">
      <c r="F2778"/>
    </row>
    <row r="2779" spans="6:6" outlineLevel="1">
      <c r="F2779"/>
    </row>
    <row r="2780" spans="6:6" outlineLevel="1">
      <c r="F2780"/>
    </row>
    <row r="2781" spans="6:6" outlineLevel="1">
      <c r="F2781"/>
    </row>
    <row r="2782" spans="6:6" outlineLevel="1">
      <c r="F2782"/>
    </row>
    <row r="2783" spans="6:6" outlineLevel="1">
      <c r="F2783"/>
    </row>
    <row r="2784" spans="6:6" outlineLevel="1">
      <c r="F2784"/>
    </row>
    <row r="2785" spans="6:6" outlineLevel="1">
      <c r="F2785"/>
    </row>
    <row r="2786" spans="6:6" outlineLevel="1">
      <c r="F2786"/>
    </row>
    <row r="2787" spans="6:6" outlineLevel="1">
      <c r="F2787"/>
    </row>
    <row r="2788" spans="6:6" outlineLevel="1">
      <c r="F2788"/>
    </row>
    <row r="2789" spans="6:6" outlineLevel="1">
      <c r="F2789"/>
    </row>
    <row r="2790" spans="6:6" outlineLevel="1">
      <c r="F2790"/>
    </row>
    <row r="2791" spans="6:6" outlineLevel="1">
      <c r="F2791"/>
    </row>
    <row r="2792" spans="6:6" outlineLevel="1">
      <c r="F2792"/>
    </row>
    <row r="2793" spans="6:6" outlineLevel="1">
      <c r="F2793"/>
    </row>
    <row r="2794" spans="6:6" outlineLevel="1">
      <c r="F2794"/>
    </row>
    <row r="2795" spans="6:6" outlineLevel="1">
      <c r="F2795"/>
    </row>
    <row r="2796" spans="6:6" outlineLevel="1">
      <c r="F2796"/>
    </row>
    <row r="2797" spans="6:6" outlineLevel="1">
      <c r="F2797"/>
    </row>
    <row r="2798" spans="6:6" outlineLevel="1">
      <c r="F2798"/>
    </row>
    <row r="2799" spans="6:6" outlineLevel="1">
      <c r="F2799"/>
    </row>
    <row r="2800" spans="6:6" outlineLevel="1">
      <c r="F2800"/>
    </row>
    <row r="2801" spans="6:6" outlineLevel="1">
      <c r="F2801"/>
    </row>
    <row r="2802" spans="6:6" outlineLevel="1">
      <c r="F2802"/>
    </row>
    <row r="2803" spans="6:6" outlineLevel="1">
      <c r="F2803"/>
    </row>
    <row r="2804" spans="6:6" outlineLevel="1">
      <c r="F2804"/>
    </row>
    <row r="2805" spans="6:6" outlineLevel="1">
      <c r="F2805"/>
    </row>
    <row r="2806" spans="6:6" outlineLevel="1">
      <c r="F2806"/>
    </row>
    <row r="2807" spans="6:6" outlineLevel="1">
      <c r="F2807"/>
    </row>
    <row r="2808" spans="6:6" outlineLevel="1">
      <c r="F2808"/>
    </row>
    <row r="2809" spans="6:6" outlineLevel="1">
      <c r="F2809"/>
    </row>
    <row r="2810" spans="6:6" outlineLevel="1">
      <c r="F2810"/>
    </row>
    <row r="2811" spans="6:6" outlineLevel="1">
      <c r="F2811"/>
    </row>
    <row r="2812" spans="6:6" outlineLevel="1">
      <c r="F2812"/>
    </row>
    <row r="2813" spans="6:6" outlineLevel="1">
      <c r="F2813"/>
    </row>
    <row r="2814" spans="6:6" outlineLevel="1">
      <c r="F2814"/>
    </row>
    <row r="2815" spans="6:6" outlineLevel="1">
      <c r="F2815"/>
    </row>
    <row r="2816" spans="6:6" outlineLevel="1">
      <c r="F2816"/>
    </row>
    <row r="2817" spans="6:6" outlineLevel="1">
      <c r="F2817"/>
    </row>
    <row r="2818" spans="6:6" outlineLevel="1">
      <c r="F2818"/>
    </row>
    <row r="2819" spans="6:6" outlineLevel="1">
      <c r="F2819"/>
    </row>
    <row r="2820" spans="6:6" outlineLevel="1">
      <c r="F2820"/>
    </row>
    <row r="2821" spans="6:6" outlineLevel="1">
      <c r="F2821"/>
    </row>
    <row r="2822" spans="6:6" outlineLevel="1">
      <c r="F2822"/>
    </row>
    <row r="2823" spans="6:6" outlineLevel="1">
      <c r="F2823"/>
    </row>
    <row r="2824" spans="6:6">
      <c r="F2824"/>
    </row>
    <row r="2825" spans="6:6" outlineLevel="1">
      <c r="F2825"/>
    </row>
    <row r="2826" spans="6:6" outlineLevel="1">
      <c r="F2826"/>
    </row>
    <row r="2827" spans="6:6" outlineLevel="1">
      <c r="F2827"/>
    </row>
    <row r="2828" spans="6:6" outlineLevel="1">
      <c r="F2828"/>
    </row>
    <row r="2829" spans="6:6" outlineLevel="1">
      <c r="F2829"/>
    </row>
    <row r="2830" spans="6:6" outlineLevel="1">
      <c r="F2830"/>
    </row>
    <row r="2831" spans="6:6" outlineLevel="1">
      <c r="F2831"/>
    </row>
    <row r="2832" spans="6:6" outlineLevel="1">
      <c r="F2832"/>
    </row>
    <row r="2833" spans="6:6" outlineLevel="1">
      <c r="F2833"/>
    </row>
    <row r="2834" spans="6:6" outlineLevel="1">
      <c r="F2834"/>
    </row>
    <row r="2835" spans="6:6" outlineLevel="1">
      <c r="F2835"/>
    </row>
    <row r="2836" spans="6:6" outlineLevel="1">
      <c r="F2836"/>
    </row>
    <row r="2837" spans="6:6" outlineLevel="1">
      <c r="F2837"/>
    </row>
    <row r="2838" spans="6:6">
      <c r="F2838"/>
    </row>
    <row r="2839" spans="6:6" outlineLevel="1">
      <c r="F2839"/>
    </row>
    <row r="2840" spans="6:6" outlineLevel="1">
      <c r="F2840"/>
    </row>
    <row r="2841" spans="6:6" outlineLevel="1">
      <c r="F2841"/>
    </row>
    <row r="2842" spans="6:6" outlineLevel="1">
      <c r="F2842"/>
    </row>
    <row r="2843" spans="6:6" outlineLevel="1">
      <c r="F2843"/>
    </row>
    <row r="2844" spans="6:6" outlineLevel="1">
      <c r="F2844"/>
    </row>
    <row r="2845" spans="6:6" outlineLevel="1">
      <c r="F2845"/>
    </row>
    <row r="2846" spans="6:6" outlineLevel="1">
      <c r="F2846"/>
    </row>
    <row r="2847" spans="6:6" outlineLevel="1">
      <c r="F2847"/>
    </row>
    <row r="2848" spans="6:6" outlineLevel="1">
      <c r="F2848"/>
    </row>
    <row r="2849" spans="6:6" outlineLevel="1">
      <c r="F2849"/>
    </row>
    <row r="2850" spans="6:6" outlineLevel="1">
      <c r="F2850"/>
    </row>
    <row r="2851" spans="6:6" outlineLevel="1">
      <c r="F2851"/>
    </row>
    <row r="2852" spans="6:6" outlineLevel="1">
      <c r="F2852"/>
    </row>
    <row r="2853" spans="6:6" outlineLevel="1">
      <c r="F2853"/>
    </row>
    <row r="2854" spans="6:6" outlineLevel="1">
      <c r="F2854"/>
    </row>
    <row r="2855" spans="6:6" outlineLevel="1">
      <c r="F2855"/>
    </row>
    <row r="2856" spans="6:6" outlineLevel="1">
      <c r="F2856"/>
    </row>
    <row r="2857" spans="6:6" outlineLevel="1">
      <c r="F2857"/>
    </row>
    <row r="2858" spans="6:6" outlineLevel="1">
      <c r="F2858"/>
    </row>
    <row r="2859" spans="6:6" outlineLevel="1">
      <c r="F2859"/>
    </row>
    <row r="2860" spans="6:6" outlineLevel="1">
      <c r="F2860"/>
    </row>
    <row r="2861" spans="6:6" outlineLevel="1">
      <c r="F2861"/>
    </row>
    <row r="2862" spans="6:6" outlineLevel="1">
      <c r="F2862"/>
    </row>
    <row r="2863" spans="6:6" outlineLevel="1">
      <c r="F2863"/>
    </row>
    <row r="2864" spans="6:6" outlineLevel="1">
      <c r="F2864"/>
    </row>
    <row r="2865" spans="6:6" outlineLevel="1">
      <c r="F2865"/>
    </row>
    <row r="2866" spans="6:6" outlineLevel="1">
      <c r="F2866"/>
    </row>
    <row r="2867" spans="6:6" outlineLevel="1">
      <c r="F2867"/>
    </row>
    <row r="2868" spans="6:6" outlineLevel="1">
      <c r="F2868"/>
    </row>
    <row r="2869" spans="6:6" outlineLevel="1">
      <c r="F2869"/>
    </row>
    <row r="2870" spans="6:6" outlineLevel="1">
      <c r="F2870"/>
    </row>
    <row r="2871" spans="6:6" outlineLevel="1">
      <c r="F2871"/>
    </row>
    <row r="2872" spans="6:6" outlineLevel="1">
      <c r="F2872"/>
    </row>
    <row r="2873" spans="6:6" outlineLevel="1">
      <c r="F2873"/>
    </row>
    <row r="2874" spans="6:6" outlineLevel="1">
      <c r="F2874"/>
    </row>
    <row r="2875" spans="6:6" outlineLevel="1">
      <c r="F2875"/>
    </row>
    <row r="2876" spans="6:6" outlineLevel="1">
      <c r="F2876"/>
    </row>
    <row r="2877" spans="6:6" outlineLevel="1">
      <c r="F2877"/>
    </row>
    <row r="2878" spans="6:6" outlineLevel="1">
      <c r="F2878"/>
    </row>
    <row r="2879" spans="6:6" outlineLevel="1">
      <c r="F2879"/>
    </row>
    <row r="2880" spans="6:6" outlineLevel="1">
      <c r="F2880"/>
    </row>
    <row r="2881" spans="6:6" outlineLevel="1">
      <c r="F2881"/>
    </row>
    <row r="2882" spans="6:6" outlineLevel="1">
      <c r="F2882"/>
    </row>
    <row r="2883" spans="6:6" outlineLevel="1">
      <c r="F2883"/>
    </row>
    <row r="2884" spans="6:6" outlineLevel="1">
      <c r="F2884"/>
    </row>
    <row r="2885" spans="6:6" outlineLevel="1">
      <c r="F2885"/>
    </row>
    <row r="2886" spans="6:6" outlineLevel="1">
      <c r="F2886"/>
    </row>
    <row r="2887" spans="6:6" outlineLevel="1">
      <c r="F2887"/>
    </row>
    <row r="2888" spans="6:6" outlineLevel="1">
      <c r="F2888"/>
    </row>
    <row r="2889" spans="6:6" outlineLevel="1">
      <c r="F2889"/>
    </row>
    <row r="2890" spans="6:6" outlineLevel="1">
      <c r="F2890"/>
    </row>
    <row r="2891" spans="6:6" outlineLevel="1">
      <c r="F2891"/>
    </row>
    <row r="2892" spans="6:6" outlineLevel="1">
      <c r="F2892"/>
    </row>
    <row r="2893" spans="6:6" outlineLevel="1">
      <c r="F2893"/>
    </row>
    <row r="2894" spans="6:6" outlineLevel="1">
      <c r="F2894"/>
    </row>
    <row r="2895" spans="6:6" outlineLevel="1">
      <c r="F2895"/>
    </row>
    <row r="2896" spans="6:6" outlineLevel="1">
      <c r="F2896"/>
    </row>
    <row r="2897" spans="6:6" outlineLevel="1">
      <c r="F2897"/>
    </row>
    <row r="2898" spans="6:6" outlineLevel="1">
      <c r="F2898"/>
    </row>
    <row r="2899" spans="6:6" outlineLevel="1">
      <c r="F2899"/>
    </row>
    <row r="2900" spans="6:6" outlineLevel="1">
      <c r="F2900"/>
    </row>
    <row r="2901" spans="6:6" outlineLevel="1">
      <c r="F2901"/>
    </row>
    <row r="2902" spans="6:6" outlineLevel="1">
      <c r="F2902"/>
    </row>
    <row r="2903" spans="6:6" outlineLevel="1">
      <c r="F2903"/>
    </row>
    <row r="2904" spans="6:6" outlineLevel="1">
      <c r="F2904"/>
    </row>
    <row r="2905" spans="6:6" outlineLevel="1">
      <c r="F2905"/>
    </row>
    <row r="2906" spans="6:6" outlineLevel="1">
      <c r="F2906"/>
    </row>
    <row r="2907" spans="6:6" outlineLevel="1">
      <c r="F2907"/>
    </row>
    <row r="2908" spans="6:6" outlineLevel="1">
      <c r="F2908"/>
    </row>
    <row r="2909" spans="6:6" outlineLevel="1">
      <c r="F2909"/>
    </row>
    <row r="2910" spans="6:6" outlineLevel="1">
      <c r="F2910"/>
    </row>
    <row r="2911" spans="6:6" outlineLevel="1">
      <c r="F2911"/>
    </row>
    <row r="2912" spans="6:6" outlineLevel="1">
      <c r="F2912"/>
    </row>
    <row r="2913" spans="6:6" outlineLevel="1">
      <c r="F2913"/>
    </row>
    <row r="2914" spans="6:6" outlineLevel="1">
      <c r="F2914"/>
    </row>
    <row r="2915" spans="6:6" outlineLevel="1">
      <c r="F2915"/>
    </row>
    <row r="2916" spans="6:6" outlineLevel="1">
      <c r="F2916"/>
    </row>
    <row r="2917" spans="6:6" outlineLevel="1">
      <c r="F2917"/>
    </row>
    <row r="2918" spans="6:6" outlineLevel="1">
      <c r="F2918"/>
    </row>
    <row r="2919" spans="6:6" outlineLevel="1">
      <c r="F2919"/>
    </row>
    <row r="2920" spans="6:6" outlineLevel="1">
      <c r="F2920"/>
    </row>
    <row r="2921" spans="6:6" outlineLevel="1">
      <c r="F2921"/>
    </row>
    <row r="2922" spans="6:6" outlineLevel="1">
      <c r="F2922"/>
    </row>
    <row r="2923" spans="6:6" outlineLevel="1">
      <c r="F2923"/>
    </row>
    <row r="2924" spans="6:6" outlineLevel="1">
      <c r="F2924"/>
    </row>
    <row r="2925" spans="6:6" outlineLevel="1">
      <c r="F2925"/>
    </row>
    <row r="2926" spans="6:6" outlineLevel="1">
      <c r="F2926"/>
    </row>
    <row r="2927" spans="6:6" outlineLevel="1">
      <c r="F2927"/>
    </row>
    <row r="2928" spans="6:6" outlineLevel="1">
      <c r="F2928"/>
    </row>
    <row r="2929" spans="6:6" outlineLevel="1">
      <c r="F2929"/>
    </row>
    <row r="2930" spans="6:6" outlineLevel="1">
      <c r="F2930"/>
    </row>
    <row r="2931" spans="6:6" outlineLevel="1">
      <c r="F2931"/>
    </row>
    <row r="2932" spans="6:6" outlineLevel="1">
      <c r="F2932"/>
    </row>
    <row r="2933" spans="6:6" outlineLevel="1">
      <c r="F2933"/>
    </row>
    <row r="2934" spans="6:6" outlineLevel="1">
      <c r="F2934"/>
    </row>
    <row r="2935" spans="6:6" outlineLevel="1">
      <c r="F2935"/>
    </row>
    <row r="2936" spans="6:6" outlineLevel="1">
      <c r="F2936"/>
    </row>
    <row r="2937" spans="6:6" outlineLevel="1">
      <c r="F2937"/>
    </row>
    <row r="2938" spans="6:6" outlineLevel="1">
      <c r="F2938"/>
    </row>
    <row r="2939" spans="6:6" outlineLevel="1">
      <c r="F2939"/>
    </row>
    <row r="2940" spans="6:6" outlineLevel="1">
      <c r="F2940"/>
    </row>
    <row r="2941" spans="6:6" outlineLevel="1">
      <c r="F2941"/>
    </row>
    <row r="2942" spans="6:6" outlineLevel="1">
      <c r="F2942"/>
    </row>
    <row r="2943" spans="6:6" outlineLevel="1">
      <c r="F2943"/>
    </row>
    <row r="2944" spans="6:6" outlineLevel="1">
      <c r="F2944"/>
    </row>
    <row r="2945" spans="6:6" outlineLevel="1">
      <c r="F2945"/>
    </row>
    <row r="2946" spans="6:6" outlineLevel="1">
      <c r="F2946"/>
    </row>
    <row r="2947" spans="6:6" outlineLevel="1">
      <c r="F2947"/>
    </row>
    <row r="2948" spans="6:6" outlineLevel="1">
      <c r="F2948"/>
    </row>
    <row r="2949" spans="6:6" outlineLevel="1">
      <c r="F2949"/>
    </row>
    <row r="2950" spans="6:6" outlineLevel="1">
      <c r="F2950"/>
    </row>
    <row r="2951" spans="6:6" outlineLevel="1">
      <c r="F2951"/>
    </row>
    <row r="2952" spans="6:6" outlineLevel="1">
      <c r="F2952"/>
    </row>
    <row r="2953" spans="6:6" outlineLevel="1">
      <c r="F2953"/>
    </row>
    <row r="2954" spans="6:6" outlineLevel="1">
      <c r="F2954"/>
    </row>
    <row r="2955" spans="6:6" outlineLevel="1">
      <c r="F2955"/>
    </row>
    <row r="2956" spans="6:6" outlineLevel="1">
      <c r="F2956"/>
    </row>
    <row r="2957" spans="6:6" outlineLevel="1">
      <c r="F2957"/>
    </row>
    <row r="2958" spans="6:6" outlineLevel="1">
      <c r="F2958"/>
    </row>
    <row r="2959" spans="6:6" outlineLevel="1">
      <c r="F2959"/>
    </row>
    <row r="2960" spans="6:6" outlineLevel="1">
      <c r="F2960"/>
    </row>
    <row r="2961" spans="6:6" outlineLevel="1">
      <c r="F2961"/>
    </row>
    <row r="2962" spans="6:6" outlineLevel="1">
      <c r="F2962"/>
    </row>
    <row r="2963" spans="6:6" outlineLevel="1">
      <c r="F2963"/>
    </row>
    <row r="2964" spans="6:6" outlineLevel="1">
      <c r="F2964"/>
    </row>
    <row r="2965" spans="6:6" outlineLevel="1">
      <c r="F2965"/>
    </row>
    <row r="2966" spans="6:6" outlineLevel="1">
      <c r="F2966"/>
    </row>
    <row r="2967" spans="6:6" outlineLevel="1">
      <c r="F2967"/>
    </row>
    <row r="2968" spans="6:6" outlineLevel="1">
      <c r="F2968"/>
    </row>
    <row r="2969" spans="6:6" outlineLevel="1">
      <c r="F2969"/>
    </row>
    <row r="2970" spans="6:6" outlineLevel="1">
      <c r="F2970"/>
    </row>
    <row r="2971" spans="6:6" outlineLevel="1">
      <c r="F2971"/>
    </row>
    <row r="2972" spans="6:6" outlineLevel="1">
      <c r="F2972"/>
    </row>
    <row r="2973" spans="6:6" outlineLevel="1">
      <c r="F2973"/>
    </row>
    <row r="2974" spans="6:6" outlineLevel="1">
      <c r="F2974"/>
    </row>
    <row r="2975" spans="6:6" outlineLevel="1">
      <c r="F2975"/>
    </row>
    <row r="2976" spans="6:6" outlineLevel="1">
      <c r="F2976"/>
    </row>
    <row r="2977" spans="6:6" outlineLevel="1">
      <c r="F2977"/>
    </row>
    <row r="2978" spans="6:6" outlineLevel="1">
      <c r="F2978"/>
    </row>
    <row r="2979" spans="6:6" outlineLevel="1">
      <c r="F2979"/>
    </row>
    <row r="2980" spans="6:6" outlineLevel="1">
      <c r="F2980"/>
    </row>
    <row r="2981" spans="6:6" outlineLevel="1">
      <c r="F2981"/>
    </row>
    <row r="2982" spans="6:6" outlineLevel="1">
      <c r="F2982"/>
    </row>
    <row r="2983" spans="6:6" outlineLevel="1">
      <c r="F2983"/>
    </row>
    <row r="2984" spans="6:6" outlineLevel="1">
      <c r="F2984"/>
    </row>
    <row r="2985" spans="6:6" outlineLevel="1">
      <c r="F2985"/>
    </row>
    <row r="2986" spans="6:6" outlineLevel="1">
      <c r="F2986"/>
    </row>
    <row r="2987" spans="6:6" outlineLevel="1">
      <c r="F2987"/>
    </row>
    <row r="2988" spans="6:6" outlineLevel="1">
      <c r="F2988"/>
    </row>
    <row r="2989" spans="6:6" outlineLevel="1">
      <c r="F2989"/>
    </row>
    <row r="2990" spans="6:6" outlineLevel="1">
      <c r="F2990"/>
    </row>
    <row r="2991" spans="6:6" outlineLevel="1">
      <c r="F2991"/>
    </row>
    <row r="2992" spans="6:6" outlineLevel="1">
      <c r="F2992"/>
    </row>
    <row r="2993" spans="6:6" outlineLevel="1">
      <c r="F2993"/>
    </row>
    <row r="2994" spans="6:6" outlineLevel="1">
      <c r="F2994"/>
    </row>
    <row r="2995" spans="6:6" outlineLevel="1">
      <c r="F2995"/>
    </row>
    <row r="2996" spans="6:6" outlineLevel="1">
      <c r="F2996"/>
    </row>
    <row r="2997" spans="6:6" outlineLevel="1">
      <c r="F2997"/>
    </row>
    <row r="2998" spans="6:6" outlineLevel="1">
      <c r="F2998"/>
    </row>
    <row r="2999" spans="6:6" outlineLevel="1">
      <c r="F2999"/>
    </row>
    <row r="3000" spans="6:6" outlineLevel="1">
      <c r="F3000"/>
    </row>
    <row r="3001" spans="6:6" outlineLevel="1">
      <c r="F3001"/>
    </row>
    <row r="3002" spans="6:6" outlineLevel="1">
      <c r="F3002"/>
    </row>
    <row r="3003" spans="6:6" outlineLevel="1">
      <c r="F3003"/>
    </row>
    <row r="3004" spans="6:6" outlineLevel="1">
      <c r="F3004"/>
    </row>
    <row r="3005" spans="6:6" outlineLevel="1">
      <c r="F3005"/>
    </row>
    <row r="3006" spans="6:6" outlineLevel="1">
      <c r="F3006"/>
    </row>
    <row r="3007" spans="6:6" outlineLevel="1">
      <c r="F3007"/>
    </row>
    <row r="3008" spans="6:6" outlineLevel="1">
      <c r="F3008"/>
    </row>
    <row r="3009" spans="6:6" outlineLevel="1">
      <c r="F3009"/>
    </row>
    <row r="3010" spans="6:6" outlineLevel="1">
      <c r="F3010"/>
    </row>
    <row r="3011" spans="6:6" outlineLevel="1">
      <c r="F3011"/>
    </row>
    <row r="3012" spans="6:6" outlineLevel="1">
      <c r="F3012"/>
    </row>
    <row r="3013" spans="6:6" outlineLevel="1">
      <c r="F3013"/>
    </row>
    <row r="3014" spans="6:6" outlineLevel="1">
      <c r="F3014"/>
    </row>
    <row r="3015" spans="6:6" outlineLevel="1">
      <c r="F3015"/>
    </row>
    <row r="3016" spans="6:6" outlineLevel="1">
      <c r="F3016"/>
    </row>
    <row r="3017" spans="6:6" outlineLevel="1">
      <c r="F3017"/>
    </row>
    <row r="3018" spans="6:6" outlineLevel="1">
      <c r="F3018"/>
    </row>
    <row r="3019" spans="6:6" outlineLevel="1">
      <c r="F3019"/>
    </row>
    <row r="3020" spans="6:6" outlineLevel="1">
      <c r="F3020"/>
    </row>
    <row r="3021" spans="6:6" outlineLevel="1">
      <c r="F3021"/>
    </row>
    <row r="3022" spans="6:6" outlineLevel="1">
      <c r="F3022"/>
    </row>
    <row r="3023" spans="6:6" outlineLevel="1">
      <c r="F3023"/>
    </row>
    <row r="3024" spans="6:6" outlineLevel="1">
      <c r="F3024"/>
    </row>
    <row r="3025" spans="6:6" outlineLevel="1">
      <c r="F3025"/>
    </row>
    <row r="3026" spans="6:6" outlineLevel="1">
      <c r="F3026"/>
    </row>
    <row r="3027" spans="6:6" outlineLevel="1">
      <c r="F3027"/>
    </row>
    <row r="3028" spans="6:6" outlineLevel="1">
      <c r="F3028"/>
    </row>
    <row r="3029" spans="6:6" outlineLevel="1">
      <c r="F3029"/>
    </row>
    <row r="3030" spans="6:6" outlineLevel="1">
      <c r="F3030"/>
    </row>
    <row r="3031" spans="6:6" outlineLevel="1">
      <c r="F3031"/>
    </row>
    <row r="3032" spans="6:6" outlineLevel="1">
      <c r="F3032"/>
    </row>
    <row r="3033" spans="6:6" outlineLevel="1">
      <c r="F3033"/>
    </row>
    <row r="3034" spans="6:6" outlineLevel="1">
      <c r="F3034"/>
    </row>
    <row r="3035" spans="6:6" outlineLevel="1">
      <c r="F3035"/>
    </row>
    <row r="3036" spans="6:6" outlineLevel="1">
      <c r="F3036"/>
    </row>
    <row r="3037" spans="6:6" outlineLevel="1">
      <c r="F3037"/>
    </row>
    <row r="3038" spans="6:6" outlineLevel="1">
      <c r="F3038"/>
    </row>
    <row r="3039" spans="6:6" outlineLevel="1">
      <c r="F3039"/>
    </row>
    <row r="3040" spans="6:6" outlineLevel="1">
      <c r="F3040"/>
    </row>
    <row r="3041" spans="6:6" outlineLevel="1">
      <c r="F3041"/>
    </row>
    <row r="3042" spans="6:6" outlineLevel="1">
      <c r="F3042"/>
    </row>
    <row r="3043" spans="6:6" outlineLevel="1">
      <c r="F3043"/>
    </row>
    <row r="3044" spans="6:6" outlineLevel="1">
      <c r="F3044"/>
    </row>
    <row r="3045" spans="6:6" outlineLevel="1">
      <c r="F3045"/>
    </row>
    <row r="3046" spans="6:6" outlineLevel="1">
      <c r="F3046"/>
    </row>
    <row r="3047" spans="6:6" outlineLevel="1">
      <c r="F3047"/>
    </row>
    <row r="3048" spans="6:6" outlineLevel="1">
      <c r="F3048"/>
    </row>
    <row r="3049" spans="6:6" outlineLevel="1">
      <c r="F3049"/>
    </row>
    <row r="3050" spans="6:6" outlineLevel="1">
      <c r="F3050"/>
    </row>
    <row r="3051" spans="6:6" outlineLevel="1">
      <c r="F3051"/>
    </row>
    <row r="3052" spans="6:6" outlineLevel="1">
      <c r="F3052"/>
    </row>
    <row r="3053" spans="6:6" outlineLevel="1">
      <c r="F3053"/>
    </row>
    <row r="3054" spans="6:6" outlineLevel="1">
      <c r="F3054"/>
    </row>
    <row r="3055" spans="6:6" outlineLevel="1">
      <c r="F3055"/>
    </row>
    <row r="3056" spans="6:6" outlineLevel="1">
      <c r="F3056"/>
    </row>
    <row r="3057" spans="6:6" outlineLevel="1">
      <c r="F3057"/>
    </row>
    <row r="3058" spans="6:6" outlineLevel="1">
      <c r="F3058"/>
    </row>
    <row r="3059" spans="6:6" outlineLevel="1">
      <c r="F3059"/>
    </row>
    <row r="3060" spans="6:6" outlineLevel="1">
      <c r="F3060"/>
    </row>
    <row r="3061" spans="6:6" outlineLevel="1">
      <c r="F3061"/>
    </row>
    <row r="3062" spans="6:6" outlineLevel="1">
      <c r="F3062"/>
    </row>
    <row r="3063" spans="6:6" outlineLevel="1">
      <c r="F3063"/>
    </row>
    <row r="3064" spans="6:6" outlineLevel="1">
      <c r="F3064"/>
    </row>
    <row r="3065" spans="6:6" outlineLevel="1">
      <c r="F3065"/>
    </row>
    <row r="3066" spans="6:6" outlineLevel="1">
      <c r="F3066"/>
    </row>
    <row r="3067" spans="6:6" outlineLevel="1">
      <c r="F3067"/>
    </row>
    <row r="3068" spans="6:6" outlineLevel="1">
      <c r="F3068"/>
    </row>
    <row r="3069" spans="6:6" outlineLevel="1">
      <c r="F3069"/>
    </row>
    <row r="3070" spans="6:6" outlineLevel="1">
      <c r="F3070"/>
    </row>
    <row r="3071" spans="6:6" outlineLevel="1">
      <c r="F3071"/>
    </row>
    <row r="3072" spans="6:6" outlineLevel="1">
      <c r="F3072"/>
    </row>
    <row r="3073" spans="6:6" outlineLevel="1">
      <c r="F3073"/>
    </row>
    <row r="3074" spans="6:6" outlineLevel="1">
      <c r="F3074"/>
    </row>
    <row r="3075" spans="6:6" outlineLevel="1">
      <c r="F3075"/>
    </row>
    <row r="3076" spans="6:6" outlineLevel="1">
      <c r="F3076"/>
    </row>
    <row r="3077" spans="6:6" outlineLevel="1">
      <c r="F3077"/>
    </row>
    <row r="3078" spans="6:6" outlineLevel="1">
      <c r="F3078"/>
    </row>
    <row r="3079" spans="6:6" outlineLevel="1">
      <c r="F3079"/>
    </row>
    <row r="3080" spans="6:6" outlineLevel="1">
      <c r="F3080"/>
    </row>
    <row r="3081" spans="6:6" outlineLevel="1">
      <c r="F3081"/>
    </row>
    <row r="3082" spans="6:6" outlineLevel="1">
      <c r="F3082"/>
    </row>
    <row r="3083" spans="6:6" outlineLevel="1">
      <c r="F3083"/>
    </row>
    <row r="3084" spans="6:6" outlineLevel="1">
      <c r="F3084"/>
    </row>
    <row r="3085" spans="6:6" outlineLevel="1">
      <c r="F3085"/>
    </row>
    <row r="3086" spans="6:6" outlineLevel="1">
      <c r="F3086"/>
    </row>
    <row r="3087" spans="6:6" outlineLevel="1">
      <c r="F3087"/>
    </row>
    <row r="3088" spans="6:6" outlineLevel="1">
      <c r="F3088"/>
    </row>
    <row r="3089" spans="6:6" outlineLevel="1">
      <c r="F3089"/>
    </row>
    <row r="3090" spans="6:6">
      <c r="F3090"/>
    </row>
    <row r="3091" spans="6:6" outlineLevel="1">
      <c r="F3091"/>
    </row>
    <row r="3092" spans="6:6" outlineLevel="1">
      <c r="F3092"/>
    </row>
    <row r="3093" spans="6:6" outlineLevel="1">
      <c r="F3093"/>
    </row>
    <row r="3094" spans="6:6" outlineLevel="1">
      <c r="F3094"/>
    </row>
    <row r="3095" spans="6:6" outlineLevel="1">
      <c r="F3095"/>
    </row>
    <row r="3096" spans="6:6" outlineLevel="1">
      <c r="F3096"/>
    </row>
    <row r="3097" spans="6:6" outlineLevel="1">
      <c r="F3097"/>
    </row>
    <row r="3098" spans="6:6" outlineLevel="1">
      <c r="F3098"/>
    </row>
    <row r="3099" spans="6:6" outlineLevel="1">
      <c r="F3099"/>
    </row>
    <row r="3100" spans="6:6" outlineLevel="1">
      <c r="F3100"/>
    </row>
    <row r="3101" spans="6:6" outlineLevel="1">
      <c r="F3101"/>
    </row>
    <row r="3102" spans="6:6" outlineLevel="1">
      <c r="F3102"/>
    </row>
    <row r="3103" spans="6:6">
      <c r="F3103"/>
    </row>
    <row r="3104" spans="6:6" outlineLevel="1">
      <c r="F3104"/>
    </row>
    <row r="3105" spans="6:6" outlineLevel="1">
      <c r="F3105"/>
    </row>
    <row r="3106" spans="6:6" outlineLevel="1">
      <c r="F3106"/>
    </row>
    <row r="3107" spans="6:6" outlineLevel="1">
      <c r="F3107"/>
    </row>
    <row r="3108" spans="6:6" outlineLevel="1">
      <c r="F3108"/>
    </row>
    <row r="3109" spans="6:6" outlineLevel="1">
      <c r="F3109"/>
    </row>
    <row r="3110" spans="6:6" outlineLevel="1">
      <c r="F3110"/>
    </row>
    <row r="3111" spans="6:6" outlineLevel="1">
      <c r="F3111"/>
    </row>
    <row r="3112" spans="6:6" outlineLevel="1">
      <c r="F3112"/>
    </row>
    <row r="3113" spans="6:6">
      <c r="F3113"/>
    </row>
    <row r="3114" spans="6:6" outlineLevel="1">
      <c r="F3114"/>
    </row>
    <row r="3115" spans="6:6" outlineLevel="1">
      <c r="F3115"/>
    </row>
    <row r="3116" spans="6:6" outlineLevel="1">
      <c r="F3116"/>
    </row>
    <row r="3117" spans="6:6" outlineLevel="1">
      <c r="F3117"/>
    </row>
    <row r="3118" spans="6:6" outlineLevel="1">
      <c r="F3118"/>
    </row>
    <row r="3119" spans="6:6" outlineLevel="1">
      <c r="F3119"/>
    </row>
    <row r="3120" spans="6:6" outlineLevel="1">
      <c r="F3120"/>
    </row>
    <row r="3121" spans="6:6" outlineLevel="1">
      <c r="F3121"/>
    </row>
    <row r="3122" spans="6:6" outlineLevel="1">
      <c r="F3122"/>
    </row>
    <row r="3123" spans="6:6" outlineLevel="1">
      <c r="F3123"/>
    </row>
    <row r="3124" spans="6:6" outlineLevel="1">
      <c r="F3124"/>
    </row>
    <row r="3125" spans="6:6" outlineLevel="1">
      <c r="F3125"/>
    </row>
    <row r="3126" spans="6:6" outlineLevel="1">
      <c r="F3126"/>
    </row>
    <row r="3127" spans="6:6">
      <c r="F3127"/>
    </row>
    <row r="3128" spans="6:6" outlineLevel="1">
      <c r="F3128"/>
    </row>
    <row r="3129" spans="6:6" outlineLevel="1">
      <c r="F3129"/>
    </row>
    <row r="3130" spans="6:6" outlineLevel="1">
      <c r="F3130"/>
    </row>
    <row r="3131" spans="6:6" outlineLevel="1">
      <c r="F3131"/>
    </row>
    <row r="3132" spans="6:6" outlineLevel="1">
      <c r="F3132"/>
    </row>
    <row r="3133" spans="6:6" outlineLevel="1">
      <c r="F3133"/>
    </row>
    <row r="3134" spans="6:6" outlineLevel="1">
      <c r="F3134"/>
    </row>
    <row r="3135" spans="6:6" outlineLevel="1">
      <c r="F3135"/>
    </row>
    <row r="3136" spans="6:6" outlineLevel="1">
      <c r="F3136"/>
    </row>
    <row r="3137" spans="6:6" outlineLevel="1">
      <c r="F3137"/>
    </row>
    <row r="3138" spans="6:6" outlineLevel="1">
      <c r="F3138"/>
    </row>
    <row r="3139" spans="6:6" outlineLevel="1">
      <c r="F3139"/>
    </row>
    <row r="3140" spans="6:6" outlineLevel="1">
      <c r="F3140"/>
    </row>
    <row r="3141" spans="6:6" outlineLevel="1">
      <c r="F3141"/>
    </row>
    <row r="3142" spans="6:6" outlineLevel="1">
      <c r="F3142"/>
    </row>
    <row r="3143" spans="6:6" outlineLevel="1">
      <c r="F3143"/>
    </row>
    <row r="3144" spans="6:6" outlineLevel="1">
      <c r="F3144"/>
    </row>
    <row r="3145" spans="6:6" outlineLevel="1">
      <c r="F3145"/>
    </row>
    <row r="3146" spans="6:6" outlineLevel="1">
      <c r="F3146"/>
    </row>
    <row r="3147" spans="6:6" outlineLevel="1">
      <c r="F3147"/>
    </row>
    <row r="3148" spans="6:6" outlineLevel="1">
      <c r="F3148"/>
    </row>
    <row r="3149" spans="6:6" outlineLevel="1">
      <c r="F3149"/>
    </row>
    <row r="3150" spans="6:6" outlineLevel="1">
      <c r="F3150"/>
    </row>
    <row r="3151" spans="6:6" outlineLevel="1">
      <c r="F3151"/>
    </row>
    <row r="3152" spans="6:6" outlineLevel="1">
      <c r="F3152"/>
    </row>
    <row r="3153" spans="6:6" outlineLevel="1">
      <c r="F3153"/>
    </row>
    <row r="3154" spans="6:6" outlineLevel="1">
      <c r="F3154"/>
    </row>
    <row r="3155" spans="6:6" outlineLevel="1">
      <c r="F3155"/>
    </row>
    <row r="3156" spans="6:6" outlineLevel="1">
      <c r="F3156"/>
    </row>
    <row r="3157" spans="6:6" outlineLevel="1">
      <c r="F3157"/>
    </row>
    <row r="3158" spans="6:6" outlineLevel="1">
      <c r="F3158"/>
    </row>
    <row r="3159" spans="6:6" outlineLevel="1">
      <c r="F3159"/>
    </row>
    <row r="3160" spans="6:6" outlineLevel="1">
      <c r="F3160"/>
    </row>
    <row r="3161" spans="6:6" outlineLevel="1">
      <c r="F3161"/>
    </row>
    <row r="3162" spans="6:6" outlineLevel="1">
      <c r="F3162"/>
    </row>
    <row r="3163" spans="6:6" outlineLevel="1">
      <c r="F3163"/>
    </row>
    <row r="3164" spans="6:6" outlineLevel="1">
      <c r="F3164"/>
    </row>
    <row r="3165" spans="6:6" outlineLevel="1">
      <c r="F3165"/>
    </row>
    <row r="3166" spans="6:6" outlineLevel="1">
      <c r="F3166"/>
    </row>
    <row r="3167" spans="6:6" outlineLevel="1">
      <c r="F3167"/>
    </row>
    <row r="3168" spans="6:6" outlineLevel="1">
      <c r="F3168"/>
    </row>
    <row r="3169" spans="6:6" outlineLevel="1">
      <c r="F3169"/>
    </row>
    <row r="3170" spans="6:6" outlineLevel="1">
      <c r="F3170"/>
    </row>
    <row r="3171" spans="6:6" outlineLevel="1">
      <c r="F3171"/>
    </row>
    <row r="3172" spans="6:6" outlineLevel="1">
      <c r="F3172"/>
    </row>
    <row r="3173" spans="6:6" outlineLevel="1">
      <c r="F3173"/>
    </row>
    <row r="3174" spans="6:6" outlineLevel="1">
      <c r="F3174"/>
    </row>
    <row r="3175" spans="6:6" outlineLevel="1">
      <c r="F3175"/>
    </row>
    <row r="3176" spans="6:6" outlineLevel="1">
      <c r="F3176"/>
    </row>
    <row r="3177" spans="6:6" outlineLevel="1">
      <c r="F3177"/>
    </row>
    <row r="3178" spans="6:6" outlineLevel="1">
      <c r="F3178"/>
    </row>
    <row r="3179" spans="6:6" outlineLevel="1">
      <c r="F3179"/>
    </row>
    <row r="3180" spans="6:6" outlineLevel="1">
      <c r="F3180"/>
    </row>
    <row r="3181" spans="6:6" outlineLevel="1">
      <c r="F3181"/>
    </row>
    <row r="3182" spans="6:6" outlineLevel="1">
      <c r="F3182"/>
    </row>
    <row r="3183" spans="6:6" outlineLevel="1">
      <c r="F3183"/>
    </row>
    <row r="3184" spans="6:6" outlineLevel="1">
      <c r="F3184"/>
    </row>
    <row r="3185" spans="6:6" outlineLevel="1">
      <c r="F3185"/>
    </row>
    <row r="3186" spans="6:6" outlineLevel="1">
      <c r="F3186"/>
    </row>
    <row r="3187" spans="6:6" outlineLevel="1">
      <c r="F3187"/>
    </row>
    <row r="3188" spans="6:6" outlineLevel="1">
      <c r="F3188"/>
    </row>
    <row r="3189" spans="6:6" outlineLevel="1">
      <c r="F3189"/>
    </row>
    <row r="3190" spans="6:6" outlineLevel="1">
      <c r="F3190"/>
    </row>
    <row r="3191" spans="6:6" outlineLevel="1">
      <c r="F3191"/>
    </row>
    <row r="3192" spans="6:6" outlineLevel="1">
      <c r="F3192"/>
    </row>
    <row r="3193" spans="6:6" outlineLevel="1">
      <c r="F3193"/>
    </row>
    <row r="3194" spans="6:6" outlineLevel="1">
      <c r="F3194"/>
    </row>
    <row r="3195" spans="6:6" outlineLevel="1">
      <c r="F3195"/>
    </row>
    <row r="3196" spans="6:6" outlineLevel="1">
      <c r="F3196"/>
    </row>
    <row r="3197" spans="6:6" outlineLevel="1">
      <c r="F3197"/>
    </row>
    <row r="3198" spans="6:6" outlineLevel="1">
      <c r="F3198"/>
    </row>
    <row r="3199" spans="6:6" outlineLevel="1">
      <c r="F3199"/>
    </row>
    <row r="3200" spans="6:6" outlineLevel="1">
      <c r="F3200"/>
    </row>
    <row r="3201" spans="6:6" outlineLevel="1">
      <c r="F3201"/>
    </row>
    <row r="3202" spans="6:6" outlineLevel="1">
      <c r="F3202"/>
    </row>
    <row r="3203" spans="6:6" outlineLevel="1">
      <c r="F3203"/>
    </row>
    <row r="3204" spans="6:6" outlineLevel="1">
      <c r="F3204"/>
    </row>
    <row r="3205" spans="6:6" outlineLevel="1">
      <c r="F3205"/>
    </row>
    <row r="3206" spans="6:6" outlineLevel="1">
      <c r="F3206"/>
    </row>
    <row r="3207" spans="6:6" outlineLevel="1">
      <c r="F3207"/>
    </row>
    <row r="3208" spans="6:6" outlineLevel="1">
      <c r="F3208"/>
    </row>
    <row r="3209" spans="6:6" outlineLevel="1">
      <c r="F3209"/>
    </row>
    <row r="3210" spans="6:6" outlineLevel="1">
      <c r="F3210"/>
    </row>
    <row r="3211" spans="6:6" outlineLevel="1">
      <c r="F3211"/>
    </row>
    <row r="3212" spans="6:6" outlineLevel="1">
      <c r="F3212"/>
    </row>
    <row r="3213" spans="6:6" outlineLevel="1">
      <c r="F3213"/>
    </row>
    <row r="3214" spans="6:6" outlineLevel="1">
      <c r="F3214"/>
    </row>
    <row r="3215" spans="6:6" outlineLevel="1">
      <c r="F3215"/>
    </row>
    <row r="3216" spans="6:6" outlineLevel="1">
      <c r="F3216"/>
    </row>
    <row r="3217" spans="6:6" outlineLevel="1">
      <c r="F3217"/>
    </row>
    <row r="3218" spans="6:6" outlineLevel="1">
      <c r="F3218"/>
    </row>
    <row r="3219" spans="6:6" outlineLevel="1">
      <c r="F3219"/>
    </row>
    <row r="3220" spans="6:6" outlineLevel="1">
      <c r="F3220"/>
    </row>
    <row r="3221" spans="6:6" outlineLevel="1">
      <c r="F3221"/>
    </row>
    <row r="3222" spans="6:6" outlineLevel="1">
      <c r="F3222"/>
    </row>
    <row r="3223" spans="6:6" outlineLevel="1">
      <c r="F3223"/>
    </row>
    <row r="3224" spans="6:6" outlineLevel="1">
      <c r="F3224"/>
    </row>
    <row r="3225" spans="6:6" outlineLevel="1">
      <c r="F3225"/>
    </row>
    <row r="3226" spans="6:6" outlineLevel="1">
      <c r="F3226"/>
    </row>
    <row r="3227" spans="6:6" outlineLevel="1">
      <c r="F3227"/>
    </row>
    <row r="3228" spans="6:6" outlineLevel="1">
      <c r="F3228"/>
    </row>
    <row r="3229" spans="6:6" outlineLevel="1">
      <c r="F3229"/>
    </row>
    <row r="3230" spans="6:6" outlineLevel="1">
      <c r="F3230"/>
    </row>
    <row r="3231" spans="6:6" outlineLevel="1">
      <c r="F3231"/>
    </row>
    <row r="3232" spans="6:6" outlineLevel="1">
      <c r="F3232"/>
    </row>
    <row r="3233" spans="6:6" outlineLevel="1">
      <c r="F3233"/>
    </row>
    <row r="3234" spans="6:6" outlineLevel="1">
      <c r="F3234"/>
    </row>
    <row r="3235" spans="6:6" outlineLevel="1">
      <c r="F3235"/>
    </row>
    <row r="3236" spans="6:6" outlineLevel="1">
      <c r="F3236"/>
    </row>
    <row r="3237" spans="6:6" outlineLevel="1">
      <c r="F3237"/>
    </row>
    <row r="3238" spans="6:6" outlineLevel="1">
      <c r="F3238"/>
    </row>
    <row r="3239" spans="6:6" outlineLevel="1">
      <c r="F3239"/>
    </row>
    <row r="3240" spans="6:6" outlineLevel="1">
      <c r="F3240"/>
    </row>
    <row r="3241" spans="6:6" outlineLevel="1">
      <c r="F3241"/>
    </row>
    <row r="3242" spans="6:6" outlineLevel="1">
      <c r="F3242"/>
    </row>
    <row r="3243" spans="6:6" outlineLevel="1">
      <c r="F3243"/>
    </row>
    <row r="3244" spans="6:6" outlineLevel="1">
      <c r="F3244"/>
    </row>
    <row r="3245" spans="6:6" outlineLevel="1">
      <c r="F3245"/>
    </row>
    <row r="3246" spans="6:6" outlineLevel="1">
      <c r="F3246"/>
    </row>
    <row r="3247" spans="6:6" outlineLevel="1">
      <c r="F3247"/>
    </row>
    <row r="3248" spans="6:6" outlineLevel="1">
      <c r="F3248"/>
    </row>
    <row r="3249" spans="6:6" outlineLevel="1">
      <c r="F3249"/>
    </row>
    <row r="3250" spans="6:6" outlineLevel="1">
      <c r="F3250"/>
    </row>
    <row r="3251" spans="6:6" outlineLevel="1">
      <c r="F3251"/>
    </row>
    <row r="3252" spans="6:6" outlineLevel="1">
      <c r="F3252"/>
    </row>
    <row r="3253" spans="6:6" outlineLevel="1">
      <c r="F3253"/>
    </row>
    <row r="3254" spans="6:6" outlineLevel="1">
      <c r="F3254"/>
    </row>
    <row r="3255" spans="6:6" outlineLevel="1">
      <c r="F3255"/>
    </row>
    <row r="3256" spans="6:6" outlineLevel="1">
      <c r="F3256"/>
    </row>
    <row r="3257" spans="6:6" outlineLevel="1">
      <c r="F3257"/>
    </row>
    <row r="3258" spans="6:6" outlineLevel="1">
      <c r="F3258"/>
    </row>
    <row r="3259" spans="6:6" outlineLevel="1">
      <c r="F3259"/>
    </row>
    <row r="3260" spans="6:6" outlineLevel="1">
      <c r="F3260"/>
    </row>
    <row r="3261" spans="6:6" outlineLevel="1">
      <c r="F3261"/>
    </row>
    <row r="3262" spans="6:6" outlineLevel="1">
      <c r="F3262"/>
    </row>
    <row r="3263" spans="6:6" outlineLevel="1">
      <c r="F3263"/>
    </row>
    <row r="3264" spans="6:6" outlineLevel="1">
      <c r="F3264"/>
    </row>
    <row r="3265" spans="6:6" outlineLevel="1">
      <c r="F3265"/>
    </row>
    <row r="3266" spans="6:6" outlineLevel="1">
      <c r="F3266"/>
    </row>
    <row r="3267" spans="6:6" outlineLevel="1">
      <c r="F3267"/>
    </row>
    <row r="3268" spans="6:6" outlineLevel="1">
      <c r="F3268"/>
    </row>
    <row r="3269" spans="6:6" outlineLevel="1">
      <c r="F3269"/>
    </row>
    <row r="3270" spans="6:6" outlineLevel="1">
      <c r="F3270"/>
    </row>
    <row r="3271" spans="6:6" outlineLevel="1">
      <c r="F3271"/>
    </row>
    <row r="3272" spans="6:6" outlineLevel="1">
      <c r="F3272"/>
    </row>
    <row r="3273" spans="6:6" outlineLevel="1">
      <c r="F3273"/>
    </row>
    <row r="3274" spans="6:6" outlineLevel="1">
      <c r="F3274"/>
    </row>
    <row r="3275" spans="6:6" outlineLevel="1">
      <c r="F3275"/>
    </row>
    <row r="3276" spans="6:6" outlineLevel="1">
      <c r="F3276"/>
    </row>
    <row r="3277" spans="6:6" outlineLevel="1">
      <c r="F3277"/>
    </row>
    <row r="3278" spans="6:6" outlineLevel="1">
      <c r="F3278"/>
    </row>
    <row r="3279" spans="6:6" outlineLevel="1">
      <c r="F3279"/>
    </row>
    <row r="3280" spans="6:6" outlineLevel="1">
      <c r="F3280"/>
    </row>
    <row r="3281" spans="6:6" outlineLevel="1">
      <c r="F3281"/>
    </row>
    <row r="3282" spans="6:6" outlineLevel="1">
      <c r="F3282"/>
    </row>
    <row r="3283" spans="6:6" outlineLevel="1">
      <c r="F3283"/>
    </row>
    <row r="3284" spans="6:6" outlineLevel="1">
      <c r="F3284"/>
    </row>
    <row r="3285" spans="6:6" outlineLevel="1">
      <c r="F3285"/>
    </row>
    <row r="3286" spans="6:6" outlineLevel="1">
      <c r="F3286"/>
    </row>
    <row r="3287" spans="6:6" outlineLevel="1">
      <c r="F3287"/>
    </row>
    <row r="3288" spans="6:6" outlineLevel="1">
      <c r="F3288"/>
    </row>
    <row r="3289" spans="6:6" outlineLevel="1">
      <c r="F3289"/>
    </row>
    <row r="3290" spans="6:6" outlineLevel="1">
      <c r="F3290"/>
    </row>
    <row r="3291" spans="6:6" outlineLevel="1">
      <c r="F3291"/>
    </row>
    <row r="3292" spans="6:6" outlineLevel="1">
      <c r="F3292"/>
    </row>
    <row r="3293" spans="6:6" outlineLevel="1">
      <c r="F3293"/>
    </row>
    <row r="3294" spans="6:6" outlineLevel="1">
      <c r="F3294"/>
    </row>
    <row r="3295" spans="6:6" outlineLevel="1">
      <c r="F3295"/>
    </row>
    <row r="3296" spans="6:6" outlineLevel="1">
      <c r="F3296"/>
    </row>
    <row r="3297" spans="6:6" outlineLevel="1">
      <c r="F3297"/>
    </row>
    <row r="3298" spans="6:6" outlineLevel="1">
      <c r="F3298"/>
    </row>
    <row r="3299" spans="6:6" outlineLevel="1">
      <c r="F3299"/>
    </row>
    <row r="3300" spans="6:6" outlineLevel="1">
      <c r="F3300"/>
    </row>
    <row r="3301" spans="6:6" outlineLevel="1">
      <c r="F3301"/>
    </row>
    <row r="3302" spans="6:6" outlineLevel="1">
      <c r="F3302"/>
    </row>
    <row r="3303" spans="6:6" outlineLevel="1">
      <c r="F3303"/>
    </row>
    <row r="3304" spans="6:6" outlineLevel="1">
      <c r="F3304"/>
    </row>
    <row r="3305" spans="6:6" outlineLevel="1">
      <c r="F3305"/>
    </row>
    <row r="3306" spans="6:6" outlineLevel="1">
      <c r="F3306"/>
    </row>
    <row r="3307" spans="6:6" outlineLevel="1">
      <c r="F3307"/>
    </row>
    <row r="3308" spans="6:6" outlineLevel="1">
      <c r="F3308"/>
    </row>
    <row r="3309" spans="6:6" outlineLevel="1">
      <c r="F3309"/>
    </row>
    <row r="3310" spans="6:6" outlineLevel="1">
      <c r="F3310"/>
    </row>
    <row r="3311" spans="6:6" outlineLevel="1">
      <c r="F3311"/>
    </row>
    <row r="3312" spans="6:6" outlineLevel="1">
      <c r="F3312"/>
    </row>
    <row r="3313" spans="6:6" outlineLevel="1">
      <c r="F3313"/>
    </row>
    <row r="3314" spans="6:6" outlineLevel="1">
      <c r="F3314"/>
    </row>
    <row r="3315" spans="6:6" outlineLevel="1">
      <c r="F3315"/>
    </row>
    <row r="3316" spans="6:6" outlineLevel="1">
      <c r="F3316"/>
    </row>
    <row r="3317" spans="6:6" outlineLevel="1">
      <c r="F3317"/>
    </row>
    <row r="3318" spans="6:6" outlineLevel="1">
      <c r="F3318"/>
    </row>
    <row r="3319" spans="6:6" outlineLevel="1">
      <c r="F3319"/>
    </row>
    <row r="3320" spans="6:6" outlineLevel="1">
      <c r="F3320"/>
    </row>
    <row r="3321" spans="6:6" outlineLevel="1">
      <c r="F3321"/>
    </row>
    <row r="3322" spans="6:6" outlineLevel="1">
      <c r="F3322"/>
    </row>
    <row r="3323" spans="6:6" outlineLevel="1">
      <c r="F3323"/>
    </row>
    <row r="3324" spans="6:6" outlineLevel="1">
      <c r="F3324"/>
    </row>
    <row r="3325" spans="6:6" outlineLevel="1">
      <c r="F3325"/>
    </row>
    <row r="3326" spans="6:6" outlineLevel="1">
      <c r="F3326"/>
    </row>
    <row r="3327" spans="6:6" outlineLevel="1">
      <c r="F3327"/>
    </row>
    <row r="3328" spans="6:6" outlineLevel="1">
      <c r="F3328"/>
    </row>
    <row r="3329" spans="6:6" outlineLevel="1">
      <c r="F3329"/>
    </row>
    <row r="3330" spans="6:6" outlineLevel="1">
      <c r="F3330"/>
    </row>
    <row r="3331" spans="6:6" outlineLevel="1">
      <c r="F3331"/>
    </row>
    <row r="3332" spans="6:6" outlineLevel="1">
      <c r="F3332"/>
    </row>
    <row r="3333" spans="6:6" outlineLevel="1">
      <c r="F3333"/>
    </row>
    <row r="3334" spans="6:6" outlineLevel="1">
      <c r="F3334"/>
    </row>
    <row r="3335" spans="6:6" outlineLevel="1">
      <c r="F3335"/>
    </row>
    <row r="3336" spans="6:6" outlineLevel="1">
      <c r="F3336"/>
    </row>
    <row r="3337" spans="6:6" outlineLevel="1">
      <c r="F3337"/>
    </row>
    <row r="3338" spans="6:6" outlineLevel="1">
      <c r="F3338"/>
    </row>
    <row r="3339" spans="6:6" outlineLevel="1">
      <c r="F3339"/>
    </row>
    <row r="3340" spans="6:6" outlineLevel="1">
      <c r="F3340"/>
    </row>
    <row r="3341" spans="6:6" outlineLevel="1">
      <c r="F3341"/>
    </row>
    <row r="3342" spans="6:6" outlineLevel="1">
      <c r="F3342"/>
    </row>
    <row r="3343" spans="6:6" outlineLevel="1">
      <c r="F3343"/>
    </row>
    <row r="3344" spans="6:6" outlineLevel="1">
      <c r="F3344"/>
    </row>
    <row r="3345" spans="6:6" outlineLevel="1">
      <c r="F3345"/>
    </row>
    <row r="3346" spans="6:6" outlineLevel="1">
      <c r="F3346"/>
    </row>
    <row r="3347" spans="6:6" outlineLevel="1">
      <c r="F3347"/>
    </row>
    <row r="3348" spans="6:6" outlineLevel="1">
      <c r="F3348"/>
    </row>
    <row r="3349" spans="6:6" outlineLevel="1">
      <c r="F3349"/>
    </row>
    <row r="3350" spans="6:6" outlineLevel="1">
      <c r="F3350"/>
    </row>
    <row r="3351" spans="6:6" outlineLevel="1">
      <c r="F3351"/>
    </row>
    <row r="3352" spans="6:6" outlineLevel="1">
      <c r="F3352"/>
    </row>
    <row r="3353" spans="6:6" outlineLevel="1">
      <c r="F3353"/>
    </row>
    <row r="3354" spans="6:6" outlineLevel="1">
      <c r="F3354"/>
    </row>
    <row r="3355" spans="6:6" outlineLevel="1">
      <c r="F3355"/>
    </row>
    <row r="3356" spans="6:6" outlineLevel="1">
      <c r="F3356"/>
    </row>
    <row r="3357" spans="6:6" outlineLevel="1">
      <c r="F3357"/>
    </row>
    <row r="3358" spans="6:6" outlineLevel="1">
      <c r="F3358"/>
    </row>
    <row r="3359" spans="6:6" outlineLevel="1">
      <c r="F3359"/>
    </row>
    <row r="3360" spans="6:6" outlineLevel="1">
      <c r="F3360"/>
    </row>
    <row r="3361" spans="6:6" outlineLevel="1">
      <c r="F3361"/>
    </row>
    <row r="3362" spans="6:6" outlineLevel="1">
      <c r="F3362"/>
    </row>
    <row r="3363" spans="6:6" outlineLevel="1">
      <c r="F3363"/>
    </row>
    <row r="3364" spans="6:6" outlineLevel="1">
      <c r="F3364"/>
    </row>
    <row r="3365" spans="6:6" outlineLevel="1">
      <c r="F3365"/>
    </row>
    <row r="3366" spans="6:6" outlineLevel="1">
      <c r="F3366"/>
    </row>
    <row r="3367" spans="6:6" outlineLevel="1">
      <c r="F3367"/>
    </row>
    <row r="3368" spans="6:6" outlineLevel="1">
      <c r="F3368"/>
    </row>
    <row r="3369" spans="6:6" outlineLevel="1">
      <c r="F3369"/>
    </row>
    <row r="3370" spans="6:6" outlineLevel="1">
      <c r="F3370"/>
    </row>
    <row r="3371" spans="6:6" outlineLevel="1">
      <c r="F3371"/>
    </row>
    <row r="3372" spans="6:6" outlineLevel="1">
      <c r="F3372"/>
    </row>
    <row r="3373" spans="6:6" outlineLevel="1">
      <c r="F3373"/>
    </row>
    <row r="3374" spans="6:6" outlineLevel="1">
      <c r="F3374"/>
    </row>
    <row r="3375" spans="6:6" outlineLevel="1">
      <c r="F3375"/>
    </row>
    <row r="3376" spans="6:6" outlineLevel="1">
      <c r="F3376"/>
    </row>
    <row r="3377" spans="6:6" outlineLevel="1">
      <c r="F3377"/>
    </row>
    <row r="3378" spans="6:6" outlineLevel="1">
      <c r="F3378"/>
    </row>
    <row r="3379" spans="6:6" outlineLevel="1">
      <c r="F3379"/>
    </row>
    <row r="3380" spans="6:6" outlineLevel="1">
      <c r="F3380"/>
    </row>
    <row r="3381" spans="6:6" outlineLevel="1">
      <c r="F3381"/>
    </row>
    <row r="3382" spans="6:6" outlineLevel="1">
      <c r="F3382"/>
    </row>
    <row r="3383" spans="6:6" outlineLevel="1">
      <c r="F3383"/>
    </row>
    <row r="3384" spans="6:6" outlineLevel="1">
      <c r="F3384"/>
    </row>
    <row r="3385" spans="6:6" outlineLevel="1">
      <c r="F3385"/>
    </row>
    <row r="3386" spans="6:6" outlineLevel="1">
      <c r="F3386"/>
    </row>
    <row r="3387" spans="6:6" outlineLevel="1">
      <c r="F3387"/>
    </row>
    <row r="3388" spans="6:6" outlineLevel="1">
      <c r="F3388"/>
    </row>
    <row r="3389" spans="6:6" outlineLevel="1">
      <c r="F3389"/>
    </row>
    <row r="3390" spans="6:6" outlineLevel="1">
      <c r="F3390"/>
    </row>
    <row r="3391" spans="6:6" outlineLevel="1">
      <c r="F3391"/>
    </row>
    <row r="3392" spans="6:6" outlineLevel="1">
      <c r="F3392"/>
    </row>
    <row r="3393" spans="6:6" outlineLevel="1">
      <c r="F3393"/>
    </row>
    <row r="3394" spans="6:6" outlineLevel="1">
      <c r="F3394"/>
    </row>
    <row r="3395" spans="6:6" outlineLevel="1">
      <c r="F3395"/>
    </row>
    <row r="3396" spans="6:6" outlineLevel="1">
      <c r="F3396"/>
    </row>
    <row r="3397" spans="6:6" outlineLevel="1">
      <c r="F3397"/>
    </row>
    <row r="3398" spans="6:6" outlineLevel="1">
      <c r="F3398"/>
    </row>
    <row r="3399" spans="6:6" outlineLevel="1">
      <c r="F3399"/>
    </row>
    <row r="3400" spans="6:6" outlineLevel="1">
      <c r="F3400"/>
    </row>
    <row r="3401" spans="6:6" outlineLevel="1">
      <c r="F3401"/>
    </row>
    <row r="3402" spans="6:6" outlineLevel="1">
      <c r="F3402"/>
    </row>
    <row r="3403" spans="6:6" outlineLevel="1">
      <c r="F3403"/>
    </row>
    <row r="3404" spans="6:6" outlineLevel="1">
      <c r="F3404"/>
    </row>
    <row r="3405" spans="6:6" outlineLevel="1">
      <c r="F3405"/>
    </row>
    <row r="3406" spans="6:6" outlineLevel="1">
      <c r="F3406"/>
    </row>
    <row r="3407" spans="6:6" outlineLevel="1">
      <c r="F3407"/>
    </row>
    <row r="3408" spans="6:6" outlineLevel="1">
      <c r="F3408"/>
    </row>
    <row r="3409" spans="6:6" outlineLevel="1">
      <c r="F3409"/>
    </row>
    <row r="3410" spans="6:6" outlineLevel="1">
      <c r="F3410"/>
    </row>
    <row r="3411" spans="6:6" outlineLevel="1">
      <c r="F3411"/>
    </row>
    <row r="3412" spans="6:6" outlineLevel="1">
      <c r="F3412"/>
    </row>
    <row r="3413" spans="6:6" outlineLevel="1">
      <c r="F3413"/>
    </row>
    <row r="3414" spans="6:6" outlineLevel="1">
      <c r="F3414"/>
    </row>
    <row r="3415" spans="6:6" outlineLevel="1">
      <c r="F3415"/>
    </row>
    <row r="3416" spans="6:6" outlineLevel="1">
      <c r="F3416"/>
    </row>
    <row r="3417" spans="6:6" outlineLevel="1">
      <c r="F3417"/>
    </row>
    <row r="3418" spans="6:6" outlineLevel="1">
      <c r="F3418"/>
    </row>
    <row r="3419" spans="6:6" outlineLevel="1">
      <c r="F3419"/>
    </row>
    <row r="3420" spans="6:6" outlineLevel="1">
      <c r="F3420"/>
    </row>
    <row r="3421" spans="6:6" outlineLevel="1">
      <c r="F3421"/>
    </row>
    <row r="3422" spans="6:6" outlineLevel="1">
      <c r="F3422"/>
    </row>
    <row r="3423" spans="6:6" outlineLevel="1">
      <c r="F3423"/>
    </row>
    <row r="3424" spans="6:6" outlineLevel="1">
      <c r="F3424"/>
    </row>
    <row r="3425" spans="6:6" outlineLevel="1">
      <c r="F3425"/>
    </row>
    <row r="3426" spans="6:6" outlineLevel="1">
      <c r="F3426"/>
    </row>
    <row r="3427" spans="6:6" outlineLevel="1">
      <c r="F3427"/>
    </row>
    <row r="3428" spans="6:6" outlineLevel="1">
      <c r="F3428"/>
    </row>
    <row r="3429" spans="6:6" outlineLevel="1">
      <c r="F3429"/>
    </row>
    <row r="3430" spans="6:6" outlineLevel="1">
      <c r="F3430"/>
    </row>
    <row r="3431" spans="6:6" outlineLevel="1">
      <c r="F3431"/>
    </row>
    <row r="3432" spans="6:6" outlineLevel="1">
      <c r="F3432"/>
    </row>
    <row r="3433" spans="6:6" outlineLevel="1">
      <c r="F3433"/>
    </row>
    <row r="3434" spans="6:6" outlineLevel="1">
      <c r="F3434"/>
    </row>
    <row r="3435" spans="6:6" outlineLevel="1">
      <c r="F3435"/>
    </row>
    <row r="3436" spans="6:6" outlineLevel="1">
      <c r="F3436"/>
    </row>
    <row r="3437" spans="6:6" outlineLevel="1">
      <c r="F3437"/>
    </row>
    <row r="3438" spans="6:6" outlineLevel="1">
      <c r="F3438"/>
    </row>
    <row r="3439" spans="6:6" outlineLevel="1">
      <c r="F3439"/>
    </row>
    <row r="3440" spans="6:6" outlineLevel="1">
      <c r="F3440"/>
    </row>
    <row r="3441" spans="6:6" outlineLevel="1">
      <c r="F3441"/>
    </row>
    <row r="3442" spans="6:6" outlineLevel="1">
      <c r="F3442"/>
    </row>
    <row r="3443" spans="6:6" outlineLevel="1">
      <c r="F3443"/>
    </row>
    <row r="3444" spans="6:6" outlineLevel="1">
      <c r="F3444"/>
    </row>
    <row r="3445" spans="6:6" outlineLevel="1">
      <c r="F3445"/>
    </row>
    <row r="3446" spans="6:6" outlineLevel="1">
      <c r="F3446"/>
    </row>
    <row r="3447" spans="6:6" outlineLevel="1">
      <c r="F3447"/>
    </row>
    <row r="3448" spans="6:6" outlineLevel="1">
      <c r="F3448"/>
    </row>
    <row r="3449" spans="6:6" outlineLevel="1">
      <c r="F3449"/>
    </row>
    <row r="3450" spans="6:6" outlineLevel="1">
      <c r="F3450"/>
    </row>
    <row r="3451" spans="6:6" outlineLevel="1">
      <c r="F3451"/>
    </row>
    <row r="3452" spans="6:6" outlineLevel="1">
      <c r="F3452"/>
    </row>
    <row r="3453" spans="6:6" outlineLevel="1">
      <c r="F3453"/>
    </row>
    <row r="3454" spans="6:6" outlineLevel="1">
      <c r="F3454"/>
    </row>
    <row r="3455" spans="6:6" outlineLevel="1">
      <c r="F3455"/>
    </row>
    <row r="3456" spans="6:6" outlineLevel="1">
      <c r="F3456"/>
    </row>
    <row r="3457" spans="6:6" outlineLevel="1">
      <c r="F3457"/>
    </row>
    <row r="3458" spans="6:6" outlineLevel="1">
      <c r="F3458"/>
    </row>
    <row r="3459" spans="6:6" outlineLevel="1">
      <c r="F3459"/>
    </row>
    <row r="3460" spans="6:6" outlineLevel="1">
      <c r="F3460"/>
    </row>
    <row r="3461" spans="6:6" outlineLevel="1">
      <c r="F3461"/>
    </row>
    <row r="3462" spans="6:6" outlineLevel="1">
      <c r="F3462"/>
    </row>
    <row r="3463" spans="6:6" outlineLevel="1">
      <c r="F3463"/>
    </row>
    <row r="3464" spans="6:6" outlineLevel="1">
      <c r="F3464"/>
    </row>
    <row r="3465" spans="6:6" outlineLevel="1">
      <c r="F3465"/>
    </row>
    <row r="3466" spans="6:6" outlineLevel="1">
      <c r="F3466"/>
    </row>
    <row r="3467" spans="6:6" outlineLevel="1">
      <c r="F3467"/>
    </row>
    <row r="3468" spans="6:6" outlineLevel="1">
      <c r="F3468"/>
    </row>
    <row r="3469" spans="6:6" outlineLevel="1">
      <c r="F3469"/>
    </row>
    <row r="3470" spans="6:6" outlineLevel="1">
      <c r="F3470"/>
    </row>
    <row r="3471" spans="6:6" outlineLevel="1">
      <c r="F3471"/>
    </row>
    <row r="3472" spans="6:6" outlineLevel="1">
      <c r="F3472"/>
    </row>
    <row r="3473" spans="6:6" outlineLevel="1">
      <c r="F3473"/>
    </row>
    <row r="3474" spans="6:6" outlineLevel="1">
      <c r="F3474"/>
    </row>
    <row r="3475" spans="6:6" outlineLevel="1">
      <c r="F3475"/>
    </row>
    <row r="3476" spans="6:6" outlineLevel="1">
      <c r="F3476"/>
    </row>
    <row r="3477" spans="6:6" outlineLevel="1">
      <c r="F3477"/>
    </row>
    <row r="3478" spans="6:6" outlineLevel="1">
      <c r="F3478"/>
    </row>
    <row r="3479" spans="6:6" outlineLevel="1">
      <c r="F3479"/>
    </row>
    <row r="3480" spans="6:6" outlineLevel="1">
      <c r="F3480"/>
    </row>
    <row r="3481" spans="6:6" outlineLevel="1">
      <c r="F3481"/>
    </row>
    <row r="3482" spans="6:6" outlineLevel="1">
      <c r="F3482"/>
    </row>
    <row r="3483" spans="6:6" outlineLevel="1">
      <c r="F3483"/>
    </row>
    <row r="3484" spans="6:6" outlineLevel="1">
      <c r="F3484"/>
    </row>
    <row r="3485" spans="6:6" outlineLevel="1">
      <c r="F3485"/>
    </row>
    <row r="3486" spans="6:6" outlineLevel="1">
      <c r="F3486"/>
    </row>
    <row r="3487" spans="6:6" outlineLevel="1">
      <c r="F3487"/>
    </row>
    <row r="3488" spans="6:6" outlineLevel="1">
      <c r="F3488"/>
    </row>
    <row r="3489" spans="6:6" outlineLevel="1">
      <c r="F3489"/>
    </row>
    <row r="3490" spans="6:6" outlineLevel="1">
      <c r="F3490"/>
    </row>
    <row r="3491" spans="6:6" outlineLevel="1">
      <c r="F3491"/>
    </row>
    <row r="3492" spans="6:6" outlineLevel="1">
      <c r="F3492"/>
    </row>
    <row r="3493" spans="6:6" outlineLevel="1">
      <c r="F3493"/>
    </row>
    <row r="3494" spans="6:6" outlineLevel="1">
      <c r="F3494"/>
    </row>
    <row r="3495" spans="6:6" outlineLevel="1">
      <c r="F3495"/>
    </row>
    <row r="3496" spans="6:6" outlineLevel="1">
      <c r="F3496"/>
    </row>
    <row r="3497" spans="6:6" outlineLevel="1">
      <c r="F3497"/>
    </row>
    <row r="3498" spans="6:6" outlineLevel="1">
      <c r="F3498"/>
    </row>
    <row r="3499" spans="6:6" outlineLevel="1">
      <c r="F3499"/>
    </row>
    <row r="3500" spans="6:6" outlineLevel="1">
      <c r="F3500"/>
    </row>
    <row r="3501" spans="6:6" outlineLevel="1">
      <c r="F3501"/>
    </row>
    <row r="3502" spans="6:6" outlineLevel="1">
      <c r="F3502"/>
    </row>
    <row r="3503" spans="6:6" outlineLevel="1">
      <c r="F3503"/>
    </row>
    <row r="3504" spans="6:6" outlineLevel="1">
      <c r="F3504"/>
    </row>
    <row r="3505" spans="6:6" outlineLevel="1">
      <c r="F3505"/>
    </row>
    <row r="3506" spans="6:6" outlineLevel="1">
      <c r="F3506"/>
    </row>
    <row r="3507" spans="6:6" outlineLevel="1">
      <c r="F3507"/>
    </row>
    <row r="3508" spans="6:6" outlineLevel="1">
      <c r="F3508"/>
    </row>
    <row r="3509" spans="6:6" outlineLevel="1">
      <c r="F3509"/>
    </row>
    <row r="3510" spans="6:6" outlineLevel="1">
      <c r="F3510"/>
    </row>
    <row r="3511" spans="6:6" outlineLevel="1">
      <c r="F3511"/>
    </row>
    <row r="3512" spans="6:6" outlineLevel="1">
      <c r="F3512"/>
    </row>
    <row r="3513" spans="6:6" outlineLevel="1">
      <c r="F3513"/>
    </row>
    <row r="3514" spans="6:6" outlineLevel="1">
      <c r="F3514"/>
    </row>
    <row r="3515" spans="6:6" outlineLevel="1">
      <c r="F3515"/>
    </row>
    <row r="3516" spans="6:6" outlineLevel="1">
      <c r="F3516"/>
    </row>
    <row r="3517" spans="6:6" outlineLevel="1">
      <c r="F3517"/>
    </row>
    <row r="3518" spans="6:6" outlineLevel="1">
      <c r="F3518"/>
    </row>
    <row r="3519" spans="6:6" outlineLevel="1">
      <c r="F3519"/>
    </row>
    <row r="3520" spans="6:6" outlineLevel="1">
      <c r="F3520"/>
    </row>
    <row r="3521" spans="6:6" outlineLevel="1">
      <c r="F3521"/>
    </row>
    <row r="3522" spans="6:6" outlineLevel="1">
      <c r="F3522"/>
    </row>
    <row r="3523" spans="6:6" outlineLevel="1">
      <c r="F3523"/>
    </row>
    <row r="3524" spans="6:6" outlineLevel="1">
      <c r="F3524"/>
    </row>
    <row r="3525" spans="6:6" outlineLevel="1">
      <c r="F3525"/>
    </row>
    <row r="3526" spans="6:6" outlineLevel="1">
      <c r="F3526"/>
    </row>
    <row r="3527" spans="6:6" outlineLevel="1">
      <c r="F3527"/>
    </row>
    <row r="3528" spans="6:6" outlineLevel="1">
      <c r="F3528"/>
    </row>
    <row r="3529" spans="6:6" outlineLevel="1">
      <c r="F3529"/>
    </row>
    <row r="3530" spans="6:6" outlineLevel="1">
      <c r="F3530"/>
    </row>
    <row r="3531" spans="6:6" outlineLevel="1">
      <c r="F3531"/>
    </row>
    <row r="3532" spans="6:6" outlineLevel="1">
      <c r="F3532"/>
    </row>
    <row r="3533" spans="6:6" outlineLevel="1">
      <c r="F3533"/>
    </row>
    <row r="3534" spans="6:6" outlineLevel="1">
      <c r="F3534"/>
    </row>
    <row r="3535" spans="6:6" outlineLevel="1">
      <c r="F3535"/>
    </row>
    <row r="3536" spans="6:6" outlineLevel="1">
      <c r="F3536"/>
    </row>
    <row r="3537" spans="6:6" outlineLevel="1">
      <c r="F3537"/>
    </row>
    <row r="3538" spans="6:6" outlineLevel="1">
      <c r="F3538"/>
    </row>
    <row r="3539" spans="6:6" outlineLevel="1">
      <c r="F3539"/>
    </row>
    <row r="3540" spans="6:6" outlineLevel="1">
      <c r="F3540"/>
    </row>
    <row r="3541" spans="6:6" outlineLevel="1">
      <c r="F3541"/>
    </row>
    <row r="3542" spans="6:6" outlineLevel="1">
      <c r="F3542"/>
    </row>
    <row r="3543" spans="6:6" outlineLevel="1">
      <c r="F3543"/>
    </row>
    <row r="3544" spans="6:6" outlineLevel="1">
      <c r="F3544"/>
    </row>
    <row r="3545" spans="6:6" outlineLevel="1">
      <c r="F3545"/>
    </row>
    <row r="3546" spans="6:6" outlineLevel="1">
      <c r="F3546"/>
    </row>
    <row r="3547" spans="6:6" outlineLevel="1">
      <c r="F3547"/>
    </row>
    <row r="3548" spans="6:6" outlineLevel="1">
      <c r="F3548"/>
    </row>
    <row r="3549" spans="6:6" outlineLevel="1">
      <c r="F3549"/>
    </row>
    <row r="3550" spans="6:6" outlineLevel="1">
      <c r="F3550"/>
    </row>
    <row r="3551" spans="6:6" outlineLevel="1">
      <c r="F3551"/>
    </row>
    <row r="3552" spans="6:6" outlineLevel="1">
      <c r="F3552"/>
    </row>
    <row r="3553" spans="6:6" outlineLevel="1">
      <c r="F3553"/>
    </row>
    <row r="3554" spans="6:6" outlineLevel="1">
      <c r="F3554"/>
    </row>
    <row r="3555" spans="6:6" outlineLevel="1">
      <c r="F3555"/>
    </row>
    <row r="3556" spans="6:6" outlineLevel="1">
      <c r="F3556"/>
    </row>
    <row r="3557" spans="6:6" outlineLevel="1">
      <c r="F3557"/>
    </row>
    <row r="3558" spans="6:6" outlineLevel="1">
      <c r="F3558"/>
    </row>
    <row r="3559" spans="6:6" outlineLevel="1">
      <c r="F3559"/>
    </row>
    <row r="3560" spans="6:6" outlineLevel="1">
      <c r="F3560"/>
    </row>
    <row r="3561" spans="6:6" outlineLevel="1">
      <c r="F3561"/>
    </row>
    <row r="3562" spans="6:6" outlineLevel="1">
      <c r="F3562"/>
    </row>
    <row r="3563" spans="6:6" outlineLevel="1">
      <c r="F3563"/>
    </row>
    <row r="3564" spans="6:6" outlineLevel="1">
      <c r="F3564"/>
    </row>
    <row r="3565" spans="6:6" outlineLevel="1">
      <c r="F3565"/>
    </row>
    <row r="3566" spans="6:6" outlineLevel="1">
      <c r="F3566"/>
    </row>
    <row r="3567" spans="6:6" outlineLevel="1">
      <c r="F3567"/>
    </row>
    <row r="3568" spans="6:6" outlineLevel="1">
      <c r="F3568"/>
    </row>
    <row r="3569" spans="6:6" outlineLevel="1">
      <c r="F3569"/>
    </row>
    <row r="3570" spans="6:6" outlineLevel="1">
      <c r="F3570"/>
    </row>
    <row r="3571" spans="6:6" outlineLevel="1">
      <c r="F3571"/>
    </row>
    <row r="3572" spans="6:6" outlineLevel="1">
      <c r="F3572"/>
    </row>
    <row r="3573" spans="6:6" outlineLevel="1">
      <c r="F3573"/>
    </row>
    <row r="3574" spans="6:6" outlineLevel="1">
      <c r="F3574"/>
    </row>
    <row r="3575" spans="6:6" outlineLevel="1">
      <c r="F3575"/>
    </row>
    <row r="3576" spans="6:6" outlineLevel="1">
      <c r="F3576"/>
    </row>
    <row r="3577" spans="6:6" outlineLevel="1">
      <c r="F3577"/>
    </row>
    <row r="3578" spans="6:6" outlineLevel="1">
      <c r="F3578"/>
    </row>
    <row r="3579" spans="6:6" outlineLevel="1">
      <c r="F3579"/>
    </row>
    <row r="3580" spans="6:6" outlineLevel="1">
      <c r="F3580"/>
    </row>
    <row r="3581" spans="6:6" outlineLevel="1">
      <c r="F3581"/>
    </row>
    <row r="3582" spans="6:6" outlineLevel="1">
      <c r="F3582"/>
    </row>
    <row r="3583" spans="6:6" outlineLevel="1">
      <c r="F3583"/>
    </row>
    <row r="3584" spans="6:6" outlineLevel="1">
      <c r="F3584"/>
    </row>
    <row r="3585" spans="6:6" outlineLevel="1">
      <c r="F3585"/>
    </row>
    <row r="3586" spans="6:6" outlineLevel="1">
      <c r="F3586"/>
    </row>
    <row r="3587" spans="6:6" outlineLevel="1">
      <c r="F3587"/>
    </row>
    <row r="3588" spans="6:6" outlineLevel="1">
      <c r="F3588"/>
    </row>
    <row r="3589" spans="6:6" outlineLevel="1">
      <c r="F3589"/>
    </row>
    <row r="3590" spans="6:6" outlineLevel="1">
      <c r="F3590"/>
    </row>
    <row r="3591" spans="6:6" outlineLevel="1">
      <c r="F3591"/>
    </row>
    <row r="3592" spans="6:6" outlineLevel="1">
      <c r="F3592"/>
    </row>
    <row r="3593" spans="6:6" outlineLevel="1">
      <c r="F3593"/>
    </row>
    <row r="3594" spans="6:6" outlineLevel="1">
      <c r="F3594"/>
    </row>
    <row r="3595" spans="6:6" outlineLevel="1">
      <c r="F3595"/>
    </row>
    <row r="3596" spans="6:6" outlineLevel="1">
      <c r="F3596"/>
    </row>
    <row r="3597" spans="6:6" outlineLevel="1">
      <c r="F3597"/>
    </row>
    <row r="3598" spans="6:6" outlineLevel="1">
      <c r="F3598"/>
    </row>
    <row r="3599" spans="6:6" outlineLevel="1">
      <c r="F3599"/>
    </row>
    <row r="3600" spans="6:6" outlineLevel="1">
      <c r="F3600"/>
    </row>
    <row r="3601" spans="6:6" outlineLevel="1">
      <c r="F3601"/>
    </row>
    <row r="3602" spans="6:6" outlineLevel="1">
      <c r="F3602"/>
    </row>
    <row r="3603" spans="6:6" outlineLevel="1">
      <c r="F3603"/>
    </row>
    <row r="3604" spans="6:6" outlineLevel="1">
      <c r="F3604"/>
    </row>
    <row r="3605" spans="6:6" outlineLevel="1">
      <c r="F3605"/>
    </row>
    <row r="3606" spans="6:6" outlineLevel="1">
      <c r="F3606"/>
    </row>
    <row r="3607" spans="6:6" outlineLevel="1">
      <c r="F3607"/>
    </row>
    <row r="3608" spans="6:6" outlineLevel="1">
      <c r="F3608"/>
    </row>
    <row r="3609" spans="6:6" outlineLevel="1">
      <c r="F3609"/>
    </row>
    <row r="3610" spans="6:6" outlineLevel="1">
      <c r="F3610"/>
    </row>
    <row r="3611" spans="6:6" outlineLevel="1">
      <c r="F3611"/>
    </row>
    <row r="3612" spans="6:6" outlineLevel="1">
      <c r="F3612"/>
    </row>
    <row r="3613" spans="6:6" outlineLevel="1">
      <c r="F3613"/>
    </row>
    <row r="3614" spans="6:6" outlineLevel="1">
      <c r="F3614"/>
    </row>
    <row r="3615" spans="6:6" outlineLevel="1">
      <c r="F3615"/>
    </row>
    <row r="3616" spans="6:6" outlineLevel="1">
      <c r="F3616"/>
    </row>
    <row r="3617" spans="6:6" outlineLevel="1">
      <c r="F3617"/>
    </row>
    <row r="3618" spans="6:6" outlineLevel="1">
      <c r="F3618"/>
    </row>
    <row r="3619" spans="6:6" outlineLevel="1">
      <c r="F3619"/>
    </row>
    <row r="3620" spans="6:6" outlineLevel="1">
      <c r="F3620"/>
    </row>
    <row r="3621" spans="6:6" outlineLevel="1">
      <c r="F3621"/>
    </row>
    <row r="3622" spans="6:6" outlineLevel="1">
      <c r="F3622"/>
    </row>
    <row r="3623" spans="6:6" outlineLevel="1">
      <c r="F3623"/>
    </row>
    <row r="3624" spans="6:6" outlineLevel="1">
      <c r="F3624"/>
    </row>
    <row r="3625" spans="6:6" outlineLevel="1">
      <c r="F3625"/>
    </row>
    <row r="3626" spans="6:6" outlineLevel="1">
      <c r="F3626"/>
    </row>
    <row r="3627" spans="6:6" outlineLevel="1">
      <c r="F3627"/>
    </row>
    <row r="3628" spans="6:6" outlineLevel="1">
      <c r="F3628"/>
    </row>
    <row r="3629" spans="6:6" outlineLevel="1">
      <c r="F3629"/>
    </row>
    <row r="3630" spans="6:6" outlineLevel="1">
      <c r="F3630"/>
    </row>
    <row r="3631" spans="6:6" outlineLevel="1">
      <c r="F3631"/>
    </row>
    <row r="3632" spans="6:6" outlineLevel="1">
      <c r="F3632"/>
    </row>
    <row r="3633" spans="6:6" outlineLevel="1">
      <c r="F3633"/>
    </row>
    <row r="3634" spans="6:6" outlineLevel="1">
      <c r="F3634"/>
    </row>
    <row r="3635" spans="6:6" outlineLevel="1">
      <c r="F3635"/>
    </row>
    <row r="3636" spans="6:6" outlineLevel="1">
      <c r="F3636"/>
    </row>
    <row r="3637" spans="6:6" outlineLevel="1">
      <c r="F3637"/>
    </row>
    <row r="3638" spans="6:6" outlineLevel="1">
      <c r="F3638"/>
    </row>
    <row r="3639" spans="6:6" outlineLevel="1">
      <c r="F3639"/>
    </row>
    <row r="3640" spans="6:6" outlineLevel="1">
      <c r="F3640"/>
    </row>
    <row r="3641" spans="6:6" outlineLevel="1">
      <c r="F3641"/>
    </row>
    <row r="3642" spans="6:6" outlineLevel="1">
      <c r="F3642"/>
    </row>
    <row r="3643" spans="6:6" outlineLevel="1">
      <c r="F3643"/>
    </row>
    <row r="3644" spans="6:6" outlineLevel="1">
      <c r="F3644"/>
    </row>
    <row r="3645" spans="6:6" outlineLevel="1">
      <c r="F3645"/>
    </row>
    <row r="3646" spans="6:6" outlineLevel="1">
      <c r="F3646"/>
    </row>
    <row r="3647" spans="6:6" outlineLevel="1">
      <c r="F3647"/>
    </row>
    <row r="3648" spans="6:6" outlineLevel="1">
      <c r="F3648"/>
    </row>
    <row r="3649" spans="6:6" outlineLevel="1">
      <c r="F3649"/>
    </row>
    <row r="3650" spans="6:6" outlineLevel="1">
      <c r="F3650"/>
    </row>
    <row r="3651" spans="6:6" outlineLevel="1">
      <c r="F3651"/>
    </row>
    <row r="3652" spans="6:6" outlineLevel="1">
      <c r="F3652"/>
    </row>
    <row r="3653" spans="6:6" outlineLevel="1">
      <c r="F3653"/>
    </row>
    <row r="3654" spans="6:6" outlineLevel="1">
      <c r="F3654"/>
    </row>
    <row r="3655" spans="6:6" outlineLevel="1">
      <c r="F3655"/>
    </row>
    <row r="3656" spans="6:6" outlineLevel="1">
      <c r="F3656"/>
    </row>
    <row r="3657" spans="6:6" outlineLevel="1">
      <c r="F3657"/>
    </row>
    <row r="3658" spans="6:6" outlineLevel="1">
      <c r="F3658"/>
    </row>
    <row r="3659" spans="6:6" outlineLevel="1">
      <c r="F3659"/>
    </row>
    <row r="3660" spans="6:6" outlineLevel="1">
      <c r="F3660"/>
    </row>
    <row r="3661" spans="6:6" outlineLevel="1">
      <c r="F3661"/>
    </row>
    <row r="3662" spans="6:6" outlineLevel="1">
      <c r="F3662"/>
    </row>
    <row r="3663" spans="6:6" outlineLevel="1">
      <c r="F3663"/>
    </row>
    <row r="3664" spans="6:6" outlineLevel="1">
      <c r="F3664"/>
    </row>
    <row r="3665" spans="6:6" outlineLevel="1">
      <c r="F3665"/>
    </row>
    <row r="3666" spans="6:6" outlineLevel="1">
      <c r="F3666"/>
    </row>
    <row r="3667" spans="6:6" outlineLevel="1">
      <c r="F3667"/>
    </row>
    <row r="3668" spans="6:6" outlineLevel="1">
      <c r="F3668"/>
    </row>
    <row r="3669" spans="6:6" outlineLevel="1">
      <c r="F3669"/>
    </row>
    <row r="3670" spans="6:6" outlineLevel="1">
      <c r="F3670"/>
    </row>
    <row r="3671" spans="6:6" outlineLevel="1">
      <c r="F3671"/>
    </row>
    <row r="3672" spans="6:6" outlineLevel="1">
      <c r="F3672"/>
    </row>
    <row r="3673" spans="6:6" outlineLevel="1">
      <c r="F3673"/>
    </row>
    <row r="3674" spans="6:6" outlineLevel="1">
      <c r="F3674"/>
    </row>
    <row r="3675" spans="6:6" outlineLevel="1">
      <c r="F3675"/>
    </row>
    <row r="3676" spans="6:6" outlineLevel="1">
      <c r="F3676"/>
    </row>
    <row r="3677" spans="6:6" outlineLevel="1">
      <c r="F3677"/>
    </row>
    <row r="3678" spans="6:6" outlineLevel="1">
      <c r="F3678"/>
    </row>
    <row r="3679" spans="6:6" outlineLevel="1">
      <c r="F3679"/>
    </row>
    <row r="3680" spans="6:6" outlineLevel="1">
      <c r="F3680"/>
    </row>
    <row r="3681" spans="6:6" outlineLevel="1">
      <c r="F3681"/>
    </row>
    <row r="3682" spans="6:6" outlineLevel="1">
      <c r="F3682"/>
    </row>
    <row r="3683" spans="6:6" outlineLevel="1">
      <c r="F3683"/>
    </row>
    <row r="3684" spans="6:6" outlineLevel="1">
      <c r="F3684"/>
    </row>
    <row r="3685" spans="6:6" outlineLevel="1">
      <c r="F3685"/>
    </row>
    <row r="3686" spans="6:6" outlineLevel="1">
      <c r="F3686"/>
    </row>
    <row r="3687" spans="6:6" outlineLevel="1">
      <c r="F3687"/>
    </row>
    <row r="3688" spans="6:6" outlineLevel="1">
      <c r="F3688"/>
    </row>
    <row r="3689" spans="6:6" outlineLevel="1">
      <c r="F3689"/>
    </row>
    <row r="3690" spans="6:6" outlineLevel="1">
      <c r="F3690"/>
    </row>
    <row r="3691" spans="6:6" outlineLevel="1">
      <c r="F3691"/>
    </row>
    <row r="3692" spans="6:6" outlineLevel="1">
      <c r="F3692"/>
    </row>
    <row r="3693" spans="6:6" outlineLevel="1">
      <c r="F3693"/>
    </row>
    <row r="3694" spans="6:6" outlineLevel="1">
      <c r="F3694"/>
    </row>
    <row r="3695" spans="6:6" outlineLevel="1">
      <c r="F3695"/>
    </row>
    <row r="3696" spans="6:6" outlineLevel="1">
      <c r="F3696"/>
    </row>
    <row r="3697" spans="6:6" outlineLevel="1">
      <c r="F3697"/>
    </row>
    <row r="3698" spans="6:6" outlineLevel="1">
      <c r="F3698"/>
    </row>
    <row r="3699" spans="6:6" outlineLevel="1">
      <c r="F3699"/>
    </row>
    <row r="3700" spans="6:6" outlineLevel="1">
      <c r="F3700"/>
    </row>
    <row r="3701" spans="6:6" outlineLevel="1">
      <c r="F3701"/>
    </row>
    <row r="3702" spans="6:6" outlineLevel="1">
      <c r="F3702"/>
    </row>
    <row r="3703" spans="6:6" outlineLevel="1">
      <c r="F3703"/>
    </row>
    <row r="3704" spans="6:6" outlineLevel="1">
      <c r="F3704"/>
    </row>
    <row r="3705" spans="6:6" outlineLevel="1">
      <c r="F3705"/>
    </row>
    <row r="3706" spans="6:6" outlineLevel="1">
      <c r="F3706"/>
    </row>
    <row r="3707" spans="6:6" outlineLevel="1">
      <c r="F3707"/>
    </row>
    <row r="3708" spans="6:6" outlineLevel="1">
      <c r="F3708"/>
    </row>
    <row r="3709" spans="6:6" outlineLevel="1">
      <c r="F3709"/>
    </row>
    <row r="3710" spans="6:6" outlineLevel="1">
      <c r="F3710"/>
    </row>
    <row r="3711" spans="6:6" outlineLevel="1">
      <c r="F3711"/>
    </row>
    <row r="3712" spans="6:6" outlineLevel="1">
      <c r="F3712"/>
    </row>
    <row r="3713" spans="6:6" outlineLevel="1">
      <c r="F3713"/>
    </row>
    <row r="3714" spans="6:6" outlineLevel="1">
      <c r="F3714"/>
    </row>
    <row r="3715" spans="6:6" outlineLevel="1">
      <c r="F3715"/>
    </row>
    <row r="3716" spans="6:6" outlineLevel="1">
      <c r="F3716"/>
    </row>
    <row r="3717" spans="6:6" outlineLevel="1">
      <c r="F3717"/>
    </row>
    <row r="3718" spans="6:6" outlineLevel="1">
      <c r="F3718"/>
    </row>
    <row r="3719" spans="6:6" outlineLevel="1">
      <c r="F3719"/>
    </row>
    <row r="3720" spans="6:6" outlineLevel="1">
      <c r="F3720"/>
    </row>
    <row r="3721" spans="6:6" outlineLevel="1">
      <c r="F3721"/>
    </row>
    <row r="3722" spans="6:6" outlineLevel="1">
      <c r="F3722"/>
    </row>
    <row r="3723" spans="6:6" outlineLevel="1">
      <c r="F3723"/>
    </row>
    <row r="3724" spans="6:6" outlineLevel="1">
      <c r="F3724"/>
    </row>
    <row r="3725" spans="6:6" outlineLevel="1">
      <c r="F3725"/>
    </row>
    <row r="3726" spans="6:6" outlineLevel="1">
      <c r="F3726"/>
    </row>
    <row r="3727" spans="6:6" outlineLevel="1">
      <c r="F3727"/>
    </row>
    <row r="3728" spans="6:6" outlineLevel="1">
      <c r="F3728"/>
    </row>
    <row r="3729" spans="6:6" outlineLevel="1">
      <c r="F3729"/>
    </row>
    <row r="3730" spans="6:6" outlineLevel="1">
      <c r="F3730"/>
    </row>
    <row r="3731" spans="6:6" outlineLevel="1">
      <c r="F3731"/>
    </row>
    <row r="3732" spans="6:6" outlineLevel="1">
      <c r="F3732"/>
    </row>
    <row r="3733" spans="6:6" outlineLevel="1">
      <c r="F3733"/>
    </row>
    <row r="3734" spans="6:6" outlineLevel="1">
      <c r="F3734"/>
    </row>
    <row r="3735" spans="6:6" outlineLevel="1">
      <c r="F3735"/>
    </row>
    <row r="3736" spans="6:6" outlineLevel="1">
      <c r="F3736"/>
    </row>
    <row r="3737" spans="6:6" outlineLevel="1">
      <c r="F3737"/>
    </row>
    <row r="3738" spans="6:6" outlineLevel="1">
      <c r="F3738"/>
    </row>
    <row r="3739" spans="6:6" outlineLevel="1">
      <c r="F3739"/>
    </row>
    <row r="3740" spans="6:6" outlineLevel="1">
      <c r="F3740"/>
    </row>
    <row r="3741" spans="6:6" outlineLevel="1">
      <c r="F3741"/>
    </row>
    <row r="3742" spans="6:6" outlineLevel="1">
      <c r="F3742"/>
    </row>
    <row r="3743" spans="6:6" outlineLevel="1">
      <c r="F3743"/>
    </row>
    <row r="3744" spans="6:6" outlineLevel="1">
      <c r="F3744"/>
    </row>
    <row r="3745" spans="6:6" outlineLevel="1">
      <c r="F3745"/>
    </row>
    <row r="3746" spans="6:6" outlineLevel="1">
      <c r="F3746"/>
    </row>
    <row r="3747" spans="6:6" outlineLevel="1">
      <c r="F3747"/>
    </row>
    <row r="3748" spans="6:6" outlineLevel="1">
      <c r="F3748"/>
    </row>
    <row r="3749" spans="6:6" outlineLevel="1">
      <c r="F3749"/>
    </row>
    <row r="3750" spans="6:6" outlineLevel="1">
      <c r="F3750"/>
    </row>
    <row r="3751" spans="6:6" outlineLevel="1">
      <c r="F3751"/>
    </row>
    <row r="3752" spans="6:6" outlineLevel="1">
      <c r="F3752"/>
    </row>
    <row r="3753" spans="6:6" outlineLevel="1">
      <c r="F3753"/>
    </row>
    <row r="3754" spans="6:6" outlineLevel="1">
      <c r="F3754"/>
    </row>
    <row r="3755" spans="6:6" outlineLevel="1">
      <c r="F3755"/>
    </row>
    <row r="3756" spans="6:6" outlineLevel="1">
      <c r="F3756"/>
    </row>
    <row r="3757" spans="6:6" outlineLevel="1">
      <c r="F3757"/>
    </row>
    <row r="3758" spans="6:6" outlineLevel="1">
      <c r="F3758"/>
    </row>
    <row r="3759" spans="6:6" outlineLevel="1">
      <c r="F3759"/>
    </row>
    <row r="3760" spans="6:6" outlineLevel="1">
      <c r="F3760"/>
    </row>
    <row r="3761" spans="6:6" outlineLevel="1">
      <c r="F3761"/>
    </row>
    <row r="3762" spans="6:6" outlineLevel="1">
      <c r="F3762"/>
    </row>
    <row r="3763" spans="6:6" outlineLevel="1">
      <c r="F3763"/>
    </row>
    <row r="3764" spans="6:6" outlineLevel="1">
      <c r="F3764"/>
    </row>
    <row r="3765" spans="6:6" outlineLevel="1">
      <c r="F3765"/>
    </row>
    <row r="3766" spans="6:6" outlineLevel="1">
      <c r="F3766"/>
    </row>
    <row r="3767" spans="6:6" outlineLevel="1">
      <c r="F3767"/>
    </row>
    <row r="3768" spans="6:6" outlineLevel="1">
      <c r="F3768"/>
    </row>
    <row r="3769" spans="6:6" outlineLevel="1">
      <c r="F3769"/>
    </row>
    <row r="3770" spans="6:6" outlineLevel="1">
      <c r="F3770"/>
    </row>
    <row r="3771" spans="6:6" outlineLevel="1">
      <c r="F3771"/>
    </row>
    <row r="3772" spans="6:6" outlineLevel="1">
      <c r="F3772"/>
    </row>
    <row r="3773" spans="6:6" outlineLevel="1">
      <c r="F3773"/>
    </row>
    <row r="3774" spans="6:6" outlineLevel="1">
      <c r="F3774"/>
    </row>
    <row r="3775" spans="6:6" outlineLevel="1">
      <c r="F3775"/>
    </row>
    <row r="3776" spans="6:6" outlineLevel="1">
      <c r="F3776"/>
    </row>
    <row r="3777" spans="6:6" outlineLevel="1">
      <c r="F3777"/>
    </row>
    <row r="3778" spans="6:6" outlineLevel="1">
      <c r="F3778"/>
    </row>
    <row r="3779" spans="6:6" outlineLevel="1">
      <c r="F3779"/>
    </row>
    <row r="3780" spans="6:6" outlineLevel="1">
      <c r="F3780"/>
    </row>
    <row r="3781" spans="6:6" outlineLevel="1">
      <c r="F3781"/>
    </row>
    <row r="3782" spans="6:6" outlineLevel="1">
      <c r="F3782"/>
    </row>
    <row r="3783" spans="6:6" outlineLevel="1">
      <c r="F3783"/>
    </row>
    <row r="3784" spans="6:6" outlineLevel="1">
      <c r="F3784"/>
    </row>
    <row r="3785" spans="6:6" outlineLevel="1">
      <c r="F3785"/>
    </row>
    <row r="3786" spans="6:6" outlineLevel="1">
      <c r="F3786"/>
    </row>
    <row r="3787" spans="6:6" outlineLevel="1">
      <c r="F3787"/>
    </row>
    <row r="3788" spans="6:6" outlineLevel="1">
      <c r="F3788"/>
    </row>
    <row r="3789" spans="6:6" outlineLevel="1">
      <c r="F3789"/>
    </row>
    <row r="3790" spans="6:6" outlineLevel="1">
      <c r="F3790"/>
    </row>
    <row r="3791" spans="6:6" outlineLevel="1">
      <c r="F3791"/>
    </row>
    <row r="3792" spans="6:6" outlineLevel="1">
      <c r="F3792"/>
    </row>
    <row r="3793" spans="6:6" outlineLevel="1">
      <c r="F3793"/>
    </row>
    <row r="3794" spans="6:6" outlineLevel="1">
      <c r="F3794"/>
    </row>
    <row r="3795" spans="6:6" outlineLevel="1">
      <c r="F3795"/>
    </row>
    <row r="3796" spans="6:6" outlineLevel="1">
      <c r="F3796"/>
    </row>
    <row r="3797" spans="6:6" outlineLevel="1">
      <c r="F3797"/>
    </row>
    <row r="3798" spans="6:6" outlineLevel="1">
      <c r="F3798"/>
    </row>
    <row r="3799" spans="6:6" outlineLevel="1">
      <c r="F3799"/>
    </row>
    <row r="3800" spans="6:6" outlineLevel="1">
      <c r="F3800"/>
    </row>
    <row r="3801" spans="6:6" outlineLevel="1">
      <c r="F3801"/>
    </row>
    <row r="3802" spans="6:6" outlineLevel="1">
      <c r="F3802"/>
    </row>
    <row r="3803" spans="6:6" outlineLevel="1">
      <c r="F3803"/>
    </row>
    <row r="3804" spans="6:6" outlineLevel="1">
      <c r="F3804"/>
    </row>
    <row r="3805" spans="6:6" outlineLevel="1">
      <c r="F3805"/>
    </row>
    <row r="3806" spans="6:6" outlineLevel="1">
      <c r="F3806"/>
    </row>
    <row r="3807" spans="6:6" outlineLevel="1">
      <c r="F3807"/>
    </row>
    <row r="3808" spans="6:6" outlineLevel="1">
      <c r="F3808"/>
    </row>
    <row r="3809" spans="6:6" outlineLevel="1">
      <c r="F3809"/>
    </row>
    <row r="3810" spans="6:6" outlineLevel="1">
      <c r="F3810"/>
    </row>
    <row r="3811" spans="6:6" outlineLevel="1">
      <c r="F3811"/>
    </row>
    <row r="3812" spans="6:6" outlineLevel="1">
      <c r="F3812"/>
    </row>
    <row r="3813" spans="6:6" outlineLevel="1">
      <c r="F3813"/>
    </row>
    <row r="3814" spans="6:6" outlineLevel="1">
      <c r="F3814"/>
    </row>
    <row r="3815" spans="6:6" outlineLevel="1">
      <c r="F3815"/>
    </row>
    <row r="3816" spans="6:6" outlineLevel="1">
      <c r="F3816"/>
    </row>
    <row r="3817" spans="6:6" outlineLevel="1">
      <c r="F3817"/>
    </row>
    <row r="3818" spans="6:6" outlineLevel="1">
      <c r="F3818"/>
    </row>
    <row r="3819" spans="6:6" outlineLevel="1">
      <c r="F3819"/>
    </row>
    <row r="3820" spans="6:6" outlineLevel="1">
      <c r="F3820"/>
    </row>
    <row r="3821" spans="6:6" outlineLevel="1">
      <c r="F3821"/>
    </row>
    <row r="3822" spans="6:6" outlineLevel="1">
      <c r="F3822"/>
    </row>
    <row r="3823" spans="6:6" outlineLevel="1">
      <c r="F3823"/>
    </row>
    <row r="3824" spans="6:6" outlineLevel="1">
      <c r="F3824"/>
    </row>
    <row r="3825" spans="6:6" outlineLevel="1">
      <c r="F3825"/>
    </row>
    <row r="3826" spans="6:6" outlineLevel="1">
      <c r="F3826"/>
    </row>
    <row r="3827" spans="6:6" outlineLevel="1">
      <c r="F3827"/>
    </row>
    <row r="3828" spans="6:6" outlineLevel="1">
      <c r="F3828"/>
    </row>
    <row r="3829" spans="6:6" outlineLevel="1">
      <c r="F3829"/>
    </row>
    <row r="3830" spans="6:6" outlineLevel="1">
      <c r="F3830"/>
    </row>
    <row r="3831" spans="6:6" outlineLevel="1">
      <c r="F3831"/>
    </row>
    <row r="3832" spans="6:6" outlineLevel="1">
      <c r="F3832"/>
    </row>
    <row r="3833" spans="6:6" outlineLevel="1">
      <c r="F3833"/>
    </row>
    <row r="3834" spans="6:6" outlineLevel="1">
      <c r="F3834"/>
    </row>
    <row r="3835" spans="6:6" outlineLevel="1">
      <c r="F3835"/>
    </row>
    <row r="3836" spans="6:6" outlineLevel="1">
      <c r="F3836"/>
    </row>
    <row r="3837" spans="6:6" outlineLevel="1">
      <c r="F3837"/>
    </row>
    <row r="3838" spans="6:6" outlineLevel="1">
      <c r="F3838"/>
    </row>
    <row r="3839" spans="6:6" outlineLevel="1">
      <c r="F3839"/>
    </row>
    <row r="3840" spans="6:6" outlineLevel="1">
      <c r="F3840"/>
    </row>
    <row r="3841" spans="6:6" outlineLevel="1">
      <c r="F3841"/>
    </row>
    <row r="3842" spans="6:6" outlineLevel="1">
      <c r="F3842"/>
    </row>
    <row r="3843" spans="6:6" outlineLevel="1">
      <c r="F3843"/>
    </row>
    <row r="3844" spans="6:6" outlineLevel="1">
      <c r="F3844"/>
    </row>
    <row r="3845" spans="6:6" outlineLevel="1">
      <c r="F3845"/>
    </row>
    <row r="3846" spans="6:6" outlineLevel="1">
      <c r="F3846"/>
    </row>
    <row r="3847" spans="6:6" outlineLevel="1">
      <c r="F3847"/>
    </row>
    <row r="3848" spans="6:6" outlineLevel="1">
      <c r="F3848"/>
    </row>
    <row r="3849" spans="6:6" outlineLevel="1">
      <c r="F3849"/>
    </row>
    <row r="3850" spans="6:6" outlineLevel="1">
      <c r="F3850"/>
    </row>
    <row r="3851" spans="6:6" outlineLevel="1">
      <c r="F3851"/>
    </row>
    <row r="3852" spans="6:6" outlineLevel="1">
      <c r="F3852"/>
    </row>
    <row r="3853" spans="6:6" outlineLevel="1">
      <c r="F3853"/>
    </row>
    <row r="3854" spans="6:6" outlineLevel="1">
      <c r="F3854"/>
    </row>
    <row r="3855" spans="6:6" outlineLevel="1">
      <c r="F3855"/>
    </row>
    <row r="3856" spans="6:6" outlineLevel="1">
      <c r="F3856"/>
    </row>
    <row r="3857" spans="6:6" outlineLevel="1">
      <c r="F3857"/>
    </row>
    <row r="3858" spans="6:6" outlineLevel="1">
      <c r="F3858"/>
    </row>
    <row r="3859" spans="6:6" outlineLevel="1">
      <c r="F3859"/>
    </row>
    <row r="3860" spans="6:6" outlineLevel="1">
      <c r="F3860"/>
    </row>
    <row r="3861" spans="6:6" outlineLevel="1">
      <c r="F3861"/>
    </row>
    <row r="3862" spans="6:6" outlineLevel="1">
      <c r="F3862"/>
    </row>
    <row r="3863" spans="6:6" outlineLevel="1">
      <c r="F3863"/>
    </row>
    <row r="3864" spans="6:6" outlineLevel="1">
      <c r="F3864"/>
    </row>
    <row r="3865" spans="6:6" outlineLevel="1">
      <c r="F3865"/>
    </row>
    <row r="3866" spans="6:6" outlineLevel="1">
      <c r="F3866"/>
    </row>
    <row r="3867" spans="6:6" outlineLevel="1">
      <c r="F3867"/>
    </row>
    <row r="3868" spans="6:6" outlineLevel="1">
      <c r="F3868"/>
    </row>
    <row r="3869" spans="6:6" outlineLevel="1">
      <c r="F3869"/>
    </row>
    <row r="3870" spans="6:6" outlineLevel="1">
      <c r="F3870"/>
    </row>
    <row r="3871" spans="6:6" outlineLevel="1">
      <c r="F3871"/>
    </row>
    <row r="3872" spans="6:6" outlineLevel="1">
      <c r="F3872"/>
    </row>
    <row r="3873" spans="6:6" outlineLevel="1">
      <c r="F3873"/>
    </row>
    <row r="3874" spans="6:6" outlineLevel="1">
      <c r="F3874"/>
    </row>
    <row r="3875" spans="6:6" outlineLevel="1">
      <c r="F3875"/>
    </row>
    <row r="3876" spans="6:6" outlineLevel="1">
      <c r="F3876"/>
    </row>
    <row r="3877" spans="6:6" outlineLevel="1">
      <c r="F3877"/>
    </row>
    <row r="3878" spans="6:6" outlineLevel="1">
      <c r="F3878"/>
    </row>
    <row r="3879" spans="6:6" outlineLevel="1">
      <c r="F3879"/>
    </row>
    <row r="3880" spans="6:6" outlineLevel="1">
      <c r="F3880"/>
    </row>
    <row r="3881" spans="6:6" outlineLevel="1">
      <c r="F3881"/>
    </row>
    <row r="3882" spans="6:6" outlineLevel="1">
      <c r="F3882"/>
    </row>
    <row r="3883" spans="6:6" outlineLevel="1">
      <c r="F3883"/>
    </row>
    <row r="3884" spans="6:6" outlineLevel="1">
      <c r="F3884"/>
    </row>
    <row r="3885" spans="6:6" outlineLevel="1">
      <c r="F3885"/>
    </row>
    <row r="3886" spans="6:6" outlineLevel="1">
      <c r="F3886"/>
    </row>
    <row r="3887" spans="6:6" outlineLevel="1">
      <c r="F3887"/>
    </row>
    <row r="3888" spans="6:6" outlineLevel="1">
      <c r="F3888"/>
    </row>
    <row r="3889" spans="6:6" outlineLevel="1">
      <c r="F3889"/>
    </row>
    <row r="3890" spans="6:6" outlineLevel="1">
      <c r="F3890"/>
    </row>
    <row r="3891" spans="6:6" outlineLevel="1">
      <c r="F3891"/>
    </row>
    <row r="3892" spans="6:6" outlineLevel="1">
      <c r="F3892"/>
    </row>
    <row r="3893" spans="6:6" outlineLevel="1">
      <c r="F3893"/>
    </row>
    <row r="3894" spans="6:6" outlineLevel="1">
      <c r="F3894"/>
    </row>
    <row r="3895" spans="6:6" outlineLevel="1">
      <c r="F3895"/>
    </row>
    <row r="3896" spans="6:6" outlineLevel="1">
      <c r="F3896"/>
    </row>
    <row r="3897" spans="6:6" outlineLevel="1">
      <c r="F3897"/>
    </row>
    <row r="3898" spans="6:6" outlineLevel="1">
      <c r="F3898"/>
    </row>
    <row r="3899" spans="6:6" outlineLevel="1">
      <c r="F3899"/>
    </row>
    <row r="3900" spans="6:6" outlineLevel="1">
      <c r="F3900"/>
    </row>
    <row r="3901" spans="6:6" outlineLevel="1">
      <c r="F3901"/>
    </row>
    <row r="3902" spans="6:6" outlineLevel="1">
      <c r="F3902"/>
    </row>
    <row r="3903" spans="6:6" outlineLevel="1">
      <c r="F3903"/>
    </row>
    <row r="3904" spans="6:6" outlineLevel="1">
      <c r="F3904"/>
    </row>
    <row r="3905" spans="6:6" outlineLevel="1">
      <c r="F3905"/>
    </row>
    <row r="3906" spans="6:6" outlineLevel="1">
      <c r="F3906"/>
    </row>
    <row r="3907" spans="6:6" outlineLevel="1">
      <c r="F3907"/>
    </row>
    <row r="3908" spans="6:6" outlineLevel="1">
      <c r="F3908"/>
    </row>
    <row r="3909" spans="6:6" outlineLevel="1">
      <c r="F3909"/>
    </row>
    <row r="3910" spans="6:6" outlineLevel="1">
      <c r="F3910"/>
    </row>
    <row r="3911" spans="6:6" outlineLevel="1">
      <c r="F3911"/>
    </row>
    <row r="3912" spans="6:6" outlineLevel="1">
      <c r="F3912"/>
    </row>
    <row r="3913" spans="6:6" outlineLevel="1">
      <c r="F3913"/>
    </row>
    <row r="3914" spans="6:6" outlineLevel="1">
      <c r="F3914"/>
    </row>
    <row r="3915" spans="6:6" outlineLevel="1">
      <c r="F3915"/>
    </row>
    <row r="3916" spans="6:6" outlineLevel="1">
      <c r="F3916"/>
    </row>
    <row r="3917" spans="6:6" outlineLevel="1">
      <c r="F3917"/>
    </row>
    <row r="3918" spans="6:6" outlineLevel="1">
      <c r="F3918"/>
    </row>
    <row r="3919" spans="6:6" outlineLevel="1">
      <c r="F3919"/>
    </row>
    <row r="3920" spans="6:6" outlineLevel="1">
      <c r="F3920"/>
    </row>
    <row r="3921" spans="6:6" outlineLevel="1">
      <c r="F3921"/>
    </row>
    <row r="3922" spans="6:6" outlineLevel="1">
      <c r="F3922"/>
    </row>
    <row r="3923" spans="6:6" outlineLevel="1">
      <c r="F3923"/>
    </row>
    <row r="3924" spans="6:6" outlineLevel="1">
      <c r="F3924"/>
    </row>
    <row r="3925" spans="6:6" outlineLevel="1">
      <c r="F3925"/>
    </row>
    <row r="3926" spans="6:6" outlineLevel="1">
      <c r="F3926"/>
    </row>
    <row r="3927" spans="6:6" outlineLevel="1">
      <c r="F3927"/>
    </row>
    <row r="3928" spans="6:6" outlineLevel="1">
      <c r="F3928"/>
    </row>
    <row r="3929" spans="6:6" outlineLevel="1">
      <c r="F3929"/>
    </row>
    <row r="3930" spans="6:6" outlineLevel="1">
      <c r="F3930"/>
    </row>
    <row r="3931" spans="6:6" outlineLevel="1">
      <c r="F3931"/>
    </row>
    <row r="3932" spans="6:6" outlineLevel="1">
      <c r="F3932"/>
    </row>
    <row r="3933" spans="6:6" outlineLevel="1">
      <c r="F3933"/>
    </row>
    <row r="3934" spans="6:6" outlineLevel="1">
      <c r="F3934"/>
    </row>
    <row r="3935" spans="6:6" outlineLevel="1">
      <c r="F3935"/>
    </row>
    <row r="3936" spans="6:6" outlineLevel="1">
      <c r="F3936"/>
    </row>
    <row r="3937" spans="6:6" outlineLevel="1">
      <c r="F3937"/>
    </row>
    <row r="3938" spans="6:6" outlineLevel="1">
      <c r="F3938"/>
    </row>
    <row r="3939" spans="6:6" outlineLevel="1">
      <c r="F3939"/>
    </row>
    <row r="3940" spans="6:6" outlineLevel="1">
      <c r="F3940"/>
    </row>
    <row r="3941" spans="6:6" outlineLevel="1">
      <c r="F3941"/>
    </row>
    <row r="3942" spans="6:6" outlineLevel="1">
      <c r="F3942"/>
    </row>
    <row r="3943" spans="6:6" outlineLevel="1">
      <c r="F3943"/>
    </row>
    <row r="3944" spans="6:6" outlineLevel="1">
      <c r="F3944"/>
    </row>
    <row r="3945" spans="6:6" outlineLevel="1">
      <c r="F3945"/>
    </row>
    <row r="3946" spans="6:6" outlineLevel="1">
      <c r="F3946"/>
    </row>
    <row r="3947" spans="6:6" outlineLevel="1">
      <c r="F3947"/>
    </row>
    <row r="3948" spans="6:6" outlineLevel="1">
      <c r="F3948"/>
    </row>
    <row r="3949" spans="6:6" outlineLevel="1">
      <c r="F3949"/>
    </row>
    <row r="3950" spans="6:6" outlineLevel="1">
      <c r="F3950"/>
    </row>
    <row r="3951" spans="6:6" outlineLevel="1">
      <c r="F3951"/>
    </row>
    <row r="3952" spans="6:6" outlineLevel="1">
      <c r="F3952"/>
    </row>
    <row r="3953" spans="6:6" outlineLevel="1">
      <c r="F3953"/>
    </row>
    <row r="3954" spans="6:6" outlineLevel="1">
      <c r="F3954"/>
    </row>
    <row r="3955" spans="6:6" outlineLevel="1">
      <c r="F3955"/>
    </row>
    <row r="3956" spans="6:6" outlineLevel="1">
      <c r="F3956"/>
    </row>
    <row r="3957" spans="6:6" outlineLevel="1">
      <c r="F3957"/>
    </row>
    <row r="3958" spans="6:6">
      <c r="F3958"/>
    </row>
    <row r="3959" spans="6:6" outlineLevel="1">
      <c r="F3959"/>
    </row>
    <row r="3960" spans="6:6" outlineLevel="1">
      <c r="F3960"/>
    </row>
    <row r="3961" spans="6:6" outlineLevel="1">
      <c r="F3961"/>
    </row>
    <row r="3962" spans="6:6" outlineLevel="1">
      <c r="F3962"/>
    </row>
    <row r="3963" spans="6:6" outlineLevel="1">
      <c r="F3963"/>
    </row>
    <row r="3964" spans="6:6" outlineLevel="1">
      <c r="F3964"/>
    </row>
    <row r="3965" spans="6:6" outlineLevel="1">
      <c r="F3965"/>
    </row>
    <row r="3966" spans="6:6" outlineLevel="1">
      <c r="F3966"/>
    </row>
    <row r="3967" spans="6:6" outlineLevel="1">
      <c r="F3967"/>
    </row>
    <row r="3968" spans="6:6" outlineLevel="1">
      <c r="F3968"/>
    </row>
    <row r="3969" spans="6:6" outlineLevel="1">
      <c r="F3969"/>
    </row>
    <row r="3970" spans="6:6" outlineLevel="1">
      <c r="F3970"/>
    </row>
    <row r="3971" spans="6:6" outlineLevel="1">
      <c r="F3971"/>
    </row>
    <row r="3972" spans="6:6" outlineLevel="1">
      <c r="F3972"/>
    </row>
    <row r="3973" spans="6:6" outlineLevel="1">
      <c r="F3973"/>
    </row>
    <row r="3974" spans="6:6" outlineLevel="1">
      <c r="F3974"/>
    </row>
    <row r="3975" spans="6:6" outlineLevel="1">
      <c r="F3975"/>
    </row>
    <row r="3976" spans="6:6" outlineLevel="1">
      <c r="F3976"/>
    </row>
    <row r="3977" spans="6:6" outlineLevel="1">
      <c r="F3977"/>
    </row>
    <row r="3978" spans="6:6" outlineLevel="1">
      <c r="F3978"/>
    </row>
    <row r="3979" spans="6:6" outlineLevel="1">
      <c r="F3979"/>
    </row>
    <row r="3980" spans="6:6" outlineLevel="1">
      <c r="F3980"/>
    </row>
    <row r="3981" spans="6:6" outlineLevel="1">
      <c r="F3981"/>
    </row>
    <row r="3982" spans="6:6" outlineLevel="1">
      <c r="F3982"/>
    </row>
    <row r="3983" spans="6:6" outlineLevel="1">
      <c r="F3983"/>
    </row>
    <row r="3984" spans="6:6" outlineLevel="1">
      <c r="F3984"/>
    </row>
    <row r="3985" spans="6:6" outlineLevel="1">
      <c r="F3985"/>
    </row>
    <row r="3986" spans="6:6" outlineLevel="1">
      <c r="F3986"/>
    </row>
    <row r="3987" spans="6:6" outlineLevel="1">
      <c r="F3987"/>
    </row>
    <row r="3988" spans="6:6" outlineLevel="1">
      <c r="F3988"/>
    </row>
    <row r="3989" spans="6:6" outlineLevel="1">
      <c r="F3989"/>
    </row>
    <row r="3990" spans="6:6" outlineLevel="1">
      <c r="F3990"/>
    </row>
    <row r="3991" spans="6:6" outlineLevel="1">
      <c r="F3991"/>
    </row>
    <row r="3992" spans="6:6" outlineLevel="1">
      <c r="F3992"/>
    </row>
    <row r="3993" spans="6:6" outlineLevel="1">
      <c r="F3993"/>
    </row>
    <row r="3994" spans="6:6" outlineLevel="1">
      <c r="F3994"/>
    </row>
    <row r="3995" spans="6:6" outlineLevel="1">
      <c r="F3995"/>
    </row>
    <row r="3996" spans="6:6" outlineLevel="1">
      <c r="F3996"/>
    </row>
    <row r="3997" spans="6:6" outlineLevel="1">
      <c r="F3997"/>
    </row>
    <row r="3998" spans="6:6" outlineLevel="1">
      <c r="F3998"/>
    </row>
    <row r="3999" spans="6:6" outlineLevel="1">
      <c r="F3999"/>
    </row>
    <row r="4000" spans="6:6" outlineLevel="1">
      <c r="F4000"/>
    </row>
    <row r="4001" spans="6:6" outlineLevel="1">
      <c r="F4001"/>
    </row>
    <row r="4002" spans="6:6" outlineLevel="1">
      <c r="F4002"/>
    </row>
    <row r="4003" spans="6:6" outlineLevel="1">
      <c r="F4003"/>
    </row>
    <row r="4004" spans="6:6" outlineLevel="1">
      <c r="F4004"/>
    </row>
    <row r="4005" spans="6:6" outlineLevel="1">
      <c r="F4005"/>
    </row>
    <row r="4006" spans="6:6" outlineLevel="1">
      <c r="F4006"/>
    </row>
    <row r="4007" spans="6:6" outlineLevel="1">
      <c r="F4007"/>
    </row>
    <row r="4008" spans="6:6" outlineLevel="1">
      <c r="F4008"/>
    </row>
    <row r="4009" spans="6:6" outlineLevel="1">
      <c r="F4009"/>
    </row>
    <row r="4010" spans="6:6" outlineLevel="1">
      <c r="F4010"/>
    </row>
    <row r="4011" spans="6:6">
      <c r="F4011"/>
    </row>
    <row r="4012" spans="6:6" outlineLevel="1">
      <c r="F4012"/>
    </row>
    <row r="4013" spans="6:6" outlineLevel="1">
      <c r="F4013"/>
    </row>
    <row r="4014" spans="6:6" outlineLevel="1">
      <c r="F4014"/>
    </row>
    <row r="4015" spans="6:6" outlineLevel="1">
      <c r="F4015"/>
    </row>
    <row r="4016" spans="6:6" outlineLevel="1">
      <c r="F4016"/>
    </row>
    <row r="4017" spans="6:6" outlineLevel="1">
      <c r="F4017"/>
    </row>
    <row r="4018" spans="6:6" outlineLevel="1">
      <c r="F4018"/>
    </row>
    <row r="4019" spans="6:6" outlineLevel="1">
      <c r="F4019"/>
    </row>
    <row r="4020" spans="6:6" outlineLevel="1">
      <c r="F4020"/>
    </row>
    <row r="4021" spans="6:6" outlineLevel="1">
      <c r="F4021"/>
    </row>
    <row r="4022" spans="6:6" outlineLevel="1">
      <c r="F4022"/>
    </row>
    <row r="4023" spans="6:6" outlineLevel="1">
      <c r="F4023"/>
    </row>
    <row r="4024" spans="6:6" outlineLevel="1">
      <c r="F4024"/>
    </row>
    <row r="4025" spans="6:6" outlineLevel="1">
      <c r="F4025"/>
    </row>
    <row r="4026" spans="6:6" outlineLevel="1">
      <c r="F4026"/>
    </row>
    <row r="4027" spans="6:6" outlineLevel="1">
      <c r="F4027"/>
    </row>
    <row r="4028" spans="6:6" outlineLevel="1">
      <c r="F4028"/>
    </row>
    <row r="4029" spans="6:6" outlineLevel="1">
      <c r="F4029"/>
    </row>
    <row r="4030" spans="6:6" outlineLevel="1">
      <c r="F4030"/>
    </row>
    <row r="4031" spans="6:6" outlineLevel="1">
      <c r="F4031"/>
    </row>
    <row r="4032" spans="6:6" outlineLevel="1">
      <c r="F4032"/>
    </row>
    <row r="4033" spans="6:6" outlineLevel="1">
      <c r="F4033"/>
    </row>
    <row r="4034" spans="6:6" outlineLevel="1">
      <c r="F4034"/>
    </row>
    <row r="4035" spans="6:6" outlineLevel="1">
      <c r="F4035"/>
    </row>
    <row r="4036" spans="6:6" outlineLevel="1">
      <c r="F4036"/>
    </row>
    <row r="4037" spans="6:6" outlineLevel="1">
      <c r="F4037"/>
    </row>
    <row r="4038" spans="6:6" outlineLevel="1">
      <c r="F4038"/>
    </row>
    <row r="4039" spans="6:6" outlineLevel="1">
      <c r="F4039"/>
    </row>
    <row r="4040" spans="6:6" outlineLevel="1">
      <c r="F4040"/>
    </row>
    <row r="4041" spans="6:6" outlineLevel="1">
      <c r="F4041"/>
    </row>
    <row r="4042" spans="6:6" outlineLevel="1">
      <c r="F4042"/>
    </row>
    <row r="4043" spans="6:6" outlineLevel="1">
      <c r="F4043"/>
    </row>
    <row r="4044" spans="6:6" outlineLevel="1">
      <c r="F4044"/>
    </row>
    <row r="4045" spans="6:6" outlineLevel="1">
      <c r="F4045"/>
    </row>
    <row r="4046" spans="6:6" outlineLevel="1">
      <c r="F4046"/>
    </row>
    <row r="4047" spans="6:6" outlineLevel="1">
      <c r="F4047"/>
    </row>
    <row r="4048" spans="6:6" outlineLevel="1">
      <c r="F4048"/>
    </row>
    <row r="4049" spans="6:6" outlineLevel="1">
      <c r="F4049"/>
    </row>
    <row r="4050" spans="6:6" outlineLevel="1">
      <c r="F4050"/>
    </row>
    <row r="4051" spans="6:6" outlineLevel="1">
      <c r="F4051"/>
    </row>
    <row r="4052" spans="6:6" outlineLevel="1">
      <c r="F4052"/>
    </row>
    <row r="4053" spans="6:6" outlineLevel="1">
      <c r="F4053"/>
    </row>
    <row r="4054" spans="6:6" outlineLevel="1">
      <c r="F4054"/>
    </row>
    <row r="4055" spans="6:6" outlineLevel="1">
      <c r="F4055"/>
    </row>
    <row r="4056" spans="6:6" outlineLevel="1">
      <c r="F4056"/>
    </row>
    <row r="4057" spans="6:6" outlineLevel="1">
      <c r="F4057"/>
    </row>
    <row r="4058" spans="6:6" outlineLevel="1">
      <c r="F4058"/>
    </row>
    <row r="4059" spans="6:6" outlineLevel="1">
      <c r="F4059"/>
    </row>
    <row r="4060" spans="6:6" outlineLevel="1">
      <c r="F4060"/>
    </row>
    <row r="4061" spans="6:6" outlineLevel="1">
      <c r="F4061"/>
    </row>
    <row r="4062" spans="6:6" outlineLevel="1">
      <c r="F4062"/>
    </row>
    <row r="4063" spans="6:6" outlineLevel="1">
      <c r="F4063"/>
    </row>
    <row r="4064" spans="6:6" outlineLevel="1">
      <c r="F4064"/>
    </row>
    <row r="4065" spans="6:6" outlineLevel="1">
      <c r="F4065"/>
    </row>
    <row r="4066" spans="6:6" outlineLevel="1">
      <c r="F4066"/>
    </row>
    <row r="4067" spans="6:6" outlineLevel="1">
      <c r="F4067"/>
    </row>
    <row r="4068" spans="6:6" outlineLevel="1">
      <c r="F4068"/>
    </row>
    <row r="4069" spans="6:6" outlineLevel="1">
      <c r="F4069"/>
    </row>
    <row r="4070" spans="6:6" outlineLevel="1">
      <c r="F4070"/>
    </row>
    <row r="4071" spans="6:6" outlineLevel="1">
      <c r="F4071"/>
    </row>
    <row r="4072" spans="6:6" outlineLevel="1">
      <c r="F4072"/>
    </row>
    <row r="4073" spans="6:6" outlineLevel="1">
      <c r="F4073"/>
    </row>
    <row r="4074" spans="6:6" outlineLevel="1">
      <c r="F4074"/>
    </row>
    <row r="4075" spans="6:6" outlineLevel="1">
      <c r="F4075"/>
    </row>
    <row r="4076" spans="6:6" outlineLevel="1">
      <c r="F4076"/>
    </row>
    <row r="4077" spans="6:6" outlineLevel="1">
      <c r="F4077"/>
    </row>
    <row r="4078" spans="6:6" outlineLevel="1">
      <c r="F4078"/>
    </row>
    <row r="4079" spans="6:6" outlineLevel="1">
      <c r="F4079"/>
    </row>
    <row r="4080" spans="6:6" outlineLevel="1">
      <c r="F4080"/>
    </row>
    <row r="4081" spans="6:6" outlineLevel="1">
      <c r="F4081"/>
    </row>
    <row r="4082" spans="6:6" outlineLevel="1">
      <c r="F4082"/>
    </row>
    <row r="4083" spans="6:6" outlineLevel="1">
      <c r="F4083"/>
    </row>
    <row r="4084" spans="6:6" outlineLevel="1">
      <c r="F4084"/>
    </row>
    <row r="4085" spans="6:6" outlineLevel="1">
      <c r="F4085"/>
    </row>
    <row r="4086" spans="6:6" outlineLevel="1">
      <c r="F4086"/>
    </row>
    <row r="4087" spans="6:6" outlineLevel="1">
      <c r="F4087"/>
    </row>
    <row r="4088" spans="6:6" outlineLevel="1">
      <c r="F4088"/>
    </row>
    <row r="4089" spans="6:6" outlineLevel="1">
      <c r="F4089"/>
    </row>
    <row r="4090" spans="6:6" outlineLevel="1">
      <c r="F4090"/>
    </row>
    <row r="4091" spans="6:6" outlineLevel="1">
      <c r="F4091"/>
    </row>
    <row r="4092" spans="6:6" outlineLevel="1">
      <c r="F4092"/>
    </row>
    <row r="4093" spans="6:6" outlineLevel="1">
      <c r="F4093"/>
    </row>
    <row r="4094" spans="6:6" outlineLevel="1">
      <c r="F4094"/>
    </row>
    <row r="4095" spans="6:6" outlineLevel="1">
      <c r="F4095"/>
    </row>
    <row r="4096" spans="6:6" outlineLevel="1">
      <c r="F4096"/>
    </row>
    <row r="4097" spans="6:6" outlineLevel="1">
      <c r="F4097"/>
    </row>
    <row r="4098" spans="6:6" outlineLevel="1">
      <c r="F4098"/>
    </row>
    <row r="4099" spans="6:6" outlineLevel="1">
      <c r="F4099"/>
    </row>
    <row r="4100" spans="6:6" outlineLevel="1">
      <c r="F4100"/>
    </row>
    <row r="4101" spans="6:6" outlineLevel="1">
      <c r="F4101"/>
    </row>
    <row r="4102" spans="6:6" outlineLevel="1">
      <c r="F4102"/>
    </row>
    <row r="4103" spans="6:6" outlineLevel="1">
      <c r="F4103"/>
    </row>
    <row r="4104" spans="6:6" outlineLevel="1">
      <c r="F4104"/>
    </row>
    <row r="4105" spans="6:6" outlineLevel="1">
      <c r="F4105"/>
    </row>
    <row r="4106" spans="6:6" outlineLevel="1">
      <c r="F4106"/>
    </row>
    <row r="4107" spans="6:6" outlineLevel="1">
      <c r="F4107"/>
    </row>
    <row r="4108" spans="6:6" outlineLevel="1">
      <c r="F4108"/>
    </row>
    <row r="4109" spans="6:6">
      <c r="F4109"/>
    </row>
    <row r="4110" spans="6:6" outlineLevel="1">
      <c r="F4110"/>
    </row>
    <row r="4111" spans="6:6" outlineLevel="1">
      <c r="F4111"/>
    </row>
    <row r="4112" spans="6:6" outlineLevel="1">
      <c r="F4112"/>
    </row>
    <row r="4113" spans="6:6" outlineLevel="1">
      <c r="F4113"/>
    </row>
    <row r="4114" spans="6:6" outlineLevel="1">
      <c r="F4114"/>
    </row>
    <row r="4115" spans="6:6" outlineLevel="1">
      <c r="F4115"/>
    </row>
    <row r="4116" spans="6:6" outlineLevel="1">
      <c r="F4116"/>
    </row>
    <row r="4117" spans="6:6" outlineLevel="1">
      <c r="F4117"/>
    </row>
    <row r="4118" spans="6:6" outlineLevel="1">
      <c r="F4118"/>
    </row>
    <row r="4119" spans="6:6" outlineLevel="1">
      <c r="F4119"/>
    </row>
    <row r="4120" spans="6:6" outlineLevel="1">
      <c r="F4120"/>
    </row>
    <row r="4121" spans="6:6" outlineLevel="1">
      <c r="F4121"/>
    </row>
    <row r="4122" spans="6:6" outlineLevel="1">
      <c r="F4122"/>
    </row>
    <row r="4123" spans="6:6" outlineLevel="1">
      <c r="F4123"/>
    </row>
    <row r="4124" spans="6:6" outlineLevel="1">
      <c r="F4124"/>
    </row>
    <row r="4125" spans="6:6" outlineLevel="1">
      <c r="F4125"/>
    </row>
    <row r="4126" spans="6:6" outlineLevel="1">
      <c r="F4126"/>
    </row>
    <row r="4127" spans="6:6" outlineLevel="1">
      <c r="F4127"/>
    </row>
    <row r="4128" spans="6:6" outlineLevel="1">
      <c r="F4128"/>
    </row>
    <row r="4129" spans="6:6" outlineLevel="1">
      <c r="F4129"/>
    </row>
    <row r="4130" spans="6:6" outlineLevel="1">
      <c r="F4130"/>
    </row>
    <row r="4131" spans="6:6" outlineLevel="1">
      <c r="F4131"/>
    </row>
    <row r="4132" spans="6:6" outlineLevel="1">
      <c r="F4132"/>
    </row>
    <row r="4133" spans="6:6" outlineLevel="1">
      <c r="F4133"/>
    </row>
    <row r="4134" spans="6:6">
      <c r="F4134"/>
    </row>
    <row r="4135" spans="6:6" outlineLevel="1">
      <c r="F4135"/>
    </row>
    <row r="4136" spans="6:6" outlineLevel="1">
      <c r="F4136"/>
    </row>
    <row r="4137" spans="6:6" outlineLevel="1">
      <c r="F4137"/>
    </row>
    <row r="4138" spans="6:6" outlineLevel="1">
      <c r="F4138"/>
    </row>
    <row r="4139" spans="6:6" outlineLevel="1">
      <c r="F4139"/>
    </row>
    <row r="4140" spans="6:6" outlineLevel="1">
      <c r="F4140"/>
    </row>
    <row r="4141" spans="6:6" outlineLevel="1">
      <c r="F4141"/>
    </row>
    <row r="4142" spans="6:6" outlineLevel="1">
      <c r="F4142"/>
    </row>
    <row r="4143" spans="6:6" outlineLevel="1">
      <c r="F4143"/>
    </row>
    <row r="4144" spans="6:6" outlineLevel="1">
      <c r="F4144"/>
    </row>
    <row r="4145" spans="6:6" outlineLevel="1">
      <c r="F4145"/>
    </row>
    <row r="4146" spans="6:6" outlineLevel="1">
      <c r="F4146"/>
    </row>
    <row r="4147" spans="6:6" outlineLevel="1">
      <c r="F4147"/>
    </row>
    <row r="4148" spans="6:6" outlineLevel="1">
      <c r="F4148"/>
    </row>
    <row r="4149" spans="6:6" outlineLevel="1">
      <c r="F4149"/>
    </row>
    <row r="4150" spans="6:6" outlineLevel="1">
      <c r="F4150"/>
    </row>
    <row r="4151" spans="6:6" outlineLevel="1">
      <c r="F4151"/>
    </row>
    <row r="4152" spans="6:6" outlineLevel="1">
      <c r="F4152"/>
    </row>
    <row r="4153" spans="6:6" outlineLevel="1">
      <c r="F4153"/>
    </row>
    <row r="4154" spans="6:6" outlineLevel="1">
      <c r="F4154"/>
    </row>
    <row r="4155" spans="6:6" outlineLevel="1">
      <c r="F4155"/>
    </row>
    <row r="4156" spans="6:6" outlineLevel="1">
      <c r="F4156"/>
    </row>
    <row r="4157" spans="6:6" outlineLevel="1">
      <c r="F4157"/>
    </row>
    <row r="4158" spans="6:6" outlineLevel="1">
      <c r="F4158"/>
    </row>
    <row r="4159" spans="6:6" outlineLevel="1">
      <c r="F4159"/>
    </row>
    <row r="4160" spans="6:6" outlineLevel="1">
      <c r="F4160"/>
    </row>
    <row r="4161" spans="6:6" outlineLevel="1">
      <c r="F4161"/>
    </row>
    <row r="4162" spans="6:6" outlineLevel="1">
      <c r="F4162"/>
    </row>
    <row r="4163" spans="6:6" outlineLevel="1">
      <c r="F4163"/>
    </row>
    <row r="4164" spans="6:6" outlineLevel="1">
      <c r="F4164"/>
    </row>
    <row r="4165" spans="6:6" outlineLevel="1">
      <c r="F4165"/>
    </row>
    <row r="4166" spans="6:6" outlineLevel="1">
      <c r="F4166"/>
    </row>
    <row r="4167" spans="6:6" outlineLevel="1">
      <c r="F4167"/>
    </row>
    <row r="4168" spans="6:6" outlineLevel="1">
      <c r="F4168"/>
    </row>
    <row r="4169" spans="6:6" outlineLevel="1">
      <c r="F4169"/>
    </row>
    <row r="4170" spans="6:6" outlineLevel="1">
      <c r="F4170"/>
    </row>
    <row r="4171" spans="6:6" outlineLevel="1">
      <c r="F4171"/>
    </row>
    <row r="4172" spans="6:6" outlineLevel="1">
      <c r="F4172"/>
    </row>
    <row r="4173" spans="6:6" outlineLevel="1">
      <c r="F4173"/>
    </row>
    <row r="4174" spans="6:6" outlineLevel="1">
      <c r="F4174"/>
    </row>
    <row r="4175" spans="6:6" outlineLevel="1">
      <c r="F4175"/>
    </row>
    <row r="4176" spans="6:6" outlineLevel="1">
      <c r="F4176"/>
    </row>
    <row r="4177" spans="6:6" outlineLevel="1">
      <c r="F4177"/>
    </row>
    <row r="4178" spans="6:6" outlineLevel="1">
      <c r="F4178"/>
    </row>
    <row r="4179" spans="6:6" outlineLevel="1">
      <c r="F4179"/>
    </row>
    <row r="4180" spans="6:6" outlineLevel="1">
      <c r="F4180"/>
    </row>
    <row r="4181" spans="6:6" outlineLevel="1">
      <c r="F4181"/>
    </row>
    <row r="4182" spans="6:6" outlineLevel="1">
      <c r="F4182"/>
    </row>
    <row r="4183" spans="6:6" outlineLevel="1">
      <c r="F4183"/>
    </row>
    <row r="4184" spans="6:6" outlineLevel="1">
      <c r="F4184"/>
    </row>
    <row r="4185" spans="6:6" outlineLevel="1">
      <c r="F4185"/>
    </row>
    <row r="4186" spans="6:6" outlineLevel="1">
      <c r="F4186"/>
    </row>
    <row r="4187" spans="6:6" outlineLevel="1">
      <c r="F4187"/>
    </row>
    <row r="4188" spans="6:6" outlineLevel="1">
      <c r="F4188"/>
    </row>
    <row r="4189" spans="6:6" outlineLevel="1">
      <c r="F4189"/>
    </row>
    <row r="4190" spans="6:6" outlineLevel="1">
      <c r="F4190"/>
    </row>
    <row r="4191" spans="6:6" outlineLevel="1">
      <c r="F4191"/>
    </row>
    <row r="4192" spans="6:6" outlineLevel="1">
      <c r="F4192"/>
    </row>
    <row r="4193" spans="6:6" outlineLevel="1">
      <c r="F4193"/>
    </row>
    <row r="4194" spans="6:6" outlineLevel="1">
      <c r="F4194"/>
    </row>
    <row r="4195" spans="6:6" outlineLevel="1">
      <c r="F4195"/>
    </row>
    <row r="4196" spans="6:6" outlineLevel="1">
      <c r="F4196"/>
    </row>
    <row r="4197" spans="6:6" outlineLevel="1">
      <c r="F4197"/>
    </row>
    <row r="4198" spans="6:6" outlineLevel="1">
      <c r="F4198"/>
    </row>
    <row r="4199" spans="6:6" outlineLevel="1">
      <c r="F4199"/>
    </row>
    <row r="4200" spans="6:6" outlineLevel="1">
      <c r="F4200"/>
    </row>
    <row r="4201" spans="6:6" outlineLevel="1">
      <c r="F4201"/>
    </row>
    <row r="4202" spans="6:6" outlineLevel="1">
      <c r="F4202"/>
    </row>
    <row r="4203" spans="6:6" outlineLevel="1">
      <c r="F4203"/>
    </row>
    <row r="4204" spans="6:6" outlineLevel="1">
      <c r="F4204"/>
    </row>
    <row r="4205" spans="6:6" outlineLevel="1">
      <c r="F4205"/>
    </row>
    <row r="4206" spans="6:6" outlineLevel="1">
      <c r="F4206"/>
    </row>
    <row r="4207" spans="6:6" outlineLevel="1">
      <c r="F4207"/>
    </row>
    <row r="4208" spans="6:6" outlineLevel="1">
      <c r="F4208"/>
    </row>
    <row r="4209" spans="6:6" outlineLevel="1">
      <c r="F4209"/>
    </row>
    <row r="4210" spans="6:6" outlineLevel="1">
      <c r="F4210"/>
    </row>
    <row r="4211" spans="6:6" outlineLevel="1">
      <c r="F4211"/>
    </row>
    <row r="4212" spans="6:6" outlineLevel="1">
      <c r="F4212"/>
    </row>
    <row r="4213" spans="6:6" outlineLevel="1">
      <c r="F4213"/>
    </row>
    <row r="4214" spans="6:6" outlineLevel="1">
      <c r="F4214"/>
    </row>
    <row r="4215" spans="6:6" outlineLevel="1">
      <c r="F4215"/>
    </row>
    <row r="4216" spans="6:6" outlineLevel="1">
      <c r="F4216"/>
    </row>
    <row r="4217" spans="6:6" outlineLevel="1">
      <c r="F4217"/>
    </row>
    <row r="4218" spans="6:6" outlineLevel="1">
      <c r="F4218"/>
    </row>
    <row r="4219" spans="6:6" outlineLevel="1">
      <c r="F4219"/>
    </row>
    <row r="4220" spans="6:6" outlineLevel="1">
      <c r="F4220"/>
    </row>
    <row r="4221" spans="6:6" outlineLevel="1">
      <c r="F4221"/>
    </row>
    <row r="4222" spans="6:6" outlineLevel="1">
      <c r="F4222"/>
    </row>
    <row r="4223" spans="6:6" outlineLevel="1">
      <c r="F4223"/>
    </row>
    <row r="4224" spans="6:6" outlineLevel="1">
      <c r="F4224"/>
    </row>
    <row r="4225" spans="6:6" outlineLevel="1">
      <c r="F4225"/>
    </row>
    <row r="4226" spans="6:6" outlineLevel="1">
      <c r="F4226"/>
    </row>
    <row r="4227" spans="6:6" outlineLevel="1">
      <c r="F4227"/>
    </row>
    <row r="4228" spans="6:6" outlineLevel="1">
      <c r="F4228"/>
    </row>
    <row r="4229" spans="6:6" outlineLevel="1">
      <c r="F4229"/>
    </row>
    <row r="4230" spans="6:6" outlineLevel="1">
      <c r="F4230"/>
    </row>
    <row r="4231" spans="6:6" outlineLevel="1">
      <c r="F4231"/>
    </row>
    <row r="4232" spans="6:6" outlineLevel="1">
      <c r="F4232"/>
    </row>
    <row r="4233" spans="6:6" outlineLevel="1">
      <c r="F4233"/>
    </row>
    <row r="4234" spans="6:6" outlineLevel="1">
      <c r="F4234"/>
    </row>
    <row r="4235" spans="6:6" outlineLevel="1">
      <c r="F4235"/>
    </row>
    <row r="4236" spans="6:6" outlineLevel="1">
      <c r="F4236"/>
    </row>
    <row r="4237" spans="6:6" outlineLevel="1">
      <c r="F4237"/>
    </row>
    <row r="4238" spans="6:6" outlineLevel="1">
      <c r="F4238"/>
    </row>
    <row r="4239" spans="6:6" outlineLevel="1">
      <c r="F4239"/>
    </row>
    <row r="4240" spans="6:6" outlineLevel="1">
      <c r="F4240"/>
    </row>
    <row r="4241" spans="6:6" outlineLevel="1">
      <c r="F4241"/>
    </row>
    <row r="4242" spans="6:6" outlineLevel="1">
      <c r="F4242"/>
    </row>
    <row r="4243" spans="6:6" outlineLevel="1">
      <c r="F4243"/>
    </row>
    <row r="4244" spans="6:6" outlineLevel="1">
      <c r="F4244"/>
    </row>
    <row r="4245" spans="6:6" outlineLevel="1">
      <c r="F4245"/>
    </row>
    <row r="4246" spans="6:6" outlineLevel="1">
      <c r="F4246"/>
    </row>
    <row r="4247" spans="6:6" outlineLevel="1">
      <c r="F4247"/>
    </row>
    <row r="4248" spans="6:6" outlineLevel="1">
      <c r="F4248"/>
    </row>
    <row r="4249" spans="6:6" outlineLevel="1">
      <c r="F4249"/>
    </row>
    <row r="4250" spans="6:6" outlineLevel="1">
      <c r="F4250"/>
    </row>
    <row r="4251" spans="6:6" outlineLevel="1">
      <c r="F4251"/>
    </row>
    <row r="4252" spans="6:6" outlineLevel="1">
      <c r="F4252"/>
    </row>
    <row r="4253" spans="6:6" outlineLevel="1">
      <c r="F4253"/>
    </row>
    <row r="4254" spans="6:6" outlineLevel="1">
      <c r="F4254"/>
    </row>
    <row r="4255" spans="6:6" outlineLevel="1">
      <c r="F4255"/>
    </row>
    <row r="4256" spans="6:6" outlineLevel="1">
      <c r="F4256"/>
    </row>
    <row r="4257" spans="6:6" outlineLevel="1">
      <c r="F4257"/>
    </row>
    <row r="4258" spans="6:6" outlineLevel="1">
      <c r="F4258"/>
    </row>
    <row r="4259" spans="6:6" outlineLevel="1">
      <c r="F4259"/>
    </row>
    <row r="4260" spans="6:6" outlineLevel="1">
      <c r="F4260"/>
    </row>
    <row r="4261" spans="6:6" outlineLevel="1">
      <c r="F4261"/>
    </row>
    <row r="4262" spans="6:6" outlineLevel="1">
      <c r="F4262"/>
    </row>
    <row r="4263" spans="6:6" outlineLevel="1">
      <c r="F4263"/>
    </row>
    <row r="4264" spans="6:6" outlineLevel="1">
      <c r="F4264"/>
    </row>
    <row r="4265" spans="6:6" outlineLevel="1">
      <c r="F4265"/>
    </row>
    <row r="4266" spans="6:6" outlineLevel="1">
      <c r="F4266"/>
    </row>
    <row r="4267" spans="6:6" outlineLevel="1">
      <c r="F4267"/>
    </row>
    <row r="4268" spans="6:6" outlineLevel="1">
      <c r="F4268"/>
    </row>
    <row r="4269" spans="6:6" outlineLevel="1">
      <c r="F4269"/>
    </row>
    <row r="4270" spans="6:6" outlineLevel="1">
      <c r="F4270"/>
    </row>
    <row r="4271" spans="6:6" outlineLevel="1">
      <c r="F4271"/>
    </row>
    <row r="4272" spans="6:6" outlineLevel="1">
      <c r="F4272"/>
    </row>
    <row r="4273" spans="6:6" outlineLevel="1">
      <c r="F4273"/>
    </row>
    <row r="4274" spans="6:6" outlineLevel="1">
      <c r="F4274"/>
    </row>
    <row r="4275" spans="6:6" outlineLevel="1">
      <c r="F4275"/>
    </row>
    <row r="4276" spans="6:6" outlineLevel="1">
      <c r="F4276"/>
    </row>
    <row r="4277" spans="6:6" outlineLevel="1">
      <c r="F4277"/>
    </row>
    <row r="4278" spans="6:6" outlineLevel="1">
      <c r="F4278"/>
    </row>
    <row r="4279" spans="6:6" outlineLevel="1">
      <c r="F4279"/>
    </row>
    <row r="4280" spans="6:6" outlineLevel="1">
      <c r="F4280"/>
    </row>
    <row r="4281" spans="6:6" outlineLevel="1">
      <c r="F4281"/>
    </row>
    <row r="4282" spans="6:6" outlineLevel="1">
      <c r="F4282"/>
    </row>
    <row r="4283" spans="6:6" outlineLevel="1">
      <c r="F4283"/>
    </row>
    <row r="4284" spans="6:6" outlineLevel="1">
      <c r="F4284"/>
    </row>
    <row r="4285" spans="6:6" outlineLevel="1">
      <c r="F4285"/>
    </row>
    <row r="4286" spans="6:6" outlineLevel="1">
      <c r="F4286"/>
    </row>
    <row r="4287" spans="6:6" outlineLevel="1">
      <c r="F4287"/>
    </row>
    <row r="4288" spans="6:6" outlineLevel="1">
      <c r="F4288"/>
    </row>
    <row r="4289" spans="6:6" outlineLevel="1">
      <c r="F4289"/>
    </row>
    <row r="4290" spans="6:6" outlineLevel="1">
      <c r="F4290"/>
    </row>
    <row r="4291" spans="6:6" outlineLevel="1">
      <c r="F4291"/>
    </row>
    <row r="4292" spans="6:6" outlineLevel="1">
      <c r="F4292"/>
    </row>
    <row r="4293" spans="6:6" outlineLevel="1">
      <c r="F4293"/>
    </row>
    <row r="4294" spans="6:6" outlineLevel="1">
      <c r="F4294"/>
    </row>
    <row r="4295" spans="6:6" outlineLevel="1">
      <c r="F4295"/>
    </row>
    <row r="4296" spans="6:6" outlineLevel="1">
      <c r="F4296"/>
    </row>
    <row r="4297" spans="6:6" outlineLevel="1">
      <c r="F4297"/>
    </row>
    <row r="4298" spans="6:6" outlineLevel="1">
      <c r="F4298"/>
    </row>
    <row r="4299" spans="6:6" outlineLevel="1">
      <c r="F4299"/>
    </row>
    <row r="4300" spans="6:6" outlineLevel="1">
      <c r="F4300"/>
    </row>
    <row r="4301" spans="6:6" outlineLevel="1">
      <c r="F4301"/>
    </row>
    <row r="4302" spans="6:6" outlineLevel="1">
      <c r="F4302"/>
    </row>
    <row r="4303" spans="6:6" outlineLevel="1">
      <c r="F4303"/>
    </row>
    <row r="4304" spans="6:6" outlineLevel="1">
      <c r="F4304"/>
    </row>
    <row r="4305" spans="6:6" outlineLevel="1">
      <c r="F4305"/>
    </row>
    <row r="4306" spans="6:6" outlineLevel="1">
      <c r="F4306"/>
    </row>
    <row r="4307" spans="6:6" outlineLevel="1">
      <c r="F4307"/>
    </row>
    <row r="4308" spans="6:6" outlineLevel="1">
      <c r="F4308"/>
    </row>
    <row r="4309" spans="6:6" outlineLevel="1">
      <c r="F4309"/>
    </row>
    <row r="4310" spans="6:6" outlineLevel="1">
      <c r="F4310"/>
    </row>
    <row r="4311" spans="6:6" outlineLevel="1">
      <c r="F4311"/>
    </row>
    <row r="4312" spans="6:6" outlineLevel="1">
      <c r="F4312"/>
    </row>
    <row r="4313" spans="6:6" outlineLevel="1">
      <c r="F4313"/>
    </row>
    <row r="4314" spans="6:6" outlineLevel="1">
      <c r="F4314"/>
    </row>
    <row r="4315" spans="6:6" outlineLevel="1">
      <c r="F4315"/>
    </row>
    <row r="4316" spans="6:6" outlineLevel="1">
      <c r="F4316"/>
    </row>
    <row r="4317" spans="6:6" outlineLevel="1">
      <c r="F4317"/>
    </row>
    <row r="4318" spans="6:6" outlineLevel="1">
      <c r="F4318"/>
    </row>
    <row r="4319" spans="6:6" outlineLevel="1">
      <c r="F4319"/>
    </row>
    <row r="4320" spans="6:6" outlineLevel="1">
      <c r="F4320"/>
    </row>
    <row r="4321" spans="6:6" outlineLevel="1">
      <c r="F4321"/>
    </row>
    <row r="4322" spans="6:6" outlineLevel="1">
      <c r="F4322"/>
    </row>
    <row r="4323" spans="6:6" outlineLevel="1">
      <c r="F4323"/>
    </row>
    <row r="4324" spans="6:6" outlineLevel="1">
      <c r="F4324"/>
    </row>
    <row r="4325" spans="6:6" outlineLevel="1">
      <c r="F4325"/>
    </row>
    <row r="4326" spans="6:6" outlineLevel="1">
      <c r="F4326"/>
    </row>
    <row r="4327" spans="6:6" outlineLevel="1">
      <c r="F4327"/>
    </row>
    <row r="4328" spans="6:6" outlineLevel="1">
      <c r="F4328"/>
    </row>
    <row r="4329" spans="6:6" outlineLevel="1">
      <c r="F4329"/>
    </row>
    <row r="4330" spans="6:6" outlineLevel="1">
      <c r="F4330"/>
    </row>
    <row r="4331" spans="6:6" outlineLevel="1">
      <c r="F4331"/>
    </row>
    <row r="4332" spans="6:6" outlineLevel="1">
      <c r="F4332"/>
    </row>
    <row r="4333" spans="6:6" outlineLevel="1">
      <c r="F4333"/>
    </row>
    <row r="4334" spans="6:6" outlineLevel="1">
      <c r="F4334"/>
    </row>
    <row r="4335" spans="6:6" outlineLevel="1">
      <c r="F4335"/>
    </row>
    <row r="4336" spans="6:6" outlineLevel="1">
      <c r="F4336"/>
    </row>
    <row r="4337" spans="6:6" outlineLevel="1">
      <c r="F4337"/>
    </row>
    <row r="4338" spans="6:6" outlineLevel="1">
      <c r="F4338"/>
    </row>
    <row r="4339" spans="6:6" outlineLevel="1">
      <c r="F4339"/>
    </row>
    <row r="4340" spans="6:6" outlineLevel="1">
      <c r="F4340"/>
    </row>
    <row r="4341" spans="6:6" outlineLevel="1">
      <c r="F4341"/>
    </row>
    <row r="4342" spans="6:6" outlineLevel="1">
      <c r="F4342"/>
    </row>
    <row r="4343" spans="6:6" outlineLevel="1">
      <c r="F4343"/>
    </row>
    <row r="4344" spans="6:6" outlineLevel="1">
      <c r="F4344"/>
    </row>
    <row r="4345" spans="6:6" outlineLevel="1">
      <c r="F4345"/>
    </row>
    <row r="4346" spans="6:6" outlineLevel="1">
      <c r="F4346"/>
    </row>
    <row r="4347" spans="6:6" outlineLevel="1">
      <c r="F4347"/>
    </row>
    <row r="4348" spans="6:6" outlineLevel="1">
      <c r="F4348"/>
    </row>
    <row r="4349" spans="6:6" outlineLevel="1">
      <c r="F4349"/>
    </row>
    <row r="4350" spans="6:6" outlineLevel="1">
      <c r="F4350"/>
    </row>
    <row r="4351" spans="6:6" outlineLevel="1">
      <c r="F4351"/>
    </row>
    <row r="4352" spans="6:6" outlineLevel="1">
      <c r="F4352"/>
    </row>
    <row r="4353" spans="6:6" outlineLevel="1">
      <c r="F4353"/>
    </row>
    <row r="4354" spans="6:6" outlineLevel="1">
      <c r="F4354"/>
    </row>
    <row r="4355" spans="6:6" outlineLevel="1">
      <c r="F4355"/>
    </row>
    <row r="4356" spans="6:6" outlineLevel="1">
      <c r="F4356"/>
    </row>
    <row r="4357" spans="6:6" outlineLevel="1">
      <c r="F4357"/>
    </row>
    <row r="4358" spans="6:6" outlineLevel="1">
      <c r="F4358"/>
    </row>
    <row r="4359" spans="6:6" outlineLevel="1">
      <c r="F4359"/>
    </row>
    <row r="4360" spans="6:6" outlineLevel="1">
      <c r="F4360"/>
    </row>
    <row r="4361" spans="6:6" outlineLevel="1">
      <c r="F4361"/>
    </row>
    <row r="4362" spans="6:6" outlineLevel="1">
      <c r="F4362"/>
    </row>
    <row r="4363" spans="6:6" outlineLevel="1">
      <c r="F4363"/>
    </row>
    <row r="4364" spans="6:6" outlineLevel="1">
      <c r="F4364"/>
    </row>
    <row r="4365" spans="6:6" outlineLevel="1">
      <c r="F4365"/>
    </row>
    <row r="4366" spans="6:6" outlineLevel="1">
      <c r="F4366"/>
    </row>
    <row r="4367" spans="6:6" outlineLevel="1">
      <c r="F4367"/>
    </row>
    <row r="4368" spans="6:6">
      <c r="F4368"/>
    </row>
    <row r="4369" spans="6:6" outlineLevel="1">
      <c r="F4369"/>
    </row>
    <row r="4370" spans="6:6" outlineLevel="1">
      <c r="F4370"/>
    </row>
    <row r="4371" spans="6:6" outlineLevel="1">
      <c r="F4371"/>
    </row>
    <row r="4372" spans="6:6" outlineLevel="1">
      <c r="F4372"/>
    </row>
    <row r="4373" spans="6:6" outlineLevel="1">
      <c r="F4373"/>
    </row>
    <row r="4374" spans="6:6" outlineLevel="1">
      <c r="F4374"/>
    </row>
    <row r="4375" spans="6:6" outlineLevel="1">
      <c r="F4375"/>
    </row>
    <row r="4376" spans="6:6" outlineLevel="1">
      <c r="F4376"/>
    </row>
    <row r="4377" spans="6:6" outlineLevel="1">
      <c r="F4377"/>
    </row>
    <row r="4378" spans="6:6" outlineLevel="1">
      <c r="F4378"/>
    </row>
    <row r="4379" spans="6:6" outlineLevel="1">
      <c r="F4379"/>
    </row>
    <row r="4380" spans="6:6" outlineLevel="1">
      <c r="F4380"/>
    </row>
    <row r="4381" spans="6:6" outlineLevel="1">
      <c r="F4381"/>
    </row>
    <row r="4382" spans="6:6" outlineLevel="1">
      <c r="F4382"/>
    </row>
    <row r="4383" spans="6:6" outlineLevel="1">
      <c r="F4383"/>
    </row>
    <row r="4384" spans="6:6" outlineLevel="1">
      <c r="F4384"/>
    </row>
    <row r="4385" spans="6:6" outlineLevel="1">
      <c r="F4385"/>
    </row>
    <row r="4386" spans="6:6" outlineLevel="1">
      <c r="F4386"/>
    </row>
    <row r="4387" spans="6:6" outlineLevel="1">
      <c r="F4387"/>
    </row>
    <row r="4388" spans="6:6" outlineLevel="1">
      <c r="F4388"/>
    </row>
    <row r="4389" spans="6:6" outlineLevel="1">
      <c r="F4389"/>
    </row>
    <row r="4390" spans="6:6" outlineLevel="1">
      <c r="F4390"/>
    </row>
    <row r="4391" spans="6:6" outlineLevel="1">
      <c r="F4391"/>
    </row>
    <row r="4392" spans="6:6" outlineLevel="1">
      <c r="F4392"/>
    </row>
    <row r="4393" spans="6:6" outlineLevel="1">
      <c r="F4393"/>
    </row>
    <row r="4394" spans="6:6" outlineLevel="1">
      <c r="F4394"/>
    </row>
    <row r="4395" spans="6:6" outlineLevel="1">
      <c r="F4395"/>
    </row>
    <row r="4396" spans="6:6" outlineLevel="1">
      <c r="F4396"/>
    </row>
    <row r="4397" spans="6:6" outlineLevel="1">
      <c r="F4397"/>
    </row>
    <row r="4398" spans="6:6" outlineLevel="1">
      <c r="F4398"/>
    </row>
    <row r="4399" spans="6:6" outlineLevel="1">
      <c r="F4399"/>
    </row>
    <row r="4400" spans="6:6" outlineLevel="1">
      <c r="F4400"/>
    </row>
    <row r="4401" spans="6:6" outlineLevel="1">
      <c r="F4401"/>
    </row>
    <row r="4402" spans="6:6" outlineLevel="1">
      <c r="F4402"/>
    </row>
    <row r="4403" spans="6:6" outlineLevel="1">
      <c r="F4403"/>
    </row>
    <row r="4404" spans="6:6" outlineLevel="1">
      <c r="F4404"/>
    </row>
    <row r="4405" spans="6:6" outlineLevel="1">
      <c r="F4405"/>
    </row>
    <row r="4406" spans="6:6" outlineLevel="1">
      <c r="F4406"/>
    </row>
    <row r="4407" spans="6:6" outlineLevel="1">
      <c r="F4407"/>
    </row>
    <row r="4408" spans="6:6" outlineLevel="1">
      <c r="F4408"/>
    </row>
    <row r="4409" spans="6:6" outlineLevel="1">
      <c r="F4409"/>
    </row>
    <row r="4410" spans="6:6" outlineLevel="1">
      <c r="F4410"/>
    </row>
    <row r="4411" spans="6:6" outlineLevel="1">
      <c r="F4411"/>
    </row>
    <row r="4412" spans="6:6" outlineLevel="1">
      <c r="F4412"/>
    </row>
    <row r="4413" spans="6:6" outlineLevel="1">
      <c r="F4413"/>
    </row>
    <row r="4414" spans="6:6" outlineLevel="1">
      <c r="F4414"/>
    </row>
    <row r="4415" spans="6:6" outlineLevel="1">
      <c r="F4415"/>
    </row>
    <row r="4416" spans="6:6" outlineLevel="1">
      <c r="F4416"/>
    </row>
    <row r="4417" spans="6:6" outlineLevel="1">
      <c r="F4417"/>
    </row>
    <row r="4418" spans="6:6" outlineLevel="1">
      <c r="F4418"/>
    </row>
    <row r="4419" spans="6:6" outlineLevel="1">
      <c r="F4419"/>
    </row>
    <row r="4420" spans="6:6">
      <c r="F4420"/>
    </row>
    <row r="4421" spans="6:6" outlineLevel="1">
      <c r="F4421"/>
    </row>
    <row r="4422" spans="6:6" outlineLevel="1">
      <c r="F4422"/>
    </row>
    <row r="4423" spans="6:6" outlineLevel="1">
      <c r="F4423"/>
    </row>
    <row r="4424" spans="6:6" outlineLevel="1">
      <c r="F4424"/>
    </row>
    <row r="4425" spans="6:6" outlineLevel="1">
      <c r="F4425"/>
    </row>
    <row r="4426" spans="6:6" outlineLevel="1">
      <c r="F4426"/>
    </row>
    <row r="4427" spans="6:6" outlineLevel="1">
      <c r="F4427"/>
    </row>
    <row r="4428" spans="6:6" outlineLevel="1">
      <c r="F4428"/>
    </row>
    <row r="4429" spans="6:6" outlineLevel="1">
      <c r="F4429"/>
    </row>
    <row r="4430" spans="6:6" outlineLevel="1">
      <c r="F4430"/>
    </row>
    <row r="4431" spans="6:6">
      <c r="F4431"/>
    </row>
    <row r="4432" spans="6:6" outlineLevel="1">
      <c r="F4432"/>
    </row>
    <row r="4433" spans="6:6" outlineLevel="1">
      <c r="F4433"/>
    </row>
    <row r="4434" spans="6:6" outlineLevel="1">
      <c r="F4434"/>
    </row>
    <row r="4435" spans="6:6" outlineLevel="1">
      <c r="F4435"/>
    </row>
    <row r="4436" spans="6:6" outlineLevel="1">
      <c r="F4436"/>
    </row>
    <row r="4437" spans="6:6" outlineLevel="1">
      <c r="F4437"/>
    </row>
    <row r="4438" spans="6:6" outlineLevel="1">
      <c r="F4438"/>
    </row>
    <row r="4439" spans="6:6" outlineLevel="1">
      <c r="F4439"/>
    </row>
    <row r="4440" spans="6:6" outlineLevel="1">
      <c r="F4440"/>
    </row>
    <row r="4441" spans="6:6" outlineLevel="1">
      <c r="F4441"/>
    </row>
    <row r="4442" spans="6:6" outlineLevel="1">
      <c r="F4442"/>
    </row>
    <row r="4443" spans="6:6" outlineLevel="1">
      <c r="F4443"/>
    </row>
    <row r="4444" spans="6:6" outlineLevel="1">
      <c r="F4444"/>
    </row>
    <row r="4445" spans="6:6" outlineLevel="1">
      <c r="F4445"/>
    </row>
    <row r="4446" spans="6:6" outlineLevel="1">
      <c r="F4446"/>
    </row>
    <row r="4447" spans="6:6" outlineLevel="1">
      <c r="F4447"/>
    </row>
    <row r="4448" spans="6:6" outlineLevel="1">
      <c r="F4448"/>
    </row>
    <row r="4449" spans="6:6" outlineLevel="1">
      <c r="F4449"/>
    </row>
    <row r="4450" spans="6:6" outlineLevel="1">
      <c r="F4450"/>
    </row>
    <row r="4451" spans="6:6" outlineLevel="1">
      <c r="F4451"/>
    </row>
    <row r="4452" spans="6:6" outlineLevel="1">
      <c r="F4452"/>
    </row>
    <row r="4453" spans="6:6" outlineLevel="1">
      <c r="F4453"/>
    </row>
    <row r="4454" spans="6:6" outlineLevel="1">
      <c r="F4454"/>
    </row>
    <row r="4455" spans="6:6" outlineLevel="1">
      <c r="F4455"/>
    </row>
    <row r="4456" spans="6:6" outlineLevel="1">
      <c r="F4456"/>
    </row>
    <row r="4457" spans="6:6" outlineLevel="1">
      <c r="F4457"/>
    </row>
    <row r="4458" spans="6:6" outlineLevel="1">
      <c r="F4458"/>
    </row>
    <row r="4459" spans="6:6" outlineLevel="1">
      <c r="F4459"/>
    </row>
    <row r="4460" spans="6:6" outlineLevel="1">
      <c r="F4460"/>
    </row>
    <row r="4461" spans="6:6" outlineLevel="1">
      <c r="F4461"/>
    </row>
    <row r="4462" spans="6:6" outlineLevel="1">
      <c r="F4462"/>
    </row>
    <row r="4463" spans="6:6" outlineLevel="1">
      <c r="F4463"/>
    </row>
    <row r="4464" spans="6:6" outlineLevel="1">
      <c r="F4464"/>
    </row>
    <row r="4465" spans="6:6" outlineLevel="1">
      <c r="F4465"/>
    </row>
    <row r="4466" spans="6:6" outlineLevel="1">
      <c r="F4466"/>
    </row>
    <row r="4467" spans="6:6" outlineLevel="1">
      <c r="F4467"/>
    </row>
    <row r="4468" spans="6:6" outlineLevel="1">
      <c r="F4468"/>
    </row>
    <row r="4469" spans="6:6" outlineLevel="1">
      <c r="F4469"/>
    </row>
    <row r="4470" spans="6:6" outlineLevel="1">
      <c r="F4470"/>
    </row>
    <row r="4471" spans="6:6" outlineLevel="1">
      <c r="F4471"/>
    </row>
    <row r="4472" spans="6:6" outlineLevel="1">
      <c r="F4472"/>
    </row>
    <row r="4473" spans="6:6" outlineLevel="1">
      <c r="F4473"/>
    </row>
    <row r="4474" spans="6:6" outlineLevel="1">
      <c r="F4474"/>
    </row>
    <row r="4475" spans="6:6" outlineLevel="1">
      <c r="F4475"/>
    </row>
    <row r="4476" spans="6:6" outlineLevel="1">
      <c r="F4476"/>
    </row>
    <row r="4477" spans="6:6" outlineLevel="1">
      <c r="F4477"/>
    </row>
    <row r="4478" spans="6:6" outlineLevel="1">
      <c r="F4478"/>
    </row>
    <row r="4479" spans="6:6" outlineLevel="1">
      <c r="F4479"/>
    </row>
    <row r="4480" spans="6:6" outlineLevel="1">
      <c r="F4480"/>
    </row>
    <row r="4481" spans="6:6" outlineLevel="1">
      <c r="F4481"/>
    </row>
    <row r="4482" spans="6:6" outlineLevel="1">
      <c r="F4482"/>
    </row>
    <row r="4483" spans="6:6" outlineLevel="1">
      <c r="F4483"/>
    </row>
    <row r="4484" spans="6:6" outlineLevel="1">
      <c r="F4484"/>
    </row>
    <row r="4485" spans="6:6" outlineLevel="1">
      <c r="F4485"/>
    </row>
    <row r="4486" spans="6:6" outlineLevel="1">
      <c r="F4486"/>
    </row>
    <row r="4487" spans="6:6" outlineLevel="1">
      <c r="F4487"/>
    </row>
    <row r="4488" spans="6:6" outlineLevel="1">
      <c r="F4488"/>
    </row>
    <row r="4489" spans="6:6" outlineLevel="1">
      <c r="F4489"/>
    </row>
    <row r="4490" spans="6:6" outlineLevel="1">
      <c r="F4490"/>
    </row>
    <row r="4491" spans="6:6" outlineLevel="1">
      <c r="F4491"/>
    </row>
    <row r="4492" spans="6:6" outlineLevel="1">
      <c r="F4492"/>
    </row>
    <row r="4493" spans="6:6" outlineLevel="1">
      <c r="F4493"/>
    </row>
    <row r="4494" spans="6:6" outlineLevel="1">
      <c r="F4494"/>
    </row>
    <row r="4495" spans="6:6" outlineLevel="1">
      <c r="F4495"/>
    </row>
    <row r="4496" spans="6:6" outlineLevel="1">
      <c r="F4496"/>
    </row>
    <row r="4497" spans="6:6" outlineLevel="1">
      <c r="F4497"/>
    </row>
    <row r="4498" spans="6:6" outlineLevel="1">
      <c r="F4498"/>
    </row>
    <row r="4499" spans="6:6" outlineLevel="1">
      <c r="F4499"/>
    </row>
    <row r="4500" spans="6:6" outlineLevel="1">
      <c r="F4500"/>
    </row>
    <row r="4501" spans="6:6" outlineLevel="1">
      <c r="F4501"/>
    </row>
    <row r="4502" spans="6:6" outlineLevel="1">
      <c r="F4502"/>
    </row>
    <row r="4503" spans="6:6" outlineLevel="1">
      <c r="F4503"/>
    </row>
    <row r="4504" spans="6:6" outlineLevel="1">
      <c r="F4504"/>
    </row>
    <row r="4505" spans="6:6" outlineLevel="1">
      <c r="F4505"/>
    </row>
    <row r="4506" spans="6:6" outlineLevel="1">
      <c r="F4506"/>
    </row>
    <row r="4507" spans="6:6" outlineLevel="1">
      <c r="F4507"/>
    </row>
    <row r="4508" spans="6:6" outlineLevel="1">
      <c r="F4508"/>
    </row>
    <row r="4509" spans="6:6" outlineLevel="1">
      <c r="F4509"/>
    </row>
    <row r="4510" spans="6:6" outlineLevel="1">
      <c r="F4510"/>
    </row>
    <row r="4511" spans="6:6" outlineLevel="1">
      <c r="F4511"/>
    </row>
    <row r="4512" spans="6:6" outlineLevel="1">
      <c r="F4512"/>
    </row>
    <row r="4513" spans="6:6" outlineLevel="1">
      <c r="F4513"/>
    </row>
    <row r="4514" spans="6:6" outlineLevel="1">
      <c r="F4514"/>
    </row>
    <row r="4515" spans="6:6" outlineLevel="1">
      <c r="F4515"/>
    </row>
    <row r="4516" spans="6:6" outlineLevel="1">
      <c r="F4516"/>
    </row>
    <row r="4517" spans="6:6" outlineLevel="1">
      <c r="F4517"/>
    </row>
    <row r="4518" spans="6:6" outlineLevel="1">
      <c r="F4518"/>
    </row>
    <row r="4519" spans="6:6" outlineLevel="1">
      <c r="F4519"/>
    </row>
    <row r="4520" spans="6:6" outlineLevel="1">
      <c r="F4520"/>
    </row>
    <row r="4521" spans="6:6" outlineLevel="1">
      <c r="F4521"/>
    </row>
    <row r="4522" spans="6:6" outlineLevel="1">
      <c r="F4522"/>
    </row>
    <row r="4523" spans="6:6" outlineLevel="1">
      <c r="F4523"/>
    </row>
    <row r="4524" spans="6:6" outlineLevel="1">
      <c r="F4524"/>
    </row>
    <row r="4525" spans="6:6" outlineLevel="1">
      <c r="F4525"/>
    </row>
    <row r="4526" spans="6:6" outlineLevel="1">
      <c r="F4526"/>
    </row>
    <row r="4527" spans="6:6" outlineLevel="1">
      <c r="F4527"/>
    </row>
    <row r="4528" spans="6:6" outlineLevel="1">
      <c r="F4528"/>
    </row>
    <row r="4529" spans="6:6" outlineLevel="1">
      <c r="F4529"/>
    </row>
    <row r="4530" spans="6:6" outlineLevel="1">
      <c r="F4530"/>
    </row>
    <row r="4531" spans="6:6" outlineLevel="1">
      <c r="F4531"/>
    </row>
    <row r="4532" spans="6:6" outlineLevel="1">
      <c r="F4532"/>
    </row>
    <row r="4533" spans="6:6" outlineLevel="1">
      <c r="F4533"/>
    </row>
    <row r="4534" spans="6:6" outlineLevel="1">
      <c r="F4534"/>
    </row>
    <row r="4535" spans="6:6" outlineLevel="1">
      <c r="F4535"/>
    </row>
    <row r="4536" spans="6:6" outlineLevel="1">
      <c r="F4536"/>
    </row>
    <row r="4537" spans="6:6" outlineLevel="1">
      <c r="F4537"/>
    </row>
    <row r="4538" spans="6:6" outlineLevel="1">
      <c r="F4538"/>
    </row>
    <row r="4539" spans="6:6" outlineLevel="1">
      <c r="F4539"/>
    </row>
    <row r="4540" spans="6:6" outlineLevel="1">
      <c r="F4540"/>
    </row>
    <row r="4541" spans="6:6" outlineLevel="1">
      <c r="F4541"/>
    </row>
    <row r="4542" spans="6:6" outlineLevel="1">
      <c r="F4542"/>
    </row>
    <row r="4543" spans="6:6" outlineLevel="1">
      <c r="F4543"/>
    </row>
    <row r="4544" spans="6:6" outlineLevel="1">
      <c r="F4544"/>
    </row>
    <row r="4545" spans="6:6" outlineLevel="1">
      <c r="F4545"/>
    </row>
    <row r="4546" spans="6:6" outlineLevel="1">
      <c r="F4546"/>
    </row>
    <row r="4547" spans="6:6" outlineLevel="1">
      <c r="F4547"/>
    </row>
    <row r="4548" spans="6:6" outlineLevel="1">
      <c r="F4548"/>
    </row>
    <row r="4549" spans="6:6" outlineLevel="1">
      <c r="F4549"/>
    </row>
    <row r="4550" spans="6:6" outlineLevel="1">
      <c r="F4550"/>
    </row>
    <row r="4551" spans="6:6" outlineLevel="1">
      <c r="F4551"/>
    </row>
    <row r="4552" spans="6:6" outlineLevel="1">
      <c r="F4552"/>
    </row>
    <row r="4553" spans="6:6" outlineLevel="1">
      <c r="F4553"/>
    </row>
    <row r="4554" spans="6:6" outlineLevel="1">
      <c r="F4554"/>
    </row>
    <row r="4555" spans="6:6" outlineLevel="1">
      <c r="F4555"/>
    </row>
    <row r="4556" spans="6:6" outlineLevel="1">
      <c r="F4556"/>
    </row>
    <row r="4557" spans="6:6" outlineLevel="1">
      <c r="F4557"/>
    </row>
    <row r="4558" spans="6:6" outlineLevel="1">
      <c r="F4558"/>
    </row>
    <row r="4559" spans="6:6" outlineLevel="1">
      <c r="F4559"/>
    </row>
    <row r="4560" spans="6:6" outlineLevel="1">
      <c r="F4560"/>
    </row>
    <row r="4561" spans="6:6" outlineLevel="1">
      <c r="F4561"/>
    </row>
    <row r="4562" spans="6:6" outlineLevel="1">
      <c r="F4562"/>
    </row>
    <row r="4563" spans="6:6" outlineLevel="1">
      <c r="F4563"/>
    </row>
    <row r="4564" spans="6:6" outlineLevel="1">
      <c r="F4564"/>
    </row>
    <row r="4565" spans="6:6" outlineLevel="1">
      <c r="F4565"/>
    </row>
    <row r="4566" spans="6:6" outlineLevel="1">
      <c r="F4566"/>
    </row>
    <row r="4567" spans="6:6" outlineLevel="1">
      <c r="F4567"/>
    </row>
    <row r="4568" spans="6:6" outlineLevel="1">
      <c r="F4568"/>
    </row>
    <row r="4569" spans="6:6" outlineLevel="1">
      <c r="F4569"/>
    </row>
    <row r="4570" spans="6:6">
      <c r="F4570"/>
    </row>
    <row r="4571" spans="6:6" outlineLevel="1">
      <c r="F4571"/>
    </row>
    <row r="4572" spans="6:6" outlineLevel="1">
      <c r="F4572"/>
    </row>
    <row r="4573" spans="6:6" outlineLevel="1">
      <c r="F4573"/>
    </row>
    <row r="4574" spans="6:6" outlineLevel="1">
      <c r="F4574"/>
    </row>
    <row r="4575" spans="6:6" outlineLevel="1">
      <c r="F4575"/>
    </row>
    <row r="4576" spans="6:6" outlineLevel="1">
      <c r="F4576"/>
    </row>
    <row r="4577" spans="6:6" outlineLevel="1">
      <c r="F4577"/>
    </row>
    <row r="4578" spans="6:6" outlineLevel="1">
      <c r="F4578"/>
    </row>
    <row r="4579" spans="6:6" outlineLevel="1">
      <c r="F4579"/>
    </row>
    <row r="4580" spans="6:6" outlineLevel="1">
      <c r="F4580"/>
    </row>
    <row r="4581" spans="6:6" outlineLevel="1">
      <c r="F4581"/>
    </row>
    <row r="4582" spans="6:6" outlineLevel="1">
      <c r="F4582"/>
    </row>
    <row r="4583" spans="6:6" outlineLevel="1">
      <c r="F4583"/>
    </row>
    <row r="4584" spans="6:6" outlineLevel="1">
      <c r="F4584"/>
    </row>
    <row r="4585" spans="6:6" outlineLevel="1">
      <c r="F4585"/>
    </row>
    <row r="4586" spans="6:6" outlineLevel="1">
      <c r="F4586"/>
    </row>
    <row r="4587" spans="6:6" outlineLevel="1">
      <c r="F4587"/>
    </row>
    <row r="4588" spans="6:6" outlineLevel="1">
      <c r="F4588"/>
    </row>
    <row r="4589" spans="6:6" outlineLevel="1">
      <c r="F4589"/>
    </row>
    <row r="4590" spans="6:6" outlineLevel="1">
      <c r="F4590"/>
    </row>
    <row r="4591" spans="6:6" outlineLevel="1">
      <c r="F4591"/>
    </row>
    <row r="4592" spans="6:6" outlineLevel="1">
      <c r="F4592"/>
    </row>
    <row r="4593" spans="6:6" outlineLevel="1">
      <c r="F4593"/>
    </row>
    <row r="4594" spans="6:6" outlineLevel="1">
      <c r="F4594"/>
    </row>
    <row r="4595" spans="6:6" outlineLevel="1">
      <c r="F4595"/>
    </row>
    <row r="4596" spans="6:6" outlineLevel="1">
      <c r="F4596"/>
    </row>
    <row r="4597" spans="6:6" outlineLevel="1">
      <c r="F4597"/>
    </row>
    <row r="4598" spans="6:6" outlineLevel="1">
      <c r="F4598"/>
    </row>
    <row r="4599" spans="6:6" outlineLevel="1">
      <c r="F4599"/>
    </row>
    <row r="4600" spans="6:6" outlineLevel="1">
      <c r="F4600"/>
    </row>
    <row r="4601" spans="6:6" outlineLevel="1">
      <c r="F4601"/>
    </row>
    <row r="4602" spans="6:6" outlineLevel="1">
      <c r="F4602"/>
    </row>
    <row r="4603" spans="6:6" outlineLevel="1">
      <c r="F4603"/>
    </row>
    <row r="4604" spans="6:6" outlineLevel="1">
      <c r="F4604"/>
    </row>
    <row r="4605" spans="6:6" outlineLevel="1">
      <c r="F4605"/>
    </row>
    <row r="4606" spans="6:6" outlineLevel="1">
      <c r="F4606"/>
    </row>
    <row r="4607" spans="6:6" outlineLevel="1">
      <c r="F4607"/>
    </row>
    <row r="4608" spans="6:6" outlineLevel="1">
      <c r="F4608"/>
    </row>
    <row r="4609" spans="6:6" outlineLevel="1">
      <c r="F4609"/>
    </row>
    <row r="4610" spans="6:6" outlineLevel="1">
      <c r="F4610"/>
    </row>
    <row r="4611" spans="6:6" outlineLevel="1">
      <c r="F4611"/>
    </row>
    <row r="4612" spans="6:6" outlineLevel="1">
      <c r="F4612"/>
    </row>
    <row r="4613" spans="6:6" outlineLevel="1">
      <c r="F4613"/>
    </row>
    <row r="4614" spans="6:6" outlineLevel="1">
      <c r="F4614"/>
    </row>
    <row r="4615" spans="6:6" outlineLevel="1">
      <c r="F4615"/>
    </row>
    <row r="4616" spans="6:6" outlineLevel="1">
      <c r="F4616"/>
    </row>
    <row r="4617" spans="6:6" outlineLevel="1">
      <c r="F4617"/>
    </row>
    <row r="4618" spans="6:6" outlineLevel="1">
      <c r="F4618"/>
    </row>
    <row r="4619" spans="6:6" outlineLevel="1">
      <c r="F4619"/>
    </row>
    <row r="4620" spans="6:6" outlineLevel="1">
      <c r="F4620"/>
    </row>
    <row r="4621" spans="6:6">
      <c r="F4621"/>
    </row>
    <row r="4622" spans="6:6" outlineLevel="1">
      <c r="F4622"/>
    </row>
    <row r="4623" spans="6:6" outlineLevel="1">
      <c r="F4623"/>
    </row>
    <row r="4624" spans="6:6" outlineLevel="1">
      <c r="F4624"/>
    </row>
    <row r="4625" spans="6:6" outlineLevel="1">
      <c r="F4625"/>
    </row>
    <row r="4626" spans="6:6" outlineLevel="1">
      <c r="F4626"/>
    </row>
    <row r="4627" spans="6:6" outlineLevel="1">
      <c r="F4627"/>
    </row>
    <row r="4628" spans="6:6" outlineLevel="1">
      <c r="F4628"/>
    </row>
    <row r="4629" spans="6:6" outlineLevel="1">
      <c r="F4629"/>
    </row>
    <row r="4630" spans="6:6" outlineLevel="1">
      <c r="F4630"/>
    </row>
    <row r="4631" spans="6:6" outlineLevel="1">
      <c r="F4631"/>
    </row>
    <row r="4632" spans="6:6" outlineLevel="1">
      <c r="F4632"/>
    </row>
    <row r="4633" spans="6:6" outlineLevel="1">
      <c r="F4633"/>
    </row>
    <row r="4634" spans="6:6" outlineLevel="1">
      <c r="F4634"/>
    </row>
    <row r="4635" spans="6:6" outlineLevel="1">
      <c r="F4635"/>
    </row>
    <row r="4636" spans="6:6" outlineLevel="1">
      <c r="F4636"/>
    </row>
    <row r="4637" spans="6:6" outlineLevel="1">
      <c r="F4637"/>
    </row>
    <row r="4638" spans="6:6" outlineLevel="1">
      <c r="F4638"/>
    </row>
    <row r="4639" spans="6:6" outlineLevel="1">
      <c r="F4639"/>
    </row>
    <row r="4640" spans="6:6" outlineLevel="1">
      <c r="F4640"/>
    </row>
    <row r="4641" spans="6:6" outlineLevel="1">
      <c r="F4641"/>
    </row>
    <row r="4642" spans="6:6" outlineLevel="1">
      <c r="F4642"/>
    </row>
    <row r="4643" spans="6:6" outlineLevel="1">
      <c r="F4643"/>
    </row>
    <row r="4644" spans="6:6" outlineLevel="1">
      <c r="F4644"/>
    </row>
    <row r="4645" spans="6:6" outlineLevel="1">
      <c r="F4645"/>
    </row>
    <row r="4646" spans="6:6" outlineLevel="1">
      <c r="F4646"/>
    </row>
    <row r="4647" spans="6:6" outlineLevel="1">
      <c r="F4647"/>
    </row>
    <row r="4648" spans="6:6" outlineLevel="1">
      <c r="F4648"/>
    </row>
    <row r="4649" spans="6:6" outlineLevel="1">
      <c r="F4649"/>
    </row>
    <row r="4650" spans="6:6" outlineLevel="1">
      <c r="F4650"/>
    </row>
    <row r="4651" spans="6:6" outlineLevel="1">
      <c r="F4651"/>
    </row>
    <row r="4652" spans="6:6" outlineLevel="1">
      <c r="F4652"/>
    </row>
    <row r="4653" spans="6:6" outlineLevel="1">
      <c r="F4653"/>
    </row>
    <row r="4654" spans="6:6" outlineLevel="1">
      <c r="F4654"/>
    </row>
    <row r="4655" spans="6:6" outlineLevel="1">
      <c r="F4655"/>
    </row>
    <row r="4656" spans="6:6" outlineLevel="1">
      <c r="F4656"/>
    </row>
    <row r="4657" spans="6:6" outlineLevel="1">
      <c r="F4657"/>
    </row>
    <row r="4658" spans="6:6" outlineLevel="1">
      <c r="F4658"/>
    </row>
    <row r="4659" spans="6:6" outlineLevel="1">
      <c r="F4659"/>
    </row>
    <row r="4660" spans="6:6" outlineLevel="1">
      <c r="F4660"/>
    </row>
    <row r="4661" spans="6:6" outlineLevel="1">
      <c r="F4661"/>
    </row>
    <row r="4662" spans="6:6" outlineLevel="1">
      <c r="F4662"/>
    </row>
    <row r="4663" spans="6:6" outlineLevel="1">
      <c r="F4663"/>
    </row>
    <row r="4664" spans="6:6" outlineLevel="1">
      <c r="F4664"/>
    </row>
    <row r="4665" spans="6:6" outlineLevel="1">
      <c r="F4665"/>
    </row>
    <row r="4666" spans="6:6" outlineLevel="1">
      <c r="F4666"/>
    </row>
    <row r="4667" spans="6:6" outlineLevel="1">
      <c r="F4667"/>
    </row>
    <row r="4668" spans="6:6" outlineLevel="1">
      <c r="F4668"/>
    </row>
    <row r="4669" spans="6:6" outlineLevel="1">
      <c r="F4669"/>
    </row>
    <row r="4670" spans="6:6" outlineLevel="1">
      <c r="F4670"/>
    </row>
    <row r="4671" spans="6:6" outlineLevel="1">
      <c r="F4671"/>
    </row>
    <row r="4672" spans="6:6" outlineLevel="1">
      <c r="F4672"/>
    </row>
    <row r="4673" spans="6:6" outlineLevel="1">
      <c r="F4673"/>
    </row>
    <row r="4674" spans="6:6" outlineLevel="1">
      <c r="F4674"/>
    </row>
    <row r="4675" spans="6:6" outlineLevel="1">
      <c r="F4675"/>
    </row>
    <row r="4676" spans="6:6" outlineLevel="1">
      <c r="F4676"/>
    </row>
    <row r="4677" spans="6:6" outlineLevel="1">
      <c r="F4677"/>
    </row>
    <row r="4678" spans="6:6" outlineLevel="1">
      <c r="F4678"/>
    </row>
    <row r="4679" spans="6:6" outlineLevel="1">
      <c r="F4679"/>
    </row>
    <row r="4680" spans="6:6" outlineLevel="1">
      <c r="F4680"/>
    </row>
    <row r="4681" spans="6:6" outlineLevel="1">
      <c r="F4681"/>
    </row>
    <row r="4682" spans="6:6" outlineLevel="1">
      <c r="F4682"/>
    </row>
    <row r="4683" spans="6:6" outlineLevel="1">
      <c r="F4683"/>
    </row>
    <row r="4684" spans="6:6" outlineLevel="1">
      <c r="F4684"/>
    </row>
    <row r="4685" spans="6:6" outlineLevel="1">
      <c r="F4685"/>
    </row>
    <row r="4686" spans="6:6" outlineLevel="1">
      <c r="F4686"/>
    </row>
    <row r="4687" spans="6:6" outlineLevel="1">
      <c r="F4687"/>
    </row>
    <row r="4688" spans="6:6" outlineLevel="1">
      <c r="F4688"/>
    </row>
    <row r="4689" spans="6:6" outlineLevel="1">
      <c r="F4689"/>
    </row>
    <row r="4690" spans="6:6" outlineLevel="1">
      <c r="F4690"/>
    </row>
    <row r="4691" spans="6:6" outlineLevel="1">
      <c r="F4691"/>
    </row>
    <row r="4692" spans="6:6" outlineLevel="1">
      <c r="F4692"/>
    </row>
    <row r="4693" spans="6:6" outlineLevel="1">
      <c r="F4693"/>
    </row>
    <row r="4694" spans="6:6" outlineLevel="1">
      <c r="F4694"/>
    </row>
    <row r="4695" spans="6:6" outlineLevel="1">
      <c r="F4695"/>
    </row>
    <row r="4696" spans="6:6" outlineLevel="1">
      <c r="F4696"/>
    </row>
    <row r="4697" spans="6:6" outlineLevel="1">
      <c r="F4697"/>
    </row>
    <row r="4698" spans="6:6" outlineLevel="1">
      <c r="F4698"/>
    </row>
    <row r="4699" spans="6:6" outlineLevel="1">
      <c r="F4699"/>
    </row>
    <row r="4700" spans="6:6" outlineLevel="1">
      <c r="F4700"/>
    </row>
    <row r="4701" spans="6:6" outlineLevel="1">
      <c r="F4701"/>
    </row>
    <row r="4702" spans="6:6" outlineLevel="1">
      <c r="F4702"/>
    </row>
    <row r="4703" spans="6:6" outlineLevel="1">
      <c r="F4703"/>
    </row>
    <row r="4704" spans="6:6" outlineLevel="1">
      <c r="F4704"/>
    </row>
    <row r="4705" spans="6:6" outlineLevel="1">
      <c r="F4705"/>
    </row>
    <row r="4706" spans="6:6" outlineLevel="1">
      <c r="F4706"/>
    </row>
    <row r="4707" spans="6:6" outlineLevel="1">
      <c r="F4707"/>
    </row>
    <row r="4708" spans="6:6" outlineLevel="1">
      <c r="F4708"/>
    </row>
    <row r="4709" spans="6:6" outlineLevel="1">
      <c r="F4709"/>
    </row>
    <row r="4710" spans="6:6" outlineLevel="1">
      <c r="F4710"/>
    </row>
    <row r="4711" spans="6:6" outlineLevel="1">
      <c r="F4711"/>
    </row>
    <row r="4712" spans="6:6" outlineLevel="1">
      <c r="F4712"/>
    </row>
    <row r="4713" spans="6:6" outlineLevel="1">
      <c r="F4713"/>
    </row>
    <row r="4714" spans="6:6" outlineLevel="1">
      <c r="F4714"/>
    </row>
    <row r="4715" spans="6:6" outlineLevel="1">
      <c r="F4715"/>
    </row>
    <row r="4716" spans="6:6" outlineLevel="1">
      <c r="F4716"/>
    </row>
    <row r="4717" spans="6:6" outlineLevel="1">
      <c r="F4717"/>
    </row>
    <row r="4718" spans="6:6" outlineLevel="1">
      <c r="F4718"/>
    </row>
    <row r="4719" spans="6:6" outlineLevel="1">
      <c r="F4719"/>
    </row>
    <row r="4720" spans="6:6" outlineLevel="1">
      <c r="F4720"/>
    </row>
    <row r="4721" spans="6:6" outlineLevel="1">
      <c r="F4721"/>
    </row>
    <row r="4722" spans="6:6" outlineLevel="1">
      <c r="F4722"/>
    </row>
    <row r="4723" spans="6:6" outlineLevel="1">
      <c r="F4723"/>
    </row>
    <row r="4724" spans="6:6" outlineLevel="1">
      <c r="F4724"/>
    </row>
    <row r="4725" spans="6:6" outlineLevel="1">
      <c r="F4725"/>
    </row>
    <row r="4726" spans="6:6" outlineLevel="1">
      <c r="F4726"/>
    </row>
    <row r="4727" spans="6:6" outlineLevel="1">
      <c r="F4727"/>
    </row>
    <row r="4728" spans="6:6" outlineLevel="1">
      <c r="F4728"/>
    </row>
    <row r="4729" spans="6:6" outlineLevel="1">
      <c r="F4729"/>
    </row>
    <row r="4730" spans="6:6" outlineLevel="1">
      <c r="F4730"/>
    </row>
    <row r="4731" spans="6:6" outlineLevel="1">
      <c r="F4731"/>
    </row>
    <row r="4732" spans="6:6" outlineLevel="1">
      <c r="F4732"/>
    </row>
    <row r="4733" spans="6:6" outlineLevel="1">
      <c r="F4733"/>
    </row>
    <row r="4734" spans="6:6" outlineLevel="1">
      <c r="F4734"/>
    </row>
    <row r="4735" spans="6:6" outlineLevel="1">
      <c r="F4735"/>
    </row>
    <row r="4736" spans="6:6" outlineLevel="1">
      <c r="F4736"/>
    </row>
    <row r="4737" spans="6:6" outlineLevel="1">
      <c r="F4737"/>
    </row>
    <row r="4738" spans="6:6" outlineLevel="1">
      <c r="F4738"/>
    </row>
    <row r="4739" spans="6:6" outlineLevel="1">
      <c r="F4739"/>
    </row>
    <row r="4740" spans="6:6" outlineLevel="1">
      <c r="F4740"/>
    </row>
    <row r="4741" spans="6:6" outlineLevel="1">
      <c r="F4741"/>
    </row>
    <row r="4742" spans="6:6" outlineLevel="1">
      <c r="F4742"/>
    </row>
    <row r="4743" spans="6:6" outlineLevel="1">
      <c r="F4743"/>
    </row>
    <row r="4744" spans="6:6" outlineLevel="1">
      <c r="F4744"/>
    </row>
    <row r="4745" spans="6:6" outlineLevel="1">
      <c r="F4745"/>
    </row>
    <row r="4746" spans="6:6" outlineLevel="1">
      <c r="F4746"/>
    </row>
    <row r="4747" spans="6:6" outlineLevel="1">
      <c r="F4747"/>
    </row>
    <row r="4748" spans="6:6" outlineLevel="1">
      <c r="F4748"/>
    </row>
    <row r="4749" spans="6:6" outlineLevel="1">
      <c r="F4749"/>
    </row>
    <row r="4750" spans="6:6" outlineLevel="1">
      <c r="F4750"/>
    </row>
    <row r="4751" spans="6:6" outlineLevel="1">
      <c r="F4751"/>
    </row>
    <row r="4752" spans="6:6" outlineLevel="1">
      <c r="F4752"/>
    </row>
    <row r="4753" spans="6:6" outlineLevel="1">
      <c r="F4753"/>
    </row>
    <row r="4754" spans="6:6" outlineLevel="1">
      <c r="F4754"/>
    </row>
    <row r="4755" spans="6:6" outlineLevel="1">
      <c r="F4755"/>
    </row>
    <row r="4756" spans="6:6" outlineLevel="1">
      <c r="F4756"/>
    </row>
    <row r="4757" spans="6:6" outlineLevel="1">
      <c r="F4757"/>
    </row>
    <row r="4758" spans="6:6" outlineLevel="1">
      <c r="F4758"/>
    </row>
    <row r="4759" spans="6:6" outlineLevel="1">
      <c r="F4759"/>
    </row>
    <row r="4760" spans="6:6" outlineLevel="1">
      <c r="F4760"/>
    </row>
    <row r="4761" spans="6:6" outlineLevel="1">
      <c r="F4761"/>
    </row>
    <row r="4762" spans="6:6" outlineLevel="1">
      <c r="F4762"/>
    </row>
    <row r="4763" spans="6:6" outlineLevel="1">
      <c r="F4763"/>
    </row>
    <row r="4764" spans="6:6" outlineLevel="1">
      <c r="F4764"/>
    </row>
    <row r="4765" spans="6:6" outlineLevel="1">
      <c r="F4765"/>
    </row>
    <row r="4766" spans="6:6" outlineLevel="1">
      <c r="F4766"/>
    </row>
    <row r="4767" spans="6:6" outlineLevel="1">
      <c r="F4767"/>
    </row>
    <row r="4768" spans="6:6" outlineLevel="1">
      <c r="F4768"/>
    </row>
    <row r="4769" spans="6:6" outlineLevel="1">
      <c r="F4769"/>
    </row>
    <row r="4770" spans="6:6" outlineLevel="1">
      <c r="F4770"/>
    </row>
    <row r="4771" spans="6:6" outlineLevel="1">
      <c r="F4771"/>
    </row>
    <row r="4772" spans="6:6" outlineLevel="1">
      <c r="F4772"/>
    </row>
    <row r="4773" spans="6:6" outlineLevel="1">
      <c r="F4773"/>
    </row>
    <row r="4774" spans="6:6" outlineLevel="1">
      <c r="F4774"/>
    </row>
    <row r="4775" spans="6:6">
      <c r="F4775"/>
    </row>
    <row r="4776" spans="6:6" outlineLevel="1">
      <c r="F4776"/>
    </row>
    <row r="4777" spans="6:6" outlineLevel="1">
      <c r="F4777"/>
    </row>
    <row r="4778" spans="6:6" outlineLevel="1">
      <c r="F4778"/>
    </row>
    <row r="4779" spans="6:6" outlineLevel="1">
      <c r="F4779"/>
    </row>
    <row r="4780" spans="6:6" outlineLevel="1">
      <c r="F4780"/>
    </row>
    <row r="4781" spans="6:6" outlineLevel="1">
      <c r="F4781"/>
    </row>
    <row r="4782" spans="6:6" outlineLevel="1">
      <c r="F4782"/>
    </row>
    <row r="4783" spans="6:6" outlineLevel="1">
      <c r="F4783"/>
    </row>
    <row r="4784" spans="6:6" outlineLevel="1">
      <c r="F4784"/>
    </row>
    <row r="4785" spans="6:6" outlineLevel="1">
      <c r="F4785"/>
    </row>
    <row r="4786" spans="6:6" outlineLevel="1">
      <c r="F4786"/>
    </row>
    <row r="4787" spans="6:6" outlineLevel="1">
      <c r="F4787"/>
    </row>
    <row r="4788" spans="6:6" outlineLevel="1">
      <c r="F4788"/>
    </row>
    <row r="4789" spans="6:6" outlineLevel="1">
      <c r="F4789"/>
    </row>
    <row r="4790" spans="6:6" outlineLevel="1">
      <c r="F4790"/>
    </row>
    <row r="4791" spans="6:6" outlineLevel="1">
      <c r="F4791"/>
    </row>
    <row r="4792" spans="6:6" outlineLevel="1">
      <c r="F4792"/>
    </row>
    <row r="4793" spans="6:6" outlineLevel="1">
      <c r="F4793"/>
    </row>
    <row r="4794" spans="6:6" outlineLevel="1">
      <c r="F4794"/>
    </row>
    <row r="4795" spans="6:6" outlineLevel="1">
      <c r="F4795"/>
    </row>
    <row r="4796" spans="6:6" outlineLevel="1">
      <c r="F4796"/>
    </row>
    <row r="4797" spans="6:6" outlineLevel="1">
      <c r="F4797"/>
    </row>
    <row r="4798" spans="6:6" outlineLevel="1">
      <c r="F4798"/>
    </row>
    <row r="4799" spans="6:6" outlineLevel="1">
      <c r="F4799"/>
    </row>
    <row r="4800" spans="6:6" outlineLevel="1">
      <c r="F4800"/>
    </row>
    <row r="4801" spans="6:6" outlineLevel="1">
      <c r="F4801"/>
    </row>
    <row r="4802" spans="6:6" outlineLevel="1">
      <c r="F4802"/>
    </row>
    <row r="4803" spans="6:6" outlineLevel="1">
      <c r="F4803"/>
    </row>
    <row r="4804" spans="6:6" outlineLevel="1">
      <c r="F4804"/>
    </row>
    <row r="4805" spans="6:6" outlineLevel="1">
      <c r="F4805"/>
    </row>
    <row r="4806" spans="6:6" outlineLevel="1">
      <c r="F4806"/>
    </row>
    <row r="4807" spans="6:6" outlineLevel="1">
      <c r="F4807"/>
    </row>
    <row r="4808" spans="6:6" outlineLevel="1">
      <c r="F4808"/>
    </row>
    <row r="4809" spans="6:6" outlineLevel="1">
      <c r="F4809"/>
    </row>
    <row r="4810" spans="6:6" outlineLevel="1">
      <c r="F4810"/>
    </row>
    <row r="4811" spans="6:6" outlineLevel="1">
      <c r="F4811"/>
    </row>
    <row r="4812" spans="6:6" outlineLevel="1">
      <c r="F4812"/>
    </row>
    <row r="4813" spans="6:6" outlineLevel="1">
      <c r="F4813"/>
    </row>
    <row r="4814" spans="6:6" outlineLevel="1">
      <c r="F4814"/>
    </row>
    <row r="4815" spans="6:6" outlineLevel="1">
      <c r="F4815"/>
    </row>
    <row r="4816" spans="6:6" outlineLevel="1">
      <c r="F4816"/>
    </row>
    <row r="4817" spans="6:6" outlineLevel="1">
      <c r="F4817"/>
    </row>
    <row r="4818" spans="6:6" outlineLevel="1">
      <c r="F4818"/>
    </row>
    <row r="4819" spans="6:6" outlineLevel="1">
      <c r="F4819"/>
    </row>
    <row r="4820" spans="6:6" outlineLevel="1">
      <c r="F4820"/>
    </row>
    <row r="4821" spans="6:6" outlineLevel="1">
      <c r="F4821"/>
    </row>
    <row r="4822" spans="6:6" outlineLevel="1">
      <c r="F4822"/>
    </row>
    <row r="4823" spans="6:6" outlineLevel="1">
      <c r="F4823"/>
    </row>
    <row r="4824" spans="6:6" outlineLevel="1">
      <c r="F4824"/>
    </row>
    <row r="4825" spans="6:6" outlineLevel="1">
      <c r="F4825"/>
    </row>
    <row r="4826" spans="6:6" outlineLevel="1">
      <c r="F4826"/>
    </row>
    <row r="4827" spans="6:6" outlineLevel="1">
      <c r="F4827"/>
    </row>
    <row r="4828" spans="6:6" outlineLevel="1">
      <c r="F4828"/>
    </row>
    <row r="4829" spans="6:6" outlineLevel="1">
      <c r="F4829"/>
    </row>
    <row r="4830" spans="6:6" outlineLevel="1">
      <c r="F4830"/>
    </row>
    <row r="4831" spans="6:6" outlineLevel="1">
      <c r="F4831"/>
    </row>
    <row r="4832" spans="6:6" outlineLevel="1">
      <c r="F4832"/>
    </row>
    <row r="4833" spans="6:6" outlineLevel="1">
      <c r="F4833"/>
    </row>
    <row r="4834" spans="6:6" outlineLevel="1">
      <c r="F4834"/>
    </row>
    <row r="4835" spans="6:6" outlineLevel="1">
      <c r="F4835"/>
    </row>
    <row r="4836" spans="6:6" outlineLevel="1">
      <c r="F4836"/>
    </row>
    <row r="4837" spans="6:6" outlineLevel="1">
      <c r="F4837"/>
    </row>
    <row r="4838" spans="6:6" outlineLevel="1">
      <c r="F4838"/>
    </row>
    <row r="4839" spans="6:6">
      <c r="F4839"/>
    </row>
    <row r="4840" spans="6:6" outlineLevel="1">
      <c r="F4840"/>
    </row>
    <row r="4841" spans="6:6" outlineLevel="1">
      <c r="F4841"/>
    </row>
    <row r="4842" spans="6:6" outlineLevel="1">
      <c r="F4842"/>
    </row>
    <row r="4843" spans="6:6" outlineLevel="1">
      <c r="F4843"/>
    </row>
    <row r="4844" spans="6:6" outlineLevel="1">
      <c r="F4844"/>
    </row>
    <row r="4845" spans="6:6" outlineLevel="1">
      <c r="F4845"/>
    </row>
    <row r="4846" spans="6:6" outlineLevel="1">
      <c r="F4846"/>
    </row>
    <row r="4847" spans="6:6" outlineLevel="1">
      <c r="F4847"/>
    </row>
    <row r="4848" spans="6:6" outlineLevel="1">
      <c r="F4848"/>
    </row>
    <row r="4849" spans="6:6" outlineLevel="1">
      <c r="F4849"/>
    </row>
    <row r="4850" spans="6:6" outlineLevel="1">
      <c r="F4850"/>
    </row>
    <row r="4851" spans="6:6" outlineLevel="1">
      <c r="F4851"/>
    </row>
    <row r="4852" spans="6:6" outlineLevel="1">
      <c r="F4852"/>
    </row>
    <row r="4853" spans="6:6">
      <c r="F4853"/>
    </row>
    <row r="4854" spans="6:6" outlineLevel="1">
      <c r="F4854"/>
    </row>
    <row r="4855" spans="6:6" outlineLevel="1">
      <c r="F4855"/>
    </row>
    <row r="4856" spans="6:6" outlineLevel="1">
      <c r="F4856"/>
    </row>
    <row r="4857" spans="6:6" outlineLevel="1">
      <c r="F4857"/>
    </row>
    <row r="4858" spans="6:6" outlineLevel="1">
      <c r="F4858"/>
    </row>
    <row r="4859" spans="6:6" outlineLevel="1">
      <c r="F4859"/>
    </row>
    <row r="4860" spans="6:6" outlineLevel="1">
      <c r="F4860"/>
    </row>
    <row r="4861" spans="6:6" outlineLevel="1">
      <c r="F4861"/>
    </row>
    <row r="4862" spans="6:6" outlineLevel="1">
      <c r="F4862"/>
    </row>
    <row r="4863" spans="6:6" outlineLevel="1">
      <c r="F4863"/>
    </row>
    <row r="4864" spans="6:6" outlineLevel="1">
      <c r="F4864"/>
    </row>
    <row r="4865" spans="6:6" outlineLevel="1">
      <c r="F4865"/>
    </row>
    <row r="4866" spans="6:6" outlineLevel="1">
      <c r="F4866"/>
    </row>
    <row r="4867" spans="6:6" outlineLevel="1">
      <c r="F4867"/>
    </row>
    <row r="4868" spans="6:6" outlineLevel="1">
      <c r="F4868"/>
    </row>
    <row r="4869" spans="6:6" outlineLevel="1">
      <c r="F4869"/>
    </row>
    <row r="4870" spans="6:6">
      <c r="F4870"/>
    </row>
    <row r="4871" spans="6:6" outlineLevel="1">
      <c r="F4871"/>
    </row>
    <row r="4872" spans="6:6" outlineLevel="1">
      <c r="F4872"/>
    </row>
    <row r="4873" spans="6:6" outlineLevel="1">
      <c r="F4873"/>
    </row>
    <row r="4874" spans="6:6" outlineLevel="1">
      <c r="F4874"/>
    </row>
    <row r="4875" spans="6:6" outlineLevel="1">
      <c r="F4875"/>
    </row>
    <row r="4876" spans="6:6" outlineLevel="1">
      <c r="F4876"/>
    </row>
    <row r="4877" spans="6:6" outlineLevel="1">
      <c r="F4877"/>
    </row>
    <row r="4878" spans="6:6" outlineLevel="1">
      <c r="F4878"/>
    </row>
    <row r="4879" spans="6:6" outlineLevel="1">
      <c r="F4879"/>
    </row>
    <row r="4880" spans="6:6" outlineLevel="1">
      <c r="F4880"/>
    </row>
    <row r="4881" spans="6:6" outlineLevel="1">
      <c r="F4881"/>
    </row>
    <row r="4882" spans="6:6" outlineLevel="1">
      <c r="F4882"/>
    </row>
    <row r="4883" spans="6:6" outlineLevel="1">
      <c r="F4883"/>
    </row>
    <row r="4884" spans="6:6" outlineLevel="1">
      <c r="F4884"/>
    </row>
    <row r="4885" spans="6:6" outlineLevel="1">
      <c r="F4885"/>
    </row>
    <row r="4886" spans="6:6" outlineLevel="1">
      <c r="F4886"/>
    </row>
    <row r="4887" spans="6:6" outlineLevel="1">
      <c r="F4887"/>
    </row>
    <row r="4888" spans="6:6" outlineLevel="1">
      <c r="F4888"/>
    </row>
    <row r="4889" spans="6:6" outlineLevel="1">
      <c r="F4889"/>
    </row>
    <row r="4890" spans="6:6" outlineLevel="1">
      <c r="F4890"/>
    </row>
    <row r="4891" spans="6:6" outlineLevel="1">
      <c r="F4891"/>
    </row>
    <row r="4892" spans="6:6" outlineLevel="1">
      <c r="F4892"/>
    </row>
    <row r="4893" spans="6:6" outlineLevel="1">
      <c r="F4893"/>
    </row>
    <row r="4894" spans="6:6" outlineLevel="1">
      <c r="F4894"/>
    </row>
    <row r="4895" spans="6:6" outlineLevel="1">
      <c r="F4895"/>
    </row>
    <row r="4896" spans="6:6" outlineLevel="1">
      <c r="F4896"/>
    </row>
    <row r="4897" spans="6:6" outlineLevel="1">
      <c r="F4897"/>
    </row>
    <row r="4898" spans="6:6" outlineLevel="1">
      <c r="F4898"/>
    </row>
    <row r="4899" spans="6:6" outlineLevel="1">
      <c r="F4899"/>
    </row>
    <row r="4900" spans="6:6" outlineLevel="1">
      <c r="F4900"/>
    </row>
    <row r="4901" spans="6:6" outlineLevel="1">
      <c r="F4901"/>
    </row>
    <row r="4902" spans="6:6" outlineLevel="1">
      <c r="F4902"/>
    </row>
    <row r="4903" spans="6:6" outlineLevel="1">
      <c r="F4903"/>
    </row>
    <row r="4904" spans="6:6" outlineLevel="1">
      <c r="F4904"/>
    </row>
    <row r="4905" spans="6:6" outlineLevel="1">
      <c r="F4905"/>
    </row>
    <row r="4906" spans="6:6" outlineLevel="1">
      <c r="F4906"/>
    </row>
    <row r="4907" spans="6:6" outlineLevel="1">
      <c r="F4907"/>
    </row>
    <row r="4908" spans="6:6" outlineLevel="1">
      <c r="F4908"/>
    </row>
    <row r="4909" spans="6:6" outlineLevel="1">
      <c r="F4909"/>
    </row>
    <row r="4910" spans="6:6" outlineLevel="1">
      <c r="F4910"/>
    </row>
    <row r="4911" spans="6:6" outlineLevel="1">
      <c r="F4911"/>
    </row>
    <row r="4912" spans="6:6" outlineLevel="1">
      <c r="F4912"/>
    </row>
    <row r="4913" spans="6:6" outlineLevel="1">
      <c r="F4913"/>
    </row>
    <row r="4914" spans="6:6" outlineLevel="1">
      <c r="F4914"/>
    </row>
    <row r="4915" spans="6:6" outlineLevel="1">
      <c r="F4915"/>
    </row>
    <row r="4916" spans="6:6" outlineLevel="1">
      <c r="F4916"/>
    </row>
    <row r="4917" spans="6:6" outlineLevel="1">
      <c r="F4917"/>
    </row>
    <row r="4918" spans="6:6" outlineLevel="1">
      <c r="F4918"/>
    </row>
    <row r="4919" spans="6:6" outlineLevel="1">
      <c r="F4919"/>
    </row>
    <row r="4920" spans="6:6" outlineLevel="1">
      <c r="F4920"/>
    </row>
    <row r="4921" spans="6:6" outlineLevel="1">
      <c r="F4921"/>
    </row>
    <row r="4922" spans="6:6" outlineLevel="1">
      <c r="F4922"/>
    </row>
    <row r="4923" spans="6:6" outlineLevel="1">
      <c r="F4923"/>
    </row>
    <row r="4924" spans="6:6" outlineLevel="1">
      <c r="F4924"/>
    </row>
    <row r="4925" spans="6:6" outlineLevel="1">
      <c r="F4925"/>
    </row>
    <row r="4926" spans="6:6" outlineLevel="1">
      <c r="F4926"/>
    </row>
    <row r="4927" spans="6:6" outlineLevel="1">
      <c r="F4927"/>
    </row>
    <row r="4928" spans="6:6" outlineLevel="1">
      <c r="F4928"/>
    </row>
    <row r="4929" spans="6:6" outlineLevel="1">
      <c r="F4929"/>
    </row>
    <row r="4930" spans="6:6" outlineLevel="1">
      <c r="F4930"/>
    </row>
    <row r="4931" spans="6:6" outlineLevel="1">
      <c r="F4931"/>
    </row>
    <row r="4932" spans="6:6" outlineLevel="1">
      <c r="F4932"/>
    </row>
    <row r="4933" spans="6:6" outlineLevel="1">
      <c r="F4933"/>
    </row>
    <row r="4934" spans="6:6" outlineLevel="1">
      <c r="F4934"/>
    </row>
    <row r="4935" spans="6:6" outlineLevel="1">
      <c r="F4935"/>
    </row>
    <row r="4936" spans="6:6" outlineLevel="1">
      <c r="F4936"/>
    </row>
    <row r="4937" spans="6:6" outlineLevel="1">
      <c r="F4937"/>
    </row>
    <row r="4938" spans="6:6" outlineLevel="1">
      <c r="F4938"/>
    </row>
    <row r="4939" spans="6:6" outlineLevel="1">
      <c r="F4939"/>
    </row>
    <row r="4940" spans="6:6" outlineLevel="1">
      <c r="F4940"/>
    </row>
    <row r="4941" spans="6:6" outlineLevel="1">
      <c r="F4941"/>
    </row>
    <row r="4942" spans="6:6" outlineLevel="1">
      <c r="F4942"/>
    </row>
    <row r="4943" spans="6:6" outlineLevel="1">
      <c r="F4943"/>
    </row>
    <row r="4944" spans="6:6" outlineLevel="1">
      <c r="F4944"/>
    </row>
    <row r="4945" spans="6:6" outlineLevel="1">
      <c r="F4945"/>
    </row>
    <row r="4946" spans="6:6" outlineLevel="1">
      <c r="F4946"/>
    </row>
    <row r="4947" spans="6:6" outlineLevel="1">
      <c r="F4947"/>
    </row>
    <row r="4948" spans="6:6" outlineLevel="1">
      <c r="F4948"/>
    </row>
    <row r="4949" spans="6:6" outlineLevel="1">
      <c r="F4949"/>
    </row>
    <row r="4950" spans="6:6" outlineLevel="1">
      <c r="F4950"/>
    </row>
    <row r="4951" spans="6:6" outlineLevel="1">
      <c r="F4951"/>
    </row>
    <row r="4952" spans="6:6" outlineLevel="1">
      <c r="F4952"/>
    </row>
    <row r="4953" spans="6:6" outlineLevel="1">
      <c r="F4953"/>
    </row>
    <row r="4954" spans="6:6" outlineLevel="1">
      <c r="F4954"/>
    </row>
    <row r="4955" spans="6:6" outlineLevel="1">
      <c r="F4955"/>
    </row>
    <row r="4956" spans="6:6" outlineLevel="1">
      <c r="F4956"/>
    </row>
    <row r="4957" spans="6:6" outlineLevel="1">
      <c r="F4957"/>
    </row>
    <row r="4958" spans="6:6" outlineLevel="1">
      <c r="F4958"/>
    </row>
    <row r="4959" spans="6:6" outlineLevel="1">
      <c r="F4959"/>
    </row>
    <row r="4960" spans="6:6" outlineLevel="1">
      <c r="F4960"/>
    </row>
    <row r="4961" spans="6:6" outlineLevel="1">
      <c r="F4961"/>
    </row>
    <row r="4962" spans="6:6" outlineLevel="1">
      <c r="F4962"/>
    </row>
    <row r="4963" spans="6:6" outlineLevel="1">
      <c r="F4963"/>
    </row>
    <row r="4964" spans="6:6" outlineLevel="1">
      <c r="F4964"/>
    </row>
    <row r="4965" spans="6:6" outlineLevel="1">
      <c r="F4965"/>
    </row>
    <row r="4966" spans="6:6" outlineLevel="1">
      <c r="F4966"/>
    </row>
    <row r="4967" spans="6:6" outlineLevel="1">
      <c r="F4967"/>
    </row>
    <row r="4968" spans="6:6" outlineLevel="1">
      <c r="F4968"/>
    </row>
    <row r="4969" spans="6:6" outlineLevel="1">
      <c r="F4969"/>
    </row>
    <row r="4970" spans="6:6" outlineLevel="1">
      <c r="F4970"/>
    </row>
    <row r="4971" spans="6:6" outlineLevel="1">
      <c r="F4971"/>
    </row>
    <row r="4972" spans="6:6" outlineLevel="1">
      <c r="F4972"/>
    </row>
    <row r="4973" spans="6:6" outlineLevel="1">
      <c r="F4973"/>
    </row>
    <row r="4974" spans="6:6" outlineLevel="1">
      <c r="F4974"/>
    </row>
    <row r="4975" spans="6:6" outlineLevel="1">
      <c r="F4975"/>
    </row>
    <row r="4976" spans="6:6" outlineLevel="1">
      <c r="F4976"/>
    </row>
    <row r="4977" spans="6:6" outlineLevel="1">
      <c r="F4977"/>
    </row>
    <row r="4978" spans="6:6" outlineLevel="1">
      <c r="F4978"/>
    </row>
    <row r="4979" spans="6:6" outlineLevel="1">
      <c r="F4979"/>
    </row>
    <row r="4980" spans="6:6" outlineLevel="1">
      <c r="F4980"/>
    </row>
    <row r="4981" spans="6:6" outlineLevel="1">
      <c r="F4981"/>
    </row>
    <row r="4982" spans="6:6" outlineLevel="1">
      <c r="F4982"/>
    </row>
    <row r="4983" spans="6:6" outlineLevel="1">
      <c r="F4983"/>
    </row>
    <row r="4984" spans="6:6" outlineLevel="1">
      <c r="F4984"/>
    </row>
    <row r="4985" spans="6:6" outlineLevel="1">
      <c r="F4985"/>
    </row>
    <row r="4986" spans="6:6" outlineLevel="1">
      <c r="F4986"/>
    </row>
    <row r="4987" spans="6:6" outlineLevel="1">
      <c r="F4987"/>
    </row>
    <row r="4988" spans="6:6" outlineLevel="1">
      <c r="F4988"/>
    </row>
    <row r="4989" spans="6:6" outlineLevel="1">
      <c r="F4989"/>
    </row>
    <row r="4990" spans="6:6" outlineLevel="1">
      <c r="F4990"/>
    </row>
    <row r="4991" spans="6:6" outlineLevel="1">
      <c r="F4991"/>
    </row>
    <row r="4992" spans="6:6" outlineLevel="1">
      <c r="F4992"/>
    </row>
    <row r="4993" spans="6:6" outlineLevel="1">
      <c r="F4993"/>
    </row>
    <row r="4994" spans="6:6" outlineLevel="1">
      <c r="F4994"/>
    </row>
    <row r="4995" spans="6:6" outlineLevel="1">
      <c r="F4995"/>
    </row>
    <row r="4996" spans="6:6" outlineLevel="1">
      <c r="F4996"/>
    </row>
    <row r="4997" spans="6:6" outlineLevel="1">
      <c r="F4997"/>
    </row>
    <row r="4998" spans="6:6" outlineLevel="1">
      <c r="F4998"/>
    </row>
    <row r="4999" spans="6:6" outlineLevel="1">
      <c r="F4999"/>
    </row>
    <row r="5000" spans="6:6" outlineLevel="1">
      <c r="F5000"/>
    </row>
    <row r="5001" spans="6:6" outlineLevel="1">
      <c r="F5001"/>
    </row>
    <row r="5002" spans="6:6" outlineLevel="1">
      <c r="F5002"/>
    </row>
    <row r="5003" spans="6:6" outlineLevel="1">
      <c r="F5003"/>
    </row>
    <row r="5004" spans="6:6" outlineLevel="1">
      <c r="F5004"/>
    </row>
    <row r="5005" spans="6:6" outlineLevel="1">
      <c r="F5005"/>
    </row>
    <row r="5006" spans="6:6" outlineLevel="1">
      <c r="F5006"/>
    </row>
    <row r="5007" spans="6:6" outlineLevel="1">
      <c r="F5007"/>
    </row>
    <row r="5008" spans="6:6" outlineLevel="1">
      <c r="F5008"/>
    </row>
    <row r="5009" spans="6:6" outlineLevel="1">
      <c r="F5009"/>
    </row>
    <row r="5010" spans="6:6" outlineLevel="1">
      <c r="F5010"/>
    </row>
    <row r="5011" spans="6:6" outlineLevel="1">
      <c r="F5011"/>
    </row>
    <row r="5012" spans="6:6" outlineLevel="1">
      <c r="F5012"/>
    </row>
    <row r="5013" spans="6:6" outlineLevel="1">
      <c r="F5013"/>
    </row>
    <row r="5014" spans="6:6" outlineLevel="1">
      <c r="F5014"/>
    </row>
    <row r="5015" spans="6:6" outlineLevel="1">
      <c r="F5015"/>
    </row>
    <row r="5016" spans="6:6" outlineLevel="1">
      <c r="F5016"/>
    </row>
    <row r="5017" spans="6:6" outlineLevel="1">
      <c r="F5017"/>
    </row>
    <row r="5018" spans="6:6" outlineLevel="1">
      <c r="F5018"/>
    </row>
    <row r="5019" spans="6:6" outlineLevel="1">
      <c r="F5019"/>
    </row>
    <row r="5020" spans="6:6" outlineLevel="1">
      <c r="F5020"/>
    </row>
    <row r="5021" spans="6:6" outlineLevel="1">
      <c r="F5021"/>
    </row>
    <row r="5022" spans="6:6" outlineLevel="1">
      <c r="F5022"/>
    </row>
    <row r="5023" spans="6:6" outlineLevel="1">
      <c r="F5023"/>
    </row>
    <row r="5024" spans="6:6" outlineLevel="1">
      <c r="F5024"/>
    </row>
    <row r="5025" spans="6:6" outlineLevel="1">
      <c r="F5025"/>
    </row>
    <row r="5026" spans="6:6" outlineLevel="1">
      <c r="F5026"/>
    </row>
    <row r="5027" spans="6:6" outlineLevel="1">
      <c r="F5027"/>
    </row>
    <row r="5028" spans="6:6" outlineLevel="1">
      <c r="F5028"/>
    </row>
    <row r="5029" spans="6:6" outlineLevel="1">
      <c r="F5029"/>
    </row>
    <row r="5030" spans="6:6" outlineLevel="1">
      <c r="F5030"/>
    </row>
    <row r="5031" spans="6:6" outlineLevel="1">
      <c r="F5031"/>
    </row>
    <row r="5032" spans="6:6" outlineLevel="1">
      <c r="F5032"/>
    </row>
    <row r="5033" spans="6:6" outlineLevel="1">
      <c r="F5033"/>
    </row>
    <row r="5034" spans="6:6" outlineLevel="1">
      <c r="F5034"/>
    </row>
    <row r="5035" spans="6:6" outlineLevel="1">
      <c r="F5035"/>
    </row>
    <row r="5036" spans="6:6" outlineLevel="1">
      <c r="F5036"/>
    </row>
    <row r="5037" spans="6:6" outlineLevel="1">
      <c r="F5037"/>
    </row>
    <row r="5038" spans="6:6" outlineLevel="1">
      <c r="F5038"/>
    </row>
    <row r="5039" spans="6:6" outlineLevel="1">
      <c r="F5039"/>
    </row>
    <row r="5040" spans="6:6" outlineLevel="1">
      <c r="F5040"/>
    </row>
    <row r="5041" spans="6:6" outlineLevel="1">
      <c r="F5041"/>
    </row>
    <row r="5042" spans="6:6" outlineLevel="1">
      <c r="F5042"/>
    </row>
    <row r="5043" spans="6:6" outlineLevel="1">
      <c r="F5043"/>
    </row>
    <row r="5044" spans="6:6" outlineLevel="1">
      <c r="F5044"/>
    </row>
    <row r="5045" spans="6:6" outlineLevel="1">
      <c r="F5045"/>
    </row>
    <row r="5046" spans="6:6" outlineLevel="1">
      <c r="F5046"/>
    </row>
    <row r="5047" spans="6:6" outlineLevel="1">
      <c r="F5047"/>
    </row>
    <row r="5048" spans="6:6" outlineLevel="1">
      <c r="F5048"/>
    </row>
    <row r="5049" spans="6:6" outlineLevel="1">
      <c r="F5049"/>
    </row>
    <row r="5050" spans="6:6" outlineLevel="1">
      <c r="F5050"/>
    </row>
    <row r="5051" spans="6:6" outlineLevel="1">
      <c r="F5051"/>
    </row>
    <row r="5052" spans="6:6" outlineLevel="1">
      <c r="F5052"/>
    </row>
    <row r="5053" spans="6:6" outlineLevel="1">
      <c r="F5053"/>
    </row>
    <row r="5054" spans="6:6" outlineLevel="1">
      <c r="F5054"/>
    </row>
    <row r="5055" spans="6:6" outlineLevel="1">
      <c r="F5055"/>
    </row>
    <row r="5056" spans="6:6" outlineLevel="1">
      <c r="F5056"/>
    </row>
    <row r="5057" spans="6:6" outlineLevel="1">
      <c r="F5057"/>
    </row>
    <row r="5058" spans="6:6" outlineLevel="1">
      <c r="F5058"/>
    </row>
    <row r="5059" spans="6:6" outlineLevel="1">
      <c r="F5059"/>
    </row>
    <row r="5060" spans="6:6" outlineLevel="1">
      <c r="F5060"/>
    </row>
    <row r="5061" spans="6:6" outlineLevel="1">
      <c r="F5061"/>
    </row>
    <row r="5062" spans="6:6" outlineLevel="1">
      <c r="F5062"/>
    </row>
    <row r="5063" spans="6:6" outlineLevel="1">
      <c r="F5063"/>
    </row>
    <row r="5064" spans="6:6" outlineLevel="1">
      <c r="F5064"/>
    </row>
    <row r="5065" spans="6:6" outlineLevel="1">
      <c r="F5065"/>
    </row>
    <row r="5066" spans="6:6" outlineLevel="1">
      <c r="F5066"/>
    </row>
    <row r="5067" spans="6:6" outlineLevel="1">
      <c r="F5067"/>
    </row>
    <row r="5068" spans="6:6" outlineLevel="1">
      <c r="F5068"/>
    </row>
    <row r="5069" spans="6:6" outlineLevel="1">
      <c r="F5069"/>
    </row>
    <row r="5070" spans="6:6" outlineLevel="1">
      <c r="F5070"/>
    </row>
    <row r="5071" spans="6:6" outlineLevel="1">
      <c r="F5071"/>
    </row>
    <row r="5072" spans="6:6" outlineLevel="1">
      <c r="F5072"/>
    </row>
    <row r="5073" spans="6:6" outlineLevel="1">
      <c r="F5073"/>
    </row>
    <row r="5074" spans="6:6" outlineLevel="1">
      <c r="F5074"/>
    </row>
    <row r="5075" spans="6:6" outlineLevel="1">
      <c r="F5075"/>
    </row>
    <row r="5076" spans="6:6" outlineLevel="1">
      <c r="F5076"/>
    </row>
    <row r="5077" spans="6:6" outlineLevel="1">
      <c r="F5077"/>
    </row>
    <row r="5078" spans="6:6" outlineLevel="1">
      <c r="F5078"/>
    </row>
    <row r="5079" spans="6:6" outlineLevel="1">
      <c r="F5079"/>
    </row>
    <row r="5080" spans="6:6" outlineLevel="1">
      <c r="F5080"/>
    </row>
    <row r="5081" spans="6:6" outlineLevel="1">
      <c r="F5081"/>
    </row>
    <row r="5082" spans="6:6" outlineLevel="1">
      <c r="F5082"/>
    </row>
    <row r="5083" spans="6:6" outlineLevel="1">
      <c r="F5083"/>
    </row>
    <row r="5084" spans="6:6" outlineLevel="1">
      <c r="F5084"/>
    </row>
    <row r="5085" spans="6:6" outlineLevel="1">
      <c r="F5085"/>
    </row>
    <row r="5086" spans="6:6" outlineLevel="1">
      <c r="F5086"/>
    </row>
    <row r="5087" spans="6:6" outlineLevel="1">
      <c r="F5087"/>
    </row>
    <row r="5088" spans="6:6" outlineLevel="1">
      <c r="F5088"/>
    </row>
    <row r="5089" spans="6:6" outlineLevel="1">
      <c r="F5089"/>
    </row>
    <row r="5090" spans="6:6" outlineLevel="1">
      <c r="F5090"/>
    </row>
    <row r="5091" spans="6:6" outlineLevel="1">
      <c r="F5091"/>
    </row>
    <row r="5092" spans="6:6" outlineLevel="1">
      <c r="F5092"/>
    </row>
    <row r="5093" spans="6:6" outlineLevel="1">
      <c r="F5093"/>
    </row>
    <row r="5094" spans="6:6" outlineLevel="1">
      <c r="F5094"/>
    </row>
    <row r="5095" spans="6:6" outlineLevel="1">
      <c r="F5095"/>
    </row>
    <row r="5096" spans="6:6" outlineLevel="1">
      <c r="F5096"/>
    </row>
    <row r="5097" spans="6:6" outlineLevel="1">
      <c r="F5097"/>
    </row>
    <row r="5098" spans="6:6" outlineLevel="1">
      <c r="F5098"/>
    </row>
    <row r="5099" spans="6:6">
      <c r="F5099"/>
    </row>
    <row r="5100" spans="6:6" outlineLevel="1">
      <c r="F5100"/>
    </row>
    <row r="5101" spans="6:6" outlineLevel="1">
      <c r="F5101"/>
    </row>
    <row r="5102" spans="6:6" outlineLevel="1">
      <c r="F5102"/>
    </row>
    <row r="5103" spans="6:6" outlineLevel="1">
      <c r="F5103"/>
    </row>
    <row r="5104" spans="6:6" outlineLevel="1">
      <c r="F5104"/>
    </row>
    <row r="5105" spans="6:6" outlineLevel="1">
      <c r="F5105"/>
    </row>
    <row r="5106" spans="6:6" outlineLevel="1">
      <c r="F5106"/>
    </row>
    <row r="5107" spans="6:6" outlineLevel="1">
      <c r="F5107"/>
    </row>
    <row r="5108" spans="6:6" outlineLevel="1">
      <c r="F5108"/>
    </row>
    <row r="5109" spans="6:6" outlineLevel="1">
      <c r="F5109"/>
    </row>
    <row r="5110" spans="6:6" outlineLevel="1">
      <c r="F5110"/>
    </row>
    <row r="5111" spans="6:6" outlineLevel="1">
      <c r="F5111"/>
    </row>
    <row r="5112" spans="6:6" outlineLevel="1">
      <c r="F5112"/>
    </row>
    <row r="5113" spans="6:6" outlineLevel="1">
      <c r="F5113"/>
    </row>
    <row r="5114" spans="6:6" outlineLevel="1">
      <c r="F5114"/>
    </row>
    <row r="5115" spans="6:6" outlineLevel="1">
      <c r="F5115"/>
    </row>
    <row r="5116" spans="6:6" outlineLevel="1">
      <c r="F5116"/>
    </row>
    <row r="5117" spans="6:6" outlineLevel="1">
      <c r="F5117"/>
    </row>
    <row r="5118" spans="6:6" outlineLevel="1">
      <c r="F5118"/>
    </row>
    <row r="5119" spans="6:6" outlineLevel="1">
      <c r="F5119"/>
    </row>
    <row r="5120" spans="6:6" outlineLevel="1">
      <c r="F5120"/>
    </row>
    <row r="5121" spans="6:6" outlineLevel="1">
      <c r="F5121"/>
    </row>
    <row r="5122" spans="6:6" outlineLevel="1">
      <c r="F5122"/>
    </row>
    <row r="5123" spans="6:6" outlineLevel="1">
      <c r="F5123"/>
    </row>
    <row r="5124" spans="6:6" outlineLevel="1">
      <c r="F5124"/>
    </row>
    <row r="5125" spans="6:6" outlineLevel="1">
      <c r="F5125"/>
    </row>
    <row r="5126" spans="6:6" outlineLevel="1">
      <c r="F5126"/>
    </row>
    <row r="5127" spans="6:6" outlineLevel="1">
      <c r="F5127"/>
    </row>
    <row r="5128" spans="6:6" outlineLevel="1">
      <c r="F5128"/>
    </row>
    <row r="5129" spans="6:6" outlineLevel="1">
      <c r="F5129"/>
    </row>
    <row r="5130" spans="6:6" outlineLevel="1">
      <c r="F5130"/>
    </row>
    <row r="5131" spans="6:6" outlineLevel="1">
      <c r="F5131"/>
    </row>
    <row r="5132" spans="6:6" outlineLevel="1">
      <c r="F5132"/>
    </row>
    <row r="5133" spans="6:6" outlineLevel="1">
      <c r="F5133"/>
    </row>
    <row r="5134" spans="6:6" outlineLevel="1">
      <c r="F5134"/>
    </row>
    <row r="5135" spans="6:6" outlineLevel="1">
      <c r="F5135"/>
    </row>
    <row r="5136" spans="6:6" outlineLevel="1">
      <c r="F5136"/>
    </row>
    <row r="5137" spans="6:6" outlineLevel="1">
      <c r="F5137"/>
    </row>
    <row r="5138" spans="6:6" outlineLevel="1">
      <c r="F5138"/>
    </row>
    <row r="5139" spans="6:6" outlineLevel="1">
      <c r="F5139"/>
    </row>
    <row r="5140" spans="6:6" outlineLevel="1">
      <c r="F5140"/>
    </row>
    <row r="5141" spans="6:6" outlineLevel="1">
      <c r="F5141"/>
    </row>
    <row r="5142" spans="6:6" outlineLevel="1">
      <c r="F5142"/>
    </row>
    <row r="5143" spans="6:6" outlineLevel="1">
      <c r="F5143"/>
    </row>
    <row r="5144" spans="6:6" outlineLevel="1">
      <c r="F5144"/>
    </row>
    <row r="5145" spans="6:6" outlineLevel="1">
      <c r="F5145"/>
    </row>
    <row r="5146" spans="6:6" outlineLevel="1">
      <c r="F5146"/>
    </row>
    <row r="5147" spans="6:6" outlineLevel="1">
      <c r="F5147"/>
    </row>
    <row r="5148" spans="6:6" outlineLevel="1">
      <c r="F5148"/>
    </row>
    <row r="5149" spans="6:6" outlineLevel="1">
      <c r="F5149"/>
    </row>
    <row r="5150" spans="6:6" outlineLevel="1">
      <c r="F5150"/>
    </row>
    <row r="5151" spans="6:6" outlineLevel="1">
      <c r="F5151"/>
    </row>
    <row r="5152" spans="6:6" outlineLevel="1">
      <c r="F5152"/>
    </row>
    <row r="5153" spans="6:6" outlineLevel="1">
      <c r="F5153"/>
    </row>
    <row r="5154" spans="6:6" outlineLevel="1">
      <c r="F5154"/>
    </row>
    <row r="5155" spans="6:6" outlineLevel="1">
      <c r="F5155"/>
    </row>
    <row r="5156" spans="6:6" outlineLevel="1">
      <c r="F5156"/>
    </row>
    <row r="5157" spans="6:6" outlineLevel="1">
      <c r="F5157"/>
    </row>
    <row r="5158" spans="6:6" outlineLevel="1">
      <c r="F5158"/>
    </row>
    <row r="5159" spans="6:6" outlineLevel="1">
      <c r="F5159"/>
    </row>
    <row r="5160" spans="6:6" outlineLevel="1">
      <c r="F5160"/>
    </row>
    <row r="5161" spans="6:6" outlineLevel="1">
      <c r="F5161"/>
    </row>
    <row r="5162" spans="6:6" outlineLevel="1">
      <c r="F5162"/>
    </row>
    <row r="5163" spans="6:6" outlineLevel="1">
      <c r="F5163"/>
    </row>
    <row r="5164" spans="6:6" outlineLevel="1">
      <c r="F5164"/>
    </row>
    <row r="5165" spans="6:6" outlineLevel="1">
      <c r="F5165"/>
    </row>
    <row r="5166" spans="6:6" outlineLevel="1">
      <c r="F5166"/>
    </row>
    <row r="5167" spans="6:6" outlineLevel="1">
      <c r="F5167"/>
    </row>
    <row r="5168" spans="6:6" outlineLevel="1">
      <c r="F5168"/>
    </row>
    <row r="5169" spans="6:6" outlineLevel="1">
      <c r="F5169"/>
    </row>
    <row r="5170" spans="6:6" outlineLevel="1">
      <c r="F5170"/>
    </row>
    <row r="5171" spans="6:6" outlineLevel="1">
      <c r="F5171"/>
    </row>
    <row r="5172" spans="6:6" outlineLevel="1">
      <c r="F5172"/>
    </row>
    <row r="5173" spans="6:6" outlineLevel="1">
      <c r="F5173"/>
    </row>
    <row r="5174" spans="6:6" outlineLevel="1">
      <c r="F5174"/>
    </row>
    <row r="5175" spans="6:6" outlineLevel="1">
      <c r="F5175"/>
    </row>
    <row r="5176" spans="6:6" outlineLevel="1">
      <c r="F5176"/>
    </row>
    <row r="5177" spans="6:6" outlineLevel="1">
      <c r="F5177"/>
    </row>
    <row r="5178" spans="6:6" outlineLevel="1">
      <c r="F5178"/>
    </row>
    <row r="5179" spans="6:6" outlineLevel="1">
      <c r="F5179"/>
    </row>
    <row r="5180" spans="6:6" outlineLevel="1">
      <c r="F5180"/>
    </row>
    <row r="5181" spans="6:6" outlineLevel="1">
      <c r="F5181"/>
    </row>
    <row r="5182" spans="6:6" outlineLevel="1">
      <c r="F5182"/>
    </row>
    <row r="5183" spans="6:6" outlineLevel="1">
      <c r="F5183"/>
    </row>
    <row r="5184" spans="6:6" outlineLevel="1">
      <c r="F5184"/>
    </row>
    <row r="5185" spans="6:6" outlineLevel="1">
      <c r="F5185"/>
    </row>
    <row r="5186" spans="6:6" outlineLevel="1">
      <c r="F5186"/>
    </row>
    <row r="5187" spans="6:6" outlineLevel="1">
      <c r="F5187"/>
    </row>
    <row r="5188" spans="6:6" outlineLevel="1">
      <c r="F5188"/>
    </row>
    <row r="5189" spans="6:6" outlineLevel="1">
      <c r="F5189"/>
    </row>
    <row r="5190" spans="6:6" outlineLevel="1">
      <c r="F5190"/>
    </row>
    <row r="5191" spans="6:6" outlineLevel="1">
      <c r="F5191"/>
    </row>
    <row r="5192" spans="6:6" outlineLevel="1">
      <c r="F5192"/>
    </row>
    <row r="5193" spans="6:6" outlineLevel="1">
      <c r="F5193"/>
    </row>
    <row r="5194" spans="6:6" outlineLevel="1">
      <c r="F5194"/>
    </row>
    <row r="5195" spans="6:6" outlineLevel="1">
      <c r="F5195"/>
    </row>
    <row r="5196" spans="6:6" outlineLevel="1">
      <c r="F5196"/>
    </row>
    <row r="5197" spans="6:6" outlineLevel="1">
      <c r="F5197"/>
    </row>
    <row r="5198" spans="6:6" outlineLevel="1">
      <c r="F5198"/>
    </row>
    <row r="5199" spans="6:6" outlineLevel="1">
      <c r="F5199"/>
    </row>
    <row r="5200" spans="6:6" outlineLevel="1">
      <c r="F5200"/>
    </row>
    <row r="5201" spans="6:6" outlineLevel="1">
      <c r="F5201"/>
    </row>
    <row r="5202" spans="6:6" outlineLevel="1">
      <c r="F5202"/>
    </row>
    <row r="5203" spans="6:6" outlineLevel="1">
      <c r="F5203"/>
    </row>
    <row r="5204" spans="6:6" outlineLevel="1">
      <c r="F5204"/>
    </row>
    <row r="5205" spans="6:6" outlineLevel="1">
      <c r="F5205"/>
    </row>
    <row r="5206" spans="6:6" outlineLevel="1">
      <c r="F5206"/>
    </row>
    <row r="5207" spans="6:6" outlineLevel="1">
      <c r="F5207"/>
    </row>
    <row r="5208" spans="6:6" outlineLevel="1">
      <c r="F5208"/>
    </row>
    <row r="5209" spans="6:6" outlineLevel="1">
      <c r="F5209"/>
    </row>
    <row r="5210" spans="6:6" outlineLevel="1">
      <c r="F5210"/>
    </row>
    <row r="5211" spans="6:6" outlineLevel="1">
      <c r="F5211"/>
    </row>
    <row r="5212" spans="6:6" outlineLevel="1">
      <c r="F5212"/>
    </row>
    <row r="5213" spans="6:6" outlineLevel="1">
      <c r="F5213"/>
    </row>
    <row r="5214" spans="6:6" outlineLevel="1">
      <c r="F5214"/>
    </row>
    <row r="5215" spans="6:6" outlineLevel="1">
      <c r="F5215"/>
    </row>
    <row r="5216" spans="6:6">
      <c r="F5216"/>
    </row>
    <row r="5217" spans="6:6" outlineLevel="1">
      <c r="F5217"/>
    </row>
    <row r="5218" spans="6:6" outlineLevel="1">
      <c r="F5218"/>
    </row>
    <row r="5219" spans="6:6" outlineLevel="1">
      <c r="F5219"/>
    </row>
    <row r="5220" spans="6:6" outlineLevel="1">
      <c r="F5220"/>
    </row>
    <row r="5221" spans="6:6" outlineLevel="1">
      <c r="F5221"/>
    </row>
    <row r="5222" spans="6:6" outlineLevel="1">
      <c r="F5222"/>
    </row>
    <row r="5223" spans="6:6" outlineLevel="1">
      <c r="F5223"/>
    </row>
    <row r="5224" spans="6:6" outlineLevel="1">
      <c r="F5224"/>
    </row>
    <row r="5225" spans="6:6" outlineLevel="1">
      <c r="F5225"/>
    </row>
    <row r="5226" spans="6:6" outlineLevel="1">
      <c r="F5226"/>
    </row>
    <row r="5227" spans="6:6" outlineLevel="1">
      <c r="F5227"/>
    </row>
    <row r="5228" spans="6:6" outlineLevel="1">
      <c r="F5228"/>
    </row>
    <row r="5229" spans="6:6" outlineLevel="1">
      <c r="F5229"/>
    </row>
    <row r="5230" spans="6:6" outlineLevel="1">
      <c r="F5230"/>
    </row>
    <row r="5231" spans="6:6" outlineLevel="1">
      <c r="F5231"/>
    </row>
    <row r="5232" spans="6:6" outlineLevel="1">
      <c r="F5232"/>
    </row>
    <row r="5233" spans="6:6" outlineLevel="1">
      <c r="F5233"/>
    </row>
    <row r="5234" spans="6:6" outlineLevel="1">
      <c r="F5234"/>
    </row>
    <row r="5235" spans="6:6" outlineLevel="1">
      <c r="F5235"/>
    </row>
    <row r="5236" spans="6:6" outlineLevel="1">
      <c r="F5236"/>
    </row>
    <row r="5237" spans="6:6" outlineLevel="1">
      <c r="F5237"/>
    </row>
    <row r="5238" spans="6:6" outlineLevel="1">
      <c r="F5238"/>
    </row>
    <row r="5239" spans="6:6" outlineLevel="1">
      <c r="F5239"/>
    </row>
    <row r="5240" spans="6:6" outlineLevel="1">
      <c r="F5240"/>
    </row>
    <row r="5241" spans="6:6" outlineLevel="1">
      <c r="F5241"/>
    </row>
    <row r="5242" spans="6:6" outlineLevel="1">
      <c r="F5242"/>
    </row>
    <row r="5243" spans="6:6" outlineLevel="1">
      <c r="F5243"/>
    </row>
    <row r="5244" spans="6:6" outlineLevel="1">
      <c r="F5244"/>
    </row>
    <row r="5245" spans="6:6" outlineLevel="1">
      <c r="F5245"/>
    </row>
    <row r="5246" spans="6:6" outlineLevel="1">
      <c r="F5246"/>
    </row>
    <row r="5247" spans="6:6" outlineLevel="1">
      <c r="F5247"/>
    </row>
    <row r="5248" spans="6:6" outlineLevel="1">
      <c r="F5248"/>
    </row>
    <row r="5249" spans="6:6" outlineLevel="1">
      <c r="F5249"/>
    </row>
    <row r="5250" spans="6:6" outlineLevel="1">
      <c r="F5250"/>
    </row>
    <row r="5251" spans="6:6" outlineLevel="1">
      <c r="F5251"/>
    </row>
    <row r="5252" spans="6:6" outlineLevel="1">
      <c r="F5252"/>
    </row>
    <row r="5253" spans="6:6" outlineLevel="1">
      <c r="F5253"/>
    </row>
    <row r="5254" spans="6:6" outlineLevel="1">
      <c r="F5254"/>
    </row>
    <row r="5255" spans="6:6" outlineLevel="1">
      <c r="F5255"/>
    </row>
    <row r="5256" spans="6:6" outlineLevel="1">
      <c r="F5256"/>
    </row>
    <row r="5257" spans="6:6" outlineLevel="1">
      <c r="F5257"/>
    </row>
    <row r="5258" spans="6:6" outlineLevel="1">
      <c r="F5258"/>
    </row>
    <row r="5259" spans="6:6" outlineLevel="1">
      <c r="F5259"/>
    </row>
    <row r="5260" spans="6:6" outlineLevel="1">
      <c r="F5260"/>
    </row>
    <row r="5261" spans="6:6" outlineLevel="1">
      <c r="F5261"/>
    </row>
    <row r="5262" spans="6:6">
      <c r="F5262"/>
    </row>
    <row r="5263" spans="6:6" outlineLevel="1">
      <c r="F5263"/>
    </row>
    <row r="5264" spans="6:6" outlineLevel="1">
      <c r="F5264"/>
    </row>
    <row r="5265" spans="6:6" outlineLevel="1">
      <c r="F5265"/>
    </row>
    <row r="5266" spans="6:6" outlineLevel="1">
      <c r="F5266"/>
    </row>
    <row r="5267" spans="6:6" outlineLevel="1">
      <c r="F5267"/>
    </row>
    <row r="5268" spans="6:6" outlineLevel="1">
      <c r="F5268"/>
    </row>
    <row r="5269" spans="6:6" outlineLevel="1">
      <c r="F5269"/>
    </row>
    <row r="5270" spans="6:6" outlineLevel="1">
      <c r="F5270"/>
    </row>
    <row r="5271" spans="6:6" outlineLevel="1">
      <c r="F5271"/>
    </row>
    <row r="5272" spans="6:6" outlineLevel="1">
      <c r="F5272"/>
    </row>
    <row r="5273" spans="6:6" outlineLevel="1">
      <c r="F5273"/>
    </row>
    <row r="5274" spans="6:6" outlineLevel="1">
      <c r="F5274"/>
    </row>
    <row r="5275" spans="6:6" outlineLevel="1">
      <c r="F5275"/>
    </row>
    <row r="5276" spans="6:6" outlineLevel="1">
      <c r="F5276"/>
    </row>
    <row r="5277" spans="6:6" outlineLevel="1">
      <c r="F5277"/>
    </row>
    <row r="5278" spans="6:6" outlineLevel="1">
      <c r="F5278"/>
    </row>
    <row r="5279" spans="6:6" outlineLevel="1">
      <c r="F5279"/>
    </row>
    <row r="5280" spans="6:6" outlineLevel="1">
      <c r="F5280"/>
    </row>
    <row r="5281" spans="6:6" outlineLevel="1">
      <c r="F5281"/>
    </row>
    <row r="5282" spans="6:6" outlineLevel="1">
      <c r="F5282"/>
    </row>
    <row r="5283" spans="6:6" outlineLevel="1">
      <c r="F5283"/>
    </row>
    <row r="5284" spans="6:6" outlineLevel="1">
      <c r="F5284"/>
    </row>
    <row r="5285" spans="6:6" outlineLevel="1">
      <c r="F5285"/>
    </row>
    <row r="5286" spans="6:6" outlineLevel="1">
      <c r="F5286"/>
    </row>
    <row r="5287" spans="6:6" outlineLevel="1">
      <c r="F5287"/>
    </row>
    <row r="5288" spans="6:6">
      <c r="F5288"/>
    </row>
    <row r="5289" spans="6:6" outlineLevel="1">
      <c r="F5289"/>
    </row>
    <row r="5290" spans="6:6" outlineLevel="1">
      <c r="F5290"/>
    </row>
    <row r="5291" spans="6:6">
      <c r="F5291"/>
    </row>
    <row r="5292" spans="6:6" outlineLevel="1">
      <c r="F5292"/>
    </row>
    <row r="5293" spans="6:6" outlineLevel="1">
      <c r="F5293"/>
    </row>
    <row r="5294" spans="6:6" outlineLevel="1">
      <c r="F5294"/>
    </row>
    <row r="5295" spans="6:6" outlineLevel="1">
      <c r="F5295"/>
    </row>
    <row r="5296" spans="6:6" outlineLevel="1">
      <c r="F5296"/>
    </row>
    <row r="5297" spans="6:6" outlineLevel="1">
      <c r="F5297"/>
    </row>
    <row r="5298" spans="6:6" outlineLevel="1">
      <c r="F5298"/>
    </row>
    <row r="5299" spans="6:6" outlineLevel="1">
      <c r="F5299"/>
    </row>
    <row r="5300" spans="6:6" outlineLevel="1">
      <c r="F5300"/>
    </row>
    <row r="5301" spans="6:6" outlineLevel="1">
      <c r="F5301"/>
    </row>
    <row r="5302" spans="6:6" outlineLevel="1">
      <c r="F5302"/>
    </row>
    <row r="5303" spans="6:6" outlineLevel="1">
      <c r="F5303"/>
    </row>
    <row r="5304" spans="6:6" outlineLevel="1">
      <c r="F5304"/>
    </row>
    <row r="5305" spans="6:6" outlineLevel="1">
      <c r="F5305"/>
    </row>
    <row r="5306" spans="6:6" outlineLevel="1">
      <c r="F5306"/>
    </row>
    <row r="5307" spans="6:6" outlineLevel="1">
      <c r="F5307"/>
    </row>
    <row r="5308" spans="6:6" outlineLevel="1">
      <c r="F5308"/>
    </row>
    <row r="5309" spans="6:6" outlineLevel="1">
      <c r="F5309"/>
    </row>
    <row r="5310" spans="6:6" outlineLevel="1">
      <c r="F5310"/>
    </row>
    <row r="5311" spans="6:6" outlineLevel="1">
      <c r="F5311"/>
    </row>
    <row r="5312" spans="6:6">
      <c r="F5312"/>
    </row>
    <row r="5313" spans="6:6" outlineLevel="1">
      <c r="F5313"/>
    </row>
    <row r="5314" spans="6:6" outlineLevel="1">
      <c r="F5314"/>
    </row>
    <row r="5315" spans="6:6" outlineLevel="1">
      <c r="F5315"/>
    </row>
    <row r="5316" spans="6:6" outlineLevel="1">
      <c r="F5316"/>
    </row>
    <row r="5317" spans="6:6">
      <c r="F5317"/>
    </row>
    <row r="5318" spans="6:6" outlineLevel="1">
      <c r="F5318"/>
    </row>
    <row r="5319" spans="6:6" outlineLevel="1">
      <c r="F5319"/>
    </row>
    <row r="5320" spans="6:6" outlineLevel="1">
      <c r="F5320"/>
    </row>
    <row r="5321" spans="6:6" outlineLevel="1">
      <c r="F5321"/>
    </row>
    <row r="5322" spans="6:6" outlineLevel="1">
      <c r="F5322"/>
    </row>
    <row r="5323" spans="6:6" outlineLevel="1">
      <c r="F5323"/>
    </row>
    <row r="5324" spans="6:6" outlineLevel="1">
      <c r="F5324"/>
    </row>
    <row r="5325" spans="6:6" outlineLevel="1">
      <c r="F5325"/>
    </row>
    <row r="5326" spans="6:6" outlineLevel="1">
      <c r="F5326"/>
    </row>
    <row r="5327" spans="6:6" outlineLevel="1">
      <c r="F5327"/>
    </row>
    <row r="5328" spans="6:6" outlineLevel="1">
      <c r="F5328"/>
    </row>
    <row r="5329" spans="6:6" outlineLevel="1">
      <c r="F5329"/>
    </row>
    <row r="5330" spans="6:6" outlineLevel="1">
      <c r="F5330"/>
    </row>
    <row r="5331" spans="6:6" outlineLevel="1">
      <c r="F5331"/>
    </row>
    <row r="5332" spans="6:6" outlineLevel="1">
      <c r="F5332"/>
    </row>
    <row r="5333" spans="6:6" outlineLevel="1">
      <c r="F5333"/>
    </row>
    <row r="5334" spans="6:6" outlineLevel="1">
      <c r="F5334"/>
    </row>
    <row r="5335" spans="6:6" outlineLevel="1">
      <c r="F5335"/>
    </row>
    <row r="5336" spans="6:6" outlineLevel="1">
      <c r="F5336"/>
    </row>
    <row r="5337" spans="6:6" outlineLevel="1">
      <c r="F5337"/>
    </row>
    <row r="5338" spans="6:6" outlineLevel="1">
      <c r="F5338"/>
    </row>
    <row r="5339" spans="6:6" outlineLevel="1">
      <c r="F5339"/>
    </row>
    <row r="5340" spans="6:6" outlineLevel="1">
      <c r="F5340"/>
    </row>
    <row r="5341" spans="6:6" outlineLevel="1">
      <c r="F5341"/>
    </row>
    <row r="5342" spans="6:6" outlineLevel="1">
      <c r="F5342"/>
    </row>
    <row r="5343" spans="6:6" outlineLevel="1">
      <c r="F5343"/>
    </row>
    <row r="5344" spans="6:6" outlineLevel="1">
      <c r="F5344"/>
    </row>
    <row r="5345" spans="6:6" outlineLevel="1">
      <c r="F5345"/>
    </row>
    <row r="5346" spans="6:6" outlineLevel="1">
      <c r="F5346"/>
    </row>
    <row r="5347" spans="6:6" outlineLevel="1">
      <c r="F5347"/>
    </row>
    <row r="5348" spans="6:6" outlineLevel="1">
      <c r="F5348"/>
    </row>
    <row r="5349" spans="6:6" outlineLevel="1">
      <c r="F5349"/>
    </row>
    <row r="5350" spans="6:6" outlineLevel="1">
      <c r="F5350"/>
    </row>
    <row r="5351" spans="6:6" outlineLevel="1">
      <c r="F5351"/>
    </row>
    <row r="5352" spans="6:6">
      <c r="F5352"/>
    </row>
    <row r="5353" spans="6:6" outlineLevel="1">
      <c r="F5353"/>
    </row>
    <row r="5354" spans="6:6" outlineLevel="1">
      <c r="F5354"/>
    </row>
    <row r="5355" spans="6:6" outlineLevel="1">
      <c r="F5355"/>
    </row>
    <row r="5356" spans="6:6" outlineLevel="1">
      <c r="F5356"/>
    </row>
    <row r="5357" spans="6:6" outlineLevel="1">
      <c r="F5357"/>
    </row>
    <row r="5358" spans="6:6" outlineLevel="1">
      <c r="F5358"/>
    </row>
    <row r="5359" spans="6:6" outlineLevel="1">
      <c r="F5359"/>
    </row>
    <row r="5360" spans="6:6">
      <c r="F5360"/>
    </row>
    <row r="5361" spans="6:6" outlineLevel="1">
      <c r="F5361"/>
    </row>
    <row r="5362" spans="6:6" outlineLevel="1">
      <c r="F5362"/>
    </row>
    <row r="5363" spans="6:6" outlineLevel="1">
      <c r="F5363"/>
    </row>
    <row r="5364" spans="6:6" outlineLevel="1">
      <c r="F5364"/>
    </row>
    <row r="5365" spans="6:6" outlineLevel="1">
      <c r="F5365"/>
    </row>
    <row r="5366" spans="6:6" outlineLevel="1">
      <c r="F5366"/>
    </row>
    <row r="5367" spans="6:6" outlineLevel="1">
      <c r="F5367"/>
    </row>
    <row r="5368" spans="6:6" outlineLevel="1">
      <c r="F5368"/>
    </row>
    <row r="5369" spans="6:6" outlineLevel="1">
      <c r="F5369"/>
    </row>
    <row r="5370" spans="6:6" outlineLevel="1">
      <c r="F5370"/>
    </row>
    <row r="5371" spans="6:6" outlineLevel="1">
      <c r="F5371"/>
    </row>
    <row r="5372" spans="6:6" outlineLevel="1">
      <c r="F5372"/>
    </row>
    <row r="5373" spans="6:6" outlineLevel="1">
      <c r="F5373"/>
    </row>
    <row r="5374" spans="6:6" outlineLevel="1">
      <c r="F5374"/>
    </row>
    <row r="5375" spans="6:6" outlineLevel="1">
      <c r="F5375"/>
    </row>
    <row r="5376" spans="6:6" outlineLevel="1">
      <c r="F5376"/>
    </row>
    <row r="5377" spans="6:6" outlineLevel="1">
      <c r="F5377"/>
    </row>
    <row r="5378" spans="6:6" outlineLevel="1">
      <c r="F5378"/>
    </row>
    <row r="5379" spans="6:6" outlineLevel="1">
      <c r="F5379"/>
    </row>
    <row r="5380" spans="6:6" outlineLevel="1">
      <c r="F5380"/>
    </row>
    <row r="5381" spans="6:6" outlineLevel="1">
      <c r="F5381"/>
    </row>
    <row r="5382" spans="6:6">
      <c r="F5382"/>
    </row>
    <row r="5383" spans="6:6" outlineLevel="1">
      <c r="F5383"/>
    </row>
    <row r="5384" spans="6:6">
      <c r="F5384"/>
    </row>
    <row r="5385" spans="6:6" outlineLevel="1">
      <c r="F5385"/>
    </row>
    <row r="5386" spans="6:6" outlineLevel="1">
      <c r="F5386"/>
    </row>
    <row r="5387" spans="6:6" outlineLevel="1">
      <c r="F5387"/>
    </row>
    <row r="5388" spans="6:6" outlineLevel="1">
      <c r="F5388"/>
    </row>
    <row r="5389" spans="6:6" outlineLevel="1">
      <c r="F5389"/>
    </row>
    <row r="5390" spans="6:6" outlineLevel="1">
      <c r="F5390"/>
    </row>
    <row r="5391" spans="6:6" outlineLevel="1">
      <c r="F5391"/>
    </row>
    <row r="5392" spans="6:6" outlineLevel="1">
      <c r="F5392"/>
    </row>
    <row r="5393" spans="6:6" outlineLevel="1">
      <c r="F5393"/>
    </row>
    <row r="5394" spans="6:6" outlineLevel="1">
      <c r="F5394"/>
    </row>
    <row r="5395" spans="6:6" outlineLevel="1">
      <c r="F5395"/>
    </row>
    <row r="5396" spans="6:6" outlineLevel="1">
      <c r="F5396"/>
    </row>
    <row r="5397" spans="6:6" outlineLevel="1">
      <c r="F5397"/>
    </row>
    <row r="5398" spans="6:6" outlineLevel="1">
      <c r="F5398"/>
    </row>
    <row r="5399" spans="6:6" outlineLevel="1">
      <c r="F5399"/>
    </row>
    <row r="5400" spans="6:6" outlineLevel="1">
      <c r="F5400"/>
    </row>
    <row r="5401" spans="6:6" outlineLevel="1">
      <c r="F5401"/>
    </row>
    <row r="5402" spans="6:6" outlineLevel="1">
      <c r="F5402"/>
    </row>
    <row r="5403" spans="6:6" outlineLevel="1">
      <c r="F5403"/>
    </row>
    <row r="5404" spans="6:6" outlineLevel="1">
      <c r="F5404"/>
    </row>
    <row r="5405" spans="6:6" outlineLevel="1">
      <c r="F5405"/>
    </row>
    <row r="5406" spans="6:6" outlineLevel="1">
      <c r="F5406"/>
    </row>
    <row r="5407" spans="6:6" outlineLevel="1">
      <c r="F5407"/>
    </row>
    <row r="5408" spans="6:6" outlineLevel="1">
      <c r="F5408"/>
    </row>
    <row r="5409" spans="6:6" outlineLevel="1">
      <c r="F5409"/>
    </row>
    <row r="5410" spans="6:6" outlineLevel="1">
      <c r="F5410"/>
    </row>
    <row r="5411" spans="6:6" outlineLevel="1">
      <c r="F5411"/>
    </row>
    <row r="5412" spans="6:6" outlineLevel="1">
      <c r="F5412"/>
    </row>
    <row r="5413" spans="6:6" outlineLevel="1">
      <c r="F5413"/>
    </row>
    <row r="5414" spans="6:6" outlineLevel="1">
      <c r="F5414"/>
    </row>
    <row r="5415" spans="6:6" outlineLevel="1">
      <c r="F5415"/>
    </row>
    <row r="5416" spans="6:6" outlineLevel="1">
      <c r="F5416"/>
    </row>
    <row r="5417" spans="6:6" outlineLevel="1">
      <c r="F5417"/>
    </row>
    <row r="5418" spans="6:6" outlineLevel="1">
      <c r="F5418"/>
    </row>
    <row r="5419" spans="6:6" outlineLevel="1">
      <c r="F5419"/>
    </row>
    <row r="5420" spans="6:6" outlineLevel="1">
      <c r="F5420"/>
    </row>
    <row r="5421" spans="6:6" outlineLevel="1">
      <c r="F5421"/>
    </row>
    <row r="5422" spans="6:6" outlineLevel="1">
      <c r="F5422"/>
    </row>
    <row r="5423" spans="6:6" outlineLevel="1">
      <c r="F5423"/>
    </row>
    <row r="5424" spans="6:6" outlineLevel="1">
      <c r="F5424"/>
    </row>
    <row r="5425" spans="6:6" outlineLevel="1">
      <c r="F5425"/>
    </row>
    <row r="5426" spans="6:6" outlineLevel="1">
      <c r="F5426"/>
    </row>
    <row r="5427" spans="6:6" outlineLevel="1">
      <c r="F5427"/>
    </row>
    <row r="5428" spans="6:6" outlineLevel="1">
      <c r="F5428"/>
    </row>
    <row r="5429" spans="6:6" outlineLevel="1">
      <c r="F5429"/>
    </row>
    <row r="5430" spans="6:6" outlineLevel="1">
      <c r="F5430"/>
    </row>
    <row r="5431" spans="6:6" outlineLevel="1">
      <c r="F5431"/>
    </row>
    <row r="5432" spans="6:6">
      <c r="F5432"/>
    </row>
    <row r="5433" spans="6:6" outlineLevel="1">
      <c r="F5433"/>
    </row>
    <row r="5434" spans="6:6">
      <c r="F5434"/>
    </row>
    <row r="5435" spans="6:6" outlineLevel="1">
      <c r="F5435"/>
    </row>
    <row r="5436" spans="6:6" outlineLevel="1">
      <c r="F5436"/>
    </row>
    <row r="5437" spans="6:6" outlineLevel="1">
      <c r="F5437"/>
    </row>
    <row r="5438" spans="6:6" outlineLevel="1">
      <c r="F5438"/>
    </row>
    <row r="5439" spans="6:6" outlineLevel="1">
      <c r="F5439"/>
    </row>
    <row r="5440" spans="6:6" outlineLevel="1">
      <c r="F5440"/>
    </row>
    <row r="5441" spans="6:6" outlineLevel="1">
      <c r="F5441"/>
    </row>
    <row r="5442" spans="6:6" outlineLevel="1">
      <c r="F5442"/>
    </row>
    <row r="5443" spans="6:6" outlineLevel="1">
      <c r="F5443"/>
    </row>
    <row r="5444" spans="6:6" outlineLevel="1">
      <c r="F5444"/>
    </row>
    <row r="5445" spans="6:6" outlineLevel="1">
      <c r="F5445"/>
    </row>
    <row r="5446" spans="6:6" outlineLevel="1">
      <c r="F5446"/>
    </row>
    <row r="5447" spans="6:6" outlineLevel="1">
      <c r="F5447"/>
    </row>
    <row r="5448" spans="6:6" outlineLevel="1">
      <c r="F5448"/>
    </row>
    <row r="5449" spans="6:6" outlineLevel="1">
      <c r="F5449"/>
    </row>
    <row r="5450" spans="6:6" outlineLevel="1">
      <c r="F5450"/>
    </row>
    <row r="5451" spans="6:6" outlineLevel="1">
      <c r="F5451"/>
    </row>
    <row r="5452" spans="6:6" outlineLevel="1">
      <c r="F5452"/>
    </row>
    <row r="5453" spans="6:6" outlineLevel="1">
      <c r="F5453"/>
    </row>
    <row r="5454" spans="6:6" outlineLevel="1">
      <c r="F5454"/>
    </row>
    <row r="5455" spans="6:6" outlineLevel="1">
      <c r="F5455"/>
    </row>
    <row r="5456" spans="6:6" outlineLevel="1">
      <c r="F5456"/>
    </row>
    <row r="5457" spans="6:6" outlineLevel="1">
      <c r="F5457"/>
    </row>
    <row r="5458" spans="6:6" outlineLevel="1">
      <c r="F5458"/>
    </row>
    <row r="5459" spans="6:6" outlineLevel="1">
      <c r="F5459"/>
    </row>
    <row r="5460" spans="6:6" outlineLevel="1">
      <c r="F5460"/>
    </row>
    <row r="5461" spans="6:6" outlineLevel="1">
      <c r="F5461"/>
    </row>
    <row r="5462" spans="6:6" outlineLevel="1">
      <c r="F5462"/>
    </row>
    <row r="5463" spans="6:6" outlineLevel="1">
      <c r="F5463"/>
    </row>
    <row r="5464" spans="6:6" outlineLevel="1">
      <c r="F5464"/>
    </row>
    <row r="5465" spans="6:6" outlineLevel="1">
      <c r="F5465"/>
    </row>
    <row r="5466" spans="6:6" outlineLevel="1">
      <c r="F5466"/>
    </row>
    <row r="5467" spans="6:6" outlineLevel="1">
      <c r="F5467"/>
    </row>
    <row r="5468" spans="6:6" outlineLevel="1">
      <c r="F5468"/>
    </row>
    <row r="5469" spans="6:6" outlineLevel="1">
      <c r="F5469"/>
    </row>
    <row r="5470" spans="6:6" outlineLevel="1">
      <c r="F5470"/>
    </row>
    <row r="5471" spans="6:6" outlineLevel="1">
      <c r="F5471"/>
    </row>
    <row r="5472" spans="6:6" outlineLevel="1">
      <c r="F5472"/>
    </row>
    <row r="5473" spans="6:6">
      <c r="F5473"/>
    </row>
    <row r="5474" spans="6:6" outlineLevel="1">
      <c r="F5474"/>
    </row>
    <row r="5475" spans="6:6" outlineLevel="1">
      <c r="F5475"/>
    </row>
    <row r="5476" spans="6:6" outlineLevel="1">
      <c r="F5476"/>
    </row>
    <row r="5477" spans="6:6" outlineLevel="1">
      <c r="F5477"/>
    </row>
    <row r="5478" spans="6:6" outlineLevel="1">
      <c r="F5478"/>
    </row>
    <row r="5479" spans="6:6" outlineLevel="1">
      <c r="F5479"/>
    </row>
    <row r="5480" spans="6:6" outlineLevel="1">
      <c r="F5480"/>
    </row>
    <row r="5481" spans="6:6" outlineLevel="1">
      <c r="F5481"/>
    </row>
    <row r="5482" spans="6:6" outlineLevel="1">
      <c r="F5482"/>
    </row>
    <row r="5483" spans="6:6">
      <c r="F5483"/>
    </row>
    <row r="5484" spans="6:6" outlineLevel="1">
      <c r="F5484"/>
    </row>
    <row r="5485" spans="6:6" outlineLevel="1">
      <c r="F5485"/>
    </row>
    <row r="5486" spans="6:6" outlineLevel="1">
      <c r="F5486"/>
    </row>
    <row r="5487" spans="6:6" outlineLevel="1">
      <c r="F5487"/>
    </row>
    <row r="5488" spans="6:6" outlineLevel="1">
      <c r="F5488"/>
    </row>
    <row r="5489" spans="6:6" outlineLevel="1">
      <c r="F5489"/>
    </row>
    <row r="5490" spans="6:6" outlineLevel="1">
      <c r="F5490"/>
    </row>
    <row r="5491" spans="6:6" outlineLevel="1">
      <c r="F5491"/>
    </row>
    <row r="5492" spans="6:6" outlineLevel="1">
      <c r="F5492"/>
    </row>
    <row r="5493" spans="6:6" outlineLevel="1">
      <c r="F5493"/>
    </row>
    <row r="5494" spans="6:6" outlineLevel="1">
      <c r="F5494"/>
    </row>
    <row r="5495" spans="6:6" outlineLevel="1">
      <c r="F5495"/>
    </row>
    <row r="5496" spans="6:6" outlineLevel="1">
      <c r="F5496"/>
    </row>
    <row r="5497" spans="6:6" outlineLevel="1">
      <c r="F5497"/>
    </row>
    <row r="5498" spans="6:6" outlineLevel="1">
      <c r="F5498"/>
    </row>
    <row r="5499" spans="6:6" outlineLevel="1">
      <c r="F5499"/>
    </row>
    <row r="5500" spans="6:6" outlineLevel="1">
      <c r="F5500"/>
    </row>
    <row r="5501" spans="6:6" outlineLevel="1">
      <c r="F5501"/>
    </row>
    <row r="5502" spans="6:6" outlineLevel="1">
      <c r="F5502"/>
    </row>
    <row r="5503" spans="6:6" outlineLevel="1">
      <c r="F5503"/>
    </row>
    <row r="5504" spans="6:6" outlineLevel="1">
      <c r="F5504"/>
    </row>
    <row r="5505" spans="6:6" outlineLevel="1">
      <c r="F5505"/>
    </row>
    <row r="5506" spans="6:6" outlineLevel="1">
      <c r="F5506"/>
    </row>
    <row r="5507" spans="6:6" outlineLevel="1">
      <c r="F5507"/>
    </row>
    <row r="5508" spans="6:6" outlineLevel="1">
      <c r="F5508"/>
    </row>
    <row r="5509" spans="6:6" outlineLevel="1">
      <c r="F5509"/>
    </row>
    <row r="5510" spans="6:6" outlineLevel="1">
      <c r="F5510"/>
    </row>
    <row r="5511" spans="6:6" outlineLevel="1">
      <c r="F5511"/>
    </row>
    <row r="5512" spans="6:6" outlineLevel="1">
      <c r="F5512"/>
    </row>
    <row r="5513" spans="6:6" outlineLevel="1">
      <c r="F5513"/>
    </row>
    <row r="5514" spans="6:6" outlineLevel="1">
      <c r="F5514"/>
    </row>
    <row r="5515" spans="6:6" outlineLevel="1">
      <c r="F5515"/>
    </row>
    <row r="5516" spans="6:6" outlineLevel="1">
      <c r="F5516"/>
    </row>
    <row r="5517" spans="6:6" outlineLevel="1">
      <c r="F5517"/>
    </row>
    <row r="5518" spans="6:6" outlineLevel="1">
      <c r="F5518"/>
    </row>
    <row r="5519" spans="6:6" outlineLevel="1">
      <c r="F5519"/>
    </row>
    <row r="5520" spans="6:6" outlineLevel="1">
      <c r="F5520"/>
    </row>
    <row r="5521" spans="6:6" outlineLevel="1">
      <c r="F5521"/>
    </row>
    <row r="5522" spans="6:6" outlineLevel="1">
      <c r="F5522"/>
    </row>
    <row r="5523" spans="6:6" outlineLevel="1">
      <c r="F5523"/>
    </row>
    <row r="5524" spans="6:6" outlineLevel="1">
      <c r="F5524"/>
    </row>
    <row r="5525" spans="6:6" outlineLevel="1">
      <c r="F5525"/>
    </row>
    <row r="5526" spans="6:6" outlineLevel="1">
      <c r="F5526"/>
    </row>
    <row r="5527" spans="6:6" outlineLevel="1">
      <c r="F5527"/>
    </row>
    <row r="5528" spans="6:6" outlineLevel="1">
      <c r="F5528"/>
    </row>
    <row r="5529" spans="6:6" outlineLevel="1">
      <c r="F5529"/>
    </row>
    <row r="5530" spans="6:6" outlineLevel="1">
      <c r="F5530"/>
    </row>
    <row r="5531" spans="6:6" outlineLevel="1">
      <c r="F5531"/>
    </row>
    <row r="5532" spans="6:6" outlineLevel="1">
      <c r="F5532"/>
    </row>
    <row r="5533" spans="6:6" outlineLevel="1">
      <c r="F5533"/>
    </row>
    <row r="5534" spans="6:6" outlineLevel="1">
      <c r="F5534"/>
    </row>
    <row r="5535" spans="6:6" outlineLevel="1">
      <c r="F5535"/>
    </row>
    <row r="5536" spans="6:6" outlineLevel="1">
      <c r="F5536"/>
    </row>
    <row r="5537" spans="6:6" outlineLevel="1">
      <c r="F5537"/>
    </row>
    <row r="5538" spans="6:6" outlineLevel="1">
      <c r="F5538"/>
    </row>
    <row r="5539" spans="6:6" outlineLevel="1">
      <c r="F5539"/>
    </row>
    <row r="5540" spans="6:6" outlineLevel="1">
      <c r="F5540"/>
    </row>
    <row r="5541" spans="6:6" outlineLevel="1">
      <c r="F5541"/>
    </row>
    <row r="5542" spans="6:6" outlineLevel="1">
      <c r="F5542"/>
    </row>
    <row r="5543" spans="6:6" outlineLevel="1">
      <c r="F5543"/>
    </row>
    <row r="5544" spans="6:6" outlineLevel="1">
      <c r="F5544"/>
    </row>
    <row r="5545" spans="6:6" outlineLevel="1">
      <c r="F5545"/>
    </row>
    <row r="5546" spans="6:6" outlineLevel="1">
      <c r="F5546"/>
    </row>
    <row r="5547" spans="6:6" outlineLevel="1">
      <c r="F5547"/>
    </row>
    <row r="5548" spans="6:6" outlineLevel="1">
      <c r="F5548"/>
    </row>
    <row r="5549" spans="6:6" outlineLevel="1">
      <c r="F5549"/>
    </row>
    <row r="5550" spans="6:6" outlineLevel="1">
      <c r="F5550"/>
    </row>
    <row r="5551" spans="6:6" outlineLevel="1">
      <c r="F5551"/>
    </row>
    <row r="5552" spans="6:6" outlineLevel="1">
      <c r="F5552"/>
    </row>
    <row r="5553" spans="6:6" outlineLevel="1">
      <c r="F5553"/>
    </row>
    <row r="5554" spans="6:6" outlineLevel="1">
      <c r="F5554"/>
    </row>
    <row r="5555" spans="6:6" outlineLevel="1">
      <c r="F5555"/>
    </row>
    <row r="5556" spans="6:6" outlineLevel="1">
      <c r="F5556"/>
    </row>
    <row r="5557" spans="6:6" outlineLevel="1">
      <c r="F5557"/>
    </row>
    <row r="5558" spans="6:6" outlineLevel="1">
      <c r="F5558"/>
    </row>
    <row r="5559" spans="6:6" outlineLevel="1">
      <c r="F5559"/>
    </row>
    <row r="5560" spans="6:6" outlineLevel="1">
      <c r="F5560"/>
    </row>
    <row r="5561" spans="6:6" outlineLevel="1">
      <c r="F5561"/>
    </row>
    <row r="5562" spans="6:6" outlineLevel="1">
      <c r="F5562"/>
    </row>
    <row r="5563" spans="6:6" outlineLevel="1">
      <c r="F5563"/>
    </row>
    <row r="5564" spans="6:6" outlineLevel="1">
      <c r="F5564"/>
    </row>
    <row r="5565" spans="6:6" outlineLevel="1">
      <c r="F5565"/>
    </row>
    <row r="5566" spans="6:6" outlineLevel="1">
      <c r="F5566"/>
    </row>
    <row r="5567" spans="6:6" outlineLevel="1">
      <c r="F5567"/>
    </row>
    <row r="5568" spans="6:6" outlineLevel="1">
      <c r="F5568"/>
    </row>
    <row r="5569" spans="6:6" outlineLevel="1">
      <c r="F5569"/>
    </row>
    <row r="5570" spans="6:6" outlineLevel="1">
      <c r="F5570"/>
    </row>
    <row r="5571" spans="6:6" outlineLevel="1">
      <c r="F5571"/>
    </row>
    <row r="5572" spans="6:6" outlineLevel="1">
      <c r="F5572"/>
    </row>
    <row r="5573" spans="6:6" outlineLevel="1">
      <c r="F5573"/>
    </row>
    <row r="5574" spans="6:6" outlineLevel="1">
      <c r="F5574"/>
    </row>
    <row r="5575" spans="6:6">
      <c r="F5575"/>
    </row>
    <row r="5576" spans="6:6" outlineLevel="1">
      <c r="F5576"/>
    </row>
    <row r="5577" spans="6:6" outlineLevel="1">
      <c r="F5577"/>
    </row>
    <row r="5578" spans="6:6">
      <c r="F5578"/>
    </row>
    <row r="5579" spans="6:6" outlineLevel="1">
      <c r="F5579"/>
    </row>
    <row r="5580" spans="6:6" outlineLevel="1">
      <c r="F5580"/>
    </row>
    <row r="5581" spans="6:6" outlineLevel="1">
      <c r="F5581"/>
    </row>
    <row r="5582" spans="6:6" outlineLevel="1">
      <c r="F5582"/>
    </row>
    <row r="5583" spans="6:6" outlineLevel="1">
      <c r="F5583"/>
    </row>
    <row r="5584" spans="6:6" outlineLevel="1">
      <c r="F5584"/>
    </row>
    <row r="5585" spans="6:6" outlineLevel="1">
      <c r="F5585"/>
    </row>
    <row r="5586" spans="6:6" outlineLevel="1">
      <c r="F5586"/>
    </row>
    <row r="5587" spans="6:6" outlineLevel="1">
      <c r="F5587"/>
    </row>
    <row r="5588" spans="6:6" outlineLevel="1">
      <c r="F5588"/>
    </row>
    <row r="5589" spans="6:6" outlineLevel="1">
      <c r="F5589"/>
    </row>
    <row r="5590" spans="6:6" outlineLevel="1">
      <c r="F5590"/>
    </row>
    <row r="5591" spans="6:6">
      <c r="F5591"/>
    </row>
    <row r="5592" spans="6:6" outlineLevel="1">
      <c r="F5592"/>
    </row>
    <row r="5593" spans="6:6" outlineLevel="1">
      <c r="F5593"/>
    </row>
    <row r="5594" spans="6:6" outlineLevel="1">
      <c r="F5594"/>
    </row>
    <row r="5595" spans="6:6" outlineLevel="1">
      <c r="F5595"/>
    </row>
    <row r="5596" spans="6:6" outlineLevel="1">
      <c r="F5596"/>
    </row>
    <row r="5597" spans="6:6" outlineLevel="1">
      <c r="F5597"/>
    </row>
    <row r="5598" spans="6:6" outlineLevel="1">
      <c r="F5598"/>
    </row>
    <row r="5599" spans="6:6" outlineLevel="1">
      <c r="F5599"/>
    </row>
    <row r="5600" spans="6:6" outlineLevel="1">
      <c r="F5600"/>
    </row>
    <row r="5601" spans="6:6" outlineLevel="1">
      <c r="F5601"/>
    </row>
    <row r="5602" spans="6:6" outlineLevel="1">
      <c r="F5602"/>
    </row>
    <row r="5603" spans="6:6" outlineLevel="1">
      <c r="F5603"/>
    </row>
    <row r="5604" spans="6:6" outlineLevel="1">
      <c r="F5604"/>
    </row>
    <row r="5605" spans="6:6" outlineLevel="1">
      <c r="F5605"/>
    </row>
    <row r="5606" spans="6:6" outlineLevel="1">
      <c r="F5606"/>
    </row>
    <row r="5607" spans="6:6">
      <c r="F5607"/>
    </row>
    <row r="5608" spans="6:6" outlineLevel="1">
      <c r="F5608"/>
    </row>
    <row r="5609" spans="6:6" outlineLevel="1">
      <c r="F5609"/>
    </row>
    <row r="5610" spans="6:6">
      <c r="F5610"/>
    </row>
    <row r="5611" spans="6:6" outlineLevel="1">
      <c r="F5611"/>
    </row>
    <row r="5612" spans="6:6" outlineLevel="1">
      <c r="F5612"/>
    </row>
    <row r="5613" spans="6:6" outlineLevel="1">
      <c r="F5613"/>
    </row>
    <row r="5614" spans="6:6">
      <c r="F5614"/>
    </row>
    <row r="5615" spans="6:6" outlineLevel="1">
      <c r="F5615"/>
    </row>
    <row r="5616" spans="6:6" outlineLevel="1">
      <c r="F5616"/>
    </row>
    <row r="5617" spans="6:6">
      <c r="F5617"/>
    </row>
    <row r="5618" spans="6:6" outlineLevel="1">
      <c r="F5618"/>
    </row>
    <row r="5619" spans="6:6" outlineLevel="1">
      <c r="F5619"/>
    </row>
    <row r="5620" spans="6:6" outlineLevel="1">
      <c r="F5620"/>
    </row>
    <row r="5621" spans="6:6" outlineLevel="1">
      <c r="F5621"/>
    </row>
    <row r="5622" spans="6:6" outlineLevel="1">
      <c r="F5622"/>
    </row>
    <row r="5623" spans="6:6" outlineLevel="1">
      <c r="F5623"/>
    </row>
    <row r="5624" spans="6:6">
      <c r="F5624"/>
    </row>
    <row r="5625" spans="6:6" outlineLevel="1">
      <c r="F5625"/>
    </row>
    <row r="5626" spans="6:6" outlineLevel="1">
      <c r="F5626"/>
    </row>
    <row r="5627" spans="6:6" outlineLevel="1">
      <c r="F5627"/>
    </row>
    <row r="5628" spans="6:6" outlineLevel="1">
      <c r="F5628"/>
    </row>
    <row r="5629" spans="6:6" outlineLevel="1">
      <c r="F5629"/>
    </row>
    <row r="5630" spans="6:6" outlineLevel="1">
      <c r="F5630"/>
    </row>
    <row r="5631" spans="6:6" outlineLevel="1">
      <c r="F5631"/>
    </row>
    <row r="5632" spans="6:6" outlineLevel="1">
      <c r="F5632"/>
    </row>
    <row r="5633" spans="6:6" outlineLevel="1">
      <c r="F5633"/>
    </row>
    <row r="5634" spans="6:6" outlineLevel="1">
      <c r="F5634"/>
    </row>
    <row r="5635" spans="6:6" outlineLevel="1">
      <c r="F5635"/>
    </row>
    <row r="5636" spans="6:6" outlineLevel="1">
      <c r="F5636"/>
    </row>
    <row r="5637" spans="6:6" outlineLevel="1">
      <c r="F5637"/>
    </row>
    <row r="5638" spans="6:6" outlineLevel="1">
      <c r="F5638"/>
    </row>
    <row r="5639" spans="6:6" outlineLevel="1">
      <c r="F5639"/>
    </row>
    <row r="5640" spans="6:6" outlineLevel="1">
      <c r="F5640"/>
    </row>
    <row r="5641" spans="6:6" outlineLevel="1">
      <c r="F5641"/>
    </row>
    <row r="5642" spans="6:6" outlineLevel="1">
      <c r="F5642"/>
    </row>
    <row r="5643" spans="6:6" outlineLevel="1">
      <c r="F5643"/>
    </row>
    <row r="5644" spans="6:6" outlineLevel="1">
      <c r="F5644"/>
    </row>
    <row r="5645" spans="6:6" outlineLevel="1">
      <c r="F5645"/>
    </row>
    <row r="5646" spans="6:6" outlineLevel="1">
      <c r="F5646"/>
    </row>
    <row r="5647" spans="6:6" outlineLevel="1">
      <c r="F5647"/>
    </row>
    <row r="5648" spans="6:6" outlineLevel="1">
      <c r="F5648"/>
    </row>
    <row r="5649" spans="6:6" outlineLevel="1">
      <c r="F5649"/>
    </row>
    <row r="5650" spans="6:6" outlineLevel="1">
      <c r="F5650"/>
    </row>
    <row r="5651" spans="6:6" outlineLevel="1">
      <c r="F5651"/>
    </row>
    <row r="5652" spans="6:6" outlineLevel="1">
      <c r="F5652"/>
    </row>
    <row r="5653" spans="6:6" outlineLevel="1">
      <c r="F5653"/>
    </row>
    <row r="5654" spans="6:6" outlineLevel="1">
      <c r="F5654"/>
    </row>
    <row r="5655" spans="6:6" outlineLevel="1">
      <c r="F5655"/>
    </row>
    <row r="5656" spans="6:6" outlineLevel="1">
      <c r="F5656"/>
    </row>
    <row r="5657" spans="6:6" outlineLevel="1">
      <c r="F5657"/>
    </row>
    <row r="5658" spans="6:6" outlineLevel="1">
      <c r="F5658"/>
    </row>
    <row r="5659" spans="6:6" outlineLevel="1">
      <c r="F5659"/>
    </row>
    <row r="5660" spans="6:6" outlineLevel="1">
      <c r="F5660"/>
    </row>
    <row r="5661" spans="6:6" outlineLevel="1">
      <c r="F5661"/>
    </row>
    <row r="5662" spans="6:6" outlineLevel="1">
      <c r="F5662"/>
    </row>
    <row r="5663" spans="6:6" outlineLevel="1">
      <c r="F5663"/>
    </row>
    <row r="5664" spans="6:6" outlineLevel="1">
      <c r="F5664"/>
    </row>
    <row r="5665" spans="6:6" outlineLevel="1">
      <c r="F5665"/>
    </row>
    <row r="5666" spans="6:6" outlineLevel="1">
      <c r="F5666"/>
    </row>
    <row r="5667" spans="6:6" outlineLevel="1">
      <c r="F5667"/>
    </row>
    <row r="5668" spans="6:6" outlineLevel="1">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row r="5688" spans="6:6">
      <c r="F5688"/>
    </row>
    <row r="5689" spans="6:6">
      <c r="F5689"/>
    </row>
    <row r="5690" spans="6:6">
      <c r="F5690"/>
    </row>
    <row r="5691" spans="6:6">
      <c r="F5691"/>
    </row>
    <row r="5692" spans="6:6">
      <c r="F5692"/>
    </row>
    <row r="5693" spans="6:6">
      <c r="F5693"/>
    </row>
    <row r="5694" spans="6:6">
      <c r="F5694"/>
    </row>
    <row r="5695" spans="6:6">
      <c r="F5695"/>
    </row>
    <row r="5696" spans="6:6">
      <c r="F5696"/>
    </row>
    <row r="5697" spans="6:6">
      <c r="F5697"/>
    </row>
    <row r="5698" spans="6:6">
      <c r="F5698"/>
    </row>
    <row r="5699" spans="6:6">
      <c r="F5699"/>
    </row>
    <row r="5700" spans="6:6">
      <c r="F5700"/>
    </row>
    <row r="5701" spans="6:6">
      <c r="F5701"/>
    </row>
    <row r="5702" spans="6:6">
      <c r="F5702"/>
    </row>
    <row r="5703" spans="6:6">
      <c r="F5703"/>
    </row>
    <row r="5704" spans="6:6">
      <c r="F5704"/>
    </row>
    <row r="5705" spans="6:6">
      <c r="F5705"/>
    </row>
    <row r="5706" spans="6:6">
      <c r="F5706"/>
    </row>
    <row r="5707" spans="6:6">
      <c r="F5707"/>
    </row>
    <row r="5708" spans="6:6">
      <c r="F5708"/>
    </row>
    <row r="5709" spans="6:6">
      <c r="F5709"/>
    </row>
    <row r="5710" spans="6:6">
      <c r="F5710"/>
    </row>
    <row r="5711" spans="6:6">
      <c r="F5711"/>
    </row>
    <row r="5712" spans="6:6">
      <c r="F5712"/>
    </row>
    <row r="5713" spans="6:6">
      <c r="F5713"/>
    </row>
    <row r="5714" spans="6:6">
      <c r="F5714"/>
    </row>
    <row r="5715" spans="6:6">
      <c r="F5715"/>
    </row>
    <row r="5716" spans="6:6">
      <c r="F5716"/>
    </row>
    <row r="5717" spans="6:6">
      <c r="F5717"/>
    </row>
    <row r="5718" spans="6:6">
      <c r="F5718"/>
    </row>
    <row r="5719" spans="6:6">
      <c r="F5719"/>
    </row>
    <row r="5720" spans="6:6">
      <c r="F5720"/>
    </row>
    <row r="5721" spans="6:6">
      <c r="F5721"/>
    </row>
    <row r="5722" spans="6:6">
      <c r="F5722"/>
    </row>
    <row r="5723" spans="6:6">
      <c r="F5723"/>
    </row>
    <row r="5724" spans="6:6">
      <c r="F5724"/>
    </row>
    <row r="5725" spans="6:6">
      <c r="F5725"/>
    </row>
    <row r="5726" spans="6:6">
      <c r="F5726"/>
    </row>
    <row r="5727" spans="6:6">
      <c r="F5727"/>
    </row>
    <row r="5728" spans="6:6">
      <c r="F5728"/>
    </row>
    <row r="5729" spans="6:6">
      <c r="F5729"/>
    </row>
    <row r="5730" spans="6:6">
      <c r="F5730"/>
    </row>
    <row r="5731" spans="6:6">
      <c r="F5731"/>
    </row>
    <row r="5732" spans="6:6">
      <c r="F5732"/>
    </row>
    <row r="5733" spans="6:6">
      <c r="F5733"/>
    </row>
    <row r="5734" spans="6:6">
      <c r="F5734"/>
    </row>
    <row r="5735" spans="6:6">
      <c r="F5735"/>
    </row>
    <row r="5736" spans="6:6">
      <c r="F5736"/>
    </row>
    <row r="5737" spans="6:6">
      <c r="F5737"/>
    </row>
    <row r="5738" spans="6:6">
      <c r="F5738"/>
    </row>
    <row r="5739" spans="6:6">
      <c r="F5739"/>
    </row>
    <row r="5740" spans="6:6">
      <c r="F5740"/>
    </row>
    <row r="5741" spans="6:6">
      <c r="F5741"/>
    </row>
    <row r="5742" spans="6:6">
      <c r="F5742"/>
    </row>
    <row r="5743" spans="6:6">
      <c r="F5743"/>
    </row>
    <row r="5744" spans="6:6">
      <c r="F5744"/>
    </row>
    <row r="5745" spans="6:6">
      <c r="F5745"/>
    </row>
    <row r="5746" spans="6:6">
      <c r="F5746"/>
    </row>
    <row r="5747" spans="6:6">
      <c r="F5747"/>
    </row>
    <row r="5748" spans="6:6">
      <c r="F5748"/>
    </row>
    <row r="5749" spans="6:6">
      <c r="F5749"/>
    </row>
    <row r="5750" spans="6:6">
      <c r="F5750"/>
    </row>
    <row r="5751" spans="6:6">
      <c r="F5751"/>
    </row>
    <row r="5752" spans="6:6">
      <c r="F5752"/>
    </row>
    <row r="5753" spans="6:6">
      <c r="F5753"/>
    </row>
    <row r="5754" spans="6:6">
      <c r="F5754"/>
    </row>
    <row r="5755" spans="6:6">
      <c r="F5755"/>
    </row>
    <row r="5756" spans="6:6">
      <c r="F5756"/>
    </row>
    <row r="5757" spans="6:6">
      <c r="F5757"/>
    </row>
    <row r="5758" spans="6:6">
      <c r="F5758"/>
    </row>
    <row r="5759" spans="6:6">
      <c r="F5759"/>
    </row>
    <row r="5760" spans="6:6">
      <c r="F5760"/>
    </row>
    <row r="5761" spans="6:6">
      <c r="F5761"/>
    </row>
    <row r="5762" spans="6:6">
      <c r="F5762"/>
    </row>
    <row r="5763" spans="6:6">
      <c r="F5763"/>
    </row>
    <row r="5764" spans="6:6">
      <c r="F5764"/>
    </row>
    <row r="5765" spans="6:6">
      <c r="F5765"/>
    </row>
    <row r="5766" spans="6:6">
      <c r="F5766"/>
    </row>
    <row r="5767" spans="6:6">
      <c r="F5767"/>
    </row>
    <row r="5768" spans="6:6">
      <c r="F5768"/>
    </row>
    <row r="5769" spans="6:6" outlineLevel="1">
      <c r="F5769"/>
    </row>
    <row r="5770" spans="6:6" outlineLevel="1">
      <c r="F5770"/>
    </row>
    <row r="5771" spans="6:6" outlineLevel="1">
      <c r="F5771"/>
    </row>
    <row r="5772" spans="6:6" outlineLevel="1">
      <c r="F5772"/>
    </row>
    <row r="5773" spans="6:6" outlineLevel="1">
      <c r="F5773"/>
    </row>
    <row r="5774" spans="6:6" outlineLevel="1">
      <c r="F5774"/>
    </row>
    <row r="5775" spans="6:6" outlineLevel="1">
      <c r="F5775"/>
    </row>
    <row r="5776" spans="6:6" outlineLevel="1">
      <c r="F5776"/>
    </row>
    <row r="5777" spans="6:6" outlineLevel="1">
      <c r="F5777"/>
    </row>
    <row r="5778" spans="6:6" outlineLevel="1">
      <c r="F5778"/>
    </row>
    <row r="5779" spans="6:6" outlineLevel="1">
      <c r="F5779"/>
    </row>
    <row r="5780" spans="6:6" outlineLevel="1">
      <c r="F5780"/>
    </row>
    <row r="5781" spans="6:6" outlineLevel="1">
      <c r="F5781"/>
    </row>
    <row r="5782" spans="6:6" outlineLevel="1">
      <c r="F5782"/>
    </row>
    <row r="5783" spans="6:6" outlineLevel="1">
      <c r="F5783"/>
    </row>
    <row r="5784" spans="6:6" outlineLevel="1">
      <c r="F5784"/>
    </row>
    <row r="5785" spans="6:6" outlineLevel="1">
      <c r="F5785"/>
    </row>
    <row r="5786" spans="6:6" outlineLevel="1">
      <c r="F5786"/>
    </row>
    <row r="5787" spans="6:6" outlineLevel="1">
      <c r="F5787"/>
    </row>
    <row r="5788" spans="6:6" outlineLevel="1">
      <c r="F5788"/>
    </row>
    <row r="5789" spans="6:6" outlineLevel="1">
      <c r="F5789"/>
    </row>
    <row r="5790" spans="6:6" outlineLevel="1">
      <c r="F5790"/>
    </row>
    <row r="5791" spans="6:6" outlineLevel="1">
      <c r="F5791"/>
    </row>
    <row r="5792" spans="6:6" outlineLevel="1">
      <c r="F5792"/>
    </row>
    <row r="5793" spans="6:6" outlineLevel="1">
      <c r="F5793"/>
    </row>
    <row r="5794" spans="6:6" outlineLevel="1">
      <c r="F5794"/>
    </row>
    <row r="5795" spans="6:6" outlineLevel="1">
      <c r="F5795"/>
    </row>
    <row r="5796" spans="6:6" outlineLevel="1">
      <c r="F5796"/>
    </row>
    <row r="5797" spans="6:6" outlineLevel="1">
      <c r="F5797"/>
    </row>
    <row r="5798" spans="6:6" outlineLevel="1">
      <c r="F5798"/>
    </row>
    <row r="5799" spans="6:6" outlineLevel="1">
      <c r="F5799"/>
    </row>
    <row r="5800" spans="6:6" outlineLevel="1">
      <c r="F5800"/>
    </row>
    <row r="5801" spans="6:6" outlineLevel="1">
      <c r="F5801"/>
    </row>
    <row r="5802" spans="6:6" outlineLevel="1">
      <c r="F5802"/>
    </row>
    <row r="5803" spans="6:6" outlineLevel="1">
      <c r="F5803"/>
    </row>
    <row r="5804" spans="6:6" outlineLevel="1">
      <c r="F5804"/>
    </row>
    <row r="5805" spans="6:6" outlineLevel="1">
      <c r="F5805"/>
    </row>
    <row r="5806" spans="6:6" outlineLevel="1">
      <c r="F5806"/>
    </row>
    <row r="5807" spans="6:6" outlineLevel="1">
      <c r="F5807"/>
    </row>
    <row r="5808" spans="6:6" outlineLevel="1">
      <c r="F5808"/>
    </row>
    <row r="5809" spans="6:6" outlineLevel="1">
      <c r="F5809"/>
    </row>
    <row r="5810" spans="6:6" outlineLevel="1">
      <c r="F5810"/>
    </row>
    <row r="5811" spans="6:6" outlineLevel="1">
      <c r="F5811"/>
    </row>
    <row r="5812" spans="6:6" outlineLevel="1">
      <c r="F5812"/>
    </row>
    <row r="5813" spans="6:6" outlineLevel="1">
      <c r="F5813"/>
    </row>
    <row r="5814" spans="6:6" outlineLevel="1">
      <c r="F5814"/>
    </row>
    <row r="5815" spans="6:6" outlineLevel="1">
      <c r="F5815"/>
    </row>
    <row r="5816" spans="6:6" outlineLevel="1">
      <c r="F5816"/>
    </row>
    <row r="5817" spans="6:6" outlineLevel="1">
      <c r="F5817"/>
    </row>
    <row r="5818" spans="6:6" outlineLevel="1">
      <c r="F5818"/>
    </row>
    <row r="5819" spans="6:6" outlineLevel="1">
      <c r="F5819"/>
    </row>
    <row r="5820" spans="6:6" outlineLevel="1">
      <c r="F5820"/>
    </row>
    <row r="5821" spans="6:6" outlineLevel="1">
      <c r="F5821"/>
    </row>
    <row r="5822" spans="6:6" outlineLevel="1">
      <c r="F5822"/>
    </row>
    <row r="5823" spans="6:6" outlineLevel="1">
      <c r="F5823"/>
    </row>
    <row r="5824" spans="6:6" outlineLevel="1">
      <c r="F5824"/>
    </row>
    <row r="5825" spans="6:6" outlineLevel="1">
      <c r="F5825"/>
    </row>
    <row r="5826" spans="6:6" outlineLevel="1">
      <c r="F5826"/>
    </row>
    <row r="5827" spans="6:6" outlineLevel="1">
      <c r="F5827"/>
    </row>
    <row r="5828" spans="6:6" outlineLevel="1">
      <c r="F5828"/>
    </row>
    <row r="5829" spans="6:6" outlineLevel="1">
      <c r="F5829"/>
    </row>
    <row r="5830" spans="6:6" outlineLevel="1">
      <c r="F5830"/>
    </row>
    <row r="5831" spans="6:6" outlineLevel="1">
      <c r="F5831"/>
    </row>
    <row r="5832" spans="6:6" outlineLevel="1">
      <c r="F5832"/>
    </row>
    <row r="5833" spans="6:6" outlineLevel="1">
      <c r="F5833"/>
    </row>
    <row r="5834" spans="6:6" outlineLevel="1">
      <c r="F5834"/>
    </row>
    <row r="5835" spans="6:6" outlineLevel="1">
      <c r="F5835"/>
    </row>
    <row r="5836" spans="6:6" outlineLevel="1">
      <c r="F5836"/>
    </row>
    <row r="5837" spans="6:6" outlineLevel="1">
      <c r="F5837"/>
    </row>
    <row r="5838" spans="6:6" outlineLevel="1">
      <c r="F5838"/>
    </row>
    <row r="5839" spans="6:6" outlineLevel="1">
      <c r="F5839"/>
    </row>
    <row r="5840" spans="6:6" outlineLevel="1">
      <c r="F5840"/>
    </row>
    <row r="5841" spans="6:6" outlineLevel="1">
      <c r="F5841"/>
    </row>
    <row r="5842" spans="6:6" outlineLevel="1">
      <c r="F5842"/>
    </row>
    <row r="5843" spans="6:6" outlineLevel="1">
      <c r="F5843"/>
    </row>
    <row r="5844" spans="6:6" outlineLevel="1">
      <c r="F5844"/>
    </row>
    <row r="5845" spans="6:6" outlineLevel="1">
      <c r="F5845"/>
    </row>
    <row r="5846" spans="6:6" outlineLevel="1">
      <c r="F5846"/>
    </row>
    <row r="5847" spans="6:6" outlineLevel="1">
      <c r="F5847"/>
    </row>
    <row r="5848" spans="6:6" outlineLevel="1">
      <c r="F5848"/>
    </row>
    <row r="5849" spans="6:6" outlineLevel="1">
      <c r="F5849"/>
    </row>
    <row r="5850" spans="6:6" outlineLevel="1">
      <c r="F5850"/>
    </row>
    <row r="5851" spans="6:6" outlineLevel="1">
      <c r="F5851"/>
    </row>
    <row r="5852" spans="6:6" outlineLevel="1">
      <c r="F5852"/>
    </row>
    <row r="5853" spans="6:6" outlineLevel="1">
      <c r="F5853"/>
    </row>
    <row r="5854" spans="6:6" outlineLevel="1">
      <c r="F5854"/>
    </row>
    <row r="5855" spans="6:6" outlineLevel="1">
      <c r="F5855"/>
    </row>
    <row r="5856" spans="6:6" outlineLevel="1">
      <c r="F5856"/>
    </row>
    <row r="5857" spans="6:6" outlineLevel="1">
      <c r="F5857"/>
    </row>
    <row r="5858" spans="6:6" outlineLevel="1">
      <c r="F5858"/>
    </row>
    <row r="5859" spans="6:6" outlineLevel="1">
      <c r="F5859"/>
    </row>
    <row r="5860" spans="6:6" outlineLevel="1">
      <c r="F5860"/>
    </row>
    <row r="5861" spans="6:6" outlineLevel="1">
      <c r="F5861"/>
    </row>
    <row r="5862" spans="6:6" outlineLevel="1">
      <c r="F5862"/>
    </row>
    <row r="5863" spans="6:6" outlineLevel="1">
      <c r="F5863"/>
    </row>
    <row r="5864" spans="6:6" outlineLevel="1">
      <c r="F5864"/>
    </row>
    <row r="5865" spans="6:6" outlineLevel="1">
      <c r="F5865"/>
    </row>
    <row r="5866" spans="6:6" outlineLevel="1">
      <c r="F5866"/>
    </row>
    <row r="5867" spans="6:6" outlineLevel="1">
      <c r="F5867"/>
    </row>
    <row r="5868" spans="6:6" outlineLevel="1">
      <c r="F5868"/>
    </row>
    <row r="5869" spans="6:6" outlineLevel="1">
      <c r="F5869"/>
    </row>
    <row r="5870" spans="6:6" outlineLevel="1">
      <c r="F5870"/>
    </row>
    <row r="5871" spans="6:6" outlineLevel="1">
      <c r="F5871"/>
    </row>
    <row r="5872" spans="6:6" outlineLevel="1">
      <c r="F5872"/>
    </row>
    <row r="5873" spans="6:6" outlineLevel="1">
      <c r="F5873"/>
    </row>
    <row r="5874" spans="6:6" outlineLevel="1">
      <c r="F5874"/>
    </row>
    <row r="5875" spans="6:6" outlineLevel="1">
      <c r="F5875"/>
    </row>
    <row r="5876" spans="6:6" outlineLevel="1">
      <c r="F5876"/>
    </row>
    <row r="5877" spans="6:6" outlineLevel="1">
      <c r="F5877"/>
    </row>
    <row r="5878" spans="6:6" outlineLevel="1">
      <c r="F5878"/>
    </row>
    <row r="5879" spans="6:6" outlineLevel="1">
      <c r="F5879"/>
    </row>
    <row r="5880" spans="6:6" outlineLevel="1">
      <c r="F5880"/>
    </row>
    <row r="5881" spans="6:6" outlineLevel="1">
      <c r="F5881"/>
    </row>
    <row r="5882" spans="6:6" outlineLevel="1">
      <c r="F5882"/>
    </row>
    <row r="5883" spans="6:6" outlineLevel="1">
      <c r="F5883"/>
    </row>
    <row r="5884" spans="6:6" outlineLevel="1">
      <c r="F5884"/>
    </row>
    <row r="5885" spans="6:6" outlineLevel="1">
      <c r="F5885"/>
    </row>
    <row r="5886" spans="6:6" outlineLevel="1">
      <c r="F5886"/>
    </row>
    <row r="5887" spans="6:6" outlineLevel="1">
      <c r="F5887"/>
    </row>
    <row r="5888" spans="6:6" outlineLevel="1">
      <c r="F5888"/>
    </row>
    <row r="5889" spans="6:6" outlineLevel="1">
      <c r="F5889"/>
    </row>
    <row r="5890" spans="6:6" outlineLevel="1">
      <c r="F5890"/>
    </row>
    <row r="5891" spans="6:6" outlineLevel="1">
      <c r="F5891"/>
    </row>
    <row r="5892" spans="6:6" outlineLevel="1">
      <c r="F5892"/>
    </row>
    <row r="5893" spans="6:6" outlineLevel="1">
      <c r="F5893"/>
    </row>
    <row r="5894" spans="6:6" outlineLevel="1">
      <c r="F5894"/>
    </row>
    <row r="5895" spans="6:6" outlineLevel="1">
      <c r="F5895"/>
    </row>
    <row r="5896" spans="6:6" outlineLevel="1">
      <c r="F5896"/>
    </row>
    <row r="5897" spans="6:6" outlineLevel="1">
      <c r="F5897"/>
    </row>
    <row r="5898" spans="6:6" outlineLevel="1">
      <c r="F5898"/>
    </row>
    <row r="5899" spans="6:6" outlineLevel="1">
      <c r="F5899"/>
    </row>
    <row r="5900" spans="6:6" outlineLevel="1">
      <c r="F5900"/>
    </row>
    <row r="5901" spans="6:6" outlineLevel="1">
      <c r="F5901"/>
    </row>
    <row r="5902" spans="6:6" outlineLevel="1">
      <c r="F5902"/>
    </row>
    <row r="5903" spans="6:6" outlineLevel="1">
      <c r="F5903"/>
    </row>
    <row r="5904" spans="6:6" outlineLevel="1">
      <c r="F5904"/>
    </row>
    <row r="5905" spans="6:6" outlineLevel="1">
      <c r="F5905"/>
    </row>
    <row r="5906" spans="6:6" outlineLevel="1">
      <c r="F5906"/>
    </row>
    <row r="5907" spans="6:6" outlineLevel="1">
      <c r="F5907"/>
    </row>
    <row r="5908" spans="6:6" outlineLevel="1">
      <c r="F5908"/>
    </row>
    <row r="5909" spans="6:6" outlineLevel="1">
      <c r="F5909"/>
    </row>
    <row r="5910" spans="6:6" outlineLevel="1">
      <c r="F5910"/>
    </row>
    <row r="5911" spans="6:6" outlineLevel="1">
      <c r="F5911"/>
    </row>
    <row r="5912" spans="6:6" outlineLevel="1">
      <c r="F5912"/>
    </row>
    <row r="5913" spans="6:6" outlineLevel="1">
      <c r="F5913"/>
    </row>
    <row r="5914" spans="6:6" outlineLevel="1">
      <c r="F5914"/>
    </row>
    <row r="5915" spans="6:6" outlineLevel="1">
      <c r="F5915"/>
    </row>
    <row r="5916" spans="6:6" outlineLevel="1">
      <c r="F5916"/>
    </row>
    <row r="5917" spans="6:6" outlineLevel="1">
      <c r="F5917"/>
    </row>
    <row r="5918" spans="6:6" outlineLevel="1">
      <c r="F5918"/>
    </row>
    <row r="5919" spans="6:6" outlineLevel="1">
      <c r="F5919"/>
    </row>
    <row r="5920" spans="6:6" outlineLevel="1">
      <c r="F5920"/>
    </row>
    <row r="5921" spans="6:6" outlineLevel="1">
      <c r="F5921"/>
    </row>
    <row r="5922" spans="6:6" outlineLevel="1">
      <c r="F5922"/>
    </row>
    <row r="5923" spans="6:6" outlineLevel="1">
      <c r="F5923"/>
    </row>
    <row r="5924" spans="6:6" outlineLevel="1">
      <c r="F5924"/>
    </row>
    <row r="5925" spans="6:6" outlineLevel="1">
      <c r="F5925"/>
    </row>
    <row r="5926" spans="6:6" outlineLevel="1">
      <c r="F5926"/>
    </row>
    <row r="5927" spans="6:6" outlineLevel="1">
      <c r="F5927"/>
    </row>
    <row r="5928" spans="6:6" outlineLevel="1">
      <c r="F5928"/>
    </row>
    <row r="5929" spans="6:6" outlineLevel="1">
      <c r="F5929"/>
    </row>
    <row r="5930" spans="6:6" outlineLevel="1">
      <c r="F5930"/>
    </row>
    <row r="5931" spans="6:6" outlineLevel="1">
      <c r="F5931"/>
    </row>
    <row r="5932" spans="6:6" outlineLevel="1">
      <c r="F5932"/>
    </row>
    <row r="5933" spans="6:6" outlineLevel="1">
      <c r="F5933"/>
    </row>
    <row r="5934" spans="6:6" outlineLevel="1">
      <c r="F5934"/>
    </row>
    <row r="5935" spans="6:6" outlineLevel="1">
      <c r="F5935"/>
    </row>
    <row r="5936" spans="6:6" outlineLevel="1">
      <c r="F5936"/>
    </row>
    <row r="5937" spans="6:6" outlineLevel="1">
      <c r="F5937"/>
    </row>
    <row r="5938" spans="6:6" outlineLevel="1">
      <c r="F5938"/>
    </row>
    <row r="5939" spans="6:6" outlineLevel="1">
      <c r="F5939"/>
    </row>
    <row r="5940" spans="6:6" outlineLevel="1">
      <c r="F5940"/>
    </row>
    <row r="5941" spans="6:6" outlineLevel="1">
      <c r="F5941"/>
    </row>
    <row r="5942" spans="6:6" outlineLevel="1">
      <c r="F5942"/>
    </row>
    <row r="5943" spans="6:6" outlineLevel="1">
      <c r="F5943"/>
    </row>
    <row r="5944" spans="6:6" outlineLevel="1">
      <c r="F5944"/>
    </row>
    <row r="5945" spans="6:6" outlineLevel="1">
      <c r="F5945"/>
    </row>
    <row r="5946" spans="6:6" outlineLevel="1">
      <c r="F5946"/>
    </row>
    <row r="5947" spans="6:6" outlineLevel="1">
      <c r="F5947"/>
    </row>
    <row r="5948" spans="6:6" outlineLevel="1">
      <c r="F5948"/>
    </row>
    <row r="5949" spans="6:6" outlineLevel="1">
      <c r="F5949"/>
    </row>
    <row r="5950" spans="6:6" outlineLevel="1">
      <c r="F5950"/>
    </row>
    <row r="5951" spans="6:6" outlineLevel="1">
      <c r="F5951"/>
    </row>
    <row r="5952" spans="6:6" outlineLevel="1">
      <c r="F5952"/>
    </row>
    <row r="5953" spans="6:6" outlineLevel="1">
      <c r="F5953"/>
    </row>
    <row r="5954" spans="6:6" outlineLevel="1">
      <c r="F5954"/>
    </row>
    <row r="5955" spans="6:6" outlineLevel="1">
      <c r="F5955"/>
    </row>
    <row r="5956" spans="6:6" outlineLevel="1">
      <c r="F5956"/>
    </row>
    <row r="5957" spans="6:6" outlineLevel="1">
      <c r="F5957"/>
    </row>
    <row r="5958" spans="6:6" outlineLevel="1">
      <c r="F5958"/>
    </row>
    <row r="5959" spans="6:6" outlineLevel="1">
      <c r="F5959"/>
    </row>
    <row r="5960" spans="6:6" outlineLevel="1">
      <c r="F5960"/>
    </row>
    <row r="5961" spans="6:6" outlineLevel="1">
      <c r="F5961"/>
    </row>
    <row r="5962" spans="6:6" outlineLevel="1">
      <c r="F5962"/>
    </row>
    <row r="5963" spans="6:6" outlineLevel="1">
      <c r="F5963"/>
    </row>
    <row r="5964" spans="6:6" outlineLevel="1">
      <c r="F5964"/>
    </row>
    <row r="5965" spans="6:6" outlineLevel="1">
      <c r="F5965"/>
    </row>
    <row r="5966" spans="6:6" outlineLevel="1">
      <c r="F5966"/>
    </row>
    <row r="5967" spans="6:6" outlineLevel="1">
      <c r="F5967"/>
    </row>
    <row r="5968" spans="6:6" outlineLevel="1">
      <c r="F5968"/>
    </row>
    <row r="5969" spans="6:6" outlineLevel="1">
      <c r="F5969"/>
    </row>
    <row r="5970" spans="6:6" outlineLevel="1">
      <c r="F5970"/>
    </row>
    <row r="5971" spans="6:6" outlineLevel="1">
      <c r="F5971"/>
    </row>
    <row r="5972" spans="6:6" outlineLevel="1">
      <c r="F5972"/>
    </row>
    <row r="5973" spans="6:6" outlineLevel="1">
      <c r="F5973"/>
    </row>
    <row r="5974" spans="6:6" outlineLevel="1">
      <c r="F5974"/>
    </row>
    <row r="5975" spans="6:6" outlineLevel="1">
      <c r="F5975"/>
    </row>
    <row r="5976" spans="6:6" outlineLevel="1">
      <c r="F5976"/>
    </row>
    <row r="5977" spans="6:6" outlineLevel="1">
      <c r="F5977"/>
    </row>
    <row r="5978" spans="6:6" outlineLevel="1">
      <c r="F5978"/>
    </row>
    <row r="5979" spans="6:6" outlineLevel="1">
      <c r="F5979"/>
    </row>
    <row r="5980" spans="6:6" outlineLevel="1">
      <c r="F5980"/>
    </row>
    <row r="5981" spans="6:6" outlineLevel="1">
      <c r="F5981"/>
    </row>
    <row r="5982" spans="6:6" outlineLevel="1">
      <c r="F5982"/>
    </row>
    <row r="5983" spans="6:6" outlineLevel="1">
      <c r="F5983"/>
    </row>
    <row r="5984" spans="6:6" outlineLevel="1">
      <c r="F5984"/>
    </row>
    <row r="5985" spans="6:6" outlineLevel="1">
      <c r="F5985"/>
    </row>
    <row r="5986" spans="6:6" outlineLevel="1">
      <c r="F5986"/>
    </row>
    <row r="5987" spans="6:6" outlineLevel="1">
      <c r="F5987"/>
    </row>
    <row r="5988" spans="6:6" outlineLevel="1">
      <c r="F5988"/>
    </row>
    <row r="5989" spans="6:6" outlineLevel="1">
      <c r="F5989"/>
    </row>
    <row r="5990" spans="6:6" outlineLevel="1">
      <c r="F5990"/>
    </row>
    <row r="5991" spans="6:6" outlineLevel="1">
      <c r="F5991"/>
    </row>
    <row r="5992" spans="6:6" outlineLevel="1">
      <c r="F5992"/>
    </row>
    <row r="5993" spans="6:6" outlineLevel="1">
      <c r="F5993"/>
    </row>
    <row r="5994" spans="6:6" outlineLevel="1">
      <c r="F5994"/>
    </row>
    <row r="5995" spans="6:6" outlineLevel="1">
      <c r="F5995"/>
    </row>
    <row r="5996" spans="6:6" outlineLevel="1">
      <c r="F5996"/>
    </row>
    <row r="5997" spans="6:6" outlineLevel="1">
      <c r="F5997"/>
    </row>
    <row r="5998" spans="6:6" outlineLevel="1">
      <c r="F5998"/>
    </row>
    <row r="5999" spans="6:6" outlineLevel="1">
      <c r="F5999"/>
    </row>
    <row r="6000" spans="6:6" outlineLevel="1">
      <c r="F6000"/>
    </row>
    <row r="6001" spans="6:6" outlineLevel="1">
      <c r="F6001"/>
    </row>
    <row r="6002" spans="6:6" outlineLevel="1">
      <c r="F6002"/>
    </row>
    <row r="6003" spans="6:6" outlineLevel="1">
      <c r="F6003"/>
    </row>
    <row r="6004" spans="6:6" outlineLevel="1">
      <c r="F6004"/>
    </row>
    <row r="6005" spans="6:6" outlineLevel="1">
      <c r="F6005"/>
    </row>
    <row r="6006" spans="6:6" outlineLevel="1">
      <c r="F6006"/>
    </row>
    <row r="6007" spans="6:6" outlineLevel="1">
      <c r="F6007"/>
    </row>
    <row r="6008" spans="6:6" outlineLevel="1">
      <c r="F6008"/>
    </row>
    <row r="6009" spans="6:6" outlineLevel="1">
      <c r="F6009"/>
    </row>
    <row r="6010" spans="6:6" outlineLevel="1">
      <c r="F6010"/>
    </row>
    <row r="6011" spans="6:6" outlineLevel="1">
      <c r="F6011"/>
    </row>
    <row r="6012" spans="6:6" outlineLevel="1">
      <c r="F6012"/>
    </row>
    <row r="6013" spans="6:6" outlineLevel="1">
      <c r="F6013"/>
    </row>
    <row r="6014" spans="6:6" outlineLevel="1">
      <c r="F6014"/>
    </row>
    <row r="6015" spans="6:6" outlineLevel="1">
      <c r="F6015"/>
    </row>
    <row r="6016" spans="6:6" outlineLevel="1">
      <c r="F6016"/>
    </row>
    <row r="6017" spans="6:6" outlineLevel="1">
      <c r="F6017"/>
    </row>
    <row r="6018" spans="6:6" outlineLevel="1">
      <c r="F6018"/>
    </row>
    <row r="6019" spans="6:6" outlineLevel="1">
      <c r="F6019"/>
    </row>
    <row r="6020" spans="6:6" outlineLevel="1">
      <c r="F6020"/>
    </row>
    <row r="6021" spans="6:6" outlineLevel="1">
      <c r="F6021"/>
    </row>
    <row r="6022" spans="6:6" outlineLevel="1">
      <c r="F6022"/>
    </row>
    <row r="6023" spans="6:6" outlineLevel="1">
      <c r="F6023"/>
    </row>
    <row r="6024" spans="6:6" outlineLevel="1">
      <c r="F6024"/>
    </row>
    <row r="6025" spans="6:6" outlineLevel="1">
      <c r="F6025"/>
    </row>
    <row r="6026" spans="6:6" outlineLevel="1">
      <c r="F6026"/>
    </row>
    <row r="6027" spans="6:6" outlineLevel="1">
      <c r="F6027"/>
    </row>
    <row r="6028" spans="6:6" outlineLevel="1">
      <c r="F6028"/>
    </row>
    <row r="6029" spans="6:6" outlineLevel="1">
      <c r="F6029"/>
    </row>
    <row r="6030" spans="6:6" outlineLevel="1">
      <c r="F6030"/>
    </row>
    <row r="6031" spans="6:6" outlineLevel="1">
      <c r="F6031"/>
    </row>
    <row r="6032" spans="6:6" outlineLevel="1">
      <c r="F6032"/>
    </row>
    <row r="6033" spans="6:6" outlineLevel="1">
      <c r="F6033"/>
    </row>
    <row r="6034" spans="6:6" outlineLevel="1">
      <c r="F6034"/>
    </row>
    <row r="6035" spans="6:6" outlineLevel="1">
      <c r="F6035"/>
    </row>
    <row r="6036" spans="6:6" outlineLevel="1">
      <c r="F6036"/>
    </row>
    <row r="6037" spans="6:6" outlineLevel="1">
      <c r="F6037"/>
    </row>
    <row r="6038" spans="6:6" outlineLevel="1">
      <c r="F6038"/>
    </row>
    <row r="6039" spans="6:6" outlineLevel="1">
      <c r="F6039"/>
    </row>
    <row r="6040" spans="6:6" outlineLevel="1">
      <c r="F6040"/>
    </row>
    <row r="6041" spans="6:6" outlineLevel="1">
      <c r="F6041"/>
    </row>
    <row r="6042" spans="6:6" outlineLevel="1">
      <c r="F6042"/>
    </row>
    <row r="6043" spans="6:6" outlineLevel="1">
      <c r="F6043"/>
    </row>
    <row r="6044" spans="6:6" outlineLevel="1">
      <c r="F6044"/>
    </row>
    <row r="6045" spans="6:6" outlineLevel="1">
      <c r="F6045"/>
    </row>
    <row r="6046" spans="6:6" outlineLevel="1">
      <c r="F6046"/>
    </row>
    <row r="6047" spans="6:6" outlineLevel="1">
      <c r="F6047"/>
    </row>
    <row r="6048" spans="6:6" outlineLevel="1">
      <c r="F6048"/>
    </row>
    <row r="6049" spans="6:6" outlineLevel="1">
      <c r="F6049"/>
    </row>
    <row r="6050" spans="6:6" outlineLevel="1">
      <c r="F6050"/>
    </row>
    <row r="6051" spans="6:6" outlineLevel="1">
      <c r="F6051"/>
    </row>
    <row r="6052" spans="6:6" outlineLevel="1">
      <c r="F6052"/>
    </row>
    <row r="6053" spans="6:6" outlineLevel="1">
      <c r="F6053"/>
    </row>
    <row r="6054" spans="6:6" outlineLevel="1">
      <c r="F6054"/>
    </row>
    <row r="6055" spans="6:6" outlineLevel="1">
      <c r="F6055"/>
    </row>
    <row r="6056" spans="6:6" outlineLevel="1">
      <c r="F6056"/>
    </row>
    <row r="6057" spans="6:6" outlineLevel="1">
      <c r="F6057"/>
    </row>
    <row r="6058" spans="6:6" outlineLevel="1">
      <c r="F6058"/>
    </row>
    <row r="6059" spans="6:6" outlineLevel="1">
      <c r="F6059"/>
    </row>
    <row r="6060" spans="6:6" outlineLevel="1">
      <c r="F6060"/>
    </row>
    <row r="6061" spans="6:6" outlineLevel="1">
      <c r="F6061"/>
    </row>
    <row r="6062" spans="6:6" outlineLevel="1">
      <c r="F6062"/>
    </row>
    <row r="6063" spans="6:6" outlineLevel="1">
      <c r="F6063"/>
    </row>
    <row r="6064" spans="6:6" outlineLevel="1">
      <c r="F6064"/>
    </row>
    <row r="6065" spans="6:6" outlineLevel="1">
      <c r="F6065"/>
    </row>
    <row r="6066" spans="6:6" outlineLevel="1">
      <c r="F6066"/>
    </row>
    <row r="6067" spans="6:6" outlineLevel="1">
      <c r="F6067"/>
    </row>
    <row r="6068" spans="6:6" outlineLevel="1">
      <c r="F6068"/>
    </row>
    <row r="6069" spans="6:6" outlineLevel="1">
      <c r="F6069"/>
    </row>
    <row r="6070" spans="6:6" outlineLevel="1">
      <c r="F6070"/>
    </row>
    <row r="6071" spans="6:6" outlineLevel="1">
      <c r="F6071"/>
    </row>
    <row r="6072" spans="6:6" outlineLevel="1">
      <c r="F6072"/>
    </row>
    <row r="6073" spans="6:6" outlineLevel="1">
      <c r="F6073"/>
    </row>
    <row r="6074" spans="6:6" outlineLevel="1">
      <c r="F6074"/>
    </row>
    <row r="6075" spans="6:6" outlineLevel="1">
      <c r="F6075"/>
    </row>
    <row r="6076" spans="6:6" outlineLevel="1">
      <c r="F6076"/>
    </row>
    <row r="6077" spans="6:6" outlineLevel="1">
      <c r="F6077"/>
    </row>
    <row r="6078" spans="6:6" outlineLevel="1">
      <c r="F6078"/>
    </row>
    <row r="6079" spans="6:6" outlineLevel="1">
      <c r="F6079"/>
    </row>
    <row r="6080" spans="6:6" outlineLevel="1">
      <c r="F6080"/>
    </row>
    <row r="6081" spans="6:6" outlineLevel="1">
      <c r="F6081"/>
    </row>
    <row r="6082" spans="6:6" outlineLevel="1">
      <c r="F6082"/>
    </row>
    <row r="6083" spans="6:6" outlineLevel="1">
      <c r="F6083"/>
    </row>
    <row r="6084" spans="6:6" outlineLevel="1">
      <c r="F6084"/>
    </row>
    <row r="6085" spans="6:6" outlineLevel="1">
      <c r="F6085"/>
    </row>
    <row r="6086" spans="6:6" outlineLevel="1">
      <c r="F6086"/>
    </row>
    <row r="6087" spans="6:6" outlineLevel="1">
      <c r="F6087"/>
    </row>
    <row r="6088" spans="6:6" outlineLevel="1">
      <c r="F6088"/>
    </row>
    <row r="6089" spans="6:6" outlineLevel="1">
      <c r="F6089"/>
    </row>
    <row r="6090" spans="6:6" outlineLevel="1">
      <c r="F6090"/>
    </row>
    <row r="6091" spans="6:6" outlineLevel="1">
      <c r="F6091"/>
    </row>
    <row r="6092" spans="6:6" outlineLevel="1">
      <c r="F6092"/>
    </row>
    <row r="6093" spans="6:6" outlineLevel="1">
      <c r="F6093"/>
    </row>
    <row r="6094" spans="6:6" outlineLevel="1">
      <c r="F6094"/>
    </row>
    <row r="6095" spans="6:6" outlineLevel="1">
      <c r="F6095"/>
    </row>
    <row r="6096" spans="6:6" outlineLevel="1">
      <c r="F6096"/>
    </row>
    <row r="6097" spans="6:6" outlineLevel="1">
      <c r="F6097"/>
    </row>
    <row r="6098" spans="6:6" outlineLevel="1">
      <c r="F6098"/>
    </row>
    <row r="6099" spans="6:6" outlineLevel="1">
      <c r="F6099"/>
    </row>
    <row r="6100" spans="6:6" outlineLevel="1">
      <c r="F6100"/>
    </row>
    <row r="6101" spans="6:6" outlineLevel="1">
      <c r="F6101"/>
    </row>
    <row r="6102" spans="6:6" outlineLevel="1">
      <c r="F6102"/>
    </row>
    <row r="6103" spans="6:6" outlineLevel="1">
      <c r="F6103"/>
    </row>
    <row r="6104" spans="6:6" outlineLevel="1">
      <c r="F6104"/>
    </row>
    <row r="6105" spans="6:6" outlineLevel="1">
      <c r="F6105"/>
    </row>
    <row r="6106" spans="6:6" outlineLevel="1">
      <c r="F6106"/>
    </row>
    <row r="6107" spans="6:6" outlineLevel="1">
      <c r="F6107"/>
    </row>
    <row r="6108" spans="6:6" outlineLevel="1">
      <c r="F6108"/>
    </row>
    <row r="6109" spans="6:6" outlineLevel="1">
      <c r="F6109"/>
    </row>
    <row r="6110" spans="6:6" outlineLevel="1">
      <c r="F6110"/>
    </row>
    <row r="6111" spans="6:6" outlineLevel="1">
      <c r="F6111"/>
    </row>
    <row r="6112" spans="6:6" outlineLevel="1">
      <c r="F6112"/>
    </row>
    <row r="6113" spans="6:6" outlineLevel="1">
      <c r="F6113"/>
    </row>
    <row r="6114" spans="6:6" outlineLevel="1">
      <c r="F6114"/>
    </row>
    <row r="6115" spans="6:6" outlineLevel="1">
      <c r="F6115"/>
    </row>
    <row r="6116" spans="6:6" outlineLevel="1">
      <c r="F6116"/>
    </row>
    <row r="6117" spans="6:6" outlineLevel="1">
      <c r="F6117"/>
    </row>
    <row r="6118" spans="6:6" outlineLevel="1">
      <c r="F6118"/>
    </row>
    <row r="6119" spans="6:6" outlineLevel="1">
      <c r="F6119"/>
    </row>
    <row r="6120" spans="6:6" outlineLevel="1">
      <c r="F6120"/>
    </row>
    <row r="6121" spans="6:6" outlineLevel="1">
      <c r="F6121"/>
    </row>
    <row r="6122" spans="6:6" outlineLevel="1">
      <c r="F6122"/>
    </row>
    <row r="6123" spans="6:6" outlineLevel="1">
      <c r="F6123"/>
    </row>
    <row r="6124" spans="6:6" outlineLevel="1">
      <c r="F6124"/>
    </row>
    <row r="6125" spans="6:6" outlineLevel="1">
      <c r="F6125"/>
    </row>
    <row r="6126" spans="6:6" outlineLevel="1">
      <c r="F6126"/>
    </row>
    <row r="6127" spans="6:6" outlineLevel="1">
      <c r="F6127"/>
    </row>
    <row r="6128" spans="6:6" outlineLevel="1">
      <c r="F6128"/>
    </row>
    <row r="6129" spans="6:6" outlineLevel="1">
      <c r="F6129"/>
    </row>
    <row r="6130" spans="6:6" outlineLevel="1">
      <c r="F6130"/>
    </row>
    <row r="6131" spans="6:6" outlineLevel="1">
      <c r="F6131"/>
    </row>
    <row r="6132" spans="6:6" outlineLevel="1">
      <c r="F6132"/>
    </row>
    <row r="6133" spans="6:6" outlineLevel="1">
      <c r="F6133"/>
    </row>
    <row r="6134" spans="6:6" outlineLevel="1">
      <c r="F6134"/>
    </row>
    <row r="6135" spans="6:6" outlineLevel="1">
      <c r="F6135"/>
    </row>
    <row r="6136" spans="6:6" outlineLevel="1">
      <c r="F6136"/>
    </row>
    <row r="6137" spans="6:6" outlineLevel="1">
      <c r="F6137"/>
    </row>
    <row r="6138" spans="6:6" outlineLevel="1">
      <c r="F6138"/>
    </row>
    <row r="6139" spans="6:6" outlineLevel="1">
      <c r="F6139"/>
    </row>
    <row r="6140" spans="6:6" outlineLevel="1">
      <c r="F6140"/>
    </row>
    <row r="6141" spans="6:6" outlineLevel="1">
      <c r="F6141"/>
    </row>
    <row r="6142" spans="6:6" outlineLevel="1">
      <c r="F6142"/>
    </row>
    <row r="6143" spans="6:6" outlineLevel="1">
      <c r="F6143"/>
    </row>
    <row r="6144" spans="6:6" outlineLevel="1">
      <c r="F6144"/>
    </row>
    <row r="6145" spans="6:6" outlineLevel="1">
      <c r="F6145"/>
    </row>
    <row r="6146" spans="6:6" outlineLevel="1">
      <c r="F6146"/>
    </row>
    <row r="6147" spans="6:6" outlineLevel="1">
      <c r="F6147"/>
    </row>
    <row r="6148" spans="6:6" outlineLevel="1">
      <c r="F6148"/>
    </row>
    <row r="6149" spans="6:6" outlineLevel="1">
      <c r="F6149"/>
    </row>
    <row r="6150" spans="6:6" outlineLevel="1">
      <c r="F6150"/>
    </row>
    <row r="6151" spans="6:6" outlineLevel="1">
      <c r="F6151"/>
    </row>
    <row r="6152" spans="6:6" outlineLevel="1">
      <c r="F6152"/>
    </row>
    <row r="6153" spans="6:6" outlineLevel="1">
      <c r="F6153"/>
    </row>
    <row r="6154" spans="6:6" outlineLevel="1">
      <c r="F6154"/>
    </row>
    <row r="6155" spans="6:6" outlineLevel="1">
      <c r="F6155"/>
    </row>
    <row r="6156" spans="6:6" outlineLevel="1">
      <c r="F6156"/>
    </row>
    <row r="6157" spans="6:6" outlineLevel="1">
      <c r="F6157"/>
    </row>
    <row r="6158" spans="6:6" outlineLevel="1">
      <c r="F6158"/>
    </row>
    <row r="6159" spans="6:6" outlineLevel="1">
      <c r="F6159"/>
    </row>
    <row r="6160" spans="6:6" outlineLevel="1">
      <c r="F6160"/>
    </row>
    <row r="6161" spans="6:6" outlineLevel="1">
      <c r="F6161"/>
    </row>
    <row r="6162" spans="6:6" outlineLevel="1">
      <c r="F6162"/>
    </row>
    <row r="6163" spans="6:6" outlineLevel="1">
      <c r="F6163"/>
    </row>
    <row r="6164" spans="6:6" outlineLevel="1">
      <c r="F6164"/>
    </row>
    <row r="6165" spans="6:6" outlineLevel="1">
      <c r="F6165"/>
    </row>
    <row r="6166" spans="6:6" outlineLevel="1">
      <c r="F6166"/>
    </row>
    <row r="6167" spans="6:6" outlineLevel="1">
      <c r="F6167"/>
    </row>
    <row r="6168" spans="6:6" outlineLevel="1">
      <c r="F6168"/>
    </row>
    <row r="6169" spans="6:6" outlineLevel="1">
      <c r="F6169"/>
    </row>
    <row r="6170" spans="6:6" outlineLevel="1">
      <c r="F6170"/>
    </row>
    <row r="6171" spans="6:6" outlineLevel="1">
      <c r="F6171"/>
    </row>
    <row r="6172" spans="6:6" outlineLevel="1">
      <c r="F6172"/>
    </row>
    <row r="6173" spans="6:6" outlineLevel="1">
      <c r="F6173"/>
    </row>
    <row r="6174" spans="6:6" outlineLevel="1">
      <c r="F6174"/>
    </row>
    <row r="6175" spans="6:6" outlineLevel="1">
      <c r="F6175"/>
    </row>
    <row r="6176" spans="6:6" outlineLevel="1">
      <c r="F6176"/>
    </row>
    <row r="6177" spans="6:6" outlineLevel="1">
      <c r="F6177"/>
    </row>
    <row r="6178" spans="6:6" outlineLevel="1">
      <c r="F6178"/>
    </row>
    <row r="6179" spans="6:6" outlineLevel="1">
      <c r="F6179"/>
    </row>
    <row r="6180" spans="6:6" outlineLevel="1">
      <c r="F6180"/>
    </row>
    <row r="6181" spans="6:6" outlineLevel="1">
      <c r="F6181"/>
    </row>
    <row r="6182" spans="6:6" outlineLevel="1">
      <c r="F6182"/>
    </row>
    <row r="6183" spans="6:6" outlineLevel="1">
      <c r="F6183"/>
    </row>
    <row r="6184" spans="6:6" outlineLevel="1">
      <c r="F6184"/>
    </row>
    <row r="6185" spans="6:6" outlineLevel="1">
      <c r="F6185"/>
    </row>
    <row r="6186" spans="6:6" outlineLevel="1">
      <c r="F6186"/>
    </row>
    <row r="6187" spans="6:6" outlineLevel="1">
      <c r="F6187"/>
    </row>
    <row r="6188" spans="6:6" outlineLevel="1">
      <c r="F6188"/>
    </row>
    <row r="6189" spans="6:6" outlineLevel="1">
      <c r="F6189"/>
    </row>
    <row r="6190" spans="6:6" outlineLevel="1">
      <c r="F6190"/>
    </row>
    <row r="6191" spans="6:6" outlineLevel="1">
      <c r="F6191"/>
    </row>
    <row r="6192" spans="6:6" outlineLevel="1">
      <c r="F6192"/>
    </row>
    <row r="6193" spans="6:6" outlineLevel="1">
      <c r="F6193"/>
    </row>
    <row r="6194" spans="6:6" outlineLevel="1">
      <c r="F6194"/>
    </row>
    <row r="6195" spans="6:6" outlineLevel="1">
      <c r="F6195"/>
    </row>
    <row r="6196" spans="6:6" outlineLevel="1">
      <c r="F6196"/>
    </row>
    <row r="6197" spans="6:6" outlineLevel="1">
      <c r="F6197"/>
    </row>
    <row r="6198" spans="6:6" outlineLevel="1">
      <c r="F6198"/>
    </row>
    <row r="6199" spans="6:6" outlineLevel="1">
      <c r="F6199"/>
    </row>
    <row r="6200" spans="6:6" outlineLevel="1">
      <c r="F6200"/>
    </row>
    <row r="6201" spans="6:6" outlineLevel="1">
      <c r="F6201"/>
    </row>
    <row r="6202" spans="6:6" outlineLevel="1">
      <c r="F6202"/>
    </row>
    <row r="6203" spans="6:6" outlineLevel="1">
      <c r="F6203"/>
    </row>
    <row r="6204" spans="6:6" outlineLevel="1">
      <c r="F6204"/>
    </row>
    <row r="6205" spans="6:6" outlineLevel="1">
      <c r="F6205"/>
    </row>
    <row r="6206" spans="6:6" outlineLevel="1">
      <c r="F6206"/>
    </row>
    <row r="6207" spans="6:6" outlineLevel="1">
      <c r="F6207"/>
    </row>
    <row r="6208" spans="6:6" outlineLevel="1">
      <c r="F6208"/>
    </row>
    <row r="6209" spans="6:6" outlineLevel="1">
      <c r="F6209"/>
    </row>
    <row r="6210" spans="6:6" outlineLevel="1">
      <c r="F6210"/>
    </row>
    <row r="6211" spans="6:6" outlineLevel="1">
      <c r="F6211"/>
    </row>
    <row r="6212" spans="6:6" outlineLevel="1">
      <c r="F6212"/>
    </row>
    <row r="6213" spans="6:6" outlineLevel="1">
      <c r="F6213"/>
    </row>
    <row r="6214" spans="6:6" outlineLevel="1">
      <c r="F6214"/>
    </row>
    <row r="6215" spans="6:6" outlineLevel="1">
      <c r="F6215"/>
    </row>
    <row r="6216" spans="6:6" outlineLevel="1">
      <c r="F6216"/>
    </row>
    <row r="6217" spans="6:6" outlineLevel="1">
      <c r="F6217"/>
    </row>
    <row r="6218" spans="6:6" outlineLevel="1">
      <c r="F6218"/>
    </row>
    <row r="6219" spans="6:6" outlineLevel="1">
      <c r="F6219"/>
    </row>
    <row r="6220" spans="6:6" outlineLevel="1">
      <c r="F6220"/>
    </row>
    <row r="6221" spans="6:6" outlineLevel="1">
      <c r="F6221"/>
    </row>
    <row r="6222" spans="6:6" outlineLevel="1">
      <c r="F6222"/>
    </row>
    <row r="6223" spans="6:6" outlineLevel="1">
      <c r="F6223"/>
    </row>
    <row r="6224" spans="6:6" outlineLevel="1">
      <c r="F6224"/>
    </row>
    <row r="6225" spans="6:6" outlineLevel="1">
      <c r="F6225"/>
    </row>
    <row r="6226" spans="6:6" outlineLevel="1">
      <c r="F6226"/>
    </row>
    <row r="6227" spans="6:6" outlineLevel="1">
      <c r="F6227"/>
    </row>
    <row r="6228" spans="6:6" outlineLevel="1">
      <c r="F6228"/>
    </row>
    <row r="6229" spans="6:6" outlineLevel="1">
      <c r="F6229"/>
    </row>
    <row r="6230" spans="6:6" outlineLevel="1">
      <c r="F6230"/>
    </row>
    <row r="6231" spans="6:6" outlineLevel="1">
      <c r="F6231"/>
    </row>
    <row r="6232" spans="6:6" outlineLevel="1">
      <c r="F6232"/>
    </row>
    <row r="6233" spans="6:6" outlineLevel="1">
      <c r="F6233"/>
    </row>
    <row r="6234" spans="6:6" outlineLevel="1">
      <c r="F6234"/>
    </row>
    <row r="6235" spans="6:6" outlineLevel="1">
      <c r="F6235"/>
    </row>
    <row r="6236" spans="6:6" outlineLevel="1">
      <c r="F6236"/>
    </row>
    <row r="6237" spans="6:6" outlineLevel="1">
      <c r="F6237"/>
    </row>
    <row r="6238" spans="6:6" outlineLevel="1">
      <c r="F6238"/>
    </row>
    <row r="6239" spans="6:6" outlineLevel="1">
      <c r="F6239"/>
    </row>
    <row r="6240" spans="6:6" outlineLevel="1">
      <c r="F6240"/>
    </row>
    <row r="6241" spans="6:6" outlineLevel="1">
      <c r="F6241"/>
    </row>
    <row r="6242" spans="6:6" outlineLevel="1">
      <c r="F6242"/>
    </row>
    <row r="6243" spans="6:6" outlineLevel="1">
      <c r="F6243"/>
    </row>
    <row r="6244" spans="6:6" outlineLevel="1">
      <c r="F6244"/>
    </row>
    <row r="6245" spans="6:6" outlineLevel="1">
      <c r="F6245"/>
    </row>
    <row r="6246" spans="6:6" outlineLevel="1">
      <c r="F6246"/>
    </row>
    <row r="6247" spans="6:6" outlineLevel="1">
      <c r="F6247"/>
    </row>
    <row r="6248" spans="6:6" outlineLevel="1">
      <c r="F6248"/>
    </row>
    <row r="6249" spans="6:6" outlineLevel="1">
      <c r="F6249"/>
    </row>
    <row r="6250" spans="6:6" outlineLevel="1">
      <c r="F6250"/>
    </row>
    <row r="6251" spans="6:6" outlineLevel="1">
      <c r="F6251"/>
    </row>
    <row r="6252" spans="6:6" outlineLevel="1">
      <c r="F6252"/>
    </row>
    <row r="6253" spans="6:6" outlineLevel="1">
      <c r="F6253"/>
    </row>
    <row r="6254" spans="6:6" outlineLevel="1">
      <c r="F6254"/>
    </row>
    <row r="6255" spans="6:6" outlineLevel="1">
      <c r="F6255"/>
    </row>
    <row r="6256" spans="6:6" outlineLevel="1">
      <c r="F6256"/>
    </row>
    <row r="6257" spans="6:6" outlineLevel="1">
      <c r="F6257"/>
    </row>
    <row r="6258" spans="6:6" outlineLevel="1">
      <c r="F6258"/>
    </row>
    <row r="6259" spans="6:6" outlineLevel="1">
      <c r="F6259"/>
    </row>
    <row r="6260" spans="6:6" outlineLevel="1">
      <c r="F6260"/>
    </row>
    <row r="6261" spans="6:6" outlineLevel="1">
      <c r="F6261"/>
    </row>
    <row r="6262" spans="6:6" outlineLevel="1">
      <c r="F6262"/>
    </row>
    <row r="6263" spans="6:6" outlineLevel="1">
      <c r="F6263"/>
    </row>
    <row r="6264" spans="6:6" outlineLevel="1">
      <c r="F6264"/>
    </row>
    <row r="6265" spans="6:6" outlineLevel="1">
      <c r="F6265"/>
    </row>
    <row r="6266" spans="6:6" outlineLevel="1">
      <c r="F6266"/>
    </row>
    <row r="6267" spans="6:6" outlineLevel="1">
      <c r="F6267"/>
    </row>
    <row r="6268" spans="6:6" outlineLevel="1">
      <c r="F6268"/>
    </row>
    <row r="6269" spans="6:6" outlineLevel="1">
      <c r="F6269"/>
    </row>
    <row r="6270" spans="6:6" outlineLevel="1">
      <c r="F6270"/>
    </row>
    <row r="6271" spans="6:6" outlineLevel="1">
      <c r="F6271"/>
    </row>
    <row r="6272" spans="6:6" outlineLevel="1">
      <c r="F6272"/>
    </row>
    <row r="6273" spans="6:6" outlineLevel="1">
      <c r="F6273"/>
    </row>
    <row r="6274" spans="6:6" outlineLevel="1">
      <c r="F6274"/>
    </row>
    <row r="6275" spans="6:6" outlineLevel="1">
      <c r="F6275"/>
    </row>
    <row r="6276" spans="6:6" outlineLevel="1">
      <c r="F6276"/>
    </row>
    <row r="6277" spans="6:6" outlineLevel="1">
      <c r="F6277"/>
    </row>
    <row r="6278" spans="6:6" outlineLevel="1">
      <c r="F6278"/>
    </row>
    <row r="6279" spans="6:6" outlineLevel="1">
      <c r="F6279"/>
    </row>
    <row r="6280" spans="6:6" outlineLevel="1">
      <c r="F6280"/>
    </row>
    <row r="6281" spans="6:6" outlineLevel="1">
      <c r="F6281"/>
    </row>
    <row r="6282" spans="6:6" outlineLevel="1">
      <c r="F6282"/>
    </row>
    <row r="6283" spans="6:6" outlineLevel="1">
      <c r="F6283"/>
    </row>
    <row r="6284" spans="6:6" outlineLevel="1">
      <c r="F6284"/>
    </row>
    <row r="6285" spans="6:6" outlineLevel="1">
      <c r="F6285"/>
    </row>
    <row r="6286" spans="6:6" outlineLevel="1">
      <c r="F6286"/>
    </row>
    <row r="6287" spans="6:6" outlineLevel="1">
      <c r="F6287"/>
    </row>
    <row r="6288" spans="6:6" outlineLevel="1">
      <c r="F6288"/>
    </row>
    <row r="6289" spans="6:6" outlineLevel="1">
      <c r="F6289"/>
    </row>
    <row r="6290" spans="6:6" outlineLevel="1">
      <c r="F6290"/>
    </row>
    <row r="6291" spans="6:6" outlineLevel="1">
      <c r="F6291"/>
    </row>
    <row r="6292" spans="6:6" outlineLevel="1">
      <c r="F6292"/>
    </row>
    <row r="6293" spans="6:6" outlineLevel="1">
      <c r="F6293"/>
    </row>
    <row r="6294" spans="6:6" outlineLevel="1">
      <c r="F6294"/>
    </row>
    <row r="6295" spans="6:6" outlineLevel="1">
      <c r="F6295"/>
    </row>
    <row r="6296" spans="6:6" outlineLevel="1">
      <c r="F6296"/>
    </row>
    <row r="6297" spans="6:6" outlineLevel="1">
      <c r="F6297"/>
    </row>
    <row r="6298" spans="6:6" outlineLevel="1">
      <c r="F6298"/>
    </row>
    <row r="6299" spans="6:6" outlineLevel="1">
      <c r="F6299"/>
    </row>
    <row r="6300" spans="6:6" outlineLevel="1">
      <c r="F6300"/>
    </row>
    <row r="6301" spans="6:6" outlineLevel="1">
      <c r="F6301"/>
    </row>
    <row r="6302" spans="6:6" outlineLevel="1">
      <c r="F6302"/>
    </row>
    <row r="6303" spans="6:6" outlineLevel="1">
      <c r="F6303"/>
    </row>
    <row r="6304" spans="6:6" outlineLevel="1">
      <c r="F6304"/>
    </row>
    <row r="6305" spans="6:6" outlineLevel="1">
      <c r="F6305"/>
    </row>
    <row r="6306" spans="6:6" outlineLevel="1">
      <c r="F6306"/>
    </row>
    <row r="6307" spans="6:6" outlineLevel="1">
      <c r="F6307"/>
    </row>
    <row r="6308" spans="6:6" outlineLevel="1">
      <c r="F6308"/>
    </row>
    <row r="6309" spans="6:6" outlineLevel="1">
      <c r="F6309"/>
    </row>
    <row r="6310" spans="6:6" outlineLevel="1">
      <c r="F6310"/>
    </row>
    <row r="6311" spans="6:6" outlineLevel="1">
      <c r="F6311"/>
    </row>
    <row r="6312" spans="6:6" outlineLevel="1">
      <c r="F6312"/>
    </row>
    <row r="6313" spans="6:6" outlineLevel="1">
      <c r="F6313"/>
    </row>
    <row r="6314" spans="6:6" outlineLevel="1">
      <c r="F6314"/>
    </row>
    <row r="6315" spans="6:6" outlineLevel="1">
      <c r="F6315"/>
    </row>
    <row r="6316" spans="6:6" outlineLevel="1">
      <c r="F6316"/>
    </row>
    <row r="6317" spans="6:6" outlineLevel="1">
      <c r="F6317"/>
    </row>
    <row r="6318" spans="6:6" outlineLevel="1">
      <c r="F6318"/>
    </row>
    <row r="6319" spans="6:6" outlineLevel="1">
      <c r="F6319"/>
    </row>
    <row r="6320" spans="6:6" outlineLevel="1">
      <c r="F6320"/>
    </row>
    <row r="6321" spans="6:6" outlineLevel="1">
      <c r="F6321"/>
    </row>
    <row r="6322" spans="6:6" outlineLevel="1">
      <c r="F6322"/>
    </row>
    <row r="6323" spans="6:6" outlineLevel="1">
      <c r="F6323"/>
    </row>
    <row r="6324" spans="6:6" outlineLevel="1">
      <c r="F6324"/>
    </row>
    <row r="6325" spans="6:6" outlineLevel="1">
      <c r="F6325"/>
    </row>
    <row r="6326" spans="6:6" outlineLevel="1">
      <c r="F6326"/>
    </row>
    <row r="6327" spans="6:6" outlineLevel="1">
      <c r="F6327"/>
    </row>
    <row r="6328" spans="6:6" outlineLevel="1">
      <c r="F6328"/>
    </row>
    <row r="6329" spans="6:6" outlineLevel="1">
      <c r="F6329"/>
    </row>
    <row r="6330" spans="6:6" outlineLevel="1">
      <c r="F6330"/>
    </row>
    <row r="6331" spans="6:6" outlineLevel="1">
      <c r="F6331"/>
    </row>
    <row r="6332" spans="6:6" outlineLevel="1">
      <c r="F6332"/>
    </row>
    <row r="6333" spans="6:6" outlineLevel="1">
      <c r="F6333"/>
    </row>
    <row r="6334" spans="6:6" outlineLevel="1">
      <c r="F6334"/>
    </row>
    <row r="6335" spans="6:6" outlineLevel="1">
      <c r="F6335"/>
    </row>
    <row r="6336" spans="6:6" outlineLevel="1">
      <c r="F6336"/>
    </row>
    <row r="6337" spans="6:6" outlineLevel="1">
      <c r="F6337"/>
    </row>
    <row r="6338" spans="6:6" outlineLevel="1">
      <c r="F6338"/>
    </row>
    <row r="6339" spans="6:6" outlineLevel="1">
      <c r="F6339"/>
    </row>
    <row r="6340" spans="6:6" outlineLevel="1">
      <c r="F6340"/>
    </row>
    <row r="6341" spans="6:6" outlineLevel="1">
      <c r="F6341"/>
    </row>
    <row r="6342" spans="6:6" outlineLevel="1">
      <c r="F6342"/>
    </row>
    <row r="6343" spans="6:6" outlineLevel="1">
      <c r="F6343"/>
    </row>
    <row r="6344" spans="6:6" outlineLevel="1">
      <c r="F6344"/>
    </row>
    <row r="6345" spans="6:6" outlineLevel="1">
      <c r="F6345"/>
    </row>
    <row r="6346" spans="6:6" outlineLevel="1">
      <c r="F6346"/>
    </row>
    <row r="6347" spans="6:6" outlineLevel="1">
      <c r="F6347"/>
    </row>
    <row r="6348" spans="6:6" outlineLevel="1">
      <c r="F6348"/>
    </row>
    <row r="6349" spans="6:6" outlineLevel="1">
      <c r="F6349"/>
    </row>
    <row r="6350" spans="6:6" outlineLevel="1">
      <c r="F6350"/>
    </row>
    <row r="6351" spans="6:6" outlineLevel="1">
      <c r="F6351"/>
    </row>
    <row r="6352" spans="6:6" outlineLevel="1">
      <c r="F6352"/>
    </row>
    <row r="6353" spans="6:6" outlineLevel="1">
      <c r="F6353"/>
    </row>
    <row r="6354" spans="6:6" outlineLevel="1">
      <c r="F6354"/>
    </row>
    <row r="6355" spans="6:6" outlineLevel="1">
      <c r="F6355"/>
    </row>
    <row r="6356" spans="6:6" outlineLevel="1">
      <c r="F6356"/>
    </row>
    <row r="6357" spans="6:6" outlineLevel="1">
      <c r="F6357"/>
    </row>
    <row r="6358" spans="6:6" outlineLevel="1">
      <c r="F6358"/>
    </row>
    <row r="6359" spans="6:6" outlineLevel="1">
      <c r="F6359"/>
    </row>
    <row r="6360" spans="6:6" outlineLevel="1">
      <c r="F6360"/>
    </row>
    <row r="6361" spans="6:6" outlineLevel="1">
      <c r="F6361"/>
    </row>
    <row r="6362" spans="6:6" outlineLevel="1">
      <c r="F6362"/>
    </row>
    <row r="6363" spans="6:6" outlineLevel="1">
      <c r="F6363"/>
    </row>
    <row r="6364" spans="6:6" outlineLevel="1">
      <c r="F6364"/>
    </row>
    <row r="6365" spans="6:6" outlineLevel="1">
      <c r="F6365"/>
    </row>
    <row r="6366" spans="6:6" outlineLevel="1">
      <c r="F6366"/>
    </row>
    <row r="6367" spans="6:6" outlineLevel="1">
      <c r="F6367"/>
    </row>
    <row r="6368" spans="6:6" outlineLevel="1">
      <c r="F6368"/>
    </row>
    <row r="6369" spans="6:6" outlineLevel="1">
      <c r="F6369"/>
    </row>
    <row r="6370" spans="6:6" outlineLevel="1">
      <c r="F6370"/>
    </row>
    <row r="6371" spans="6:6" outlineLevel="1">
      <c r="F6371"/>
    </row>
    <row r="6372" spans="6:6" outlineLevel="1">
      <c r="F6372"/>
    </row>
    <row r="6373" spans="6:6" outlineLevel="1">
      <c r="F6373"/>
    </row>
    <row r="6374" spans="6:6" outlineLevel="1">
      <c r="F6374"/>
    </row>
    <row r="6375" spans="6:6" outlineLevel="1">
      <c r="F6375"/>
    </row>
    <row r="6376" spans="6:6" outlineLevel="1">
      <c r="F6376"/>
    </row>
    <row r="6377" spans="6:6" outlineLevel="1">
      <c r="F6377"/>
    </row>
    <row r="6378" spans="6:6" outlineLevel="1">
      <c r="F6378"/>
    </row>
    <row r="6379" spans="6:6" outlineLevel="1">
      <c r="F6379"/>
    </row>
    <row r="6380" spans="6:6" outlineLevel="1">
      <c r="F6380"/>
    </row>
    <row r="6381" spans="6:6" outlineLevel="1">
      <c r="F6381"/>
    </row>
    <row r="6382" spans="6:6" outlineLevel="1">
      <c r="F6382"/>
    </row>
    <row r="6383" spans="6:6" outlineLevel="1">
      <c r="F6383"/>
    </row>
    <row r="6384" spans="6:6" outlineLevel="1">
      <c r="F6384"/>
    </row>
    <row r="6385" spans="6:6" outlineLevel="1">
      <c r="F6385"/>
    </row>
    <row r="6386" spans="6:6" outlineLevel="1">
      <c r="F6386"/>
    </row>
    <row r="6387" spans="6:6" outlineLevel="1">
      <c r="F6387"/>
    </row>
    <row r="6388" spans="6:6" outlineLevel="1">
      <c r="F6388"/>
    </row>
    <row r="6389" spans="6:6" outlineLevel="1">
      <c r="F6389"/>
    </row>
    <row r="6390" spans="6:6" outlineLevel="1">
      <c r="F6390"/>
    </row>
    <row r="6391" spans="6:6" outlineLevel="1">
      <c r="F6391"/>
    </row>
    <row r="6392" spans="6:6" outlineLevel="1">
      <c r="F6392"/>
    </row>
    <row r="6393" spans="6:6" outlineLevel="1">
      <c r="F6393"/>
    </row>
    <row r="6394" spans="6:6" outlineLevel="1">
      <c r="F6394"/>
    </row>
    <row r="6395" spans="6:6" outlineLevel="1">
      <c r="F6395"/>
    </row>
    <row r="6396" spans="6:6" outlineLevel="1">
      <c r="F6396"/>
    </row>
    <row r="6397" spans="6:6" outlineLevel="1">
      <c r="F6397"/>
    </row>
    <row r="6398" spans="6:6" outlineLevel="1">
      <c r="F6398"/>
    </row>
    <row r="6399" spans="6:6" outlineLevel="1">
      <c r="F6399"/>
    </row>
    <row r="6400" spans="6:6" outlineLevel="1">
      <c r="F6400"/>
    </row>
    <row r="6401" spans="6:6" outlineLevel="1">
      <c r="F6401"/>
    </row>
    <row r="6402" spans="6:6" outlineLevel="1">
      <c r="F6402"/>
    </row>
    <row r="6403" spans="6:6" outlineLevel="1">
      <c r="F6403"/>
    </row>
    <row r="6404" spans="6:6" outlineLevel="1">
      <c r="F6404"/>
    </row>
    <row r="6405" spans="6:6" outlineLevel="1">
      <c r="F6405"/>
    </row>
    <row r="6406" spans="6:6" outlineLevel="1">
      <c r="F6406"/>
    </row>
    <row r="6407" spans="6:6" outlineLevel="1">
      <c r="F6407"/>
    </row>
    <row r="6408" spans="6:6" outlineLevel="1">
      <c r="F6408"/>
    </row>
    <row r="6409" spans="6:6" outlineLevel="1">
      <c r="F6409"/>
    </row>
    <row r="6410" spans="6:6" outlineLevel="1">
      <c r="F6410"/>
    </row>
    <row r="6411" spans="6:6" outlineLevel="1">
      <c r="F6411"/>
    </row>
    <row r="6412" spans="6:6" outlineLevel="1">
      <c r="F6412"/>
    </row>
    <row r="6413" spans="6:6" outlineLevel="1">
      <c r="F6413"/>
    </row>
    <row r="6414" spans="6:6" outlineLevel="1">
      <c r="F6414"/>
    </row>
    <row r="6415" spans="6:6" outlineLevel="1">
      <c r="F6415"/>
    </row>
    <row r="6416" spans="6:6" outlineLevel="1">
      <c r="F6416"/>
    </row>
    <row r="6417" spans="6:6" outlineLevel="1">
      <c r="F6417"/>
    </row>
    <row r="6418" spans="6:6" outlineLevel="1">
      <c r="F6418"/>
    </row>
    <row r="6419" spans="6:6" outlineLevel="1">
      <c r="F6419"/>
    </row>
    <row r="6420" spans="6:6" outlineLevel="1">
      <c r="F6420"/>
    </row>
    <row r="6421" spans="6:6" outlineLevel="1">
      <c r="F6421"/>
    </row>
    <row r="6422" spans="6:6" outlineLevel="1">
      <c r="F6422"/>
    </row>
    <row r="6423" spans="6:6" outlineLevel="1">
      <c r="F6423"/>
    </row>
    <row r="6424" spans="6:6" outlineLevel="1">
      <c r="F6424"/>
    </row>
    <row r="6425" spans="6:6" outlineLevel="1">
      <c r="F6425"/>
    </row>
    <row r="6426" spans="6:6" outlineLevel="1">
      <c r="F6426"/>
    </row>
    <row r="6427" spans="6:6" outlineLevel="1">
      <c r="F6427"/>
    </row>
    <row r="6428" spans="6:6" outlineLevel="1">
      <c r="F6428"/>
    </row>
    <row r="6429" spans="6:6" outlineLevel="1">
      <c r="F6429"/>
    </row>
    <row r="6430" spans="6:6" outlineLevel="1">
      <c r="F6430"/>
    </row>
    <row r="6431" spans="6:6" outlineLevel="1">
      <c r="F6431"/>
    </row>
    <row r="6432" spans="6:6" outlineLevel="1">
      <c r="F6432"/>
    </row>
    <row r="6433" spans="6:6" outlineLevel="1">
      <c r="F6433"/>
    </row>
    <row r="6434" spans="6:6" outlineLevel="1">
      <c r="F6434"/>
    </row>
    <row r="6435" spans="6:6" outlineLevel="1">
      <c r="F6435"/>
    </row>
    <row r="6436" spans="6:6" outlineLevel="1">
      <c r="F6436"/>
    </row>
    <row r="6437" spans="6:6" outlineLevel="1">
      <c r="F6437"/>
    </row>
    <row r="6438" spans="6:6" outlineLevel="1">
      <c r="F6438"/>
    </row>
    <row r="6439" spans="6:6" outlineLevel="1">
      <c r="F6439"/>
    </row>
    <row r="6440" spans="6:6" outlineLevel="1">
      <c r="F6440"/>
    </row>
    <row r="6441" spans="6:6" outlineLevel="1">
      <c r="F6441"/>
    </row>
    <row r="6442" spans="6:6" outlineLevel="1">
      <c r="F6442"/>
    </row>
    <row r="6443" spans="6:6" outlineLevel="1">
      <c r="F6443"/>
    </row>
    <row r="6444" spans="6:6" outlineLevel="1">
      <c r="F6444"/>
    </row>
    <row r="6445" spans="6:6" outlineLevel="1">
      <c r="F6445"/>
    </row>
    <row r="6446" spans="6:6" outlineLevel="1">
      <c r="F6446"/>
    </row>
    <row r="6447" spans="6:6" outlineLevel="1">
      <c r="F6447"/>
    </row>
    <row r="6448" spans="6:6" outlineLevel="1">
      <c r="F6448"/>
    </row>
    <row r="6449" spans="6:6" outlineLevel="1">
      <c r="F6449"/>
    </row>
    <row r="6450" spans="6:6" outlineLevel="1">
      <c r="F6450"/>
    </row>
    <row r="6451" spans="6:6" outlineLevel="1">
      <c r="F6451"/>
    </row>
    <row r="6452" spans="6:6" outlineLevel="1">
      <c r="F6452"/>
    </row>
    <row r="6453" spans="6:6" outlineLevel="1">
      <c r="F6453"/>
    </row>
    <row r="6454" spans="6:6" outlineLevel="1">
      <c r="F6454"/>
    </row>
    <row r="6455" spans="6:6" outlineLevel="1">
      <c r="F6455"/>
    </row>
    <row r="6456" spans="6:6" outlineLevel="1">
      <c r="F6456"/>
    </row>
    <row r="6457" spans="6:6" outlineLevel="1">
      <c r="F6457"/>
    </row>
    <row r="6458" spans="6:6" outlineLevel="1">
      <c r="F6458"/>
    </row>
    <row r="6459" spans="6:6" outlineLevel="1">
      <c r="F6459"/>
    </row>
    <row r="6460" spans="6:6" outlineLevel="1">
      <c r="F6460"/>
    </row>
    <row r="6461" spans="6:6" outlineLevel="1">
      <c r="F6461"/>
    </row>
    <row r="6462" spans="6:6" outlineLevel="1">
      <c r="F6462"/>
    </row>
    <row r="6463" spans="6:6" outlineLevel="1">
      <c r="F6463"/>
    </row>
    <row r="6464" spans="6:6" outlineLevel="1">
      <c r="F6464"/>
    </row>
    <row r="6465" spans="6:6" outlineLevel="1">
      <c r="F6465"/>
    </row>
    <row r="6466" spans="6:6" outlineLevel="1">
      <c r="F6466"/>
    </row>
    <row r="6467" spans="6:6" outlineLevel="1">
      <c r="F6467"/>
    </row>
    <row r="6468" spans="6:6" outlineLevel="1">
      <c r="F6468"/>
    </row>
    <row r="6469" spans="6:6" outlineLevel="1">
      <c r="F6469"/>
    </row>
    <row r="6470" spans="6:6" outlineLevel="1">
      <c r="F6470"/>
    </row>
    <row r="6471" spans="6:6" outlineLevel="1">
      <c r="F6471"/>
    </row>
    <row r="6472" spans="6:6" outlineLevel="1">
      <c r="F6472"/>
    </row>
    <row r="6473" spans="6:6" outlineLevel="1">
      <c r="F6473"/>
    </row>
    <row r="6474" spans="6:6" outlineLevel="1">
      <c r="F6474"/>
    </row>
    <row r="6475" spans="6:6" outlineLevel="1">
      <c r="F6475"/>
    </row>
    <row r="6476" spans="6:6" outlineLevel="1">
      <c r="F6476"/>
    </row>
    <row r="6477" spans="6:6" outlineLevel="1">
      <c r="F6477"/>
    </row>
    <row r="6478" spans="6:6" outlineLevel="1">
      <c r="F6478"/>
    </row>
    <row r="6479" spans="6:6" outlineLevel="1">
      <c r="F6479"/>
    </row>
    <row r="6480" spans="6:6" outlineLevel="1">
      <c r="F6480"/>
    </row>
    <row r="6481" spans="6:6" outlineLevel="1">
      <c r="F6481"/>
    </row>
    <row r="6482" spans="6:6" outlineLevel="1">
      <c r="F6482"/>
    </row>
    <row r="6483" spans="6:6" outlineLevel="1">
      <c r="F6483"/>
    </row>
    <row r="6484" spans="6:6" outlineLevel="1">
      <c r="F6484"/>
    </row>
    <row r="6485" spans="6:6" outlineLevel="1">
      <c r="F6485"/>
    </row>
    <row r="6486" spans="6:6" outlineLevel="1">
      <c r="F6486"/>
    </row>
    <row r="6487" spans="6:6" outlineLevel="1">
      <c r="F6487"/>
    </row>
    <row r="6488" spans="6:6" outlineLevel="1">
      <c r="F6488"/>
    </row>
    <row r="6489" spans="6:6" outlineLevel="1">
      <c r="F6489"/>
    </row>
    <row r="6490" spans="6:6" outlineLevel="1">
      <c r="F6490"/>
    </row>
    <row r="6491" spans="6:6" outlineLevel="1">
      <c r="F6491"/>
    </row>
    <row r="6492" spans="6:6" outlineLevel="1">
      <c r="F6492"/>
    </row>
    <row r="6493" spans="6:6" outlineLevel="1">
      <c r="F6493"/>
    </row>
    <row r="6494" spans="6:6" outlineLevel="1">
      <c r="F6494"/>
    </row>
    <row r="6495" spans="6:6" outlineLevel="1">
      <c r="F6495"/>
    </row>
    <row r="6496" spans="6:6" outlineLevel="1">
      <c r="F6496"/>
    </row>
    <row r="6497" spans="6:6" outlineLevel="1">
      <c r="F6497"/>
    </row>
    <row r="6498" spans="6:6" outlineLevel="1">
      <c r="F6498"/>
    </row>
    <row r="6499" spans="6:6" outlineLevel="1">
      <c r="F6499"/>
    </row>
    <row r="6500" spans="6:6" outlineLevel="1">
      <c r="F6500"/>
    </row>
    <row r="6501" spans="6:6" outlineLevel="1">
      <c r="F6501"/>
    </row>
    <row r="6502" spans="6:6" outlineLevel="1">
      <c r="F6502"/>
    </row>
    <row r="6503" spans="6:6" outlineLevel="1">
      <c r="F6503"/>
    </row>
    <row r="6504" spans="6:6" outlineLevel="1">
      <c r="F6504"/>
    </row>
    <row r="6505" spans="6:6" outlineLevel="1">
      <c r="F6505"/>
    </row>
    <row r="6506" spans="6:6" outlineLevel="1">
      <c r="F6506"/>
    </row>
    <row r="6507" spans="6:6" outlineLevel="1">
      <c r="F6507"/>
    </row>
    <row r="6508" spans="6:6" outlineLevel="1">
      <c r="F6508"/>
    </row>
    <row r="6509" spans="6:6" outlineLevel="1">
      <c r="F6509"/>
    </row>
    <row r="6510" spans="6:6" outlineLevel="1">
      <c r="F6510"/>
    </row>
    <row r="6511" spans="6:6" outlineLevel="1">
      <c r="F6511"/>
    </row>
    <row r="6512" spans="6:6" outlineLevel="1">
      <c r="F6512"/>
    </row>
    <row r="6513" spans="6:6" outlineLevel="1">
      <c r="F6513"/>
    </row>
    <row r="6514" spans="6:6" outlineLevel="1">
      <c r="F6514"/>
    </row>
    <row r="6515" spans="6:6" outlineLevel="1">
      <c r="F6515"/>
    </row>
    <row r="6516" spans="6:6" outlineLevel="1">
      <c r="F6516"/>
    </row>
    <row r="6517" spans="6:6" outlineLevel="1">
      <c r="F6517"/>
    </row>
    <row r="6518" spans="6:6" outlineLevel="1">
      <c r="F6518"/>
    </row>
    <row r="6519" spans="6:6" outlineLevel="1">
      <c r="F6519"/>
    </row>
    <row r="6520" spans="6:6" outlineLevel="1">
      <c r="F6520"/>
    </row>
    <row r="6521" spans="6:6" outlineLevel="1">
      <c r="F6521"/>
    </row>
    <row r="6522" spans="6:6" outlineLevel="1">
      <c r="F6522"/>
    </row>
    <row r="6523" spans="6:6" outlineLevel="1">
      <c r="F6523"/>
    </row>
    <row r="6524" spans="6:6" outlineLevel="1">
      <c r="F6524"/>
    </row>
    <row r="6525" spans="6:6" outlineLevel="1">
      <c r="F6525"/>
    </row>
    <row r="6526" spans="6:6" outlineLevel="1">
      <c r="F6526"/>
    </row>
    <row r="6527" spans="6:6" outlineLevel="1">
      <c r="F6527"/>
    </row>
    <row r="6528" spans="6:6" outlineLevel="1">
      <c r="F6528"/>
    </row>
    <row r="6529" spans="6:6" outlineLevel="1">
      <c r="F6529"/>
    </row>
    <row r="6530" spans="6:6" outlineLevel="1">
      <c r="F6530"/>
    </row>
    <row r="6531" spans="6:6" outlineLevel="1">
      <c r="F6531"/>
    </row>
    <row r="6532" spans="6:6" outlineLevel="1">
      <c r="F6532"/>
    </row>
    <row r="6533" spans="6:6" outlineLevel="1">
      <c r="F6533"/>
    </row>
    <row r="6534" spans="6:6" outlineLevel="1">
      <c r="F6534"/>
    </row>
    <row r="6535" spans="6:6" outlineLevel="1">
      <c r="F6535"/>
    </row>
    <row r="6536" spans="6:6" outlineLevel="1">
      <c r="F6536"/>
    </row>
    <row r="6537" spans="6:6" outlineLevel="1">
      <c r="F6537"/>
    </row>
    <row r="6538" spans="6:6" outlineLevel="1">
      <c r="F6538"/>
    </row>
    <row r="6539" spans="6:6" outlineLevel="1">
      <c r="F6539"/>
    </row>
    <row r="6540" spans="6:6" outlineLevel="1">
      <c r="F6540"/>
    </row>
    <row r="6541" spans="6:6" outlineLevel="1">
      <c r="F6541"/>
    </row>
    <row r="6542" spans="6:6" outlineLevel="1">
      <c r="F6542"/>
    </row>
    <row r="6543" spans="6:6" outlineLevel="1">
      <c r="F6543"/>
    </row>
    <row r="6544" spans="6:6" outlineLevel="1">
      <c r="F6544"/>
    </row>
    <row r="6545" spans="6:6" outlineLevel="1">
      <c r="F6545"/>
    </row>
    <row r="6546" spans="6:6" outlineLevel="1">
      <c r="F6546"/>
    </row>
    <row r="6547" spans="6:6" outlineLevel="1">
      <c r="F6547"/>
    </row>
    <row r="6548" spans="6:6" outlineLevel="1">
      <c r="F6548"/>
    </row>
    <row r="6549" spans="6:6" outlineLevel="1">
      <c r="F6549"/>
    </row>
    <row r="6550" spans="6:6" outlineLevel="1">
      <c r="F6550"/>
    </row>
    <row r="6551" spans="6:6" outlineLevel="1">
      <c r="F6551"/>
    </row>
    <row r="6552" spans="6:6" outlineLevel="1">
      <c r="F6552"/>
    </row>
    <row r="6553" spans="6:6" outlineLevel="1">
      <c r="F6553"/>
    </row>
    <row r="6554" spans="6:6" outlineLevel="1">
      <c r="F6554"/>
    </row>
    <row r="6555" spans="6:6" outlineLevel="1">
      <c r="F6555"/>
    </row>
    <row r="6556" spans="6:6" outlineLevel="1">
      <c r="F6556"/>
    </row>
    <row r="6557" spans="6:6" outlineLevel="1">
      <c r="F6557"/>
    </row>
    <row r="6558" spans="6:6" outlineLevel="1">
      <c r="F6558"/>
    </row>
    <row r="6559" spans="6:6" outlineLevel="1">
      <c r="F6559"/>
    </row>
    <row r="6560" spans="6:6" outlineLevel="1">
      <c r="F6560"/>
    </row>
    <row r="6561" spans="6:6" outlineLevel="1">
      <c r="F6561"/>
    </row>
    <row r="6562" spans="6:6" outlineLevel="1">
      <c r="F6562"/>
    </row>
    <row r="6563" spans="6:6" outlineLevel="1">
      <c r="F6563"/>
    </row>
    <row r="6564" spans="6:6" outlineLevel="1">
      <c r="F6564"/>
    </row>
    <row r="6565" spans="6:6" outlineLevel="1">
      <c r="F6565"/>
    </row>
    <row r="6566" spans="6:6" outlineLevel="1">
      <c r="F6566"/>
    </row>
    <row r="6567" spans="6:6" outlineLevel="1">
      <c r="F6567"/>
    </row>
    <row r="6568" spans="6:6" outlineLevel="1">
      <c r="F6568"/>
    </row>
    <row r="6569" spans="6:6" outlineLevel="1">
      <c r="F6569"/>
    </row>
    <row r="6570" spans="6:6" outlineLevel="1">
      <c r="F6570"/>
    </row>
    <row r="6571" spans="6:6" outlineLevel="1">
      <c r="F6571"/>
    </row>
    <row r="6572" spans="6:6" outlineLevel="1">
      <c r="F6572"/>
    </row>
    <row r="6573" spans="6:6" outlineLevel="1">
      <c r="F6573"/>
    </row>
    <row r="6574" spans="6:6" outlineLevel="1">
      <c r="F6574"/>
    </row>
    <row r="6575" spans="6:6" outlineLevel="1">
      <c r="F6575"/>
    </row>
    <row r="6576" spans="6:6" outlineLevel="1">
      <c r="F6576"/>
    </row>
    <row r="6577" spans="6:6" outlineLevel="1">
      <c r="F6577"/>
    </row>
    <row r="6578" spans="6:6" outlineLevel="1">
      <c r="F6578"/>
    </row>
    <row r="6579" spans="6:6" outlineLevel="1">
      <c r="F6579"/>
    </row>
    <row r="6580" spans="6:6" outlineLevel="1">
      <c r="F6580"/>
    </row>
    <row r="6581" spans="6:6" outlineLevel="1">
      <c r="F6581"/>
    </row>
    <row r="6582" spans="6:6" outlineLevel="1">
      <c r="F6582"/>
    </row>
    <row r="6583" spans="6:6" outlineLevel="1">
      <c r="F6583"/>
    </row>
    <row r="6584" spans="6:6" outlineLevel="1">
      <c r="F6584"/>
    </row>
    <row r="6585" spans="6:6" outlineLevel="1">
      <c r="F6585"/>
    </row>
    <row r="6586" spans="6:6" outlineLevel="1">
      <c r="F6586"/>
    </row>
    <row r="6587" spans="6:6" outlineLevel="1">
      <c r="F6587"/>
    </row>
    <row r="6588" spans="6:6" outlineLevel="1">
      <c r="F6588"/>
    </row>
    <row r="6589" spans="6:6" outlineLevel="1">
      <c r="F6589"/>
    </row>
    <row r="6590" spans="6:6" outlineLevel="1">
      <c r="F6590"/>
    </row>
    <row r="6591" spans="6:6" outlineLevel="1">
      <c r="F6591"/>
    </row>
    <row r="6592" spans="6:6" outlineLevel="1">
      <c r="F6592"/>
    </row>
    <row r="6593" spans="6:6" outlineLevel="1">
      <c r="F6593"/>
    </row>
    <row r="6594" spans="6:6" outlineLevel="1">
      <c r="F6594"/>
    </row>
    <row r="6595" spans="6:6" outlineLevel="1">
      <c r="F6595"/>
    </row>
    <row r="6596" spans="6:6" outlineLevel="1">
      <c r="F6596"/>
    </row>
    <row r="6597" spans="6:6" outlineLevel="1">
      <c r="F6597"/>
    </row>
    <row r="6598" spans="6:6" outlineLevel="1">
      <c r="F6598"/>
    </row>
    <row r="6599" spans="6:6" outlineLevel="1">
      <c r="F6599"/>
    </row>
    <row r="6600" spans="6:6" outlineLevel="1">
      <c r="F6600"/>
    </row>
    <row r="6601" spans="6:6" outlineLevel="1">
      <c r="F6601"/>
    </row>
    <row r="6602" spans="6:6" outlineLevel="1">
      <c r="F6602"/>
    </row>
    <row r="6603" spans="6:6" outlineLevel="1">
      <c r="F6603"/>
    </row>
    <row r="6604" spans="6:6" outlineLevel="1">
      <c r="F6604"/>
    </row>
    <row r="6605" spans="6:6" outlineLevel="1">
      <c r="F6605"/>
    </row>
    <row r="6606" spans="6:6" outlineLevel="1">
      <c r="F6606"/>
    </row>
    <row r="6607" spans="6:6" outlineLevel="1">
      <c r="F6607"/>
    </row>
    <row r="6608" spans="6:6" outlineLevel="1">
      <c r="F6608"/>
    </row>
    <row r="6609" spans="6:6" outlineLevel="1">
      <c r="F6609"/>
    </row>
    <row r="6610" spans="6:6" outlineLevel="1">
      <c r="F6610"/>
    </row>
    <row r="6611" spans="6:6" outlineLevel="1">
      <c r="F6611"/>
    </row>
    <row r="6612" spans="6:6" outlineLevel="1">
      <c r="F6612"/>
    </row>
    <row r="6613" spans="6:6" outlineLevel="1">
      <c r="F6613"/>
    </row>
    <row r="6614" spans="6:6" outlineLevel="1">
      <c r="F6614"/>
    </row>
    <row r="6615" spans="6:6" outlineLevel="1">
      <c r="F6615"/>
    </row>
    <row r="6616" spans="6:6" outlineLevel="1">
      <c r="F6616"/>
    </row>
    <row r="6617" spans="6:6" outlineLevel="1">
      <c r="F6617"/>
    </row>
    <row r="6618" spans="6:6" outlineLevel="1">
      <c r="F6618"/>
    </row>
    <row r="6619" spans="6:6" outlineLevel="1">
      <c r="F6619"/>
    </row>
    <row r="6620" spans="6:6" outlineLevel="1">
      <c r="F6620"/>
    </row>
    <row r="6621" spans="6:6" outlineLevel="1">
      <c r="F6621"/>
    </row>
    <row r="6622" spans="6:6" outlineLevel="1">
      <c r="F6622"/>
    </row>
    <row r="6623" spans="6:6" outlineLevel="1">
      <c r="F6623"/>
    </row>
    <row r="6624" spans="6:6" outlineLevel="1">
      <c r="F6624"/>
    </row>
    <row r="6625" spans="6:6" outlineLevel="1">
      <c r="F6625"/>
    </row>
    <row r="6626" spans="6:6" outlineLevel="1">
      <c r="F6626"/>
    </row>
    <row r="6627" spans="6:6" outlineLevel="1">
      <c r="F6627"/>
    </row>
    <row r="6628" spans="6:6" outlineLevel="1">
      <c r="F6628"/>
    </row>
    <row r="6629" spans="6:6" outlineLevel="1">
      <c r="F6629"/>
    </row>
    <row r="6630" spans="6:6" outlineLevel="1">
      <c r="F6630"/>
    </row>
    <row r="6631" spans="6:6" outlineLevel="1">
      <c r="F6631"/>
    </row>
    <row r="6632" spans="6:6" outlineLevel="1">
      <c r="F6632"/>
    </row>
    <row r="6633" spans="6:6" outlineLevel="1">
      <c r="F6633"/>
    </row>
    <row r="6634" spans="6:6" outlineLevel="1">
      <c r="F6634"/>
    </row>
    <row r="6635" spans="6:6" outlineLevel="1">
      <c r="F6635"/>
    </row>
    <row r="6636" spans="6:6" outlineLevel="1">
      <c r="F6636"/>
    </row>
    <row r="6637" spans="6:6" outlineLevel="1">
      <c r="F6637"/>
    </row>
    <row r="6638" spans="6:6" outlineLevel="1">
      <c r="F6638"/>
    </row>
    <row r="6639" spans="6:6" outlineLevel="1">
      <c r="F6639"/>
    </row>
    <row r="6640" spans="6:6" outlineLevel="1">
      <c r="F6640"/>
    </row>
    <row r="6641" spans="6:6" outlineLevel="1">
      <c r="F6641"/>
    </row>
    <row r="6642" spans="6:6" outlineLevel="1">
      <c r="F6642"/>
    </row>
    <row r="6643" spans="6:6" outlineLevel="1">
      <c r="F6643"/>
    </row>
    <row r="6644" spans="6:6" outlineLevel="1">
      <c r="F6644"/>
    </row>
    <row r="6645" spans="6:6" outlineLevel="1">
      <c r="F6645"/>
    </row>
    <row r="6646" spans="6:6" outlineLevel="1">
      <c r="F6646"/>
    </row>
    <row r="6647" spans="6:6" outlineLevel="1">
      <c r="F6647"/>
    </row>
    <row r="6648" spans="6:6" outlineLevel="1">
      <c r="F6648"/>
    </row>
    <row r="6649" spans="6:6" outlineLevel="1">
      <c r="F6649"/>
    </row>
    <row r="6650" spans="6:6" outlineLevel="1">
      <c r="F6650"/>
    </row>
    <row r="6651" spans="6:6" outlineLevel="1">
      <c r="F6651"/>
    </row>
    <row r="6652" spans="6:6" outlineLevel="1">
      <c r="F6652"/>
    </row>
    <row r="6653" spans="6:6" outlineLevel="1">
      <c r="F6653"/>
    </row>
    <row r="6654" spans="6:6" outlineLevel="1">
      <c r="F6654"/>
    </row>
    <row r="6655" spans="6:6" outlineLevel="1">
      <c r="F6655"/>
    </row>
    <row r="6656" spans="6:6" outlineLevel="1">
      <c r="F6656"/>
    </row>
    <row r="6657" spans="6:6" outlineLevel="1">
      <c r="F6657"/>
    </row>
    <row r="6658" spans="6:6" outlineLevel="1">
      <c r="F6658"/>
    </row>
    <row r="6659" spans="6:6" outlineLevel="1">
      <c r="F6659"/>
    </row>
    <row r="6660" spans="6:6" outlineLevel="1">
      <c r="F6660"/>
    </row>
    <row r="6661" spans="6:6" outlineLevel="1">
      <c r="F6661"/>
    </row>
    <row r="6662" spans="6:6" outlineLevel="1">
      <c r="F6662"/>
    </row>
    <row r="6663" spans="6:6" outlineLevel="1">
      <c r="F6663"/>
    </row>
    <row r="6664" spans="6:6" outlineLevel="1">
      <c r="F6664"/>
    </row>
    <row r="6665" spans="6:6" outlineLevel="1">
      <c r="F6665"/>
    </row>
    <row r="6666" spans="6:6" outlineLevel="1">
      <c r="F6666"/>
    </row>
    <row r="6667" spans="6:6" outlineLevel="1">
      <c r="F6667"/>
    </row>
    <row r="6668" spans="6:6" outlineLevel="1">
      <c r="F6668"/>
    </row>
    <row r="6669" spans="6:6" outlineLevel="1">
      <c r="F6669"/>
    </row>
    <row r="6670" spans="6:6" outlineLevel="1">
      <c r="F6670"/>
    </row>
    <row r="6671" spans="6:6" outlineLevel="1">
      <c r="F6671"/>
    </row>
    <row r="6672" spans="6:6" outlineLevel="1">
      <c r="F6672"/>
    </row>
    <row r="6673" spans="6:6" outlineLevel="1">
      <c r="F6673"/>
    </row>
    <row r="6674" spans="6:6" outlineLevel="1">
      <c r="F6674"/>
    </row>
    <row r="6675" spans="6:6" outlineLevel="1">
      <c r="F6675"/>
    </row>
    <row r="6676" spans="6:6" outlineLevel="1">
      <c r="F6676"/>
    </row>
    <row r="6677" spans="6:6" outlineLevel="1">
      <c r="F6677"/>
    </row>
    <row r="6678" spans="6:6" outlineLevel="1">
      <c r="F6678"/>
    </row>
    <row r="6679" spans="6:6" outlineLevel="1">
      <c r="F6679"/>
    </row>
    <row r="6680" spans="6:6" outlineLevel="1">
      <c r="F6680"/>
    </row>
    <row r="6681" spans="6:6" outlineLevel="1">
      <c r="F6681"/>
    </row>
    <row r="6682" spans="6:6" outlineLevel="1">
      <c r="F6682"/>
    </row>
    <row r="6683" spans="6:6" outlineLevel="1">
      <c r="F6683"/>
    </row>
    <row r="6684" spans="6:6" outlineLevel="1">
      <c r="F6684"/>
    </row>
    <row r="6685" spans="6:6" outlineLevel="1">
      <c r="F6685"/>
    </row>
    <row r="6686" spans="6:6" outlineLevel="1">
      <c r="F6686"/>
    </row>
    <row r="6687" spans="6:6" outlineLevel="1">
      <c r="F6687"/>
    </row>
    <row r="6688" spans="6:6" outlineLevel="1">
      <c r="F6688"/>
    </row>
    <row r="6689" spans="6:6" outlineLevel="1">
      <c r="F6689"/>
    </row>
    <row r="6690" spans="6:6" outlineLevel="1">
      <c r="F6690"/>
    </row>
    <row r="6691" spans="6:6" outlineLevel="1">
      <c r="F6691"/>
    </row>
    <row r="6692" spans="6:6" outlineLevel="1">
      <c r="F6692"/>
    </row>
    <row r="6693" spans="6:6" outlineLevel="1">
      <c r="F6693"/>
    </row>
    <row r="6694" spans="6:6" outlineLevel="1">
      <c r="F6694"/>
    </row>
    <row r="6695" spans="6:6" outlineLevel="1">
      <c r="F6695"/>
    </row>
    <row r="6696" spans="6:6" outlineLevel="1">
      <c r="F6696"/>
    </row>
    <row r="6697" spans="6:6" outlineLevel="1">
      <c r="F6697"/>
    </row>
    <row r="6698" spans="6:6" outlineLevel="1">
      <c r="F6698"/>
    </row>
    <row r="6699" spans="6:6" outlineLevel="1">
      <c r="F6699"/>
    </row>
    <row r="6700" spans="6:6" outlineLevel="1">
      <c r="F6700"/>
    </row>
    <row r="6701" spans="6:6" outlineLevel="1">
      <c r="F6701"/>
    </row>
    <row r="6702" spans="6:6" outlineLevel="1">
      <c r="F6702"/>
    </row>
    <row r="6703" spans="6:6" outlineLevel="1">
      <c r="F6703"/>
    </row>
    <row r="6704" spans="6:6" outlineLevel="1">
      <c r="F6704"/>
    </row>
    <row r="6705" spans="6:6" outlineLevel="1">
      <c r="F6705"/>
    </row>
    <row r="6706" spans="6:6" outlineLevel="1">
      <c r="F6706"/>
    </row>
    <row r="6707" spans="6:6" outlineLevel="1">
      <c r="F6707"/>
    </row>
    <row r="6708" spans="6:6" outlineLevel="1">
      <c r="F6708"/>
    </row>
    <row r="6709" spans="6:6" outlineLevel="1">
      <c r="F6709"/>
    </row>
    <row r="6710" spans="6:6" outlineLevel="1">
      <c r="F6710"/>
    </row>
    <row r="6711" spans="6:6" outlineLevel="1">
      <c r="F6711"/>
    </row>
    <row r="6712" spans="6:6" outlineLevel="1">
      <c r="F6712"/>
    </row>
    <row r="6713" spans="6:6" outlineLevel="1">
      <c r="F6713"/>
    </row>
    <row r="6714" spans="6:6" outlineLevel="1">
      <c r="F6714"/>
    </row>
    <row r="6715" spans="6:6" outlineLevel="1">
      <c r="F6715"/>
    </row>
    <row r="6716" spans="6:6" outlineLevel="1">
      <c r="F6716"/>
    </row>
    <row r="6717" spans="6:6" outlineLevel="1">
      <c r="F6717"/>
    </row>
    <row r="6718" spans="6:6" outlineLevel="1">
      <c r="F6718"/>
    </row>
    <row r="6719" spans="6:6" outlineLevel="1">
      <c r="F6719"/>
    </row>
    <row r="6720" spans="6:6" outlineLevel="1">
      <c r="F6720"/>
    </row>
    <row r="6721" spans="6:6" outlineLevel="1">
      <c r="F6721"/>
    </row>
    <row r="6722" spans="6:6" outlineLevel="1">
      <c r="F6722"/>
    </row>
    <row r="6723" spans="6:6" outlineLevel="1">
      <c r="F6723"/>
    </row>
    <row r="6724" spans="6:6" outlineLevel="1">
      <c r="F6724"/>
    </row>
    <row r="6725" spans="6:6" outlineLevel="1">
      <c r="F6725"/>
    </row>
    <row r="6726" spans="6:6" outlineLevel="1">
      <c r="F6726"/>
    </row>
    <row r="6727" spans="6:6" outlineLevel="1">
      <c r="F6727"/>
    </row>
    <row r="6728" spans="6:6" outlineLevel="1">
      <c r="F6728"/>
    </row>
    <row r="6729" spans="6:6" outlineLevel="1">
      <c r="F6729"/>
    </row>
    <row r="6730" spans="6:6" outlineLevel="1">
      <c r="F6730"/>
    </row>
    <row r="6731" spans="6:6" outlineLevel="1">
      <c r="F6731"/>
    </row>
    <row r="6732" spans="6:6" outlineLevel="1">
      <c r="F6732"/>
    </row>
    <row r="6733" spans="6:6">
      <c r="F6733"/>
    </row>
    <row r="6734" spans="6:6" outlineLevel="1">
      <c r="F6734"/>
    </row>
    <row r="6735" spans="6:6" outlineLevel="1">
      <c r="F6735"/>
    </row>
    <row r="6736" spans="6:6" outlineLevel="1">
      <c r="F6736"/>
    </row>
    <row r="6737" spans="6:6" outlineLevel="1">
      <c r="F6737"/>
    </row>
    <row r="6738" spans="6:6" outlineLevel="1">
      <c r="F6738"/>
    </row>
    <row r="6739" spans="6:6" outlineLevel="1">
      <c r="F6739"/>
    </row>
    <row r="6740" spans="6:6" outlineLevel="1">
      <c r="F6740"/>
    </row>
    <row r="6741" spans="6:6" outlineLevel="1">
      <c r="F6741"/>
    </row>
    <row r="6742" spans="6:6" outlineLevel="1">
      <c r="F6742"/>
    </row>
    <row r="6743" spans="6:6" outlineLevel="1">
      <c r="F6743"/>
    </row>
    <row r="6744" spans="6:6" outlineLevel="1">
      <c r="F6744"/>
    </row>
    <row r="6745" spans="6:6" outlineLevel="1">
      <c r="F6745"/>
    </row>
    <row r="6746" spans="6:6" outlineLevel="1">
      <c r="F6746"/>
    </row>
    <row r="6747" spans="6:6" outlineLevel="1">
      <c r="F6747"/>
    </row>
    <row r="6748" spans="6:6" outlineLevel="1">
      <c r="F6748"/>
    </row>
    <row r="6749" spans="6:6" outlineLevel="1">
      <c r="F6749"/>
    </row>
    <row r="6750" spans="6:6" outlineLevel="1">
      <c r="F6750"/>
    </row>
    <row r="6751" spans="6:6" outlineLevel="1">
      <c r="F6751"/>
    </row>
    <row r="6752" spans="6:6" outlineLevel="1">
      <c r="F6752"/>
    </row>
    <row r="6753" spans="6:6" outlineLevel="1">
      <c r="F6753"/>
    </row>
    <row r="6754" spans="6:6" outlineLevel="1">
      <c r="F6754"/>
    </row>
    <row r="6755" spans="6:6" outlineLevel="1">
      <c r="F6755"/>
    </row>
    <row r="6756" spans="6:6" outlineLevel="1">
      <c r="F6756"/>
    </row>
    <row r="6757" spans="6:6" outlineLevel="1">
      <c r="F6757"/>
    </row>
    <row r="6758" spans="6:6" outlineLevel="1">
      <c r="F6758"/>
    </row>
    <row r="6759" spans="6:6" outlineLevel="1">
      <c r="F6759"/>
    </row>
    <row r="6760" spans="6:6" outlineLevel="1">
      <c r="F6760"/>
    </row>
    <row r="6761" spans="6:6" outlineLevel="1">
      <c r="F6761"/>
    </row>
    <row r="6762" spans="6:6" outlineLevel="1">
      <c r="F6762"/>
    </row>
    <row r="6763" spans="6:6" outlineLevel="1">
      <c r="F6763"/>
    </row>
    <row r="6764" spans="6:6" outlineLevel="1">
      <c r="F6764"/>
    </row>
    <row r="6765" spans="6:6" outlineLevel="1">
      <c r="F6765"/>
    </row>
    <row r="6766" spans="6:6" outlineLevel="1">
      <c r="F6766"/>
    </row>
    <row r="6767" spans="6:6" outlineLevel="1">
      <c r="F6767"/>
    </row>
    <row r="6768" spans="6:6" outlineLevel="1">
      <c r="F6768"/>
    </row>
    <row r="6769" spans="6:6" outlineLevel="1">
      <c r="F6769"/>
    </row>
    <row r="6770" spans="6:6" outlineLevel="1">
      <c r="F6770"/>
    </row>
    <row r="6771" spans="6:6" outlineLevel="1">
      <c r="F6771"/>
    </row>
    <row r="6772" spans="6:6" outlineLevel="1">
      <c r="F6772"/>
    </row>
    <row r="6773" spans="6:6" outlineLevel="1">
      <c r="F6773"/>
    </row>
    <row r="6774" spans="6:6" outlineLevel="1">
      <c r="F6774"/>
    </row>
    <row r="6775" spans="6:6" outlineLevel="1">
      <c r="F6775"/>
    </row>
    <row r="6776" spans="6:6" outlineLevel="1">
      <c r="F6776"/>
    </row>
    <row r="6777" spans="6:6" outlineLevel="1">
      <c r="F6777"/>
    </row>
    <row r="6778" spans="6:6" outlineLevel="1">
      <c r="F6778"/>
    </row>
    <row r="6779" spans="6:6" outlineLevel="1">
      <c r="F6779"/>
    </row>
    <row r="6780" spans="6:6" outlineLevel="1">
      <c r="F6780"/>
    </row>
    <row r="6781" spans="6:6" outlineLevel="1">
      <c r="F6781"/>
    </row>
    <row r="6782" spans="6:6" outlineLevel="1">
      <c r="F6782"/>
    </row>
    <row r="6783" spans="6:6" outlineLevel="1">
      <c r="F6783"/>
    </row>
    <row r="6784" spans="6:6" outlineLevel="1">
      <c r="F6784"/>
    </row>
    <row r="6785" spans="6:6" outlineLevel="1">
      <c r="F6785"/>
    </row>
    <row r="6786" spans="6:6" outlineLevel="1">
      <c r="F6786"/>
    </row>
    <row r="6787" spans="6:6" outlineLevel="1">
      <c r="F6787"/>
    </row>
    <row r="6788" spans="6:6" outlineLevel="1">
      <c r="F6788"/>
    </row>
    <row r="6789" spans="6:6" outlineLevel="1">
      <c r="F6789"/>
    </row>
    <row r="6790" spans="6:6" outlineLevel="1">
      <c r="F6790"/>
    </row>
    <row r="6791" spans="6:6" outlineLevel="1">
      <c r="F6791"/>
    </row>
    <row r="6792" spans="6:6" outlineLevel="1">
      <c r="F6792"/>
    </row>
    <row r="6793" spans="6:6" outlineLevel="1">
      <c r="F6793"/>
    </row>
    <row r="6794" spans="6:6" outlineLevel="1">
      <c r="F6794"/>
    </row>
    <row r="6795" spans="6:6" outlineLevel="1">
      <c r="F6795"/>
    </row>
    <row r="6796" spans="6:6" outlineLevel="1">
      <c r="F6796"/>
    </row>
    <row r="6797" spans="6:6" outlineLevel="1">
      <c r="F6797"/>
    </row>
    <row r="6798" spans="6:6" outlineLevel="1">
      <c r="F6798"/>
    </row>
    <row r="6799" spans="6:6" outlineLevel="1">
      <c r="F6799"/>
    </row>
    <row r="6800" spans="6:6" outlineLevel="1">
      <c r="F6800"/>
    </row>
    <row r="6801" spans="6:6" outlineLevel="1">
      <c r="F6801"/>
    </row>
    <row r="6802" spans="6:6" outlineLevel="1">
      <c r="F6802"/>
    </row>
    <row r="6803" spans="6:6" outlineLevel="1">
      <c r="F6803"/>
    </row>
    <row r="6804" spans="6:6" outlineLevel="1">
      <c r="F6804"/>
    </row>
    <row r="6805" spans="6:6" outlineLevel="1">
      <c r="F6805"/>
    </row>
    <row r="6806" spans="6:6" outlineLevel="1">
      <c r="F6806"/>
    </row>
    <row r="6807" spans="6:6" outlineLevel="1">
      <c r="F6807"/>
    </row>
    <row r="6808" spans="6:6" outlineLevel="1">
      <c r="F6808"/>
    </row>
    <row r="6809" spans="6:6" outlineLevel="1">
      <c r="F6809"/>
    </row>
    <row r="6810" spans="6:6" outlineLevel="1">
      <c r="F6810"/>
    </row>
    <row r="6811" spans="6:6" outlineLevel="1">
      <c r="F6811"/>
    </row>
    <row r="6812" spans="6:6" outlineLevel="1">
      <c r="F6812"/>
    </row>
    <row r="6813" spans="6:6" outlineLevel="1">
      <c r="F6813"/>
    </row>
    <row r="6814" spans="6:6" outlineLevel="1">
      <c r="F6814"/>
    </row>
    <row r="6815" spans="6:6" outlineLevel="1">
      <c r="F6815"/>
    </row>
    <row r="6816" spans="6:6" outlineLevel="1">
      <c r="F6816"/>
    </row>
    <row r="6817" spans="6:6" outlineLevel="1">
      <c r="F6817"/>
    </row>
    <row r="6818" spans="6:6" outlineLevel="1">
      <c r="F6818"/>
    </row>
    <row r="6819" spans="6:6" outlineLevel="1">
      <c r="F6819"/>
    </row>
    <row r="6820" spans="6:6" outlineLevel="1">
      <c r="F6820"/>
    </row>
    <row r="6821" spans="6:6" outlineLevel="1">
      <c r="F6821"/>
    </row>
    <row r="6822" spans="6:6" outlineLevel="1">
      <c r="F6822"/>
    </row>
    <row r="6823" spans="6:6" outlineLevel="1">
      <c r="F6823"/>
    </row>
    <row r="6824" spans="6:6" outlineLevel="1">
      <c r="F6824"/>
    </row>
    <row r="6825" spans="6:6" outlineLevel="1">
      <c r="F6825"/>
    </row>
    <row r="6826" spans="6:6" outlineLevel="1">
      <c r="F6826"/>
    </row>
    <row r="6827" spans="6:6" outlineLevel="1">
      <c r="F6827"/>
    </row>
    <row r="6828" spans="6:6" outlineLevel="1">
      <c r="F6828"/>
    </row>
    <row r="6829" spans="6:6" outlineLevel="1">
      <c r="F6829"/>
    </row>
    <row r="6830" spans="6:6" outlineLevel="1">
      <c r="F6830"/>
    </row>
    <row r="6831" spans="6:6" outlineLevel="1">
      <c r="F6831"/>
    </row>
    <row r="6832" spans="6:6" outlineLevel="1">
      <c r="F6832"/>
    </row>
    <row r="6833" spans="6:6" outlineLevel="1">
      <c r="F6833"/>
    </row>
    <row r="6834" spans="6:6" outlineLevel="1">
      <c r="F6834"/>
    </row>
    <row r="6835" spans="6:6" outlineLevel="1">
      <c r="F6835"/>
    </row>
    <row r="6836" spans="6:6" outlineLevel="1">
      <c r="F6836"/>
    </row>
    <row r="6837" spans="6:6" outlineLevel="1">
      <c r="F6837"/>
    </row>
    <row r="6838" spans="6:6" outlineLevel="1">
      <c r="F6838"/>
    </row>
    <row r="6839" spans="6:6" outlineLevel="1">
      <c r="F6839"/>
    </row>
    <row r="6840" spans="6:6" outlineLevel="1">
      <c r="F6840"/>
    </row>
    <row r="6841" spans="6:6" outlineLevel="1">
      <c r="F6841"/>
    </row>
    <row r="6842" spans="6:6" outlineLevel="1">
      <c r="F6842"/>
    </row>
    <row r="6843" spans="6:6" outlineLevel="1">
      <c r="F6843"/>
    </row>
    <row r="6844" spans="6:6" outlineLevel="1">
      <c r="F6844"/>
    </row>
    <row r="6845" spans="6:6" outlineLevel="1">
      <c r="F6845"/>
    </row>
    <row r="6846" spans="6:6" outlineLevel="1">
      <c r="F6846"/>
    </row>
    <row r="6847" spans="6:6" outlineLevel="1">
      <c r="F6847"/>
    </row>
    <row r="6848" spans="6:6" outlineLevel="1">
      <c r="F6848"/>
    </row>
    <row r="6849" spans="6:6" outlineLevel="1">
      <c r="F6849"/>
    </row>
    <row r="6850" spans="6:6" outlineLevel="1">
      <c r="F6850"/>
    </row>
    <row r="6851" spans="6:6" outlineLevel="1">
      <c r="F6851"/>
    </row>
    <row r="6852" spans="6:6" outlineLevel="1">
      <c r="F6852"/>
    </row>
    <row r="6853" spans="6:6" outlineLevel="1">
      <c r="F6853"/>
    </row>
    <row r="6854" spans="6:6" outlineLevel="1">
      <c r="F6854"/>
    </row>
    <row r="6855" spans="6:6" outlineLevel="1">
      <c r="F6855"/>
    </row>
    <row r="6856" spans="6:6" outlineLevel="1">
      <c r="F6856"/>
    </row>
    <row r="6857" spans="6:6" outlineLevel="1">
      <c r="F6857"/>
    </row>
    <row r="6858" spans="6:6" outlineLevel="1">
      <c r="F6858"/>
    </row>
    <row r="6859" spans="6:6" outlineLevel="1">
      <c r="F6859"/>
    </row>
    <row r="6860" spans="6:6" outlineLevel="1">
      <c r="F6860"/>
    </row>
    <row r="6861" spans="6:6" outlineLevel="1">
      <c r="F6861"/>
    </row>
    <row r="6862" spans="6:6" outlineLevel="1">
      <c r="F6862"/>
    </row>
    <row r="6863" spans="6:6" outlineLevel="1">
      <c r="F6863"/>
    </row>
    <row r="6864" spans="6:6" outlineLevel="1">
      <c r="F6864"/>
    </row>
    <row r="6865" spans="6:6" outlineLevel="1">
      <c r="F6865"/>
    </row>
    <row r="6866" spans="6:6" outlineLevel="1">
      <c r="F6866"/>
    </row>
    <row r="6867" spans="6:6" outlineLevel="1">
      <c r="F6867"/>
    </row>
    <row r="6868" spans="6:6" outlineLevel="1">
      <c r="F6868"/>
    </row>
    <row r="6869" spans="6:6" outlineLevel="1">
      <c r="F6869"/>
    </row>
    <row r="6870" spans="6:6" outlineLevel="1">
      <c r="F6870"/>
    </row>
    <row r="6871" spans="6:6" outlineLevel="1">
      <c r="F6871"/>
    </row>
    <row r="6872" spans="6:6" outlineLevel="1">
      <c r="F6872"/>
    </row>
    <row r="6873" spans="6:6" outlineLevel="1">
      <c r="F6873"/>
    </row>
    <row r="6874" spans="6:6" outlineLevel="1">
      <c r="F6874"/>
    </row>
    <row r="6875" spans="6:6" outlineLevel="1">
      <c r="F6875"/>
    </row>
    <row r="6876" spans="6:6" outlineLevel="1">
      <c r="F6876"/>
    </row>
    <row r="6877" spans="6:6" outlineLevel="1">
      <c r="F6877"/>
    </row>
    <row r="6878" spans="6:6" outlineLevel="1">
      <c r="F6878"/>
    </row>
    <row r="6879" spans="6:6" outlineLevel="1">
      <c r="F6879"/>
    </row>
    <row r="6880" spans="6:6" outlineLevel="1">
      <c r="F6880"/>
    </row>
    <row r="6881" spans="6:6" outlineLevel="1">
      <c r="F6881"/>
    </row>
    <row r="6882" spans="6:6" outlineLevel="1">
      <c r="F6882"/>
    </row>
    <row r="6883" spans="6:6" outlineLevel="1">
      <c r="F6883"/>
    </row>
    <row r="6884" spans="6:6" outlineLevel="1">
      <c r="F6884"/>
    </row>
    <row r="6885" spans="6:6" outlineLevel="1">
      <c r="F6885"/>
    </row>
    <row r="6886" spans="6:6" outlineLevel="1">
      <c r="F6886"/>
    </row>
    <row r="6887" spans="6:6" outlineLevel="1">
      <c r="F6887"/>
    </row>
    <row r="6888" spans="6:6" outlineLevel="1">
      <c r="F6888"/>
    </row>
    <row r="6889" spans="6:6" outlineLevel="1">
      <c r="F6889"/>
    </row>
    <row r="6890" spans="6:6" outlineLevel="1">
      <c r="F6890"/>
    </row>
    <row r="6891" spans="6:6" outlineLevel="1">
      <c r="F6891"/>
    </row>
    <row r="6892" spans="6:6" outlineLevel="1">
      <c r="F6892"/>
    </row>
    <row r="6893" spans="6:6" outlineLevel="1">
      <c r="F6893"/>
    </row>
    <row r="6894" spans="6:6" outlineLevel="1">
      <c r="F6894"/>
    </row>
    <row r="6895" spans="6:6" outlineLevel="1">
      <c r="F6895"/>
    </row>
    <row r="6896" spans="6:6" outlineLevel="1">
      <c r="F6896"/>
    </row>
    <row r="6897" spans="6:6" outlineLevel="1">
      <c r="F6897"/>
    </row>
    <row r="6898" spans="6:6" outlineLevel="1">
      <c r="F6898"/>
    </row>
    <row r="6899" spans="6:6" outlineLevel="1">
      <c r="F6899"/>
    </row>
    <row r="6900" spans="6:6" outlineLevel="1">
      <c r="F6900"/>
    </row>
    <row r="6901" spans="6:6" outlineLevel="1">
      <c r="F6901"/>
    </row>
    <row r="6902" spans="6:6" outlineLevel="1">
      <c r="F6902"/>
    </row>
    <row r="6903" spans="6:6" outlineLevel="1">
      <c r="F6903"/>
    </row>
    <row r="6904" spans="6:6" outlineLevel="1">
      <c r="F6904"/>
    </row>
    <row r="6905" spans="6:6" outlineLevel="1">
      <c r="F6905"/>
    </row>
    <row r="6906" spans="6:6" outlineLevel="1">
      <c r="F6906"/>
    </row>
    <row r="6907" spans="6:6" outlineLevel="1">
      <c r="F6907"/>
    </row>
    <row r="6908" spans="6:6" outlineLevel="1">
      <c r="F6908"/>
    </row>
    <row r="6909" spans="6:6" outlineLevel="1">
      <c r="F6909"/>
    </row>
    <row r="6910" spans="6:6" outlineLevel="1">
      <c r="F6910"/>
    </row>
    <row r="6911" spans="6:6" outlineLevel="1">
      <c r="F6911"/>
    </row>
    <row r="6912" spans="6:6" outlineLevel="1">
      <c r="F6912"/>
    </row>
    <row r="6913" spans="6:6" outlineLevel="1">
      <c r="F6913"/>
    </row>
    <row r="6914" spans="6:6" outlineLevel="1">
      <c r="F6914"/>
    </row>
    <row r="6915" spans="6:6" outlineLevel="1">
      <c r="F6915"/>
    </row>
    <row r="6916" spans="6:6" outlineLevel="1">
      <c r="F6916"/>
    </row>
    <row r="6917" spans="6:6" outlineLevel="1">
      <c r="F6917"/>
    </row>
    <row r="6918" spans="6:6" outlineLevel="1">
      <c r="F6918"/>
    </row>
    <row r="6919" spans="6:6" outlineLevel="1">
      <c r="F6919"/>
    </row>
    <row r="6920" spans="6:6" outlineLevel="1">
      <c r="F6920"/>
    </row>
    <row r="6921" spans="6:6" outlineLevel="1">
      <c r="F6921"/>
    </row>
    <row r="6922" spans="6:6" outlineLevel="1">
      <c r="F6922"/>
    </row>
    <row r="6923" spans="6:6" outlineLevel="1">
      <c r="F6923"/>
    </row>
    <row r="6924" spans="6:6" outlineLevel="1">
      <c r="F6924"/>
    </row>
    <row r="6925" spans="6:6" outlineLevel="1">
      <c r="F6925"/>
    </row>
    <row r="6926" spans="6:6" outlineLevel="1">
      <c r="F6926"/>
    </row>
    <row r="6927" spans="6:6" outlineLevel="1">
      <c r="F6927"/>
    </row>
    <row r="6928" spans="6:6" outlineLevel="1">
      <c r="F6928"/>
    </row>
    <row r="6929" spans="6:6" outlineLevel="1">
      <c r="F6929"/>
    </row>
    <row r="6930" spans="6:6" outlineLevel="1">
      <c r="F6930"/>
    </row>
    <row r="6931" spans="6:6" outlineLevel="1">
      <c r="F6931"/>
    </row>
    <row r="6932" spans="6:6" outlineLevel="1">
      <c r="F6932"/>
    </row>
    <row r="6933" spans="6:6" outlineLevel="1">
      <c r="F6933"/>
    </row>
    <row r="6934" spans="6:6" outlineLevel="1">
      <c r="F6934"/>
    </row>
    <row r="6935" spans="6:6" outlineLevel="1">
      <c r="F6935"/>
    </row>
    <row r="6936" spans="6:6" outlineLevel="1">
      <c r="F6936"/>
    </row>
    <row r="6937" spans="6:6" outlineLevel="1">
      <c r="F6937"/>
    </row>
    <row r="6938" spans="6:6" outlineLevel="1">
      <c r="F6938"/>
    </row>
    <row r="6939" spans="6:6" outlineLevel="1">
      <c r="F6939"/>
    </row>
    <row r="6940" spans="6:6" outlineLevel="1">
      <c r="F6940"/>
    </row>
    <row r="6941" spans="6:6" outlineLevel="1">
      <c r="F6941"/>
    </row>
    <row r="6942" spans="6:6" outlineLevel="1">
      <c r="F6942"/>
    </row>
    <row r="6943" spans="6:6" outlineLevel="1">
      <c r="F6943"/>
    </row>
    <row r="6944" spans="6:6" outlineLevel="1">
      <c r="F6944"/>
    </row>
    <row r="6945" spans="6:6" outlineLevel="1">
      <c r="F6945"/>
    </row>
    <row r="6946" spans="6:6" outlineLevel="1">
      <c r="F6946"/>
    </row>
    <row r="6947" spans="6:6" outlineLevel="1">
      <c r="F6947"/>
    </row>
    <row r="6948" spans="6:6" outlineLevel="1">
      <c r="F6948"/>
    </row>
    <row r="6949" spans="6:6" outlineLevel="1">
      <c r="F6949"/>
    </row>
    <row r="6950" spans="6:6" outlineLevel="1">
      <c r="F6950"/>
    </row>
    <row r="6951" spans="6:6" outlineLevel="1">
      <c r="F6951"/>
    </row>
    <row r="6952" spans="6:6" outlineLevel="1">
      <c r="F6952"/>
    </row>
    <row r="6953" spans="6:6" outlineLevel="1">
      <c r="F6953"/>
    </row>
    <row r="6954" spans="6:6" outlineLevel="1">
      <c r="F6954"/>
    </row>
    <row r="6955" spans="6:6" outlineLevel="1">
      <c r="F6955"/>
    </row>
    <row r="6956" spans="6:6" outlineLevel="1">
      <c r="F6956"/>
    </row>
    <row r="6957" spans="6:6" outlineLevel="1">
      <c r="F6957"/>
    </row>
    <row r="6958" spans="6:6" outlineLevel="1">
      <c r="F6958"/>
    </row>
    <row r="6959" spans="6:6" outlineLevel="1">
      <c r="F6959"/>
    </row>
    <row r="6960" spans="6:6" outlineLevel="1">
      <c r="F6960"/>
    </row>
    <row r="6961" spans="6:6" outlineLevel="1">
      <c r="F6961"/>
    </row>
    <row r="6962" spans="6:6" outlineLevel="1">
      <c r="F6962"/>
    </row>
    <row r="6963" spans="6:6" outlineLevel="1">
      <c r="F6963"/>
    </row>
    <row r="6964" spans="6:6" outlineLevel="1">
      <c r="F6964"/>
    </row>
    <row r="6965" spans="6:6" outlineLevel="1">
      <c r="F6965"/>
    </row>
    <row r="6966" spans="6:6" outlineLevel="1">
      <c r="F6966"/>
    </row>
    <row r="6967" spans="6:6" outlineLevel="1">
      <c r="F6967"/>
    </row>
    <row r="6968" spans="6:6" outlineLevel="1">
      <c r="F6968"/>
    </row>
    <row r="6969" spans="6:6" outlineLevel="1">
      <c r="F6969"/>
    </row>
    <row r="6970" spans="6:6" outlineLevel="1">
      <c r="F6970"/>
    </row>
    <row r="6971" spans="6:6" outlineLevel="1">
      <c r="F6971"/>
    </row>
    <row r="6972" spans="6:6" outlineLevel="1">
      <c r="F6972"/>
    </row>
    <row r="6973" spans="6:6" outlineLevel="1">
      <c r="F6973"/>
    </row>
    <row r="6974" spans="6:6" outlineLevel="1">
      <c r="F6974"/>
    </row>
    <row r="6975" spans="6:6" outlineLevel="1">
      <c r="F6975"/>
    </row>
    <row r="6976" spans="6:6" outlineLevel="1">
      <c r="F6976"/>
    </row>
    <row r="6977" spans="6:6" outlineLevel="1">
      <c r="F6977"/>
    </row>
    <row r="6978" spans="6:6" outlineLevel="1">
      <c r="F6978"/>
    </row>
    <row r="6979" spans="6:6" outlineLevel="1">
      <c r="F6979"/>
    </row>
    <row r="6980" spans="6:6" outlineLevel="1">
      <c r="F6980"/>
    </row>
    <row r="6981" spans="6:6" outlineLevel="1">
      <c r="F6981"/>
    </row>
    <row r="6982" spans="6:6" outlineLevel="1">
      <c r="F6982"/>
    </row>
    <row r="6983" spans="6:6" outlineLevel="1">
      <c r="F6983"/>
    </row>
    <row r="6984" spans="6:6" outlineLevel="1">
      <c r="F6984"/>
    </row>
    <row r="6985" spans="6:6" outlineLevel="1">
      <c r="F6985"/>
    </row>
    <row r="6986" spans="6:6" outlineLevel="1">
      <c r="F6986"/>
    </row>
    <row r="6987" spans="6:6" outlineLevel="1">
      <c r="F6987"/>
    </row>
    <row r="6988" spans="6:6" outlineLevel="1">
      <c r="F6988"/>
    </row>
    <row r="6989" spans="6:6" outlineLevel="1">
      <c r="F6989"/>
    </row>
    <row r="6990" spans="6:6" outlineLevel="1">
      <c r="F6990"/>
    </row>
    <row r="6991" spans="6:6" outlineLevel="1">
      <c r="F6991"/>
    </row>
    <row r="6992" spans="6:6" outlineLevel="1">
      <c r="F6992"/>
    </row>
    <row r="6993" spans="6:6" outlineLevel="1">
      <c r="F6993"/>
    </row>
    <row r="6994" spans="6:6" outlineLevel="1">
      <c r="F6994"/>
    </row>
    <row r="6995" spans="6:6" outlineLevel="1">
      <c r="F6995"/>
    </row>
    <row r="6996" spans="6:6" outlineLevel="1">
      <c r="F6996"/>
    </row>
    <row r="6997" spans="6:6" outlineLevel="1">
      <c r="F6997"/>
    </row>
    <row r="6998" spans="6:6" outlineLevel="1">
      <c r="F6998"/>
    </row>
    <row r="6999" spans="6:6" outlineLevel="1">
      <c r="F6999"/>
    </row>
    <row r="7000" spans="6:6" outlineLevel="1">
      <c r="F7000"/>
    </row>
    <row r="7001" spans="6:6" outlineLevel="1">
      <c r="F7001"/>
    </row>
    <row r="7002" spans="6:6" outlineLevel="1">
      <c r="F7002"/>
    </row>
    <row r="7003" spans="6:6" outlineLevel="1">
      <c r="F7003"/>
    </row>
    <row r="7004" spans="6:6" outlineLevel="1">
      <c r="F7004"/>
    </row>
    <row r="7005" spans="6:6" outlineLevel="1">
      <c r="F7005"/>
    </row>
    <row r="7006" spans="6:6" outlineLevel="1">
      <c r="F7006"/>
    </row>
    <row r="7007" spans="6:6" outlineLevel="1">
      <c r="F7007"/>
    </row>
    <row r="7008" spans="6:6" outlineLevel="1">
      <c r="F7008"/>
    </row>
    <row r="7009" spans="6:6" outlineLevel="1">
      <c r="F7009"/>
    </row>
    <row r="7010" spans="6:6" outlineLevel="1">
      <c r="F7010"/>
    </row>
    <row r="7011" spans="6:6" outlineLevel="1">
      <c r="F7011"/>
    </row>
    <row r="7012" spans="6:6" outlineLevel="1">
      <c r="F7012"/>
    </row>
    <row r="7013" spans="6:6" outlineLevel="1">
      <c r="F7013"/>
    </row>
    <row r="7014" spans="6:6" outlineLevel="1">
      <c r="F7014"/>
    </row>
    <row r="7015" spans="6:6" outlineLevel="1">
      <c r="F7015"/>
    </row>
    <row r="7016" spans="6:6" outlineLevel="1">
      <c r="F7016"/>
    </row>
    <row r="7017" spans="6:6" outlineLevel="1">
      <c r="F7017"/>
    </row>
    <row r="7018" spans="6:6" outlineLevel="1">
      <c r="F7018"/>
    </row>
    <row r="7019" spans="6:6" outlineLevel="1">
      <c r="F7019"/>
    </row>
    <row r="7020" spans="6:6" outlineLevel="1">
      <c r="F7020"/>
    </row>
    <row r="7021" spans="6:6" outlineLevel="1">
      <c r="F7021"/>
    </row>
    <row r="7022" spans="6:6" outlineLevel="1">
      <c r="F7022"/>
    </row>
    <row r="7023" spans="6:6" outlineLevel="1">
      <c r="F7023"/>
    </row>
    <row r="7024" spans="6:6" outlineLevel="1">
      <c r="F7024"/>
    </row>
    <row r="7025" spans="6:6" outlineLevel="1">
      <c r="F7025"/>
    </row>
    <row r="7026" spans="6:6" outlineLevel="1">
      <c r="F7026"/>
    </row>
    <row r="7027" spans="6:6" outlineLevel="1">
      <c r="F7027"/>
    </row>
    <row r="7028" spans="6:6" outlineLevel="1">
      <c r="F7028"/>
    </row>
    <row r="7029" spans="6:6" outlineLevel="1">
      <c r="F7029"/>
    </row>
    <row r="7030" spans="6:6" outlineLevel="1">
      <c r="F7030"/>
    </row>
    <row r="7031" spans="6:6" outlineLevel="1">
      <c r="F7031"/>
    </row>
    <row r="7032" spans="6:6" outlineLevel="1">
      <c r="F7032"/>
    </row>
    <row r="7033" spans="6:6" outlineLevel="1">
      <c r="F7033"/>
    </row>
    <row r="7034" spans="6:6" outlineLevel="1">
      <c r="F7034"/>
    </row>
    <row r="7035" spans="6:6" outlineLevel="1">
      <c r="F7035"/>
    </row>
    <row r="7036" spans="6:6" outlineLevel="1">
      <c r="F7036"/>
    </row>
    <row r="7037" spans="6:6" outlineLevel="1">
      <c r="F7037"/>
    </row>
    <row r="7038" spans="6:6" outlineLevel="1">
      <c r="F7038"/>
    </row>
    <row r="7039" spans="6:6" outlineLevel="1">
      <c r="F7039"/>
    </row>
    <row r="7040" spans="6:6" outlineLevel="1">
      <c r="F7040"/>
    </row>
    <row r="7041" spans="6:6" outlineLevel="1">
      <c r="F7041"/>
    </row>
    <row r="7042" spans="6:6" outlineLevel="1">
      <c r="F7042"/>
    </row>
    <row r="7043" spans="6:6" outlineLevel="1">
      <c r="F7043"/>
    </row>
    <row r="7044" spans="6:6" outlineLevel="1">
      <c r="F7044"/>
    </row>
    <row r="7045" spans="6:6" outlineLevel="1">
      <c r="F7045"/>
    </row>
    <row r="7046" spans="6:6" outlineLevel="1">
      <c r="F7046"/>
    </row>
    <row r="7047" spans="6:6" outlineLevel="1">
      <c r="F7047"/>
    </row>
    <row r="7048" spans="6:6" outlineLevel="1">
      <c r="F7048"/>
    </row>
    <row r="7049" spans="6:6" outlineLevel="1">
      <c r="F7049"/>
    </row>
    <row r="7050" spans="6:6" outlineLevel="1">
      <c r="F7050"/>
    </row>
    <row r="7051" spans="6:6" outlineLevel="1">
      <c r="F7051"/>
    </row>
    <row r="7052" spans="6:6" outlineLevel="1">
      <c r="F7052"/>
    </row>
    <row r="7053" spans="6:6" outlineLevel="1">
      <c r="F7053"/>
    </row>
    <row r="7054" spans="6:6" outlineLevel="1">
      <c r="F7054"/>
    </row>
    <row r="7055" spans="6:6" outlineLevel="1">
      <c r="F7055"/>
    </row>
    <row r="7056" spans="6:6" outlineLevel="1">
      <c r="F7056"/>
    </row>
    <row r="7057" spans="6:6" outlineLevel="1">
      <c r="F7057"/>
    </row>
    <row r="7058" spans="6:6" outlineLevel="1">
      <c r="F7058"/>
    </row>
    <row r="7059" spans="6:6" outlineLevel="1">
      <c r="F7059"/>
    </row>
    <row r="7060" spans="6:6" outlineLevel="1">
      <c r="F7060"/>
    </row>
    <row r="7061" spans="6:6" outlineLevel="1">
      <c r="F7061"/>
    </row>
    <row r="7062" spans="6:6" outlineLevel="1">
      <c r="F7062"/>
    </row>
    <row r="7063" spans="6:6" outlineLevel="1">
      <c r="F7063"/>
    </row>
    <row r="7064" spans="6:6" outlineLevel="1">
      <c r="F7064"/>
    </row>
    <row r="7065" spans="6:6" outlineLevel="1">
      <c r="F7065"/>
    </row>
    <row r="7066" spans="6:6" outlineLevel="1">
      <c r="F7066"/>
    </row>
    <row r="7067" spans="6:6" outlineLevel="1">
      <c r="F7067"/>
    </row>
    <row r="7068" spans="6:6" outlineLevel="1">
      <c r="F7068"/>
    </row>
    <row r="7069" spans="6:6" outlineLevel="1">
      <c r="F7069"/>
    </row>
    <row r="7070" spans="6:6" outlineLevel="1">
      <c r="F7070"/>
    </row>
    <row r="7071" spans="6:6" outlineLevel="1">
      <c r="F7071"/>
    </row>
    <row r="7072" spans="6:6" outlineLevel="1">
      <c r="F7072"/>
    </row>
    <row r="7073" spans="6:6">
      <c r="F7073"/>
    </row>
    <row r="7074" spans="6:6" outlineLevel="1">
      <c r="F7074"/>
    </row>
    <row r="7075" spans="6:6" outlineLevel="1">
      <c r="F7075"/>
    </row>
    <row r="7076" spans="6:6" outlineLevel="1">
      <c r="F7076"/>
    </row>
    <row r="7077" spans="6:6" outlineLevel="1">
      <c r="F7077"/>
    </row>
    <row r="7078" spans="6:6" outlineLevel="1">
      <c r="F7078"/>
    </row>
    <row r="7079" spans="6:6" outlineLevel="1">
      <c r="F7079"/>
    </row>
    <row r="7080" spans="6:6" outlineLevel="1">
      <c r="F7080"/>
    </row>
    <row r="7081" spans="6:6" outlineLevel="1">
      <c r="F7081"/>
    </row>
    <row r="7082" spans="6:6" outlineLevel="1">
      <c r="F7082"/>
    </row>
    <row r="7083" spans="6:6" outlineLevel="1">
      <c r="F7083"/>
    </row>
    <row r="7084" spans="6:6" outlineLevel="1">
      <c r="F7084"/>
    </row>
    <row r="7085" spans="6:6" outlineLevel="1">
      <c r="F7085"/>
    </row>
    <row r="7086" spans="6:6" outlineLevel="1">
      <c r="F7086"/>
    </row>
    <row r="7087" spans="6:6" outlineLevel="1">
      <c r="F7087"/>
    </row>
    <row r="7088" spans="6:6" outlineLevel="1">
      <c r="F7088"/>
    </row>
    <row r="7089" spans="6:6" outlineLevel="1">
      <c r="F7089"/>
    </row>
    <row r="7090" spans="6:6" outlineLevel="1">
      <c r="F7090"/>
    </row>
    <row r="7091" spans="6:6" outlineLevel="1">
      <c r="F7091"/>
    </row>
    <row r="7092" spans="6:6" outlineLevel="1">
      <c r="F7092"/>
    </row>
    <row r="7093" spans="6:6" outlineLevel="1">
      <c r="F7093"/>
    </row>
    <row r="7094" spans="6:6" outlineLevel="1">
      <c r="F7094"/>
    </row>
    <row r="7095" spans="6:6" outlineLevel="1">
      <c r="F7095"/>
    </row>
    <row r="7096" spans="6:6" outlineLevel="1">
      <c r="F7096"/>
    </row>
    <row r="7097" spans="6:6" outlineLevel="1">
      <c r="F7097"/>
    </row>
    <row r="7098" spans="6:6" outlineLevel="1">
      <c r="F7098"/>
    </row>
    <row r="7099" spans="6:6" outlineLevel="1">
      <c r="F7099"/>
    </row>
    <row r="7100" spans="6:6">
      <c r="F7100"/>
    </row>
    <row r="7101" spans="6:6" outlineLevel="1">
      <c r="F7101"/>
    </row>
    <row r="7102" spans="6:6" outlineLevel="1">
      <c r="F7102"/>
    </row>
    <row r="7103" spans="6:6" outlineLevel="1">
      <c r="F7103"/>
    </row>
    <row r="7104" spans="6:6" outlineLevel="1">
      <c r="F7104"/>
    </row>
    <row r="7105" spans="6:6" outlineLevel="1">
      <c r="F7105"/>
    </row>
    <row r="7106" spans="6:6" outlineLevel="1">
      <c r="F7106"/>
    </row>
    <row r="7107" spans="6:6" outlineLevel="1">
      <c r="F7107"/>
    </row>
    <row r="7108" spans="6:6" outlineLevel="1">
      <c r="F7108"/>
    </row>
    <row r="7109" spans="6:6" outlineLevel="1">
      <c r="F7109"/>
    </row>
    <row r="7110" spans="6:6" outlineLevel="1">
      <c r="F7110"/>
    </row>
    <row r="7111" spans="6:6" outlineLevel="1">
      <c r="F7111"/>
    </row>
    <row r="7112" spans="6:6" outlineLevel="1">
      <c r="F7112"/>
    </row>
    <row r="7113" spans="6:6" outlineLevel="1">
      <c r="F7113"/>
    </row>
    <row r="7114" spans="6:6" outlineLevel="1">
      <c r="F7114"/>
    </row>
    <row r="7115" spans="6:6" outlineLevel="1">
      <c r="F7115"/>
    </row>
    <row r="7116" spans="6:6" outlineLevel="1">
      <c r="F7116"/>
    </row>
    <row r="7117" spans="6:6" outlineLevel="1">
      <c r="F7117"/>
    </row>
    <row r="7118" spans="6:6" outlineLevel="1">
      <c r="F7118"/>
    </row>
    <row r="7119" spans="6:6">
      <c r="F7119"/>
    </row>
    <row r="7120" spans="6:6" outlineLevel="1">
      <c r="F7120"/>
    </row>
    <row r="7121" spans="6:6" outlineLevel="1">
      <c r="F7121"/>
    </row>
    <row r="7122" spans="6:6" outlineLevel="1">
      <c r="F7122"/>
    </row>
    <row r="7123" spans="6:6" outlineLevel="1">
      <c r="F7123"/>
    </row>
    <row r="7124" spans="6:6" outlineLevel="1">
      <c r="F7124"/>
    </row>
    <row r="7125" spans="6:6" outlineLevel="1">
      <c r="F7125"/>
    </row>
    <row r="7126" spans="6:6" outlineLevel="1">
      <c r="F7126"/>
    </row>
    <row r="7127" spans="6:6" outlineLevel="1">
      <c r="F7127"/>
    </row>
    <row r="7128" spans="6:6" outlineLevel="1">
      <c r="F7128"/>
    </row>
    <row r="7129" spans="6:6" outlineLevel="1">
      <c r="F7129"/>
    </row>
    <row r="7130" spans="6:6" outlineLevel="1">
      <c r="F7130"/>
    </row>
    <row r="7131" spans="6:6" outlineLevel="1">
      <c r="F7131"/>
    </row>
    <row r="7132" spans="6:6" outlineLevel="1">
      <c r="F7132"/>
    </row>
    <row r="7133" spans="6:6" outlineLevel="1">
      <c r="F7133"/>
    </row>
    <row r="7134" spans="6:6" outlineLevel="1">
      <c r="F7134"/>
    </row>
    <row r="7135" spans="6:6" outlineLevel="1">
      <c r="F7135"/>
    </row>
    <row r="7136" spans="6:6" outlineLevel="1">
      <c r="F7136"/>
    </row>
    <row r="7137" spans="6:6" outlineLevel="1">
      <c r="F7137"/>
    </row>
    <row r="7138" spans="6:6" outlineLevel="1">
      <c r="F7138"/>
    </row>
    <row r="7139" spans="6:6" outlineLevel="1">
      <c r="F7139"/>
    </row>
    <row r="7140" spans="6:6" outlineLevel="1">
      <c r="F7140"/>
    </row>
    <row r="7141" spans="6:6" outlineLevel="1">
      <c r="F7141"/>
    </row>
    <row r="7142" spans="6:6" outlineLevel="1">
      <c r="F7142"/>
    </row>
    <row r="7143" spans="6:6" outlineLevel="1">
      <c r="F7143"/>
    </row>
    <row r="7144" spans="6:6" outlineLevel="1">
      <c r="F7144"/>
    </row>
    <row r="7145" spans="6:6" outlineLevel="1">
      <c r="F7145"/>
    </row>
    <row r="7146" spans="6:6" outlineLevel="1">
      <c r="F7146"/>
    </row>
    <row r="7147" spans="6:6" outlineLevel="1">
      <c r="F7147"/>
    </row>
    <row r="7148" spans="6:6" outlineLevel="1">
      <c r="F7148"/>
    </row>
    <row r="7149" spans="6:6" outlineLevel="1">
      <c r="F7149"/>
    </row>
    <row r="7150" spans="6:6" outlineLevel="1">
      <c r="F7150"/>
    </row>
    <row r="7151" spans="6:6">
      <c r="F7151"/>
    </row>
    <row r="7152" spans="6:6" outlineLevel="1">
      <c r="F7152"/>
    </row>
    <row r="7153" spans="6:6" outlineLevel="1">
      <c r="F7153"/>
    </row>
    <row r="7154" spans="6:6" outlineLevel="1">
      <c r="F7154"/>
    </row>
    <row r="7155" spans="6:6" outlineLevel="1">
      <c r="F7155"/>
    </row>
    <row r="7156" spans="6:6" outlineLevel="1">
      <c r="F7156"/>
    </row>
    <row r="7157" spans="6:6" outlineLevel="1">
      <c r="F7157"/>
    </row>
    <row r="7158" spans="6:6" outlineLevel="1">
      <c r="F7158"/>
    </row>
    <row r="7159" spans="6:6" outlineLevel="1">
      <c r="F7159"/>
    </row>
    <row r="7160" spans="6:6" outlineLevel="1">
      <c r="F7160"/>
    </row>
    <row r="7161" spans="6:6" outlineLevel="1">
      <c r="F7161"/>
    </row>
    <row r="7162" spans="6:6" outlineLevel="1">
      <c r="F7162"/>
    </row>
    <row r="7163" spans="6:6" outlineLevel="1">
      <c r="F7163"/>
    </row>
    <row r="7164" spans="6:6" outlineLevel="1">
      <c r="F7164"/>
    </row>
    <row r="7165" spans="6:6" outlineLevel="1">
      <c r="F7165"/>
    </row>
    <row r="7166" spans="6:6" outlineLevel="1">
      <c r="F7166"/>
    </row>
    <row r="7167" spans="6:6" outlineLevel="1">
      <c r="F7167"/>
    </row>
    <row r="7168" spans="6:6" outlineLevel="1">
      <c r="F7168"/>
    </row>
    <row r="7169" spans="6:6" outlineLevel="1">
      <c r="F7169"/>
    </row>
    <row r="7170" spans="6:6" outlineLevel="1">
      <c r="F7170"/>
    </row>
    <row r="7171" spans="6:6" outlineLevel="1">
      <c r="F7171"/>
    </row>
    <row r="7172" spans="6:6" outlineLevel="1">
      <c r="F7172"/>
    </row>
    <row r="7173" spans="6:6" outlineLevel="1">
      <c r="F7173"/>
    </row>
    <row r="7174" spans="6:6" outlineLevel="1">
      <c r="F7174"/>
    </row>
    <row r="7175" spans="6:6" outlineLevel="1">
      <c r="F7175"/>
    </row>
    <row r="7176" spans="6:6" outlineLevel="1">
      <c r="F7176"/>
    </row>
    <row r="7177" spans="6:6" outlineLevel="1">
      <c r="F7177"/>
    </row>
    <row r="7178" spans="6:6" outlineLevel="1">
      <c r="F7178"/>
    </row>
    <row r="7179" spans="6:6">
      <c r="F7179"/>
    </row>
    <row r="7180" spans="6:6" outlineLevel="1">
      <c r="F7180"/>
    </row>
    <row r="7181" spans="6:6" outlineLevel="1">
      <c r="F7181"/>
    </row>
    <row r="7182" spans="6:6" outlineLevel="1">
      <c r="F7182"/>
    </row>
    <row r="7183" spans="6:6" outlineLevel="1">
      <c r="F7183"/>
    </row>
    <row r="7184" spans="6:6" outlineLevel="1">
      <c r="F7184"/>
    </row>
    <row r="7185" spans="6:6" outlineLevel="1">
      <c r="F7185"/>
    </row>
    <row r="7186" spans="6:6" outlineLevel="1">
      <c r="F7186"/>
    </row>
    <row r="7187" spans="6:6" outlineLevel="1">
      <c r="F7187"/>
    </row>
    <row r="7188" spans="6:6" outlineLevel="1">
      <c r="F7188"/>
    </row>
    <row r="7189" spans="6:6" outlineLevel="1">
      <c r="F7189"/>
    </row>
    <row r="7190" spans="6:6" outlineLevel="1">
      <c r="F7190"/>
    </row>
    <row r="7191" spans="6:6" outlineLevel="1">
      <c r="F7191"/>
    </row>
    <row r="7192" spans="6:6" outlineLevel="1">
      <c r="F7192"/>
    </row>
    <row r="7193" spans="6:6" outlineLevel="1">
      <c r="F7193"/>
    </row>
    <row r="7194" spans="6:6" outlineLevel="1">
      <c r="F7194"/>
    </row>
    <row r="7195" spans="6:6" outlineLevel="1">
      <c r="F7195"/>
    </row>
    <row r="7196" spans="6:6" outlineLevel="1">
      <c r="F7196"/>
    </row>
    <row r="7197" spans="6:6" outlineLevel="1">
      <c r="F7197"/>
    </row>
    <row r="7198" spans="6:6" outlineLevel="1">
      <c r="F7198"/>
    </row>
    <row r="7199" spans="6:6" outlineLevel="1">
      <c r="F7199"/>
    </row>
    <row r="7200" spans="6:6" outlineLevel="1">
      <c r="F7200"/>
    </row>
    <row r="7201" spans="6:6" outlineLevel="1">
      <c r="F7201"/>
    </row>
    <row r="7202" spans="6:6" outlineLevel="1">
      <c r="F7202"/>
    </row>
    <row r="7203" spans="6:6" outlineLevel="1">
      <c r="F7203"/>
    </row>
    <row r="7204" spans="6:6" outlineLevel="1">
      <c r="F7204"/>
    </row>
    <row r="7205" spans="6:6" outlineLevel="1">
      <c r="F7205"/>
    </row>
    <row r="7206" spans="6:6" outlineLevel="1">
      <c r="F7206"/>
    </row>
    <row r="7207" spans="6:6">
      <c r="F7207"/>
    </row>
    <row r="7208" spans="6:6" outlineLevel="1">
      <c r="F7208"/>
    </row>
    <row r="7209" spans="6:6" outlineLevel="1">
      <c r="F7209"/>
    </row>
    <row r="7210" spans="6:6" outlineLevel="1">
      <c r="F7210"/>
    </row>
    <row r="7211" spans="6:6" outlineLevel="1">
      <c r="F7211"/>
    </row>
    <row r="7212" spans="6:6" outlineLevel="1">
      <c r="F7212"/>
    </row>
    <row r="7213" spans="6:6" outlineLevel="1">
      <c r="F7213"/>
    </row>
    <row r="7214" spans="6:6" outlineLevel="1">
      <c r="F7214"/>
    </row>
    <row r="7215" spans="6:6" outlineLevel="1">
      <c r="F7215"/>
    </row>
    <row r="7216" spans="6:6" outlineLevel="1">
      <c r="F7216"/>
    </row>
    <row r="7217" spans="6:6" outlineLevel="1">
      <c r="F7217"/>
    </row>
    <row r="7218" spans="6:6" outlineLevel="1">
      <c r="F7218"/>
    </row>
    <row r="7219" spans="6:6" outlineLevel="1">
      <c r="F7219"/>
    </row>
    <row r="7220" spans="6:6" outlineLevel="1">
      <c r="F7220"/>
    </row>
    <row r="7221" spans="6:6" outlineLevel="1">
      <c r="F7221"/>
    </row>
    <row r="7222" spans="6:6" outlineLevel="1">
      <c r="F7222"/>
    </row>
    <row r="7223" spans="6:6" outlineLevel="1">
      <c r="F7223"/>
    </row>
    <row r="7224" spans="6:6" outlineLevel="1">
      <c r="F7224"/>
    </row>
    <row r="7225" spans="6:6" outlineLevel="1">
      <c r="F7225"/>
    </row>
    <row r="7226" spans="6:6" outlineLevel="1">
      <c r="F7226"/>
    </row>
    <row r="7227" spans="6:6" outlineLevel="1">
      <c r="F7227"/>
    </row>
    <row r="7228" spans="6:6" outlineLevel="1">
      <c r="F7228"/>
    </row>
    <row r="7229" spans="6:6" outlineLevel="1">
      <c r="F7229"/>
    </row>
    <row r="7230" spans="6:6" outlineLevel="1">
      <c r="F7230"/>
    </row>
    <row r="7231" spans="6:6" outlineLevel="1">
      <c r="F7231"/>
    </row>
    <row r="7232" spans="6:6" outlineLevel="1">
      <c r="F7232"/>
    </row>
    <row r="7233" spans="6:6" outlineLevel="1">
      <c r="F7233"/>
    </row>
    <row r="7234" spans="6:6" outlineLevel="1">
      <c r="F7234"/>
    </row>
    <row r="7235" spans="6:6">
      <c r="F7235"/>
    </row>
    <row r="7236" spans="6:6" outlineLevel="1">
      <c r="F7236"/>
    </row>
    <row r="7237" spans="6:6" outlineLevel="1">
      <c r="F7237"/>
    </row>
    <row r="7238" spans="6:6" outlineLevel="1">
      <c r="F7238"/>
    </row>
    <row r="7239" spans="6:6" outlineLevel="1">
      <c r="F7239"/>
    </row>
    <row r="7240" spans="6:6" outlineLevel="1">
      <c r="F7240"/>
    </row>
    <row r="7241" spans="6:6" outlineLevel="1">
      <c r="F7241"/>
    </row>
    <row r="7242" spans="6:6" outlineLevel="1">
      <c r="F7242"/>
    </row>
    <row r="7243" spans="6:6" outlineLevel="1">
      <c r="F7243"/>
    </row>
    <row r="7244" spans="6:6" outlineLevel="1">
      <c r="F7244"/>
    </row>
    <row r="7245" spans="6:6">
      <c r="F7245"/>
    </row>
    <row r="7246" spans="6:6" outlineLevel="1">
      <c r="F7246"/>
    </row>
    <row r="7247" spans="6:6" outlineLevel="1">
      <c r="F7247"/>
    </row>
    <row r="7248" spans="6:6" outlineLevel="1">
      <c r="F7248"/>
    </row>
    <row r="7249" spans="6:6" outlineLevel="1">
      <c r="F7249"/>
    </row>
    <row r="7250" spans="6:6">
      <c r="F7250"/>
    </row>
    <row r="7251" spans="6:6" outlineLevel="1">
      <c r="F7251"/>
    </row>
    <row r="7252" spans="6:6" outlineLevel="1">
      <c r="F7252"/>
    </row>
    <row r="7253" spans="6:6" outlineLevel="1">
      <c r="F7253"/>
    </row>
    <row r="7254" spans="6:6" outlineLevel="1">
      <c r="F7254"/>
    </row>
    <row r="7255" spans="6:6" outlineLevel="1">
      <c r="F7255"/>
    </row>
    <row r="7256" spans="6:6" outlineLevel="1">
      <c r="F7256"/>
    </row>
    <row r="7257" spans="6:6" outlineLevel="1">
      <c r="F7257"/>
    </row>
    <row r="7258" spans="6:6" outlineLevel="1">
      <c r="F7258"/>
    </row>
    <row r="7259" spans="6:6" outlineLevel="1">
      <c r="F7259"/>
    </row>
    <row r="7260" spans="6:6" outlineLevel="1">
      <c r="F7260"/>
    </row>
    <row r="7261" spans="6:6" outlineLevel="1">
      <c r="F7261"/>
    </row>
    <row r="7262" spans="6:6" outlineLevel="1">
      <c r="F7262"/>
    </row>
    <row r="7263" spans="6:6" outlineLevel="1">
      <c r="F7263"/>
    </row>
    <row r="7264" spans="6:6" outlineLevel="1">
      <c r="F7264"/>
    </row>
    <row r="7265" spans="6:6" outlineLevel="1">
      <c r="F7265"/>
    </row>
    <row r="7266" spans="6:6" outlineLevel="1">
      <c r="F7266"/>
    </row>
    <row r="7267" spans="6:6" outlineLevel="1">
      <c r="F7267"/>
    </row>
    <row r="7268" spans="6:6">
      <c r="F7268"/>
    </row>
    <row r="7269" spans="6:6" outlineLevel="1">
      <c r="F7269"/>
    </row>
    <row r="7270" spans="6:6" outlineLevel="1">
      <c r="F7270"/>
    </row>
    <row r="7271" spans="6:6" outlineLevel="1">
      <c r="F7271"/>
    </row>
    <row r="7272" spans="6:6" outlineLevel="1">
      <c r="F7272"/>
    </row>
    <row r="7273" spans="6:6">
      <c r="F7273"/>
    </row>
    <row r="7274" spans="6:6" outlineLevel="1">
      <c r="F7274"/>
    </row>
    <row r="7275" spans="6:6" outlineLevel="1">
      <c r="F7275"/>
    </row>
    <row r="7276" spans="6:6">
      <c r="F7276"/>
    </row>
    <row r="7277" spans="6:6" outlineLevel="1">
      <c r="F7277"/>
    </row>
    <row r="7278" spans="6:6" outlineLevel="1">
      <c r="F7278"/>
    </row>
    <row r="7279" spans="6:6">
      <c r="F7279"/>
    </row>
    <row r="7280" spans="6:6">
      <c r="F7280"/>
    </row>
    <row r="7281" spans="6:6">
      <c r="F7281"/>
    </row>
    <row r="7282" spans="6:6">
      <c r="F7282"/>
    </row>
    <row r="7283" spans="6:6">
      <c r="F7283"/>
    </row>
    <row r="7284" spans="6:6">
      <c r="F7284"/>
    </row>
    <row r="7285" spans="6:6">
      <c r="F7285"/>
    </row>
    <row r="7286" spans="6:6">
      <c r="F7286"/>
    </row>
    <row r="7287" spans="6:6">
      <c r="F7287"/>
    </row>
    <row r="7288" spans="6:6">
      <c r="F7288"/>
    </row>
    <row r="7289" spans="6:6">
      <c r="F7289"/>
    </row>
    <row r="7290" spans="6:6">
      <c r="F7290"/>
    </row>
    <row r="7291" spans="6:6">
      <c r="F7291"/>
    </row>
    <row r="7292" spans="6:6">
      <c r="F7292"/>
    </row>
    <row r="7293" spans="6:6">
      <c r="F7293"/>
    </row>
    <row r="7294" spans="6:6">
      <c r="F7294"/>
    </row>
    <row r="7295" spans="6:6">
      <c r="F7295"/>
    </row>
    <row r="7296" spans="6:6">
      <c r="F7296"/>
    </row>
    <row r="7297" spans="6:6">
      <c r="F7297"/>
    </row>
    <row r="7298" spans="6:6">
      <c r="F7298"/>
    </row>
    <row r="7299" spans="6:6">
      <c r="F7299"/>
    </row>
    <row r="7300" spans="6:6">
      <c r="F7300"/>
    </row>
    <row r="7301" spans="6:6">
      <c r="F7301"/>
    </row>
    <row r="7302" spans="6:6">
      <c r="F7302"/>
    </row>
    <row r="7303" spans="6:6">
      <c r="F7303"/>
    </row>
    <row r="7304" spans="6:6">
      <c r="F7304"/>
    </row>
    <row r="7305" spans="6:6">
      <c r="F7305"/>
    </row>
    <row r="7306" spans="6:6">
      <c r="F7306"/>
    </row>
    <row r="7307" spans="6:6">
      <c r="F7307"/>
    </row>
    <row r="7308" spans="6:6">
      <c r="F7308"/>
    </row>
    <row r="7309" spans="6:6">
      <c r="F7309"/>
    </row>
    <row r="7310" spans="6:6">
      <c r="F7310"/>
    </row>
    <row r="7311" spans="6:6">
      <c r="F7311"/>
    </row>
    <row r="7312" spans="6:6">
      <c r="F7312"/>
    </row>
    <row r="7313" spans="6:6">
      <c r="F7313"/>
    </row>
    <row r="7314" spans="6:6">
      <c r="F7314"/>
    </row>
    <row r="7315" spans="6:6">
      <c r="F7315"/>
    </row>
    <row r="7316" spans="6:6">
      <c r="F7316"/>
    </row>
    <row r="7317" spans="6:6">
      <c r="F7317"/>
    </row>
    <row r="7318" spans="6:6">
      <c r="F7318"/>
    </row>
    <row r="7319" spans="6:6">
      <c r="F7319"/>
    </row>
    <row r="7320" spans="6:6">
      <c r="F7320"/>
    </row>
    <row r="7321" spans="6:6">
      <c r="F7321"/>
    </row>
    <row r="7322" spans="6:6">
      <c r="F7322"/>
    </row>
    <row r="7323" spans="6:6">
      <c r="F7323"/>
    </row>
    <row r="7324" spans="6:6">
      <c r="F7324"/>
    </row>
    <row r="7325" spans="6:6">
      <c r="F7325"/>
    </row>
    <row r="7326" spans="6:6">
      <c r="F7326"/>
    </row>
    <row r="7327" spans="6:6">
      <c r="F7327"/>
    </row>
    <row r="7328" spans="6:6">
      <c r="F7328"/>
    </row>
    <row r="7329" spans="6:6">
      <c r="F7329"/>
    </row>
    <row r="7330" spans="6:6">
      <c r="F7330"/>
    </row>
    <row r="7331" spans="6:6">
      <c r="F7331"/>
    </row>
    <row r="7332" spans="6:6">
      <c r="F7332"/>
    </row>
    <row r="7333" spans="6:6">
      <c r="F7333"/>
    </row>
    <row r="7334" spans="6:6">
      <c r="F7334"/>
    </row>
    <row r="7335" spans="6:6">
      <c r="F7335"/>
    </row>
    <row r="7336" spans="6:6">
      <c r="F7336"/>
    </row>
    <row r="7337" spans="6:6">
      <c r="F7337"/>
    </row>
    <row r="7338" spans="6:6">
      <c r="F7338"/>
    </row>
    <row r="7339" spans="6:6">
      <c r="F7339"/>
    </row>
    <row r="7340" spans="6:6">
      <c r="F7340"/>
    </row>
    <row r="7341" spans="6:6">
      <c r="F7341"/>
    </row>
    <row r="7342" spans="6:6">
      <c r="F7342"/>
    </row>
    <row r="7343" spans="6:6">
      <c r="F7343"/>
    </row>
    <row r="7344" spans="6:6">
      <c r="F7344"/>
    </row>
    <row r="7345" spans="6:6">
      <c r="F7345"/>
    </row>
    <row r="7346" spans="6:6">
      <c r="F7346"/>
    </row>
    <row r="7347" spans="6:6">
      <c r="F7347"/>
    </row>
    <row r="7348" spans="6:6">
      <c r="F7348"/>
    </row>
    <row r="7349" spans="6:6">
      <c r="F7349"/>
    </row>
    <row r="7350" spans="6:6">
      <c r="F7350"/>
    </row>
    <row r="7351" spans="6:6">
      <c r="F7351"/>
    </row>
    <row r="7352" spans="6:6">
      <c r="F7352"/>
    </row>
    <row r="7353" spans="6:6">
      <c r="F7353"/>
    </row>
    <row r="7354" spans="6:6">
      <c r="F7354"/>
    </row>
    <row r="7355" spans="6:6">
      <c r="F7355"/>
    </row>
    <row r="7356" spans="6:6">
      <c r="F7356"/>
    </row>
    <row r="7357" spans="6:6">
      <c r="F7357"/>
    </row>
    <row r="7358" spans="6:6">
      <c r="F7358"/>
    </row>
    <row r="7359" spans="6:6">
      <c r="F7359"/>
    </row>
    <row r="7360" spans="6:6">
      <c r="F7360"/>
    </row>
    <row r="7361" spans="6:6">
      <c r="F7361"/>
    </row>
    <row r="7362" spans="6:6">
      <c r="F7362"/>
    </row>
    <row r="7363" spans="6:6">
      <c r="F7363"/>
    </row>
    <row r="7364" spans="6:6">
      <c r="F7364"/>
    </row>
    <row r="7365" spans="6:6">
      <c r="F7365"/>
    </row>
    <row r="7366" spans="6:6">
      <c r="F7366"/>
    </row>
    <row r="7367" spans="6:6">
      <c r="F7367"/>
    </row>
    <row r="7368" spans="6:6">
      <c r="F7368"/>
    </row>
    <row r="7369" spans="6:6">
      <c r="F7369"/>
    </row>
    <row r="7370" spans="6:6">
      <c r="F7370"/>
    </row>
    <row r="7371" spans="6:6">
      <c r="F7371"/>
    </row>
    <row r="7372" spans="6:6">
      <c r="F7372"/>
    </row>
    <row r="7373" spans="6:6">
      <c r="F7373"/>
    </row>
    <row r="7374" spans="6:6">
      <c r="F7374"/>
    </row>
    <row r="7375" spans="6:6">
      <c r="F7375"/>
    </row>
    <row r="7376" spans="6:6">
      <c r="F7376"/>
    </row>
    <row r="7377" spans="6:6">
      <c r="F7377"/>
    </row>
    <row r="7378" spans="6:6">
      <c r="F7378"/>
    </row>
    <row r="7379" spans="6:6" outlineLevel="1">
      <c r="F7379"/>
    </row>
    <row r="7380" spans="6:6" outlineLevel="1">
      <c r="F7380"/>
    </row>
    <row r="7381" spans="6:6" outlineLevel="1">
      <c r="F7381"/>
    </row>
    <row r="7382" spans="6:6" outlineLevel="1">
      <c r="F7382"/>
    </row>
    <row r="7383" spans="6:6" outlineLevel="1">
      <c r="F7383"/>
    </row>
    <row r="7384" spans="6:6" outlineLevel="1">
      <c r="F7384"/>
    </row>
    <row r="7385" spans="6:6" outlineLevel="1">
      <c r="F7385"/>
    </row>
    <row r="7386" spans="6:6" outlineLevel="1">
      <c r="F7386"/>
    </row>
    <row r="7387" spans="6:6" outlineLevel="1">
      <c r="F7387"/>
    </row>
    <row r="7388" spans="6:6" outlineLevel="1">
      <c r="F7388"/>
    </row>
    <row r="7389" spans="6:6" outlineLevel="1">
      <c r="F7389"/>
    </row>
    <row r="7390" spans="6:6" outlineLevel="1">
      <c r="F7390"/>
    </row>
    <row r="7391" spans="6:6" outlineLevel="1">
      <c r="F7391"/>
    </row>
    <row r="7392" spans="6:6" outlineLevel="1">
      <c r="F7392"/>
    </row>
    <row r="7393" spans="6:6" outlineLevel="1">
      <c r="F7393"/>
    </row>
    <row r="7394" spans="6:6" outlineLevel="1">
      <c r="F7394"/>
    </row>
    <row r="7395" spans="6:6" outlineLevel="1">
      <c r="F7395"/>
    </row>
    <row r="7396" spans="6:6" outlineLevel="1">
      <c r="F7396"/>
    </row>
    <row r="7397" spans="6:6" outlineLevel="1">
      <c r="F7397"/>
    </row>
    <row r="7398" spans="6:6" outlineLevel="1">
      <c r="F7398"/>
    </row>
    <row r="7399" spans="6:6" outlineLevel="1">
      <c r="F7399"/>
    </row>
    <row r="7400" spans="6:6" outlineLevel="1">
      <c r="F7400"/>
    </row>
    <row r="7401" spans="6:6" outlineLevel="1">
      <c r="F7401"/>
    </row>
    <row r="7402" spans="6:6" outlineLevel="1">
      <c r="F7402"/>
    </row>
    <row r="7403" spans="6:6" outlineLevel="1">
      <c r="F7403"/>
    </row>
    <row r="7404" spans="6:6" outlineLevel="1">
      <c r="F7404"/>
    </row>
    <row r="7405" spans="6:6" outlineLevel="1">
      <c r="F7405"/>
    </row>
    <row r="7406" spans="6:6" outlineLevel="1">
      <c r="F7406"/>
    </row>
    <row r="7407" spans="6:6" outlineLevel="1">
      <c r="F7407"/>
    </row>
    <row r="7408" spans="6:6" outlineLevel="1">
      <c r="F7408"/>
    </row>
    <row r="7409" spans="6:6" outlineLevel="1">
      <c r="F7409"/>
    </row>
    <row r="7410" spans="6:6" outlineLevel="1">
      <c r="F7410"/>
    </row>
    <row r="7411" spans="6:6" outlineLevel="1">
      <c r="F7411"/>
    </row>
    <row r="7412" spans="6:6" outlineLevel="1">
      <c r="F7412"/>
    </row>
    <row r="7413" spans="6:6" outlineLevel="1">
      <c r="F7413"/>
    </row>
    <row r="7414" spans="6:6" outlineLevel="1">
      <c r="F7414"/>
    </row>
    <row r="7415" spans="6:6" outlineLevel="1">
      <c r="F7415"/>
    </row>
    <row r="7416" spans="6:6" outlineLevel="1">
      <c r="F7416"/>
    </row>
    <row r="7417" spans="6:6" outlineLevel="1">
      <c r="F7417"/>
    </row>
    <row r="7418" spans="6:6" outlineLevel="1">
      <c r="F7418"/>
    </row>
    <row r="7419" spans="6:6" outlineLevel="1">
      <c r="F7419"/>
    </row>
    <row r="7420" spans="6:6" outlineLevel="1">
      <c r="F7420"/>
    </row>
    <row r="7421" spans="6:6" outlineLevel="1">
      <c r="F7421"/>
    </row>
    <row r="7422" spans="6:6" outlineLevel="1">
      <c r="F7422"/>
    </row>
    <row r="7423" spans="6:6" outlineLevel="1">
      <c r="F7423"/>
    </row>
    <row r="7424" spans="6:6" outlineLevel="1">
      <c r="F7424"/>
    </row>
    <row r="7425" spans="6:6" outlineLevel="1">
      <c r="F7425"/>
    </row>
    <row r="7426" spans="6:6" outlineLevel="1">
      <c r="F7426"/>
    </row>
    <row r="7427" spans="6:6" outlineLevel="1">
      <c r="F7427"/>
    </row>
    <row r="7428" spans="6:6" outlineLevel="1">
      <c r="F7428"/>
    </row>
    <row r="7429" spans="6:6" outlineLevel="1">
      <c r="F7429"/>
    </row>
    <row r="7430" spans="6:6" outlineLevel="1">
      <c r="F7430"/>
    </row>
    <row r="7431" spans="6:6" outlineLevel="1">
      <c r="F7431"/>
    </row>
    <row r="7432" spans="6:6" outlineLevel="1">
      <c r="F7432"/>
    </row>
    <row r="7433" spans="6:6" outlineLevel="1">
      <c r="F7433"/>
    </row>
    <row r="7434" spans="6:6" outlineLevel="1">
      <c r="F7434"/>
    </row>
    <row r="7435" spans="6:6" outlineLevel="1">
      <c r="F7435"/>
    </row>
    <row r="7436" spans="6:6" outlineLevel="1">
      <c r="F7436"/>
    </row>
    <row r="7437" spans="6:6" outlineLevel="1">
      <c r="F7437"/>
    </row>
    <row r="7438" spans="6:6" outlineLevel="1">
      <c r="F7438"/>
    </row>
    <row r="7439" spans="6:6" outlineLevel="1">
      <c r="F7439"/>
    </row>
    <row r="7440" spans="6:6" outlineLevel="1">
      <c r="F7440"/>
    </row>
    <row r="7441" spans="6:6" outlineLevel="1">
      <c r="F7441"/>
    </row>
    <row r="7442" spans="6:6" outlineLevel="1">
      <c r="F7442"/>
    </row>
    <row r="7443" spans="6:6" outlineLevel="1">
      <c r="F7443"/>
    </row>
    <row r="7444" spans="6:6" outlineLevel="1">
      <c r="F7444"/>
    </row>
    <row r="7445" spans="6:6" outlineLevel="1">
      <c r="F7445"/>
    </row>
    <row r="7446" spans="6:6" outlineLevel="1">
      <c r="F7446"/>
    </row>
    <row r="7447" spans="6:6" outlineLevel="1">
      <c r="F7447"/>
    </row>
    <row r="7448" spans="6:6" outlineLevel="1">
      <c r="F7448"/>
    </row>
    <row r="7449" spans="6:6" outlineLevel="1">
      <c r="F7449"/>
    </row>
    <row r="7450" spans="6:6" outlineLevel="1">
      <c r="F7450"/>
    </row>
    <row r="7451" spans="6:6" outlineLevel="1">
      <c r="F7451"/>
    </row>
    <row r="7452" spans="6:6" outlineLevel="1">
      <c r="F7452"/>
    </row>
    <row r="7453" spans="6:6" outlineLevel="1">
      <c r="F7453"/>
    </row>
    <row r="7454" spans="6:6" outlineLevel="1">
      <c r="F7454"/>
    </row>
    <row r="7455" spans="6:6" outlineLevel="1">
      <c r="F7455"/>
    </row>
    <row r="7456" spans="6:6" outlineLevel="1">
      <c r="F7456"/>
    </row>
    <row r="7457" spans="6:6" outlineLevel="1">
      <c r="F7457"/>
    </row>
    <row r="7458" spans="6:6" outlineLevel="1">
      <c r="F7458"/>
    </row>
    <row r="7459" spans="6:6" outlineLevel="1">
      <c r="F7459"/>
    </row>
    <row r="7460" spans="6:6" outlineLevel="1">
      <c r="F7460"/>
    </row>
    <row r="7461" spans="6:6" outlineLevel="1">
      <c r="F7461"/>
    </row>
    <row r="7462" spans="6:6" outlineLevel="1">
      <c r="F7462"/>
    </row>
    <row r="7463" spans="6:6" outlineLevel="1">
      <c r="F7463"/>
    </row>
    <row r="7464" spans="6:6">
      <c r="F7464"/>
    </row>
    <row r="7465" spans="6:6" outlineLevel="1">
      <c r="F7465"/>
    </row>
    <row r="7466" spans="6:6" outlineLevel="1">
      <c r="F7466"/>
    </row>
    <row r="7467" spans="6:6" outlineLevel="1">
      <c r="F7467"/>
    </row>
    <row r="7468" spans="6:6" outlineLevel="1">
      <c r="F7468"/>
    </row>
    <row r="7469" spans="6:6" outlineLevel="1">
      <c r="F7469"/>
    </row>
    <row r="7470" spans="6:6" outlineLevel="1">
      <c r="F7470"/>
    </row>
    <row r="7471" spans="6:6" outlineLevel="1">
      <c r="F7471"/>
    </row>
    <row r="7472" spans="6:6" outlineLevel="1">
      <c r="F7472"/>
    </row>
    <row r="7473" spans="6:6" outlineLevel="1">
      <c r="F7473"/>
    </row>
    <row r="7474" spans="6:6" outlineLevel="1">
      <c r="F7474"/>
    </row>
    <row r="7475" spans="6:6" outlineLevel="1">
      <c r="F7475"/>
    </row>
    <row r="7476" spans="6:6" outlineLevel="1">
      <c r="F7476"/>
    </row>
    <row r="7477" spans="6:6" outlineLevel="1">
      <c r="F7477"/>
    </row>
    <row r="7478" spans="6:6" outlineLevel="1">
      <c r="F7478"/>
    </row>
    <row r="7479" spans="6:6" outlineLevel="1">
      <c r="F7479"/>
    </row>
    <row r="7480" spans="6:6" outlineLevel="1">
      <c r="F7480"/>
    </row>
    <row r="7481" spans="6:6" outlineLevel="1">
      <c r="F7481"/>
    </row>
    <row r="7482" spans="6:6" outlineLevel="1">
      <c r="F7482"/>
    </row>
    <row r="7483" spans="6:6" outlineLevel="1">
      <c r="F7483"/>
    </row>
    <row r="7484" spans="6:6" outlineLevel="1">
      <c r="F7484"/>
    </row>
    <row r="7485" spans="6:6" outlineLevel="1">
      <c r="F7485"/>
    </row>
    <row r="7486" spans="6:6" outlineLevel="1">
      <c r="F7486"/>
    </row>
    <row r="7487" spans="6:6" outlineLevel="1">
      <c r="F7487"/>
    </row>
    <row r="7488" spans="6:6" outlineLevel="1">
      <c r="F7488"/>
    </row>
    <row r="7489" spans="6:6" outlineLevel="1">
      <c r="F7489"/>
    </row>
    <row r="7490" spans="6:6" outlineLevel="1">
      <c r="F7490"/>
    </row>
    <row r="7491" spans="6:6" outlineLevel="1">
      <c r="F7491"/>
    </row>
    <row r="7492" spans="6:6" outlineLevel="1">
      <c r="F7492"/>
    </row>
    <row r="7493" spans="6:6" outlineLevel="1">
      <c r="F7493"/>
    </row>
    <row r="7494" spans="6:6" outlineLevel="1">
      <c r="F7494"/>
    </row>
    <row r="7495" spans="6:6" outlineLevel="1">
      <c r="F7495"/>
    </row>
    <row r="7496" spans="6:6" outlineLevel="1">
      <c r="F7496"/>
    </row>
    <row r="7497" spans="6:6" outlineLevel="1">
      <c r="F7497"/>
    </row>
    <row r="7498" spans="6:6" outlineLevel="1">
      <c r="F7498"/>
    </row>
    <row r="7499" spans="6:6" outlineLevel="1">
      <c r="F7499"/>
    </row>
    <row r="7500" spans="6:6" outlineLevel="1">
      <c r="F7500"/>
    </row>
    <row r="7501" spans="6:6" outlineLevel="1">
      <c r="F7501"/>
    </row>
    <row r="7502" spans="6:6" outlineLevel="1">
      <c r="F7502"/>
    </row>
    <row r="7503" spans="6:6" outlineLevel="1">
      <c r="F7503"/>
    </row>
    <row r="7504" spans="6:6" outlineLevel="1">
      <c r="F7504"/>
    </row>
    <row r="7505" spans="6:6" outlineLevel="1">
      <c r="F7505"/>
    </row>
    <row r="7506" spans="6:6" outlineLevel="1">
      <c r="F7506"/>
    </row>
    <row r="7507" spans="6:6" outlineLevel="1">
      <c r="F7507"/>
    </row>
    <row r="7508" spans="6:6" outlineLevel="1">
      <c r="F7508"/>
    </row>
    <row r="7509" spans="6:6" outlineLevel="1">
      <c r="F7509"/>
    </row>
    <row r="7510" spans="6:6" outlineLevel="1">
      <c r="F7510"/>
    </row>
    <row r="7511" spans="6:6" outlineLevel="1">
      <c r="F7511"/>
    </row>
    <row r="7512" spans="6:6" outlineLevel="1">
      <c r="F7512"/>
    </row>
    <row r="7513" spans="6:6" outlineLevel="1">
      <c r="F7513"/>
    </row>
    <row r="7514" spans="6:6" outlineLevel="1">
      <c r="F7514"/>
    </row>
    <row r="7515" spans="6:6" outlineLevel="1">
      <c r="F7515"/>
    </row>
    <row r="7516" spans="6:6" outlineLevel="1">
      <c r="F7516"/>
    </row>
    <row r="7517" spans="6:6" outlineLevel="1">
      <c r="F7517"/>
    </row>
    <row r="7518" spans="6:6" outlineLevel="1">
      <c r="F7518"/>
    </row>
    <row r="7519" spans="6:6" outlineLevel="1">
      <c r="F7519"/>
    </row>
    <row r="7520" spans="6:6" outlineLevel="1">
      <c r="F7520"/>
    </row>
    <row r="7521" spans="6:6" outlineLevel="1">
      <c r="F7521"/>
    </row>
    <row r="7522" spans="6:6" outlineLevel="1">
      <c r="F7522"/>
    </row>
    <row r="7523" spans="6:6" outlineLevel="1">
      <c r="F7523"/>
    </row>
    <row r="7524" spans="6:6" outlineLevel="1">
      <c r="F7524"/>
    </row>
    <row r="7525" spans="6:6" outlineLevel="1">
      <c r="F7525"/>
    </row>
    <row r="7526" spans="6:6" outlineLevel="1">
      <c r="F7526"/>
    </row>
    <row r="7527" spans="6:6" outlineLevel="1">
      <c r="F7527"/>
    </row>
    <row r="7528" spans="6:6" outlineLevel="1">
      <c r="F7528"/>
    </row>
    <row r="7529" spans="6:6" outlineLevel="1">
      <c r="F7529"/>
    </row>
    <row r="7530" spans="6:6" outlineLevel="1">
      <c r="F7530"/>
    </row>
    <row r="7531" spans="6:6" outlineLevel="1">
      <c r="F7531"/>
    </row>
    <row r="7532" spans="6:6" outlineLevel="1">
      <c r="F7532"/>
    </row>
    <row r="7533" spans="6:6" outlineLevel="1">
      <c r="F7533"/>
    </row>
    <row r="7534" spans="6:6" outlineLevel="1">
      <c r="F7534"/>
    </row>
    <row r="7535" spans="6:6" outlineLevel="1">
      <c r="F7535"/>
    </row>
    <row r="7536" spans="6:6" outlineLevel="1">
      <c r="F7536"/>
    </row>
    <row r="7537" spans="6:6" outlineLevel="1">
      <c r="F7537"/>
    </row>
    <row r="7538" spans="6:6" outlineLevel="1">
      <c r="F7538"/>
    </row>
    <row r="7539" spans="6:6" outlineLevel="1">
      <c r="F7539"/>
    </row>
    <row r="7540" spans="6:6" outlineLevel="1">
      <c r="F7540"/>
    </row>
    <row r="7541" spans="6:6" outlineLevel="1">
      <c r="F7541"/>
    </row>
    <row r="7542" spans="6:6" outlineLevel="1">
      <c r="F7542"/>
    </row>
    <row r="7543" spans="6:6" outlineLevel="1">
      <c r="F7543"/>
    </row>
    <row r="7544" spans="6:6" outlineLevel="1">
      <c r="F7544"/>
    </row>
    <row r="7545" spans="6:6" outlineLevel="1">
      <c r="F7545"/>
    </row>
    <row r="7546" spans="6:6" outlineLevel="1">
      <c r="F7546"/>
    </row>
    <row r="7547" spans="6:6" outlineLevel="1">
      <c r="F7547"/>
    </row>
    <row r="7548" spans="6:6" outlineLevel="1">
      <c r="F7548"/>
    </row>
    <row r="7549" spans="6:6" outlineLevel="1">
      <c r="F7549"/>
    </row>
    <row r="7550" spans="6:6" outlineLevel="1">
      <c r="F7550"/>
    </row>
    <row r="7551" spans="6:6" outlineLevel="1">
      <c r="F7551"/>
    </row>
    <row r="7552" spans="6:6" outlineLevel="1">
      <c r="F7552"/>
    </row>
    <row r="7553" spans="6:6" outlineLevel="1">
      <c r="F7553"/>
    </row>
    <row r="7554" spans="6:6" outlineLevel="1">
      <c r="F7554"/>
    </row>
    <row r="7555" spans="6:6" outlineLevel="1">
      <c r="F7555"/>
    </row>
    <row r="7556" spans="6:6" outlineLevel="1">
      <c r="F7556"/>
    </row>
    <row r="7557" spans="6:6" outlineLevel="1">
      <c r="F7557"/>
    </row>
    <row r="7558" spans="6:6" outlineLevel="1">
      <c r="F7558"/>
    </row>
    <row r="7559" spans="6:6" outlineLevel="1">
      <c r="F7559"/>
    </row>
    <row r="7560" spans="6:6" outlineLevel="1">
      <c r="F7560"/>
    </row>
    <row r="7561" spans="6:6" outlineLevel="1">
      <c r="F7561"/>
    </row>
    <row r="7562" spans="6:6" outlineLevel="1">
      <c r="F7562"/>
    </row>
    <row r="7563" spans="6:6" outlineLevel="1">
      <c r="F7563"/>
    </row>
    <row r="7564" spans="6:6" outlineLevel="1">
      <c r="F7564"/>
    </row>
    <row r="7565" spans="6:6" outlineLevel="1">
      <c r="F7565"/>
    </row>
    <row r="7566" spans="6:6" outlineLevel="1">
      <c r="F7566"/>
    </row>
    <row r="7567" spans="6:6" outlineLevel="1">
      <c r="F7567"/>
    </row>
    <row r="7568" spans="6:6" outlineLevel="1">
      <c r="F7568"/>
    </row>
    <row r="7569" spans="6:6" outlineLevel="1">
      <c r="F7569"/>
    </row>
    <row r="7570" spans="6:6" outlineLevel="1">
      <c r="F7570"/>
    </row>
    <row r="7571" spans="6:6" outlineLevel="1">
      <c r="F7571"/>
    </row>
    <row r="7572" spans="6:6" outlineLevel="1">
      <c r="F7572"/>
    </row>
    <row r="7573" spans="6:6" outlineLevel="1">
      <c r="F7573"/>
    </row>
    <row r="7574" spans="6:6" outlineLevel="1">
      <c r="F7574"/>
    </row>
    <row r="7575" spans="6:6" outlineLevel="1">
      <c r="F7575"/>
    </row>
    <row r="7576" spans="6:6" outlineLevel="1">
      <c r="F7576"/>
    </row>
    <row r="7577" spans="6:6" outlineLevel="1">
      <c r="F7577"/>
    </row>
    <row r="7578" spans="6:6" outlineLevel="1">
      <c r="F7578"/>
    </row>
    <row r="7579" spans="6:6" outlineLevel="1">
      <c r="F7579"/>
    </row>
    <row r="7580" spans="6:6" outlineLevel="1">
      <c r="F7580"/>
    </row>
    <row r="7581" spans="6:6" outlineLevel="1">
      <c r="F7581"/>
    </row>
    <row r="7582" spans="6:6" outlineLevel="1">
      <c r="F7582"/>
    </row>
    <row r="7583" spans="6:6" outlineLevel="1">
      <c r="F7583"/>
    </row>
    <row r="7584" spans="6:6" outlineLevel="1">
      <c r="F7584"/>
    </row>
    <row r="7585" spans="6:6" outlineLevel="1">
      <c r="F7585"/>
    </row>
    <row r="7586" spans="6:6" outlineLevel="1">
      <c r="F7586"/>
    </row>
    <row r="7587" spans="6:6" outlineLevel="1">
      <c r="F7587"/>
    </row>
    <row r="7588" spans="6:6" outlineLevel="1">
      <c r="F7588"/>
    </row>
    <row r="7589" spans="6:6" outlineLevel="1">
      <c r="F7589"/>
    </row>
    <row r="7590" spans="6:6" outlineLevel="1">
      <c r="F7590"/>
    </row>
    <row r="7591" spans="6:6" outlineLevel="1">
      <c r="F7591"/>
    </row>
    <row r="7592" spans="6:6" outlineLevel="1">
      <c r="F7592"/>
    </row>
    <row r="7593" spans="6:6" outlineLevel="1">
      <c r="F7593"/>
    </row>
    <row r="7594" spans="6:6">
      <c r="F7594"/>
    </row>
    <row r="7595" spans="6:6" outlineLevel="1">
      <c r="F7595"/>
    </row>
    <row r="7596" spans="6:6" outlineLevel="1">
      <c r="F7596"/>
    </row>
    <row r="7597" spans="6:6" outlineLevel="1">
      <c r="F7597"/>
    </row>
    <row r="7598" spans="6:6" outlineLevel="1">
      <c r="F7598"/>
    </row>
    <row r="7599" spans="6:6" outlineLevel="1">
      <c r="F7599"/>
    </row>
    <row r="7600" spans="6:6" outlineLevel="1">
      <c r="F7600"/>
    </row>
    <row r="7601" spans="6:6" outlineLevel="1">
      <c r="F7601"/>
    </row>
    <row r="7602" spans="6:6" outlineLevel="1">
      <c r="F7602"/>
    </row>
    <row r="7603" spans="6:6" outlineLevel="1">
      <c r="F7603"/>
    </row>
    <row r="7604" spans="6:6" outlineLevel="1">
      <c r="F7604"/>
    </row>
    <row r="7605" spans="6:6" outlineLevel="1">
      <c r="F7605"/>
    </row>
    <row r="7606" spans="6:6" outlineLevel="1">
      <c r="F7606"/>
    </row>
    <row r="7607" spans="6:6" outlineLevel="1">
      <c r="F7607"/>
    </row>
    <row r="7608" spans="6:6" outlineLevel="1">
      <c r="F7608"/>
    </row>
    <row r="7609" spans="6:6" outlineLevel="1">
      <c r="F7609"/>
    </row>
    <row r="7610" spans="6:6" outlineLevel="1">
      <c r="F7610"/>
    </row>
    <row r="7611" spans="6:6" outlineLevel="1">
      <c r="F7611"/>
    </row>
    <row r="7612" spans="6:6" outlineLevel="1">
      <c r="F7612"/>
    </row>
    <row r="7613" spans="6:6" outlineLevel="1">
      <c r="F7613"/>
    </row>
    <row r="7614" spans="6:6" outlineLevel="1">
      <c r="F7614"/>
    </row>
    <row r="7615" spans="6:6" outlineLevel="1">
      <c r="F7615"/>
    </row>
    <row r="7616" spans="6:6" outlineLevel="1">
      <c r="F7616"/>
    </row>
    <row r="7617" spans="6:6" outlineLevel="1">
      <c r="F7617"/>
    </row>
    <row r="7618" spans="6:6" outlineLevel="1">
      <c r="F7618"/>
    </row>
    <row r="7619" spans="6:6" outlineLevel="1">
      <c r="F7619"/>
    </row>
    <row r="7620" spans="6:6" outlineLevel="1">
      <c r="F7620"/>
    </row>
    <row r="7621" spans="6:6" outlineLevel="1">
      <c r="F7621"/>
    </row>
    <row r="7622" spans="6:6" outlineLevel="1">
      <c r="F7622"/>
    </row>
    <row r="7623" spans="6:6" outlineLevel="1">
      <c r="F7623"/>
    </row>
    <row r="7624" spans="6:6" outlineLevel="1">
      <c r="F7624"/>
    </row>
    <row r="7625" spans="6:6" outlineLevel="1">
      <c r="F7625"/>
    </row>
    <row r="7626" spans="6:6" outlineLevel="1">
      <c r="F7626"/>
    </row>
    <row r="7627" spans="6:6" outlineLevel="1">
      <c r="F7627"/>
    </row>
    <row r="7628" spans="6:6" outlineLevel="1">
      <c r="F7628"/>
    </row>
    <row r="7629" spans="6:6" outlineLevel="1">
      <c r="F7629"/>
    </row>
    <row r="7630" spans="6:6" outlineLevel="1">
      <c r="F7630"/>
    </row>
    <row r="7631" spans="6:6" outlineLevel="1">
      <c r="F7631"/>
    </row>
    <row r="7632" spans="6:6" outlineLevel="1">
      <c r="F7632"/>
    </row>
    <row r="7633" spans="6:6" outlineLevel="1">
      <c r="F7633"/>
    </row>
    <row r="7634" spans="6:6" outlineLevel="1">
      <c r="F7634"/>
    </row>
    <row r="7635" spans="6:6" outlineLevel="1">
      <c r="F7635"/>
    </row>
    <row r="7636" spans="6:6" outlineLevel="1">
      <c r="F7636"/>
    </row>
    <row r="7637" spans="6:6" outlineLevel="1">
      <c r="F7637"/>
    </row>
    <row r="7638" spans="6:6" outlineLevel="1">
      <c r="F7638"/>
    </row>
    <row r="7639" spans="6:6" outlineLevel="1">
      <c r="F7639"/>
    </row>
    <row r="7640" spans="6:6" outlineLevel="1">
      <c r="F7640"/>
    </row>
    <row r="7641" spans="6:6" outlineLevel="1">
      <c r="F7641"/>
    </row>
    <row r="7642" spans="6:6" outlineLevel="1">
      <c r="F7642"/>
    </row>
    <row r="7643" spans="6:6" outlineLevel="1">
      <c r="F7643"/>
    </row>
    <row r="7644" spans="6:6" outlineLevel="1">
      <c r="F7644"/>
    </row>
    <row r="7645" spans="6:6" outlineLevel="1">
      <c r="F7645"/>
    </row>
    <row r="7646" spans="6:6" outlineLevel="1">
      <c r="F7646"/>
    </row>
    <row r="7647" spans="6:6" outlineLevel="1">
      <c r="F7647"/>
    </row>
    <row r="7648" spans="6:6" outlineLevel="1">
      <c r="F7648"/>
    </row>
    <row r="7649" spans="6:6">
      <c r="F7649"/>
    </row>
    <row r="7650" spans="6:6" outlineLevel="1">
      <c r="F7650"/>
    </row>
    <row r="7651" spans="6:6" outlineLevel="1">
      <c r="F7651"/>
    </row>
    <row r="7652" spans="6:6" outlineLevel="1">
      <c r="F7652"/>
    </row>
    <row r="7653" spans="6:6" outlineLevel="1">
      <c r="F7653"/>
    </row>
    <row r="7654" spans="6:6" outlineLevel="1">
      <c r="F7654"/>
    </row>
    <row r="7655" spans="6:6" outlineLevel="1">
      <c r="F7655"/>
    </row>
    <row r="7656" spans="6:6" outlineLevel="1">
      <c r="F7656"/>
    </row>
    <row r="7657" spans="6:6" outlineLevel="1">
      <c r="F7657"/>
    </row>
    <row r="7658" spans="6:6" outlineLevel="1">
      <c r="F7658"/>
    </row>
    <row r="7659" spans="6:6" outlineLevel="1">
      <c r="F7659"/>
    </row>
    <row r="7660" spans="6:6" outlineLevel="1">
      <c r="F7660"/>
    </row>
    <row r="7661" spans="6:6" outlineLevel="1">
      <c r="F7661"/>
    </row>
    <row r="7662" spans="6:6" outlineLevel="1">
      <c r="F7662"/>
    </row>
    <row r="7663" spans="6:6" outlineLevel="1">
      <c r="F7663"/>
    </row>
    <row r="7664" spans="6:6" outlineLevel="1">
      <c r="F7664"/>
    </row>
    <row r="7665" spans="6:6" outlineLevel="1">
      <c r="F7665"/>
    </row>
    <row r="7666" spans="6:6" outlineLevel="1">
      <c r="F7666"/>
    </row>
    <row r="7667" spans="6:6" outlineLevel="1">
      <c r="F7667"/>
    </row>
    <row r="7668" spans="6:6" outlineLevel="1">
      <c r="F7668"/>
    </row>
    <row r="7669" spans="6:6" outlineLevel="1">
      <c r="F7669"/>
    </row>
    <row r="7670" spans="6:6" outlineLevel="1">
      <c r="F7670"/>
    </row>
    <row r="7671" spans="6:6" outlineLevel="1">
      <c r="F7671"/>
    </row>
    <row r="7672" spans="6:6" outlineLevel="1">
      <c r="F7672"/>
    </row>
    <row r="7673" spans="6:6" outlineLevel="1">
      <c r="F7673"/>
    </row>
    <row r="7674" spans="6:6" outlineLevel="1">
      <c r="F7674"/>
    </row>
    <row r="7675" spans="6:6" outlineLevel="1">
      <c r="F7675"/>
    </row>
    <row r="7676" spans="6:6" outlineLevel="1">
      <c r="F7676"/>
    </row>
    <row r="7677" spans="6:6" outlineLevel="1">
      <c r="F7677"/>
    </row>
    <row r="7678" spans="6:6" outlineLevel="1">
      <c r="F7678"/>
    </row>
    <row r="7679" spans="6:6" outlineLevel="1">
      <c r="F7679"/>
    </row>
    <row r="7680" spans="6:6" outlineLevel="1">
      <c r="F7680"/>
    </row>
    <row r="7681" spans="6:6" outlineLevel="1">
      <c r="F7681"/>
    </row>
    <row r="7682" spans="6:6" outlineLevel="1">
      <c r="F7682"/>
    </row>
    <row r="7683" spans="6:6" outlineLevel="1">
      <c r="F7683"/>
    </row>
    <row r="7684" spans="6:6" outlineLevel="1">
      <c r="F7684"/>
    </row>
    <row r="7685" spans="6:6" outlineLevel="1">
      <c r="F7685"/>
    </row>
    <row r="7686" spans="6:6" outlineLevel="1">
      <c r="F7686"/>
    </row>
    <row r="7687" spans="6:6" outlineLevel="1">
      <c r="F7687"/>
    </row>
    <row r="7688" spans="6:6" outlineLevel="1">
      <c r="F7688"/>
    </row>
    <row r="7689" spans="6:6" outlineLevel="1">
      <c r="F7689"/>
    </row>
    <row r="7690" spans="6:6" outlineLevel="1">
      <c r="F7690"/>
    </row>
    <row r="7691" spans="6:6" outlineLevel="1">
      <c r="F7691"/>
    </row>
    <row r="7692" spans="6:6" outlineLevel="1">
      <c r="F7692"/>
    </row>
    <row r="7693" spans="6:6" outlineLevel="1">
      <c r="F7693"/>
    </row>
    <row r="7694" spans="6:6" outlineLevel="1">
      <c r="F7694"/>
    </row>
    <row r="7695" spans="6:6" outlineLevel="1">
      <c r="F7695"/>
    </row>
    <row r="7696" spans="6:6" outlineLevel="1">
      <c r="F7696"/>
    </row>
    <row r="7697" spans="6:6" outlineLevel="1">
      <c r="F7697"/>
    </row>
    <row r="7698" spans="6:6" outlineLevel="1">
      <c r="F7698"/>
    </row>
    <row r="7699" spans="6:6" outlineLevel="1">
      <c r="F7699"/>
    </row>
    <row r="7700" spans="6:6" outlineLevel="1">
      <c r="F7700"/>
    </row>
    <row r="7701" spans="6:6" outlineLevel="1">
      <c r="F7701"/>
    </row>
    <row r="7702" spans="6:6" outlineLevel="1">
      <c r="F7702"/>
    </row>
    <row r="7703" spans="6:6" outlineLevel="1">
      <c r="F7703"/>
    </row>
    <row r="7704" spans="6:6" outlineLevel="1">
      <c r="F7704"/>
    </row>
    <row r="7705" spans="6:6" outlineLevel="1">
      <c r="F7705"/>
    </row>
    <row r="7706" spans="6:6" outlineLevel="1">
      <c r="F7706"/>
    </row>
    <row r="7707" spans="6:6" outlineLevel="1">
      <c r="F7707"/>
    </row>
    <row r="7708" spans="6:6" outlineLevel="1">
      <c r="F7708"/>
    </row>
    <row r="7709" spans="6:6" outlineLevel="1">
      <c r="F7709"/>
    </row>
    <row r="7710" spans="6:6" outlineLevel="1">
      <c r="F7710"/>
    </row>
    <row r="7711" spans="6:6" outlineLevel="1">
      <c r="F7711"/>
    </row>
    <row r="7712" spans="6:6" outlineLevel="1">
      <c r="F7712"/>
    </row>
    <row r="7713" spans="6:6" outlineLevel="1">
      <c r="F7713"/>
    </row>
    <row r="7714" spans="6:6" outlineLevel="1">
      <c r="F7714"/>
    </row>
    <row r="7715" spans="6:6" outlineLevel="1">
      <c r="F7715"/>
    </row>
    <row r="7716" spans="6:6" outlineLevel="1">
      <c r="F7716"/>
    </row>
    <row r="7717" spans="6:6" outlineLevel="1">
      <c r="F7717"/>
    </row>
    <row r="7718" spans="6:6" outlineLevel="1">
      <c r="F7718"/>
    </row>
    <row r="7719" spans="6:6" outlineLevel="1">
      <c r="F7719"/>
    </row>
    <row r="7720" spans="6:6" outlineLevel="1">
      <c r="F7720"/>
    </row>
    <row r="7721" spans="6:6" outlineLevel="1">
      <c r="F7721"/>
    </row>
    <row r="7722" spans="6:6" outlineLevel="1">
      <c r="F7722"/>
    </row>
    <row r="7723" spans="6:6" outlineLevel="1">
      <c r="F7723"/>
    </row>
    <row r="7724" spans="6:6" outlineLevel="1">
      <c r="F7724"/>
    </row>
    <row r="7725" spans="6:6" outlineLevel="1">
      <c r="F7725"/>
    </row>
    <row r="7726" spans="6:6" outlineLevel="1">
      <c r="F7726"/>
    </row>
    <row r="7727" spans="6:6" outlineLevel="1">
      <c r="F7727"/>
    </row>
    <row r="7728" spans="6:6" outlineLevel="1">
      <c r="F7728"/>
    </row>
    <row r="7729" spans="6:6" outlineLevel="1">
      <c r="F7729"/>
    </row>
    <row r="7730" spans="6:6" outlineLevel="1">
      <c r="F7730"/>
    </row>
    <row r="7731" spans="6:6" outlineLevel="1">
      <c r="F7731"/>
    </row>
    <row r="7732" spans="6:6" outlineLevel="1">
      <c r="F7732"/>
    </row>
    <row r="7733" spans="6:6" outlineLevel="1">
      <c r="F7733"/>
    </row>
    <row r="7734" spans="6:6" outlineLevel="1">
      <c r="F7734"/>
    </row>
    <row r="7735" spans="6:6" outlineLevel="1">
      <c r="F7735"/>
    </row>
    <row r="7736" spans="6:6" outlineLevel="1">
      <c r="F7736"/>
    </row>
    <row r="7737" spans="6:6" outlineLevel="1">
      <c r="F7737"/>
    </row>
    <row r="7738" spans="6:6" outlineLevel="1">
      <c r="F7738"/>
    </row>
    <row r="7739" spans="6:6" outlineLevel="1">
      <c r="F7739"/>
    </row>
    <row r="7740" spans="6:6" outlineLevel="1">
      <c r="F7740"/>
    </row>
    <row r="7741" spans="6:6" outlineLevel="1">
      <c r="F7741"/>
    </row>
    <row r="7742" spans="6:6" outlineLevel="1">
      <c r="F7742"/>
    </row>
    <row r="7743" spans="6:6" outlineLevel="1">
      <c r="F7743"/>
    </row>
    <row r="7744" spans="6:6" outlineLevel="1">
      <c r="F7744"/>
    </row>
    <row r="7745" spans="6:6" outlineLevel="1">
      <c r="F7745"/>
    </row>
    <row r="7746" spans="6:6" outlineLevel="1">
      <c r="F7746"/>
    </row>
    <row r="7747" spans="6:6" outlineLevel="1">
      <c r="F7747"/>
    </row>
    <row r="7748" spans="6:6" outlineLevel="1">
      <c r="F7748"/>
    </row>
    <row r="7749" spans="6:6" outlineLevel="1">
      <c r="F7749"/>
    </row>
    <row r="7750" spans="6:6" outlineLevel="1">
      <c r="F7750"/>
    </row>
    <row r="7751" spans="6:6" outlineLevel="1">
      <c r="F7751"/>
    </row>
    <row r="7752" spans="6:6" outlineLevel="1">
      <c r="F7752"/>
    </row>
    <row r="7753" spans="6:6" outlineLevel="1">
      <c r="F7753"/>
    </row>
    <row r="7754" spans="6:6" outlineLevel="1">
      <c r="F7754"/>
    </row>
    <row r="7755" spans="6:6" outlineLevel="1">
      <c r="F7755"/>
    </row>
    <row r="7756" spans="6:6" outlineLevel="1">
      <c r="F7756"/>
    </row>
    <row r="7757" spans="6:6" outlineLevel="1">
      <c r="F7757"/>
    </row>
    <row r="7758" spans="6:6" outlineLevel="1">
      <c r="F7758"/>
    </row>
    <row r="7759" spans="6:6" outlineLevel="1">
      <c r="F7759"/>
    </row>
    <row r="7760" spans="6:6" outlineLevel="1">
      <c r="F7760"/>
    </row>
    <row r="7761" spans="6:6" outlineLevel="1">
      <c r="F7761"/>
    </row>
    <row r="7762" spans="6:6" outlineLevel="1">
      <c r="F7762"/>
    </row>
    <row r="7763" spans="6:6" outlineLevel="1">
      <c r="F7763"/>
    </row>
    <row r="7764" spans="6:6" outlineLevel="1">
      <c r="F7764"/>
    </row>
    <row r="7765" spans="6:6" outlineLevel="1">
      <c r="F7765"/>
    </row>
    <row r="7766" spans="6:6" outlineLevel="1">
      <c r="F7766"/>
    </row>
    <row r="7767" spans="6:6" outlineLevel="1">
      <c r="F7767"/>
    </row>
    <row r="7768" spans="6:6" outlineLevel="1">
      <c r="F7768"/>
    </row>
    <row r="7769" spans="6:6" outlineLevel="1">
      <c r="F7769"/>
    </row>
    <row r="7770" spans="6:6" outlineLevel="1">
      <c r="F7770"/>
    </row>
    <row r="7771" spans="6:6" outlineLevel="1">
      <c r="F7771"/>
    </row>
    <row r="7772" spans="6:6" outlineLevel="1">
      <c r="F7772"/>
    </row>
    <row r="7773" spans="6:6" outlineLevel="1">
      <c r="F7773"/>
    </row>
    <row r="7774" spans="6:6" outlineLevel="1">
      <c r="F7774"/>
    </row>
    <row r="7775" spans="6:6" outlineLevel="1">
      <c r="F7775"/>
    </row>
    <row r="7776" spans="6:6" outlineLevel="1">
      <c r="F7776"/>
    </row>
    <row r="7777" spans="6:6" outlineLevel="1">
      <c r="F7777"/>
    </row>
    <row r="7778" spans="6:6" outlineLevel="1">
      <c r="F7778"/>
    </row>
    <row r="7779" spans="6:6" outlineLevel="1">
      <c r="F7779"/>
    </row>
    <row r="7780" spans="6:6" outlineLevel="1">
      <c r="F7780"/>
    </row>
    <row r="7781" spans="6:6" outlineLevel="1">
      <c r="F7781"/>
    </row>
    <row r="7782" spans="6:6" outlineLevel="1">
      <c r="F7782"/>
    </row>
    <row r="7783" spans="6:6" outlineLevel="1">
      <c r="F7783"/>
    </row>
    <row r="7784" spans="6:6" outlineLevel="1">
      <c r="F7784"/>
    </row>
    <row r="7785" spans="6:6" outlineLevel="1">
      <c r="F7785"/>
    </row>
    <row r="7786" spans="6:6" outlineLevel="1">
      <c r="F7786"/>
    </row>
    <row r="7787" spans="6:6" outlineLevel="1">
      <c r="F7787"/>
    </row>
    <row r="7788" spans="6:6" outlineLevel="1">
      <c r="F7788"/>
    </row>
    <row r="7789" spans="6:6" outlineLevel="1">
      <c r="F7789"/>
    </row>
    <row r="7790" spans="6:6" outlineLevel="1">
      <c r="F7790"/>
    </row>
    <row r="7791" spans="6:6" outlineLevel="1">
      <c r="F7791"/>
    </row>
    <row r="7792" spans="6:6" outlineLevel="1">
      <c r="F7792"/>
    </row>
    <row r="7793" spans="6:6" outlineLevel="1">
      <c r="F7793"/>
    </row>
    <row r="7794" spans="6:6" outlineLevel="1">
      <c r="F7794"/>
    </row>
    <row r="7795" spans="6:6" outlineLevel="1">
      <c r="F7795"/>
    </row>
    <row r="7796" spans="6:6" outlineLevel="1">
      <c r="F7796"/>
    </row>
    <row r="7797" spans="6:6" outlineLevel="1">
      <c r="F7797"/>
    </row>
    <row r="7798" spans="6:6" outlineLevel="1">
      <c r="F7798"/>
    </row>
    <row r="7799" spans="6:6" outlineLevel="1">
      <c r="F7799"/>
    </row>
    <row r="7800" spans="6:6" outlineLevel="1">
      <c r="F7800"/>
    </row>
    <row r="7801" spans="6:6">
      <c r="F7801"/>
    </row>
    <row r="7802" spans="6:6" outlineLevel="1">
      <c r="F7802"/>
    </row>
    <row r="7803" spans="6:6" outlineLevel="1">
      <c r="F7803"/>
    </row>
    <row r="7804" spans="6:6" outlineLevel="1">
      <c r="F7804"/>
    </row>
    <row r="7805" spans="6:6" outlineLevel="1">
      <c r="F7805"/>
    </row>
    <row r="7806" spans="6:6" outlineLevel="1">
      <c r="F7806"/>
    </row>
    <row r="7807" spans="6:6" outlineLevel="1">
      <c r="F7807"/>
    </row>
    <row r="7808" spans="6:6" outlineLevel="1">
      <c r="F7808"/>
    </row>
    <row r="7809" spans="6:6" outlineLevel="1">
      <c r="F7809"/>
    </row>
    <row r="7810" spans="6:6" outlineLevel="1">
      <c r="F7810"/>
    </row>
    <row r="7811" spans="6:6" outlineLevel="1">
      <c r="F7811"/>
    </row>
    <row r="7812" spans="6:6" outlineLevel="1">
      <c r="F7812"/>
    </row>
    <row r="7813" spans="6:6" outlineLevel="1">
      <c r="F7813"/>
    </row>
    <row r="7814" spans="6:6" outlineLevel="1">
      <c r="F7814"/>
    </row>
    <row r="7815" spans="6:6" outlineLevel="1">
      <c r="F7815"/>
    </row>
    <row r="7816" spans="6:6" outlineLevel="1">
      <c r="F7816"/>
    </row>
    <row r="7817" spans="6:6" outlineLevel="1">
      <c r="F7817"/>
    </row>
    <row r="7818" spans="6:6" outlineLevel="1">
      <c r="F7818"/>
    </row>
    <row r="7819" spans="6:6" outlineLevel="1">
      <c r="F7819"/>
    </row>
    <row r="7820" spans="6:6" outlineLevel="1">
      <c r="F7820"/>
    </row>
    <row r="7821" spans="6:6" outlineLevel="1">
      <c r="F7821"/>
    </row>
    <row r="7822" spans="6:6" outlineLevel="1">
      <c r="F7822"/>
    </row>
    <row r="7823" spans="6:6" outlineLevel="1">
      <c r="F7823"/>
    </row>
    <row r="7824" spans="6:6" outlineLevel="1">
      <c r="F7824"/>
    </row>
    <row r="7825" spans="6:6" outlineLevel="1">
      <c r="F7825"/>
    </row>
    <row r="7826" spans="6:6" outlineLevel="1">
      <c r="F7826"/>
    </row>
    <row r="7827" spans="6:6" outlineLevel="1">
      <c r="F7827"/>
    </row>
    <row r="7828" spans="6:6" outlineLevel="1">
      <c r="F7828"/>
    </row>
    <row r="7829" spans="6:6" outlineLevel="1">
      <c r="F7829"/>
    </row>
    <row r="7830" spans="6:6" outlineLevel="1">
      <c r="F7830"/>
    </row>
    <row r="7831" spans="6:6" outlineLevel="1">
      <c r="F7831"/>
    </row>
    <row r="7832" spans="6:6" outlineLevel="1">
      <c r="F7832"/>
    </row>
    <row r="7833" spans="6:6" outlineLevel="1">
      <c r="F7833"/>
    </row>
    <row r="7834" spans="6:6" outlineLevel="1">
      <c r="F7834"/>
    </row>
    <row r="7835" spans="6:6" outlineLevel="1">
      <c r="F7835"/>
    </row>
    <row r="7836" spans="6:6" outlineLevel="1">
      <c r="F7836"/>
    </row>
    <row r="7837" spans="6:6" outlineLevel="1">
      <c r="F7837"/>
    </row>
    <row r="7838" spans="6:6" outlineLevel="1">
      <c r="F7838"/>
    </row>
    <row r="7839" spans="6:6" outlineLevel="1">
      <c r="F7839"/>
    </row>
    <row r="7840" spans="6:6" outlineLevel="1">
      <c r="F7840"/>
    </row>
    <row r="7841" spans="6:6" outlineLevel="1">
      <c r="F7841"/>
    </row>
    <row r="7842" spans="6:6" outlineLevel="1">
      <c r="F7842"/>
    </row>
    <row r="7843" spans="6:6" outlineLevel="1">
      <c r="F7843"/>
    </row>
    <row r="7844" spans="6:6" outlineLevel="1">
      <c r="F7844"/>
    </row>
    <row r="7845" spans="6:6" outlineLevel="1">
      <c r="F7845"/>
    </row>
    <row r="7846" spans="6:6" outlineLevel="1">
      <c r="F7846"/>
    </row>
    <row r="7847" spans="6:6" outlineLevel="1">
      <c r="F7847"/>
    </row>
    <row r="7848" spans="6:6" outlineLevel="1">
      <c r="F7848"/>
    </row>
    <row r="7849" spans="6:6" outlineLevel="1">
      <c r="F7849"/>
    </row>
    <row r="7850" spans="6:6" outlineLevel="1">
      <c r="F7850"/>
    </row>
    <row r="7851" spans="6:6" outlineLevel="1">
      <c r="F7851"/>
    </row>
    <row r="7852" spans="6:6" outlineLevel="1">
      <c r="F7852"/>
    </row>
    <row r="7853" spans="6:6" outlineLevel="1">
      <c r="F7853"/>
    </row>
    <row r="7854" spans="6:6" outlineLevel="1">
      <c r="F7854"/>
    </row>
    <row r="7855" spans="6:6" outlineLevel="1">
      <c r="F7855"/>
    </row>
    <row r="7856" spans="6:6" outlineLevel="1">
      <c r="F7856"/>
    </row>
    <row r="7857" spans="6:6" outlineLevel="1">
      <c r="F7857"/>
    </row>
    <row r="7858" spans="6:6" outlineLevel="1">
      <c r="F7858"/>
    </row>
    <row r="7859" spans="6:6" outlineLevel="1">
      <c r="F7859"/>
    </row>
    <row r="7860" spans="6:6" outlineLevel="1">
      <c r="F7860"/>
    </row>
    <row r="7861" spans="6:6" outlineLevel="1">
      <c r="F7861"/>
    </row>
    <row r="7862" spans="6:6" outlineLevel="1">
      <c r="F7862"/>
    </row>
    <row r="7863" spans="6:6" outlineLevel="1">
      <c r="F7863"/>
    </row>
    <row r="7864" spans="6:6" outlineLevel="1">
      <c r="F7864"/>
    </row>
    <row r="7865" spans="6:6" outlineLevel="1">
      <c r="F7865"/>
    </row>
    <row r="7866" spans="6:6" outlineLevel="1">
      <c r="F7866"/>
    </row>
    <row r="7867" spans="6:6" outlineLevel="1">
      <c r="F7867"/>
    </row>
    <row r="7868" spans="6:6" outlineLevel="1">
      <c r="F7868"/>
    </row>
    <row r="7869" spans="6:6" outlineLevel="1">
      <c r="F7869"/>
    </row>
    <row r="7870" spans="6:6" outlineLevel="1">
      <c r="F7870"/>
    </row>
    <row r="7871" spans="6:6" outlineLevel="1">
      <c r="F7871"/>
    </row>
    <row r="7872" spans="6:6" outlineLevel="1">
      <c r="F7872"/>
    </row>
    <row r="7873" spans="6:6" outlineLevel="1">
      <c r="F7873"/>
    </row>
    <row r="7874" spans="6:6" outlineLevel="1">
      <c r="F7874"/>
    </row>
    <row r="7875" spans="6:6" outlineLevel="1">
      <c r="F7875"/>
    </row>
    <row r="7876" spans="6:6" outlineLevel="1">
      <c r="F7876"/>
    </row>
    <row r="7877" spans="6:6" outlineLevel="1">
      <c r="F7877"/>
    </row>
    <row r="7878" spans="6:6" outlineLevel="1">
      <c r="F7878"/>
    </row>
    <row r="7879" spans="6:6" outlineLevel="1">
      <c r="F7879"/>
    </row>
    <row r="7880" spans="6:6" outlineLevel="1">
      <c r="F7880"/>
    </row>
    <row r="7881" spans="6:6" outlineLevel="1">
      <c r="F7881"/>
    </row>
    <row r="7882" spans="6:6" outlineLevel="1">
      <c r="F7882"/>
    </row>
    <row r="7883" spans="6:6" outlineLevel="1">
      <c r="F7883"/>
    </row>
    <row r="7884" spans="6:6" outlineLevel="1">
      <c r="F7884"/>
    </row>
    <row r="7885" spans="6:6" outlineLevel="1">
      <c r="F7885"/>
    </row>
    <row r="7886" spans="6:6" outlineLevel="1">
      <c r="F7886"/>
    </row>
    <row r="7887" spans="6:6" outlineLevel="1">
      <c r="F7887"/>
    </row>
    <row r="7888" spans="6:6" outlineLevel="1">
      <c r="F7888"/>
    </row>
    <row r="7889" spans="6:6" outlineLevel="1">
      <c r="F7889"/>
    </row>
    <row r="7890" spans="6:6" outlineLevel="1">
      <c r="F7890"/>
    </row>
    <row r="7891" spans="6:6" outlineLevel="1">
      <c r="F7891"/>
    </row>
    <row r="7892" spans="6:6" outlineLevel="1">
      <c r="F7892"/>
    </row>
    <row r="7893" spans="6:6" outlineLevel="1">
      <c r="F7893"/>
    </row>
    <row r="7894" spans="6:6" outlineLevel="1">
      <c r="F7894"/>
    </row>
    <row r="7895" spans="6:6" outlineLevel="1">
      <c r="F7895"/>
    </row>
    <row r="7896" spans="6:6" outlineLevel="1">
      <c r="F7896"/>
    </row>
    <row r="7897" spans="6:6" outlineLevel="1">
      <c r="F7897"/>
    </row>
    <row r="7898" spans="6:6" outlineLevel="1">
      <c r="F7898"/>
    </row>
    <row r="7899" spans="6:6" outlineLevel="1">
      <c r="F7899"/>
    </row>
    <row r="7900" spans="6:6" outlineLevel="1">
      <c r="F7900"/>
    </row>
    <row r="7901" spans="6:6" outlineLevel="1">
      <c r="F7901"/>
    </row>
    <row r="7902" spans="6:6" outlineLevel="1">
      <c r="F7902"/>
    </row>
    <row r="7903" spans="6:6" outlineLevel="1">
      <c r="F7903"/>
    </row>
    <row r="7904" spans="6:6" outlineLevel="1">
      <c r="F7904"/>
    </row>
    <row r="7905" spans="6:6" outlineLevel="1">
      <c r="F7905"/>
    </row>
    <row r="7906" spans="6:6" outlineLevel="1">
      <c r="F7906"/>
    </row>
    <row r="7907" spans="6:6" outlineLevel="1">
      <c r="F7907"/>
    </row>
    <row r="7908" spans="6:6" outlineLevel="1">
      <c r="F7908"/>
    </row>
    <row r="7909" spans="6:6" outlineLevel="1">
      <c r="F7909"/>
    </row>
    <row r="7910" spans="6:6" outlineLevel="1">
      <c r="F7910"/>
    </row>
    <row r="7911" spans="6:6" outlineLevel="1">
      <c r="F7911"/>
    </row>
    <row r="7912" spans="6:6" outlineLevel="1">
      <c r="F7912"/>
    </row>
    <row r="7913" spans="6:6" outlineLevel="1">
      <c r="F7913"/>
    </row>
    <row r="7914" spans="6:6" outlineLevel="1">
      <c r="F7914"/>
    </row>
    <row r="7915" spans="6:6" outlineLevel="1">
      <c r="F7915"/>
    </row>
    <row r="7916" spans="6:6" outlineLevel="1">
      <c r="F7916"/>
    </row>
    <row r="7917" spans="6:6" outlineLevel="1">
      <c r="F7917"/>
    </row>
    <row r="7918" spans="6:6" outlineLevel="1">
      <c r="F7918"/>
    </row>
    <row r="7919" spans="6:6" outlineLevel="1">
      <c r="F7919"/>
    </row>
    <row r="7920" spans="6:6" outlineLevel="1">
      <c r="F7920"/>
    </row>
    <row r="7921" spans="6:6" outlineLevel="1">
      <c r="F7921"/>
    </row>
    <row r="7922" spans="6:6" outlineLevel="1">
      <c r="F7922"/>
    </row>
    <row r="7923" spans="6:6" outlineLevel="1">
      <c r="F7923"/>
    </row>
    <row r="7924" spans="6:6" outlineLevel="1">
      <c r="F7924"/>
    </row>
    <row r="7925" spans="6:6" outlineLevel="1">
      <c r="F7925"/>
    </row>
    <row r="7926" spans="6:6" outlineLevel="1">
      <c r="F7926"/>
    </row>
    <row r="7927" spans="6:6" outlineLevel="1">
      <c r="F7927"/>
    </row>
    <row r="7928" spans="6:6" outlineLevel="1">
      <c r="F7928"/>
    </row>
    <row r="7929" spans="6:6" outlineLevel="1">
      <c r="F7929"/>
    </row>
    <row r="7930" spans="6:6" outlineLevel="1">
      <c r="F7930"/>
    </row>
    <row r="7931" spans="6:6" outlineLevel="1">
      <c r="F7931"/>
    </row>
    <row r="7932" spans="6:6" outlineLevel="1">
      <c r="F7932"/>
    </row>
    <row r="7933" spans="6:6">
      <c r="F7933"/>
    </row>
    <row r="7934" spans="6:6" outlineLevel="1">
      <c r="F7934"/>
    </row>
    <row r="7935" spans="6:6" outlineLevel="1">
      <c r="F7935"/>
    </row>
    <row r="7936" spans="6:6" outlineLevel="1">
      <c r="F7936"/>
    </row>
    <row r="7937" spans="6:6" outlineLevel="1">
      <c r="F7937"/>
    </row>
    <row r="7938" spans="6:6" outlineLevel="1">
      <c r="F7938"/>
    </row>
    <row r="7939" spans="6:6" outlineLevel="1">
      <c r="F7939"/>
    </row>
    <row r="7940" spans="6:6" outlineLevel="1">
      <c r="F7940"/>
    </row>
    <row r="7941" spans="6:6" outlineLevel="1">
      <c r="F7941"/>
    </row>
    <row r="7942" spans="6:6" outlineLevel="1">
      <c r="F7942"/>
    </row>
    <row r="7943" spans="6:6" outlineLevel="1">
      <c r="F7943"/>
    </row>
    <row r="7944" spans="6:6" outlineLevel="1">
      <c r="F7944"/>
    </row>
    <row r="7945" spans="6:6" outlineLevel="1">
      <c r="F7945"/>
    </row>
    <row r="7946" spans="6:6" outlineLevel="1">
      <c r="F7946"/>
    </row>
    <row r="7947" spans="6:6" outlineLevel="1">
      <c r="F7947"/>
    </row>
    <row r="7948" spans="6:6" outlineLevel="1">
      <c r="F7948"/>
    </row>
    <row r="7949" spans="6:6" outlineLevel="1">
      <c r="F7949"/>
    </row>
    <row r="7950" spans="6:6" outlineLevel="1">
      <c r="F7950"/>
    </row>
    <row r="7951" spans="6:6" outlineLevel="1">
      <c r="F7951"/>
    </row>
    <row r="7952" spans="6:6" outlineLevel="1">
      <c r="F7952"/>
    </row>
    <row r="7953" spans="6:6" outlineLevel="1">
      <c r="F7953"/>
    </row>
    <row r="7954" spans="6:6" outlineLevel="1">
      <c r="F7954"/>
    </row>
    <row r="7955" spans="6:6" outlineLevel="1">
      <c r="F7955"/>
    </row>
    <row r="7956" spans="6:6" outlineLevel="1">
      <c r="F7956"/>
    </row>
    <row r="7957" spans="6:6" outlineLevel="1">
      <c r="F7957"/>
    </row>
    <row r="7958" spans="6:6" outlineLevel="1">
      <c r="F7958"/>
    </row>
    <row r="7959" spans="6:6" outlineLevel="1">
      <c r="F7959"/>
    </row>
    <row r="7960" spans="6:6" outlineLevel="1">
      <c r="F7960"/>
    </row>
    <row r="7961" spans="6:6" outlineLevel="1">
      <c r="F7961"/>
    </row>
    <row r="7962" spans="6:6" outlineLevel="1">
      <c r="F7962"/>
    </row>
    <row r="7963" spans="6:6" outlineLevel="1">
      <c r="F7963"/>
    </row>
    <row r="7964" spans="6:6" outlineLevel="1">
      <c r="F7964"/>
    </row>
    <row r="7965" spans="6:6" outlineLevel="1">
      <c r="F7965"/>
    </row>
    <row r="7966" spans="6:6" outlineLevel="1">
      <c r="F7966"/>
    </row>
    <row r="7967" spans="6:6" outlineLevel="1">
      <c r="F7967"/>
    </row>
    <row r="7968" spans="6:6" outlineLevel="1">
      <c r="F7968"/>
    </row>
    <row r="7969" spans="6:6" outlineLevel="1">
      <c r="F7969"/>
    </row>
    <row r="7970" spans="6:6" outlineLevel="1">
      <c r="F7970"/>
    </row>
    <row r="7971" spans="6:6" outlineLevel="1">
      <c r="F7971"/>
    </row>
    <row r="7972" spans="6:6" outlineLevel="1">
      <c r="F7972"/>
    </row>
    <row r="7973" spans="6:6" outlineLevel="1">
      <c r="F7973"/>
    </row>
    <row r="7974" spans="6:6" outlineLevel="1">
      <c r="F7974"/>
    </row>
    <row r="7975" spans="6:6" outlineLevel="1">
      <c r="F7975"/>
    </row>
    <row r="7976" spans="6:6" outlineLevel="1">
      <c r="F7976"/>
    </row>
    <row r="7977" spans="6:6" outlineLevel="1">
      <c r="F7977"/>
    </row>
    <row r="7978" spans="6:6" outlineLevel="1">
      <c r="F7978"/>
    </row>
    <row r="7979" spans="6:6" outlineLevel="1">
      <c r="F7979"/>
    </row>
    <row r="7980" spans="6:6" outlineLevel="1">
      <c r="F7980"/>
    </row>
    <row r="7981" spans="6:6" outlineLevel="1">
      <c r="F7981"/>
    </row>
    <row r="7982" spans="6:6" outlineLevel="1">
      <c r="F7982"/>
    </row>
    <row r="7983" spans="6:6" outlineLevel="1">
      <c r="F7983"/>
    </row>
    <row r="7984" spans="6:6" outlineLevel="1">
      <c r="F7984"/>
    </row>
    <row r="7985" spans="6:6" outlineLevel="1">
      <c r="F7985"/>
    </row>
    <row r="7986" spans="6:6" outlineLevel="1">
      <c r="F7986"/>
    </row>
    <row r="7987" spans="6:6" outlineLevel="1">
      <c r="F7987"/>
    </row>
    <row r="7988" spans="6:6" outlineLevel="1">
      <c r="F7988"/>
    </row>
    <row r="7989" spans="6:6" outlineLevel="1">
      <c r="F7989"/>
    </row>
    <row r="7990" spans="6:6" outlineLevel="1">
      <c r="F7990"/>
    </row>
    <row r="7991" spans="6:6" outlineLevel="1">
      <c r="F7991"/>
    </row>
    <row r="7992" spans="6:6" outlineLevel="1">
      <c r="F7992"/>
    </row>
    <row r="7993" spans="6:6" outlineLevel="1">
      <c r="F7993"/>
    </row>
    <row r="7994" spans="6:6" outlineLevel="1">
      <c r="F7994"/>
    </row>
    <row r="7995" spans="6:6" outlineLevel="1">
      <c r="F7995"/>
    </row>
    <row r="7996" spans="6:6" outlineLevel="1">
      <c r="F7996"/>
    </row>
    <row r="7997" spans="6:6" outlineLevel="1">
      <c r="F7997"/>
    </row>
    <row r="7998" spans="6:6" outlineLevel="1">
      <c r="F7998"/>
    </row>
    <row r="7999" spans="6:6" outlineLevel="1">
      <c r="F7999"/>
    </row>
    <row r="8000" spans="6:6" outlineLevel="1">
      <c r="F8000"/>
    </row>
    <row r="8001" spans="6:6" outlineLevel="1">
      <c r="F8001"/>
    </row>
    <row r="8002" spans="6:6" outlineLevel="1">
      <c r="F8002"/>
    </row>
    <row r="8003" spans="6:6" outlineLevel="1">
      <c r="F8003"/>
    </row>
    <row r="8004" spans="6:6" outlineLevel="1">
      <c r="F8004"/>
    </row>
    <row r="8005" spans="6:6" outlineLevel="1">
      <c r="F8005"/>
    </row>
    <row r="8006" spans="6:6">
      <c r="F8006"/>
    </row>
    <row r="8007" spans="6:6" outlineLevel="1">
      <c r="F8007"/>
    </row>
    <row r="8008" spans="6:6" outlineLevel="1">
      <c r="F8008"/>
    </row>
    <row r="8009" spans="6:6" outlineLevel="1">
      <c r="F8009"/>
    </row>
    <row r="8010" spans="6:6" outlineLevel="1">
      <c r="F8010"/>
    </row>
    <row r="8011" spans="6:6" outlineLevel="1">
      <c r="F8011"/>
    </row>
    <row r="8012" spans="6:6" outlineLevel="1">
      <c r="F8012"/>
    </row>
    <row r="8013" spans="6:6" outlineLevel="1">
      <c r="F8013"/>
    </row>
    <row r="8014" spans="6:6" outlineLevel="1">
      <c r="F8014"/>
    </row>
    <row r="8015" spans="6:6" outlineLevel="1">
      <c r="F8015"/>
    </row>
    <row r="8016" spans="6:6" outlineLevel="1">
      <c r="F8016"/>
    </row>
    <row r="8017" spans="6:6" outlineLevel="1">
      <c r="F8017"/>
    </row>
    <row r="8018" spans="6:6" outlineLevel="1">
      <c r="F8018"/>
    </row>
    <row r="8019" spans="6:6" outlineLevel="1">
      <c r="F8019"/>
    </row>
    <row r="8020" spans="6:6" outlineLevel="1">
      <c r="F8020"/>
    </row>
    <row r="8021" spans="6:6" outlineLevel="1">
      <c r="F8021"/>
    </row>
    <row r="8022" spans="6:6" outlineLevel="1">
      <c r="F8022"/>
    </row>
    <row r="8023" spans="6:6" outlineLevel="1">
      <c r="F8023"/>
    </row>
    <row r="8024" spans="6:6" outlineLevel="1">
      <c r="F8024"/>
    </row>
    <row r="8025" spans="6:6" outlineLevel="1">
      <c r="F8025"/>
    </row>
    <row r="8026" spans="6:6" outlineLevel="1">
      <c r="F8026"/>
    </row>
    <row r="8027" spans="6:6" outlineLevel="1">
      <c r="F8027"/>
    </row>
    <row r="8028" spans="6:6" outlineLevel="1">
      <c r="F8028"/>
    </row>
    <row r="8029" spans="6:6" outlineLevel="1">
      <c r="F8029"/>
    </row>
    <row r="8030" spans="6:6" outlineLevel="1">
      <c r="F8030"/>
    </row>
    <row r="8031" spans="6:6" outlineLevel="1">
      <c r="F8031"/>
    </row>
    <row r="8032" spans="6:6" outlineLevel="1">
      <c r="F8032"/>
    </row>
    <row r="8033" spans="6:6" outlineLevel="1">
      <c r="F8033"/>
    </row>
    <row r="8034" spans="6:6" outlineLevel="1">
      <c r="F8034"/>
    </row>
    <row r="8035" spans="6:6" outlineLevel="1">
      <c r="F8035"/>
    </row>
    <row r="8036" spans="6:6" outlineLevel="1">
      <c r="F8036"/>
    </row>
    <row r="8037" spans="6:6" outlineLevel="1">
      <c r="F8037"/>
    </row>
    <row r="8038" spans="6:6" outlineLevel="1">
      <c r="F8038"/>
    </row>
    <row r="8039" spans="6:6" outlineLevel="1">
      <c r="F8039"/>
    </row>
    <row r="8040" spans="6:6" outlineLevel="1">
      <c r="F8040"/>
    </row>
    <row r="8041" spans="6:6" outlineLevel="1">
      <c r="F8041"/>
    </row>
    <row r="8042" spans="6:6" outlineLevel="1">
      <c r="F8042"/>
    </row>
    <row r="8043" spans="6:6" outlineLevel="1">
      <c r="F8043"/>
    </row>
    <row r="8044" spans="6:6" outlineLevel="1">
      <c r="F8044"/>
    </row>
    <row r="8045" spans="6:6" outlineLevel="1">
      <c r="F8045"/>
    </row>
    <row r="8046" spans="6:6" outlineLevel="1">
      <c r="F8046"/>
    </row>
    <row r="8047" spans="6:6" outlineLevel="1">
      <c r="F8047"/>
    </row>
    <row r="8048" spans="6:6" outlineLevel="1">
      <c r="F8048"/>
    </row>
    <row r="8049" spans="6:6" outlineLevel="1">
      <c r="F8049"/>
    </row>
    <row r="8050" spans="6:6" outlineLevel="1">
      <c r="F8050"/>
    </row>
    <row r="8051" spans="6:6" outlineLevel="1">
      <c r="F8051"/>
    </row>
    <row r="8052" spans="6:6" outlineLevel="1">
      <c r="F8052"/>
    </row>
    <row r="8053" spans="6:6" outlineLevel="1">
      <c r="F8053"/>
    </row>
    <row r="8054" spans="6:6" outlineLevel="1">
      <c r="F8054"/>
    </row>
    <row r="8055" spans="6:6" outlineLevel="1">
      <c r="F8055"/>
    </row>
    <row r="8056" spans="6:6" outlineLevel="1">
      <c r="F8056"/>
    </row>
    <row r="8057" spans="6:6" outlineLevel="1">
      <c r="F8057"/>
    </row>
    <row r="8058" spans="6:6" outlineLevel="1">
      <c r="F8058"/>
    </row>
    <row r="8059" spans="6:6" outlineLevel="1">
      <c r="F8059"/>
    </row>
    <row r="8060" spans="6:6" outlineLevel="1">
      <c r="F8060"/>
    </row>
    <row r="8061" spans="6:6" outlineLevel="1">
      <c r="F8061"/>
    </row>
    <row r="8062" spans="6:6" outlineLevel="1">
      <c r="F8062"/>
    </row>
    <row r="8063" spans="6:6" outlineLevel="1">
      <c r="F8063"/>
    </row>
    <row r="8064" spans="6:6" outlineLevel="1">
      <c r="F8064"/>
    </row>
    <row r="8065" spans="6:6" outlineLevel="1">
      <c r="F8065"/>
    </row>
    <row r="8066" spans="6:6" outlineLevel="1">
      <c r="F8066"/>
    </row>
    <row r="8067" spans="6:6" outlineLevel="1">
      <c r="F8067"/>
    </row>
    <row r="8068" spans="6:6" outlineLevel="1">
      <c r="F8068"/>
    </row>
    <row r="8069" spans="6:6" outlineLevel="1">
      <c r="F8069"/>
    </row>
    <row r="8070" spans="6:6" outlineLevel="1">
      <c r="F8070"/>
    </row>
    <row r="8071" spans="6:6" outlineLevel="1">
      <c r="F8071"/>
    </row>
    <row r="8072" spans="6:6" outlineLevel="1">
      <c r="F8072"/>
    </row>
    <row r="8073" spans="6:6" outlineLevel="1">
      <c r="F8073"/>
    </row>
    <row r="8074" spans="6:6" outlineLevel="1">
      <c r="F8074"/>
    </row>
    <row r="8075" spans="6:6" outlineLevel="1">
      <c r="F8075"/>
    </row>
    <row r="8076" spans="6:6" outlineLevel="1">
      <c r="F8076"/>
    </row>
    <row r="8077" spans="6:6" outlineLevel="1">
      <c r="F8077"/>
    </row>
    <row r="8078" spans="6:6" outlineLevel="1">
      <c r="F8078"/>
    </row>
    <row r="8079" spans="6:6" outlineLevel="1">
      <c r="F8079"/>
    </row>
    <row r="8080" spans="6:6" outlineLevel="1">
      <c r="F8080"/>
    </row>
    <row r="8081" spans="6:6" outlineLevel="1">
      <c r="F8081"/>
    </row>
    <row r="8082" spans="6:6" outlineLevel="1">
      <c r="F8082"/>
    </row>
    <row r="8083" spans="6:6" outlineLevel="1">
      <c r="F8083"/>
    </row>
    <row r="8084" spans="6:6" outlineLevel="1">
      <c r="F8084"/>
    </row>
    <row r="8085" spans="6:6" outlineLevel="1">
      <c r="F8085"/>
    </row>
    <row r="8086" spans="6:6" outlineLevel="1">
      <c r="F8086"/>
    </row>
    <row r="8087" spans="6:6" outlineLevel="1">
      <c r="F8087"/>
    </row>
    <row r="8088" spans="6:6" outlineLevel="1">
      <c r="F8088"/>
    </row>
    <row r="8089" spans="6:6" outlineLevel="1">
      <c r="F8089"/>
    </row>
    <row r="8090" spans="6:6" outlineLevel="1">
      <c r="F8090"/>
    </row>
    <row r="8091" spans="6:6" outlineLevel="1">
      <c r="F8091"/>
    </row>
    <row r="8092" spans="6:6">
      <c r="F8092"/>
    </row>
    <row r="8093" spans="6:6" outlineLevel="1">
      <c r="F8093"/>
    </row>
    <row r="8094" spans="6:6" outlineLevel="1">
      <c r="F8094"/>
    </row>
    <row r="8095" spans="6:6" outlineLevel="1">
      <c r="F8095"/>
    </row>
    <row r="8096" spans="6:6" outlineLevel="1">
      <c r="F8096"/>
    </row>
    <row r="8097" spans="6:6" outlineLevel="1">
      <c r="F8097"/>
    </row>
    <row r="8098" spans="6:6" outlineLevel="1">
      <c r="F8098"/>
    </row>
    <row r="8099" spans="6:6" outlineLevel="1">
      <c r="F8099"/>
    </row>
    <row r="8100" spans="6:6" outlineLevel="1">
      <c r="F8100"/>
    </row>
    <row r="8101" spans="6:6" outlineLevel="1">
      <c r="F8101"/>
    </row>
    <row r="8102" spans="6:6" outlineLevel="1">
      <c r="F8102"/>
    </row>
    <row r="8103" spans="6:6" outlineLevel="1">
      <c r="F8103"/>
    </row>
    <row r="8104" spans="6:6" outlineLevel="1">
      <c r="F8104"/>
    </row>
    <row r="8105" spans="6:6" outlineLevel="1">
      <c r="F8105"/>
    </row>
    <row r="8106" spans="6:6" outlineLevel="1">
      <c r="F8106"/>
    </row>
    <row r="8107" spans="6:6" outlineLevel="1">
      <c r="F8107"/>
    </row>
    <row r="8108" spans="6:6" outlineLevel="1">
      <c r="F8108"/>
    </row>
    <row r="8109" spans="6:6" outlineLevel="1">
      <c r="F8109"/>
    </row>
    <row r="8110" spans="6:6" outlineLevel="1">
      <c r="F8110"/>
    </row>
    <row r="8111" spans="6:6" outlineLevel="1">
      <c r="F8111"/>
    </row>
    <row r="8112" spans="6:6" outlineLevel="1">
      <c r="F8112"/>
    </row>
    <row r="8113" spans="6:6" outlineLevel="1">
      <c r="F8113"/>
    </row>
    <row r="8114" spans="6:6" outlineLevel="1">
      <c r="F8114"/>
    </row>
    <row r="8115" spans="6:6" outlineLevel="1">
      <c r="F8115"/>
    </row>
    <row r="8116" spans="6:6" outlineLevel="1">
      <c r="F8116"/>
    </row>
    <row r="8117" spans="6:6" outlineLevel="1">
      <c r="F8117"/>
    </row>
    <row r="8118" spans="6:6" outlineLevel="1">
      <c r="F8118"/>
    </row>
    <row r="8119" spans="6:6" outlineLevel="1">
      <c r="F8119"/>
    </row>
    <row r="8120" spans="6:6" outlineLevel="1">
      <c r="F8120"/>
    </row>
    <row r="8121" spans="6:6" outlineLevel="1">
      <c r="F8121"/>
    </row>
    <row r="8122" spans="6:6" outlineLevel="1">
      <c r="F8122"/>
    </row>
    <row r="8123" spans="6:6" outlineLevel="1">
      <c r="F8123"/>
    </row>
    <row r="8124" spans="6:6" outlineLevel="1">
      <c r="F8124"/>
    </row>
    <row r="8125" spans="6:6" outlineLevel="1">
      <c r="F8125"/>
    </row>
    <row r="8126" spans="6:6" outlineLevel="1">
      <c r="F8126"/>
    </row>
    <row r="8127" spans="6:6" outlineLevel="1">
      <c r="F8127"/>
    </row>
    <row r="8128" spans="6:6" outlineLevel="1">
      <c r="F8128"/>
    </row>
    <row r="8129" spans="6:6" outlineLevel="1">
      <c r="F8129"/>
    </row>
    <row r="8130" spans="6:6" outlineLevel="1">
      <c r="F8130"/>
    </row>
    <row r="8131" spans="6:6" outlineLevel="1">
      <c r="F8131"/>
    </row>
    <row r="8132" spans="6:6" outlineLevel="1">
      <c r="F8132"/>
    </row>
    <row r="8133" spans="6:6" outlineLevel="1">
      <c r="F8133"/>
    </row>
    <row r="8134" spans="6:6" outlineLevel="1">
      <c r="F8134"/>
    </row>
    <row r="8135" spans="6:6" outlineLevel="1">
      <c r="F8135"/>
    </row>
    <row r="8136" spans="6:6" outlineLevel="1">
      <c r="F8136"/>
    </row>
    <row r="8137" spans="6:6" outlineLevel="1">
      <c r="F8137"/>
    </row>
    <row r="8138" spans="6:6" outlineLevel="1">
      <c r="F8138"/>
    </row>
    <row r="8139" spans="6:6" outlineLevel="1">
      <c r="F8139"/>
    </row>
    <row r="8140" spans="6:6" outlineLevel="1">
      <c r="F8140"/>
    </row>
    <row r="8141" spans="6:6" outlineLevel="1">
      <c r="F8141"/>
    </row>
    <row r="8142" spans="6:6" outlineLevel="1">
      <c r="F8142"/>
    </row>
    <row r="8143" spans="6:6" outlineLevel="1">
      <c r="F8143"/>
    </row>
    <row r="8144" spans="6:6" outlineLevel="1">
      <c r="F8144"/>
    </row>
    <row r="8145" spans="6:6" outlineLevel="1">
      <c r="F8145"/>
    </row>
    <row r="8146" spans="6:6" outlineLevel="1">
      <c r="F8146"/>
    </row>
    <row r="8147" spans="6:6" outlineLevel="1">
      <c r="F8147"/>
    </row>
    <row r="8148" spans="6:6" outlineLevel="1">
      <c r="F8148"/>
    </row>
    <row r="8149" spans="6:6" outlineLevel="1">
      <c r="F8149"/>
    </row>
    <row r="8150" spans="6:6" outlineLevel="1">
      <c r="F8150"/>
    </row>
    <row r="8151" spans="6:6" outlineLevel="1">
      <c r="F8151"/>
    </row>
    <row r="8152" spans="6:6" outlineLevel="1">
      <c r="F8152"/>
    </row>
    <row r="8153" spans="6:6" outlineLevel="1">
      <c r="F8153"/>
    </row>
    <row r="8154" spans="6:6" outlineLevel="1">
      <c r="F8154"/>
    </row>
    <row r="8155" spans="6:6" outlineLevel="1">
      <c r="F8155"/>
    </row>
    <row r="8156" spans="6:6" outlineLevel="1">
      <c r="F8156"/>
    </row>
    <row r="8157" spans="6:6" outlineLevel="1">
      <c r="F8157"/>
    </row>
    <row r="8158" spans="6:6" outlineLevel="1">
      <c r="F8158"/>
    </row>
    <row r="8159" spans="6:6" outlineLevel="1">
      <c r="F8159"/>
    </row>
    <row r="8160" spans="6:6" outlineLevel="1">
      <c r="F8160"/>
    </row>
    <row r="8161" spans="6:6" outlineLevel="1">
      <c r="F8161"/>
    </row>
    <row r="8162" spans="6:6" outlineLevel="1">
      <c r="F8162"/>
    </row>
    <row r="8163" spans="6:6" outlineLevel="1">
      <c r="F8163"/>
    </row>
    <row r="8164" spans="6:6" outlineLevel="1">
      <c r="F8164"/>
    </row>
    <row r="8165" spans="6:6" outlineLevel="1">
      <c r="F8165"/>
    </row>
    <row r="8166" spans="6:6" outlineLevel="1">
      <c r="F8166"/>
    </row>
    <row r="8167" spans="6:6" outlineLevel="1">
      <c r="F8167"/>
    </row>
    <row r="8168" spans="6:6" outlineLevel="1">
      <c r="F8168"/>
    </row>
    <row r="8169" spans="6:6" outlineLevel="1">
      <c r="F8169"/>
    </row>
    <row r="8170" spans="6:6" outlineLevel="1">
      <c r="F8170"/>
    </row>
    <row r="8171" spans="6:6" outlineLevel="1">
      <c r="F8171"/>
    </row>
    <row r="8172" spans="6:6" outlineLevel="1">
      <c r="F8172"/>
    </row>
    <row r="8173" spans="6:6" outlineLevel="1">
      <c r="F8173"/>
    </row>
    <row r="8174" spans="6:6" outlineLevel="1">
      <c r="F8174"/>
    </row>
    <row r="8175" spans="6:6" outlineLevel="1">
      <c r="F8175"/>
    </row>
    <row r="8176" spans="6:6" outlineLevel="1">
      <c r="F8176"/>
    </row>
    <row r="8177" spans="6:6" outlineLevel="1">
      <c r="F8177"/>
    </row>
    <row r="8178" spans="6:6" outlineLevel="1">
      <c r="F8178"/>
    </row>
    <row r="8179" spans="6:6" outlineLevel="1">
      <c r="F8179"/>
    </row>
    <row r="8180" spans="6:6" outlineLevel="1">
      <c r="F8180"/>
    </row>
    <row r="8181" spans="6:6" outlineLevel="1">
      <c r="F8181"/>
    </row>
    <row r="8182" spans="6:6" outlineLevel="1">
      <c r="F8182"/>
    </row>
    <row r="8183" spans="6:6" outlineLevel="1">
      <c r="F8183"/>
    </row>
    <row r="8184" spans="6:6" outlineLevel="1">
      <c r="F8184"/>
    </row>
    <row r="8185" spans="6:6" outlineLevel="1">
      <c r="F8185"/>
    </row>
    <row r="8186" spans="6:6" outlineLevel="1">
      <c r="F8186"/>
    </row>
    <row r="8187" spans="6:6" outlineLevel="1">
      <c r="F8187"/>
    </row>
    <row r="8188" spans="6:6">
      <c r="F8188"/>
    </row>
    <row r="8189" spans="6:6" outlineLevel="1">
      <c r="F8189"/>
    </row>
    <row r="8190" spans="6:6" outlineLevel="1">
      <c r="F8190"/>
    </row>
    <row r="8191" spans="6:6" outlineLevel="1">
      <c r="F8191"/>
    </row>
    <row r="8192" spans="6:6" outlineLevel="1">
      <c r="F8192"/>
    </row>
    <row r="8193" spans="6:6" outlineLevel="1">
      <c r="F8193"/>
    </row>
    <row r="8194" spans="6:6" outlineLevel="1">
      <c r="F8194"/>
    </row>
    <row r="8195" spans="6:6" outlineLevel="1">
      <c r="F8195"/>
    </row>
    <row r="8196" spans="6:6" outlineLevel="1">
      <c r="F8196"/>
    </row>
    <row r="8197" spans="6:6" outlineLevel="1">
      <c r="F8197"/>
    </row>
    <row r="8198" spans="6:6" outlineLevel="1">
      <c r="F8198"/>
    </row>
    <row r="8199" spans="6:6" outlineLevel="1">
      <c r="F8199"/>
    </row>
    <row r="8200" spans="6:6" outlineLevel="1">
      <c r="F8200"/>
    </row>
    <row r="8201" spans="6:6" outlineLevel="1">
      <c r="F8201"/>
    </row>
    <row r="8202" spans="6:6" outlineLevel="1">
      <c r="F8202"/>
    </row>
    <row r="8203" spans="6:6" outlineLevel="1">
      <c r="F8203"/>
    </row>
    <row r="8204" spans="6:6" outlineLevel="1">
      <c r="F8204"/>
    </row>
    <row r="8205" spans="6:6" outlineLevel="1">
      <c r="F8205"/>
    </row>
    <row r="8206" spans="6:6" outlineLevel="1">
      <c r="F8206"/>
    </row>
    <row r="8207" spans="6:6" outlineLevel="1">
      <c r="F8207"/>
    </row>
    <row r="8208" spans="6:6" outlineLevel="1">
      <c r="F8208"/>
    </row>
    <row r="8209" spans="6:6" outlineLevel="1">
      <c r="F8209"/>
    </row>
    <row r="8210" spans="6:6" outlineLevel="1">
      <c r="F8210"/>
    </row>
    <row r="8211" spans="6:6" outlineLevel="1">
      <c r="F8211"/>
    </row>
    <row r="8212" spans="6:6" outlineLevel="1">
      <c r="F8212"/>
    </row>
    <row r="8213" spans="6:6" outlineLevel="1">
      <c r="F8213"/>
    </row>
    <row r="8214" spans="6:6" outlineLevel="1">
      <c r="F8214"/>
    </row>
    <row r="8215" spans="6:6" outlineLevel="1">
      <c r="F8215"/>
    </row>
    <row r="8216" spans="6:6" outlineLevel="1">
      <c r="F8216"/>
    </row>
    <row r="8217" spans="6:6" outlineLevel="1">
      <c r="F8217"/>
    </row>
    <row r="8218" spans="6:6" outlineLevel="1">
      <c r="F8218"/>
    </row>
    <row r="8219" spans="6:6" outlineLevel="1">
      <c r="F8219"/>
    </row>
    <row r="8220" spans="6:6" outlineLevel="1">
      <c r="F8220"/>
    </row>
    <row r="8221" spans="6:6" outlineLevel="1">
      <c r="F8221"/>
    </row>
    <row r="8222" spans="6:6" outlineLevel="1">
      <c r="F8222"/>
    </row>
    <row r="8223" spans="6:6" outlineLevel="1">
      <c r="F8223"/>
    </row>
    <row r="8224" spans="6:6" outlineLevel="1">
      <c r="F8224"/>
    </row>
    <row r="8225" spans="6:6" outlineLevel="1">
      <c r="F8225"/>
    </row>
    <row r="8226" spans="6:6" outlineLevel="1">
      <c r="F8226"/>
    </row>
    <row r="8227" spans="6:6" outlineLevel="1">
      <c r="F8227"/>
    </row>
    <row r="8228" spans="6:6" outlineLevel="1">
      <c r="F8228"/>
    </row>
    <row r="8229" spans="6:6" outlineLevel="1">
      <c r="F8229"/>
    </row>
    <row r="8230" spans="6:6" outlineLevel="1">
      <c r="F8230"/>
    </row>
    <row r="8231" spans="6:6" outlineLevel="1">
      <c r="F8231"/>
    </row>
    <row r="8232" spans="6:6" outlineLevel="1">
      <c r="F8232"/>
    </row>
    <row r="8233" spans="6:6" outlineLevel="1">
      <c r="F8233"/>
    </row>
    <row r="8234" spans="6:6" outlineLevel="1">
      <c r="F8234"/>
    </row>
    <row r="8235" spans="6:6" outlineLevel="1">
      <c r="F8235"/>
    </row>
    <row r="8236" spans="6:6" outlineLevel="1">
      <c r="F8236"/>
    </row>
    <row r="8237" spans="6:6" outlineLevel="1">
      <c r="F8237"/>
    </row>
    <row r="8238" spans="6:6" outlineLevel="1">
      <c r="F8238"/>
    </row>
    <row r="8239" spans="6:6" outlineLevel="1">
      <c r="F8239"/>
    </row>
    <row r="8240" spans="6:6" outlineLevel="1">
      <c r="F8240"/>
    </row>
    <row r="8241" spans="6:6" outlineLevel="1">
      <c r="F8241"/>
    </row>
    <row r="8242" spans="6:6" outlineLevel="1">
      <c r="F8242"/>
    </row>
    <row r="8243" spans="6:6">
      <c r="F8243"/>
    </row>
    <row r="8244" spans="6:6" outlineLevel="1">
      <c r="F8244"/>
    </row>
    <row r="8245" spans="6:6" outlineLevel="1">
      <c r="F8245"/>
    </row>
    <row r="8246" spans="6:6" outlineLevel="1">
      <c r="F8246"/>
    </row>
    <row r="8247" spans="6:6" outlineLevel="1">
      <c r="F8247"/>
    </row>
    <row r="8248" spans="6:6" outlineLevel="1">
      <c r="F8248"/>
    </row>
    <row r="8249" spans="6:6" outlineLevel="1">
      <c r="F8249"/>
    </row>
    <row r="8250" spans="6:6" outlineLevel="1">
      <c r="F8250"/>
    </row>
    <row r="8251" spans="6:6" outlineLevel="1">
      <c r="F8251"/>
    </row>
    <row r="8252" spans="6:6" outlineLevel="1">
      <c r="F8252"/>
    </row>
    <row r="8253" spans="6:6" outlineLevel="1">
      <c r="F8253"/>
    </row>
    <row r="8254" spans="6:6" outlineLevel="1">
      <c r="F8254"/>
    </row>
    <row r="8255" spans="6:6" outlineLevel="1">
      <c r="F8255"/>
    </row>
    <row r="8256" spans="6:6" outlineLevel="1">
      <c r="F8256"/>
    </row>
    <row r="8257" spans="6:6" outlineLevel="1">
      <c r="F8257"/>
    </row>
    <row r="8258" spans="6:6" outlineLevel="1">
      <c r="F8258"/>
    </row>
    <row r="8259" spans="6:6" outlineLevel="1">
      <c r="F8259"/>
    </row>
    <row r="8260" spans="6:6" outlineLevel="1">
      <c r="F8260"/>
    </row>
    <row r="8261" spans="6:6" outlineLevel="1">
      <c r="F8261"/>
    </row>
    <row r="8262" spans="6:6" outlineLevel="1">
      <c r="F8262"/>
    </row>
    <row r="8263" spans="6:6" outlineLevel="1">
      <c r="F8263"/>
    </row>
    <row r="8264" spans="6:6" outlineLevel="1">
      <c r="F8264"/>
    </row>
    <row r="8265" spans="6:6" outlineLevel="1">
      <c r="F8265"/>
    </row>
    <row r="8266" spans="6:6" outlineLevel="1">
      <c r="F8266"/>
    </row>
    <row r="8267" spans="6:6" outlineLevel="1">
      <c r="F8267"/>
    </row>
    <row r="8268" spans="6:6" outlineLevel="1">
      <c r="F8268"/>
    </row>
    <row r="8269" spans="6:6" outlineLevel="1">
      <c r="F8269"/>
    </row>
    <row r="8270" spans="6:6" outlineLevel="1">
      <c r="F8270"/>
    </row>
    <row r="8271" spans="6:6" outlineLevel="1">
      <c r="F8271"/>
    </row>
    <row r="8272" spans="6:6" outlineLevel="1">
      <c r="F8272"/>
    </row>
    <row r="8273" spans="6:6" outlineLevel="1">
      <c r="F8273"/>
    </row>
    <row r="8274" spans="6:6" outlineLevel="1">
      <c r="F8274"/>
    </row>
    <row r="8275" spans="6:6" outlineLevel="1">
      <c r="F8275"/>
    </row>
    <row r="8276" spans="6:6" outlineLevel="1">
      <c r="F8276"/>
    </row>
    <row r="8277" spans="6:6" outlineLevel="1">
      <c r="F8277"/>
    </row>
    <row r="8278" spans="6:6" outlineLevel="1">
      <c r="F8278"/>
    </row>
    <row r="8279" spans="6:6" outlineLevel="1">
      <c r="F8279"/>
    </row>
    <row r="8280" spans="6:6" outlineLevel="1">
      <c r="F8280"/>
    </row>
    <row r="8281" spans="6:6" outlineLevel="1">
      <c r="F8281"/>
    </row>
    <row r="8282" spans="6:6" outlineLevel="1">
      <c r="F8282"/>
    </row>
    <row r="8283" spans="6:6" outlineLevel="1">
      <c r="F8283"/>
    </row>
    <row r="8284" spans="6:6" outlineLevel="1">
      <c r="F8284"/>
    </row>
    <row r="8285" spans="6:6" outlineLevel="1">
      <c r="F8285"/>
    </row>
    <row r="8286" spans="6:6" outlineLevel="1">
      <c r="F8286"/>
    </row>
    <row r="8287" spans="6:6" outlineLevel="1">
      <c r="F8287"/>
    </row>
    <row r="8288" spans="6:6" outlineLevel="1">
      <c r="F8288"/>
    </row>
    <row r="8289" spans="6:6" outlineLevel="1">
      <c r="F8289"/>
    </row>
    <row r="8290" spans="6:6" outlineLevel="1">
      <c r="F8290"/>
    </row>
    <row r="8291" spans="6:6" outlineLevel="1">
      <c r="F8291"/>
    </row>
    <row r="8292" spans="6:6" outlineLevel="1">
      <c r="F8292"/>
    </row>
    <row r="8293" spans="6:6" outlineLevel="1">
      <c r="F8293"/>
    </row>
    <row r="8294" spans="6:6" outlineLevel="1">
      <c r="F8294"/>
    </row>
    <row r="8295" spans="6:6" outlineLevel="1">
      <c r="F8295"/>
    </row>
    <row r="8296" spans="6:6" outlineLevel="1">
      <c r="F8296"/>
    </row>
    <row r="8297" spans="6:6" outlineLevel="1">
      <c r="F8297"/>
    </row>
    <row r="8298" spans="6:6" outlineLevel="1">
      <c r="F8298"/>
    </row>
    <row r="8299" spans="6:6" outlineLevel="1">
      <c r="F8299"/>
    </row>
    <row r="8300" spans="6:6" outlineLevel="1">
      <c r="F8300"/>
    </row>
    <row r="8301" spans="6:6" outlineLevel="1">
      <c r="F8301"/>
    </row>
    <row r="8302" spans="6:6" outlineLevel="1">
      <c r="F8302"/>
    </row>
    <row r="8303" spans="6:6" outlineLevel="1">
      <c r="F8303"/>
    </row>
    <row r="8304" spans="6:6" outlineLevel="1">
      <c r="F8304"/>
    </row>
    <row r="8305" spans="6:6" outlineLevel="1">
      <c r="F8305"/>
    </row>
    <row r="8306" spans="6:6" outlineLevel="1">
      <c r="F8306"/>
    </row>
    <row r="8307" spans="6:6" outlineLevel="1">
      <c r="F8307"/>
    </row>
    <row r="8308" spans="6:6" outlineLevel="1">
      <c r="F8308"/>
    </row>
    <row r="8309" spans="6:6" outlineLevel="1">
      <c r="F8309"/>
    </row>
    <row r="8310" spans="6:6" outlineLevel="1">
      <c r="F8310"/>
    </row>
    <row r="8311" spans="6:6" outlineLevel="1">
      <c r="F8311"/>
    </row>
    <row r="8312" spans="6:6" outlineLevel="1">
      <c r="F8312"/>
    </row>
    <row r="8313" spans="6:6" outlineLevel="1">
      <c r="F8313"/>
    </row>
    <row r="8314" spans="6:6" outlineLevel="1">
      <c r="F8314"/>
    </row>
    <row r="8315" spans="6:6" outlineLevel="1">
      <c r="F8315"/>
    </row>
    <row r="8316" spans="6:6" outlineLevel="1">
      <c r="F8316"/>
    </row>
    <row r="8317" spans="6:6" outlineLevel="1">
      <c r="F8317"/>
    </row>
    <row r="8318" spans="6:6" outlineLevel="1">
      <c r="F8318"/>
    </row>
    <row r="8319" spans="6:6" outlineLevel="1">
      <c r="F8319"/>
    </row>
    <row r="8320" spans="6:6" outlineLevel="1">
      <c r="F8320"/>
    </row>
    <row r="8321" spans="6:6" outlineLevel="1">
      <c r="F8321"/>
    </row>
    <row r="8322" spans="6:6" outlineLevel="1">
      <c r="F8322"/>
    </row>
    <row r="8323" spans="6:6" outlineLevel="1">
      <c r="F8323"/>
    </row>
    <row r="8324" spans="6:6" outlineLevel="1">
      <c r="F8324"/>
    </row>
    <row r="8325" spans="6:6" outlineLevel="1">
      <c r="F8325"/>
    </row>
    <row r="8326" spans="6:6" outlineLevel="1">
      <c r="F8326"/>
    </row>
    <row r="8327" spans="6:6" outlineLevel="1">
      <c r="F8327"/>
    </row>
    <row r="8328" spans="6:6" outlineLevel="1">
      <c r="F8328"/>
    </row>
    <row r="8329" spans="6:6" outlineLevel="1">
      <c r="F8329"/>
    </row>
    <row r="8330" spans="6:6" outlineLevel="1">
      <c r="F8330"/>
    </row>
    <row r="8331" spans="6:6" outlineLevel="1">
      <c r="F8331"/>
    </row>
    <row r="8332" spans="6:6" outlineLevel="1">
      <c r="F8332"/>
    </row>
    <row r="8333" spans="6:6" outlineLevel="1">
      <c r="F8333"/>
    </row>
    <row r="8334" spans="6:6" outlineLevel="1">
      <c r="F8334"/>
    </row>
    <row r="8335" spans="6:6" outlineLevel="1">
      <c r="F8335"/>
    </row>
    <row r="8336" spans="6:6" outlineLevel="1">
      <c r="F8336"/>
    </row>
    <row r="8337" spans="6:6" outlineLevel="1">
      <c r="F8337"/>
    </row>
    <row r="8338" spans="6:6" outlineLevel="1">
      <c r="F8338"/>
    </row>
    <row r="8339" spans="6:6" outlineLevel="1">
      <c r="F8339"/>
    </row>
    <row r="8340" spans="6:6" outlineLevel="1">
      <c r="F8340"/>
    </row>
    <row r="8341" spans="6:6" outlineLevel="1">
      <c r="F8341"/>
    </row>
    <row r="8342" spans="6:6" outlineLevel="1">
      <c r="F8342"/>
    </row>
    <row r="8343" spans="6:6" outlineLevel="1">
      <c r="F8343"/>
    </row>
    <row r="8344" spans="6:6" outlineLevel="1">
      <c r="F8344"/>
    </row>
    <row r="8345" spans="6:6" outlineLevel="1">
      <c r="F8345"/>
    </row>
    <row r="8346" spans="6:6" outlineLevel="1">
      <c r="F8346"/>
    </row>
    <row r="8347" spans="6:6" outlineLevel="1">
      <c r="F8347"/>
    </row>
    <row r="8348" spans="6:6" outlineLevel="1">
      <c r="F8348"/>
    </row>
    <row r="8349" spans="6:6" outlineLevel="1">
      <c r="F8349"/>
    </row>
    <row r="8350" spans="6:6" outlineLevel="1">
      <c r="F8350"/>
    </row>
    <row r="8351" spans="6:6" outlineLevel="1">
      <c r="F8351"/>
    </row>
    <row r="8352" spans="6:6" outlineLevel="1">
      <c r="F8352"/>
    </row>
    <row r="8353" spans="6:6" outlineLevel="1">
      <c r="F8353"/>
    </row>
    <row r="8354" spans="6:6" outlineLevel="1">
      <c r="F8354"/>
    </row>
    <row r="8355" spans="6:6" outlineLevel="1">
      <c r="F8355"/>
    </row>
    <row r="8356" spans="6:6" outlineLevel="1">
      <c r="F8356"/>
    </row>
    <row r="8357" spans="6:6" outlineLevel="1">
      <c r="F8357"/>
    </row>
    <row r="8358" spans="6:6" outlineLevel="1">
      <c r="F8358"/>
    </row>
    <row r="8359" spans="6:6" outlineLevel="1">
      <c r="F8359"/>
    </row>
    <row r="8360" spans="6:6" outlineLevel="1">
      <c r="F8360"/>
    </row>
    <row r="8361" spans="6:6" outlineLevel="1">
      <c r="F8361"/>
    </row>
    <row r="8362" spans="6:6" outlineLevel="1">
      <c r="F8362"/>
    </row>
    <row r="8363" spans="6:6" outlineLevel="1">
      <c r="F8363"/>
    </row>
    <row r="8364" spans="6:6" outlineLevel="1">
      <c r="F8364"/>
    </row>
    <row r="8365" spans="6:6" outlineLevel="1">
      <c r="F8365"/>
    </row>
    <row r="8366" spans="6:6" outlineLevel="1">
      <c r="F8366"/>
    </row>
    <row r="8367" spans="6:6" outlineLevel="1">
      <c r="F8367"/>
    </row>
    <row r="8368" spans="6:6" outlineLevel="1">
      <c r="F8368"/>
    </row>
    <row r="8369" spans="6:6" outlineLevel="1">
      <c r="F8369"/>
    </row>
    <row r="8370" spans="6:6" outlineLevel="1">
      <c r="F8370"/>
    </row>
    <row r="8371" spans="6:6" outlineLevel="1">
      <c r="F8371"/>
    </row>
    <row r="8372" spans="6:6" outlineLevel="1">
      <c r="F8372"/>
    </row>
    <row r="8373" spans="6:6" outlineLevel="1">
      <c r="F8373"/>
    </row>
    <row r="8374" spans="6:6" outlineLevel="1">
      <c r="F8374"/>
    </row>
    <row r="8375" spans="6:6" outlineLevel="1">
      <c r="F8375"/>
    </row>
    <row r="8376" spans="6:6" outlineLevel="1">
      <c r="F8376"/>
    </row>
    <row r="8377" spans="6:6" outlineLevel="1">
      <c r="F8377"/>
    </row>
    <row r="8378" spans="6:6" outlineLevel="1">
      <c r="F8378"/>
    </row>
    <row r="8379" spans="6:6" outlineLevel="1">
      <c r="F8379"/>
    </row>
    <row r="8380" spans="6:6" outlineLevel="1">
      <c r="F8380"/>
    </row>
    <row r="8381" spans="6:6" outlineLevel="1">
      <c r="F8381"/>
    </row>
    <row r="8382" spans="6:6" outlineLevel="1">
      <c r="F8382"/>
    </row>
    <row r="8383" spans="6:6" outlineLevel="1">
      <c r="F8383"/>
    </row>
    <row r="8384" spans="6:6" outlineLevel="1">
      <c r="F8384"/>
    </row>
    <row r="8385" spans="6:6" outlineLevel="1">
      <c r="F8385"/>
    </row>
    <row r="8386" spans="6:6" outlineLevel="1">
      <c r="F8386"/>
    </row>
    <row r="8387" spans="6:6" outlineLevel="1">
      <c r="F8387"/>
    </row>
    <row r="8388" spans="6:6" outlineLevel="1">
      <c r="F8388"/>
    </row>
    <row r="8389" spans="6:6" outlineLevel="1">
      <c r="F8389"/>
    </row>
    <row r="8390" spans="6:6" outlineLevel="1">
      <c r="F8390"/>
    </row>
    <row r="8391" spans="6:6" outlineLevel="1">
      <c r="F8391"/>
    </row>
    <row r="8392" spans="6:6" outlineLevel="1">
      <c r="F8392"/>
    </row>
    <row r="8393" spans="6:6" outlineLevel="1">
      <c r="F8393"/>
    </row>
    <row r="8394" spans="6:6" outlineLevel="1">
      <c r="F8394"/>
    </row>
    <row r="8395" spans="6:6" outlineLevel="1">
      <c r="F8395"/>
    </row>
    <row r="8396" spans="6:6" outlineLevel="1">
      <c r="F8396"/>
    </row>
    <row r="8397" spans="6:6" outlineLevel="1">
      <c r="F8397"/>
    </row>
    <row r="8398" spans="6:6" outlineLevel="1">
      <c r="F8398"/>
    </row>
    <row r="8399" spans="6:6" outlineLevel="1">
      <c r="F8399"/>
    </row>
    <row r="8400" spans="6:6" outlineLevel="1">
      <c r="F8400"/>
    </row>
    <row r="8401" spans="6:6" outlineLevel="1">
      <c r="F8401"/>
    </row>
    <row r="8402" spans="6:6" outlineLevel="1">
      <c r="F8402"/>
    </row>
    <row r="8403" spans="6:6" outlineLevel="1">
      <c r="F8403"/>
    </row>
    <row r="8404" spans="6:6" outlineLevel="1">
      <c r="F8404"/>
    </row>
    <row r="8405" spans="6:6" outlineLevel="1">
      <c r="F8405"/>
    </row>
    <row r="8406" spans="6:6" outlineLevel="1">
      <c r="F8406"/>
    </row>
    <row r="8407" spans="6:6" outlineLevel="1">
      <c r="F8407"/>
    </row>
    <row r="8408" spans="6:6" outlineLevel="1">
      <c r="F8408"/>
    </row>
    <row r="8409" spans="6:6" outlineLevel="1">
      <c r="F8409"/>
    </row>
    <row r="8410" spans="6:6" outlineLevel="1">
      <c r="F8410"/>
    </row>
    <row r="8411" spans="6:6" outlineLevel="1">
      <c r="F8411"/>
    </row>
    <row r="8412" spans="6:6" outlineLevel="1">
      <c r="F8412"/>
    </row>
    <row r="8413" spans="6:6" outlineLevel="1">
      <c r="F8413"/>
    </row>
    <row r="8414" spans="6:6" outlineLevel="1">
      <c r="F8414"/>
    </row>
    <row r="8415" spans="6:6" outlineLevel="1">
      <c r="F8415"/>
    </row>
    <row r="8416" spans="6:6" outlineLevel="1">
      <c r="F8416"/>
    </row>
    <row r="8417" spans="6:6" outlineLevel="1">
      <c r="F8417"/>
    </row>
    <row r="8418" spans="6:6" outlineLevel="1">
      <c r="F8418"/>
    </row>
    <row r="8419" spans="6:6" outlineLevel="1">
      <c r="F8419"/>
    </row>
    <row r="8420" spans="6:6" outlineLevel="1">
      <c r="F8420"/>
    </row>
    <row r="8421" spans="6:6" outlineLevel="1">
      <c r="F8421"/>
    </row>
    <row r="8422" spans="6:6" outlineLevel="1">
      <c r="F8422"/>
    </row>
    <row r="8423" spans="6:6" outlineLevel="1">
      <c r="F8423"/>
    </row>
    <row r="8424" spans="6:6" outlineLevel="1">
      <c r="F8424"/>
    </row>
    <row r="8425" spans="6:6" outlineLevel="1">
      <c r="F8425"/>
    </row>
    <row r="8426" spans="6:6" outlineLevel="1">
      <c r="F8426"/>
    </row>
    <row r="8427" spans="6:6" outlineLevel="1">
      <c r="F8427"/>
    </row>
    <row r="8428" spans="6:6" outlineLevel="1">
      <c r="F8428"/>
    </row>
    <row r="8429" spans="6:6" outlineLevel="1">
      <c r="F8429"/>
    </row>
    <row r="8430" spans="6:6" outlineLevel="1">
      <c r="F8430"/>
    </row>
    <row r="8431" spans="6:6" outlineLevel="1">
      <c r="F8431"/>
    </row>
    <row r="8432" spans="6:6" outlineLevel="1">
      <c r="F8432"/>
    </row>
    <row r="8433" spans="6:6" outlineLevel="1">
      <c r="F8433"/>
    </row>
    <row r="8434" spans="6:6" outlineLevel="1">
      <c r="F8434"/>
    </row>
    <row r="8435" spans="6:6" outlineLevel="1">
      <c r="F8435"/>
    </row>
    <row r="8436" spans="6:6" outlineLevel="1">
      <c r="F8436"/>
    </row>
    <row r="8437" spans="6:6" outlineLevel="1">
      <c r="F8437"/>
    </row>
    <row r="8438" spans="6:6" outlineLevel="1">
      <c r="F8438"/>
    </row>
    <row r="8439" spans="6:6" outlineLevel="1">
      <c r="F8439"/>
    </row>
    <row r="8440" spans="6:6" outlineLevel="1">
      <c r="F8440"/>
    </row>
    <row r="8441" spans="6:6" outlineLevel="1">
      <c r="F8441"/>
    </row>
    <row r="8442" spans="6:6" outlineLevel="1">
      <c r="F8442"/>
    </row>
    <row r="8443" spans="6:6" outlineLevel="1">
      <c r="F8443"/>
    </row>
    <row r="8444" spans="6:6" outlineLevel="1">
      <c r="F8444"/>
    </row>
    <row r="8445" spans="6:6" outlineLevel="1">
      <c r="F8445"/>
    </row>
    <row r="8446" spans="6:6" outlineLevel="1">
      <c r="F8446"/>
    </row>
    <row r="8447" spans="6:6" outlineLevel="1">
      <c r="F8447"/>
    </row>
    <row r="8448" spans="6:6" outlineLevel="1">
      <c r="F8448"/>
    </row>
    <row r="8449" spans="6:6" outlineLevel="1">
      <c r="F8449"/>
    </row>
    <row r="8450" spans="6:6" outlineLevel="1">
      <c r="F8450"/>
    </row>
    <row r="8451" spans="6:6" outlineLevel="1">
      <c r="F8451"/>
    </row>
    <row r="8452" spans="6:6" outlineLevel="1">
      <c r="F8452"/>
    </row>
    <row r="8453" spans="6:6" outlineLevel="1">
      <c r="F8453"/>
    </row>
    <row r="8454" spans="6:6" outlineLevel="1">
      <c r="F8454"/>
    </row>
    <row r="8455" spans="6:6" outlineLevel="1">
      <c r="F8455"/>
    </row>
    <row r="8456" spans="6:6" outlineLevel="1">
      <c r="F8456"/>
    </row>
    <row r="8457" spans="6:6" outlineLevel="1">
      <c r="F8457"/>
    </row>
    <row r="8458" spans="6:6" outlineLevel="1">
      <c r="F8458"/>
    </row>
    <row r="8459" spans="6:6" outlineLevel="1">
      <c r="F8459"/>
    </row>
    <row r="8460" spans="6:6" outlineLevel="1">
      <c r="F8460"/>
    </row>
    <row r="8461" spans="6:6" outlineLevel="1">
      <c r="F8461"/>
    </row>
    <row r="8462" spans="6:6" outlineLevel="1">
      <c r="F8462"/>
    </row>
    <row r="8463" spans="6:6" outlineLevel="1">
      <c r="F8463"/>
    </row>
    <row r="8464" spans="6:6" outlineLevel="1">
      <c r="F8464"/>
    </row>
    <row r="8465" spans="6:6" outlineLevel="1">
      <c r="F8465"/>
    </row>
    <row r="8466" spans="6:6" outlineLevel="1">
      <c r="F8466"/>
    </row>
    <row r="8467" spans="6:6" outlineLevel="1">
      <c r="F8467"/>
    </row>
    <row r="8468" spans="6:6" outlineLevel="1">
      <c r="F8468"/>
    </row>
    <row r="8469" spans="6:6" outlineLevel="1">
      <c r="F8469"/>
    </row>
    <row r="8470" spans="6:6" outlineLevel="1">
      <c r="F8470"/>
    </row>
    <row r="8471" spans="6:6" outlineLevel="1">
      <c r="F8471"/>
    </row>
    <row r="8472" spans="6:6" outlineLevel="1">
      <c r="F8472"/>
    </row>
    <row r="8473" spans="6:6" outlineLevel="1">
      <c r="F8473"/>
    </row>
    <row r="8474" spans="6:6" outlineLevel="1">
      <c r="F8474"/>
    </row>
    <row r="8475" spans="6:6" outlineLevel="1">
      <c r="F8475"/>
    </row>
    <row r="8476" spans="6:6" outlineLevel="1">
      <c r="F8476"/>
    </row>
    <row r="8477" spans="6:6" outlineLevel="1">
      <c r="F8477"/>
    </row>
    <row r="8478" spans="6:6" outlineLevel="1">
      <c r="F8478"/>
    </row>
    <row r="8479" spans="6:6" outlineLevel="1">
      <c r="F8479"/>
    </row>
    <row r="8480" spans="6:6" outlineLevel="1">
      <c r="F8480"/>
    </row>
    <row r="8481" spans="6:6" outlineLevel="1">
      <c r="F8481"/>
    </row>
    <row r="8482" spans="6:6" outlineLevel="1">
      <c r="F8482"/>
    </row>
    <row r="8483" spans="6:6" outlineLevel="1">
      <c r="F8483"/>
    </row>
    <row r="8484" spans="6:6" outlineLevel="1">
      <c r="F8484"/>
    </row>
    <row r="8485" spans="6:6" outlineLevel="1">
      <c r="F8485"/>
    </row>
    <row r="8486" spans="6:6" outlineLevel="1">
      <c r="F8486"/>
    </row>
    <row r="8487" spans="6:6" outlineLevel="1">
      <c r="F8487"/>
    </row>
    <row r="8488" spans="6:6" outlineLevel="1">
      <c r="F8488"/>
    </row>
    <row r="8489" spans="6:6">
      <c r="F8489"/>
    </row>
    <row r="8490" spans="6:6" outlineLevel="1">
      <c r="F8490"/>
    </row>
    <row r="8491" spans="6:6" outlineLevel="1">
      <c r="F8491"/>
    </row>
    <row r="8492" spans="6:6" outlineLevel="1">
      <c r="F8492"/>
    </row>
    <row r="8493" spans="6:6" outlineLevel="1">
      <c r="F8493"/>
    </row>
    <row r="8494" spans="6:6" outlineLevel="1">
      <c r="F8494"/>
    </row>
    <row r="8495" spans="6:6" outlineLevel="1">
      <c r="F8495"/>
    </row>
    <row r="8496" spans="6:6" outlineLevel="1">
      <c r="F8496"/>
    </row>
    <row r="8497" spans="6:6" outlineLevel="1">
      <c r="F8497"/>
    </row>
    <row r="8498" spans="6:6" outlineLevel="1">
      <c r="F8498"/>
    </row>
    <row r="8499" spans="6:6" outlineLevel="1">
      <c r="F8499"/>
    </row>
    <row r="8500" spans="6:6" outlineLevel="1">
      <c r="F8500"/>
    </row>
    <row r="8501" spans="6:6" outlineLevel="1">
      <c r="F8501"/>
    </row>
    <row r="8502" spans="6:6" outlineLevel="1">
      <c r="F8502"/>
    </row>
    <row r="8503" spans="6:6" outlineLevel="1">
      <c r="F8503"/>
    </row>
    <row r="8504" spans="6:6" outlineLevel="1">
      <c r="F8504"/>
    </row>
    <row r="8505" spans="6:6" outlineLevel="1">
      <c r="F8505"/>
    </row>
    <row r="8506" spans="6:6" outlineLevel="1">
      <c r="F8506"/>
    </row>
    <row r="8507" spans="6:6" outlineLevel="1">
      <c r="F8507"/>
    </row>
    <row r="8508" spans="6:6" outlineLevel="1">
      <c r="F8508"/>
    </row>
    <row r="8509" spans="6:6" outlineLevel="1">
      <c r="F8509"/>
    </row>
    <row r="8510" spans="6:6" outlineLevel="1">
      <c r="F8510"/>
    </row>
    <row r="8511" spans="6:6" outlineLevel="1">
      <c r="F8511"/>
    </row>
    <row r="8512" spans="6:6" outlineLevel="1">
      <c r="F8512"/>
    </row>
    <row r="8513" spans="6:6" outlineLevel="1">
      <c r="F8513"/>
    </row>
    <row r="8514" spans="6:6" outlineLevel="1">
      <c r="F8514"/>
    </row>
    <row r="8515" spans="6:6" outlineLevel="1">
      <c r="F8515"/>
    </row>
    <row r="8516" spans="6:6" outlineLevel="1">
      <c r="F8516"/>
    </row>
    <row r="8517" spans="6:6" outlineLevel="1">
      <c r="F8517"/>
    </row>
    <row r="8518" spans="6:6" outlineLevel="1">
      <c r="F8518"/>
    </row>
    <row r="8519" spans="6:6" outlineLevel="1">
      <c r="F8519"/>
    </row>
    <row r="8520" spans="6:6" outlineLevel="1">
      <c r="F8520"/>
    </row>
    <row r="8521" spans="6:6" outlineLevel="1">
      <c r="F8521"/>
    </row>
    <row r="8522" spans="6:6" outlineLevel="1">
      <c r="F8522"/>
    </row>
    <row r="8523" spans="6:6" outlineLevel="1">
      <c r="F8523"/>
    </row>
    <row r="8524" spans="6:6" outlineLevel="1">
      <c r="F8524"/>
    </row>
    <row r="8525" spans="6:6" outlineLevel="1">
      <c r="F8525"/>
    </row>
    <row r="8526" spans="6:6" outlineLevel="1">
      <c r="F8526"/>
    </row>
    <row r="8527" spans="6:6" outlineLevel="1">
      <c r="F8527"/>
    </row>
    <row r="8528" spans="6:6" outlineLevel="1">
      <c r="F8528"/>
    </row>
    <row r="8529" spans="6:6" outlineLevel="1">
      <c r="F8529"/>
    </row>
    <row r="8530" spans="6:6" outlineLevel="1">
      <c r="F8530"/>
    </row>
    <row r="8531" spans="6:6" outlineLevel="1">
      <c r="F8531"/>
    </row>
    <row r="8532" spans="6:6" outlineLevel="1">
      <c r="F8532"/>
    </row>
    <row r="8533" spans="6:6" outlineLevel="1">
      <c r="F8533"/>
    </row>
    <row r="8534" spans="6:6" outlineLevel="1">
      <c r="F8534"/>
    </row>
    <row r="8535" spans="6:6" outlineLevel="1">
      <c r="F8535"/>
    </row>
    <row r="8536" spans="6:6" outlineLevel="1">
      <c r="F8536"/>
    </row>
    <row r="8537" spans="6:6" outlineLevel="1">
      <c r="F8537"/>
    </row>
    <row r="8538" spans="6:6" outlineLevel="1">
      <c r="F8538"/>
    </row>
    <row r="8539" spans="6:6" outlineLevel="1">
      <c r="F8539"/>
    </row>
    <row r="8540" spans="6:6" outlineLevel="1">
      <c r="F8540"/>
    </row>
    <row r="8541" spans="6:6" outlineLevel="1">
      <c r="F8541"/>
    </row>
    <row r="8542" spans="6:6" outlineLevel="1">
      <c r="F8542"/>
    </row>
    <row r="8543" spans="6:6" outlineLevel="1">
      <c r="F8543"/>
    </row>
    <row r="8544" spans="6:6" outlineLevel="1">
      <c r="F8544"/>
    </row>
    <row r="8545" spans="6:6" outlineLevel="1">
      <c r="F8545"/>
    </row>
    <row r="8546" spans="6:6" outlineLevel="1">
      <c r="F8546"/>
    </row>
    <row r="8547" spans="6:6" outlineLevel="1">
      <c r="F8547"/>
    </row>
    <row r="8548" spans="6:6" outlineLevel="1">
      <c r="F8548"/>
    </row>
    <row r="8549" spans="6:6" outlineLevel="1">
      <c r="F8549"/>
    </row>
    <row r="8550" spans="6:6" outlineLevel="1">
      <c r="F8550"/>
    </row>
    <row r="8551" spans="6:6" outlineLevel="1">
      <c r="F8551"/>
    </row>
    <row r="8552" spans="6:6" outlineLevel="1">
      <c r="F8552"/>
    </row>
    <row r="8553" spans="6:6" outlineLevel="1">
      <c r="F8553"/>
    </row>
    <row r="8554" spans="6:6" outlineLevel="1">
      <c r="F8554"/>
    </row>
    <row r="8555" spans="6:6" outlineLevel="1">
      <c r="F8555"/>
    </row>
    <row r="8556" spans="6:6" outlineLevel="1">
      <c r="F8556"/>
    </row>
    <row r="8557" spans="6:6" outlineLevel="1">
      <c r="F8557"/>
    </row>
    <row r="8558" spans="6:6" outlineLevel="1">
      <c r="F8558"/>
    </row>
    <row r="8559" spans="6:6" outlineLevel="1">
      <c r="F8559"/>
    </row>
    <row r="8560" spans="6:6" outlineLevel="1">
      <c r="F8560"/>
    </row>
    <row r="8561" spans="6:6" outlineLevel="1">
      <c r="F8561"/>
    </row>
    <row r="8562" spans="6:6" outlineLevel="1">
      <c r="F8562"/>
    </row>
    <row r="8563" spans="6:6" outlineLevel="1">
      <c r="F8563"/>
    </row>
    <row r="8564" spans="6:6" outlineLevel="1">
      <c r="F8564"/>
    </row>
    <row r="8565" spans="6:6" outlineLevel="1">
      <c r="F8565"/>
    </row>
    <row r="8566" spans="6:6" outlineLevel="1">
      <c r="F8566"/>
    </row>
    <row r="8567" spans="6:6" outlineLevel="1">
      <c r="F8567"/>
    </row>
    <row r="8568" spans="6:6" outlineLevel="1">
      <c r="F8568"/>
    </row>
    <row r="8569" spans="6:6" outlineLevel="1">
      <c r="F8569"/>
    </row>
    <row r="8570" spans="6:6" outlineLevel="1">
      <c r="F8570"/>
    </row>
    <row r="8571" spans="6:6" outlineLevel="1">
      <c r="F8571"/>
    </row>
    <row r="8572" spans="6:6" outlineLevel="1">
      <c r="F8572"/>
    </row>
    <row r="8573" spans="6:6" outlineLevel="1">
      <c r="F8573"/>
    </row>
    <row r="8574" spans="6:6" outlineLevel="1">
      <c r="F8574"/>
    </row>
    <row r="8575" spans="6:6" outlineLevel="1">
      <c r="F8575"/>
    </row>
    <row r="8576" spans="6:6" outlineLevel="1">
      <c r="F8576"/>
    </row>
    <row r="8577" spans="6:6" outlineLevel="1">
      <c r="F8577"/>
    </row>
    <row r="8578" spans="6:6" outlineLevel="1">
      <c r="F8578"/>
    </row>
    <row r="8579" spans="6:6" outlineLevel="1">
      <c r="F8579"/>
    </row>
    <row r="8580" spans="6:6" outlineLevel="1">
      <c r="F8580"/>
    </row>
    <row r="8581" spans="6:6" outlineLevel="1">
      <c r="F8581"/>
    </row>
    <row r="8582" spans="6:6" outlineLevel="1">
      <c r="F8582"/>
    </row>
    <row r="8583" spans="6:6" outlineLevel="1">
      <c r="F8583"/>
    </row>
    <row r="8584" spans="6:6" outlineLevel="1">
      <c r="F8584"/>
    </row>
    <row r="8585" spans="6:6" outlineLevel="1">
      <c r="F8585"/>
    </row>
    <row r="8586" spans="6:6" outlineLevel="1">
      <c r="F8586"/>
    </row>
    <row r="8587" spans="6:6" outlineLevel="1">
      <c r="F8587"/>
    </row>
    <row r="8588" spans="6:6" outlineLevel="1">
      <c r="F8588"/>
    </row>
    <row r="8589" spans="6:6">
      <c r="F8589"/>
    </row>
    <row r="8590" spans="6:6" outlineLevel="1">
      <c r="F8590"/>
    </row>
    <row r="8591" spans="6:6" outlineLevel="1">
      <c r="F8591"/>
    </row>
    <row r="8592" spans="6:6" outlineLevel="1">
      <c r="F8592"/>
    </row>
    <row r="8593" spans="6:6" outlineLevel="1">
      <c r="F8593"/>
    </row>
    <row r="8594" spans="6:6" outlineLevel="1">
      <c r="F8594"/>
    </row>
    <row r="8595" spans="6:6" outlineLevel="1">
      <c r="F8595"/>
    </row>
    <row r="8596" spans="6:6" outlineLevel="1">
      <c r="F8596"/>
    </row>
    <row r="8597" spans="6:6" outlineLevel="1">
      <c r="F8597"/>
    </row>
    <row r="8598" spans="6:6" outlineLevel="1">
      <c r="F8598"/>
    </row>
    <row r="8599" spans="6:6" outlineLevel="1">
      <c r="F8599"/>
    </row>
    <row r="8600" spans="6:6" outlineLevel="1">
      <c r="F8600"/>
    </row>
    <row r="8601" spans="6:6" outlineLevel="1">
      <c r="F8601"/>
    </row>
    <row r="8602" spans="6:6" outlineLevel="1">
      <c r="F8602"/>
    </row>
    <row r="8603" spans="6:6" outlineLevel="1">
      <c r="F8603"/>
    </row>
    <row r="8604" spans="6:6" outlineLevel="1">
      <c r="F8604"/>
    </row>
    <row r="8605" spans="6:6" outlineLevel="1">
      <c r="F8605"/>
    </row>
    <row r="8606" spans="6:6" outlineLevel="1">
      <c r="F8606"/>
    </row>
    <row r="8607" spans="6:6" outlineLevel="1">
      <c r="F8607"/>
    </row>
    <row r="8608" spans="6:6" outlineLevel="1">
      <c r="F8608"/>
    </row>
    <row r="8609" spans="6:6" outlineLevel="1">
      <c r="F8609"/>
    </row>
    <row r="8610" spans="6:6" outlineLevel="1">
      <c r="F8610"/>
    </row>
    <row r="8611" spans="6:6" outlineLevel="1">
      <c r="F8611"/>
    </row>
    <row r="8612" spans="6:6" outlineLevel="1">
      <c r="F8612"/>
    </row>
    <row r="8613" spans="6:6" outlineLevel="1">
      <c r="F8613"/>
    </row>
    <row r="8614" spans="6:6" outlineLevel="1">
      <c r="F8614"/>
    </row>
    <row r="8615" spans="6:6" outlineLevel="1">
      <c r="F8615"/>
    </row>
    <row r="8616" spans="6:6" outlineLevel="1">
      <c r="F8616"/>
    </row>
    <row r="8617" spans="6:6" outlineLevel="1">
      <c r="F8617"/>
    </row>
    <row r="8618" spans="6:6" outlineLevel="1">
      <c r="F8618"/>
    </row>
    <row r="8619" spans="6:6" outlineLevel="1">
      <c r="F8619"/>
    </row>
    <row r="8620" spans="6:6" outlineLevel="1">
      <c r="F8620"/>
    </row>
    <row r="8621" spans="6:6" outlineLevel="1">
      <c r="F8621"/>
    </row>
    <row r="8622" spans="6:6" outlineLevel="1">
      <c r="F8622"/>
    </row>
    <row r="8623" spans="6:6" outlineLevel="1">
      <c r="F8623"/>
    </row>
    <row r="8624" spans="6:6" outlineLevel="1">
      <c r="F8624"/>
    </row>
    <row r="8625" spans="6:6" outlineLevel="1">
      <c r="F8625"/>
    </row>
    <row r="8626" spans="6:6" outlineLevel="1">
      <c r="F8626"/>
    </row>
    <row r="8627" spans="6:6" outlineLevel="1">
      <c r="F8627"/>
    </row>
    <row r="8628" spans="6:6" outlineLevel="1">
      <c r="F8628"/>
    </row>
    <row r="8629" spans="6:6" outlineLevel="1">
      <c r="F8629"/>
    </row>
    <row r="8630" spans="6:6" outlineLevel="1">
      <c r="F8630"/>
    </row>
    <row r="8631" spans="6:6" outlineLevel="1">
      <c r="F8631"/>
    </row>
    <row r="8632" spans="6:6" outlineLevel="1">
      <c r="F8632"/>
    </row>
    <row r="8633" spans="6:6" outlineLevel="1">
      <c r="F8633"/>
    </row>
    <row r="8634" spans="6:6" outlineLevel="1">
      <c r="F8634"/>
    </row>
    <row r="8635" spans="6:6" outlineLevel="1">
      <c r="F8635"/>
    </row>
    <row r="8636" spans="6:6" outlineLevel="1">
      <c r="F8636"/>
    </row>
    <row r="8637" spans="6:6" outlineLevel="1">
      <c r="F8637"/>
    </row>
    <row r="8638" spans="6:6" outlineLevel="1">
      <c r="F8638"/>
    </row>
    <row r="8639" spans="6:6" outlineLevel="1">
      <c r="F8639"/>
    </row>
    <row r="8640" spans="6:6" outlineLevel="1">
      <c r="F8640"/>
    </row>
    <row r="8641" spans="6:6" outlineLevel="1">
      <c r="F8641"/>
    </row>
    <row r="8642" spans="6:6" outlineLevel="1">
      <c r="F8642"/>
    </row>
    <row r="8643" spans="6:6" outlineLevel="1">
      <c r="F8643"/>
    </row>
    <row r="8644" spans="6:6" outlineLevel="1">
      <c r="F8644"/>
    </row>
    <row r="8645" spans="6:6" outlineLevel="1">
      <c r="F8645"/>
    </row>
    <row r="8646" spans="6:6" outlineLevel="1">
      <c r="F8646"/>
    </row>
    <row r="8647" spans="6:6" outlineLevel="1">
      <c r="F8647"/>
    </row>
    <row r="8648" spans="6:6" outlineLevel="1">
      <c r="F8648"/>
    </row>
    <row r="8649" spans="6:6" outlineLevel="1">
      <c r="F8649"/>
    </row>
    <row r="8650" spans="6:6" outlineLevel="1">
      <c r="F8650"/>
    </row>
    <row r="8651" spans="6:6" outlineLevel="1">
      <c r="F8651"/>
    </row>
    <row r="8652" spans="6:6" outlineLevel="1">
      <c r="F8652"/>
    </row>
    <row r="8653" spans="6:6" outlineLevel="1">
      <c r="F8653"/>
    </row>
    <row r="8654" spans="6:6" outlineLevel="1">
      <c r="F8654"/>
    </row>
    <row r="8655" spans="6:6" outlineLevel="1">
      <c r="F8655"/>
    </row>
    <row r="8656" spans="6:6" outlineLevel="1">
      <c r="F8656"/>
    </row>
    <row r="8657" spans="6:6" outlineLevel="1">
      <c r="F8657"/>
    </row>
    <row r="8658" spans="6:6" outlineLevel="1">
      <c r="F8658"/>
    </row>
    <row r="8659" spans="6:6" outlineLevel="1">
      <c r="F8659"/>
    </row>
    <row r="8660" spans="6:6" outlineLevel="1">
      <c r="F8660"/>
    </row>
    <row r="8661" spans="6:6" outlineLevel="1">
      <c r="F8661"/>
    </row>
    <row r="8662" spans="6:6" outlineLevel="1">
      <c r="F8662"/>
    </row>
    <row r="8663" spans="6:6" outlineLevel="1">
      <c r="F8663"/>
    </row>
    <row r="8664" spans="6:6" outlineLevel="1">
      <c r="F8664"/>
    </row>
    <row r="8665" spans="6:6" outlineLevel="1">
      <c r="F8665"/>
    </row>
    <row r="8666" spans="6:6" outlineLevel="1">
      <c r="F8666"/>
    </row>
    <row r="8667" spans="6:6" outlineLevel="1">
      <c r="F8667"/>
    </row>
    <row r="8668" spans="6:6" outlineLevel="1">
      <c r="F8668"/>
    </row>
    <row r="8669" spans="6:6" outlineLevel="1">
      <c r="F8669"/>
    </row>
    <row r="8670" spans="6:6" outlineLevel="1">
      <c r="F8670"/>
    </row>
    <row r="8671" spans="6:6" outlineLevel="1">
      <c r="F8671"/>
    </row>
    <row r="8672" spans="6:6" outlineLevel="1">
      <c r="F8672"/>
    </row>
    <row r="8673" spans="6:6" outlineLevel="1">
      <c r="F8673"/>
    </row>
    <row r="8674" spans="6:6" outlineLevel="1">
      <c r="F8674"/>
    </row>
    <row r="8675" spans="6:6" outlineLevel="1">
      <c r="F8675"/>
    </row>
    <row r="8676" spans="6:6" outlineLevel="1">
      <c r="F8676"/>
    </row>
    <row r="8677" spans="6:6" outlineLevel="1">
      <c r="F8677"/>
    </row>
    <row r="8678" spans="6:6" outlineLevel="1">
      <c r="F8678"/>
    </row>
    <row r="8679" spans="6:6" outlineLevel="1">
      <c r="F8679"/>
    </row>
    <row r="8680" spans="6:6" outlineLevel="1">
      <c r="F8680"/>
    </row>
    <row r="8681" spans="6:6" outlineLevel="1">
      <c r="F8681"/>
    </row>
    <row r="8682" spans="6:6" outlineLevel="1">
      <c r="F8682"/>
    </row>
    <row r="8683" spans="6:6" outlineLevel="1">
      <c r="F8683"/>
    </row>
    <row r="8684" spans="6:6" outlineLevel="1">
      <c r="F8684"/>
    </row>
    <row r="8685" spans="6:6" outlineLevel="1">
      <c r="F8685"/>
    </row>
    <row r="8686" spans="6:6" outlineLevel="1">
      <c r="F8686"/>
    </row>
    <row r="8687" spans="6:6" outlineLevel="1">
      <c r="F8687"/>
    </row>
    <row r="8688" spans="6:6" outlineLevel="1">
      <c r="F8688"/>
    </row>
    <row r="8689" spans="6:6" outlineLevel="1">
      <c r="F8689"/>
    </row>
    <row r="8690" spans="6:6" outlineLevel="1">
      <c r="F8690"/>
    </row>
    <row r="8691" spans="6:6" outlineLevel="1">
      <c r="F8691"/>
    </row>
    <row r="8692" spans="6:6" outlineLevel="1">
      <c r="F8692"/>
    </row>
    <row r="8693" spans="6:6" outlineLevel="1">
      <c r="F8693"/>
    </row>
    <row r="8694" spans="6:6" outlineLevel="1">
      <c r="F8694"/>
    </row>
    <row r="8695" spans="6:6" outlineLevel="1">
      <c r="F8695"/>
    </row>
    <row r="8696" spans="6:6" outlineLevel="1">
      <c r="F8696"/>
    </row>
    <row r="8697" spans="6:6" outlineLevel="1">
      <c r="F8697"/>
    </row>
    <row r="8698" spans="6:6" outlineLevel="1">
      <c r="F8698"/>
    </row>
    <row r="8699" spans="6:6" outlineLevel="1">
      <c r="F8699"/>
    </row>
    <row r="8700" spans="6:6" outlineLevel="1">
      <c r="F8700"/>
    </row>
    <row r="8701" spans="6:6" outlineLevel="1">
      <c r="F8701"/>
    </row>
    <row r="8702" spans="6:6" outlineLevel="1">
      <c r="F8702"/>
    </row>
    <row r="8703" spans="6:6" outlineLevel="1">
      <c r="F8703"/>
    </row>
    <row r="8704" spans="6:6" outlineLevel="1">
      <c r="F8704"/>
    </row>
    <row r="8705" spans="6:6" outlineLevel="1">
      <c r="F8705"/>
    </row>
    <row r="8706" spans="6:6" outlineLevel="1">
      <c r="F8706"/>
    </row>
    <row r="8707" spans="6:6" outlineLevel="1">
      <c r="F8707"/>
    </row>
    <row r="8708" spans="6:6" outlineLevel="1">
      <c r="F8708"/>
    </row>
    <row r="8709" spans="6:6" outlineLevel="1">
      <c r="F8709"/>
    </row>
    <row r="8710" spans="6:6" outlineLevel="1">
      <c r="F8710"/>
    </row>
    <row r="8711" spans="6:6" outlineLevel="1">
      <c r="F8711"/>
    </row>
    <row r="8712" spans="6:6" outlineLevel="1">
      <c r="F8712"/>
    </row>
    <row r="8713" spans="6:6" outlineLevel="1">
      <c r="F8713"/>
    </row>
    <row r="8714" spans="6:6" outlineLevel="1">
      <c r="F8714"/>
    </row>
    <row r="8715" spans="6:6" outlineLevel="1">
      <c r="F8715"/>
    </row>
    <row r="8716" spans="6:6" outlineLevel="1">
      <c r="F8716"/>
    </row>
    <row r="8717" spans="6:6" outlineLevel="1">
      <c r="F8717"/>
    </row>
    <row r="8718" spans="6:6" outlineLevel="1">
      <c r="F8718"/>
    </row>
    <row r="8719" spans="6:6" outlineLevel="1">
      <c r="F8719"/>
    </row>
    <row r="8720" spans="6:6" outlineLevel="1">
      <c r="F8720"/>
    </row>
    <row r="8721" spans="6:6" outlineLevel="1">
      <c r="F8721"/>
    </row>
    <row r="8722" spans="6:6" outlineLevel="1">
      <c r="F8722"/>
    </row>
    <row r="8723" spans="6:6" outlineLevel="1">
      <c r="F8723"/>
    </row>
    <row r="8724" spans="6:6" outlineLevel="1">
      <c r="F8724"/>
    </row>
    <row r="8725" spans="6:6" outlineLevel="1">
      <c r="F8725"/>
    </row>
    <row r="8726" spans="6:6" outlineLevel="1">
      <c r="F8726"/>
    </row>
    <row r="8727" spans="6:6" outlineLevel="1">
      <c r="F8727"/>
    </row>
    <row r="8728" spans="6:6" outlineLevel="1">
      <c r="F8728"/>
    </row>
    <row r="8729" spans="6:6" outlineLevel="1">
      <c r="F8729"/>
    </row>
    <row r="8730" spans="6:6" outlineLevel="1">
      <c r="F8730"/>
    </row>
    <row r="8731" spans="6:6" outlineLevel="1">
      <c r="F8731"/>
    </row>
    <row r="8732" spans="6:6" outlineLevel="1">
      <c r="F8732"/>
    </row>
    <row r="8733" spans="6:6" outlineLevel="1">
      <c r="F8733"/>
    </row>
    <row r="8734" spans="6:6" outlineLevel="1">
      <c r="F8734"/>
    </row>
    <row r="8735" spans="6:6" outlineLevel="1">
      <c r="F8735"/>
    </row>
    <row r="8736" spans="6:6" outlineLevel="1">
      <c r="F8736"/>
    </row>
    <row r="8737" spans="6:6" outlineLevel="1">
      <c r="F8737"/>
    </row>
    <row r="8738" spans="6:6" outlineLevel="1">
      <c r="F8738"/>
    </row>
    <row r="8739" spans="6:6" outlineLevel="1">
      <c r="F8739"/>
    </row>
    <row r="8740" spans="6:6" outlineLevel="1">
      <c r="F8740"/>
    </row>
    <row r="8741" spans="6:6" outlineLevel="1">
      <c r="F8741"/>
    </row>
    <row r="8742" spans="6:6" outlineLevel="1">
      <c r="F8742"/>
    </row>
    <row r="8743" spans="6:6" outlineLevel="1">
      <c r="F8743"/>
    </row>
    <row r="8744" spans="6:6" outlineLevel="1">
      <c r="F8744"/>
    </row>
    <row r="8745" spans="6:6" outlineLevel="1">
      <c r="F8745"/>
    </row>
    <row r="8746" spans="6:6" outlineLevel="1">
      <c r="F8746"/>
    </row>
    <row r="8747" spans="6:6" outlineLevel="1">
      <c r="F8747"/>
    </row>
    <row r="8748" spans="6:6" outlineLevel="1">
      <c r="F8748"/>
    </row>
    <row r="8749" spans="6:6" outlineLevel="1">
      <c r="F8749"/>
    </row>
    <row r="8750" spans="6:6" outlineLevel="1">
      <c r="F8750"/>
    </row>
    <row r="8751" spans="6:6" outlineLevel="1">
      <c r="F8751"/>
    </row>
    <row r="8752" spans="6:6" outlineLevel="1">
      <c r="F8752"/>
    </row>
    <row r="8753" spans="6:6" outlineLevel="1">
      <c r="F8753"/>
    </row>
    <row r="8754" spans="6:6" outlineLevel="1">
      <c r="F8754"/>
    </row>
    <row r="8755" spans="6:6" outlineLevel="1">
      <c r="F8755"/>
    </row>
    <row r="8756" spans="6:6" outlineLevel="1">
      <c r="F8756"/>
    </row>
    <row r="8757" spans="6:6" outlineLevel="1">
      <c r="F8757"/>
    </row>
    <row r="8758" spans="6:6" outlineLevel="1">
      <c r="F8758"/>
    </row>
    <row r="8759" spans="6:6" outlineLevel="1">
      <c r="F8759"/>
    </row>
    <row r="8760" spans="6:6" outlineLevel="1">
      <c r="F8760"/>
    </row>
    <row r="8761" spans="6:6" outlineLevel="1">
      <c r="F8761"/>
    </row>
    <row r="8762" spans="6:6" outlineLevel="1">
      <c r="F8762"/>
    </row>
    <row r="8763" spans="6:6" outlineLevel="1">
      <c r="F8763"/>
    </row>
    <row r="8764" spans="6:6">
      <c r="F8764"/>
    </row>
    <row r="8765" spans="6:6" outlineLevel="1">
      <c r="F8765"/>
    </row>
    <row r="8766" spans="6:6" outlineLevel="1">
      <c r="F8766"/>
    </row>
    <row r="8767" spans="6:6" outlineLevel="1">
      <c r="F8767"/>
    </row>
    <row r="8768" spans="6:6" outlineLevel="1">
      <c r="F8768"/>
    </row>
    <row r="8769" spans="6:6" outlineLevel="1">
      <c r="F8769"/>
    </row>
    <row r="8770" spans="6:6" outlineLevel="1">
      <c r="F8770"/>
    </row>
    <row r="8771" spans="6:6" outlineLevel="1">
      <c r="F8771"/>
    </row>
    <row r="8772" spans="6:6" outlineLevel="1">
      <c r="F8772"/>
    </row>
    <row r="8773" spans="6:6" outlineLevel="1">
      <c r="F8773"/>
    </row>
    <row r="8774" spans="6:6" outlineLevel="1">
      <c r="F8774"/>
    </row>
    <row r="8775" spans="6:6" outlineLevel="1">
      <c r="F8775"/>
    </row>
    <row r="8776" spans="6:6" outlineLevel="1">
      <c r="F8776"/>
    </row>
    <row r="8777" spans="6:6" outlineLevel="1">
      <c r="F8777"/>
    </row>
    <row r="8778" spans="6:6" outlineLevel="1">
      <c r="F8778"/>
    </row>
    <row r="8779" spans="6:6" outlineLevel="1">
      <c r="F8779"/>
    </row>
    <row r="8780" spans="6:6" outlineLevel="1">
      <c r="F8780"/>
    </row>
    <row r="8781" spans="6:6" outlineLevel="1">
      <c r="F8781"/>
    </row>
    <row r="8782" spans="6:6" outlineLevel="1">
      <c r="F8782"/>
    </row>
    <row r="8783" spans="6:6" outlineLevel="1">
      <c r="F8783"/>
    </row>
    <row r="8784" spans="6:6" outlineLevel="1">
      <c r="F8784"/>
    </row>
    <row r="8785" spans="6:6" outlineLevel="1">
      <c r="F8785"/>
    </row>
    <row r="8786" spans="6:6" outlineLevel="1">
      <c r="F8786"/>
    </row>
    <row r="8787" spans="6:6" outlineLevel="1">
      <c r="F8787"/>
    </row>
    <row r="8788" spans="6:6" outlineLevel="1">
      <c r="F8788"/>
    </row>
    <row r="8789" spans="6:6" outlineLevel="1">
      <c r="F8789"/>
    </row>
    <row r="8790" spans="6:6" outlineLevel="1">
      <c r="F8790"/>
    </row>
    <row r="8791" spans="6:6" outlineLevel="1">
      <c r="F8791"/>
    </row>
    <row r="8792" spans="6:6" outlineLevel="1">
      <c r="F8792"/>
    </row>
    <row r="8793" spans="6:6" outlineLevel="1">
      <c r="F8793"/>
    </row>
    <row r="8794" spans="6:6" outlineLevel="1">
      <c r="F8794"/>
    </row>
    <row r="8795" spans="6:6" outlineLevel="1">
      <c r="F8795"/>
    </row>
    <row r="8796" spans="6:6" outlineLevel="1">
      <c r="F8796"/>
    </row>
    <row r="8797" spans="6:6" outlineLevel="1">
      <c r="F8797"/>
    </row>
    <row r="8798" spans="6:6" outlineLevel="1">
      <c r="F8798"/>
    </row>
    <row r="8799" spans="6:6" outlineLevel="1">
      <c r="F8799"/>
    </row>
    <row r="8800" spans="6:6" outlineLevel="1">
      <c r="F8800"/>
    </row>
    <row r="8801" spans="6:6" outlineLevel="1">
      <c r="F8801"/>
    </row>
    <row r="8802" spans="6:6" outlineLevel="1">
      <c r="F8802"/>
    </row>
    <row r="8803" spans="6:6" outlineLevel="1">
      <c r="F8803"/>
    </row>
    <row r="8804" spans="6:6" outlineLevel="1">
      <c r="F8804"/>
    </row>
    <row r="8805" spans="6:6" outlineLevel="1">
      <c r="F8805"/>
    </row>
    <row r="8806" spans="6:6" outlineLevel="1">
      <c r="F8806"/>
    </row>
    <row r="8807" spans="6:6" outlineLevel="1">
      <c r="F8807"/>
    </row>
    <row r="8808" spans="6:6" outlineLevel="1">
      <c r="F8808"/>
    </row>
    <row r="8809" spans="6:6" outlineLevel="1">
      <c r="F8809"/>
    </row>
    <row r="8810" spans="6:6" outlineLevel="1">
      <c r="F8810"/>
    </row>
    <row r="8811" spans="6:6" outlineLevel="1">
      <c r="F8811"/>
    </row>
    <row r="8812" spans="6:6" outlineLevel="1">
      <c r="F8812"/>
    </row>
    <row r="8813" spans="6:6" outlineLevel="1">
      <c r="F8813"/>
    </row>
    <row r="8814" spans="6:6" outlineLevel="1">
      <c r="F8814"/>
    </row>
    <row r="8815" spans="6:6" outlineLevel="1">
      <c r="F8815"/>
    </row>
    <row r="8816" spans="6:6" outlineLevel="1">
      <c r="F8816"/>
    </row>
    <row r="8817" spans="6:6" outlineLevel="1">
      <c r="F8817"/>
    </row>
    <row r="8818" spans="6:6" outlineLevel="1">
      <c r="F8818"/>
    </row>
    <row r="8819" spans="6:6" outlineLevel="1">
      <c r="F8819"/>
    </row>
    <row r="8820" spans="6:6" outlineLevel="1">
      <c r="F8820"/>
    </row>
    <row r="8821" spans="6:6" outlineLevel="1">
      <c r="F8821"/>
    </row>
    <row r="8822" spans="6:6" outlineLevel="1">
      <c r="F8822"/>
    </row>
    <row r="8823" spans="6:6" outlineLevel="1">
      <c r="F8823"/>
    </row>
    <row r="8824" spans="6:6" outlineLevel="1">
      <c r="F8824"/>
    </row>
    <row r="8825" spans="6:6" outlineLevel="1">
      <c r="F8825"/>
    </row>
    <row r="8826" spans="6:6" outlineLevel="1">
      <c r="F8826"/>
    </row>
    <row r="8827" spans="6:6" outlineLevel="1">
      <c r="F8827"/>
    </row>
    <row r="8828" spans="6:6" outlineLevel="1">
      <c r="F8828"/>
    </row>
    <row r="8829" spans="6:6" outlineLevel="1">
      <c r="F8829"/>
    </row>
    <row r="8830" spans="6:6" outlineLevel="1">
      <c r="F8830"/>
    </row>
    <row r="8831" spans="6:6" outlineLevel="1">
      <c r="F8831"/>
    </row>
    <row r="8832" spans="6:6" outlineLevel="1">
      <c r="F8832"/>
    </row>
    <row r="8833" spans="6:6" outlineLevel="1">
      <c r="F8833"/>
    </row>
    <row r="8834" spans="6:6" outlineLevel="1">
      <c r="F8834"/>
    </row>
    <row r="8835" spans="6:6" outlineLevel="1">
      <c r="F8835"/>
    </row>
    <row r="8836" spans="6:6" outlineLevel="1">
      <c r="F8836"/>
    </row>
    <row r="8837" spans="6:6" outlineLevel="1">
      <c r="F8837"/>
    </row>
    <row r="8838" spans="6:6">
      <c r="F8838"/>
    </row>
    <row r="8839" spans="6:6" outlineLevel="1">
      <c r="F8839"/>
    </row>
    <row r="8840" spans="6:6" outlineLevel="1">
      <c r="F8840"/>
    </row>
    <row r="8841" spans="6:6" outlineLevel="1">
      <c r="F8841"/>
    </row>
    <row r="8842" spans="6:6" outlineLevel="1">
      <c r="F8842"/>
    </row>
    <row r="8843" spans="6:6" outlineLevel="1">
      <c r="F8843"/>
    </row>
    <row r="8844" spans="6:6" outlineLevel="1">
      <c r="F8844"/>
    </row>
    <row r="8845" spans="6:6" outlineLevel="1">
      <c r="F8845"/>
    </row>
    <row r="8846" spans="6:6" outlineLevel="1">
      <c r="F8846"/>
    </row>
    <row r="8847" spans="6:6" outlineLevel="1">
      <c r="F8847"/>
    </row>
    <row r="8848" spans="6:6" outlineLevel="1">
      <c r="F8848"/>
    </row>
    <row r="8849" spans="6:6" outlineLevel="1">
      <c r="F8849"/>
    </row>
    <row r="8850" spans="6:6" outlineLevel="1">
      <c r="F8850"/>
    </row>
    <row r="8851" spans="6:6" outlineLevel="1">
      <c r="F8851"/>
    </row>
    <row r="8852" spans="6:6" outlineLevel="1">
      <c r="F8852"/>
    </row>
    <row r="8853" spans="6:6" outlineLevel="1">
      <c r="F8853"/>
    </row>
    <row r="8854" spans="6:6" outlineLevel="1">
      <c r="F8854"/>
    </row>
    <row r="8855" spans="6:6" outlineLevel="1">
      <c r="F8855"/>
    </row>
    <row r="8856" spans="6:6" outlineLevel="1">
      <c r="F8856"/>
    </row>
    <row r="8857" spans="6:6" outlineLevel="1">
      <c r="F8857"/>
    </row>
    <row r="8858" spans="6:6" outlineLevel="1">
      <c r="F8858"/>
    </row>
    <row r="8859" spans="6:6" outlineLevel="1">
      <c r="F8859"/>
    </row>
    <row r="8860" spans="6:6" outlineLevel="1">
      <c r="F8860"/>
    </row>
    <row r="8861" spans="6:6" outlineLevel="1">
      <c r="F8861"/>
    </row>
    <row r="8862" spans="6:6" outlineLevel="1">
      <c r="F8862"/>
    </row>
    <row r="8863" spans="6:6" outlineLevel="1">
      <c r="F8863"/>
    </row>
    <row r="8864" spans="6:6" outlineLevel="1">
      <c r="F8864"/>
    </row>
    <row r="8865" spans="6:6" outlineLevel="1">
      <c r="F8865"/>
    </row>
    <row r="8866" spans="6:6" outlineLevel="1">
      <c r="F8866"/>
    </row>
    <row r="8867" spans="6:6" outlineLevel="1">
      <c r="F8867"/>
    </row>
    <row r="8868" spans="6:6" outlineLevel="1">
      <c r="F8868"/>
    </row>
    <row r="8869" spans="6:6" outlineLevel="1">
      <c r="F8869"/>
    </row>
    <row r="8870" spans="6:6" outlineLevel="1">
      <c r="F8870"/>
    </row>
    <row r="8871" spans="6:6" outlineLevel="1">
      <c r="F8871"/>
    </row>
    <row r="8872" spans="6:6" outlineLevel="1">
      <c r="F8872"/>
    </row>
    <row r="8873" spans="6:6" outlineLevel="1">
      <c r="F8873"/>
    </row>
    <row r="8874" spans="6:6" outlineLevel="1">
      <c r="F8874"/>
    </row>
    <row r="8875" spans="6:6" outlineLevel="1">
      <c r="F8875"/>
    </row>
    <row r="8876" spans="6:6" outlineLevel="1">
      <c r="F8876"/>
    </row>
    <row r="8877" spans="6:6" outlineLevel="1">
      <c r="F8877"/>
    </row>
    <row r="8878" spans="6:6" outlineLevel="1">
      <c r="F8878"/>
    </row>
    <row r="8879" spans="6:6" outlineLevel="1">
      <c r="F8879"/>
    </row>
    <row r="8880" spans="6:6" outlineLevel="1">
      <c r="F8880"/>
    </row>
    <row r="8881" spans="6:6" outlineLevel="1">
      <c r="F8881"/>
    </row>
    <row r="8882" spans="6:6" outlineLevel="1">
      <c r="F8882"/>
    </row>
    <row r="8883" spans="6:6" outlineLevel="1">
      <c r="F8883"/>
    </row>
    <row r="8884" spans="6:6" outlineLevel="1">
      <c r="F8884"/>
    </row>
    <row r="8885" spans="6:6" outlineLevel="1">
      <c r="F8885"/>
    </row>
    <row r="8886" spans="6:6" outlineLevel="1">
      <c r="F8886"/>
    </row>
    <row r="8887" spans="6:6" outlineLevel="1">
      <c r="F8887"/>
    </row>
    <row r="8888" spans="6:6" outlineLevel="1">
      <c r="F8888"/>
    </row>
    <row r="8889" spans="6:6" outlineLevel="1">
      <c r="F8889"/>
    </row>
    <row r="8890" spans="6:6" outlineLevel="1">
      <c r="F8890"/>
    </row>
    <row r="8891" spans="6:6" outlineLevel="1">
      <c r="F8891"/>
    </row>
    <row r="8892" spans="6:6" outlineLevel="1">
      <c r="F8892"/>
    </row>
    <row r="8893" spans="6:6" outlineLevel="1">
      <c r="F8893"/>
    </row>
    <row r="8894" spans="6:6" outlineLevel="1">
      <c r="F8894"/>
    </row>
    <row r="8895" spans="6:6" outlineLevel="1">
      <c r="F8895"/>
    </row>
    <row r="8896" spans="6:6" outlineLevel="1">
      <c r="F8896"/>
    </row>
    <row r="8897" spans="6:6" outlineLevel="1">
      <c r="F8897"/>
    </row>
    <row r="8898" spans="6:6" outlineLevel="1">
      <c r="F8898"/>
    </row>
    <row r="8899" spans="6:6" outlineLevel="1">
      <c r="F8899"/>
    </row>
    <row r="8900" spans="6:6" outlineLevel="1">
      <c r="F8900"/>
    </row>
    <row r="8901" spans="6:6" outlineLevel="1">
      <c r="F8901"/>
    </row>
    <row r="8902" spans="6:6" outlineLevel="1">
      <c r="F8902"/>
    </row>
    <row r="8903" spans="6:6" outlineLevel="1">
      <c r="F8903"/>
    </row>
    <row r="8904" spans="6:6" outlineLevel="1">
      <c r="F8904"/>
    </row>
    <row r="8905" spans="6:6" outlineLevel="1">
      <c r="F8905"/>
    </row>
    <row r="8906" spans="6:6" outlineLevel="1">
      <c r="F8906"/>
    </row>
    <row r="8907" spans="6:6" outlineLevel="1">
      <c r="F8907"/>
    </row>
    <row r="8908" spans="6:6" outlineLevel="1">
      <c r="F8908"/>
    </row>
    <row r="8909" spans="6:6" outlineLevel="1">
      <c r="F8909"/>
    </row>
    <row r="8910" spans="6:6" outlineLevel="1">
      <c r="F8910"/>
    </row>
    <row r="8911" spans="6:6" outlineLevel="1">
      <c r="F8911"/>
    </row>
    <row r="8912" spans="6:6" outlineLevel="1">
      <c r="F8912"/>
    </row>
    <row r="8913" spans="6:6" outlineLevel="1">
      <c r="F8913"/>
    </row>
    <row r="8914" spans="6:6" outlineLevel="1">
      <c r="F8914"/>
    </row>
    <row r="8915" spans="6:6" outlineLevel="1">
      <c r="F8915"/>
    </row>
    <row r="8916" spans="6:6" outlineLevel="1">
      <c r="F8916"/>
    </row>
    <row r="8917" spans="6:6" outlineLevel="1">
      <c r="F8917"/>
    </row>
    <row r="8918" spans="6:6" outlineLevel="1">
      <c r="F8918"/>
    </row>
    <row r="8919" spans="6:6" outlineLevel="1">
      <c r="F8919"/>
    </row>
    <row r="8920" spans="6:6" outlineLevel="1">
      <c r="F8920"/>
    </row>
    <row r="8921" spans="6:6" outlineLevel="1">
      <c r="F8921"/>
    </row>
    <row r="8922" spans="6:6" outlineLevel="1">
      <c r="F8922"/>
    </row>
    <row r="8923" spans="6:6" outlineLevel="1">
      <c r="F8923"/>
    </row>
    <row r="8924" spans="6:6" outlineLevel="1">
      <c r="F8924"/>
    </row>
    <row r="8925" spans="6:6" outlineLevel="1">
      <c r="F8925"/>
    </row>
    <row r="8926" spans="6:6" outlineLevel="1">
      <c r="F8926"/>
    </row>
    <row r="8927" spans="6:6" outlineLevel="1">
      <c r="F8927"/>
    </row>
    <row r="8928" spans="6:6" outlineLevel="1">
      <c r="F8928"/>
    </row>
    <row r="8929" spans="6:6" outlineLevel="1">
      <c r="F8929"/>
    </row>
    <row r="8930" spans="6:6" outlineLevel="1">
      <c r="F8930"/>
    </row>
    <row r="8931" spans="6:6" outlineLevel="1">
      <c r="F8931"/>
    </row>
    <row r="8932" spans="6:6" outlineLevel="1">
      <c r="F8932"/>
    </row>
    <row r="8933" spans="6:6" outlineLevel="1">
      <c r="F8933"/>
    </row>
    <row r="8934" spans="6:6" outlineLevel="1">
      <c r="F8934"/>
    </row>
    <row r="8935" spans="6:6" outlineLevel="1">
      <c r="F8935"/>
    </row>
    <row r="8936" spans="6:6" outlineLevel="1">
      <c r="F8936"/>
    </row>
    <row r="8937" spans="6:6" outlineLevel="1">
      <c r="F8937"/>
    </row>
    <row r="8938" spans="6:6" outlineLevel="1">
      <c r="F8938"/>
    </row>
    <row r="8939" spans="6:6" outlineLevel="1">
      <c r="F8939"/>
    </row>
    <row r="8940" spans="6:6" outlineLevel="1">
      <c r="F8940"/>
    </row>
    <row r="8941" spans="6:6" outlineLevel="1">
      <c r="F8941"/>
    </row>
    <row r="8942" spans="6:6" outlineLevel="1">
      <c r="F8942"/>
    </row>
    <row r="8943" spans="6:6" outlineLevel="1">
      <c r="F8943"/>
    </row>
    <row r="8944" spans="6:6" outlineLevel="1">
      <c r="F8944"/>
    </row>
    <row r="8945" spans="6:6" outlineLevel="1">
      <c r="F8945"/>
    </row>
    <row r="8946" spans="6:6" outlineLevel="1">
      <c r="F8946"/>
    </row>
    <row r="8947" spans="6:6" outlineLevel="1">
      <c r="F8947"/>
    </row>
    <row r="8948" spans="6:6" outlineLevel="1">
      <c r="F8948"/>
    </row>
    <row r="8949" spans="6:6" outlineLevel="1">
      <c r="F8949"/>
    </row>
    <row r="8950" spans="6:6" outlineLevel="1">
      <c r="F8950"/>
    </row>
    <row r="8951" spans="6:6" outlineLevel="1">
      <c r="F8951"/>
    </row>
    <row r="8952" spans="6:6" outlineLevel="1">
      <c r="F8952"/>
    </row>
    <row r="8953" spans="6:6" outlineLevel="1">
      <c r="F8953"/>
    </row>
    <row r="8954" spans="6:6" outlineLevel="1">
      <c r="F8954"/>
    </row>
    <row r="8955" spans="6:6" outlineLevel="1">
      <c r="F8955"/>
    </row>
    <row r="8956" spans="6:6" outlineLevel="1">
      <c r="F8956"/>
    </row>
    <row r="8957" spans="6:6" outlineLevel="1">
      <c r="F8957"/>
    </row>
    <row r="8958" spans="6:6" outlineLevel="1">
      <c r="F8958"/>
    </row>
    <row r="8959" spans="6:6" outlineLevel="1">
      <c r="F8959"/>
    </row>
    <row r="8960" spans="6:6" outlineLevel="1">
      <c r="F8960"/>
    </row>
    <row r="8961" spans="6:6" outlineLevel="1">
      <c r="F8961"/>
    </row>
    <row r="8962" spans="6:6" outlineLevel="1">
      <c r="F8962"/>
    </row>
    <row r="8963" spans="6:6" outlineLevel="1">
      <c r="F8963"/>
    </row>
    <row r="8964" spans="6:6" outlineLevel="1">
      <c r="F8964"/>
    </row>
    <row r="8965" spans="6:6" outlineLevel="1">
      <c r="F8965"/>
    </row>
    <row r="8966" spans="6:6" outlineLevel="1">
      <c r="F8966"/>
    </row>
    <row r="8967" spans="6:6" outlineLevel="1">
      <c r="F8967"/>
    </row>
    <row r="8968" spans="6:6" outlineLevel="1">
      <c r="F8968"/>
    </row>
    <row r="8969" spans="6:6" outlineLevel="1">
      <c r="F8969"/>
    </row>
    <row r="8970" spans="6:6" outlineLevel="1">
      <c r="F8970"/>
    </row>
    <row r="8971" spans="6:6" outlineLevel="1">
      <c r="F8971"/>
    </row>
    <row r="8972" spans="6:6" outlineLevel="1">
      <c r="F8972"/>
    </row>
    <row r="8973" spans="6:6" outlineLevel="1">
      <c r="F8973"/>
    </row>
    <row r="8974" spans="6:6" outlineLevel="1">
      <c r="F8974"/>
    </row>
    <row r="8975" spans="6:6" outlineLevel="1">
      <c r="F8975"/>
    </row>
    <row r="8976" spans="6:6" outlineLevel="1">
      <c r="F8976"/>
    </row>
    <row r="8977" spans="6:6" outlineLevel="1">
      <c r="F8977"/>
    </row>
    <row r="8978" spans="6:6" outlineLevel="1">
      <c r="F8978"/>
    </row>
    <row r="8979" spans="6:6" outlineLevel="1">
      <c r="F8979"/>
    </row>
    <row r="8980" spans="6:6" outlineLevel="1">
      <c r="F8980"/>
    </row>
    <row r="8981" spans="6:6" outlineLevel="1">
      <c r="F8981"/>
    </row>
    <row r="8982" spans="6:6" outlineLevel="1">
      <c r="F8982"/>
    </row>
    <row r="8983" spans="6:6" outlineLevel="1">
      <c r="F8983"/>
    </row>
    <row r="8984" spans="6:6" outlineLevel="1">
      <c r="F8984"/>
    </row>
    <row r="8985" spans="6:6" outlineLevel="1">
      <c r="F8985"/>
    </row>
    <row r="8986" spans="6:6" outlineLevel="1">
      <c r="F8986"/>
    </row>
    <row r="8987" spans="6:6" outlineLevel="1">
      <c r="F8987"/>
    </row>
    <row r="8988" spans="6:6" outlineLevel="1">
      <c r="F8988"/>
    </row>
    <row r="8989" spans="6:6" outlineLevel="1">
      <c r="F8989"/>
    </row>
    <row r="8990" spans="6:6" outlineLevel="1">
      <c r="F8990"/>
    </row>
    <row r="8991" spans="6:6" outlineLevel="1">
      <c r="F8991"/>
    </row>
    <row r="8992" spans="6:6" outlineLevel="1">
      <c r="F8992"/>
    </row>
    <row r="8993" spans="6:6" outlineLevel="1">
      <c r="F8993"/>
    </row>
    <row r="8994" spans="6:6" outlineLevel="1">
      <c r="F8994"/>
    </row>
    <row r="8995" spans="6:6" outlineLevel="1">
      <c r="F8995"/>
    </row>
    <row r="8996" spans="6:6" outlineLevel="1">
      <c r="F8996"/>
    </row>
    <row r="8997" spans="6:6" outlineLevel="1">
      <c r="F8997"/>
    </row>
    <row r="8998" spans="6:6" outlineLevel="1">
      <c r="F8998"/>
    </row>
    <row r="8999" spans="6:6" outlineLevel="1">
      <c r="F8999"/>
    </row>
    <row r="9000" spans="6:6" outlineLevel="1">
      <c r="F9000"/>
    </row>
    <row r="9001" spans="6:6" outlineLevel="1">
      <c r="F9001"/>
    </row>
    <row r="9002" spans="6:6" outlineLevel="1">
      <c r="F9002"/>
    </row>
    <row r="9003" spans="6:6" outlineLevel="1">
      <c r="F9003"/>
    </row>
    <row r="9004" spans="6:6" outlineLevel="1">
      <c r="F9004"/>
    </row>
    <row r="9005" spans="6:6" outlineLevel="1">
      <c r="F9005"/>
    </row>
    <row r="9006" spans="6:6" outlineLevel="1">
      <c r="F9006"/>
    </row>
    <row r="9007" spans="6:6" outlineLevel="1">
      <c r="F9007"/>
    </row>
    <row r="9008" spans="6:6" outlineLevel="1">
      <c r="F9008"/>
    </row>
    <row r="9009" spans="6:6" outlineLevel="1">
      <c r="F9009"/>
    </row>
    <row r="9010" spans="6:6" outlineLevel="1">
      <c r="F9010"/>
    </row>
    <row r="9011" spans="6:6" outlineLevel="1">
      <c r="F9011"/>
    </row>
    <row r="9012" spans="6:6" outlineLevel="1">
      <c r="F9012"/>
    </row>
    <row r="9013" spans="6:6" outlineLevel="1">
      <c r="F9013"/>
    </row>
    <row r="9014" spans="6:6" outlineLevel="1">
      <c r="F9014"/>
    </row>
    <row r="9015" spans="6:6" outlineLevel="1">
      <c r="F9015"/>
    </row>
    <row r="9016" spans="6:6" outlineLevel="1">
      <c r="F9016"/>
    </row>
    <row r="9017" spans="6:6" outlineLevel="1">
      <c r="F9017"/>
    </row>
    <row r="9018" spans="6:6" outlineLevel="1">
      <c r="F9018"/>
    </row>
    <row r="9019" spans="6:6" outlineLevel="1">
      <c r="F9019"/>
    </row>
    <row r="9020" spans="6:6" outlineLevel="1">
      <c r="F9020"/>
    </row>
    <row r="9021" spans="6:6" outlineLevel="1">
      <c r="F9021"/>
    </row>
    <row r="9022" spans="6:6" outlineLevel="1">
      <c r="F9022"/>
    </row>
    <row r="9023" spans="6:6" outlineLevel="1">
      <c r="F9023"/>
    </row>
    <row r="9024" spans="6:6" outlineLevel="1">
      <c r="F9024"/>
    </row>
    <row r="9025" spans="6:6" outlineLevel="1">
      <c r="F9025"/>
    </row>
    <row r="9026" spans="6:6" outlineLevel="1">
      <c r="F9026"/>
    </row>
    <row r="9027" spans="6:6" outlineLevel="1">
      <c r="F9027"/>
    </row>
    <row r="9028" spans="6:6" outlineLevel="1">
      <c r="F9028"/>
    </row>
    <row r="9029" spans="6:6" outlineLevel="1">
      <c r="F9029"/>
    </row>
    <row r="9030" spans="6:6" outlineLevel="1">
      <c r="F9030"/>
    </row>
    <row r="9031" spans="6:6" outlineLevel="1">
      <c r="F9031"/>
    </row>
    <row r="9032" spans="6:6" outlineLevel="1">
      <c r="F9032"/>
    </row>
    <row r="9033" spans="6:6" outlineLevel="1">
      <c r="F9033"/>
    </row>
    <row r="9034" spans="6:6" outlineLevel="1">
      <c r="F9034"/>
    </row>
    <row r="9035" spans="6:6" outlineLevel="1">
      <c r="F9035"/>
    </row>
    <row r="9036" spans="6:6" outlineLevel="1">
      <c r="F9036"/>
    </row>
    <row r="9037" spans="6:6" outlineLevel="1">
      <c r="F9037"/>
    </row>
    <row r="9038" spans="6:6" outlineLevel="1">
      <c r="F9038"/>
    </row>
    <row r="9039" spans="6:6" outlineLevel="1">
      <c r="F9039"/>
    </row>
    <row r="9040" spans="6:6" outlineLevel="1">
      <c r="F9040"/>
    </row>
    <row r="9041" spans="6:6" outlineLevel="1">
      <c r="F9041"/>
    </row>
    <row r="9042" spans="6:6" outlineLevel="1">
      <c r="F9042"/>
    </row>
    <row r="9043" spans="6:6" outlineLevel="1">
      <c r="F9043"/>
    </row>
    <row r="9044" spans="6:6" outlineLevel="1">
      <c r="F9044"/>
    </row>
    <row r="9045" spans="6:6" outlineLevel="1">
      <c r="F9045"/>
    </row>
    <row r="9046" spans="6:6" outlineLevel="1">
      <c r="F9046"/>
    </row>
    <row r="9047" spans="6:6" outlineLevel="1">
      <c r="F9047"/>
    </row>
    <row r="9048" spans="6:6" outlineLevel="1">
      <c r="F9048"/>
    </row>
    <row r="9049" spans="6:6" outlineLevel="1">
      <c r="F9049"/>
    </row>
    <row r="9050" spans="6:6" outlineLevel="1">
      <c r="F9050"/>
    </row>
    <row r="9051" spans="6:6" outlineLevel="1">
      <c r="F9051"/>
    </row>
    <row r="9052" spans="6:6" outlineLevel="1">
      <c r="F9052"/>
    </row>
    <row r="9053" spans="6:6" outlineLevel="1">
      <c r="F9053"/>
    </row>
    <row r="9054" spans="6:6" outlineLevel="1">
      <c r="F9054"/>
    </row>
    <row r="9055" spans="6:6" outlineLevel="1">
      <c r="F9055"/>
    </row>
    <row r="9056" spans="6:6" outlineLevel="1">
      <c r="F9056"/>
    </row>
    <row r="9057" spans="6:6" outlineLevel="1">
      <c r="F9057"/>
    </row>
    <row r="9058" spans="6:6" outlineLevel="1">
      <c r="F9058"/>
    </row>
    <row r="9059" spans="6:6" outlineLevel="1">
      <c r="F9059"/>
    </row>
    <row r="9060" spans="6:6" outlineLevel="1">
      <c r="F9060"/>
    </row>
    <row r="9061" spans="6:6" outlineLevel="1">
      <c r="F9061"/>
    </row>
    <row r="9062" spans="6:6" outlineLevel="1">
      <c r="F9062"/>
    </row>
    <row r="9063" spans="6:6" outlineLevel="1">
      <c r="F9063"/>
    </row>
    <row r="9064" spans="6:6" outlineLevel="1">
      <c r="F9064"/>
    </row>
    <row r="9065" spans="6:6" outlineLevel="1">
      <c r="F9065"/>
    </row>
    <row r="9066" spans="6:6" outlineLevel="1">
      <c r="F9066"/>
    </row>
    <row r="9067" spans="6:6" outlineLevel="1">
      <c r="F9067"/>
    </row>
    <row r="9068" spans="6:6" outlineLevel="1">
      <c r="F9068"/>
    </row>
    <row r="9069" spans="6:6" outlineLevel="1">
      <c r="F9069"/>
    </row>
    <row r="9070" spans="6:6" outlineLevel="1">
      <c r="F9070"/>
    </row>
    <row r="9071" spans="6:6" outlineLevel="1">
      <c r="F9071"/>
    </row>
    <row r="9072" spans="6:6" outlineLevel="1">
      <c r="F9072"/>
    </row>
    <row r="9073" spans="6:6" outlineLevel="1">
      <c r="F9073"/>
    </row>
    <row r="9074" spans="6:6" outlineLevel="1">
      <c r="F9074"/>
    </row>
    <row r="9075" spans="6:6" outlineLevel="1">
      <c r="F9075"/>
    </row>
    <row r="9076" spans="6:6" outlineLevel="1">
      <c r="F9076"/>
    </row>
    <row r="9077" spans="6:6" outlineLevel="1">
      <c r="F9077"/>
    </row>
    <row r="9078" spans="6:6" outlineLevel="1">
      <c r="F9078"/>
    </row>
    <row r="9079" spans="6:6" outlineLevel="1">
      <c r="F9079"/>
    </row>
    <row r="9080" spans="6:6" outlineLevel="1">
      <c r="F9080"/>
    </row>
    <row r="9081" spans="6:6" outlineLevel="1">
      <c r="F9081"/>
    </row>
    <row r="9082" spans="6:6" outlineLevel="1">
      <c r="F9082"/>
    </row>
    <row r="9083" spans="6:6" outlineLevel="1">
      <c r="F9083"/>
    </row>
    <row r="9084" spans="6:6" outlineLevel="1">
      <c r="F9084"/>
    </row>
    <row r="9085" spans="6:6" outlineLevel="1">
      <c r="F9085"/>
    </row>
    <row r="9086" spans="6:6" outlineLevel="1">
      <c r="F9086"/>
    </row>
    <row r="9087" spans="6:6" outlineLevel="1">
      <c r="F9087"/>
    </row>
    <row r="9088" spans="6:6" outlineLevel="1">
      <c r="F9088"/>
    </row>
    <row r="9089" spans="6:6" outlineLevel="1">
      <c r="F9089"/>
    </row>
    <row r="9090" spans="6:6" outlineLevel="1">
      <c r="F9090"/>
    </row>
    <row r="9091" spans="6:6" outlineLevel="1">
      <c r="F9091"/>
    </row>
    <row r="9092" spans="6:6" outlineLevel="1">
      <c r="F9092"/>
    </row>
    <row r="9093" spans="6:6" outlineLevel="1">
      <c r="F9093"/>
    </row>
    <row r="9094" spans="6:6" outlineLevel="1">
      <c r="F9094"/>
    </row>
    <row r="9095" spans="6:6" outlineLevel="1">
      <c r="F9095"/>
    </row>
    <row r="9096" spans="6:6" outlineLevel="1">
      <c r="F9096"/>
    </row>
    <row r="9097" spans="6:6" outlineLevel="1">
      <c r="F9097"/>
    </row>
    <row r="9098" spans="6:6" outlineLevel="1">
      <c r="F9098"/>
    </row>
    <row r="9099" spans="6:6" outlineLevel="1">
      <c r="F9099"/>
    </row>
    <row r="9100" spans="6:6" outlineLevel="1">
      <c r="F9100"/>
    </row>
    <row r="9101" spans="6:6" outlineLevel="1">
      <c r="F9101"/>
    </row>
    <row r="9102" spans="6:6" outlineLevel="1">
      <c r="F9102"/>
    </row>
    <row r="9103" spans="6:6" outlineLevel="1">
      <c r="F9103"/>
    </row>
    <row r="9104" spans="6:6" outlineLevel="1">
      <c r="F9104"/>
    </row>
    <row r="9105" spans="6:6" outlineLevel="1">
      <c r="F9105"/>
    </row>
    <row r="9106" spans="6:6" outlineLevel="1">
      <c r="F9106"/>
    </row>
    <row r="9107" spans="6:6" outlineLevel="1">
      <c r="F9107"/>
    </row>
    <row r="9108" spans="6:6" outlineLevel="1">
      <c r="F9108"/>
    </row>
    <row r="9109" spans="6:6" outlineLevel="1">
      <c r="F9109"/>
    </row>
    <row r="9110" spans="6:6" outlineLevel="1">
      <c r="F9110"/>
    </row>
    <row r="9111" spans="6:6" outlineLevel="1">
      <c r="F9111"/>
    </row>
    <row r="9112" spans="6:6" outlineLevel="1">
      <c r="F9112"/>
    </row>
    <row r="9113" spans="6:6" outlineLevel="1">
      <c r="F9113"/>
    </row>
    <row r="9114" spans="6:6" outlineLevel="1">
      <c r="F9114"/>
    </row>
    <row r="9115" spans="6:6" outlineLevel="1">
      <c r="F9115"/>
    </row>
    <row r="9116" spans="6:6" outlineLevel="1">
      <c r="F9116"/>
    </row>
    <row r="9117" spans="6:6" outlineLevel="1">
      <c r="F9117"/>
    </row>
    <row r="9118" spans="6:6" outlineLevel="1">
      <c r="F9118"/>
    </row>
    <row r="9119" spans="6:6" outlineLevel="1">
      <c r="F9119"/>
    </row>
    <row r="9120" spans="6:6" outlineLevel="1">
      <c r="F9120"/>
    </row>
    <row r="9121" spans="6:6" outlineLevel="1">
      <c r="F9121"/>
    </row>
    <row r="9122" spans="6:6" outlineLevel="1">
      <c r="F9122"/>
    </row>
    <row r="9123" spans="6:6" outlineLevel="1">
      <c r="F9123"/>
    </row>
    <row r="9124" spans="6:6" outlineLevel="1">
      <c r="F9124"/>
    </row>
    <row r="9125" spans="6:6" outlineLevel="1">
      <c r="F9125"/>
    </row>
    <row r="9126" spans="6:6" outlineLevel="1">
      <c r="F9126"/>
    </row>
    <row r="9127" spans="6:6" outlineLevel="1">
      <c r="F9127"/>
    </row>
    <row r="9128" spans="6:6" outlineLevel="1">
      <c r="F9128"/>
    </row>
    <row r="9129" spans="6:6" outlineLevel="1">
      <c r="F9129"/>
    </row>
    <row r="9130" spans="6:6" outlineLevel="1">
      <c r="F9130"/>
    </row>
    <row r="9131" spans="6:6" outlineLevel="1">
      <c r="F9131"/>
    </row>
    <row r="9132" spans="6:6" outlineLevel="1">
      <c r="F9132"/>
    </row>
    <row r="9133" spans="6:6" outlineLevel="1">
      <c r="F9133"/>
    </row>
    <row r="9134" spans="6:6" outlineLevel="1">
      <c r="F9134"/>
    </row>
    <row r="9135" spans="6:6" outlineLevel="1">
      <c r="F9135"/>
    </row>
    <row r="9136" spans="6:6" outlineLevel="1">
      <c r="F9136"/>
    </row>
    <row r="9137" spans="6:6" outlineLevel="1">
      <c r="F9137"/>
    </row>
    <row r="9138" spans="6:6" outlineLevel="1">
      <c r="F9138"/>
    </row>
    <row r="9139" spans="6:6" outlineLevel="1">
      <c r="F9139"/>
    </row>
    <row r="9140" spans="6:6" outlineLevel="1">
      <c r="F9140"/>
    </row>
    <row r="9141" spans="6:6" outlineLevel="1">
      <c r="F9141"/>
    </row>
    <row r="9142" spans="6:6" outlineLevel="1">
      <c r="F9142"/>
    </row>
    <row r="9143" spans="6:6" outlineLevel="1">
      <c r="F9143"/>
    </row>
    <row r="9144" spans="6:6" outlineLevel="1">
      <c r="F9144"/>
    </row>
    <row r="9145" spans="6:6" outlineLevel="1">
      <c r="F9145"/>
    </row>
    <row r="9146" spans="6:6" outlineLevel="1">
      <c r="F9146"/>
    </row>
    <row r="9147" spans="6:6" outlineLevel="1">
      <c r="F9147"/>
    </row>
    <row r="9148" spans="6:6" outlineLevel="1">
      <c r="F9148"/>
    </row>
    <row r="9149" spans="6:6" outlineLevel="1">
      <c r="F9149"/>
    </row>
    <row r="9150" spans="6:6" outlineLevel="1">
      <c r="F9150"/>
    </row>
    <row r="9151" spans="6:6" outlineLevel="1">
      <c r="F9151"/>
    </row>
    <row r="9152" spans="6:6">
      <c r="F9152"/>
    </row>
    <row r="9153" spans="6:6" outlineLevel="1">
      <c r="F9153"/>
    </row>
    <row r="9154" spans="6:6" outlineLevel="1">
      <c r="F9154"/>
    </row>
    <row r="9155" spans="6:6" outlineLevel="1">
      <c r="F9155"/>
    </row>
    <row r="9156" spans="6:6" outlineLevel="1">
      <c r="F9156"/>
    </row>
    <row r="9157" spans="6:6" outlineLevel="1">
      <c r="F9157"/>
    </row>
    <row r="9158" spans="6:6" outlineLevel="1">
      <c r="F9158"/>
    </row>
    <row r="9159" spans="6:6" outlineLevel="1">
      <c r="F9159"/>
    </row>
    <row r="9160" spans="6:6" outlineLevel="1">
      <c r="F9160"/>
    </row>
    <row r="9161" spans="6:6" outlineLevel="1">
      <c r="F9161"/>
    </row>
    <row r="9162" spans="6:6" outlineLevel="1">
      <c r="F9162"/>
    </row>
    <row r="9163" spans="6:6" outlineLevel="1">
      <c r="F9163"/>
    </row>
    <row r="9164" spans="6:6" outlineLevel="1">
      <c r="F9164"/>
    </row>
    <row r="9165" spans="6:6" outlineLevel="1">
      <c r="F9165"/>
    </row>
    <row r="9166" spans="6:6" outlineLevel="1">
      <c r="F9166"/>
    </row>
    <row r="9167" spans="6:6" outlineLevel="1">
      <c r="F9167"/>
    </row>
    <row r="9168" spans="6:6" outlineLevel="1">
      <c r="F9168"/>
    </row>
    <row r="9169" spans="6:6" outlineLevel="1">
      <c r="F9169"/>
    </row>
    <row r="9170" spans="6:6" outlineLevel="1">
      <c r="F9170"/>
    </row>
    <row r="9171" spans="6:6" outlineLevel="1">
      <c r="F9171"/>
    </row>
    <row r="9172" spans="6:6" outlineLevel="1">
      <c r="F9172"/>
    </row>
    <row r="9173" spans="6:6" outlineLevel="1">
      <c r="F9173"/>
    </row>
    <row r="9174" spans="6:6" outlineLevel="1">
      <c r="F9174"/>
    </row>
    <row r="9175" spans="6:6" outlineLevel="1">
      <c r="F9175"/>
    </row>
    <row r="9176" spans="6:6" outlineLevel="1">
      <c r="F9176"/>
    </row>
    <row r="9177" spans="6:6" outlineLevel="1">
      <c r="F9177"/>
    </row>
    <row r="9178" spans="6:6" outlineLevel="1">
      <c r="F9178"/>
    </row>
    <row r="9179" spans="6:6" outlineLevel="1">
      <c r="F9179"/>
    </row>
    <row r="9180" spans="6:6" outlineLevel="1">
      <c r="F9180"/>
    </row>
    <row r="9181" spans="6:6" outlineLevel="1">
      <c r="F9181"/>
    </row>
    <row r="9182" spans="6:6" outlineLevel="1">
      <c r="F9182"/>
    </row>
    <row r="9183" spans="6:6" outlineLevel="1">
      <c r="F9183"/>
    </row>
    <row r="9184" spans="6:6" outlineLevel="1">
      <c r="F9184"/>
    </row>
    <row r="9185" spans="6:6" outlineLevel="1">
      <c r="F9185"/>
    </row>
    <row r="9186" spans="6:6" outlineLevel="1">
      <c r="F9186"/>
    </row>
    <row r="9187" spans="6:6" outlineLevel="1">
      <c r="F9187"/>
    </row>
    <row r="9188" spans="6:6" outlineLevel="1">
      <c r="F9188"/>
    </row>
    <row r="9189" spans="6:6" outlineLevel="1">
      <c r="F9189"/>
    </row>
    <row r="9190" spans="6:6" outlineLevel="1">
      <c r="F9190"/>
    </row>
    <row r="9191" spans="6:6" outlineLevel="1">
      <c r="F9191"/>
    </row>
    <row r="9192" spans="6:6" outlineLevel="1">
      <c r="F9192"/>
    </row>
    <row r="9193" spans="6:6" outlineLevel="1">
      <c r="F9193"/>
    </row>
    <row r="9194" spans="6:6" outlineLevel="1">
      <c r="F9194"/>
    </row>
    <row r="9195" spans="6:6" outlineLevel="1">
      <c r="F9195"/>
    </row>
    <row r="9196" spans="6:6" outlineLevel="1">
      <c r="F9196"/>
    </row>
    <row r="9197" spans="6:6" outlineLevel="1">
      <c r="F9197"/>
    </row>
    <row r="9198" spans="6:6" outlineLevel="1">
      <c r="F9198"/>
    </row>
    <row r="9199" spans="6:6" outlineLevel="1">
      <c r="F9199"/>
    </row>
    <row r="9200" spans="6:6" outlineLevel="1">
      <c r="F9200"/>
    </row>
    <row r="9201" spans="6:6" outlineLevel="1">
      <c r="F9201"/>
    </row>
    <row r="9202" spans="6:6" outlineLevel="1">
      <c r="F9202"/>
    </row>
    <row r="9203" spans="6:6" outlineLevel="1">
      <c r="F9203"/>
    </row>
    <row r="9204" spans="6:6" outlineLevel="1">
      <c r="F9204"/>
    </row>
    <row r="9205" spans="6:6" outlineLevel="1">
      <c r="F9205"/>
    </row>
    <row r="9206" spans="6:6" outlineLevel="1">
      <c r="F9206"/>
    </row>
    <row r="9207" spans="6:6" outlineLevel="1">
      <c r="F9207"/>
    </row>
    <row r="9208" spans="6:6" outlineLevel="1">
      <c r="F9208"/>
    </row>
    <row r="9209" spans="6:6" outlineLevel="1">
      <c r="F9209"/>
    </row>
    <row r="9210" spans="6:6" outlineLevel="1">
      <c r="F9210"/>
    </row>
    <row r="9211" spans="6:6" outlineLevel="1">
      <c r="F9211"/>
    </row>
    <row r="9212" spans="6:6" outlineLevel="1">
      <c r="F9212"/>
    </row>
    <row r="9213" spans="6:6" outlineLevel="1">
      <c r="F9213"/>
    </row>
    <row r="9214" spans="6:6" outlineLevel="1">
      <c r="F9214"/>
    </row>
    <row r="9215" spans="6:6" outlineLevel="1">
      <c r="F9215"/>
    </row>
    <row r="9216" spans="6:6" outlineLevel="1">
      <c r="F9216"/>
    </row>
    <row r="9217" spans="6:6" outlineLevel="1">
      <c r="F9217"/>
    </row>
    <row r="9218" spans="6:6" outlineLevel="1">
      <c r="F9218"/>
    </row>
    <row r="9219" spans="6:6">
      <c r="F9219"/>
    </row>
    <row r="9220" spans="6:6" outlineLevel="1">
      <c r="F9220"/>
    </row>
    <row r="9221" spans="6:6" outlineLevel="1">
      <c r="F9221"/>
    </row>
    <row r="9222" spans="6:6" outlineLevel="1">
      <c r="F9222"/>
    </row>
    <row r="9223" spans="6:6" outlineLevel="1">
      <c r="F9223"/>
    </row>
    <row r="9224" spans="6:6" outlineLevel="1">
      <c r="F9224"/>
    </row>
    <row r="9225" spans="6:6" outlineLevel="1">
      <c r="F9225"/>
    </row>
    <row r="9226" spans="6:6" outlineLevel="1">
      <c r="F9226"/>
    </row>
    <row r="9227" spans="6:6" outlineLevel="1">
      <c r="F9227"/>
    </row>
    <row r="9228" spans="6:6" outlineLevel="1">
      <c r="F9228"/>
    </row>
    <row r="9229" spans="6:6" outlineLevel="1">
      <c r="F9229"/>
    </row>
    <row r="9230" spans="6:6" outlineLevel="1">
      <c r="F9230"/>
    </row>
    <row r="9231" spans="6:6" outlineLevel="1">
      <c r="F9231"/>
    </row>
    <row r="9232" spans="6:6" outlineLevel="1">
      <c r="F9232"/>
    </row>
    <row r="9233" spans="6:6" outlineLevel="1">
      <c r="F9233"/>
    </row>
    <row r="9234" spans="6:6" outlineLevel="1">
      <c r="F9234"/>
    </row>
    <row r="9235" spans="6:6" outlineLevel="1">
      <c r="F9235"/>
    </row>
    <row r="9236" spans="6:6" outlineLevel="1">
      <c r="F9236"/>
    </row>
    <row r="9237" spans="6:6" outlineLevel="1">
      <c r="F9237"/>
    </row>
    <row r="9238" spans="6:6" outlineLevel="1">
      <c r="F9238"/>
    </row>
    <row r="9239" spans="6:6" outlineLevel="1">
      <c r="F9239"/>
    </row>
    <row r="9240" spans="6:6" outlineLevel="1">
      <c r="F9240"/>
    </row>
    <row r="9241" spans="6:6" outlineLevel="1">
      <c r="F9241"/>
    </row>
    <row r="9242" spans="6:6" outlineLevel="1">
      <c r="F9242"/>
    </row>
    <row r="9243" spans="6:6" outlineLevel="1">
      <c r="F9243"/>
    </row>
    <row r="9244" spans="6:6" outlineLevel="1">
      <c r="F9244"/>
    </row>
    <row r="9245" spans="6:6" outlineLevel="1">
      <c r="F9245"/>
    </row>
    <row r="9246" spans="6:6" outlineLevel="1">
      <c r="F9246"/>
    </row>
    <row r="9247" spans="6:6" outlineLevel="1">
      <c r="F9247"/>
    </row>
    <row r="9248" spans="6:6" outlineLevel="1">
      <c r="F9248"/>
    </row>
    <row r="9249" spans="6:6" outlineLevel="1">
      <c r="F9249"/>
    </row>
    <row r="9250" spans="6:6" outlineLevel="1">
      <c r="F9250"/>
    </row>
    <row r="9251" spans="6:6" outlineLevel="1">
      <c r="F9251"/>
    </row>
    <row r="9252" spans="6:6" outlineLevel="1">
      <c r="F9252"/>
    </row>
    <row r="9253" spans="6:6" outlineLevel="1">
      <c r="F9253"/>
    </row>
    <row r="9254" spans="6:6" outlineLevel="1">
      <c r="F9254"/>
    </row>
    <row r="9255" spans="6:6" outlineLevel="1">
      <c r="F9255"/>
    </row>
    <row r="9256" spans="6:6" outlineLevel="1">
      <c r="F9256"/>
    </row>
    <row r="9257" spans="6:6" outlineLevel="1">
      <c r="F9257"/>
    </row>
    <row r="9258" spans="6:6" outlineLevel="1">
      <c r="F9258"/>
    </row>
    <row r="9259" spans="6:6" outlineLevel="1">
      <c r="F9259"/>
    </row>
    <row r="9260" spans="6:6" outlineLevel="1">
      <c r="F9260"/>
    </row>
    <row r="9261" spans="6:6" outlineLevel="1">
      <c r="F9261"/>
    </row>
    <row r="9262" spans="6:6" outlineLevel="1">
      <c r="F9262"/>
    </row>
    <row r="9263" spans="6:6" outlineLevel="1">
      <c r="F9263"/>
    </row>
    <row r="9264" spans="6:6" outlineLevel="1">
      <c r="F9264"/>
    </row>
    <row r="9265" spans="6:6" outlineLevel="1">
      <c r="F9265"/>
    </row>
    <row r="9266" spans="6:6" outlineLevel="1">
      <c r="F9266"/>
    </row>
    <row r="9267" spans="6:6" outlineLevel="1">
      <c r="F9267"/>
    </row>
    <row r="9268" spans="6:6" outlineLevel="1">
      <c r="F9268"/>
    </row>
    <row r="9269" spans="6:6" outlineLevel="1">
      <c r="F9269"/>
    </row>
    <row r="9270" spans="6:6" outlineLevel="1">
      <c r="F9270"/>
    </row>
    <row r="9271" spans="6:6" outlineLevel="1">
      <c r="F9271"/>
    </row>
    <row r="9272" spans="6:6" outlineLevel="1">
      <c r="F9272"/>
    </row>
    <row r="9273" spans="6:6" outlineLevel="1">
      <c r="F9273"/>
    </row>
    <row r="9274" spans="6:6" outlineLevel="1">
      <c r="F9274"/>
    </row>
    <row r="9275" spans="6:6" outlineLevel="1">
      <c r="F9275"/>
    </row>
    <row r="9276" spans="6:6" outlineLevel="1">
      <c r="F9276"/>
    </row>
    <row r="9277" spans="6:6" outlineLevel="1">
      <c r="F9277"/>
    </row>
    <row r="9278" spans="6:6" outlineLevel="1">
      <c r="F9278"/>
    </row>
    <row r="9279" spans="6:6" outlineLevel="1">
      <c r="F9279"/>
    </row>
    <row r="9280" spans="6:6" outlineLevel="1">
      <c r="F9280"/>
    </row>
    <row r="9281" spans="6:6" outlineLevel="1">
      <c r="F9281"/>
    </row>
    <row r="9282" spans="6:6" outlineLevel="1">
      <c r="F9282"/>
    </row>
    <row r="9283" spans="6:6" outlineLevel="1">
      <c r="F9283"/>
    </row>
    <row r="9284" spans="6:6" outlineLevel="1">
      <c r="F9284"/>
    </row>
    <row r="9285" spans="6:6" outlineLevel="1">
      <c r="F9285"/>
    </row>
    <row r="9286" spans="6:6" outlineLevel="1">
      <c r="F9286"/>
    </row>
    <row r="9287" spans="6:6" outlineLevel="1">
      <c r="F9287"/>
    </row>
    <row r="9288" spans="6:6" outlineLevel="1">
      <c r="F9288"/>
    </row>
    <row r="9289" spans="6:6" outlineLevel="1">
      <c r="F9289"/>
    </row>
    <row r="9290" spans="6:6" outlineLevel="1">
      <c r="F9290"/>
    </row>
    <row r="9291" spans="6:6" outlineLevel="1">
      <c r="F9291"/>
    </row>
    <row r="9292" spans="6:6" outlineLevel="1">
      <c r="F9292"/>
    </row>
    <row r="9293" spans="6:6" outlineLevel="1">
      <c r="F9293"/>
    </row>
    <row r="9294" spans="6:6" outlineLevel="1">
      <c r="F9294"/>
    </row>
    <row r="9295" spans="6:6" outlineLevel="1">
      <c r="F9295"/>
    </row>
    <row r="9296" spans="6:6" outlineLevel="1">
      <c r="F9296"/>
    </row>
    <row r="9297" spans="6:6" outlineLevel="1">
      <c r="F9297"/>
    </row>
    <row r="9298" spans="6:6" outlineLevel="1">
      <c r="F9298"/>
    </row>
    <row r="9299" spans="6:6" outlineLevel="1">
      <c r="F9299"/>
    </row>
    <row r="9300" spans="6:6" outlineLevel="1">
      <c r="F9300"/>
    </row>
    <row r="9301" spans="6:6" outlineLevel="1">
      <c r="F9301"/>
    </row>
    <row r="9302" spans="6:6" outlineLevel="1">
      <c r="F9302"/>
    </row>
    <row r="9303" spans="6:6" outlineLevel="1">
      <c r="F9303"/>
    </row>
    <row r="9304" spans="6:6" outlineLevel="1">
      <c r="F9304"/>
    </row>
    <row r="9305" spans="6:6">
      <c r="F9305"/>
    </row>
    <row r="9306" spans="6:6" outlineLevel="1">
      <c r="F9306"/>
    </row>
    <row r="9307" spans="6:6" outlineLevel="1">
      <c r="F9307"/>
    </row>
    <row r="9308" spans="6:6" outlineLevel="1">
      <c r="F9308"/>
    </row>
    <row r="9309" spans="6:6" outlineLevel="1">
      <c r="F9309"/>
    </row>
    <row r="9310" spans="6:6" outlineLevel="1">
      <c r="F9310"/>
    </row>
    <row r="9311" spans="6:6" outlineLevel="1">
      <c r="F9311"/>
    </row>
    <row r="9312" spans="6:6" outlineLevel="1">
      <c r="F9312"/>
    </row>
    <row r="9313" spans="6:6" outlineLevel="1">
      <c r="F9313"/>
    </row>
    <row r="9314" spans="6:6" outlineLevel="1">
      <c r="F9314"/>
    </row>
    <row r="9315" spans="6:6" outlineLevel="1">
      <c r="F9315"/>
    </row>
    <row r="9316" spans="6:6" outlineLevel="1">
      <c r="F9316"/>
    </row>
    <row r="9317" spans="6:6" outlineLevel="1">
      <c r="F9317"/>
    </row>
    <row r="9318" spans="6:6" outlineLevel="1">
      <c r="F9318"/>
    </row>
    <row r="9319" spans="6:6" outlineLevel="1">
      <c r="F9319"/>
    </row>
    <row r="9320" spans="6:6" outlineLevel="1">
      <c r="F9320"/>
    </row>
    <row r="9321" spans="6:6" outlineLevel="1">
      <c r="F9321"/>
    </row>
    <row r="9322" spans="6:6" outlineLevel="1">
      <c r="F9322"/>
    </row>
    <row r="9323" spans="6:6" outlineLevel="1">
      <c r="F9323"/>
    </row>
    <row r="9324" spans="6:6" outlineLevel="1">
      <c r="F9324"/>
    </row>
    <row r="9325" spans="6:6" outlineLevel="1">
      <c r="F9325"/>
    </row>
    <row r="9326" spans="6:6" outlineLevel="1">
      <c r="F9326"/>
    </row>
    <row r="9327" spans="6:6" outlineLevel="1">
      <c r="F9327"/>
    </row>
    <row r="9328" spans="6:6" outlineLevel="1">
      <c r="F9328"/>
    </row>
    <row r="9329" spans="6:6" outlineLevel="1">
      <c r="F9329"/>
    </row>
    <row r="9330" spans="6:6" outlineLevel="1">
      <c r="F9330"/>
    </row>
    <row r="9331" spans="6:6" outlineLevel="1">
      <c r="F9331"/>
    </row>
    <row r="9332" spans="6:6" outlineLevel="1">
      <c r="F9332"/>
    </row>
    <row r="9333" spans="6:6" outlineLevel="1">
      <c r="F9333"/>
    </row>
    <row r="9334" spans="6:6" outlineLevel="1">
      <c r="F9334"/>
    </row>
    <row r="9335" spans="6:6" outlineLevel="1">
      <c r="F9335"/>
    </row>
    <row r="9336" spans="6:6" outlineLevel="1">
      <c r="F9336"/>
    </row>
    <row r="9337" spans="6:6" outlineLevel="1">
      <c r="F9337"/>
    </row>
    <row r="9338" spans="6:6" outlineLevel="1">
      <c r="F9338"/>
    </row>
    <row r="9339" spans="6:6" outlineLevel="1">
      <c r="F9339"/>
    </row>
    <row r="9340" spans="6:6" outlineLevel="1">
      <c r="F9340"/>
    </row>
    <row r="9341" spans="6:6" outlineLevel="1">
      <c r="F9341"/>
    </row>
    <row r="9342" spans="6:6" outlineLevel="1">
      <c r="F9342"/>
    </row>
    <row r="9343" spans="6:6" outlineLevel="1">
      <c r="F9343"/>
    </row>
    <row r="9344" spans="6:6" outlineLevel="1">
      <c r="F9344"/>
    </row>
    <row r="9345" spans="6:6" outlineLevel="1">
      <c r="F9345"/>
    </row>
    <row r="9346" spans="6:6" outlineLevel="1">
      <c r="F9346"/>
    </row>
    <row r="9347" spans="6:6" outlineLevel="1">
      <c r="F9347"/>
    </row>
    <row r="9348" spans="6:6" outlineLevel="1">
      <c r="F9348"/>
    </row>
    <row r="9349" spans="6:6" outlineLevel="1">
      <c r="F9349"/>
    </row>
    <row r="9350" spans="6:6" outlineLevel="1">
      <c r="F9350"/>
    </row>
    <row r="9351" spans="6:6" outlineLevel="1">
      <c r="F9351"/>
    </row>
    <row r="9352" spans="6:6" outlineLevel="1">
      <c r="F9352"/>
    </row>
    <row r="9353" spans="6:6" outlineLevel="1">
      <c r="F9353"/>
    </row>
    <row r="9354" spans="6:6" outlineLevel="1">
      <c r="F9354"/>
    </row>
    <row r="9355" spans="6:6" outlineLevel="1">
      <c r="F9355"/>
    </row>
    <row r="9356" spans="6:6" outlineLevel="1">
      <c r="F9356"/>
    </row>
    <row r="9357" spans="6:6" outlineLevel="1">
      <c r="F9357"/>
    </row>
    <row r="9358" spans="6:6" outlineLevel="1">
      <c r="F9358"/>
    </row>
    <row r="9359" spans="6:6" outlineLevel="1">
      <c r="F9359"/>
    </row>
    <row r="9360" spans="6:6" outlineLevel="1">
      <c r="F9360"/>
    </row>
    <row r="9361" spans="6:6" outlineLevel="1">
      <c r="F9361"/>
    </row>
    <row r="9362" spans="6:6" outlineLevel="1">
      <c r="F9362"/>
    </row>
    <row r="9363" spans="6:6">
      <c r="F9363"/>
    </row>
    <row r="9364" spans="6:6" outlineLevel="1">
      <c r="F9364"/>
    </row>
    <row r="9365" spans="6:6" outlineLevel="1">
      <c r="F9365"/>
    </row>
    <row r="9366" spans="6:6" outlineLevel="1">
      <c r="F9366"/>
    </row>
    <row r="9367" spans="6:6" outlineLevel="1">
      <c r="F9367"/>
    </row>
    <row r="9368" spans="6:6" outlineLevel="1">
      <c r="F9368"/>
    </row>
    <row r="9369" spans="6:6" outlineLevel="1">
      <c r="F9369"/>
    </row>
    <row r="9370" spans="6:6" outlineLevel="1">
      <c r="F9370"/>
    </row>
    <row r="9371" spans="6:6" outlineLevel="1">
      <c r="F9371"/>
    </row>
    <row r="9372" spans="6:6" outlineLevel="1">
      <c r="F9372"/>
    </row>
    <row r="9373" spans="6:6" outlineLevel="1">
      <c r="F9373"/>
    </row>
    <row r="9374" spans="6:6" outlineLevel="1">
      <c r="F9374"/>
    </row>
    <row r="9375" spans="6:6" outlineLevel="1">
      <c r="F9375"/>
    </row>
    <row r="9376" spans="6:6" outlineLevel="1">
      <c r="F9376"/>
    </row>
    <row r="9377" spans="6:6" outlineLevel="1">
      <c r="F9377"/>
    </row>
    <row r="9378" spans="6:6" outlineLevel="1">
      <c r="F9378"/>
    </row>
    <row r="9379" spans="6:6" outlineLevel="1">
      <c r="F9379"/>
    </row>
    <row r="9380" spans="6:6" outlineLevel="1">
      <c r="F9380"/>
    </row>
    <row r="9381" spans="6:6" outlineLevel="1">
      <c r="F9381"/>
    </row>
    <row r="9382" spans="6:6" outlineLevel="1">
      <c r="F9382"/>
    </row>
    <row r="9383" spans="6:6" outlineLevel="1">
      <c r="F9383"/>
    </row>
    <row r="9384" spans="6:6" outlineLevel="1">
      <c r="F9384"/>
    </row>
    <row r="9385" spans="6:6" outlineLevel="1">
      <c r="F9385"/>
    </row>
    <row r="9386" spans="6:6" outlineLevel="1">
      <c r="F9386"/>
    </row>
    <row r="9387" spans="6:6" outlineLevel="1">
      <c r="F9387"/>
    </row>
    <row r="9388" spans="6:6" outlineLevel="1">
      <c r="F9388"/>
    </row>
    <row r="9389" spans="6:6" outlineLevel="1">
      <c r="F9389"/>
    </row>
    <row r="9390" spans="6:6" outlineLevel="1">
      <c r="F9390"/>
    </row>
    <row r="9391" spans="6:6" outlineLevel="1">
      <c r="F9391"/>
    </row>
    <row r="9392" spans="6:6" outlineLevel="1">
      <c r="F9392"/>
    </row>
    <row r="9393" spans="6:6" outlineLevel="1">
      <c r="F9393"/>
    </row>
    <row r="9394" spans="6:6" outlineLevel="1">
      <c r="F9394"/>
    </row>
    <row r="9395" spans="6:6" outlineLevel="1">
      <c r="F9395"/>
    </row>
    <row r="9396" spans="6:6" outlineLevel="1">
      <c r="F9396"/>
    </row>
    <row r="9397" spans="6:6" outlineLevel="1">
      <c r="F9397"/>
    </row>
    <row r="9398" spans="6:6" outlineLevel="1">
      <c r="F9398"/>
    </row>
    <row r="9399" spans="6:6" outlineLevel="1">
      <c r="F9399"/>
    </row>
    <row r="9400" spans="6:6" outlineLevel="1">
      <c r="F9400"/>
    </row>
    <row r="9401" spans="6:6" outlineLevel="1">
      <c r="F9401"/>
    </row>
    <row r="9402" spans="6:6" outlineLevel="1">
      <c r="F9402"/>
    </row>
    <row r="9403" spans="6:6" outlineLevel="1">
      <c r="F9403"/>
    </row>
    <row r="9404" spans="6:6" outlineLevel="1">
      <c r="F9404"/>
    </row>
    <row r="9405" spans="6:6" outlineLevel="1">
      <c r="F9405"/>
    </row>
    <row r="9406" spans="6:6" outlineLevel="1">
      <c r="F9406"/>
    </row>
    <row r="9407" spans="6:6" outlineLevel="1">
      <c r="F9407"/>
    </row>
    <row r="9408" spans="6:6" outlineLevel="1">
      <c r="F9408"/>
    </row>
    <row r="9409" spans="6:6" outlineLevel="1">
      <c r="F9409"/>
    </row>
    <row r="9410" spans="6:6" outlineLevel="1">
      <c r="F9410"/>
    </row>
    <row r="9411" spans="6:6" outlineLevel="1">
      <c r="F9411"/>
    </row>
    <row r="9412" spans="6:6" outlineLevel="1">
      <c r="F9412"/>
    </row>
    <row r="9413" spans="6:6" outlineLevel="1">
      <c r="F9413"/>
    </row>
    <row r="9414" spans="6:6" outlineLevel="1">
      <c r="F9414"/>
    </row>
    <row r="9415" spans="6:6" outlineLevel="1">
      <c r="F9415"/>
    </row>
    <row r="9416" spans="6:6" outlineLevel="1">
      <c r="F9416"/>
    </row>
    <row r="9417" spans="6:6" outlineLevel="1">
      <c r="F9417"/>
    </row>
    <row r="9418" spans="6:6" outlineLevel="1">
      <c r="F9418"/>
    </row>
    <row r="9419" spans="6:6" outlineLevel="1">
      <c r="F9419"/>
    </row>
    <row r="9420" spans="6:6" outlineLevel="1">
      <c r="F9420"/>
    </row>
    <row r="9421" spans="6:6" outlineLevel="1">
      <c r="F9421"/>
    </row>
    <row r="9422" spans="6:6" outlineLevel="1">
      <c r="F9422"/>
    </row>
    <row r="9423" spans="6:6" outlineLevel="1">
      <c r="F9423"/>
    </row>
    <row r="9424" spans="6:6" outlineLevel="1">
      <c r="F9424"/>
    </row>
    <row r="9425" spans="6:6" outlineLevel="1">
      <c r="F9425"/>
    </row>
    <row r="9426" spans="6:6" outlineLevel="1">
      <c r="F9426"/>
    </row>
    <row r="9427" spans="6:6" outlineLevel="1">
      <c r="F9427"/>
    </row>
    <row r="9428" spans="6:6" outlineLevel="1">
      <c r="F9428"/>
    </row>
    <row r="9429" spans="6:6" outlineLevel="1">
      <c r="F9429"/>
    </row>
    <row r="9430" spans="6:6" outlineLevel="1">
      <c r="F9430"/>
    </row>
    <row r="9431" spans="6:6" outlineLevel="1">
      <c r="F9431"/>
    </row>
    <row r="9432" spans="6:6">
      <c r="F9432"/>
    </row>
    <row r="9433" spans="6:6" outlineLevel="1">
      <c r="F9433"/>
    </row>
    <row r="9434" spans="6:6" outlineLevel="1">
      <c r="F9434"/>
    </row>
    <row r="9435" spans="6:6" outlineLevel="1">
      <c r="F9435"/>
    </row>
    <row r="9436" spans="6:6" outlineLevel="1">
      <c r="F9436"/>
    </row>
    <row r="9437" spans="6:6" outlineLevel="1">
      <c r="F9437"/>
    </row>
    <row r="9438" spans="6:6" outlineLevel="1">
      <c r="F9438"/>
    </row>
    <row r="9439" spans="6:6" outlineLevel="1">
      <c r="F9439"/>
    </row>
    <row r="9440" spans="6:6" outlineLevel="1">
      <c r="F9440"/>
    </row>
    <row r="9441" spans="6:6" outlineLevel="1">
      <c r="F9441"/>
    </row>
    <row r="9442" spans="6:6" outlineLevel="1">
      <c r="F9442"/>
    </row>
    <row r="9443" spans="6:6" outlineLevel="1">
      <c r="F9443"/>
    </row>
    <row r="9444" spans="6:6" outlineLevel="1">
      <c r="F9444"/>
    </row>
    <row r="9445" spans="6:6" outlineLevel="1">
      <c r="F9445"/>
    </row>
    <row r="9446" spans="6:6" outlineLevel="1">
      <c r="F9446"/>
    </row>
    <row r="9447" spans="6:6" outlineLevel="1">
      <c r="F9447"/>
    </row>
    <row r="9448" spans="6:6" outlineLevel="1">
      <c r="F9448"/>
    </row>
    <row r="9449" spans="6:6" outlineLevel="1">
      <c r="F9449"/>
    </row>
    <row r="9450" spans="6:6" outlineLevel="1">
      <c r="F9450"/>
    </row>
    <row r="9451" spans="6:6" outlineLevel="1">
      <c r="F9451"/>
    </row>
    <row r="9452" spans="6:6" outlineLevel="1">
      <c r="F9452"/>
    </row>
    <row r="9453" spans="6:6" outlineLevel="1">
      <c r="F9453"/>
    </row>
    <row r="9454" spans="6:6" outlineLevel="1">
      <c r="F9454"/>
    </row>
    <row r="9455" spans="6:6" outlineLevel="1">
      <c r="F9455"/>
    </row>
    <row r="9456" spans="6:6" outlineLevel="1">
      <c r="F9456"/>
    </row>
    <row r="9457" spans="6:6" outlineLevel="1">
      <c r="F9457"/>
    </row>
    <row r="9458" spans="6:6" outlineLevel="1">
      <c r="F9458"/>
    </row>
    <row r="9459" spans="6:6" outlineLevel="1">
      <c r="F9459"/>
    </row>
    <row r="9460" spans="6:6" outlineLevel="1">
      <c r="F9460"/>
    </row>
    <row r="9461" spans="6:6" outlineLevel="1">
      <c r="F9461"/>
    </row>
    <row r="9462" spans="6:6" outlineLevel="1">
      <c r="F9462"/>
    </row>
    <row r="9463" spans="6:6" outlineLevel="1">
      <c r="F9463"/>
    </row>
    <row r="9464" spans="6:6" outlineLevel="1">
      <c r="F9464"/>
    </row>
    <row r="9465" spans="6:6" outlineLevel="1">
      <c r="F9465"/>
    </row>
    <row r="9466" spans="6:6" outlineLevel="1">
      <c r="F9466"/>
    </row>
    <row r="9467" spans="6:6" outlineLevel="1">
      <c r="F9467"/>
    </row>
    <row r="9468" spans="6:6" outlineLevel="1">
      <c r="F9468"/>
    </row>
    <row r="9469" spans="6:6" outlineLevel="1">
      <c r="F9469"/>
    </row>
    <row r="9470" spans="6:6" outlineLevel="1">
      <c r="F9470"/>
    </row>
    <row r="9471" spans="6:6" outlineLevel="1">
      <c r="F9471"/>
    </row>
    <row r="9472" spans="6:6" outlineLevel="1">
      <c r="F9472"/>
    </row>
    <row r="9473" spans="6:6" outlineLevel="1">
      <c r="F9473"/>
    </row>
    <row r="9474" spans="6:6" outlineLevel="1">
      <c r="F9474"/>
    </row>
    <row r="9475" spans="6:6" outlineLevel="1">
      <c r="F9475"/>
    </row>
    <row r="9476" spans="6:6" outlineLevel="1">
      <c r="F9476"/>
    </row>
    <row r="9477" spans="6:6" outlineLevel="1">
      <c r="F9477"/>
    </row>
    <row r="9478" spans="6:6" outlineLevel="1">
      <c r="F9478"/>
    </row>
    <row r="9479" spans="6:6" outlineLevel="1">
      <c r="F9479"/>
    </row>
    <row r="9480" spans="6:6" outlineLevel="1">
      <c r="F9480"/>
    </row>
    <row r="9481" spans="6:6" outlineLevel="1">
      <c r="F9481"/>
    </row>
    <row r="9482" spans="6:6" outlineLevel="1">
      <c r="F9482"/>
    </row>
    <row r="9483" spans="6:6" outlineLevel="1">
      <c r="F9483"/>
    </row>
    <row r="9484" spans="6:6" outlineLevel="1">
      <c r="F9484"/>
    </row>
    <row r="9485" spans="6:6" outlineLevel="1">
      <c r="F9485"/>
    </row>
    <row r="9486" spans="6:6" outlineLevel="1">
      <c r="F9486"/>
    </row>
    <row r="9487" spans="6:6" outlineLevel="1">
      <c r="F9487"/>
    </row>
    <row r="9488" spans="6:6" outlineLevel="1">
      <c r="F9488"/>
    </row>
    <row r="9489" spans="6:6" outlineLevel="1">
      <c r="F9489"/>
    </row>
    <row r="9490" spans="6:6" outlineLevel="1">
      <c r="F9490"/>
    </row>
    <row r="9491" spans="6:6" outlineLevel="1">
      <c r="F9491"/>
    </row>
    <row r="9492" spans="6:6" outlineLevel="1">
      <c r="F9492"/>
    </row>
    <row r="9493" spans="6:6" outlineLevel="1">
      <c r="F9493"/>
    </row>
    <row r="9494" spans="6:6" outlineLevel="1">
      <c r="F9494"/>
    </row>
    <row r="9495" spans="6:6" outlineLevel="1">
      <c r="F9495"/>
    </row>
    <row r="9496" spans="6:6" outlineLevel="1">
      <c r="F9496"/>
    </row>
    <row r="9497" spans="6:6">
      <c r="F9497"/>
    </row>
    <row r="9498" spans="6:6" outlineLevel="1">
      <c r="F9498"/>
    </row>
    <row r="9499" spans="6:6" outlineLevel="1">
      <c r="F9499"/>
    </row>
    <row r="9500" spans="6:6" outlineLevel="1">
      <c r="F9500"/>
    </row>
    <row r="9501" spans="6:6" outlineLevel="1">
      <c r="F9501"/>
    </row>
    <row r="9502" spans="6:6" outlineLevel="1">
      <c r="F9502"/>
    </row>
    <row r="9503" spans="6:6" outlineLevel="1">
      <c r="F9503"/>
    </row>
    <row r="9504" spans="6:6" outlineLevel="1">
      <c r="F9504"/>
    </row>
    <row r="9505" spans="6:6" outlineLevel="1">
      <c r="F9505"/>
    </row>
    <row r="9506" spans="6:6" outlineLevel="1">
      <c r="F9506"/>
    </row>
    <row r="9507" spans="6:6" outlineLevel="1">
      <c r="F9507"/>
    </row>
    <row r="9508" spans="6:6" outlineLevel="1">
      <c r="F9508"/>
    </row>
    <row r="9509" spans="6:6" outlineLevel="1">
      <c r="F9509"/>
    </row>
    <row r="9510" spans="6:6" outlineLevel="1">
      <c r="F9510"/>
    </row>
    <row r="9511" spans="6:6" outlineLevel="1">
      <c r="F9511"/>
    </row>
    <row r="9512" spans="6:6" outlineLevel="1">
      <c r="F9512"/>
    </row>
    <row r="9513" spans="6:6" outlineLevel="1">
      <c r="F9513"/>
    </row>
    <row r="9514" spans="6:6" outlineLevel="1">
      <c r="F9514"/>
    </row>
    <row r="9515" spans="6:6" outlineLevel="1">
      <c r="F9515"/>
    </row>
    <row r="9516" spans="6:6" outlineLevel="1">
      <c r="F9516"/>
    </row>
    <row r="9517" spans="6:6" outlineLevel="1">
      <c r="F9517"/>
    </row>
    <row r="9518" spans="6:6" outlineLevel="1">
      <c r="F9518"/>
    </row>
    <row r="9519" spans="6:6" outlineLevel="1">
      <c r="F9519"/>
    </row>
    <row r="9520" spans="6:6" outlineLevel="1">
      <c r="F9520"/>
    </row>
    <row r="9521" spans="6:6" outlineLevel="1">
      <c r="F9521"/>
    </row>
    <row r="9522" spans="6:6" outlineLevel="1">
      <c r="F9522"/>
    </row>
    <row r="9523" spans="6:6" outlineLevel="1">
      <c r="F9523"/>
    </row>
    <row r="9524" spans="6:6" outlineLevel="1">
      <c r="F9524"/>
    </row>
    <row r="9525" spans="6:6" outlineLevel="1">
      <c r="F9525"/>
    </row>
    <row r="9526" spans="6:6" outlineLevel="1">
      <c r="F9526"/>
    </row>
    <row r="9527" spans="6:6" outlineLevel="1">
      <c r="F9527"/>
    </row>
    <row r="9528" spans="6:6" outlineLevel="1">
      <c r="F9528"/>
    </row>
    <row r="9529" spans="6:6" outlineLevel="1">
      <c r="F9529"/>
    </row>
    <row r="9530" spans="6:6" outlineLevel="1">
      <c r="F9530"/>
    </row>
    <row r="9531" spans="6:6" outlineLevel="1">
      <c r="F9531"/>
    </row>
    <row r="9532" spans="6:6" outlineLevel="1">
      <c r="F9532"/>
    </row>
    <row r="9533" spans="6:6" outlineLevel="1">
      <c r="F9533"/>
    </row>
    <row r="9534" spans="6:6" outlineLevel="1">
      <c r="F9534"/>
    </row>
    <row r="9535" spans="6:6" outlineLevel="1">
      <c r="F9535"/>
    </row>
    <row r="9536" spans="6:6" outlineLevel="1">
      <c r="F9536"/>
    </row>
    <row r="9537" spans="6:6" outlineLevel="1">
      <c r="F9537"/>
    </row>
    <row r="9538" spans="6:6" outlineLevel="1">
      <c r="F9538"/>
    </row>
    <row r="9539" spans="6:6" outlineLevel="1">
      <c r="F9539"/>
    </row>
    <row r="9540" spans="6:6" outlineLevel="1">
      <c r="F9540"/>
    </row>
    <row r="9541" spans="6:6" outlineLevel="1">
      <c r="F9541"/>
    </row>
    <row r="9542" spans="6:6" outlineLevel="1">
      <c r="F9542"/>
    </row>
    <row r="9543" spans="6:6" outlineLevel="1">
      <c r="F9543"/>
    </row>
    <row r="9544" spans="6:6" outlineLevel="1">
      <c r="F9544"/>
    </row>
    <row r="9545" spans="6:6" outlineLevel="1">
      <c r="F9545"/>
    </row>
    <row r="9546" spans="6:6" outlineLevel="1">
      <c r="F9546"/>
    </row>
    <row r="9547" spans="6:6" outlineLevel="1">
      <c r="F9547"/>
    </row>
    <row r="9548" spans="6:6" outlineLevel="1">
      <c r="F9548"/>
    </row>
    <row r="9549" spans="6:6" outlineLevel="1">
      <c r="F9549"/>
    </row>
    <row r="9550" spans="6:6" outlineLevel="1">
      <c r="F9550"/>
    </row>
    <row r="9551" spans="6:6" outlineLevel="1">
      <c r="F9551"/>
    </row>
    <row r="9552" spans="6:6" outlineLevel="1">
      <c r="F9552"/>
    </row>
    <row r="9553" spans="6:6" outlineLevel="1">
      <c r="F9553"/>
    </row>
    <row r="9554" spans="6:6" outlineLevel="1">
      <c r="F9554"/>
    </row>
    <row r="9555" spans="6:6" outlineLevel="1">
      <c r="F9555"/>
    </row>
    <row r="9556" spans="6:6" outlineLevel="1">
      <c r="F9556"/>
    </row>
    <row r="9557" spans="6:6" outlineLevel="1">
      <c r="F9557"/>
    </row>
    <row r="9558" spans="6:6">
      <c r="F9558"/>
    </row>
    <row r="9559" spans="6:6" outlineLevel="1">
      <c r="F9559"/>
    </row>
    <row r="9560" spans="6:6" outlineLevel="1">
      <c r="F9560"/>
    </row>
    <row r="9561" spans="6:6" outlineLevel="1">
      <c r="F9561"/>
    </row>
    <row r="9562" spans="6:6" outlineLevel="1">
      <c r="F9562"/>
    </row>
    <row r="9563" spans="6:6" outlineLevel="1">
      <c r="F9563"/>
    </row>
    <row r="9564" spans="6:6" outlineLevel="1">
      <c r="F9564"/>
    </row>
    <row r="9565" spans="6:6" outlineLevel="1">
      <c r="F9565"/>
    </row>
    <row r="9566" spans="6:6" outlineLevel="1">
      <c r="F9566"/>
    </row>
    <row r="9567" spans="6:6" outlineLevel="1">
      <c r="F9567"/>
    </row>
    <row r="9568" spans="6:6" outlineLevel="1">
      <c r="F9568"/>
    </row>
    <row r="9569" spans="6:6" outlineLevel="1">
      <c r="F9569"/>
    </row>
    <row r="9570" spans="6:6" outlineLevel="1">
      <c r="F9570"/>
    </row>
    <row r="9571" spans="6:6" outlineLevel="1">
      <c r="F9571"/>
    </row>
    <row r="9572" spans="6:6" outlineLevel="1">
      <c r="F9572"/>
    </row>
    <row r="9573" spans="6:6" outlineLevel="1">
      <c r="F9573"/>
    </row>
    <row r="9574" spans="6:6" outlineLevel="1">
      <c r="F9574"/>
    </row>
    <row r="9575" spans="6:6" outlineLevel="1">
      <c r="F9575"/>
    </row>
    <row r="9576" spans="6:6" outlineLevel="1">
      <c r="F9576"/>
    </row>
    <row r="9577" spans="6:6" outlineLevel="1">
      <c r="F9577"/>
    </row>
    <row r="9578" spans="6:6" outlineLevel="1">
      <c r="F9578"/>
    </row>
    <row r="9579" spans="6:6" outlineLevel="1">
      <c r="F9579"/>
    </row>
    <row r="9580" spans="6:6" outlineLevel="1">
      <c r="F9580"/>
    </row>
    <row r="9581" spans="6:6" outlineLevel="1">
      <c r="F9581"/>
    </row>
    <row r="9582" spans="6:6" outlineLevel="1">
      <c r="F9582"/>
    </row>
    <row r="9583" spans="6:6" outlineLevel="1">
      <c r="F9583"/>
    </row>
    <row r="9584" spans="6:6" outlineLevel="1">
      <c r="F9584"/>
    </row>
    <row r="9585" spans="6:6" outlineLevel="1">
      <c r="F9585"/>
    </row>
    <row r="9586" spans="6:6" outlineLevel="1">
      <c r="F9586"/>
    </row>
    <row r="9587" spans="6:6" outlineLevel="1">
      <c r="F9587"/>
    </row>
    <row r="9588" spans="6:6" outlineLevel="1">
      <c r="F9588"/>
    </row>
    <row r="9589" spans="6:6" outlineLevel="1">
      <c r="F9589"/>
    </row>
    <row r="9590" spans="6:6" outlineLevel="1">
      <c r="F9590"/>
    </row>
    <row r="9591" spans="6:6" outlineLevel="1">
      <c r="F9591"/>
    </row>
    <row r="9592" spans="6:6" outlineLevel="1">
      <c r="F9592"/>
    </row>
    <row r="9593" spans="6:6" outlineLevel="1">
      <c r="F9593"/>
    </row>
    <row r="9594" spans="6:6" outlineLevel="1">
      <c r="F9594"/>
    </row>
    <row r="9595" spans="6:6" outlineLevel="1">
      <c r="F9595"/>
    </row>
    <row r="9596" spans="6:6" outlineLevel="1">
      <c r="F9596"/>
    </row>
    <row r="9597" spans="6:6" outlineLevel="1">
      <c r="F9597"/>
    </row>
    <row r="9598" spans="6:6" outlineLevel="1">
      <c r="F9598"/>
    </row>
    <row r="9599" spans="6:6" outlineLevel="1">
      <c r="F9599"/>
    </row>
    <row r="9600" spans="6:6" outlineLevel="1">
      <c r="F9600"/>
    </row>
    <row r="9601" spans="6:6" outlineLevel="1">
      <c r="F9601"/>
    </row>
    <row r="9602" spans="6:6" outlineLevel="1">
      <c r="F9602"/>
    </row>
    <row r="9603" spans="6:6" outlineLevel="1">
      <c r="F9603"/>
    </row>
    <row r="9604" spans="6:6" outlineLevel="1">
      <c r="F9604"/>
    </row>
    <row r="9605" spans="6:6" outlineLevel="1">
      <c r="F9605"/>
    </row>
    <row r="9606" spans="6:6" outlineLevel="1">
      <c r="F9606"/>
    </row>
    <row r="9607" spans="6:6" outlineLevel="1">
      <c r="F9607"/>
    </row>
    <row r="9608" spans="6:6" outlineLevel="1">
      <c r="F9608"/>
    </row>
    <row r="9609" spans="6:6" outlineLevel="1">
      <c r="F9609"/>
    </row>
    <row r="9610" spans="6:6" outlineLevel="1">
      <c r="F9610"/>
    </row>
    <row r="9611" spans="6:6" outlineLevel="1">
      <c r="F9611"/>
    </row>
    <row r="9612" spans="6:6" outlineLevel="1">
      <c r="F9612"/>
    </row>
    <row r="9613" spans="6:6" outlineLevel="1">
      <c r="F9613"/>
    </row>
    <row r="9614" spans="6:6" outlineLevel="1">
      <c r="F9614"/>
    </row>
    <row r="9615" spans="6:6" outlineLevel="1">
      <c r="F9615"/>
    </row>
    <row r="9616" spans="6:6" outlineLevel="1">
      <c r="F9616"/>
    </row>
    <row r="9617" spans="6:6" outlineLevel="1">
      <c r="F9617"/>
    </row>
    <row r="9618" spans="6:6" outlineLevel="1">
      <c r="F9618"/>
    </row>
    <row r="9619" spans="6:6" outlineLevel="1">
      <c r="F9619"/>
    </row>
    <row r="9620" spans="6:6" outlineLevel="1">
      <c r="F9620"/>
    </row>
    <row r="9621" spans="6:6" outlineLevel="1">
      <c r="F9621"/>
    </row>
    <row r="9622" spans="6:6" outlineLevel="1">
      <c r="F9622"/>
    </row>
    <row r="9623" spans="6:6" outlineLevel="1">
      <c r="F9623"/>
    </row>
    <row r="9624" spans="6:6" outlineLevel="1">
      <c r="F9624"/>
    </row>
    <row r="9625" spans="6:6" outlineLevel="1">
      <c r="F9625"/>
    </row>
    <row r="9626" spans="6:6" outlineLevel="1">
      <c r="F9626"/>
    </row>
    <row r="9627" spans="6:6" outlineLevel="1">
      <c r="F9627"/>
    </row>
    <row r="9628" spans="6:6" outlineLevel="1">
      <c r="F9628"/>
    </row>
    <row r="9629" spans="6:6" outlineLevel="1">
      <c r="F9629"/>
    </row>
    <row r="9630" spans="6:6" outlineLevel="1">
      <c r="F9630"/>
    </row>
    <row r="9631" spans="6:6" outlineLevel="1">
      <c r="F9631"/>
    </row>
    <row r="9632" spans="6:6" outlineLevel="1">
      <c r="F9632"/>
    </row>
    <row r="9633" spans="6:6" outlineLevel="1">
      <c r="F9633"/>
    </row>
    <row r="9634" spans="6:6" outlineLevel="1">
      <c r="F9634"/>
    </row>
    <row r="9635" spans="6:6" outlineLevel="1">
      <c r="F9635"/>
    </row>
    <row r="9636" spans="6:6" outlineLevel="1">
      <c r="F9636"/>
    </row>
    <row r="9637" spans="6:6" outlineLevel="1">
      <c r="F9637"/>
    </row>
    <row r="9638" spans="6:6" outlineLevel="1">
      <c r="F9638"/>
    </row>
    <row r="9639" spans="6:6">
      <c r="F9639"/>
    </row>
    <row r="9640" spans="6:6" outlineLevel="1">
      <c r="F9640"/>
    </row>
    <row r="9641" spans="6:6" outlineLevel="1">
      <c r="F9641"/>
    </row>
    <row r="9642" spans="6:6" outlineLevel="1">
      <c r="F9642"/>
    </row>
    <row r="9643" spans="6:6" outlineLevel="1">
      <c r="F9643"/>
    </row>
    <row r="9644" spans="6:6" outlineLevel="1">
      <c r="F9644"/>
    </row>
    <row r="9645" spans="6:6" outlineLevel="1">
      <c r="F9645"/>
    </row>
    <row r="9646" spans="6:6" outlineLevel="1">
      <c r="F9646"/>
    </row>
    <row r="9647" spans="6:6" outlineLevel="1">
      <c r="F9647"/>
    </row>
    <row r="9648" spans="6:6" outlineLevel="1">
      <c r="F9648"/>
    </row>
    <row r="9649" spans="6:6" outlineLevel="1">
      <c r="F9649"/>
    </row>
    <row r="9650" spans="6:6" outlineLevel="1">
      <c r="F9650"/>
    </row>
    <row r="9651" spans="6:6" outlineLevel="1">
      <c r="F9651"/>
    </row>
    <row r="9652" spans="6:6" outlineLevel="1">
      <c r="F9652"/>
    </row>
    <row r="9653" spans="6:6" outlineLevel="1">
      <c r="F9653"/>
    </row>
    <row r="9654" spans="6:6" outlineLevel="1">
      <c r="F9654"/>
    </row>
    <row r="9655" spans="6:6" outlineLevel="1">
      <c r="F9655"/>
    </row>
    <row r="9656" spans="6:6" outlineLevel="1">
      <c r="F9656"/>
    </row>
    <row r="9657" spans="6:6" outlineLevel="1">
      <c r="F9657"/>
    </row>
    <row r="9658" spans="6:6" outlineLevel="1">
      <c r="F9658"/>
    </row>
    <row r="9659" spans="6:6" outlineLevel="1">
      <c r="F9659"/>
    </row>
    <row r="9660" spans="6:6" outlineLevel="1">
      <c r="F9660"/>
    </row>
    <row r="9661" spans="6:6" outlineLevel="1">
      <c r="F9661"/>
    </row>
    <row r="9662" spans="6:6" outlineLevel="1">
      <c r="F9662"/>
    </row>
    <row r="9663" spans="6:6" outlineLevel="1">
      <c r="F9663"/>
    </row>
    <row r="9664" spans="6:6" outlineLevel="1">
      <c r="F9664"/>
    </row>
    <row r="9665" spans="6:6" outlineLevel="1">
      <c r="F9665"/>
    </row>
    <row r="9666" spans="6:6" outlineLevel="1">
      <c r="F9666"/>
    </row>
    <row r="9667" spans="6:6" outlineLevel="1">
      <c r="F9667"/>
    </row>
    <row r="9668" spans="6:6" outlineLevel="1">
      <c r="F9668"/>
    </row>
    <row r="9669" spans="6:6" outlineLevel="1">
      <c r="F9669"/>
    </row>
    <row r="9670" spans="6:6" outlineLevel="1">
      <c r="F9670"/>
    </row>
    <row r="9671" spans="6:6" outlineLevel="1">
      <c r="F9671"/>
    </row>
    <row r="9672" spans="6:6" outlineLevel="1">
      <c r="F9672"/>
    </row>
    <row r="9673" spans="6:6" outlineLevel="1">
      <c r="F9673"/>
    </row>
    <row r="9674" spans="6:6" outlineLevel="1">
      <c r="F9674"/>
    </row>
    <row r="9675" spans="6:6" outlineLevel="1">
      <c r="F9675"/>
    </row>
    <row r="9676" spans="6:6" outlineLevel="1">
      <c r="F9676"/>
    </row>
    <row r="9677" spans="6:6" outlineLevel="1">
      <c r="F9677"/>
    </row>
    <row r="9678" spans="6:6" outlineLevel="1">
      <c r="F9678"/>
    </row>
    <row r="9679" spans="6:6" outlineLevel="1">
      <c r="F9679"/>
    </row>
    <row r="9680" spans="6:6" outlineLevel="1">
      <c r="F9680"/>
    </row>
    <row r="9681" spans="6:6" outlineLevel="1">
      <c r="F9681"/>
    </row>
    <row r="9682" spans="6:6" outlineLevel="1">
      <c r="F9682"/>
    </row>
    <row r="9683" spans="6:6" outlineLevel="1">
      <c r="F9683"/>
    </row>
    <row r="9684" spans="6:6" outlineLevel="1">
      <c r="F9684"/>
    </row>
    <row r="9685" spans="6:6" outlineLevel="1">
      <c r="F9685"/>
    </row>
    <row r="9686" spans="6:6" outlineLevel="1">
      <c r="F9686"/>
    </row>
    <row r="9687" spans="6:6" outlineLevel="1">
      <c r="F9687"/>
    </row>
    <row r="9688" spans="6:6" outlineLevel="1">
      <c r="F9688"/>
    </row>
    <row r="9689" spans="6:6" outlineLevel="1">
      <c r="F9689"/>
    </row>
    <row r="9690" spans="6:6" outlineLevel="1">
      <c r="F9690"/>
    </row>
    <row r="9691" spans="6:6">
      <c r="F9691"/>
    </row>
    <row r="9692" spans="6:6" outlineLevel="1">
      <c r="F9692"/>
    </row>
    <row r="9693" spans="6:6" outlineLevel="1">
      <c r="F9693"/>
    </row>
    <row r="9694" spans="6:6" outlineLevel="1">
      <c r="F9694"/>
    </row>
    <row r="9695" spans="6:6" outlineLevel="1">
      <c r="F9695"/>
    </row>
    <row r="9696" spans="6:6" outlineLevel="1">
      <c r="F9696"/>
    </row>
    <row r="9697" spans="6:6" outlineLevel="1">
      <c r="F9697"/>
    </row>
    <row r="9698" spans="6:6" outlineLevel="1">
      <c r="F9698"/>
    </row>
    <row r="9699" spans="6:6" outlineLevel="1">
      <c r="F9699"/>
    </row>
    <row r="9700" spans="6:6" outlineLevel="1">
      <c r="F9700"/>
    </row>
    <row r="9701" spans="6:6" outlineLevel="1">
      <c r="F9701"/>
    </row>
    <row r="9702" spans="6:6" outlineLevel="1">
      <c r="F9702"/>
    </row>
    <row r="9703" spans="6:6" outlineLevel="1">
      <c r="F9703"/>
    </row>
    <row r="9704" spans="6:6" outlineLevel="1">
      <c r="F9704"/>
    </row>
    <row r="9705" spans="6:6" outlineLevel="1">
      <c r="F9705"/>
    </row>
    <row r="9706" spans="6:6" outlineLevel="1">
      <c r="F9706"/>
    </row>
    <row r="9707" spans="6:6" outlineLevel="1">
      <c r="F9707"/>
    </row>
    <row r="9708" spans="6:6" outlineLevel="1">
      <c r="F9708"/>
    </row>
    <row r="9709" spans="6:6" outlineLevel="1">
      <c r="F9709"/>
    </row>
    <row r="9710" spans="6:6" outlineLevel="1">
      <c r="F9710"/>
    </row>
    <row r="9711" spans="6:6" outlineLevel="1">
      <c r="F9711"/>
    </row>
    <row r="9712" spans="6:6" outlineLevel="1">
      <c r="F9712"/>
    </row>
    <row r="9713" spans="6:6" outlineLevel="1">
      <c r="F9713"/>
    </row>
    <row r="9714" spans="6:6" outlineLevel="1">
      <c r="F9714"/>
    </row>
    <row r="9715" spans="6:6" outlineLevel="1">
      <c r="F9715"/>
    </row>
    <row r="9716" spans="6:6" outlineLevel="1">
      <c r="F9716"/>
    </row>
    <row r="9717" spans="6:6" outlineLevel="1">
      <c r="F9717"/>
    </row>
    <row r="9718" spans="6:6" outlineLevel="1">
      <c r="F9718"/>
    </row>
    <row r="9719" spans="6:6" outlineLevel="1">
      <c r="F9719"/>
    </row>
    <row r="9720" spans="6:6" outlineLevel="1">
      <c r="F9720"/>
    </row>
    <row r="9721" spans="6:6" outlineLevel="1">
      <c r="F9721"/>
    </row>
    <row r="9722" spans="6:6" outlineLevel="1">
      <c r="F9722"/>
    </row>
    <row r="9723" spans="6:6" outlineLevel="1">
      <c r="F9723"/>
    </row>
    <row r="9724" spans="6:6" outlineLevel="1">
      <c r="F9724"/>
    </row>
    <row r="9725" spans="6:6" outlineLevel="1">
      <c r="F9725"/>
    </row>
    <row r="9726" spans="6:6" outlineLevel="1">
      <c r="F9726"/>
    </row>
    <row r="9727" spans="6:6" outlineLevel="1">
      <c r="F9727"/>
    </row>
    <row r="9728" spans="6:6">
      <c r="F9728"/>
    </row>
    <row r="9729" spans="6:6" outlineLevel="1">
      <c r="F9729"/>
    </row>
    <row r="9730" spans="6:6" outlineLevel="1">
      <c r="F9730"/>
    </row>
    <row r="9731" spans="6:6" outlineLevel="1">
      <c r="F9731"/>
    </row>
    <row r="9732" spans="6:6" outlineLevel="1">
      <c r="F9732"/>
    </row>
    <row r="9733" spans="6:6" outlineLevel="1">
      <c r="F9733"/>
    </row>
    <row r="9734" spans="6:6" outlineLevel="1">
      <c r="F9734"/>
    </row>
    <row r="9735" spans="6:6" outlineLevel="1">
      <c r="F9735"/>
    </row>
    <row r="9736" spans="6:6" outlineLevel="1">
      <c r="F9736"/>
    </row>
    <row r="9737" spans="6:6" outlineLevel="1">
      <c r="F9737"/>
    </row>
    <row r="9738" spans="6:6" outlineLevel="1">
      <c r="F9738"/>
    </row>
    <row r="9739" spans="6:6" outlineLevel="1">
      <c r="F9739"/>
    </row>
    <row r="9740" spans="6:6" outlineLevel="1">
      <c r="F9740"/>
    </row>
    <row r="9741" spans="6:6" outlineLevel="1">
      <c r="F9741"/>
    </row>
    <row r="9742" spans="6:6" outlineLevel="1">
      <c r="F9742"/>
    </row>
    <row r="9743" spans="6:6" outlineLevel="1">
      <c r="F9743"/>
    </row>
    <row r="9744" spans="6:6" outlineLevel="1">
      <c r="F9744"/>
    </row>
    <row r="9745" spans="6:6" outlineLevel="1">
      <c r="F9745"/>
    </row>
    <row r="9746" spans="6:6" outlineLevel="1">
      <c r="F9746"/>
    </row>
    <row r="9747" spans="6:6" outlineLevel="1">
      <c r="F9747"/>
    </row>
    <row r="9748" spans="6:6" outlineLevel="1">
      <c r="F9748"/>
    </row>
    <row r="9749" spans="6:6" outlineLevel="1">
      <c r="F9749"/>
    </row>
    <row r="9750" spans="6:6" outlineLevel="1">
      <c r="F9750"/>
    </row>
    <row r="9751" spans="6:6" outlineLevel="1">
      <c r="F9751"/>
    </row>
    <row r="9752" spans="6:6" outlineLevel="1">
      <c r="F9752"/>
    </row>
    <row r="9753" spans="6:6" outlineLevel="1">
      <c r="F9753"/>
    </row>
    <row r="9754" spans="6:6" outlineLevel="1">
      <c r="F9754"/>
    </row>
    <row r="9755" spans="6:6" outlineLevel="1">
      <c r="F9755"/>
    </row>
    <row r="9756" spans="6:6" outlineLevel="1">
      <c r="F9756"/>
    </row>
    <row r="9757" spans="6:6" outlineLevel="1">
      <c r="F9757"/>
    </row>
    <row r="9758" spans="6:6" outlineLevel="1">
      <c r="F9758"/>
    </row>
    <row r="9759" spans="6:6" outlineLevel="1">
      <c r="F9759"/>
    </row>
    <row r="9760" spans="6:6" outlineLevel="1">
      <c r="F9760"/>
    </row>
    <row r="9761" spans="6:6" outlineLevel="1">
      <c r="F9761"/>
    </row>
    <row r="9762" spans="6:6" outlineLevel="1">
      <c r="F9762"/>
    </row>
    <row r="9763" spans="6:6" outlineLevel="1">
      <c r="F9763"/>
    </row>
    <row r="9764" spans="6:6" outlineLevel="1">
      <c r="F9764"/>
    </row>
    <row r="9765" spans="6:6" outlineLevel="1">
      <c r="F9765"/>
    </row>
    <row r="9766" spans="6:6" outlineLevel="1">
      <c r="F9766"/>
    </row>
    <row r="9767" spans="6:6" outlineLevel="1">
      <c r="F9767"/>
    </row>
    <row r="9768" spans="6:6" outlineLevel="1">
      <c r="F9768"/>
    </row>
    <row r="9769" spans="6:6" outlineLevel="1">
      <c r="F9769"/>
    </row>
    <row r="9770" spans="6:6" outlineLevel="1">
      <c r="F9770"/>
    </row>
    <row r="9771" spans="6:6" outlineLevel="1">
      <c r="F9771"/>
    </row>
    <row r="9772" spans="6:6" outlineLevel="1">
      <c r="F9772"/>
    </row>
    <row r="9773" spans="6:6" outlineLevel="1">
      <c r="F9773"/>
    </row>
    <row r="9774" spans="6:6" outlineLevel="1">
      <c r="F9774"/>
    </row>
    <row r="9775" spans="6:6" outlineLevel="1">
      <c r="F9775"/>
    </row>
    <row r="9776" spans="6:6" outlineLevel="1">
      <c r="F9776"/>
    </row>
    <row r="9777" spans="6:6" outlineLevel="1">
      <c r="F9777"/>
    </row>
    <row r="9778" spans="6:6" outlineLevel="1">
      <c r="F9778"/>
    </row>
    <row r="9779" spans="6:6" outlineLevel="1">
      <c r="F9779"/>
    </row>
    <row r="9780" spans="6:6" outlineLevel="1">
      <c r="F9780"/>
    </row>
    <row r="9781" spans="6:6" outlineLevel="1">
      <c r="F9781"/>
    </row>
    <row r="9782" spans="6:6" outlineLevel="1">
      <c r="F9782"/>
    </row>
    <row r="9783" spans="6:6" outlineLevel="1">
      <c r="F9783"/>
    </row>
    <row r="9784" spans="6:6" outlineLevel="1">
      <c r="F9784"/>
    </row>
    <row r="9785" spans="6:6" outlineLevel="1">
      <c r="F9785"/>
    </row>
    <row r="9786" spans="6:6" outlineLevel="1">
      <c r="F9786"/>
    </row>
    <row r="9787" spans="6:6" outlineLevel="1">
      <c r="F9787"/>
    </row>
    <row r="9788" spans="6:6" outlineLevel="1">
      <c r="F9788"/>
    </row>
    <row r="9789" spans="6:6" outlineLevel="1">
      <c r="F9789"/>
    </row>
    <row r="9790" spans="6:6" outlineLevel="1">
      <c r="F9790"/>
    </row>
    <row r="9791" spans="6:6" outlineLevel="1">
      <c r="F9791"/>
    </row>
    <row r="9792" spans="6:6" outlineLevel="1">
      <c r="F9792"/>
    </row>
    <row r="9793" spans="6:6" outlineLevel="1">
      <c r="F9793"/>
    </row>
    <row r="9794" spans="6:6" outlineLevel="1">
      <c r="F9794"/>
    </row>
    <row r="9795" spans="6:6" outlineLevel="1">
      <c r="F9795"/>
    </row>
    <row r="9796" spans="6:6" outlineLevel="1">
      <c r="F9796"/>
    </row>
    <row r="9797" spans="6:6" outlineLevel="1">
      <c r="F9797"/>
    </row>
    <row r="9798" spans="6:6" outlineLevel="1">
      <c r="F9798"/>
    </row>
    <row r="9799" spans="6:6" outlineLevel="1">
      <c r="F9799"/>
    </row>
    <row r="9800" spans="6:6" outlineLevel="1">
      <c r="F9800"/>
    </row>
    <row r="9801" spans="6:6" outlineLevel="1">
      <c r="F9801"/>
    </row>
    <row r="9802" spans="6:6" outlineLevel="1">
      <c r="F9802"/>
    </row>
    <row r="9803" spans="6:6" outlineLevel="1">
      <c r="F9803"/>
    </row>
    <row r="9804" spans="6:6" outlineLevel="1">
      <c r="F9804"/>
    </row>
    <row r="9805" spans="6:6" outlineLevel="1">
      <c r="F9805"/>
    </row>
    <row r="9806" spans="6:6" outlineLevel="1">
      <c r="F9806"/>
    </row>
    <row r="9807" spans="6:6" outlineLevel="1">
      <c r="F9807"/>
    </row>
    <row r="9808" spans="6:6" outlineLevel="1">
      <c r="F9808"/>
    </row>
    <row r="9809" spans="6:6" outlineLevel="1">
      <c r="F9809"/>
    </row>
    <row r="9810" spans="6:6" outlineLevel="1">
      <c r="F9810"/>
    </row>
    <row r="9811" spans="6:6" outlineLevel="1">
      <c r="F9811"/>
    </row>
    <row r="9812" spans="6:6" outlineLevel="1">
      <c r="F9812"/>
    </row>
    <row r="9813" spans="6:6" outlineLevel="1">
      <c r="F9813"/>
    </row>
    <row r="9814" spans="6:6" outlineLevel="1">
      <c r="F9814"/>
    </row>
    <row r="9815" spans="6:6" outlineLevel="1">
      <c r="F9815"/>
    </row>
    <row r="9816" spans="6:6" outlineLevel="1">
      <c r="F9816"/>
    </row>
    <row r="9817" spans="6:6" outlineLevel="1">
      <c r="F9817"/>
    </row>
    <row r="9818" spans="6:6" outlineLevel="1">
      <c r="F9818"/>
    </row>
    <row r="9819" spans="6:6" outlineLevel="1">
      <c r="F9819"/>
    </row>
    <row r="9820" spans="6:6" outlineLevel="1">
      <c r="F9820"/>
    </row>
    <row r="9821" spans="6:6">
      <c r="F9821"/>
    </row>
    <row r="9822" spans="6:6" outlineLevel="1">
      <c r="F9822"/>
    </row>
    <row r="9823" spans="6:6" outlineLevel="1">
      <c r="F9823"/>
    </row>
    <row r="9824" spans="6:6" outlineLevel="1">
      <c r="F9824"/>
    </row>
    <row r="9825" spans="6:6" outlineLevel="1">
      <c r="F9825"/>
    </row>
    <row r="9826" spans="6:6" outlineLevel="1">
      <c r="F9826"/>
    </row>
    <row r="9827" spans="6:6" outlineLevel="1">
      <c r="F9827"/>
    </row>
    <row r="9828" spans="6:6" outlineLevel="1">
      <c r="F9828"/>
    </row>
    <row r="9829" spans="6:6" outlineLevel="1">
      <c r="F9829"/>
    </row>
    <row r="9830" spans="6:6" outlineLevel="1">
      <c r="F9830"/>
    </row>
    <row r="9831" spans="6:6" outlineLevel="1">
      <c r="F9831"/>
    </row>
    <row r="9832" spans="6:6" outlineLevel="1">
      <c r="F9832"/>
    </row>
    <row r="9833" spans="6:6" outlineLevel="1">
      <c r="F9833"/>
    </row>
    <row r="9834" spans="6:6" outlineLevel="1">
      <c r="F9834"/>
    </row>
    <row r="9835" spans="6:6" outlineLevel="1">
      <c r="F9835"/>
    </row>
    <row r="9836" spans="6:6" outlineLevel="1">
      <c r="F9836"/>
    </row>
    <row r="9837" spans="6:6" outlineLevel="1">
      <c r="F9837"/>
    </row>
    <row r="9838" spans="6:6" outlineLevel="1">
      <c r="F9838"/>
    </row>
    <row r="9839" spans="6:6" outlineLevel="1">
      <c r="F9839"/>
    </row>
    <row r="9840" spans="6:6" outlineLevel="1">
      <c r="F9840"/>
    </row>
    <row r="9841" spans="6:6" outlineLevel="1">
      <c r="F9841"/>
    </row>
    <row r="9842" spans="6:6" outlineLevel="1">
      <c r="F9842"/>
    </row>
    <row r="9843" spans="6:6" outlineLevel="1">
      <c r="F9843"/>
    </row>
    <row r="9844" spans="6:6" outlineLevel="1">
      <c r="F9844"/>
    </row>
    <row r="9845" spans="6:6" outlineLevel="1">
      <c r="F9845"/>
    </row>
    <row r="9846" spans="6:6" outlineLevel="1">
      <c r="F9846"/>
    </row>
    <row r="9847" spans="6:6" outlineLevel="1">
      <c r="F9847"/>
    </row>
    <row r="9848" spans="6:6" outlineLevel="1">
      <c r="F9848"/>
    </row>
    <row r="9849" spans="6:6" outlineLevel="1">
      <c r="F9849"/>
    </row>
    <row r="9850" spans="6:6" outlineLevel="1">
      <c r="F9850"/>
    </row>
    <row r="9851" spans="6:6" outlineLevel="1">
      <c r="F9851"/>
    </row>
    <row r="9852" spans="6:6" outlineLevel="1">
      <c r="F9852"/>
    </row>
    <row r="9853" spans="6:6" outlineLevel="1">
      <c r="F9853"/>
    </row>
    <row r="9854" spans="6:6" outlineLevel="1">
      <c r="F9854"/>
    </row>
    <row r="9855" spans="6:6" outlineLevel="1">
      <c r="F9855"/>
    </row>
    <row r="9856" spans="6:6" outlineLevel="1">
      <c r="F9856"/>
    </row>
    <row r="9857" spans="6:6" outlineLevel="1">
      <c r="F9857"/>
    </row>
    <row r="9858" spans="6:6" outlineLevel="1">
      <c r="F9858"/>
    </row>
    <row r="9859" spans="6:6" outlineLevel="1">
      <c r="F9859"/>
    </row>
    <row r="9860" spans="6:6" outlineLevel="1">
      <c r="F9860"/>
    </row>
    <row r="9861" spans="6:6" outlineLevel="1">
      <c r="F9861"/>
    </row>
    <row r="9862" spans="6:6" outlineLevel="1">
      <c r="F9862"/>
    </row>
    <row r="9863" spans="6:6" outlineLevel="1">
      <c r="F9863"/>
    </row>
    <row r="9864" spans="6:6" outlineLevel="1">
      <c r="F9864"/>
    </row>
    <row r="9865" spans="6:6" outlineLevel="1">
      <c r="F9865"/>
    </row>
    <row r="9866" spans="6:6" outlineLevel="1">
      <c r="F9866"/>
    </row>
    <row r="9867" spans="6:6" outlineLevel="1">
      <c r="F9867"/>
    </row>
    <row r="9868" spans="6:6" outlineLevel="1">
      <c r="F9868"/>
    </row>
    <row r="9869" spans="6:6" outlineLevel="1">
      <c r="F9869"/>
    </row>
    <row r="9870" spans="6:6" outlineLevel="1">
      <c r="F9870"/>
    </row>
    <row r="9871" spans="6:6" outlineLevel="1">
      <c r="F9871"/>
    </row>
    <row r="9872" spans="6:6" outlineLevel="1">
      <c r="F9872"/>
    </row>
    <row r="9873" spans="6:6" outlineLevel="1">
      <c r="F9873"/>
    </row>
    <row r="9874" spans="6:6" outlineLevel="1">
      <c r="F9874"/>
    </row>
    <row r="9875" spans="6:6" outlineLevel="1">
      <c r="F9875"/>
    </row>
    <row r="9876" spans="6:6" outlineLevel="1">
      <c r="F9876"/>
    </row>
    <row r="9877" spans="6:6" outlineLevel="1">
      <c r="F9877"/>
    </row>
    <row r="9878" spans="6:6" outlineLevel="1">
      <c r="F9878"/>
    </row>
    <row r="9879" spans="6:6" outlineLevel="1">
      <c r="F9879"/>
    </row>
    <row r="9880" spans="6:6" outlineLevel="1">
      <c r="F9880"/>
    </row>
    <row r="9881" spans="6:6" outlineLevel="1">
      <c r="F9881"/>
    </row>
    <row r="9882" spans="6:6" outlineLevel="1">
      <c r="F9882"/>
    </row>
    <row r="9883" spans="6:6" outlineLevel="1">
      <c r="F9883"/>
    </row>
    <row r="9884" spans="6:6" outlineLevel="1">
      <c r="F9884"/>
    </row>
    <row r="9885" spans="6:6" outlineLevel="1">
      <c r="F9885"/>
    </row>
    <row r="9886" spans="6:6" outlineLevel="1">
      <c r="F9886"/>
    </row>
    <row r="9887" spans="6:6" outlineLevel="1">
      <c r="F9887"/>
    </row>
    <row r="9888" spans="6:6">
      <c r="F9888"/>
    </row>
    <row r="9889" spans="6:6" outlineLevel="1">
      <c r="F9889"/>
    </row>
    <row r="9890" spans="6:6" outlineLevel="1">
      <c r="F9890"/>
    </row>
    <row r="9891" spans="6:6" outlineLevel="1">
      <c r="F9891"/>
    </row>
    <row r="9892" spans="6:6" outlineLevel="1">
      <c r="F9892"/>
    </row>
    <row r="9893" spans="6:6" outlineLevel="1">
      <c r="F9893"/>
    </row>
    <row r="9894" spans="6:6" outlineLevel="1">
      <c r="F9894"/>
    </row>
    <row r="9895" spans="6:6" outlineLevel="1">
      <c r="F9895"/>
    </row>
    <row r="9896" spans="6:6" outlineLevel="1">
      <c r="F9896"/>
    </row>
    <row r="9897" spans="6:6" outlineLevel="1">
      <c r="F9897"/>
    </row>
    <row r="9898" spans="6:6" outlineLevel="1">
      <c r="F9898"/>
    </row>
    <row r="9899" spans="6:6" outlineLevel="1">
      <c r="F9899"/>
    </row>
    <row r="9900" spans="6:6" outlineLevel="1">
      <c r="F9900"/>
    </row>
    <row r="9901" spans="6:6" outlineLevel="1">
      <c r="F9901"/>
    </row>
    <row r="9902" spans="6:6" outlineLevel="1">
      <c r="F9902"/>
    </row>
    <row r="9903" spans="6:6" outlineLevel="1">
      <c r="F9903"/>
    </row>
    <row r="9904" spans="6:6" outlineLevel="1">
      <c r="F9904"/>
    </row>
    <row r="9905" spans="6:6" outlineLevel="1">
      <c r="F9905"/>
    </row>
    <row r="9906" spans="6:6" outlineLevel="1">
      <c r="F9906"/>
    </row>
    <row r="9907" spans="6:6" outlineLevel="1">
      <c r="F9907"/>
    </row>
    <row r="9908" spans="6:6" outlineLevel="1">
      <c r="F9908"/>
    </row>
    <row r="9909" spans="6:6" outlineLevel="1">
      <c r="F9909"/>
    </row>
    <row r="9910" spans="6:6" outlineLevel="1">
      <c r="F9910"/>
    </row>
    <row r="9911" spans="6:6" outlineLevel="1">
      <c r="F9911"/>
    </row>
    <row r="9912" spans="6:6" outlineLevel="1">
      <c r="F9912"/>
    </row>
    <row r="9913" spans="6:6" outlineLevel="1">
      <c r="F9913"/>
    </row>
    <row r="9914" spans="6:6" outlineLevel="1">
      <c r="F9914"/>
    </row>
    <row r="9915" spans="6:6" outlineLevel="1">
      <c r="F9915"/>
    </row>
    <row r="9916" spans="6:6" outlineLevel="1">
      <c r="F9916"/>
    </row>
    <row r="9917" spans="6:6" outlineLevel="1">
      <c r="F9917"/>
    </row>
    <row r="9918" spans="6:6" outlineLevel="1">
      <c r="F9918"/>
    </row>
    <row r="9919" spans="6:6" outlineLevel="1">
      <c r="F9919"/>
    </row>
    <row r="9920" spans="6:6" outlineLevel="1">
      <c r="F9920"/>
    </row>
    <row r="9921" spans="6:6" outlineLevel="1">
      <c r="F9921"/>
    </row>
    <row r="9922" spans="6:6" outlineLevel="1">
      <c r="F9922"/>
    </row>
    <row r="9923" spans="6:6" outlineLevel="1">
      <c r="F9923"/>
    </row>
    <row r="9924" spans="6:6" outlineLevel="1">
      <c r="F9924"/>
    </row>
    <row r="9925" spans="6:6" outlineLevel="1">
      <c r="F9925"/>
    </row>
    <row r="9926" spans="6:6" outlineLevel="1">
      <c r="F9926"/>
    </row>
    <row r="9927" spans="6:6" outlineLevel="1">
      <c r="F9927"/>
    </row>
    <row r="9928" spans="6:6" outlineLevel="1">
      <c r="F9928"/>
    </row>
    <row r="9929" spans="6:6" outlineLevel="1">
      <c r="F9929"/>
    </row>
    <row r="9930" spans="6:6" outlineLevel="1">
      <c r="F9930"/>
    </row>
    <row r="9931" spans="6:6" outlineLevel="1">
      <c r="F9931"/>
    </row>
    <row r="9932" spans="6:6" outlineLevel="1">
      <c r="F9932"/>
    </row>
    <row r="9933" spans="6:6" outlineLevel="1">
      <c r="F9933"/>
    </row>
    <row r="9934" spans="6:6" outlineLevel="1">
      <c r="F9934"/>
    </row>
    <row r="9935" spans="6:6" outlineLevel="1">
      <c r="F9935"/>
    </row>
    <row r="9936" spans="6:6" outlineLevel="1">
      <c r="F9936"/>
    </row>
    <row r="9937" spans="6:6" outlineLevel="1">
      <c r="F9937"/>
    </row>
    <row r="9938" spans="6:6" outlineLevel="1">
      <c r="F9938"/>
    </row>
    <row r="9939" spans="6:6" outlineLevel="1">
      <c r="F9939"/>
    </row>
    <row r="9940" spans="6:6" outlineLevel="1">
      <c r="F9940"/>
    </row>
    <row r="9941" spans="6:6" outlineLevel="1">
      <c r="F9941"/>
    </row>
    <row r="9942" spans="6:6" outlineLevel="1">
      <c r="F9942"/>
    </row>
    <row r="9943" spans="6:6" outlineLevel="1">
      <c r="F9943"/>
    </row>
    <row r="9944" spans="6:6" outlineLevel="1">
      <c r="F9944"/>
    </row>
    <row r="9945" spans="6:6" outlineLevel="1">
      <c r="F9945"/>
    </row>
    <row r="9946" spans="6:6" outlineLevel="1">
      <c r="F9946"/>
    </row>
    <row r="9947" spans="6:6" outlineLevel="1">
      <c r="F9947"/>
    </row>
    <row r="9948" spans="6:6" outlineLevel="1">
      <c r="F9948"/>
    </row>
    <row r="9949" spans="6:6" outlineLevel="1">
      <c r="F9949"/>
    </row>
    <row r="9950" spans="6:6" outlineLevel="1">
      <c r="F9950"/>
    </row>
    <row r="9951" spans="6:6" outlineLevel="1">
      <c r="F9951"/>
    </row>
    <row r="9952" spans="6:6" outlineLevel="1">
      <c r="F9952"/>
    </row>
    <row r="9953" spans="6:6" outlineLevel="1">
      <c r="F9953"/>
    </row>
    <row r="9954" spans="6:6" outlineLevel="1">
      <c r="F9954"/>
    </row>
    <row r="9955" spans="6:6" outlineLevel="1">
      <c r="F9955"/>
    </row>
    <row r="9956" spans="6:6" outlineLevel="1">
      <c r="F9956"/>
    </row>
    <row r="9957" spans="6:6" outlineLevel="1">
      <c r="F9957"/>
    </row>
    <row r="9958" spans="6:6" outlineLevel="1">
      <c r="F9958"/>
    </row>
    <row r="9959" spans="6:6" outlineLevel="1">
      <c r="F9959"/>
    </row>
    <row r="9960" spans="6:6" outlineLevel="1">
      <c r="F9960"/>
    </row>
    <row r="9961" spans="6:6" outlineLevel="1">
      <c r="F9961"/>
    </row>
    <row r="9962" spans="6:6" outlineLevel="1">
      <c r="F9962"/>
    </row>
    <row r="9963" spans="6:6" outlineLevel="1">
      <c r="F9963"/>
    </row>
    <row r="9964" spans="6:6" outlineLevel="1">
      <c r="F9964"/>
    </row>
    <row r="9965" spans="6:6" outlineLevel="1">
      <c r="F9965"/>
    </row>
    <row r="9966" spans="6:6" outlineLevel="1">
      <c r="F9966"/>
    </row>
    <row r="9967" spans="6:6" outlineLevel="1">
      <c r="F9967"/>
    </row>
    <row r="9968" spans="6:6" outlineLevel="1">
      <c r="F9968"/>
    </row>
    <row r="9969" spans="6:6" outlineLevel="1">
      <c r="F9969"/>
    </row>
    <row r="9970" spans="6:6" outlineLevel="1">
      <c r="F9970"/>
    </row>
    <row r="9971" spans="6:6" outlineLevel="1">
      <c r="F9971"/>
    </row>
    <row r="9972" spans="6:6" outlineLevel="1">
      <c r="F9972"/>
    </row>
    <row r="9973" spans="6:6" outlineLevel="1">
      <c r="F9973"/>
    </row>
    <row r="9974" spans="6:6" outlineLevel="1">
      <c r="F9974"/>
    </row>
    <row r="9975" spans="6:6" outlineLevel="1">
      <c r="F9975"/>
    </row>
    <row r="9976" spans="6:6" outlineLevel="1">
      <c r="F9976"/>
    </row>
    <row r="9977" spans="6:6" outlineLevel="1">
      <c r="F9977"/>
    </row>
    <row r="9978" spans="6:6" outlineLevel="1">
      <c r="F9978"/>
    </row>
    <row r="9979" spans="6:6" outlineLevel="1">
      <c r="F9979"/>
    </row>
    <row r="9980" spans="6:6" outlineLevel="1">
      <c r="F9980"/>
    </row>
    <row r="9981" spans="6:6" outlineLevel="1">
      <c r="F9981"/>
    </row>
    <row r="9982" spans="6:6">
      <c r="F9982"/>
    </row>
    <row r="9983" spans="6:6" outlineLevel="1">
      <c r="F9983"/>
    </row>
    <row r="9984" spans="6:6" outlineLevel="1">
      <c r="F9984"/>
    </row>
    <row r="9985" spans="6:6" outlineLevel="1">
      <c r="F9985"/>
    </row>
    <row r="9986" spans="6:6" outlineLevel="1">
      <c r="F9986"/>
    </row>
    <row r="9987" spans="6:6" outlineLevel="1">
      <c r="F9987"/>
    </row>
    <row r="9988" spans="6:6" outlineLevel="1">
      <c r="F9988"/>
    </row>
    <row r="9989" spans="6:6" outlineLevel="1">
      <c r="F9989"/>
    </row>
    <row r="9990" spans="6:6" outlineLevel="1">
      <c r="F9990"/>
    </row>
    <row r="9991" spans="6:6" outlineLevel="1">
      <c r="F9991"/>
    </row>
    <row r="9992" spans="6:6" outlineLevel="1">
      <c r="F9992"/>
    </row>
    <row r="9993" spans="6:6" outlineLevel="1">
      <c r="F9993"/>
    </row>
    <row r="9994" spans="6:6" outlineLevel="1">
      <c r="F9994"/>
    </row>
    <row r="9995" spans="6:6" outlineLevel="1">
      <c r="F9995"/>
    </row>
    <row r="9996" spans="6:6" outlineLevel="1">
      <c r="F9996"/>
    </row>
    <row r="9997" spans="6:6" outlineLevel="1">
      <c r="F9997"/>
    </row>
    <row r="9998" spans="6:6" outlineLevel="1">
      <c r="F9998"/>
    </row>
    <row r="9999" spans="6:6" outlineLevel="1">
      <c r="F9999"/>
    </row>
    <row r="10000" spans="6:6" outlineLevel="1">
      <c r="F10000"/>
    </row>
    <row r="10001" spans="6:6" outlineLevel="1">
      <c r="F10001"/>
    </row>
    <row r="10002" spans="6:6" outlineLevel="1">
      <c r="F10002"/>
    </row>
    <row r="10003" spans="6:6" outlineLevel="1">
      <c r="F10003"/>
    </row>
    <row r="10004" spans="6:6" outlineLevel="1">
      <c r="F10004"/>
    </row>
    <row r="10005" spans="6:6" outlineLevel="1">
      <c r="F10005"/>
    </row>
    <row r="10006" spans="6:6" outlineLevel="1">
      <c r="F10006"/>
    </row>
    <row r="10007" spans="6:6" outlineLevel="1">
      <c r="F10007"/>
    </row>
    <row r="10008" spans="6:6" outlineLevel="1">
      <c r="F10008"/>
    </row>
    <row r="10009" spans="6:6">
      <c r="F10009"/>
    </row>
    <row r="10010" spans="6:6" outlineLevel="1">
      <c r="F10010"/>
    </row>
    <row r="10011" spans="6:6" outlineLevel="1">
      <c r="F10011"/>
    </row>
    <row r="10012" spans="6:6" outlineLevel="1">
      <c r="F10012"/>
    </row>
    <row r="10013" spans="6:6" outlineLevel="1">
      <c r="F10013"/>
    </row>
    <row r="10014" spans="6:6" outlineLevel="1">
      <c r="F10014"/>
    </row>
    <row r="10015" spans="6:6" outlineLevel="1">
      <c r="F10015"/>
    </row>
    <row r="10016" spans="6:6" outlineLevel="1">
      <c r="F10016"/>
    </row>
    <row r="10017" spans="6:6" outlineLevel="1">
      <c r="F10017"/>
    </row>
    <row r="10018" spans="6:6" outlineLevel="1">
      <c r="F10018"/>
    </row>
    <row r="10019" spans="6:6" outlineLevel="1">
      <c r="F10019"/>
    </row>
    <row r="10020" spans="6:6" outlineLevel="1">
      <c r="F10020"/>
    </row>
    <row r="10021" spans="6:6" outlineLevel="1">
      <c r="F10021"/>
    </row>
    <row r="10022" spans="6:6" outlineLevel="1">
      <c r="F10022"/>
    </row>
    <row r="10023" spans="6:6" outlineLevel="1">
      <c r="F10023"/>
    </row>
    <row r="10024" spans="6:6" outlineLevel="1">
      <c r="F10024"/>
    </row>
    <row r="10025" spans="6:6" outlineLevel="1">
      <c r="F10025"/>
    </row>
    <row r="10026" spans="6:6" outlineLevel="1">
      <c r="F10026"/>
    </row>
    <row r="10027" spans="6:6" outlineLevel="1">
      <c r="F10027"/>
    </row>
    <row r="10028" spans="6:6" outlineLevel="1">
      <c r="F10028"/>
    </row>
    <row r="10029" spans="6:6" outlineLevel="1">
      <c r="F10029"/>
    </row>
    <row r="10030" spans="6:6" outlineLevel="1">
      <c r="F10030"/>
    </row>
    <row r="10031" spans="6:6" outlineLevel="1">
      <c r="F10031"/>
    </row>
    <row r="10032" spans="6:6" outlineLevel="1">
      <c r="F10032"/>
    </row>
    <row r="10033" spans="6:6" outlineLevel="1">
      <c r="F10033"/>
    </row>
    <row r="10034" spans="6:6" outlineLevel="1">
      <c r="F10034"/>
    </row>
    <row r="10035" spans="6:6" outlineLevel="1">
      <c r="F10035"/>
    </row>
    <row r="10036" spans="6:6" outlineLevel="1">
      <c r="F10036"/>
    </row>
    <row r="10037" spans="6:6" outlineLevel="1">
      <c r="F10037"/>
    </row>
    <row r="10038" spans="6:6" outlineLevel="1">
      <c r="F10038"/>
    </row>
    <row r="10039" spans="6:6" outlineLevel="1">
      <c r="F10039"/>
    </row>
    <row r="10040" spans="6:6" outlineLevel="1">
      <c r="F10040"/>
    </row>
    <row r="10041" spans="6:6" outlineLevel="1">
      <c r="F10041"/>
    </row>
    <row r="10042" spans="6:6" outlineLevel="1">
      <c r="F10042"/>
    </row>
    <row r="10043" spans="6:6" outlineLevel="1">
      <c r="F10043"/>
    </row>
    <row r="10044" spans="6:6" outlineLevel="1">
      <c r="F10044"/>
    </row>
    <row r="10045" spans="6:6" outlineLevel="1">
      <c r="F10045"/>
    </row>
    <row r="10046" spans="6:6" outlineLevel="1">
      <c r="F10046"/>
    </row>
    <row r="10047" spans="6:6" outlineLevel="1">
      <c r="F10047"/>
    </row>
    <row r="10048" spans="6:6" outlineLevel="1">
      <c r="F10048"/>
    </row>
    <row r="10049" spans="6:6" outlineLevel="1">
      <c r="F10049"/>
    </row>
    <row r="10050" spans="6:6" outlineLevel="1">
      <c r="F10050"/>
    </row>
    <row r="10051" spans="6:6" outlineLevel="1">
      <c r="F10051"/>
    </row>
    <row r="10052" spans="6:6" outlineLevel="1">
      <c r="F10052"/>
    </row>
    <row r="10053" spans="6:6" outlineLevel="1">
      <c r="F10053"/>
    </row>
    <row r="10054" spans="6:6" outlineLevel="1">
      <c r="F10054"/>
    </row>
    <row r="10055" spans="6:6" outlineLevel="1">
      <c r="F10055"/>
    </row>
    <row r="10056" spans="6:6" outlineLevel="1">
      <c r="F10056"/>
    </row>
    <row r="10057" spans="6:6" outlineLevel="1">
      <c r="F10057"/>
    </row>
    <row r="10058" spans="6:6" outlineLevel="1">
      <c r="F10058"/>
    </row>
    <row r="10059" spans="6:6" outlineLevel="1">
      <c r="F10059"/>
    </row>
    <row r="10060" spans="6:6" outlineLevel="1">
      <c r="F10060"/>
    </row>
    <row r="10061" spans="6:6" outlineLevel="1">
      <c r="F10061"/>
    </row>
    <row r="10062" spans="6:6" outlineLevel="1">
      <c r="F10062"/>
    </row>
    <row r="10063" spans="6:6" outlineLevel="1">
      <c r="F10063"/>
    </row>
    <row r="10064" spans="6:6" outlineLevel="1">
      <c r="F10064"/>
    </row>
    <row r="10065" spans="6:6" outlineLevel="1">
      <c r="F10065"/>
    </row>
    <row r="10066" spans="6:6" outlineLevel="1">
      <c r="F10066"/>
    </row>
    <row r="10067" spans="6:6" outlineLevel="1">
      <c r="F10067"/>
    </row>
    <row r="10068" spans="6:6" outlineLevel="1">
      <c r="F10068"/>
    </row>
    <row r="10069" spans="6:6" outlineLevel="1">
      <c r="F10069"/>
    </row>
    <row r="10070" spans="6:6" outlineLevel="1">
      <c r="F10070"/>
    </row>
    <row r="10071" spans="6:6" outlineLevel="1">
      <c r="F10071"/>
    </row>
    <row r="10072" spans="6:6" outlineLevel="1">
      <c r="F10072"/>
    </row>
    <row r="10073" spans="6:6" outlineLevel="1">
      <c r="F10073"/>
    </row>
    <row r="10074" spans="6:6" outlineLevel="1">
      <c r="F10074"/>
    </row>
    <row r="10075" spans="6:6" outlineLevel="1">
      <c r="F10075"/>
    </row>
    <row r="10076" spans="6:6" outlineLevel="1">
      <c r="F10076"/>
    </row>
    <row r="10077" spans="6:6" outlineLevel="1">
      <c r="F10077"/>
    </row>
    <row r="10078" spans="6:6" outlineLevel="1">
      <c r="F10078"/>
    </row>
    <row r="10079" spans="6:6" outlineLevel="1">
      <c r="F10079"/>
    </row>
    <row r="10080" spans="6:6" outlineLevel="1">
      <c r="F10080"/>
    </row>
    <row r="10081" spans="6:6" outlineLevel="1">
      <c r="F10081"/>
    </row>
    <row r="10082" spans="6:6" outlineLevel="1">
      <c r="F10082"/>
    </row>
    <row r="10083" spans="6:6" outlineLevel="1">
      <c r="F10083"/>
    </row>
    <row r="10084" spans="6:6" outlineLevel="1">
      <c r="F10084"/>
    </row>
    <row r="10085" spans="6:6" outlineLevel="1">
      <c r="F10085"/>
    </row>
    <row r="10086" spans="6:6" outlineLevel="1">
      <c r="F10086"/>
    </row>
    <row r="10087" spans="6:6" outlineLevel="1">
      <c r="F10087"/>
    </row>
    <row r="10088" spans="6:6" outlineLevel="1">
      <c r="F10088"/>
    </row>
    <row r="10089" spans="6:6" outlineLevel="1">
      <c r="F10089"/>
    </row>
    <row r="10090" spans="6:6" outlineLevel="1">
      <c r="F10090"/>
    </row>
    <row r="10091" spans="6:6" outlineLevel="1">
      <c r="F10091"/>
    </row>
    <row r="10092" spans="6:6" outlineLevel="1">
      <c r="F10092"/>
    </row>
    <row r="10093" spans="6:6" outlineLevel="1">
      <c r="F10093"/>
    </row>
    <row r="10094" spans="6:6" outlineLevel="1">
      <c r="F10094"/>
    </row>
    <row r="10095" spans="6:6" outlineLevel="1">
      <c r="F10095"/>
    </row>
    <row r="10096" spans="6:6" outlineLevel="1">
      <c r="F10096"/>
    </row>
    <row r="10097" spans="6:6" outlineLevel="1">
      <c r="F10097"/>
    </row>
    <row r="10098" spans="6:6" outlineLevel="1">
      <c r="F10098"/>
    </row>
    <row r="10099" spans="6:6" outlineLevel="1">
      <c r="F10099"/>
    </row>
    <row r="10100" spans="6:6" outlineLevel="1">
      <c r="F10100"/>
    </row>
    <row r="10101" spans="6:6" outlineLevel="1">
      <c r="F10101"/>
    </row>
    <row r="10102" spans="6:6" outlineLevel="1">
      <c r="F10102"/>
    </row>
    <row r="10103" spans="6:6" outlineLevel="1">
      <c r="F10103"/>
    </row>
    <row r="10104" spans="6:6" outlineLevel="1">
      <c r="F10104"/>
    </row>
    <row r="10105" spans="6:6" outlineLevel="1">
      <c r="F10105"/>
    </row>
    <row r="10106" spans="6:6" outlineLevel="1">
      <c r="F10106"/>
    </row>
    <row r="10107" spans="6:6" outlineLevel="1">
      <c r="F10107"/>
    </row>
    <row r="10108" spans="6:6" outlineLevel="1">
      <c r="F10108"/>
    </row>
    <row r="10109" spans="6:6" outlineLevel="1">
      <c r="F10109"/>
    </row>
    <row r="10110" spans="6:6" outlineLevel="1">
      <c r="F10110"/>
    </row>
    <row r="10111" spans="6:6" outlineLevel="1">
      <c r="F10111"/>
    </row>
    <row r="10112" spans="6:6" outlineLevel="1">
      <c r="F10112"/>
    </row>
    <row r="10113" spans="6:6" outlineLevel="1">
      <c r="F10113"/>
    </row>
    <row r="10114" spans="6:6" outlineLevel="1">
      <c r="F10114"/>
    </row>
    <row r="10115" spans="6:6" outlineLevel="1">
      <c r="F10115"/>
    </row>
    <row r="10116" spans="6:6" outlineLevel="1">
      <c r="F10116"/>
    </row>
    <row r="10117" spans="6:6" outlineLevel="1">
      <c r="F10117"/>
    </row>
    <row r="10118" spans="6:6" outlineLevel="1">
      <c r="F10118"/>
    </row>
    <row r="10119" spans="6:6" outlineLevel="1">
      <c r="F10119"/>
    </row>
    <row r="10120" spans="6:6" outlineLevel="1">
      <c r="F10120"/>
    </row>
    <row r="10121" spans="6:6" outlineLevel="1">
      <c r="F10121"/>
    </row>
    <row r="10122" spans="6:6" outlineLevel="1">
      <c r="F10122"/>
    </row>
    <row r="10123" spans="6:6" outlineLevel="1">
      <c r="F10123"/>
    </row>
    <row r="10124" spans="6:6" outlineLevel="1">
      <c r="F10124"/>
    </row>
    <row r="10125" spans="6:6" outlineLevel="1">
      <c r="F10125"/>
    </row>
    <row r="10126" spans="6:6" outlineLevel="1">
      <c r="F10126"/>
    </row>
    <row r="10127" spans="6:6" outlineLevel="1">
      <c r="F10127"/>
    </row>
    <row r="10128" spans="6:6" outlineLevel="1">
      <c r="F10128"/>
    </row>
    <row r="10129" spans="6:6" outlineLevel="1">
      <c r="F10129"/>
    </row>
    <row r="10130" spans="6:6" outlineLevel="1">
      <c r="F10130"/>
    </row>
    <row r="10131" spans="6:6" outlineLevel="1">
      <c r="F10131"/>
    </row>
    <row r="10132" spans="6:6" outlineLevel="1">
      <c r="F10132"/>
    </row>
    <row r="10133" spans="6:6" outlineLevel="1">
      <c r="F10133"/>
    </row>
    <row r="10134" spans="6:6" outlineLevel="1">
      <c r="F10134"/>
    </row>
    <row r="10135" spans="6:6" outlineLevel="1">
      <c r="F10135"/>
    </row>
    <row r="10136" spans="6:6" outlineLevel="1">
      <c r="F10136"/>
    </row>
    <row r="10137" spans="6:6" outlineLevel="1">
      <c r="F10137"/>
    </row>
    <row r="10138" spans="6:6" outlineLevel="1">
      <c r="F10138"/>
    </row>
    <row r="10139" spans="6:6" outlineLevel="1">
      <c r="F10139"/>
    </row>
    <row r="10140" spans="6:6" outlineLevel="1">
      <c r="F10140"/>
    </row>
    <row r="10141" spans="6:6" outlineLevel="1">
      <c r="F10141"/>
    </row>
    <row r="10142" spans="6:6" outlineLevel="1">
      <c r="F10142"/>
    </row>
    <row r="10143" spans="6:6" outlineLevel="1">
      <c r="F10143"/>
    </row>
    <row r="10144" spans="6:6" outlineLevel="1">
      <c r="F10144"/>
    </row>
    <row r="10145" spans="6:6" outlineLevel="1">
      <c r="F10145"/>
    </row>
    <row r="10146" spans="6:6" outlineLevel="1">
      <c r="F10146"/>
    </row>
    <row r="10147" spans="6:6" outlineLevel="1">
      <c r="F10147"/>
    </row>
    <row r="10148" spans="6:6" outlineLevel="1">
      <c r="F10148"/>
    </row>
    <row r="10149" spans="6:6" outlineLevel="1">
      <c r="F10149"/>
    </row>
    <row r="10150" spans="6:6" outlineLevel="1">
      <c r="F10150"/>
    </row>
    <row r="10151" spans="6:6" outlineLevel="1">
      <c r="F10151"/>
    </row>
    <row r="10152" spans="6:6" outlineLevel="1">
      <c r="F10152"/>
    </row>
    <row r="10153" spans="6:6" outlineLevel="1">
      <c r="F10153"/>
    </row>
    <row r="10154" spans="6:6" outlineLevel="1">
      <c r="F10154"/>
    </row>
    <row r="10155" spans="6:6" outlineLevel="1">
      <c r="F10155"/>
    </row>
    <row r="10156" spans="6:6" outlineLevel="1">
      <c r="F10156"/>
    </row>
    <row r="10157" spans="6:6" outlineLevel="1">
      <c r="F10157"/>
    </row>
    <row r="10158" spans="6:6" outlineLevel="1">
      <c r="F10158"/>
    </row>
    <row r="10159" spans="6:6" outlineLevel="1">
      <c r="F10159"/>
    </row>
    <row r="10160" spans="6:6" outlineLevel="1">
      <c r="F10160"/>
    </row>
    <row r="10161" spans="6:6" outlineLevel="1">
      <c r="F10161"/>
    </row>
    <row r="10162" spans="6:6" outlineLevel="1">
      <c r="F10162"/>
    </row>
    <row r="10163" spans="6:6" outlineLevel="1">
      <c r="F10163"/>
    </row>
    <row r="10164" spans="6:6" outlineLevel="1">
      <c r="F10164"/>
    </row>
    <row r="10165" spans="6:6" outlineLevel="1">
      <c r="F10165"/>
    </row>
    <row r="10166" spans="6:6" outlineLevel="1">
      <c r="F10166"/>
    </row>
    <row r="10167" spans="6:6" outlineLevel="1">
      <c r="F10167"/>
    </row>
    <row r="10168" spans="6:6" outlineLevel="1">
      <c r="F10168"/>
    </row>
    <row r="10169" spans="6:6" outlineLevel="1">
      <c r="F10169"/>
    </row>
    <row r="10170" spans="6:6" outlineLevel="1">
      <c r="F10170"/>
    </row>
    <row r="10171" spans="6:6" outlineLevel="1">
      <c r="F10171"/>
    </row>
    <row r="10172" spans="6:6" outlineLevel="1">
      <c r="F10172"/>
    </row>
    <row r="10173" spans="6:6" outlineLevel="1">
      <c r="F10173"/>
    </row>
    <row r="10174" spans="6:6" outlineLevel="1">
      <c r="F10174"/>
    </row>
    <row r="10175" spans="6:6" outlineLevel="1">
      <c r="F10175"/>
    </row>
    <row r="10176" spans="6:6" outlineLevel="1">
      <c r="F10176"/>
    </row>
    <row r="10177" spans="6:6" outlineLevel="1">
      <c r="F10177"/>
    </row>
    <row r="10178" spans="6:6" outlineLevel="1">
      <c r="F10178"/>
    </row>
    <row r="10179" spans="6:6" outlineLevel="1">
      <c r="F10179"/>
    </row>
    <row r="10180" spans="6:6">
      <c r="F10180"/>
    </row>
    <row r="10181" spans="6:6" outlineLevel="1">
      <c r="F10181"/>
    </row>
    <row r="10182" spans="6:6" outlineLevel="1">
      <c r="F10182"/>
    </row>
    <row r="10183" spans="6:6" outlineLevel="1">
      <c r="F10183"/>
    </row>
    <row r="10184" spans="6:6" outlineLevel="1">
      <c r="F10184"/>
    </row>
    <row r="10185" spans="6:6" outlineLevel="1">
      <c r="F10185"/>
    </row>
    <row r="10186" spans="6:6" outlineLevel="1">
      <c r="F10186"/>
    </row>
    <row r="10187" spans="6:6" outlineLevel="1">
      <c r="F10187"/>
    </row>
    <row r="10188" spans="6:6" outlineLevel="1">
      <c r="F10188"/>
    </row>
    <row r="10189" spans="6:6" outlineLevel="1">
      <c r="F10189"/>
    </row>
    <row r="10190" spans="6:6" outlineLevel="1">
      <c r="F10190"/>
    </row>
    <row r="10191" spans="6:6" outlineLevel="1">
      <c r="F10191"/>
    </row>
    <row r="10192" spans="6:6" outlineLevel="1">
      <c r="F10192"/>
    </row>
    <row r="10193" spans="6:6" outlineLevel="1">
      <c r="F10193"/>
    </row>
    <row r="10194" spans="6:6" outlineLevel="1">
      <c r="F10194"/>
    </row>
    <row r="10195" spans="6:6" outlineLevel="1">
      <c r="F10195"/>
    </row>
    <row r="10196" spans="6:6" outlineLevel="1">
      <c r="F10196"/>
    </row>
    <row r="10197" spans="6:6" outlineLevel="1">
      <c r="F10197"/>
    </row>
    <row r="10198" spans="6:6" outlineLevel="1">
      <c r="F10198"/>
    </row>
    <row r="10199" spans="6:6" outlineLevel="1">
      <c r="F10199"/>
    </row>
    <row r="10200" spans="6:6" outlineLevel="1">
      <c r="F10200"/>
    </row>
    <row r="10201" spans="6:6" outlineLevel="1">
      <c r="F10201"/>
    </row>
    <row r="10202" spans="6:6" outlineLevel="1">
      <c r="F10202"/>
    </row>
    <row r="10203" spans="6:6" outlineLevel="1">
      <c r="F10203"/>
    </row>
    <row r="10204" spans="6:6" outlineLevel="1">
      <c r="F10204"/>
    </row>
    <row r="10205" spans="6:6" outlineLevel="1">
      <c r="F10205"/>
    </row>
    <row r="10206" spans="6:6" outlineLevel="1">
      <c r="F10206"/>
    </row>
    <row r="10207" spans="6:6" outlineLevel="1">
      <c r="F10207"/>
    </row>
    <row r="10208" spans="6:6" outlineLevel="1">
      <c r="F10208"/>
    </row>
    <row r="10209" spans="6:6" outlineLevel="1">
      <c r="F10209"/>
    </row>
    <row r="10210" spans="6:6" outlineLevel="1">
      <c r="F10210"/>
    </row>
    <row r="10211" spans="6:6" outlineLevel="1">
      <c r="F10211"/>
    </row>
    <row r="10212" spans="6:6" outlineLevel="1">
      <c r="F10212"/>
    </row>
    <row r="10213" spans="6:6" outlineLevel="1">
      <c r="F10213"/>
    </row>
    <row r="10214" spans="6:6" outlineLevel="1">
      <c r="F10214"/>
    </row>
    <row r="10215" spans="6:6" outlineLevel="1">
      <c r="F10215"/>
    </row>
    <row r="10216" spans="6:6" outlineLevel="1">
      <c r="F10216"/>
    </row>
    <row r="10217" spans="6:6" outlineLevel="1">
      <c r="F10217"/>
    </row>
    <row r="10218" spans="6:6" outlineLevel="1">
      <c r="F10218"/>
    </row>
    <row r="10219" spans="6:6" outlineLevel="1">
      <c r="F10219"/>
    </row>
    <row r="10220" spans="6:6" outlineLevel="1">
      <c r="F10220"/>
    </row>
    <row r="10221" spans="6:6" outlineLevel="1">
      <c r="F10221"/>
    </row>
    <row r="10222" spans="6:6" outlineLevel="1">
      <c r="F10222"/>
    </row>
    <row r="10223" spans="6:6" outlineLevel="1">
      <c r="F10223"/>
    </row>
    <row r="10224" spans="6:6" outlineLevel="1">
      <c r="F10224"/>
    </row>
    <row r="10225" spans="6:6" outlineLevel="1">
      <c r="F10225"/>
    </row>
    <row r="10226" spans="6:6" outlineLevel="1">
      <c r="F10226"/>
    </row>
    <row r="10227" spans="6:6" outlineLevel="1">
      <c r="F10227"/>
    </row>
    <row r="10228" spans="6:6" outlineLevel="1">
      <c r="F10228"/>
    </row>
    <row r="10229" spans="6:6" outlineLevel="1">
      <c r="F10229"/>
    </row>
    <row r="10230" spans="6:6" outlineLevel="1">
      <c r="F10230"/>
    </row>
    <row r="10231" spans="6:6" outlineLevel="1">
      <c r="F10231"/>
    </row>
    <row r="10232" spans="6:6" outlineLevel="1">
      <c r="F10232"/>
    </row>
    <row r="10233" spans="6:6" outlineLevel="1">
      <c r="F10233"/>
    </row>
    <row r="10234" spans="6:6" outlineLevel="1">
      <c r="F10234"/>
    </row>
    <row r="10235" spans="6:6" outlineLevel="1">
      <c r="F10235"/>
    </row>
    <row r="10236" spans="6:6" outlineLevel="1">
      <c r="F10236"/>
    </row>
    <row r="10237" spans="6:6" outlineLevel="1">
      <c r="F10237"/>
    </row>
    <row r="10238" spans="6:6" outlineLevel="1">
      <c r="F10238"/>
    </row>
    <row r="10239" spans="6:6" outlineLevel="1">
      <c r="F10239"/>
    </row>
    <row r="10240" spans="6:6" outlineLevel="1">
      <c r="F10240"/>
    </row>
    <row r="10241" spans="6:6" outlineLevel="1">
      <c r="F10241"/>
    </row>
    <row r="10242" spans="6:6" outlineLevel="1">
      <c r="F10242"/>
    </row>
    <row r="10243" spans="6:6" outlineLevel="1">
      <c r="F10243"/>
    </row>
    <row r="10244" spans="6:6" outlineLevel="1">
      <c r="F10244"/>
    </row>
    <row r="10245" spans="6:6" outlineLevel="1">
      <c r="F10245"/>
    </row>
    <row r="10246" spans="6:6" outlineLevel="1">
      <c r="F10246"/>
    </row>
    <row r="10247" spans="6:6" outlineLevel="1">
      <c r="F10247"/>
    </row>
    <row r="10248" spans="6:6" outlineLevel="1">
      <c r="F10248"/>
    </row>
    <row r="10249" spans="6:6" outlineLevel="1">
      <c r="F10249"/>
    </row>
    <row r="10250" spans="6:6" outlineLevel="1">
      <c r="F10250"/>
    </row>
    <row r="10251" spans="6:6" outlineLevel="1">
      <c r="F10251"/>
    </row>
    <row r="10252" spans="6:6" outlineLevel="1">
      <c r="F10252"/>
    </row>
    <row r="10253" spans="6:6" outlineLevel="1">
      <c r="F10253"/>
    </row>
    <row r="10254" spans="6:6" outlineLevel="1">
      <c r="F10254"/>
    </row>
    <row r="10255" spans="6:6" outlineLevel="1">
      <c r="F10255"/>
    </row>
    <row r="10256" spans="6:6" outlineLevel="1">
      <c r="F10256"/>
    </row>
    <row r="10257" spans="6:6" outlineLevel="1">
      <c r="F10257"/>
    </row>
    <row r="10258" spans="6:6" outlineLevel="1">
      <c r="F10258"/>
    </row>
    <row r="10259" spans="6:6" outlineLevel="1">
      <c r="F10259"/>
    </row>
    <row r="10260" spans="6:6" outlineLevel="1">
      <c r="F10260"/>
    </row>
    <row r="10261" spans="6:6" outlineLevel="1">
      <c r="F10261"/>
    </row>
    <row r="10262" spans="6:6" outlineLevel="1">
      <c r="F10262"/>
    </row>
    <row r="10263" spans="6:6" outlineLevel="1">
      <c r="F10263"/>
    </row>
    <row r="10264" spans="6:6" outlineLevel="1">
      <c r="F10264"/>
    </row>
    <row r="10265" spans="6:6" outlineLevel="1">
      <c r="F10265"/>
    </row>
    <row r="10266" spans="6:6" outlineLevel="1">
      <c r="F10266"/>
    </row>
    <row r="10267" spans="6:6" outlineLevel="1">
      <c r="F10267"/>
    </row>
    <row r="10268" spans="6:6" outlineLevel="1">
      <c r="F10268"/>
    </row>
    <row r="10269" spans="6:6" outlineLevel="1">
      <c r="F10269"/>
    </row>
    <row r="10270" spans="6:6" outlineLevel="1">
      <c r="F10270"/>
    </row>
    <row r="10271" spans="6:6" outlineLevel="1">
      <c r="F10271"/>
    </row>
    <row r="10272" spans="6:6">
      <c r="F10272"/>
    </row>
    <row r="10273" spans="6:6" outlineLevel="1">
      <c r="F10273"/>
    </row>
    <row r="10274" spans="6:6" outlineLevel="1">
      <c r="F10274"/>
    </row>
    <row r="10275" spans="6:6" outlineLevel="1">
      <c r="F10275"/>
    </row>
    <row r="10276" spans="6:6" outlineLevel="1">
      <c r="F10276"/>
    </row>
    <row r="10277" spans="6:6" outlineLevel="1">
      <c r="F10277"/>
    </row>
    <row r="10278" spans="6:6" outlineLevel="1">
      <c r="F10278"/>
    </row>
    <row r="10279" spans="6:6" outlineLevel="1">
      <c r="F10279"/>
    </row>
    <row r="10280" spans="6:6" outlineLevel="1">
      <c r="F10280"/>
    </row>
    <row r="10281" spans="6:6" outlineLevel="1">
      <c r="F10281"/>
    </row>
    <row r="10282" spans="6:6" outlineLevel="1">
      <c r="F10282"/>
    </row>
    <row r="10283" spans="6:6" outlineLevel="1">
      <c r="F10283"/>
    </row>
    <row r="10284" spans="6:6" outlineLevel="1">
      <c r="F10284"/>
    </row>
    <row r="10285" spans="6:6" outlineLevel="1">
      <c r="F10285"/>
    </row>
    <row r="10286" spans="6:6" outlineLevel="1">
      <c r="F10286"/>
    </row>
    <row r="10287" spans="6:6" outlineLevel="1">
      <c r="F10287"/>
    </row>
    <row r="10288" spans="6:6" outlineLevel="1">
      <c r="F10288"/>
    </row>
    <row r="10289" spans="6:6" outlineLevel="1">
      <c r="F10289"/>
    </row>
    <row r="10290" spans="6:6" outlineLevel="1">
      <c r="F10290"/>
    </row>
    <row r="10291" spans="6:6" outlineLevel="1">
      <c r="F10291"/>
    </row>
    <row r="10292" spans="6:6" outlineLevel="1">
      <c r="F10292"/>
    </row>
    <row r="10293" spans="6:6" outlineLevel="1">
      <c r="F10293"/>
    </row>
    <row r="10294" spans="6:6" outlineLevel="1">
      <c r="F10294"/>
    </row>
    <row r="10295" spans="6:6" outlineLevel="1">
      <c r="F10295"/>
    </row>
    <row r="10296" spans="6:6" outlineLevel="1">
      <c r="F10296"/>
    </row>
    <row r="10297" spans="6:6" outlineLevel="1">
      <c r="F10297"/>
    </row>
    <row r="10298" spans="6:6" outlineLevel="1">
      <c r="F10298"/>
    </row>
    <row r="10299" spans="6:6" outlineLevel="1">
      <c r="F10299"/>
    </row>
    <row r="10300" spans="6:6" outlineLevel="1">
      <c r="F10300"/>
    </row>
    <row r="10301" spans="6:6" outlineLevel="1">
      <c r="F10301"/>
    </row>
    <row r="10302" spans="6:6" outlineLevel="1">
      <c r="F10302"/>
    </row>
    <row r="10303" spans="6:6" outlineLevel="1">
      <c r="F10303"/>
    </row>
    <row r="10304" spans="6:6" outlineLevel="1">
      <c r="F10304"/>
    </row>
    <row r="10305" spans="6:6" outlineLevel="1">
      <c r="F10305"/>
    </row>
    <row r="10306" spans="6:6" outlineLevel="1">
      <c r="F10306"/>
    </row>
    <row r="10307" spans="6:6" outlineLevel="1">
      <c r="F10307"/>
    </row>
    <row r="10308" spans="6:6" outlineLevel="1">
      <c r="F10308"/>
    </row>
    <row r="10309" spans="6:6" outlineLevel="1">
      <c r="F10309"/>
    </row>
    <row r="10310" spans="6:6" outlineLevel="1">
      <c r="F10310"/>
    </row>
    <row r="10311" spans="6:6" outlineLevel="1">
      <c r="F10311"/>
    </row>
    <row r="10312" spans="6:6" outlineLevel="1">
      <c r="F10312"/>
    </row>
    <row r="10313" spans="6:6" outlineLevel="1">
      <c r="F10313"/>
    </row>
    <row r="10314" spans="6:6" outlineLevel="1">
      <c r="F10314"/>
    </row>
    <row r="10315" spans="6:6" outlineLevel="1">
      <c r="F10315"/>
    </row>
    <row r="10316" spans="6:6" outlineLevel="1">
      <c r="F10316"/>
    </row>
    <row r="10317" spans="6:6" outlineLevel="1">
      <c r="F10317"/>
    </row>
    <row r="10318" spans="6:6" outlineLevel="1">
      <c r="F10318"/>
    </row>
    <row r="10319" spans="6:6" outlineLevel="1">
      <c r="F10319"/>
    </row>
    <row r="10320" spans="6:6" outlineLevel="1">
      <c r="F10320"/>
    </row>
    <row r="10321" spans="6:6" outlineLevel="1">
      <c r="F10321"/>
    </row>
    <row r="10322" spans="6:6" outlineLevel="1">
      <c r="F10322"/>
    </row>
    <row r="10323" spans="6:6">
      <c r="F10323"/>
    </row>
    <row r="10324" spans="6:6" outlineLevel="1">
      <c r="F10324"/>
    </row>
    <row r="10325" spans="6:6" outlineLevel="1">
      <c r="F10325"/>
    </row>
    <row r="10326" spans="6:6" outlineLevel="1">
      <c r="F10326"/>
    </row>
    <row r="10327" spans="6:6" outlineLevel="1">
      <c r="F10327"/>
    </row>
    <row r="10328" spans="6:6" outlineLevel="1">
      <c r="F10328"/>
    </row>
    <row r="10329" spans="6:6" outlineLevel="1">
      <c r="F10329"/>
    </row>
    <row r="10330" spans="6:6" outlineLevel="1">
      <c r="F10330"/>
    </row>
    <row r="10331" spans="6:6" outlineLevel="1">
      <c r="F10331"/>
    </row>
    <row r="10332" spans="6:6" outlineLevel="1">
      <c r="F10332"/>
    </row>
    <row r="10333" spans="6:6" outlineLevel="1">
      <c r="F10333"/>
    </row>
    <row r="10334" spans="6:6" outlineLevel="1">
      <c r="F10334"/>
    </row>
    <row r="10335" spans="6:6" outlineLevel="1">
      <c r="F10335"/>
    </row>
    <row r="10336" spans="6:6" outlineLevel="1">
      <c r="F10336"/>
    </row>
    <row r="10337" spans="6:6" outlineLevel="1">
      <c r="F10337"/>
    </row>
    <row r="10338" spans="6:6" outlineLevel="1">
      <c r="F10338"/>
    </row>
    <row r="10339" spans="6:6" outlineLevel="1">
      <c r="F10339"/>
    </row>
    <row r="10340" spans="6:6" outlineLevel="1">
      <c r="F10340"/>
    </row>
    <row r="10341" spans="6:6" outlineLevel="1">
      <c r="F10341"/>
    </row>
    <row r="10342" spans="6:6" outlineLevel="1">
      <c r="F10342"/>
    </row>
    <row r="10343" spans="6:6" outlineLevel="1">
      <c r="F10343"/>
    </row>
    <row r="10344" spans="6:6" outlineLevel="1">
      <c r="F10344"/>
    </row>
    <row r="10345" spans="6:6" outlineLevel="1">
      <c r="F10345"/>
    </row>
    <row r="10346" spans="6:6" outlineLevel="1">
      <c r="F10346"/>
    </row>
    <row r="10347" spans="6:6" outlineLevel="1">
      <c r="F10347"/>
    </row>
    <row r="10348" spans="6:6" outlineLevel="1">
      <c r="F10348"/>
    </row>
    <row r="10349" spans="6:6" outlineLevel="1">
      <c r="F10349"/>
    </row>
    <row r="10350" spans="6:6" outlineLevel="1">
      <c r="F10350"/>
    </row>
    <row r="10351" spans="6:6" outlineLevel="1">
      <c r="F10351"/>
    </row>
    <row r="10352" spans="6:6" outlineLevel="1">
      <c r="F10352"/>
    </row>
    <row r="10353" spans="6:6" outlineLevel="1">
      <c r="F10353"/>
    </row>
    <row r="10354" spans="6:6" outlineLevel="1">
      <c r="F10354"/>
    </row>
    <row r="10355" spans="6:6" outlineLevel="1">
      <c r="F10355"/>
    </row>
    <row r="10356" spans="6:6" outlineLevel="1">
      <c r="F10356"/>
    </row>
    <row r="10357" spans="6:6" outlineLevel="1">
      <c r="F10357"/>
    </row>
    <row r="10358" spans="6:6" outlineLevel="1">
      <c r="F10358"/>
    </row>
    <row r="10359" spans="6:6" outlineLevel="1">
      <c r="F10359"/>
    </row>
    <row r="10360" spans="6:6" outlineLevel="1">
      <c r="F10360"/>
    </row>
    <row r="10361" spans="6:6" outlineLevel="1">
      <c r="F10361"/>
    </row>
    <row r="10362" spans="6:6">
      <c r="F10362"/>
    </row>
    <row r="10363" spans="6:6" outlineLevel="1">
      <c r="F10363"/>
    </row>
    <row r="10364" spans="6:6" outlineLevel="1">
      <c r="F10364"/>
    </row>
    <row r="10365" spans="6:6" outlineLevel="1">
      <c r="F10365"/>
    </row>
    <row r="10366" spans="6:6" outlineLevel="1">
      <c r="F10366"/>
    </row>
    <row r="10367" spans="6:6" outlineLevel="1">
      <c r="F10367"/>
    </row>
    <row r="10368" spans="6:6" outlineLevel="1">
      <c r="F10368"/>
    </row>
    <row r="10369" spans="6:6" outlineLevel="1">
      <c r="F10369"/>
    </row>
    <row r="10370" spans="6:6" outlineLevel="1">
      <c r="F10370"/>
    </row>
    <row r="10371" spans="6:6" outlineLevel="1">
      <c r="F10371"/>
    </row>
    <row r="10372" spans="6:6" outlineLevel="1">
      <c r="F10372"/>
    </row>
    <row r="10373" spans="6:6" outlineLevel="1">
      <c r="F10373"/>
    </row>
    <row r="10374" spans="6:6" outlineLevel="1">
      <c r="F10374"/>
    </row>
    <row r="10375" spans="6:6" outlineLevel="1">
      <c r="F10375"/>
    </row>
    <row r="10376" spans="6:6" outlineLevel="1">
      <c r="F10376"/>
    </row>
    <row r="10377" spans="6:6" outlineLevel="1">
      <c r="F10377"/>
    </row>
    <row r="10378" spans="6:6" outlineLevel="1">
      <c r="F10378"/>
    </row>
    <row r="10379" spans="6:6" outlineLevel="1">
      <c r="F10379"/>
    </row>
    <row r="10380" spans="6:6" outlineLevel="1">
      <c r="F10380"/>
    </row>
    <row r="10381" spans="6:6" outlineLevel="1">
      <c r="F10381"/>
    </row>
    <row r="10382" spans="6:6" outlineLevel="1">
      <c r="F10382"/>
    </row>
    <row r="10383" spans="6:6" outlineLevel="1">
      <c r="F10383"/>
    </row>
    <row r="10384" spans="6:6" outlineLevel="1">
      <c r="F10384"/>
    </row>
    <row r="10385" spans="6:6" outlineLevel="1">
      <c r="F10385"/>
    </row>
    <row r="10386" spans="6:6" outlineLevel="1">
      <c r="F10386"/>
    </row>
    <row r="10387" spans="6:6" outlineLevel="1">
      <c r="F10387"/>
    </row>
    <row r="10388" spans="6:6" outlineLevel="1">
      <c r="F10388"/>
    </row>
    <row r="10389" spans="6:6" outlineLevel="1">
      <c r="F10389"/>
    </row>
    <row r="10390" spans="6:6" outlineLevel="1">
      <c r="F10390"/>
    </row>
    <row r="10391" spans="6:6" outlineLevel="1">
      <c r="F10391"/>
    </row>
    <row r="10392" spans="6:6" outlineLevel="1">
      <c r="F10392"/>
    </row>
    <row r="10393" spans="6:6">
      <c r="F10393"/>
    </row>
    <row r="10394" spans="6:6" outlineLevel="1">
      <c r="F10394"/>
    </row>
    <row r="10395" spans="6:6" outlineLevel="1">
      <c r="F10395"/>
    </row>
    <row r="10396" spans="6:6" outlineLevel="1">
      <c r="F10396"/>
    </row>
    <row r="10397" spans="6:6" outlineLevel="1">
      <c r="F10397"/>
    </row>
    <row r="10398" spans="6:6" outlineLevel="1">
      <c r="F10398"/>
    </row>
    <row r="10399" spans="6:6" outlineLevel="1">
      <c r="F10399"/>
    </row>
    <row r="10400" spans="6:6" outlineLevel="1">
      <c r="F10400"/>
    </row>
    <row r="10401" spans="6:6" outlineLevel="1">
      <c r="F10401"/>
    </row>
    <row r="10402" spans="6:6" outlineLevel="1">
      <c r="F10402"/>
    </row>
    <row r="10403" spans="6:6" outlineLevel="1">
      <c r="F10403"/>
    </row>
    <row r="10404" spans="6:6" outlineLevel="1">
      <c r="F10404"/>
    </row>
    <row r="10405" spans="6:6" outlineLevel="1">
      <c r="F10405"/>
    </row>
    <row r="10406" spans="6:6" outlineLevel="1">
      <c r="F10406"/>
    </row>
    <row r="10407" spans="6:6" outlineLevel="1">
      <c r="F10407"/>
    </row>
    <row r="10408" spans="6:6" outlineLevel="1">
      <c r="F10408"/>
    </row>
    <row r="10409" spans="6:6" outlineLevel="1">
      <c r="F10409"/>
    </row>
    <row r="10410" spans="6:6" outlineLevel="1">
      <c r="F10410"/>
    </row>
    <row r="10411" spans="6:6" outlineLevel="1">
      <c r="F10411"/>
    </row>
    <row r="10412" spans="6:6" outlineLevel="1">
      <c r="F10412"/>
    </row>
    <row r="10413" spans="6:6" outlineLevel="1">
      <c r="F10413"/>
    </row>
    <row r="10414" spans="6:6" outlineLevel="1">
      <c r="F10414"/>
    </row>
    <row r="10415" spans="6:6" outlineLevel="1">
      <c r="F10415"/>
    </row>
    <row r="10416" spans="6:6" outlineLevel="1">
      <c r="F10416"/>
    </row>
    <row r="10417" spans="6:6" outlineLevel="1">
      <c r="F10417"/>
    </row>
    <row r="10418" spans="6:6" outlineLevel="1">
      <c r="F10418"/>
    </row>
    <row r="10419" spans="6:6" outlineLevel="1">
      <c r="F10419"/>
    </row>
    <row r="10420" spans="6:6" outlineLevel="1">
      <c r="F10420"/>
    </row>
    <row r="10421" spans="6:6" outlineLevel="1">
      <c r="F10421"/>
    </row>
    <row r="10422" spans="6:6" outlineLevel="1">
      <c r="F10422"/>
    </row>
    <row r="10423" spans="6:6" outlineLevel="1">
      <c r="F10423"/>
    </row>
    <row r="10424" spans="6:6" outlineLevel="1">
      <c r="F10424"/>
    </row>
    <row r="10425" spans="6:6" outlineLevel="1">
      <c r="F10425"/>
    </row>
    <row r="10426" spans="6:6" outlineLevel="1">
      <c r="F10426"/>
    </row>
    <row r="10427" spans="6:6" outlineLevel="1">
      <c r="F10427"/>
    </row>
    <row r="10428" spans="6:6" outlineLevel="1">
      <c r="F10428"/>
    </row>
    <row r="10429" spans="6:6" outlineLevel="1">
      <c r="F10429"/>
    </row>
    <row r="10430" spans="6:6" outlineLevel="1">
      <c r="F10430"/>
    </row>
    <row r="10431" spans="6:6" outlineLevel="1">
      <c r="F10431"/>
    </row>
    <row r="10432" spans="6:6" outlineLevel="1">
      <c r="F10432"/>
    </row>
    <row r="10433" spans="6:6" outlineLevel="1">
      <c r="F10433"/>
    </row>
    <row r="10434" spans="6:6" outlineLevel="1">
      <c r="F10434"/>
    </row>
    <row r="10435" spans="6:6" outlineLevel="1">
      <c r="F10435"/>
    </row>
    <row r="10436" spans="6:6" outlineLevel="1">
      <c r="F10436"/>
    </row>
    <row r="10437" spans="6:6" outlineLevel="1">
      <c r="F10437"/>
    </row>
    <row r="10438" spans="6:6" outlineLevel="1">
      <c r="F10438"/>
    </row>
    <row r="10439" spans="6:6" outlineLevel="1">
      <c r="F10439"/>
    </row>
    <row r="10440" spans="6:6" outlineLevel="1">
      <c r="F10440"/>
    </row>
    <row r="10441" spans="6:6" outlineLevel="1">
      <c r="F10441"/>
    </row>
    <row r="10442" spans="6:6" outlineLevel="1">
      <c r="F10442"/>
    </row>
    <row r="10443" spans="6:6" outlineLevel="1">
      <c r="F10443"/>
    </row>
    <row r="10444" spans="6:6" outlineLevel="1">
      <c r="F10444"/>
    </row>
    <row r="10445" spans="6:6" outlineLevel="1">
      <c r="F10445"/>
    </row>
    <row r="10446" spans="6:6" outlineLevel="1">
      <c r="F10446"/>
    </row>
    <row r="10447" spans="6:6" outlineLevel="1">
      <c r="F10447"/>
    </row>
    <row r="10448" spans="6:6" outlineLevel="1">
      <c r="F10448"/>
    </row>
    <row r="10449" spans="6:6" outlineLevel="1">
      <c r="F10449"/>
    </row>
    <row r="10450" spans="6:6" outlineLevel="1">
      <c r="F10450"/>
    </row>
    <row r="10451" spans="6:6" outlineLevel="1">
      <c r="F10451"/>
    </row>
    <row r="10452" spans="6:6" outlineLevel="1">
      <c r="F10452"/>
    </row>
    <row r="10453" spans="6:6" outlineLevel="1">
      <c r="F10453"/>
    </row>
    <row r="10454" spans="6:6" outlineLevel="1">
      <c r="F10454"/>
    </row>
    <row r="10455" spans="6:6" outlineLevel="1">
      <c r="F10455"/>
    </row>
    <row r="10456" spans="6:6" outlineLevel="1">
      <c r="F10456"/>
    </row>
    <row r="10457" spans="6:6" outlineLevel="1">
      <c r="F10457"/>
    </row>
    <row r="10458" spans="6:6" outlineLevel="1">
      <c r="F10458"/>
    </row>
    <row r="10459" spans="6:6" outlineLevel="1">
      <c r="F10459"/>
    </row>
    <row r="10460" spans="6:6" outlineLevel="1">
      <c r="F10460"/>
    </row>
    <row r="10461" spans="6:6">
      <c r="F10461"/>
    </row>
    <row r="10462" spans="6:6" outlineLevel="1">
      <c r="F10462"/>
    </row>
    <row r="10463" spans="6:6" outlineLevel="1">
      <c r="F10463"/>
    </row>
    <row r="10464" spans="6:6" outlineLevel="1">
      <c r="F10464"/>
    </row>
    <row r="10465" spans="6:6" outlineLevel="1">
      <c r="F10465"/>
    </row>
    <row r="10466" spans="6:6" outlineLevel="1">
      <c r="F10466"/>
    </row>
    <row r="10467" spans="6:6" outlineLevel="1">
      <c r="F10467"/>
    </row>
    <row r="10468" spans="6:6" outlineLevel="1">
      <c r="F10468"/>
    </row>
    <row r="10469" spans="6:6" outlineLevel="1">
      <c r="F10469"/>
    </row>
    <row r="10470" spans="6:6" outlineLevel="1">
      <c r="F10470"/>
    </row>
    <row r="10471" spans="6:6" outlineLevel="1">
      <c r="F10471"/>
    </row>
    <row r="10472" spans="6:6" outlineLevel="1">
      <c r="F10472"/>
    </row>
    <row r="10473" spans="6:6" outlineLevel="1">
      <c r="F10473"/>
    </row>
    <row r="10474" spans="6:6" outlineLevel="1">
      <c r="F10474"/>
    </row>
    <row r="10475" spans="6:6" outlineLevel="1">
      <c r="F10475"/>
    </row>
    <row r="10476" spans="6:6" outlineLevel="1">
      <c r="F10476"/>
    </row>
    <row r="10477" spans="6:6" outlineLevel="1">
      <c r="F10477"/>
    </row>
    <row r="10478" spans="6:6" outlineLevel="1">
      <c r="F10478"/>
    </row>
    <row r="10479" spans="6:6" outlineLevel="1">
      <c r="F10479"/>
    </row>
    <row r="10480" spans="6:6" outlineLevel="1">
      <c r="F10480"/>
    </row>
    <row r="10481" spans="6:6" outlineLevel="1">
      <c r="F10481"/>
    </row>
    <row r="10482" spans="6:6" outlineLevel="1">
      <c r="F10482"/>
    </row>
    <row r="10483" spans="6:6" outlineLevel="1">
      <c r="F10483"/>
    </row>
    <row r="10484" spans="6:6" outlineLevel="1">
      <c r="F10484"/>
    </row>
    <row r="10485" spans="6:6" outlineLevel="1">
      <c r="F10485"/>
    </row>
    <row r="10486" spans="6:6" outlineLevel="1">
      <c r="F10486"/>
    </row>
    <row r="10487" spans="6:6" outlineLevel="1">
      <c r="F10487"/>
    </row>
    <row r="10488" spans="6:6" outlineLevel="1">
      <c r="F10488"/>
    </row>
    <row r="10489" spans="6:6" outlineLevel="1">
      <c r="F10489"/>
    </row>
    <row r="10490" spans="6:6" outlineLevel="1">
      <c r="F10490"/>
    </row>
    <row r="10491" spans="6:6" outlineLevel="1">
      <c r="F10491"/>
    </row>
    <row r="10492" spans="6:6" outlineLevel="1">
      <c r="F10492"/>
    </row>
    <row r="10493" spans="6:6" outlineLevel="1">
      <c r="F10493"/>
    </row>
    <row r="10494" spans="6:6" outlineLevel="1">
      <c r="F10494"/>
    </row>
    <row r="10495" spans="6:6" outlineLevel="1">
      <c r="F10495"/>
    </row>
    <row r="10496" spans="6:6" outlineLevel="1">
      <c r="F10496"/>
    </row>
    <row r="10497" spans="6:6" outlineLevel="1">
      <c r="F10497"/>
    </row>
    <row r="10498" spans="6:6" outlineLevel="1">
      <c r="F10498"/>
    </row>
    <row r="10499" spans="6:6" outlineLevel="1">
      <c r="F10499"/>
    </row>
    <row r="10500" spans="6:6" outlineLevel="1">
      <c r="F10500"/>
    </row>
    <row r="10501" spans="6:6" outlineLevel="1">
      <c r="F10501"/>
    </row>
    <row r="10502" spans="6:6" outlineLevel="1">
      <c r="F10502"/>
    </row>
    <row r="10503" spans="6:6" outlineLevel="1">
      <c r="F10503"/>
    </row>
    <row r="10504" spans="6:6" outlineLevel="1">
      <c r="F10504"/>
    </row>
    <row r="10505" spans="6:6" outlineLevel="1">
      <c r="F10505"/>
    </row>
    <row r="10506" spans="6:6" outlineLevel="1">
      <c r="F10506"/>
    </row>
    <row r="10507" spans="6:6" outlineLevel="1">
      <c r="F10507"/>
    </row>
    <row r="10508" spans="6:6" outlineLevel="1">
      <c r="F10508"/>
    </row>
    <row r="10509" spans="6:6" outlineLevel="1">
      <c r="F10509"/>
    </row>
    <row r="10510" spans="6:6" outlineLevel="1">
      <c r="F10510"/>
    </row>
    <row r="10511" spans="6:6" outlineLevel="1">
      <c r="F10511"/>
    </row>
    <row r="10512" spans="6:6" outlineLevel="1">
      <c r="F10512"/>
    </row>
    <row r="10513" spans="6:6" outlineLevel="1">
      <c r="F10513"/>
    </row>
    <row r="10514" spans="6:6" outlineLevel="1">
      <c r="F10514"/>
    </row>
    <row r="10515" spans="6:6" outlineLevel="1">
      <c r="F10515"/>
    </row>
    <row r="10516" spans="6:6" outlineLevel="1">
      <c r="F10516"/>
    </row>
    <row r="10517" spans="6:6" outlineLevel="1">
      <c r="F10517"/>
    </row>
    <row r="10518" spans="6:6" outlineLevel="1">
      <c r="F10518"/>
    </row>
    <row r="10519" spans="6:6" outlineLevel="1">
      <c r="F10519"/>
    </row>
    <row r="10520" spans="6:6" outlineLevel="1">
      <c r="F10520"/>
    </row>
    <row r="10521" spans="6:6" outlineLevel="1">
      <c r="F10521"/>
    </row>
    <row r="10522" spans="6:6" outlineLevel="1">
      <c r="F10522"/>
    </row>
    <row r="10523" spans="6:6" outlineLevel="1">
      <c r="F10523"/>
    </row>
    <row r="10524" spans="6:6" outlineLevel="1">
      <c r="F10524"/>
    </row>
    <row r="10525" spans="6:6" outlineLevel="1">
      <c r="F10525"/>
    </row>
    <row r="10526" spans="6:6" outlineLevel="1">
      <c r="F10526"/>
    </row>
    <row r="10527" spans="6:6" outlineLevel="1">
      <c r="F10527"/>
    </row>
    <row r="10528" spans="6:6" outlineLevel="1">
      <c r="F10528"/>
    </row>
    <row r="10529" spans="6:6" outlineLevel="1">
      <c r="F10529"/>
    </row>
    <row r="10530" spans="6:6" outlineLevel="1">
      <c r="F10530"/>
    </row>
    <row r="10531" spans="6:6" outlineLevel="1">
      <c r="F10531"/>
    </row>
    <row r="10532" spans="6:6" outlineLevel="1">
      <c r="F10532"/>
    </row>
    <row r="10533" spans="6:6" outlineLevel="1">
      <c r="F10533"/>
    </row>
    <row r="10534" spans="6:6" outlineLevel="1">
      <c r="F10534"/>
    </row>
    <row r="10535" spans="6:6" outlineLevel="1">
      <c r="F10535"/>
    </row>
    <row r="10536" spans="6:6" outlineLevel="1">
      <c r="F10536"/>
    </row>
    <row r="10537" spans="6:6" outlineLevel="1">
      <c r="F10537"/>
    </row>
    <row r="10538" spans="6:6" outlineLevel="1">
      <c r="F10538"/>
    </row>
    <row r="10539" spans="6:6" outlineLevel="1">
      <c r="F10539"/>
    </row>
    <row r="10540" spans="6:6" outlineLevel="1">
      <c r="F10540"/>
    </row>
    <row r="10541" spans="6:6" outlineLevel="1">
      <c r="F10541"/>
    </row>
    <row r="10542" spans="6:6" outlineLevel="1">
      <c r="F10542"/>
    </row>
    <row r="10543" spans="6:6" outlineLevel="1">
      <c r="F10543"/>
    </row>
    <row r="10544" spans="6:6" outlineLevel="1">
      <c r="F10544"/>
    </row>
    <row r="10545" spans="6:6" outlineLevel="1">
      <c r="F10545"/>
    </row>
    <row r="10546" spans="6:6" outlineLevel="1">
      <c r="F10546"/>
    </row>
    <row r="10547" spans="6:6" outlineLevel="1">
      <c r="F10547"/>
    </row>
    <row r="10548" spans="6:6" outlineLevel="1">
      <c r="F10548"/>
    </row>
    <row r="10549" spans="6:6" outlineLevel="1">
      <c r="F10549"/>
    </row>
    <row r="10550" spans="6:6" outlineLevel="1">
      <c r="F10550"/>
    </row>
    <row r="10551" spans="6:6" outlineLevel="1">
      <c r="F10551"/>
    </row>
    <row r="10552" spans="6:6" outlineLevel="1">
      <c r="F10552"/>
    </row>
    <row r="10553" spans="6:6" outlineLevel="1">
      <c r="F10553"/>
    </row>
    <row r="10554" spans="6:6" outlineLevel="1">
      <c r="F10554"/>
    </row>
    <row r="10555" spans="6:6" outlineLevel="1">
      <c r="F10555"/>
    </row>
    <row r="10556" spans="6:6" outlineLevel="1">
      <c r="F10556"/>
    </row>
    <row r="10557" spans="6:6" outlineLevel="1">
      <c r="F10557"/>
    </row>
    <row r="10558" spans="6:6" outlineLevel="1">
      <c r="F10558"/>
    </row>
    <row r="10559" spans="6:6" outlineLevel="1">
      <c r="F10559"/>
    </row>
    <row r="10560" spans="6:6" outlineLevel="1">
      <c r="F10560"/>
    </row>
    <row r="10561" spans="6:6" outlineLevel="1">
      <c r="F10561"/>
    </row>
    <row r="10562" spans="6:6" outlineLevel="1">
      <c r="F10562"/>
    </row>
    <row r="10563" spans="6:6" outlineLevel="1">
      <c r="F10563"/>
    </row>
    <row r="10564" spans="6:6" outlineLevel="1">
      <c r="F10564"/>
    </row>
    <row r="10565" spans="6:6" outlineLevel="1">
      <c r="F10565"/>
    </row>
    <row r="10566" spans="6:6" outlineLevel="1">
      <c r="F10566"/>
    </row>
    <row r="10567" spans="6:6" outlineLevel="1">
      <c r="F10567"/>
    </row>
    <row r="10568" spans="6:6" outlineLevel="1">
      <c r="F10568"/>
    </row>
    <row r="10569" spans="6:6" outlineLevel="1">
      <c r="F10569"/>
    </row>
    <row r="10570" spans="6:6" outlineLevel="1">
      <c r="F10570"/>
    </row>
    <row r="10571" spans="6:6" outlineLevel="1">
      <c r="F10571"/>
    </row>
    <row r="10572" spans="6:6" outlineLevel="1">
      <c r="F10572"/>
    </row>
    <row r="10573" spans="6:6" outlineLevel="1">
      <c r="F10573"/>
    </row>
    <row r="10574" spans="6:6" outlineLevel="1">
      <c r="F10574"/>
    </row>
    <row r="10575" spans="6:6" outlineLevel="1">
      <c r="F10575"/>
    </row>
    <row r="10576" spans="6:6" outlineLevel="1">
      <c r="F10576"/>
    </row>
    <row r="10577" spans="6:6" outlineLevel="1">
      <c r="F10577"/>
    </row>
    <row r="10578" spans="6:6" outlineLevel="1">
      <c r="F10578"/>
    </row>
    <row r="10579" spans="6:6" outlineLevel="1">
      <c r="F10579"/>
    </row>
    <row r="10580" spans="6:6" outlineLevel="1">
      <c r="F10580"/>
    </row>
    <row r="10581" spans="6:6" outlineLevel="1">
      <c r="F10581"/>
    </row>
    <row r="10582" spans="6:6" outlineLevel="1">
      <c r="F10582"/>
    </row>
    <row r="10583" spans="6:6" outlineLevel="1">
      <c r="F10583"/>
    </row>
    <row r="10584" spans="6:6" outlineLevel="1">
      <c r="F10584"/>
    </row>
    <row r="10585" spans="6:6" outlineLevel="1">
      <c r="F10585"/>
    </row>
    <row r="10586" spans="6:6" outlineLevel="1">
      <c r="F10586"/>
    </row>
    <row r="10587" spans="6:6" outlineLevel="1">
      <c r="F10587"/>
    </row>
    <row r="10588" spans="6:6" outlineLevel="1">
      <c r="F10588"/>
    </row>
    <row r="10589" spans="6:6" outlineLevel="1">
      <c r="F10589"/>
    </row>
    <row r="10590" spans="6:6" outlineLevel="1">
      <c r="F10590"/>
    </row>
    <row r="10591" spans="6:6" outlineLevel="1">
      <c r="F10591"/>
    </row>
    <row r="10592" spans="6:6" outlineLevel="1">
      <c r="F10592"/>
    </row>
    <row r="10593" spans="6:6" outlineLevel="1">
      <c r="F10593"/>
    </row>
    <row r="10594" spans="6:6" outlineLevel="1">
      <c r="F10594"/>
    </row>
    <row r="10595" spans="6:6" outlineLevel="1">
      <c r="F10595"/>
    </row>
    <row r="10596" spans="6:6" outlineLevel="1">
      <c r="F10596"/>
    </row>
    <row r="10597" spans="6:6" outlineLevel="1">
      <c r="F10597"/>
    </row>
    <row r="10598" spans="6:6" outlineLevel="1">
      <c r="F10598"/>
    </row>
    <row r="10599" spans="6:6" outlineLevel="1">
      <c r="F10599"/>
    </row>
    <row r="10600" spans="6:6" outlineLevel="1">
      <c r="F10600"/>
    </row>
    <row r="10601" spans="6:6" outlineLevel="1">
      <c r="F10601"/>
    </row>
    <row r="10602" spans="6:6" outlineLevel="1">
      <c r="F10602"/>
    </row>
    <row r="10603" spans="6:6" outlineLevel="1">
      <c r="F10603"/>
    </row>
    <row r="10604" spans="6:6" outlineLevel="1">
      <c r="F10604"/>
    </row>
    <row r="10605" spans="6:6" outlineLevel="1">
      <c r="F10605"/>
    </row>
    <row r="10606" spans="6:6" outlineLevel="1">
      <c r="F10606"/>
    </row>
    <row r="10607" spans="6:6" outlineLevel="1">
      <c r="F10607"/>
    </row>
    <row r="10608" spans="6:6" outlineLevel="1">
      <c r="F10608"/>
    </row>
    <row r="10609" spans="6:6" outlineLevel="1">
      <c r="F10609"/>
    </row>
    <row r="10610" spans="6:6" outlineLevel="1">
      <c r="F10610"/>
    </row>
    <row r="10611" spans="6:6" outlineLevel="1">
      <c r="F10611"/>
    </row>
    <row r="10612" spans="6:6" outlineLevel="1">
      <c r="F10612"/>
    </row>
    <row r="10613" spans="6:6" outlineLevel="1">
      <c r="F10613"/>
    </row>
    <row r="10614" spans="6:6" outlineLevel="1">
      <c r="F10614"/>
    </row>
    <row r="10615" spans="6:6" outlineLevel="1">
      <c r="F10615"/>
    </row>
    <row r="10616" spans="6:6" outlineLevel="1">
      <c r="F10616"/>
    </row>
    <row r="10617" spans="6:6" outlineLevel="1">
      <c r="F10617"/>
    </row>
    <row r="10618" spans="6:6" outlineLevel="1">
      <c r="F10618"/>
    </row>
    <row r="10619" spans="6:6" outlineLevel="1">
      <c r="F10619"/>
    </row>
    <row r="10620" spans="6:6" outlineLevel="1">
      <c r="F10620"/>
    </row>
    <row r="10621" spans="6:6" outlineLevel="1">
      <c r="F10621"/>
    </row>
    <row r="10622" spans="6:6" outlineLevel="1">
      <c r="F10622"/>
    </row>
    <row r="10623" spans="6:6" outlineLevel="1">
      <c r="F10623"/>
    </row>
    <row r="10624" spans="6:6" outlineLevel="1">
      <c r="F10624"/>
    </row>
    <row r="10625" spans="6:6" outlineLevel="1">
      <c r="F10625"/>
    </row>
    <row r="10626" spans="6:6" outlineLevel="1">
      <c r="F10626"/>
    </row>
    <row r="10627" spans="6:6" outlineLevel="1">
      <c r="F10627"/>
    </row>
    <row r="10628" spans="6:6" outlineLevel="1">
      <c r="F10628"/>
    </row>
    <row r="10629" spans="6:6" outlineLevel="1">
      <c r="F10629"/>
    </row>
    <row r="10630" spans="6:6" outlineLevel="1">
      <c r="F10630"/>
    </row>
    <row r="10631" spans="6:6" outlineLevel="1">
      <c r="F10631"/>
    </row>
    <row r="10632" spans="6:6" outlineLevel="1">
      <c r="F10632"/>
    </row>
    <row r="10633" spans="6:6" outlineLevel="1">
      <c r="F10633"/>
    </row>
    <row r="10634" spans="6:6" outlineLevel="1">
      <c r="F10634"/>
    </row>
    <row r="10635" spans="6:6" outlineLevel="1">
      <c r="F10635"/>
    </row>
    <row r="10636" spans="6:6" outlineLevel="1">
      <c r="F10636"/>
    </row>
    <row r="10637" spans="6:6">
      <c r="F10637"/>
    </row>
    <row r="10638" spans="6:6" outlineLevel="1">
      <c r="F10638"/>
    </row>
    <row r="10639" spans="6:6" outlineLevel="1">
      <c r="F10639"/>
    </row>
    <row r="10640" spans="6:6" outlineLevel="1">
      <c r="F10640"/>
    </row>
    <row r="10641" spans="6:6" outlineLevel="1">
      <c r="F10641"/>
    </row>
    <row r="10642" spans="6:6" outlineLevel="1">
      <c r="F10642"/>
    </row>
    <row r="10643" spans="6:6" outlineLevel="1">
      <c r="F10643"/>
    </row>
    <row r="10644" spans="6:6" outlineLevel="1">
      <c r="F10644"/>
    </row>
    <row r="10645" spans="6:6" outlineLevel="1">
      <c r="F10645"/>
    </row>
    <row r="10646" spans="6:6" outlineLevel="1">
      <c r="F10646"/>
    </row>
    <row r="10647" spans="6:6" outlineLevel="1">
      <c r="F10647"/>
    </row>
    <row r="10648" spans="6:6" outlineLevel="1">
      <c r="F10648"/>
    </row>
    <row r="10649" spans="6:6" outlineLevel="1">
      <c r="F10649"/>
    </row>
    <row r="10650" spans="6:6" outlineLevel="1">
      <c r="F10650"/>
    </row>
    <row r="10651" spans="6:6" outlineLevel="1">
      <c r="F10651"/>
    </row>
    <row r="10652" spans="6:6" outlineLevel="1">
      <c r="F10652"/>
    </row>
    <row r="10653" spans="6:6" outlineLevel="1">
      <c r="F10653"/>
    </row>
    <row r="10654" spans="6:6" outlineLevel="1">
      <c r="F10654"/>
    </row>
    <row r="10655" spans="6:6" outlineLevel="1">
      <c r="F10655"/>
    </row>
    <row r="10656" spans="6:6" outlineLevel="1">
      <c r="F10656"/>
    </row>
    <row r="10657" spans="6:6" outlineLevel="1">
      <c r="F10657"/>
    </row>
    <row r="10658" spans="6:6" outlineLevel="1">
      <c r="F10658"/>
    </row>
    <row r="10659" spans="6:6" outlineLevel="1">
      <c r="F10659"/>
    </row>
    <row r="10660" spans="6:6" outlineLevel="1">
      <c r="F10660"/>
    </row>
    <row r="10661" spans="6:6" outlineLevel="1">
      <c r="F10661"/>
    </row>
    <row r="10662" spans="6:6" outlineLevel="1">
      <c r="F10662"/>
    </row>
    <row r="10663" spans="6:6" outlineLevel="1">
      <c r="F10663"/>
    </row>
    <row r="10664" spans="6:6" outlineLevel="1">
      <c r="F10664"/>
    </row>
    <row r="10665" spans="6:6" outlineLevel="1">
      <c r="F10665"/>
    </row>
    <row r="10666" spans="6:6" outlineLevel="1">
      <c r="F10666"/>
    </row>
    <row r="10667" spans="6:6" outlineLevel="1">
      <c r="F10667"/>
    </row>
    <row r="10668" spans="6:6" outlineLevel="1">
      <c r="F10668"/>
    </row>
    <row r="10669" spans="6:6" outlineLevel="1">
      <c r="F10669"/>
    </row>
    <row r="10670" spans="6:6" outlineLevel="1">
      <c r="F10670"/>
    </row>
    <row r="10671" spans="6:6" outlineLevel="1">
      <c r="F10671"/>
    </row>
    <row r="10672" spans="6:6" outlineLevel="1">
      <c r="F10672"/>
    </row>
    <row r="10673" spans="6:6" outlineLevel="1">
      <c r="F10673"/>
    </row>
    <row r="10674" spans="6:6" outlineLevel="1">
      <c r="F10674"/>
    </row>
    <row r="10675" spans="6:6" outlineLevel="1">
      <c r="F10675"/>
    </row>
    <row r="10676" spans="6:6" outlineLevel="1">
      <c r="F10676"/>
    </row>
    <row r="10677" spans="6:6" outlineLevel="1">
      <c r="F10677"/>
    </row>
    <row r="10678" spans="6:6" outlineLevel="1">
      <c r="F10678"/>
    </row>
    <row r="10679" spans="6:6" outlineLevel="1">
      <c r="F10679"/>
    </row>
    <row r="10680" spans="6:6" outlineLevel="1">
      <c r="F10680"/>
    </row>
    <row r="10681" spans="6:6" outlineLevel="1">
      <c r="F10681"/>
    </row>
    <row r="10682" spans="6:6" outlineLevel="1">
      <c r="F10682"/>
    </row>
    <row r="10683" spans="6:6" outlineLevel="1">
      <c r="F10683"/>
    </row>
    <row r="10684" spans="6:6" outlineLevel="1">
      <c r="F10684"/>
    </row>
    <row r="10685" spans="6:6" outlineLevel="1">
      <c r="F10685"/>
    </row>
    <row r="10686" spans="6:6" outlineLevel="1">
      <c r="F10686"/>
    </row>
    <row r="10687" spans="6:6" outlineLevel="1">
      <c r="F10687"/>
    </row>
    <row r="10688" spans="6:6" outlineLevel="1">
      <c r="F10688"/>
    </row>
    <row r="10689" spans="6:6" outlineLevel="1">
      <c r="F10689"/>
    </row>
    <row r="10690" spans="6:6" outlineLevel="1">
      <c r="F10690"/>
    </row>
    <row r="10691" spans="6:6" outlineLevel="1">
      <c r="F10691"/>
    </row>
    <row r="10692" spans="6:6" outlineLevel="1">
      <c r="F10692"/>
    </row>
    <row r="10693" spans="6:6" outlineLevel="1">
      <c r="F10693"/>
    </row>
    <row r="10694" spans="6:6" outlineLevel="1">
      <c r="F10694"/>
    </row>
    <row r="10695" spans="6:6" outlineLevel="1">
      <c r="F10695"/>
    </row>
    <row r="10696" spans="6:6" outlineLevel="1">
      <c r="F10696"/>
    </row>
    <row r="10697" spans="6:6" outlineLevel="1">
      <c r="F10697"/>
    </row>
    <row r="10698" spans="6:6" outlineLevel="1">
      <c r="F10698"/>
    </row>
    <row r="10699" spans="6:6" outlineLevel="1">
      <c r="F10699"/>
    </row>
    <row r="10700" spans="6:6" outlineLevel="1">
      <c r="F10700"/>
    </row>
    <row r="10701" spans="6:6" outlineLevel="1">
      <c r="F10701"/>
    </row>
    <row r="10702" spans="6:6" outlineLevel="1">
      <c r="F10702"/>
    </row>
    <row r="10703" spans="6:6" outlineLevel="1">
      <c r="F10703"/>
    </row>
    <row r="10704" spans="6:6" outlineLevel="1">
      <c r="F10704"/>
    </row>
    <row r="10705" spans="6:6" outlineLevel="1">
      <c r="F10705"/>
    </row>
    <row r="10706" spans="6:6" outlineLevel="1">
      <c r="F10706"/>
    </row>
    <row r="10707" spans="6:6" outlineLevel="1">
      <c r="F10707"/>
    </row>
    <row r="10708" spans="6:6" outlineLevel="1">
      <c r="F10708"/>
    </row>
    <row r="10709" spans="6:6" outlineLevel="1">
      <c r="F10709"/>
    </row>
    <row r="10710" spans="6:6" outlineLevel="1">
      <c r="F10710"/>
    </row>
    <row r="10711" spans="6:6" outlineLevel="1">
      <c r="F10711"/>
    </row>
    <row r="10712" spans="6:6" outlineLevel="1">
      <c r="F10712"/>
    </row>
    <row r="10713" spans="6:6" outlineLevel="1">
      <c r="F10713"/>
    </row>
    <row r="10714" spans="6:6" outlineLevel="1">
      <c r="F10714"/>
    </row>
    <row r="10715" spans="6:6" outlineLevel="1">
      <c r="F10715"/>
    </row>
    <row r="10716" spans="6:6" outlineLevel="1">
      <c r="F10716"/>
    </row>
    <row r="10717" spans="6:6" outlineLevel="1">
      <c r="F10717"/>
    </row>
    <row r="10718" spans="6:6">
      <c r="F10718"/>
    </row>
    <row r="10719" spans="6:6" outlineLevel="1">
      <c r="F10719"/>
    </row>
    <row r="10720" spans="6:6" outlineLevel="1">
      <c r="F10720"/>
    </row>
    <row r="10721" spans="6:6" outlineLevel="1">
      <c r="F10721"/>
    </row>
    <row r="10722" spans="6:6" outlineLevel="1">
      <c r="F10722"/>
    </row>
    <row r="10723" spans="6:6" outlineLevel="1">
      <c r="F10723"/>
    </row>
    <row r="10724" spans="6:6" outlineLevel="1">
      <c r="F10724"/>
    </row>
    <row r="10725" spans="6:6" outlineLevel="1">
      <c r="F10725"/>
    </row>
    <row r="10726" spans="6:6" outlineLevel="1">
      <c r="F10726"/>
    </row>
    <row r="10727" spans="6:6" outlineLevel="1">
      <c r="F10727"/>
    </row>
    <row r="10728" spans="6:6" outlineLevel="1">
      <c r="F10728"/>
    </row>
    <row r="10729" spans="6:6" outlineLevel="1">
      <c r="F10729"/>
    </row>
    <row r="10730" spans="6:6" outlineLevel="1">
      <c r="F10730"/>
    </row>
    <row r="10731" spans="6:6" outlineLevel="1">
      <c r="F10731"/>
    </row>
    <row r="10732" spans="6:6" outlineLevel="1">
      <c r="F10732"/>
    </row>
    <row r="10733" spans="6:6" outlineLevel="1">
      <c r="F10733"/>
    </row>
    <row r="10734" spans="6:6" outlineLevel="1">
      <c r="F10734"/>
    </row>
    <row r="10735" spans="6:6" outlineLevel="1">
      <c r="F10735"/>
    </row>
    <row r="10736" spans="6:6" outlineLevel="1">
      <c r="F10736"/>
    </row>
    <row r="10737" spans="6:6" outlineLevel="1">
      <c r="F10737"/>
    </row>
    <row r="10738" spans="6:6" outlineLevel="1">
      <c r="F10738"/>
    </row>
    <row r="10739" spans="6:6" outlineLevel="1">
      <c r="F10739"/>
    </row>
    <row r="10740" spans="6:6" outlineLevel="1">
      <c r="F10740"/>
    </row>
    <row r="10741" spans="6:6" outlineLevel="1">
      <c r="F10741"/>
    </row>
    <row r="10742" spans="6:6" outlineLevel="1">
      <c r="F10742"/>
    </row>
    <row r="10743" spans="6:6" outlineLevel="1">
      <c r="F10743"/>
    </row>
    <row r="10744" spans="6:6" outlineLevel="1">
      <c r="F10744"/>
    </row>
    <row r="10745" spans="6:6" outlineLevel="1">
      <c r="F10745"/>
    </row>
    <row r="10746" spans="6:6" outlineLevel="1">
      <c r="F10746"/>
    </row>
    <row r="10747" spans="6:6" outlineLevel="1">
      <c r="F10747"/>
    </row>
    <row r="10748" spans="6:6" outlineLevel="1">
      <c r="F10748"/>
    </row>
    <row r="10749" spans="6:6" outlineLevel="1">
      <c r="F10749"/>
    </row>
    <row r="10750" spans="6:6" outlineLevel="1">
      <c r="F10750"/>
    </row>
    <row r="10751" spans="6:6" outlineLevel="1">
      <c r="F10751"/>
    </row>
    <row r="10752" spans="6:6" outlineLevel="1">
      <c r="F10752"/>
    </row>
    <row r="10753" spans="6:6" outlineLevel="1">
      <c r="F10753"/>
    </row>
    <row r="10754" spans="6:6" outlineLevel="1">
      <c r="F10754"/>
    </row>
    <row r="10755" spans="6:6" outlineLevel="1">
      <c r="F10755"/>
    </row>
    <row r="10756" spans="6:6" outlineLevel="1">
      <c r="F10756"/>
    </row>
    <row r="10757" spans="6:6" outlineLevel="1">
      <c r="F10757"/>
    </row>
    <row r="10758" spans="6:6" outlineLevel="1">
      <c r="F10758"/>
    </row>
    <row r="10759" spans="6:6" outlineLevel="1">
      <c r="F10759"/>
    </row>
    <row r="10760" spans="6:6" outlineLevel="1">
      <c r="F10760"/>
    </row>
    <row r="10761" spans="6:6" outlineLevel="1">
      <c r="F10761"/>
    </row>
    <row r="10762" spans="6:6" outlineLevel="1">
      <c r="F10762"/>
    </row>
    <row r="10763" spans="6:6" outlineLevel="1">
      <c r="F10763"/>
    </row>
    <row r="10764" spans="6:6" outlineLevel="1">
      <c r="F10764"/>
    </row>
    <row r="10765" spans="6:6" outlineLevel="1">
      <c r="F10765"/>
    </row>
    <row r="10766" spans="6:6" outlineLevel="1">
      <c r="F10766"/>
    </row>
    <row r="10767" spans="6:6" outlineLevel="1">
      <c r="F10767"/>
    </row>
    <row r="10768" spans="6:6" outlineLevel="1">
      <c r="F10768"/>
    </row>
    <row r="10769" spans="6:6" outlineLevel="1">
      <c r="F10769"/>
    </row>
    <row r="10770" spans="6:6" outlineLevel="1">
      <c r="F10770"/>
    </row>
    <row r="10771" spans="6:6" outlineLevel="1">
      <c r="F10771"/>
    </row>
    <row r="10772" spans="6:6" outlineLevel="1">
      <c r="F10772"/>
    </row>
    <row r="10773" spans="6:6" outlineLevel="1">
      <c r="F10773"/>
    </row>
    <row r="10774" spans="6:6" outlineLevel="1">
      <c r="F10774"/>
    </row>
    <row r="10775" spans="6:6" outlineLevel="1">
      <c r="F10775"/>
    </row>
    <row r="10776" spans="6:6" outlineLevel="1">
      <c r="F10776"/>
    </row>
    <row r="10777" spans="6:6" outlineLevel="1">
      <c r="F10777"/>
    </row>
    <row r="10778" spans="6:6" outlineLevel="1">
      <c r="F10778"/>
    </row>
    <row r="10779" spans="6:6" outlineLevel="1">
      <c r="F10779"/>
    </row>
    <row r="10780" spans="6:6" outlineLevel="1">
      <c r="F10780"/>
    </row>
    <row r="10781" spans="6:6" outlineLevel="1">
      <c r="F10781"/>
    </row>
    <row r="10782" spans="6:6" outlineLevel="1">
      <c r="F10782"/>
    </row>
    <row r="10783" spans="6:6" outlineLevel="1">
      <c r="F10783"/>
    </row>
    <row r="10784" spans="6:6" outlineLevel="1">
      <c r="F10784"/>
    </row>
    <row r="10785" spans="6:6" outlineLevel="1">
      <c r="F10785"/>
    </row>
    <row r="10786" spans="6:6" outlineLevel="1">
      <c r="F10786"/>
    </row>
    <row r="10787" spans="6:6" outlineLevel="1">
      <c r="F10787"/>
    </row>
    <row r="10788" spans="6:6" outlineLevel="1">
      <c r="F10788"/>
    </row>
    <row r="10789" spans="6:6" outlineLevel="1">
      <c r="F10789"/>
    </row>
    <row r="10790" spans="6:6" outlineLevel="1">
      <c r="F10790"/>
    </row>
    <row r="10791" spans="6:6" outlineLevel="1">
      <c r="F10791"/>
    </row>
    <row r="10792" spans="6:6" outlineLevel="1">
      <c r="F10792"/>
    </row>
    <row r="10793" spans="6:6" outlineLevel="1">
      <c r="F10793"/>
    </row>
    <row r="10794" spans="6:6" outlineLevel="1">
      <c r="F10794"/>
    </row>
    <row r="10795" spans="6:6">
      <c r="F10795"/>
    </row>
    <row r="10796" spans="6:6" outlineLevel="1">
      <c r="F10796"/>
    </row>
    <row r="10797" spans="6:6" outlineLevel="1">
      <c r="F10797"/>
    </row>
    <row r="10798" spans="6:6" outlineLevel="1">
      <c r="F10798"/>
    </row>
    <row r="10799" spans="6:6" outlineLevel="1">
      <c r="F10799"/>
    </row>
    <row r="10800" spans="6:6" outlineLevel="1">
      <c r="F10800"/>
    </row>
    <row r="10801" spans="6:6" outlineLevel="1">
      <c r="F10801"/>
    </row>
    <row r="10802" spans="6:6" outlineLevel="1">
      <c r="F10802"/>
    </row>
    <row r="10803" spans="6:6" outlineLevel="1">
      <c r="F10803"/>
    </row>
    <row r="10804" spans="6:6" outlineLevel="1">
      <c r="F10804"/>
    </row>
    <row r="10805" spans="6:6" outlineLevel="1">
      <c r="F10805"/>
    </row>
    <row r="10806" spans="6:6" outlineLevel="1">
      <c r="F10806"/>
    </row>
    <row r="10807" spans="6:6" outlineLevel="1">
      <c r="F10807"/>
    </row>
    <row r="10808" spans="6:6" outlineLevel="1">
      <c r="F10808"/>
    </row>
    <row r="10809" spans="6:6" outlineLevel="1">
      <c r="F10809"/>
    </row>
    <row r="10810" spans="6:6" outlineLevel="1">
      <c r="F10810"/>
    </row>
    <row r="10811" spans="6:6" outlineLevel="1">
      <c r="F10811"/>
    </row>
    <row r="10812" spans="6:6" outlineLevel="1">
      <c r="F10812"/>
    </row>
    <row r="10813" spans="6:6" outlineLevel="1">
      <c r="F10813"/>
    </row>
    <row r="10814" spans="6:6" outlineLevel="1">
      <c r="F10814"/>
    </row>
    <row r="10815" spans="6:6" outlineLevel="1">
      <c r="F10815"/>
    </row>
    <row r="10816" spans="6:6" outlineLevel="1">
      <c r="F10816"/>
    </row>
    <row r="10817" spans="6:6" outlineLevel="1">
      <c r="F10817"/>
    </row>
    <row r="10818" spans="6:6" outlineLevel="1">
      <c r="F10818"/>
    </row>
    <row r="10819" spans="6:6" outlineLevel="1">
      <c r="F10819"/>
    </row>
    <row r="10820" spans="6:6" outlineLevel="1">
      <c r="F10820"/>
    </row>
    <row r="10821" spans="6:6" outlineLevel="1">
      <c r="F10821"/>
    </row>
    <row r="10822" spans="6:6" outlineLevel="1">
      <c r="F10822"/>
    </row>
    <row r="10823" spans="6:6" outlineLevel="1">
      <c r="F10823"/>
    </row>
    <row r="10824" spans="6:6" outlineLevel="1">
      <c r="F10824"/>
    </row>
    <row r="10825" spans="6:6" outlineLevel="1">
      <c r="F10825"/>
    </row>
    <row r="10826" spans="6:6" outlineLevel="1">
      <c r="F10826"/>
    </row>
    <row r="10827" spans="6:6" outlineLevel="1">
      <c r="F10827"/>
    </row>
    <row r="10828" spans="6:6" outlineLevel="1">
      <c r="F10828"/>
    </row>
    <row r="10829" spans="6:6" outlineLevel="1">
      <c r="F10829"/>
    </row>
    <row r="10830" spans="6:6" outlineLevel="1">
      <c r="F10830"/>
    </row>
    <row r="10831" spans="6:6" outlineLevel="1">
      <c r="F10831"/>
    </row>
    <row r="10832" spans="6:6" outlineLevel="1">
      <c r="F10832"/>
    </row>
    <row r="10833" spans="6:6" outlineLevel="1">
      <c r="F10833"/>
    </row>
    <row r="10834" spans="6:6" outlineLevel="1">
      <c r="F10834"/>
    </row>
    <row r="10835" spans="6:6" outlineLevel="1">
      <c r="F10835"/>
    </row>
    <row r="10836" spans="6:6" outlineLevel="1">
      <c r="F10836"/>
    </row>
    <row r="10837" spans="6:6" outlineLevel="1">
      <c r="F10837"/>
    </row>
    <row r="10838" spans="6:6" outlineLevel="1">
      <c r="F10838"/>
    </row>
    <row r="10839" spans="6:6" outlineLevel="1">
      <c r="F10839"/>
    </row>
    <row r="10840" spans="6:6" outlineLevel="1">
      <c r="F10840"/>
    </row>
    <row r="10841" spans="6:6" outlineLevel="1">
      <c r="F10841"/>
    </row>
    <row r="10842" spans="6:6" outlineLevel="1">
      <c r="F10842"/>
    </row>
    <row r="10843" spans="6:6" outlineLevel="1">
      <c r="F10843"/>
    </row>
    <row r="10844" spans="6:6" outlineLevel="1">
      <c r="F10844"/>
    </row>
    <row r="10845" spans="6:6" outlineLevel="1">
      <c r="F10845"/>
    </row>
    <row r="10846" spans="6:6" outlineLevel="1">
      <c r="F10846"/>
    </row>
    <row r="10847" spans="6:6" outlineLevel="1">
      <c r="F10847"/>
    </row>
    <row r="10848" spans="6:6" outlineLevel="1">
      <c r="F10848"/>
    </row>
    <row r="10849" spans="6:6" outlineLevel="1">
      <c r="F10849"/>
    </row>
    <row r="10850" spans="6:6" outlineLevel="1">
      <c r="F10850"/>
    </row>
    <row r="10851" spans="6:6" outlineLevel="1">
      <c r="F10851"/>
    </row>
    <row r="10852" spans="6:6" outlineLevel="1">
      <c r="F10852"/>
    </row>
    <row r="10853" spans="6:6" outlineLevel="1">
      <c r="F10853"/>
    </row>
    <row r="10854" spans="6:6" outlineLevel="1">
      <c r="F10854"/>
    </row>
    <row r="10855" spans="6:6" outlineLevel="1">
      <c r="F10855"/>
    </row>
    <row r="10856" spans="6:6" outlineLevel="1">
      <c r="F10856"/>
    </row>
    <row r="10857" spans="6:6" outlineLevel="1">
      <c r="F10857"/>
    </row>
    <row r="10858" spans="6:6" outlineLevel="1">
      <c r="F10858"/>
    </row>
    <row r="10859" spans="6:6" outlineLevel="1">
      <c r="F10859"/>
    </row>
    <row r="10860" spans="6:6" outlineLevel="1">
      <c r="F10860"/>
    </row>
    <row r="10861" spans="6:6" outlineLevel="1">
      <c r="F10861"/>
    </row>
    <row r="10862" spans="6:6" outlineLevel="1">
      <c r="F10862"/>
    </row>
    <row r="10863" spans="6:6" outlineLevel="1">
      <c r="F10863"/>
    </row>
    <row r="10864" spans="6:6" outlineLevel="1">
      <c r="F10864"/>
    </row>
    <row r="10865" spans="6:6" outlineLevel="1">
      <c r="F10865"/>
    </row>
    <row r="10866" spans="6:6" outlineLevel="1">
      <c r="F10866"/>
    </row>
    <row r="10867" spans="6:6" outlineLevel="1">
      <c r="F10867"/>
    </row>
    <row r="10868" spans="6:6" outlineLevel="1">
      <c r="F10868"/>
    </row>
    <row r="10869" spans="6:6" outlineLevel="1">
      <c r="F10869"/>
    </row>
    <row r="10870" spans="6:6" outlineLevel="1">
      <c r="F10870"/>
    </row>
    <row r="10871" spans="6:6" outlineLevel="1">
      <c r="F10871"/>
    </row>
    <row r="10872" spans="6:6" outlineLevel="1">
      <c r="F10872"/>
    </row>
    <row r="10873" spans="6:6" outlineLevel="1">
      <c r="F10873"/>
    </row>
    <row r="10874" spans="6:6" outlineLevel="1">
      <c r="F10874"/>
    </row>
    <row r="10875" spans="6:6" outlineLevel="1">
      <c r="F10875"/>
    </row>
    <row r="10876" spans="6:6" outlineLevel="1">
      <c r="F10876"/>
    </row>
    <row r="10877" spans="6:6" outlineLevel="1">
      <c r="F10877"/>
    </row>
    <row r="10878" spans="6:6" outlineLevel="1">
      <c r="F10878"/>
    </row>
    <row r="10879" spans="6:6" outlineLevel="1">
      <c r="F10879"/>
    </row>
    <row r="10880" spans="6:6" outlineLevel="1">
      <c r="F10880"/>
    </row>
    <row r="10881" spans="6:6" outlineLevel="1">
      <c r="F10881"/>
    </row>
    <row r="10882" spans="6:6" outlineLevel="1">
      <c r="F10882"/>
    </row>
    <row r="10883" spans="6:6" outlineLevel="1">
      <c r="F10883"/>
    </row>
    <row r="10884" spans="6:6" outlineLevel="1">
      <c r="F10884"/>
    </row>
    <row r="10885" spans="6:6" outlineLevel="1">
      <c r="F10885"/>
    </row>
    <row r="10886" spans="6:6" outlineLevel="1">
      <c r="F10886"/>
    </row>
    <row r="10887" spans="6:6" outlineLevel="1">
      <c r="F10887"/>
    </row>
    <row r="10888" spans="6:6" outlineLevel="1">
      <c r="F10888"/>
    </row>
    <row r="10889" spans="6:6" outlineLevel="1">
      <c r="F10889"/>
    </row>
    <row r="10890" spans="6:6" outlineLevel="1">
      <c r="F10890"/>
    </row>
    <row r="10891" spans="6:6" outlineLevel="1">
      <c r="F10891"/>
    </row>
    <row r="10892" spans="6:6">
      <c r="F10892"/>
    </row>
    <row r="10893" spans="6:6" outlineLevel="1">
      <c r="F10893"/>
    </row>
    <row r="10894" spans="6:6" outlineLevel="1">
      <c r="F10894"/>
    </row>
    <row r="10895" spans="6:6" outlineLevel="1">
      <c r="F10895"/>
    </row>
    <row r="10896" spans="6:6" outlineLevel="1">
      <c r="F10896"/>
    </row>
    <row r="10897" spans="6:6" outlineLevel="1">
      <c r="F10897"/>
    </row>
    <row r="10898" spans="6:6" outlineLevel="1">
      <c r="F10898"/>
    </row>
    <row r="10899" spans="6:6" outlineLevel="1">
      <c r="F10899"/>
    </row>
    <row r="10900" spans="6:6" outlineLevel="1">
      <c r="F10900"/>
    </row>
    <row r="10901" spans="6:6" outlineLevel="1">
      <c r="F10901"/>
    </row>
    <row r="10902" spans="6:6" outlineLevel="1">
      <c r="F10902"/>
    </row>
    <row r="10903" spans="6:6" outlineLevel="1">
      <c r="F10903"/>
    </row>
    <row r="10904" spans="6:6" outlineLevel="1">
      <c r="F10904"/>
    </row>
    <row r="10905" spans="6:6" outlineLevel="1">
      <c r="F10905"/>
    </row>
    <row r="10906" spans="6:6" outlineLevel="1">
      <c r="F10906"/>
    </row>
    <row r="10907" spans="6:6" outlineLevel="1">
      <c r="F10907"/>
    </row>
    <row r="10908" spans="6:6" outlineLevel="1">
      <c r="F10908"/>
    </row>
    <row r="10909" spans="6:6" outlineLevel="1">
      <c r="F10909"/>
    </row>
    <row r="10910" spans="6:6" outlineLevel="1">
      <c r="F10910"/>
    </row>
    <row r="10911" spans="6:6" outlineLevel="1">
      <c r="F10911"/>
    </row>
    <row r="10912" spans="6:6" outlineLevel="1">
      <c r="F10912"/>
    </row>
    <row r="10913" spans="6:6" outlineLevel="1">
      <c r="F10913"/>
    </row>
    <row r="10914" spans="6:6" outlineLevel="1">
      <c r="F10914"/>
    </row>
    <row r="10915" spans="6:6" outlineLevel="1">
      <c r="F10915"/>
    </row>
    <row r="10916" spans="6:6" outlineLevel="1">
      <c r="F10916"/>
    </row>
    <row r="10917" spans="6:6" outlineLevel="1">
      <c r="F10917"/>
    </row>
    <row r="10918" spans="6:6" outlineLevel="1">
      <c r="F10918"/>
    </row>
    <row r="10919" spans="6:6" outlineLevel="1">
      <c r="F10919"/>
    </row>
    <row r="10920" spans="6:6" outlineLevel="1">
      <c r="F10920"/>
    </row>
    <row r="10921" spans="6:6" outlineLevel="1">
      <c r="F10921"/>
    </row>
    <row r="10922" spans="6:6" outlineLevel="1">
      <c r="F10922"/>
    </row>
    <row r="10923" spans="6:6" outlineLevel="1">
      <c r="F10923"/>
    </row>
    <row r="10924" spans="6:6" outlineLevel="1">
      <c r="F10924"/>
    </row>
    <row r="10925" spans="6:6" outlineLevel="1">
      <c r="F10925"/>
    </row>
    <row r="10926" spans="6:6" outlineLevel="1">
      <c r="F10926"/>
    </row>
    <row r="10927" spans="6:6" outlineLevel="1">
      <c r="F10927"/>
    </row>
    <row r="10928" spans="6:6" outlineLevel="1">
      <c r="F10928"/>
    </row>
    <row r="10929" spans="6:6" outlineLevel="1">
      <c r="F10929"/>
    </row>
    <row r="10930" spans="6:6" outlineLevel="1">
      <c r="F10930"/>
    </row>
    <row r="10931" spans="6:6" outlineLevel="1">
      <c r="F10931"/>
    </row>
    <row r="10932" spans="6:6" outlineLevel="1">
      <c r="F10932"/>
    </row>
    <row r="10933" spans="6:6" outlineLevel="1">
      <c r="F10933"/>
    </row>
    <row r="10934" spans="6:6" outlineLevel="1">
      <c r="F10934"/>
    </row>
    <row r="10935" spans="6:6" outlineLevel="1">
      <c r="F10935"/>
    </row>
    <row r="10936" spans="6:6" outlineLevel="1">
      <c r="F10936"/>
    </row>
    <row r="10937" spans="6:6" outlineLevel="1">
      <c r="F10937"/>
    </row>
    <row r="10938" spans="6:6" outlineLevel="1">
      <c r="F10938"/>
    </row>
    <row r="10939" spans="6:6" outlineLevel="1">
      <c r="F10939"/>
    </row>
    <row r="10940" spans="6:6" outlineLevel="1">
      <c r="F10940"/>
    </row>
    <row r="10941" spans="6:6" outlineLevel="1">
      <c r="F10941"/>
    </row>
    <row r="10942" spans="6:6" outlineLevel="1">
      <c r="F10942"/>
    </row>
    <row r="10943" spans="6:6" outlineLevel="1">
      <c r="F10943"/>
    </row>
    <row r="10944" spans="6:6" outlineLevel="1">
      <c r="F10944"/>
    </row>
    <row r="10945" spans="6:6" outlineLevel="1">
      <c r="F10945"/>
    </row>
    <row r="10946" spans="6:6" outlineLevel="1">
      <c r="F10946"/>
    </row>
    <row r="10947" spans="6:6" outlineLevel="1">
      <c r="F10947"/>
    </row>
    <row r="10948" spans="6:6" outlineLevel="1">
      <c r="F10948"/>
    </row>
    <row r="10949" spans="6:6" outlineLevel="1">
      <c r="F10949"/>
    </row>
    <row r="10950" spans="6:6" outlineLevel="1">
      <c r="F10950"/>
    </row>
    <row r="10951" spans="6:6" outlineLevel="1">
      <c r="F10951"/>
    </row>
    <row r="10952" spans="6:6" outlineLevel="1">
      <c r="F10952"/>
    </row>
    <row r="10953" spans="6:6" outlineLevel="1">
      <c r="F10953"/>
    </row>
    <row r="10954" spans="6:6" outlineLevel="1">
      <c r="F10954"/>
    </row>
    <row r="10955" spans="6:6" outlineLevel="1">
      <c r="F10955"/>
    </row>
    <row r="10956" spans="6:6" outlineLevel="1">
      <c r="F10956"/>
    </row>
    <row r="10957" spans="6:6">
      <c r="F10957"/>
    </row>
    <row r="10958" spans="6:6" outlineLevel="1">
      <c r="F10958"/>
    </row>
    <row r="10959" spans="6:6" outlineLevel="1">
      <c r="F10959"/>
    </row>
    <row r="10960" spans="6:6" outlineLevel="1">
      <c r="F10960"/>
    </row>
    <row r="10961" spans="6:6" outlineLevel="1">
      <c r="F10961"/>
    </row>
    <row r="10962" spans="6:6" outlineLevel="1">
      <c r="F10962"/>
    </row>
    <row r="10963" spans="6:6" outlineLevel="1">
      <c r="F10963"/>
    </row>
    <row r="10964" spans="6:6" outlineLevel="1">
      <c r="F10964"/>
    </row>
    <row r="10965" spans="6:6" outlineLevel="1">
      <c r="F10965"/>
    </row>
    <row r="10966" spans="6:6" outlineLevel="1">
      <c r="F10966"/>
    </row>
    <row r="10967" spans="6:6" outlineLevel="1">
      <c r="F10967"/>
    </row>
    <row r="10968" spans="6:6" outlineLevel="1">
      <c r="F10968"/>
    </row>
    <row r="10969" spans="6:6" outlineLevel="1">
      <c r="F10969"/>
    </row>
    <row r="10970" spans="6:6" outlineLevel="1">
      <c r="F10970"/>
    </row>
    <row r="10971" spans="6:6" outlineLevel="1">
      <c r="F10971"/>
    </row>
    <row r="10972" spans="6:6" outlineLevel="1">
      <c r="F10972"/>
    </row>
    <row r="10973" spans="6:6" outlineLevel="1">
      <c r="F10973"/>
    </row>
    <row r="10974" spans="6:6" outlineLevel="1">
      <c r="F10974"/>
    </row>
    <row r="10975" spans="6:6" outlineLevel="1">
      <c r="F10975"/>
    </row>
    <row r="10976" spans="6:6" outlineLevel="1">
      <c r="F10976"/>
    </row>
    <row r="10977" spans="6:6" outlineLevel="1">
      <c r="F10977"/>
    </row>
    <row r="10978" spans="6:6" outlineLevel="1">
      <c r="F10978"/>
    </row>
    <row r="10979" spans="6:6" outlineLevel="1">
      <c r="F10979"/>
    </row>
    <row r="10980" spans="6:6" outlineLevel="1">
      <c r="F10980"/>
    </row>
    <row r="10981" spans="6:6" outlineLevel="1">
      <c r="F10981"/>
    </row>
    <row r="10982" spans="6:6" outlineLevel="1">
      <c r="F10982"/>
    </row>
    <row r="10983" spans="6:6" outlineLevel="1">
      <c r="F10983"/>
    </row>
    <row r="10984" spans="6:6" outlineLevel="1">
      <c r="F10984"/>
    </row>
    <row r="10985" spans="6:6" outlineLevel="1">
      <c r="F10985"/>
    </row>
    <row r="10986" spans="6:6">
      <c r="F10986"/>
    </row>
    <row r="10987" spans="6:6" outlineLevel="1">
      <c r="F10987"/>
    </row>
    <row r="10988" spans="6:6" outlineLevel="1">
      <c r="F10988"/>
    </row>
    <row r="10989" spans="6:6" outlineLevel="1">
      <c r="F10989"/>
    </row>
    <row r="10990" spans="6:6" outlineLevel="1">
      <c r="F10990"/>
    </row>
    <row r="10991" spans="6:6" outlineLevel="1">
      <c r="F10991"/>
    </row>
    <row r="10992" spans="6:6" outlineLevel="1">
      <c r="F10992"/>
    </row>
    <row r="10993" spans="6:6" outlineLevel="1">
      <c r="F10993"/>
    </row>
    <row r="10994" spans="6:6" outlineLevel="1">
      <c r="F10994"/>
    </row>
    <row r="10995" spans="6:6" outlineLevel="1">
      <c r="F10995"/>
    </row>
    <row r="10996" spans="6:6" outlineLevel="1">
      <c r="F10996"/>
    </row>
    <row r="10997" spans="6:6" outlineLevel="1">
      <c r="F10997"/>
    </row>
    <row r="10998" spans="6:6" outlineLevel="1">
      <c r="F10998"/>
    </row>
    <row r="10999" spans="6:6" outlineLevel="1">
      <c r="F10999"/>
    </row>
    <row r="11000" spans="6:6" outlineLevel="1">
      <c r="F11000"/>
    </row>
    <row r="11001" spans="6:6" outlineLevel="1">
      <c r="F11001"/>
    </row>
    <row r="11002" spans="6:6" outlineLevel="1">
      <c r="F11002"/>
    </row>
    <row r="11003" spans="6:6" outlineLevel="1">
      <c r="F11003"/>
    </row>
    <row r="11004" spans="6:6" outlineLevel="1">
      <c r="F11004"/>
    </row>
    <row r="11005" spans="6:6" outlineLevel="1">
      <c r="F11005"/>
    </row>
    <row r="11006" spans="6:6" outlineLevel="1">
      <c r="F11006"/>
    </row>
    <row r="11007" spans="6:6" outlineLevel="1">
      <c r="F11007"/>
    </row>
    <row r="11008" spans="6:6" outlineLevel="1">
      <c r="F11008"/>
    </row>
    <row r="11009" spans="6:6" outlineLevel="1">
      <c r="F11009"/>
    </row>
    <row r="11010" spans="6:6" outlineLevel="1">
      <c r="F11010"/>
    </row>
    <row r="11011" spans="6:6" outlineLevel="1">
      <c r="F11011"/>
    </row>
    <row r="11012" spans="6:6" outlineLevel="1">
      <c r="F11012"/>
    </row>
    <row r="11013" spans="6:6" outlineLevel="1">
      <c r="F11013"/>
    </row>
    <row r="11014" spans="6:6" outlineLevel="1">
      <c r="F11014"/>
    </row>
    <row r="11015" spans="6:6" outlineLevel="1">
      <c r="F11015"/>
    </row>
    <row r="11016" spans="6:6" outlineLevel="1">
      <c r="F11016"/>
    </row>
    <row r="11017" spans="6:6" outlineLevel="1">
      <c r="F11017"/>
    </row>
    <row r="11018" spans="6:6" outlineLevel="1">
      <c r="F11018"/>
    </row>
    <row r="11019" spans="6:6" outlineLevel="1">
      <c r="F11019"/>
    </row>
    <row r="11020" spans="6:6" outlineLevel="1">
      <c r="F11020"/>
    </row>
    <row r="11021" spans="6:6" outlineLevel="1">
      <c r="F11021"/>
    </row>
    <row r="11022" spans="6:6" outlineLevel="1">
      <c r="F11022"/>
    </row>
    <row r="11023" spans="6:6" outlineLevel="1">
      <c r="F11023"/>
    </row>
    <row r="11024" spans="6:6" outlineLevel="1">
      <c r="F11024"/>
    </row>
    <row r="11025" spans="6:6" outlineLevel="1">
      <c r="F11025"/>
    </row>
    <row r="11026" spans="6:6" outlineLevel="1">
      <c r="F11026"/>
    </row>
    <row r="11027" spans="6:6" outlineLevel="1">
      <c r="F11027"/>
    </row>
    <row r="11028" spans="6:6" outlineLevel="1">
      <c r="F11028"/>
    </row>
    <row r="11029" spans="6:6" outlineLevel="1">
      <c r="F11029"/>
    </row>
    <row r="11030" spans="6:6" outlineLevel="1">
      <c r="F11030"/>
    </row>
    <row r="11031" spans="6:6" outlineLevel="1">
      <c r="F11031"/>
    </row>
    <row r="11032" spans="6:6" outlineLevel="1">
      <c r="F11032"/>
    </row>
    <row r="11033" spans="6:6" outlineLevel="1">
      <c r="F11033"/>
    </row>
    <row r="11034" spans="6:6" outlineLevel="1">
      <c r="F11034"/>
    </row>
    <row r="11035" spans="6:6" outlineLevel="1">
      <c r="F11035"/>
    </row>
    <row r="11036" spans="6:6" outlineLevel="1">
      <c r="F11036"/>
    </row>
    <row r="11037" spans="6:6" outlineLevel="1">
      <c r="F11037"/>
    </row>
    <row r="11038" spans="6:6" outlineLevel="1">
      <c r="F11038"/>
    </row>
    <row r="11039" spans="6:6" outlineLevel="1">
      <c r="F11039"/>
    </row>
    <row r="11040" spans="6:6" outlineLevel="1">
      <c r="F11040"/>
    </row>
    <row r="11041" spans="6:6" outlineLevel="1">
      <c r="F11041"/>
    </row>
    <row r="11042" spans="6:6" outlineLevel="1">
      <c r="F11042"/>
    </row>
    <row r="11043" spans="6:6" outlineLevel="1">
      <c r="F11043"/>
    </row>
    <row r="11044" spans="6:6" outlineLevel="1">
      <c r="F11044"/>
    </row>
    <row r="11045" spans="6:6" outlineLevel="1">
      <c r="F11045"/>
    </row>
    <row r="11046" spans="6:6" outlineLevel="1">
      <c r="F11046"/>
    </row>
    <row r="11047" spans="6:6" outlineLevel="1">
      <c r="F11047"/>
    </row>
    <row r="11048" spans="6:6" outlineLevel="1">
      <c r="F11048"/>
    </row>
    <row r="11049" spans="6:6" outlineLevel="1">
      <c r="F11049"/>
    </row>
    <row r="11050" spans="6:6" outlineLevel="1">
      <c r="F11050"/>
    </row>
    <row r="11051" spans="6:6" outlineLevel="1">
      <c r="F11051"/>
    </row>
    <row r="11052" spans="6:6" outlineLevel="1">
      <c r="F11052"/>
    </row>
    <row r="11053" spans="6:6" outlineLevel="1">
      <c r="F11053"/>
    </row>
    <row r="11054" spans="6:6" outlineLevel="1">
      <c r="F11054"/>
    </row>
    <row r="11055" spans="6:6" outlineLevel="1">
      <c r="F11055"/>
    </row>
    <row r="11056" spans="6:6" outlineLevel="1">
      <c r="F11056"/>
    </row>
    <row r="11057" spans="6:6" outlineLevel="1">
      <c r="F11057"/>
    </row>
    <row r="11058" spans="6:6" outlineLevel="1">
      <c r="F11058"/>
    </row>
    <row r="11059" spans="6:6" outlineLevel="1">
      <c r="F11059"/>
    </row>
    <row r="11060" spans="6:6" outlineLevel="1">
      <c r="F11060"/>
    </row>
    <row r="11061" spans="6:6" outlineLevel="1">
      <c r="F11061"/>
    </row>
    <row r="11062" spans="6:6" outlineLevel="1">
      <c r="F11062"/>
    </row>
    <row r="11063" spans="6:6" outlineLevel="1">
      <c r="F11063"/>
    </row>
    <row r="11064" spans="6:6" outlineLevel="1">
      <c r="F11064"/>
    </row>
    <row r="11065" spans="6:6" outlineLevel="1">
      <c r="F11065"/>
    </row>
    <row r="11066" spans="6:6" outlineLevel="1">
      <c r="F11066"/>
    </row>
    <row r="11067" spans="6:6" outlineLevel="1">
      <c r="F11067"/>
    </row>
    <row r="11068" spans="6:6" outlineLevel="1">
      <c r="F11068"/>
    </row>
    <row r="11069" spans="6:6" outlineLevel="1">
      <c r="F11069"/>
    </row>
    <row r="11070" spans="6:6" outlineLevel="1">
      <c r="F11070"/>
    </row>
    <row r="11071" spans="6:6" outlineLevel="1">
      <c r="F11071"/>
    </row>
    <row r="11072" spans="6:6" outlineLevel="1">
      <c r="F11072"/>
    </row>
    <row r="11073" spans="6:6" outlineLevel="1">
      <c r="F11073"/>
    </row>
    <row r="11074" spans="6:6" outlineLevel="1">
      <c r="F11074"/>
    </row>
    <row r="11075" spans="6:6" outlineLevel="1">
      <c r="F11075"/>
    </row>
    <row r="11076" spans="6:6" outlineLevel="1">
      <c r="F11076"/>
    </row>
    <row r="11077" spans="6:6" outlineLevel="1">
      <c r="F11077"/>
    </row>
    <row r="11078" spans="6:6" outlineLevel="1">
      <c r="F11078"/>
    </row>
    <row r="11079" spans="6:6" outlineLevel="1">
      <c r="F11079"/>
    </row>
    <row r="11080" spans="6:6" outlineLevel="1">
      <c r="F11080"/>
    </row>
    <row r="11081" spans="6:6" outlineLevel="1">
      <c r="F11081"/>
    </row>
    <row r="11082" spans="6:6" outlineLevel="1">
      <c r="F11082"/>
    </row>
    <row r="11083" spans="6:6" outlineLevel="1">
      <c r="F11083"/>
    </row>
    <row r="11084" spans="6:6" outlineLevel="1">
      <c r="F11084"/>
    </row>
    <row r="11085" spans="6:6" outlineLevel="1">
      <c r="F11085"/>
    </row>
    <row r="11086" spans="6:6" outlineLevel="1">
      <c r="F11086"/>
    </row>
    <row r="11087" spans="6:6">
      <c r="F11087"/>
    </row>
    <row r="11088" spans="6:6" outlineLevel="1">
      <c r="F11088"/>
    </row>
    <row r="11089" spans="6:6" outlineLevel="1">
      <c r="F11089"/>
    </row>
    <row r="11090" spans="6:6" outlineLevel="1">
      <c r="F11090"/>
    </row>
    <row r="11091" spans="6:6" outlineLevel="1">
      <c r="F11091"/>
    </row>
    <row r="11092" spans="6:6" outlineLevel="1">
      <c r="F11092"/>
    </row>
    <row r="11093" spans="6:6" outlineLevel="1">
      <c r="F11093"/>
    </row>
    <row r="11094" spans="6:6" outlineLevel="1">
      <c r="F11094"/>
    </row>
    <row r="11095" spans="6:6" outlineLevel="1">
      <c r="F11095"/>
    </row>
    <row r="11096" spans="6:6" outlineLevel="1">
      <c r="F11096"/>
    </row>
    <row r="11097" spans="6:6" outlineLevel="1">
      <c r="F11097"/>
    </row>
    <row r="11098" spans="6:6" outlineLevel="1">
      <c r="F11098"/>
    </row>
    <row r="11099" spans="6:6" outlineLevel="1">
      <c r="F11099"/>
    </row>
    <row r="11100" spans="6:6" outlineLevel="1">
      <c r="F11100"/>
    </row>
    <row r="11101" spans="6:6" outlineLevel="1">
      <c r="F11101"/>
    </row>
    <row r="11102" spans="6:6" outlineLevel="1">
      <c r="F11102"/>
    </row>
    <row r="11103" spans="6:6" outlineLevel="1">
      <c r="F11103"/>
    </row>
    <row r="11104" spans="6:6" outlineLevel="1">
      <c r="F11104"/>
    </row>
    <row r="11105" spans="6:6" outlineLevel="1">
      <c r="F11105"/>
    </row>
    <row r="11106" spans="6:6" outlineLevel="1">
      <c r="F11106"/>
    </row>
    <row r="11107" spans="6:6" outlineLevel="1">
      <c r="F11107"/>
    </row>
    <row r="11108" spans="6:6" outlineLevel="1">
      <c r="F11108"/>
    </row>
    <row r="11109" spans="6:6" outlineLevel="1">
      <c r="F11109"/>
    </row>
    <row r="11110" spans="6:6" outlineLevel="1">
      <c r="F11110"/>
    </row>
    <row r="11111" spans="6:6" outlineLevel="1">
      <c r="F11111"/>
    </row>
    <row r="11112" spans="6:6">
      <c r="F11112"/>
    </row>
    <row r="11113" spans="6:6" outlineLevel="1">
      <c r="F11113"/>
    </row>
    <row r="11114" spans="6:6" outlineLevel="1">
      <c r="F11114"/>
    </row>
    <row r="11115" spans="6:6" outlineLevel="1">
      <c r="F11115"/>
    </row>
    <row r="11116" spans="6:6" outlineLevel="1">
      <c r="F11116"/>
    </row>
    <row r="11117" spans="6:6" outlineLevel="1">
      <c r="F11117"/>
    </row>
    <row r="11118" spans="6:6" outlineLevel="1">
      <c r="F11118"/>
    </row>
    <row r="11119" spans="6:6" outlineLevel="1">
      <c r="F11119"/>
    </row>
    <row r="11120" spans="6:6" outlineLevel="1">
      <c r="F11120"/>
    </row>
    <row r="11121" spans="6:6" outlineLevel="1">
      <c r="F11121"/>
    </row>
    <row r="11122" spans="6:6" outlineLevel="1">
      <c r="F11122"/>
    </row>
    <row r="11123" spans="6:6" outlineLevel="1">
      <c r="F11123"/>
    </row>
    <row r="11124" spans="6:6" outlineLevel="1">
      <c r="F11124"/>
    </row>
    <row r="11125" spans="6:6" outlineLevel="1">
      <c r="F11125"/>
    </row>
    <row r="11126" spans="6:6" outlineLevel="1">
      <c r="F11126"/>
    </row>
    <row r="11127" spans="6:6" outlineLevel="1">
      <c r="F11127"/>
    </row>
    <row r="11128" spans="6:6" outlineLevel="1">
      <c r="F11128"/>
    </row>
    <row r="11129" spans="6:6" outlineLevel="1">
      <c r="F11129"/>
    </row>
    <row r="11130" spans="6:6" outlineLevel="1">
      <c r="F11130"/>
    </row>
    <row r="11131" spans="6:6" outlineLevel="1">
      <c r="F11131"/>
    </row>
    <row r="11132" spans="6:6" outlineLevel="1">
      <c r="F11132"/>
    </row>
    <row r="11133" spans="6:6" outlineLevel="1">
      <c r="F11133"/>
    </row>
    <row r="11134" spans="6:6" outlineLevel="1">
      <c r="F11134"/>
    </row>
    <row r="11135" spans="6:6" outlineLevel="1">
      <c r="F11135"/>
    </row>
    <row r="11136" spans="6:6" outlineLevel="1">
      <c r="F11136"/>
    </row>
    <row r="11137" spans="6:6" outlineLevel="1">
      <c r="F11137"/>
    </row>
    <row r="11138" spans="6:6" outlineLevel="1">
      <c r="F11138"/>
    </row>
    <row r="11139" spans="6:6" outlineLevel="1">
      <c r="F11139"/>
    </row>
    <row r="11140" spans="6:6" outlineLevel="1">
      <c r="F11140"/>
    </row>
    <row r="11141" spans="6:6" outlineLevel="1">
      <c r="F11141"/>
    </row>
    <row r="11142" spans="6:6" outlineLevel="1">
      <c r="F11142"/>
    </row>
    <row r="11143" spans="6:6" outlineLevel="1">
      <c r="F11143"/>
    </row>
    <row r="11144" spans="6:6" outlineLevel="1">
      <c r="F11144"/>
    </row>
    <row r="11145" spans="6:6" outlineLevel="1">
      <c r="F11145"/>
    </row>
    <row r="11146" spans="6:6" outlineLevel="1">
      <c r="F11146"/>
    </row>
    <row r="11147" spans="6:6" outlineLevel="1">
      <c r="F11147"/>
    </row>
    <row r="11148" spans="6:6" outlineLevel="1">
      <c r="F11148"/>
    </row>
    <row r="11149" spans="6:6" outlineLevel="1">
      <c r="F11149"/>
    </row>
    <row r="11150" spans="6:6" outlineLevel="1">
      <c r="F11150"/>
    </row>
    <row r="11151" spans="6:6" outlineLevel="1">
      <c r="F11151"/>
    </row>
    <row r="11152" spans="6:6" outlineLevel="1">
      <c r="F11152"/>
    </row>
    <row r="11153" spans="6:6" outlineLevel="1">
      <c r="F11153"/>
    </row>
    <row r="11154" spans="6:6">
      <c r="F11154"/>
    </row>
    <row r="11155" spans="6:6" outlineLevel="1">
      <c r="F11155"/>
    </row>
    <row r="11156" spans="6:6" outlineLevel="1">
      <c r="F11156"/>
    </row>
    <row r="11157" spans="6:6" outlineLevel="1">
      <c r="F11157"/>
    </row>
    <row r="11158" spans="6:6" outlineLevel="1">
      <c r="F11158"/>
    </row>
    <row r="11159" spans="6:6" outlineLevel="1">
      <c r="F11159"/>
    </row>
    <row r="11160" spans="6:6" outlineLevel="1">
      <c r="F11160"/>
    </row>
    <row r="11161" spans="6:6" outlineLevel="1">
      <c r="F11161"/>
    </row>
    <row r="11162" spans="6:6" outlineLevel="1">
      <c r="F11162"/>
    </row>
    <row r="11163" spans="6:6" outlineLevel="1">
      <c r="F11163"/>
    </row>
    <row r="11164" spans="6:6" outlineLevel="1">
      <c r="F11164"/>
    </row>
    <row r="11165" spans="6:6" outlineLevel="1">
      <c r="F11165"/>
    </row>
    <row r="11166" spans="6:6" outlineLevel="1">
      <c r="F11166"/>
    </row>
    <row r="11167" spans="6:6" outlineLevel="1">
      <c r="F11167"/>
    </row>
    <row r="11168" spans="6:6" outlineLevel="1">
      <c r="F11168"/>
    </row>
    <row r="11169" spans="6:6" outlineLevel="1">
      <c r="F11169"/>
    </row>
    <row r="11170" spans="6:6" outlineLevel="1">
      <c r="F11170"/>
    </row>
    <row r="11171" spans="6:6" outlineLevel="1">
      <c r="F11171"/>
    </row>
    <row r="11172" spans="6:6" outlineLevel="1">
      <c r="F11172"/>
    </row>
    <row r="11173" spans="6:6" outlineLevel="1">
      <c r="F11173"/>
    </row>
    <row r="11174" spans="6:6" outlineLevel="1">
      <c r="F11174"/>
    </row>
    <row r="11175" spans="6:6" outlineLevel="1">
      <c r="F11175"/>
    </row>
    <row r="11176" spans="6:6" outlineLevel="1">
      <c r="F11176"/>
    </row>
    <row r="11177" spans="6:6" outlineLevel="1">
      <c r="F11177"/>
    </row>
    <row r="11178" spans="6:6" outlineLevel="1">
      <c r="F11178"/>
    </row>
    <row r="11179" spans="6:6" outlineLevel="1">
      <c r="F11179"/>
    </row>
    <row r="11180" spans="6:6" outlineLevel="1">
      <c r="F11180"/>
    </row>
    <row r="11181" spans="6:6" outlineLevel="1">
      <c r="F11181"/>
    </row>
    <row r="11182" spans="6:6" outlineLevel="1">
      <c r="F11182"/>
    </row>
    <row r="11183" spans="6:6" outlineLevel="1">
      <c r="F11183"/>
    </row>
    <row r="11184" spans="6:6" outlineLevel="1">
      <c r="F11184"/>
    </row>
    <row r="11185" spans="6:6" outlineLevel="1">
      <c r="F11185"/>
    </row>
    <row r="11186" spans="6:6" outlineLevel="1">
      <c r="F11186"/>
    </row>
    <row r="11187" spans="6:6" outlineLevel="1">
      <c r="F11187"/>
    </row>
    <row r="11188" spans="6:6" outlineLevel="1">
      <c r="F11188"/>
    </row>
    <row r="11189" spans="6:6" outlineLevel="1">
      <c r="F11189"/>
    </row>
    <row r="11190" spans="6:6" outlineLevel="1">
      <c r="F11190"/>
    </row>
    <row r="11191" spans="6:6" outlineLevel="1">
      <c r="F11191"/>
    </row>
    <row r="11192" spans="6:6" outlineLevel="1">
      <c r="F11192"/>
    </row>
    <row r="11193" spans="6:6" outlineLevel="1">
      <c r="F11193"/>
    </row>
    <row r="11194" spans="6:6" outlineLevel="1">
      <c r="F11194"/>
    </row>
    <row r="11195" spans="6:6" outlineLevel="1">
      <c r="F11195"/>
    </row>
    <row r="11196" spans="6:6" outlineLevel="1">
      <c r="F11196"/>
    </row>
    <row r="11197" spans="6:6" outlineLevel="1">
      <c r="F11197"/>
    </row>
    <row r="11198" spans="6:6" outlineLevel="1">
      <c r="F11198"/>
    </row>
    <row r="11199" spans="6:6" outlineLevel="1">
      <c r="F11199"/>
    </row>
    <row r="11200" spans="6:6" outlineLevel="1">
      <c r="F11200"/>
    </row>
    <row r="11201" spans="6:6">
      <c r="F11201"/>
    </row>
    <row r="11202" spans="6:6" outlineLevel="1">
      <c r="F11202"/>
    </row>
    <row r="11203" spans="6:6" outlineLevel="1">
      <c r="F11203"/>
    </row>
    <row r="11204" spans="6:6" outlineLevel="1">
      <c r="F11204"/>
    </row>
    <row r="11205" spans="6:6" outlineLevel="1">
      <c r="F11205"/>
    </row>
    <row r="11206" spans="6:6" outlineLevel="1">
      <c r="F11206"/>
    </row>
    <row r="11207" spans="6:6" outlineLevel="1">
      <c r="F11207"/>
    </row>
    <row r="11208" spans="6:6" outlineLevel="1">
      <c r="F11208"/>
    </row>
    <row r="11209" spans="6:6" outlineLevel="1">
      <c r="F11209"/>
    </row>
    <row r="11210" spans="6:6" outlineLevel="1">
      <c r="F11210"/>
    </row>
    <row r="11211" spans="6:6" outlineLevel="1">
      <c r="F11211"/>
    </row>
    <row r="11212" spans="6:6" outlineLevel="1">
      <c r="F11212"/>
    </row>
    <row r="11213" spans="6:6" outlineLevel="1">
      <c r="F11213"/>
    </row>
    <row r="11214" spans="6:6" outlineLevel="1">
      <c r="F11214"/>
    </row>
    <row r="11215" spans="6:6" outlineLevel="1">
      <c r="F11215"/>
    </row>
    <row r="11216" spans="6:6" outlineLevel="1">
      <c r="F11216"/>
    </row>
    <row r="11217" spans="6:6" outlineLevel="1">
      <c r="F11217"/>
    </row>
    <row r="11218" spans="6:6" outlineLevel="1">
      <c r="F11218"/>
    </row>
    <row r="11219" spans="6:6" outlineLevel="1">
      <c r="F11219"/>
    </row>
    <row r="11220" spans="6:6" outlineLevel="1">
      <c r="F11220"/>
    </row>
    <row r="11221" spans="6:6" outlineLevel="1">
      <c r="F11221"/>
    </row>
    <row r="11222" spans="6:6" outlineLevel="1">
      <c r="F11222"/>
    </row>
    <row r="11223" spans="6:6" outlineLevel="1">
      <c r="F11223"/>
    </row>
    <row r="11224" spans="6:6" outlineLevel="1">
      <c r="F11224"/>
    </row>
    <row r="11225" spans="6:6" outlineLevel="1">
      <c r="F11225"/>
    </row>
    <row r="11226" spans="6:6" outlineLevel="1">
      <c r="F11226"/>
    </row>
    <row r="11227" spans="6:6" outlineLevel="1">
      <c r="F11227"/>
    </row>
    <row r="11228" spans="6:6" outlineLevel="1">
      <c r="F11228"/>
    </row>
    <row r="11229" spans="6:6" outlineLevel="1">
      <c r="F11229"/>
    </row>
    <row r="11230" spans="6:6">
      <c r="F11230"/>
    </row>
    <row r="11231" spans="6:6" outlineLevel="1">
      <c r="F11231"/>
    </row>
    <row r="11232" spans="6:6" outlineLevel="1">
      <c r="F11232"/>
    </row>
    <row r="11233" spans="6:6" outlineLevel="1">
      <c r="F11233"/>
    </row>
    <row r="11234" spans="6:6" outlineLevel="1">
      <c r="F11234"/>
    </row>
    <row r="11235" spans="6:6" outlineLevel="1">
      <c r="F11235"/>
    </row>
    <row r="11236" spans="6:6" outlineLevel="1">
      <c r="F11236"/>
    </row>
    <row r="11237" spans="6:6" outlineLevel="1">
      <c r="F11237"/>
    </row>
    <row r="11238" spans="6:6" outlineLevel="1">
      <c r="F11238"/>
    </row>
    <row r="11239" spans="6:6" outlineLevel="1">
      <c r="F11239"/>
    </row>
    <row r="11240" spans="6:6" outlineLevel="1">
      <c r="F11240"/>
    </row>
    <row r="11241" spans="6:6" outlineLevel="1">
      <c r="F11241"/>
    </row>
    <row r="11242" spans="6:6" outlineLevel="1">
      <c r="F11242"/>
    </row>
    <row r="11243" spans="6:6" outlineLevel="1">
      <c r="F11243"/>
    </row>
    <row r="11244" spans="6:6" outlineLevel="1">
      <c r="F11244"/>
    </row>
    <row r="11245" spans="6:6" outlineLevel="1">
      <c r="F11245"/>
    </row>
    <row r="11246" spans="6:6" outlineLevel="1">
      <c r="F11246"/>
    </row>
    <row r="11247" spans="6:6" outlineLevel="1">
      <c r="F11247"/>
    </row>
    <row r="11248" spans="6:6" outlineLevel="1">
      <c r="F11248"/>
    </row>
    <row r="11249" spans="6:6" outlineLevel="1">
      <c r="F11249"/>
    </row>
    <row r="11250" spans="6:6" outlineLevel="1">
      <c r="F11250"/>
    </row>
    <row r="11251" spans="6:6" outlineLevel="1">
      <c r="F11251"/>
    </row>
    <row r="11252" spans="6:6" outlineLevel="1">
      <c r="F11252"/>
    </row>
    <row r="11253" spans="6:6" outlineLevel="1">
      <c r="F11253"/>
    </row>
    <row r="11254" spans="6:6">
      <c r="F11254"/>
    </row>
    <row r="11255" spans="6:6" outlineLevel="1">
      <c r="F11255"/>
    </row>
    <row r="11256" spans="6:6" outlineLevel="1">
      <c r="F11256"/>
    </row>
    <row r="11257" spans="6:6" outlineLevel="1">
      <c r="F11257"/>
    </row>
    <row r="11258" spans="6:6" outlineLevel="1">
      <c r="F11258"/>
    </row>
    <row r="11259" spans="6:6" outlineLevel="1">
      <c r="F11259"/>
    </row>
    <row r="11260" spans="6:6" outlineLevel="1">
      <c r="F11260"/>
    </row>
    <row r="11261" spans="6:6" outlineLevel="1">
      <c r="F11261"/>
    </row>
    <row r="11262" spans="6:6" outlineLevel="1">
      <c r="F11262"/>
    </row>
    <row r="11263" spans="6:6" outlineLevel="1">
      <c r="F11263"/>
    </row>
    <row r="11264" spans="6:6" outlineLevel="1">
      <c r="F11264"/>
    </row>
    <row r="11265" spans="6:6" outlineLevel="1">
      <c r="F11265"/>
    </row>
    <row r="11266" spans="6:6" outlineLevel="1">
      <c r="F11266"/>
    </row>
    <row r="11267" spans="6:6" outlineLevel="1">
      <c r="F11267"/>
    </row>
    <row r="11268" spans="6:6" outlineLevel="1">
      <c r="F11268"/>
    </row>
    <row r="11269" spans="6:6" outlineLevel="1">
      <c r="F11269"/>
    </row>
    <row r="11270" spans="6:6" outlineLevel="1">
      <c r="F11270"/>
    </row>
    <row r="11271" spans="6:6" outlineLevel="1">
      <c r="F11271"/>
    </row>
    <row r="11272" spans="6:6" outlineLevel="1">
      <c r="F11272"/>
    </row>
    <row r="11273" spans="6:6" outlineLevel="1">
      <c r="F11273"/>
    </row>
    <row r="11274" spans="6:6" outlineLevel="1">
      <c r="F11274"/>
    </row>
    <row r="11275" spans="6:6" outlineLevel="1">
      <c r="F11275"/>
    </row>
    <row r="11276" spans="6:6" outlineLevel="1">
      <c r="F11276"/>
    </row>
    <row r="11277" spans="6:6" outlineLevel="1">
      <c r="F11277"/>
    </row>
    <row r="11278" spans="6:6" outlineLevel="1">
      <c r="F11278"/>
    </row>
    <row r="11279" spans="6:6" outlineLevel="1">
      <c r="F11279"/>
    </row>
    <row r="11280" spans="6:6" outlineLevel="1">
      <c r="F11280"/>
    </row>
    <row r="11281" spans="6:6" outlineLevel="1">
      <c r="F11281"/>
    </row>
    <row r="11282" spans="6:6" outlineLevel="1">
      <c r="F11282"/>
    </row>
    <row r="11283" spans="6:6" outlineLevel="1">
      <c r="F11283"/>
    </row>
    <row r="11284" spans="6:6" outlineLevel="1">
      <c r="F11284"/>
    </row>
    <row r="11285" spans="6:6" outlineLevel="1">
      <c r="F11285"/>
    </row>
    <row r="11286" spans="6:6" outlineLevel="1">
      <c r="F11286"/>
    </row>
    <row r="11287" spans="6:6" outlineLevel="1">
      <c r="F11287"/>
    </row>
    <row r="11288" spans="6:6" outlineLevel="1">
      <c r="F11288"/>
    </row>
    <row r="11289" spans="6:6" outlineLevel="1">
      <c r="F11289"/>
    </row>
    <row r="11290" spans="6:6" outlineLevel="1">
      <c r="F11290"/>
    </row>
    <row r="11291" spans="6:6" outlineLevel="1">
      <c r="F11291"/>
    </row>
    <row r="11292" spans="6:6" outlineLevel="1">
      <c r="F11292"/>
    </row>
    <row r="11293" spans="6:6" outlineLevel="1">
      <c r="F11293"/>
    </row>
    <row r="11294" spans="6:6" outlineLevel="1">
      <c r="F11294"/>
    </row>
    <row r="11295" spans="6:6" outlineLevel="1">
      <c r="F11295"/>
    </row>
    <row r="11296" spans="6:6">
      <c r="F11296"/>
    </row>
    <row r="11297" spans="6:6" outlineLevel="1">
      <c r="F11297"/>
    </row>
    <row r="11298" spans="6:6" outlineLevel="1">
      <c r="F11298"/>
    </row>
    <row r="11299" spans="6:6" outlineLevel="1">
      <c r="F11299"/>
    </row>
    <row r="11300" spans="6:6" outlineLevel="1">
      <c r="F11300"/>
    </row>
    <row r="11301" spans="6:6" outlineLevel="1">
      <c r="F11301"/>
    </row>
    <row r="11302" spans="6:6" outlineLevel="1">
      <c r="F11302"/>
    </row>
    <row r="11303" spans="6:6" outlineLevel="1">
      <c r="F11303"/>
    </row>
    <row r="11304" spans="6:6" outlineLevel="1">
      <c r="F11304"/>
    </row>
    <row r="11305" spans="6:6" outlineLevel="1">
      <c r="F11305"/>
    </row>
    <row r="11306" spans="6:6" outlineLevel="1">
      <c r="F11306"/>
    </row>
    <row r="11307" spans="6:6" outlineLevel="1">
      <c r="F11307"/>
    </row>
    <row r="11308" spans="6:6" outlineLevel="1">
      <c r="F11308"/>
    </row>
    <row r="11309" spans="6:6" outlineLevel="1">
      <c r="F11309"/>
    </row>
    <row r="11310" spans="6:6" outlineLevel="1">
      <c r="F11310"/>
    </row>
    <row r="11311" spans="6:6" outlineLevel="1">
      <c r="F11311"/>
    </row>
    <row r="11312" spans="6:6" outlineLevel="1">
      <c r="F11312"/>
    </row>
    <row r="11313" spans="6:6" outlineLevel="1">
      <c r="F11313"/>
    </row>
    <row r="11314" spans="6:6" outlineLevel="1">
      <c r="F11314"/>
    </row>
    <row r="11315" spans="6:6" outlineLevel="1">
      <c r="F11315"/>
    </row>
    <row r="11316" spans="6:6" outlineLevel="1">
      <c r="F11316"/>
    </row>
    <row r="11317" spans="6:6" outlineLevel="1">
      <c r="F11317"/>
    </row>
    <row r="11318" spans="6:6" outlineLevel="1">
      <c r="F11318"/>
    </row>
    <row r="11319" spans="6:6" outlineLevel="1">
      <c r="F11319"/>
    </row>
    <row r="11320" spans="6:6" outlineLevel="1">
      <c r="F11320"/>
    </row>
    <row r="11321" spans="6:6" outlineLevel="1">
      <c r="F11321"/>
    </row>
    <row r="11322" spans="6:6" outlineLevel="1">
      <c r="F11322"/>
    </row>
    <row r="11323" spans="6:6" outlineLevel="1">
      <c r="F11323"/>
    </row>
    <row r="11324" spans="6:6" outlineLevel="1">
      <c r="F11324"/>
    </row>
    <row r="11325" spans="6:6" outlineLevel="1">
      <c r="F11325"/>
    </row>
    <row r="11326" spans="6:6" outlineLevel="1">
      <c r="F11326"/>
    </row>
    <row r="11327" spans="6:6" outlineLevel="1">
      <c r="F11327"/>
    </row>
    <row r="11328" spans="6:6" outlineLevel="1">
      <c r="F11328"/>
    </row>
    <row r="11329" spans="6:6" outlineLevel="1">
      <c r="F11329"/>
    </row>
    <row r="11330" spans="6:6" outlineLevel="1">
      <c r="F11330"/>
    </row>
    <row r="11331" spans="6:6" outlineLevel="1">
      <c r="F11331"/>
    </row>
    <row r="11332" spans="6:6" outlineLevel="1">
      <c r="F11332"/>
    </row>
    <row r="11333" spans="6:6" outlineLevel="1">
      <c r="F11333"/>
    </row>
    <row r="11334" spans="6:6" outlineLevel="1">
      <c r="F11334"/>
    </row>
    <row r="11335" spans="6:6" outlineLevel="1">
      <c r="F11335"/>
    </row>
    <row r="11336" spans="6:6" outlineLevel="1">
      <c r="F11336"/>
    </row>
    <row r="11337" spans="6:6" outlineLevel="1">
      <c r="F11337"/>
    </row>
    <row r="11338" spans="6:6" outlineLevel="1">
      <c r="F11338"/>
    </row>
    <row r="11339" spans="6:6" outlineLevel="1">
      <c r="F11339"/>
    </row>
    <row r="11340" spans="6:6" outlineLevel="1">
      <c r="F11340"/>
    </row>
    <row r="11341" spans="6:6" outlineLevel="1">
      <c r="F11341"/>
    </row>
    <row r="11342" spans="6:6" outlineLevel="1">
      <c r="F11342"/>
    </row>
    <row r="11343" spans="6:6" outlineLevel="1">
      <c r="F11343"/>
    </row>
    <row r="11344" spans="6:6" outlineLevel="1">
      <c r="F11344"/>
    </row>
    <row r="11345" spans="6:6" outlineLevel="1">
      <c r="F11345"/>
    </row>
    <row r="11346" spans="6:6" outlineLevel="1">
      <c r="F11346"/>
    </row>
    <row r="11347" spans="6:6" outlineLevel="1">
      <c r="F11347"/>
    </row>
    <row r="11348" spans="6:6" outlineLevel="1">
      <c r="F11348"/>
    </row>
    <row r="11349" spans="6:6" outlineLevel="1">
      <c r="F11349"/>
    </row>
    <row r="11350" spans="6:6" outlineLevel="1">
      <c r="F11350"/>
    </row>
    <row r="11351" spans="6:6" outlineLevel="1">
      <c r="F11351"/>
    </row>
    <row r="11352" spans="6:6" outlineLevel="1">
      <c r="F11352"/>
    </row>
    <row r="11353" spans="6:6" outlineLevel="1">
      <c r="F11353"/>
    </row>
    <row r="11354" spans="6:6" outlineLevel="1">
      <c r="F11354"/>
    </row>
    <row r="11355" spans="6:6" outlineLevel="1">
      <c r="F11355"/>
    </row>
    <row r="11356" spans="6:6" outlineLevel="1">
      <c r="F11356"/>
    </row>
    <row r="11357" spans="6:6" outlineLevel="1">
      <c r="F11357"/>
    </row>
    <row r="11358" spans="6:6" outlineLevel="1">
      <c r="F11358"/>
    </row>
    <row r="11359" spans="6:6" outlineLevel="1">
      <c r="F11359"/>
    </row>
    <row r="11360" spans="6:6" outlineLevel="1">
      <c r="F11360"/>
    </row>
    <row r="11361" spans="6:6" outlineLevel="1">
      <c r="F11361"/>
    </row>
    <row r="11362" spans="6:6" outlineLevel="1">
      <c r="F11362"/>
    </row>
    <row r="11363" spans="6:6" outlineLevel="1">
      <c r="F11363"/>
    </row>
    <row r="11364" spans="6:6" outlineLevel="1">
      <c r="F11364"/>
    </row>
    <row r="11365" spans="6:6" outlineLevel="1">
      <c r="F11365"/>
    </row>
    <row r="11366" spans="6:6" outlineLevel="1">
      <c r="F11366"/>
    </row>
    <row r="11367" spans="6:6" outlineLevel="1">
      <c r="F11367"/>
    </row>
    <row r="11368" spans="6:6" outlineLevel="1">
      <c r="F11368"/>
    </row>
    <row r="11369" spans="6:6">
      <c r="F11369"/>
    </row>
    <row r="11370" spans="6:6" outlineLevel="1">
      <c r="F11370"/>
    </row>
    <row r="11371" spans="6:6" outlineLevel="1">
      <c r="F11371"/>
    </row>
    <row r="11372" spans="6:6" outlineLevel="1">
      <c r="F11372"/>
    </row>
    <row r="11373" spans="6:6" outlineLevel="1">
      <c r="F11373"/>
    </row>
    <row r="11374" spans="6:6" outlineLevel="1">
      <c r="F11374"/>
    </row>
    <row r="11375" spans="6:6" outlineLevel="1">
      <c r="F11375"/>
    </row>
    <row r="11376" spans="6:6" outlineLevel="1">
      <c r="F11376"/>
    </row>
    <row r="11377" spans="6:6" outlineLevel="1">
      <c r="F11377"/>
    </row>
    <row r="11378" spans="6:6" outlineLevel="1">
      <c r="F11378"/>
    </row>
    <row r="11379" spans="6:6" outlineLevel="1">
      <c r="F11379"/>
    </row>
    <row r="11380" spans="6:6" outlineLevel="1">
      <c r="F11380"/>
    </row>
    <row r="11381" spans="6:6" outlineLevel="1">
      <c r="F11381"/>
    </row>
    <row r="11382" spans="6:6" outlineLevel="1">
      <c r="F11382"/>
    </row>
    <row r="11383" spans="6:6" outlineLevel="1">
      <c r="F11383"/>
    </row>
    <row r="11384" spans="6:6" outlineLevel="1">
      <c r="F11384"/>
    </row>
    <row r="11385" spans="6:6" outlineLevel="1">
      <c r="F11385"/>
    </row>
    <row r="11386" spans="6:6" outlineLevel="1">
      <c r="F11386"/>
    </row>
    <row r="11387" spans="6:6" outlineLevel="1">
      <c r="F11387"/>
    </row>
    <row r="11388" spans="6:6" outlineLevel="1">
      <c r="F11388"/>
    </row>
    <row r="11389" spans="6:6" outlineLevel="1">
      <c r="F11389"/>
    </row>
    <row r="11390" spans="6:6" outlineLevel="1">
      <c r="F11390"/>
    </row>
    <row r="11391" spans="6:6" outlineLevel="1">
      <c r="F11391"/>
    </row>
    <row r="11392" spans="6:6" outlineLevel="1">
      <c r="F11392"/>
    </row>
    <row r="11393" spans="6:6" outlineLevel="1">
      <c r="F11393"/>
    </row>
    <row r="11394" spans="6:6" outlineLevel="1">
      <c r="F11394"/>
    </row>
    <row r="11395" spans="6:6" outlineLevel="1">
      <c r="F11395"/>
    </row>
    <row r="11396" spans="6:6" outlineLevel="1">
      <c r="F11396"/>
    </row>
    <row r="11397" spans="6:6" outlineLevel="1">
      <c r="F11397"/>
    </row>
    <row r="11398" spans="6:6" outlineLevel="1">
      <c r="F11398"/>
    </row>
    <row r="11399" spans="6:6" outlineLevel="1">
      <c r="F11399"/>
    </row>
    <row r="11400" spans="6:6" outlineLevel="1">
      <c r="F11400"/>
    </row>
    <row r="11401" spans="6:6" outlineLevel="1">
      <c r="F11401"/>
    </row>
    <row r="11402" spans="6:6" outlineLevel="1">
      <c r="F11402"/>
    </row>
    <row r="11403" spans="6:6" outlineLevel="1">
      <c r="F11403"/>
    </row>
    <row r="11404" spans="6:6" outlineLevel="1">
      <c r="F11404"/>
    </row>
    <row r="11405" spans="6:6" outlineLevel="1">
      <c r="F11405"/>
    </row>
    <row r="11406" spans="6:6" outlineLevel="1">
      <c r="F11406"/>
    </row>
    <row r="11407" spans="6:6" outlineLevel="1">
      <c r="F11407"/>
    </row>
    <row r="11408" spans="6:6" outlineLevel="1">
      <c r="F11408"/>
    </row>
    <row r="11409" spans="6:6" outlineLevel="1">
      <c r="F11409"/>
    </row>
    <row r="11410" spans="6:6" outlineLevel="1">
      <c r="F11410"/>
    </row>
    <row r="11411" spans="6:6" outlineLevel="1">
      <c r="F11411"/>
    </row>
    <row r="11412" spans="6:6" outlineLevel="1">
      <c r="F11412"/>
    </row>
    <row r="11413" spans="6:6" outlineLevel="1">
      <c r="F11413"/>
    </row>
    <row r="11414" spans="6:6" outlineLevel="1">
      <c r="F11414"/>
    </row>
    <row r="11415" spans="6:6" outlineLevel="1">
      <c r="F11415"/>
    </row>
    <row r="11416" spans="6:6" outlineLevel="1">
      <c r="F11416"/>
    </row>
    <row r="11417" spans="6:6" outlineLevel="1">
      <c r="F11417"/>
    </row>
    <row r="11418" spans="6:6" outlineLevel="1">
      <c r="F11418"/>
    </row>
    <row r="11419" spans="6:6" outlineLevel="1">
      <c r="F11419"/>
    </row>
    <row r="11420" spans="6:6" outlineLevel="1">
      <c r="F11420"/>
    </row>
    <row r="11421" spans="6:6" outlineLevel="1">
      <c r="F11421"/>
    </row>
    <row r="11422" spans="6:6" outlineLevel="1">
      <c r="F11422"/>
    </row>
    <row r="11423" spans="6:6">
      <c r="F11423"/>
    </row>
    <row r="11424" spans="6:6" outlineLevel="1">
      <c r="F11424"/>
    </row>
    <row r="11425" spans="6:6" outlineLevel="1">
      <c r="F11425"/>
    </row>
    <row r="11426" spans="6:6" outlineLevel="1">
      <c r="F11426"/>
    </row>
    <row r="11427" spans="6:6" outlineLevel="1">
      <c r="F11427"/>
    </row>
    <row r="11428" spans="6:6" outlineLevel="1">
      <c r="F11428"/>
    </row>
    <row r="11429" spans="6:6" outlineLevel="1">
      <c r="F11429"/>
    </row>
    <row r="11430" spans="6:6" outlineLevel="1">
      <c r="F11430"/>
    </row>
    <row r="11431" spans="6:6" outlineLevel="1">
      <c r="F11431"/>
    </row>
    <row r="11432" spans="6:6" outlineLevel="1">
      <c r="F11432"/>
    </row>
    <row r="11433" spans="6:6" outlineLevel="1">
      <c r="F11433"/>
    </row>
    <row r="11434" spans="6:6" outlineLevel="1">
      <c r="F11434"/>
    </row>
    <row r="11435" spans="6:6" outlineLevel="1">
      <c r="F11435"/>
    </row>
    <row r="11436" spans="6:6" outlineLevel="1">
      <c r="F11436"/>
    </row>
    <row r="11437" spans="6:6" outlineLevel="1">
      <c r="F11437"/>
    </row>
    <row r="11438" spans="6:6" outlineLevel="1">
      <c r="F11438"/>
    </row>
    <row r="11439" spans="6:6" outlineLevel="1">
      <c r="F11439"/>
    </row>
    <row r="11440" spans="6:6" outlineLevel="1">
      <c r="F11440"/>
    </row>
    <row r="11441" spans="6:6" outlineLevel="1">
      <c r="F11441"/>
    </row>
    <row r="11442" spans="6:6" outlineLevel="1">
      <c r="F11442"/>
    </row>
    <row r="11443" spans="6:6" outlineLevel="1">
      <c r="F11443"/>
    </row>
    <row r="11444" spans="6:6" outlineLevel="1">
      <c r="F11444"/>
    </row>
    <row r="11445" spans="6:6" outlineLevel="1">
      <c r="F11445"/>
    </row>
    <row r="11446" spans="6:6" outlineLevel="1">
      <c r="F11446"/>
    </row>
    <row r="11447" spans="6:6" outlineLevel="1">
      <c r="F11447"/>
    </row>
    <row r="11448" spans="6:6" outlineLevel="1">
      <c r="F11448"/>
    </row>
    <row r="11449" spans="6:6" outlineLevel="1">
      <c r="F11449"/>
    </row>
    <row r="11450" spans="6:6" outlineLevel="1">
      <c r="F11450"/>
    </row>
    <row r="11451" spans="6:6" outlineLevel="1">
      <c r="F11451"/>
    </row>
    <row r="11452" spans="6:6" outlineLevel="1">
      <c r="F11452"/>
    </row>
    <row r="11453" spans="6:6" outlineLevel="1">
      <c r="F11453"/>
    </row>
    <row r="11454" spans="6:6" outlineLevel="1">
      <c r="F11454"/>
    </row>
    <row r="11455" spans="6:6" outlineLevel="1">
      <c r="F11455"/>
    </row>
    <row r="11456" spans="6:6" outlineLevel="1">
      <c r="F11456"/>
    </row>
    <row r="11457" spans="6:6" outlineLevel="1">
      <c r="F11457"/>
    </row>
    <row r="11458" spans="6:6" outlineLevel="1">
      <c r="F11458"/>
    </row>
    <row r="11459" spans="6:6" outlineLevel="1">
      <c r="F11459"/>
    </row>
    <row r="11460" spans="6:6" outlineLevel="1">
      <c r="F11460"/>
    </row>
    <row r="11461" spans="6:6" outlineLevel="1">
      <c r="F11461"/>
    </row>
    <row r="11462" spans="6:6" outlineLevel="1">
      <c r="F11462"/>
    </row>
    <row r="11463" spans="6:6" outlineLevel="1">
      <c r="F11463"/>
    </row>
    <row r="11464" spans="6:6" outlineLevel="1">
      <c r="F11464"/>
    </row>
    <row r="11465" spans="6:6" outlineLevel="1">
      <c r="F11465"/>
    </row>
    <row r="11466" spans="6:6" outlineLevel="1">
      <c r="F11466"/>
    </row>
    <row r="11467" spans="6:6" outlineLevel="1">
      <c r="F11467"/>
    </row>
    <row r="11468" spans="6:6" outlineLevel="1">
      <c r="F11468"/>
    </row>
    <row r="11469" spans="6:6" outlineLevel="1">
      <c r="F11469"/>
    </row>
    <row r="11470" spans="6:6" outlineLevel="1">
      <c r="F11470"/>
    </row>
    <row r="11471" spans="6:6" outlineLevel="1">
      <c r="F11471"/>
    </row>
    <row r="11472" spans="6:6" outlineLevel="1">
      <c r="F11472"/>
    </row>
    <row r="11473" spans="6:6" outlineLevel="1">
      <c r="F11473"/>
    </row>
    <row r="11474" spans="6:6" outlineLevel="1">
      <c r="F11474"/>
    </row>
    <row r="11475" spans="6:6" outlineLevel="1">
      <c r="F11475"/>
    </row>
    <row r="11476" spans="6:6" outlineLevel="1">
      <c r="F11476"/>
    </row>
    <row r="11477" spans="6:6" outlineLevel="1">
      <c r="F11477"/>
    </row>
    <row r="11478" spans="6:6" outlineLevel="1">
      <c r="F11478"/>
    </row>
    <row r="11479" spans="6:6" outlineLevel="1">
      <c r="F11479"/>
    </row>
    <row r="11480" spans="6:6" outlineLevel="1">
      <c r="F11480"/>
    </row>
    <row r="11481" spans="6:6" outlineLevel="1">
      <c r="F11481"/>
    </row>
    <row r="11482" spans="6:6" outlineLevel="1">
      <c r="F11482"/>
    </row>
    <row r="11483" spans="6:6" outlineLevel="1">
      <c r="F11483"/>
    </row>
    <row r="11484" spans="6:6" outlineLevel="1">
      <c r="F11484"/>
    </row>
    <row r="11485" spans="6:6" outlineLevel="1">
      <c r="F11485"/>
    </row>
    <row r="11486" spans="6:6" outlineLevel="1">
      <c r="F11486"/>
    </row>
    <row r="11487" spans="6:6" outlineLevel="1">
      <c r="F11487"/>
    </row>
    <row r="11488" spans="6:6" outlineLevel="1">
      <c r="F11488"/>
    </row>
    <row r="11489" spans="6:6" outlineLevel="1">
      <c r="F11489"/>
    </row>
    <row r="11490" spans="6:6" outlineLevel="1">
      <c r="F11490"/>
    </row>
    <row r="11491" spans="6:6" outlineLevel="1">
      <c r="F11491"/>
    </row>
    <row r="11492" spans="6:6" outlineLevel="1">
      <c r="F11492"/>
    </row>
    <row r="11493" spans="6:6" outlineLevel="1">
      <c r="F11493"/>
    </row>
    <row r="11494" spans="6:6" outlineLevel="1">
      <c r="F11494"/>
    </row>
    <row r="11495" spans="6:6" outlineLevel="1">
      <c r="F11495"/>
    </row>
    <row r="11496" spans="6:6" outlineLevel="1">
      <c r="F11496"/>
    </row>
    <row r="11497" spans="6:6" outlineLevel="1">
      <c r="F11497"/>
    </row>
    <row r="11498" spans="6:6" outlineLevel="1">
      <c r="F11498"/>
    </row>
    <row r="11499" spans="6:6" outlineLevel="1">
      <c r="F11499"/>
    </row>
    <row r="11500" spans="6:6" outlineLevel="1">
      <c r="F11500"/>
    </row>
    <row r="11501" spans="6:6" outlineLevel="1">
      <c r="F11501"/>
    </row>
    <row r="11502" spans="6:6" outlineLevel="1">
      <c r="F11502"/>
    </row>
    <row r="11503" spans="6:6" outlineLevel="1">
      <c r="F11503"/>
    </row>
    <row r="11504" spans="6:6" outlineLevel="1">
      <c r="F11504"/>
    </row>
    <row r="11505" spans="6:6" outlineLevel="1">
      <c r="F11505"/>
    </row>
    <row r="11506" spans="6:6" outlineLevel="1">
      <c r="F11506"/>
    </row>
    <row r="11507" spans="6:6" outlineLevel="1">
      <c r="F11507"/>
    </row>
    <row r="11508" spans="6:6" outlineLevel="1">
      <c r="F11508"/>
    </row>
    <row r="11509" spans="6:6">
      <c r="F11509"/>
    </row>
    <row r="11510" spans="6:6" outlineLevel="1">
      <c r="F11510"/>
    </row>
    <row r="11511" spans="6:6" outlineLevel="1">
      <c r="F11511"/>
    </row>
    <row r="11512" spans="6:6" outlineLevel="1">
      <c r="F11512"/>
    </row>
    <row r="11513" spans="6:6" outlineLevel="1">
      <c r="F11513"/>
    </row>
    <row r="11514" spans="6:6" outlineLevel="1">
      <c r="F11514"/>
    </row>
    <row r="11515" spans="6:6" outlineLevel="1">
      <c r="F11515"/>
    </row>
    <row r="11516" spans="6:6" outlineLevel="1">
      <c r="F11516"/>
    </row>
    <row r="11517" spans="6:6" outlineLevel="1">
      <c r="F11517"/>
    </row>
    <row r="11518" spans="6:6" outlineLevel="1">
      <c r="F11518"/>
    </row>
    <row r="11519" spans="6:6" outlineLevel="1">
      <c r="F11519"/>
    </row>
    <row r="11520" spans="6:6" outlineLevel="1">
      <c r="F11520"/>
    </row>
    <row r="11521" spans="6:6" outlineLevel="1">
      <c r="F11521"/>
    </row>
    <row r="11522" spans="6:6" outlineLevel="1">
      <c r="F11522"/>
    </row>
    <row r="11523" spans="6:6" outlineLevel="1">
      <c r="F11523"/>
    </row>
    <row r="11524" spans="6:6" outlineLevel="1">
      <c r="F11524"/>
    </row>
    <row r="11525" spans="6:6" outlineLevel="1">
      <c r="F11525"/>
    </row>
    <row r="11526" spans="6:6" outlineLevel="1">
      <c r="F11526"/>
    </row>
    <row r="11527" spans="6:6" outlineLevel="1">
      <c r="F11527"/>
    </row>
    <row r="11528" spans="6:6" outlineLevel="1">
      <c r="F11528"/>
    </row>
    <row r="11529" spans="6:6" outlineLevel="1">
      <c r="F11529"/>
    </row>
    <row r="11530" spans="6:6" outlineLevel="1">
      <c r="F11530"/>
    </row>
    <row r="11531" spans="6:6" outlineLevel="1">
      <c r="F11531"/>
    </row>
    <row r="11532" spans="6:6" outlineLevel="1">
      <c r="F11532"/>
    </row>
    <row r="11533" spans="6:6">
      <c r="F11533"/>
    </row>
    <row r="11534" spans="6:6" outlineLevel="1">
      <c r="F11534"/>
    </row>
    <row r="11535" spans="6:6" outlineLevel="1">
      <c r="F11535"/>
    </row>
    <row r="11536" spans="6:6" outlineLevel="1">
      <c r="F11536"/>
    </row>
    <row r="11537" spans="6:6" outlineLevel="1">
      <c r="F11537"/>
    </row>
    <row r="11538" spans="6:6" outlineLevel="1">
      <c r="F11538"/>
    </row>
    <row r="11539" spans="6:6" outlineLevel="1">
      <c r="F11539"/>
    </row>
    <row r="11540" spans="6:6" outlineLevel="1">
      <c r="F11540"/>
    </row>
    <row r="11541" spans="6:6" outlineLevel="1">
      <c r="F11541"/>
    </row>
    <row r="11542" spans="6:6" outlineLevel="1">
      <c r="F11542"/>
    </row>
    <row r="11543" spans="6:6" outlineLevel="1">
      <c r="F11543"/>
    </row>
    <row r="11544" spans="6:6" outlineLevel="1">
      <c r="F11544"/>
    </row>
    <row r="11545" spans="6:6" outlineLevel="1">
      <c r="F11545"/>
    </row>
    <row r="11546" spans="6:6" outlineLevel="1">
      <c r="F11546"/>
    </row>
    <row r="11547" spans="6:6" outlineLevel="1">
      <c r="F11547"/>
    </row>
    <row r="11548" spans="6:6" outlineLevel="1">
      <c r="F11548"/>
    </row>
    <row r="11549" spans="6:6" outlineLevel="1">
      <c r="F11549"/>
    </row>
    <row r="11550" spans="6:6" outlineLevel="1">
      <c r="F11550"/>
    </row>
    <row r="11551" spans="6:6" outlineLevel="1">
      <c r="F11551"/>
    </row>
    <row r="11552" spans="6:6" outlineLevel="1">
      <c r="F11552"/>
    </row>
    <row r="11553" spans="6:6" outlineLevel="1">
      <c r="F11553"/>
    </row>
    <row r="11554" spans="6:6" outlineLevel="1">
      <c r="F11554"/>
    </row>
    <row r="11555" spans="6:6" outlineLevel="1">
      <c r="F11555"/>
    </row>
    <row r="11556" spans="6:6" outlineLevel="1">
      <c r="F11556"/>
    </row>
    <row r="11557" spans="6:6" outlineLevel="1">
      <c r="F11557"/>
    </row>
    <row r="11558" spans="6:6" outlineLevel="1">
      <c r="F11558"/>
    </row>
    <row r="11559" spans="6:6" outlineLevel="1">
      <c r="F11559"/>
    </row>
    <row r="11560" spans="6:6" outlineLevel="1">
      <c r="F11560"/>
    </row>
    <row r="11561" spans="6:6" outlineLevel="1">
      <c r="F11561"/>
    </row>
    <row r="11562" spans="6:6" outlineLevel="1">
      <c r="F11562"/>
    </row>
    <row r="11563" spans="6:6" outlineLevel="1">
      <c r="F11563"/>
    </row>
    <row r="11564" spans="6:6" outlineLevel="1">
      <c r="F11564"/>
    </row>
    <row r="11565" spans="6:6" outlineLevel="1">
      <c r="F11565"/>
    </row>
    <row r="11566" spans="6:6">
      <c r="F11566"/>
    </row>
    <row r="11567" spans="6:6" outlineLevel="1">
      <c r="F11567"/>
    </row>
    <row r="11568" spans="6:6" outlineLevel="1">
      <c r="F11568"/>
    </row>
    <row r="11569" spans="6:6" outlineLevel="1">
      <c r="F11569"/>
    </row>
    <row r="11570" spans="6:6" outlineLevel="1">
      <c r="F11570"/>
    </row>
    <row r="11571" spans="6:6" outlineLevel="1">
      <c r="F11571"/>
    </row>
    <row r="11572" spans="6:6" outlineLevel="1">
      <c r="F11572"/>
    </row>
    <row r="11573" spans="6:6" outlineLevel="1">
      <c r="F11573"/>
    </row>
    <row r="11574" spans="6:6" outlineLevel="1">
      <c r="F11574"/>
    </row>
    <row r="11575" spans="6:6" outlineLevel="1">
      <c r="F11575"/>
    </row>
    <row r="11576" spans="6:6" outlineLevel="1">
      <c r="F11576"/>
    </row>
    <row r="11577" spans="6:6" outlineLevel="1">
      <c r="F11577"/>
    </row>
    <row r="11578" spans="6:6" outlineLevel="1">
      <c r="F11578"/>
    </row>
    <row r="11579" spans="6:6" outlineLevel="1">
      <c r="F11579"/>
    </row>
    <row r="11580" spans="6:6" outlineLevel="1">
      <c r="F11580"/>
    </row>
    <row r="11581" spans="6:6" outlineLevel="1">
      <c r="F11581"/>
    </row>
    <row r="11582" spans="6:6" outlineLevel="1">
      <c r="F11582"/>
    </row>
    <row r="11583" spans="6:6" outlineLevel="1">
      <c r="F11583"/>
    </row>
    <row r="11584" spans="6:6" outlineLevel="1">
      <c r="F11584"/>
    </row>
    <row r="11585" spans="6:6" outlineLevel="1">
      <c r="F11585"/>
    </row>
    <row r="11586" spans="6:6" outlineLevel="1">
      <c r="F11586"/>
    </row>
    <row r="11587" spans="6:6" outlineLevel="1">
      <c r="F11587"/>
    </row>
    <row r="11588" spans="6:6" outlineLevel="1">
      <c r="F11588"/>
    </row>
    <row r="11589" spans="6:6" outlineLevel="1">
      <c r="F11589"/>
    </row>
    <row r="11590" spans="6:6" outlineLevel="1">
      <c r="F11590"/>
    </row>
    <row r="11591" spans="6:6" outlineLevel="1">
      <c r="F11591"/>
    </row>
    <row r="11592" spans="6:6" outlineLevel="1">
      <c r="F11592"/>
    </row>
    <row r="11593" spans="6:6" outlineLevel="1">
      <c r="F11593"/>
    </row>
    <row r="11594" spans="6:6" outlineLevel="1">
      <c r="F11594"/>
    </row>
    <row r="11595" spans="6:6" outlineLevel="1">
      <c r="F11595"/>
    </row>
    <row r="11596" spans="6:6" outlineLevel="1">
      <c r="F11596"/>
    </row>
    <row r="11597" spans="6:6" outlineLevel="1">
      <c r="F11597"/>
    </row>
    <row r="11598" spans="6:6" outlineLevel="1">
      <c r="F11598"/>
    </row>
    <row r="11599" spans="6:6" outlineLevel="1">
      <c r="F11599"/>
    </row>
    <row r="11600" spans="6:6" outlineLevel="1">
      <c r="F11600"/>
    </row>
    <row r="11601" spans="6:6" outlineLevel="1">
      <c r="F11601"/>
    </row>
    <row r="11602" spans="6:6" outlineLevel="1">
      <c r="F11602"/>
    </row>
    <row r="11603" spans="6:6" outlineLevel="1">
      <c r="F11603"/>
    </row>
    <row r="11604" spans="6:6" outlineLevel="1">
      <c r="F11604"/>
    </row>
    <row r="11605" spans="6:6" outlineLevel="1">
      <c r="F11605"/>
    </row>
    <row r="11606" spans="6:6" outlineLevel="1">
      <c r="F11606"/>
    </row>
    <row r="11607" spans="6:6" outlineLevel="1">
      <c r="F11607"/>
    </row>
    <row r="11608" spans="6:6" outlineLevel="1">
      <c r="F11608"/>
    </row>
    <row r="11609" spans="6:6" outlineLevel="1">
      <c r="F11609"/>
    </row>
    <row r="11610" spans="6:6" outlineLevel="1">
      <c r="F11610"/>
    </row>
    <row r="11611" spans="6:6" outlineLevel="1">
      <c r="F11611"/>
    </row>
    <row r="11612" spans="6:6" outlineLevel="1">
      <c r="F11612"/>
    </row>
    <row r="11613" spans="6:6">
      <c r="F11613"/>
    </row>
    <row r="11614" spans="6:6" outlineLevel="1">
      <c r="F11614"/>
    </row>
    <row r="11615" spans="6:6" outlineLevel="1">
      <c r="F11615"/>
    </row>
    <row r="11616" spans="6:6" outlineLevel="1">
      <c r="F11616"/>
    </row>
    <row r="11617" spans="6:6" outlineLevel="1">
      <c r="F11617"/>
    </row>
    <row r="11618" spans="6:6" outlineLevel="1">
      <c r="F11618"/>
    </row>
    <row r="11619" spans="6:6" outlineLevel="1">
      <c r="F11619"/>
    </row>
    <row r="11620" spans="6:6" outlineLevel="1">
      <c r="F11620"/>
    </row>
    <row r="11621" spans="6:6" outlineLevel="1">
      <c r="F11621"/>
    </row>
    <row r="11622" spans="6:6" outlineLevel="1">
      <c r="F11622"/>
    </row>
    <row r="11623" spans="6:6" outlineLevel="1">
      <c r="F11623"/>
    </row>
    <row r="11624" spans="6:6" outlineLevel="1">
      <c r="F11624"/>
    </row>
    <row r="11625" spans="6:6" outlineLevel="1">
      <c r="F11625"/>
    </row>
    <row r="11626" spans="6:6" outlineLevel="1">
      <c r="F11626"/>
    </row>
    <row r="11627" spans="6:6" outlineLevel="1">
      <c r="F11627"/>
    </row>
    <row r="11628" spans="6:6" outlineLevel="1">
      <c r="F11628"/>
    </row>
    <row r="11629" spans="6:6" outlineLevel="1">
      <c r="F11629"/>
    </row>
    <row r="11630" spans="6:6" outlineLevel="1">
      <c r="F11630"/>
    </row>
    <row r="11631" spans="6:6" outlineLevel="1">
      <c r="F11631"/>
    </row>
    <row r="11632" spans="6:6" outlineLevel="1">
      <c r="F11632"/>
    </row>
    <row r="11633" spans="6:6" outlineLevel="1">
      <c r="F11633"/>
    </row>
    <row r="11634" spans="6:6" outlineLevel="1">
      <c r="F11634"/>
    </row>
    <row r="11635" spans="6:6" outlineLevel="1">
      <c r="F11635"/>
    </row>
    <row r="11636" spans="6:6" outlineLevel="1">
      <c r="F11636"/>
    </row>
    <row r="11637" spans="6:6" outlineLevel="1">
      <c r="F11637"/>
    </row>
    <row r="11638" spans="6:6" outlineLevel="1">
      <c r="F11638"/>
    </row>
    <row r="11639" spans="6:6" outlineLevel="1">
      <c r="F11639"/>
    </row>
    <row r="11640" spans="6:6" outlineLevel="1">
      <c r="F11640"/>
    </row>
    <row r="11641" spans="6:6" outlineLevel="1">
      <c r="F11641"/>
    </row>
    <row r="11642" spans="6:6" outlineLevel="1">
      <c r="F11642"/>
    </row>
    <row r="11643" spans="6:6" outlineLevel="1">
      <c r="F11643"/>
    </row>
    <row r="11644" spans="6:6" outlineLevel="1">
      <c r="F11644"/>
    </row>
    <row r="11645" spans="6:6">
      <c r="F11645"/>
    </row>
    <row r="11646" spans="6:6" outlineLevel="1">
      <c r="F11646"/>
    </row>
    <row r="11647" spans="6:6" outlineLevel="1">
      <c r="F11647"/>
    </row>
    <row r="11648" spans="6:6" outlineLevel="1">
      <c r="F11648"/>
    </row>
    <row r="11649" spans="6:6" outlineLevel="1">
      <c r="F11649"/>
    </row>
    <row r="11650" spans="6:6" outlineLevel="1">
      <c r="F11650"/>
    </row>
    <row r="11651" spans="6:6" outlineLevel="1">
      <c r="F11651"/>
    </row>
    <row r="11652" spans="6:6" outlineLevel="1">
      <c r="F11652"/>
    </row>
    <row r="11653" spans="6:6" outlineLevel="1">
      <c r="F11653"/>
    </row>
    <row r="11654" spans="6:6" outlineLevel="1">
      <c r="F11654"/>
    </row>
    <row r="11655" spans="6:6" outlineLevel="1">
      <c r="F11655"/>
    </row>
    <row r="11656" spans="6:6" outlineLevel="1">
      <c r="F11656"/>
    </row>
    <row r="11657" spans="6:6" outlineLevel="1">
      <c r="F11657"/>
    </row>
    <row r="11658" spans="6:6" outlineLevel="1">
      <c r="F11658"/>
    </row>
    <row r="11659" spans="6:6" outlineLevel="1">
      <c r="F11659"/>
    </row>
    <row r="11660" spans="6:6" outlineLevel="1">
      <c r="F11660"/>
    </row>
    <row r="11661" spans="6:6" outlineLevel="1">
      <c r="F11661"/>
    </row>
    <row r="11662" spans="6:6" outlineLevel="1">
      <c r="F11662"/>
    </row>
    <row r="11663" spans="6:6" outlineLevel="1">
      <c r="F11663"/>
    </row>
    <row r="11664" spans="6:6" outlineLevel="1">
      <c r="F11664"/>
    </row>
    <row r="11665" spans="6:6" outlineLevel="1">
      <c r="F11665"/>
    </row>
    <row r="11666" spans="6:6" outlineLevel="1">
      <c r="F11666"/>
    </row>
    <row r="11667" spans="6:6" outlineLevel="1">
      <c r="F11667"/>
    </row>
    <row r="11668" spans="6:6" outlineLevel="1">
      <c r="F11668"/>
    </row>
    <row r="11669" spans="6:6" outlineLevel="1">
      <c r="F11669"/>
    </row>
    <row r="11670" spans="6:6" outlineLevel="1">
      <c r="F11670"/>
    </row>
    <row r="11671" spans="6:6" outlineLevel="1">
      <c r="F11671"/>
    </row>
    <row r="11672" spans="6:6" outlineLevel="1">
      <c r="F11672"/>
    </row>
    <row r="11673" spans="6:6" outlineLevel="1">
      <c r="F11673"/>
    </row>
    <row r="11674" spans="6:6" outlineLevel="1">
      <c r="F11674"/>
    </row>
    <row r="11675" spans="6:6" outlineLevel="1">
      <c r="F11675"/>
    </row>
    <row r="11676" spans="6:6" outlineLevel="1">
      <c r="F11676"/>
    </row>
    <row r="11677" spans="6:6" outlineLevel="1">
      <c r="F11677"/>
    </row>
    <row r="11678" spans="6:6" outlineLevel="1">
      <c r="F11678"/>
    </row>
    <row r="11679" spans="6:6" outlineLevel="1">
      <c r="F11679"/>
    </row>
    <row r="11680" spans="6:6" outlineLevel="1">
      <c r="F11680"/>
    </row>
    <row r="11681" spans="6:6" outlineLevel="1">
      <c r="F11681"/>
    </row>
    <row r="11682" spans="6:6" outlineLevel="1">
      <c r="F11682"/>
    </row>
    <row r="11683" spans="6:6" outlineLevel="1">
      <c r="F11683"/>
    </row>
    <row r="11684" spans="6:6" outlineLevel="1">
      <c r="F11684"/>
    </row>
    <row r="11685" spans="6:6" outlineLevel="1">
      <c r="F11685"/>
    </row>
    <row r="11686" spans="6:6" outlineLevel="1">
      <c r="F11686"/>
    </row>
    <row r="11687" spans="6:6" outlineLevel="1">
      <c r="F11687"/>
    </row>
    <row r="11688" spans="6:6" outlineLevel="1">
      <c r="F11688"/>
    </row>
    <row r="11689" spans="6:6">
      <c r="F11689"/>
    </row>
    <row r="11690" spans="6:6" outlineLevel="1">
      <c r="F11690"/>
    </row>
    <row r="11691" spans="6:6" outlineLevel="1">
      <c r="F11691"/>
    </row>
    <row r="11692" spans="6:6" outlineLevel="1">
      <c r="F11692"/>
    </row>
    <row r="11693" spans="6:6" outlineLevel="1">
      <c r="F11693"/>
    </row>
    <row r="11694" spans="6:6" outlineLevel="1">
      <c r="F11694"/>
    </row>
    <row r="11695" spans="6:6" outlineLevel="1">
      <c r="F11695"/>
    </row>
    <row r="11696" spans="6:6" outlineLevel="1">
      <c r="F11696"/>
    </row>
    <row r="11697" spans="6:6" outlineLevel="1">
      <c r="F11697"/>
    </row>
    <row r="11698" spans="6:6" outlineLevel="1">
      <c r="F11698"/>
    </row>
    <row r="11699" spans="6:6" outlineLevel="1">
      <c r="F11699"/>
    </row>
    <row r="11700" spans="6:6" outlineLevel="1">
      <c r="F11700"/>
    </row>
    <row r="11701" spans="6:6" outlineLevel="1">
      <c r="F11701"/>
    </row>
    <row r="11702" spans="6:6" outlineLevel="1">
      <c r="F11702"/>
    </row>
    <row r="11703" spans="6:6" outlineLevel="1">
      <c r="F11703"/>
    </row>
    <row r="11704" spans="6:6" outlineLevel="1">
      <c r="F11704"/>
    </row>
    <row r="11705" spans="6:6" outlineLevel="1">
      <c r="F11705"/>
    </row>
    <row r="11706" spans="6:6" outlineLevel="1">
      <c r="F11706"/>
    </row>
    <row r="11707" spans="6:6" outlineLevel="1">
      <c r="F11707"/>
    </row>
    <row r="11708" spans="6:6" outlineLevel="1">
      <c r="F11708"/>
    </row>
    <row r="11709" spans="6:6" outlineLevel="1">
      <c r="F11709"/>
    </row>
    <row r="11710" spans="6:6" outlineLevel="1">
      <c r="F11710"/>
    </row>
    <row r="11711" spans="6:6" outlineLevel="1">
      <c r="F11711"/>
    </row>
    <row r="11712" spans="6:6" outlineLevel="1">
      <c r="F11712"/>
    </row>
    <row r="11713" spans="6:6" outlineLevel="1">
      <c r="F11713"/>
    </row>
    <row r="11714" spans="6:6" outlineLevel="1">
      <c r="F11714"/>
    </row>
    <row r="11715" spans="6:6" outlineLevel="1">
      <c r="F11715"/>
    </row>
    <row r="11716" spans="6:6" outlineLevel="1">
      <c r="F11716"/>
    </row>
    <row r="11717" spans="6:6" outlineLevel="1">
      <c r="F11717"/>
    </row>
    <row r="11718" spans="6:6" outlineLevel="1">
      <c r="F11718"/>
    </row>
    <row r="11719" spans="6:6" outlineLevel="1">
      <c r="F11719"/>
    </row>
    <row r="11720" spans="6:6" outlineLevel="1">
      <c r="F11720"/>
    </row>
    <row r="11721" spans="6:6" outlineLevel="1">
      <c r="F11721"/>
    </row>
    <row r="11722" spans="6:6" outlineLevel="1">
      <c r="F11722"/>
    </row>
    <row r="11723" spans="6:6" outlineLevel="1">
      <c r="F11723"/>
    </row>
    <row r="11724" spans="6:6" outlineLevel="1">
      <c r="F11724"/>
    </row>
    <row r="11725" spans="6:6" outlineLevel="1">
      <c r="F11725"/>
    </row>
    <row r="11726" spans="6:6" outlineLevel="1">
      <c r="F11726"/>
    </row>
    <row r="11727" spans="6:6" outlineLevel="1">
      <c r="F11727"/>
    </row>
    <row r="11728" spans="6:6">
      <c r="F11728"/>
    </row>
    <row r="11729" spans="6:6" outlineLevel="1">
      <c r="F11729"/>
    </row>
    <row r="11730" spans="6:6" outlineLevel="1">
      <c r="F11730"/>
    </row>
    <row r="11731" spans="6:6" outlineLevel="1">
      <c r="F11731"/>
    </row>
    <row r="11732" spans="6:6" outlineLevel="1">
      <c r="F11732"/>
    </row>
    <row r="11733" spans="6:6" outlineLevel="1">
      <c r="F11733"/>
    </row>
    <row r="11734" spans="6:6" outlineLevel="1">
      <c r="F11734"/>
    </row>
    <row r="11735" spans="6:6" outlineLevel="1">
      <c r="F11735"/>
    </row>
    <row r="11736" spans="6:6" outlineLevel="1">
      <c r="F11736"/>
    </row>
    <row r="11737" spans="6:6" outlineLevel="1">
      <c r="F11737"/>
    </row>
    <row r="11738" spans="6:6" outlineLevel="1">
      <c r="F11738"/>
    </row>
    <row r="11739" spans="6:6" outlineLevel="1">
      <c r="F11739"/>
    </row>
    <row r="11740" spans="6:6" outlineLevel="1">
      <c r="F11740"/>
    </row>
    <row r="11741" spans="6:6" outlineLevel="1">
      <c r="F11741"/>
    </row>
    <row r="11742" spans="6:6" outlineLevel="1">
      <c r="F11742"/>
    </row>
    <row r="11743" spans="6:6" outlineLevel="1">
      <c r="F11743"/>
    </row>
    <row r="11744" spans="6:6" outlineLevel="1">
      <c r="F11744"/>
    </row>
    <row r="11745" spans="6:6" outlineLevel="1">
      <c r="F11745"/>
    </row>
    <row r="11746" spans="6:6" outlineLevel="1">
      <c r="F11746"/>
    </row>
    <row r="11747" spans="6:6" outlineLevel="1">
      <c r="F11747"/>
    </row>
    <row r="11748" spans="6:6" outlineLevel="1">
      <c r="F11748"/>
    </row>
    <row r="11749" spans="6:6" outlineLevel="1">
      <c r="F11749"/>
    </row>
    <row r="11750" spans="6:6" outlineLevel="1">
      <c r="F11750"/>
    </row>
    <row r="11751" spans="6:6" outlineLevel="1">
      <c r="F11751"/>
    </row>
    <row r="11752" spans="6:6">
      <c r="F11752"/>
    </row>
    <row r="11753" spans="6:6" outlineLevel="1">
      <c r="F11753"/>
    </row>
    <row r="11754" spans="6:6" outlineLevel="1">
      <c r="F11754"/>
    </row>
    <row r="11755" spans="6:6" outlineLevel="1">
      <c r="F11755"/>
    </row>
    <row r="11756" spans="6:6" outlineLevel="1">
      <c r="F11756"/>
    </row>
    <row r="11757" spans="6:6" outlineLevel="1">
      <c r="F11757"/>
    </row>
    <row r="11758" spans="6:6" outlineLevel="1">
      <c r="F11758"/>
    </row>
    <row r="11759" spans="6:6" outlineLevel="1">
      <c r="F11759"/>
    </row>
    <row r="11760" spans="6:6">
      <c r="F11760"/>
    </row>
    <row r="11761" spans="6:6" outlineLevel="1">
      <c r="F11761"/>
    </row>
    <row r="11762" spans="6:6" outlineLevel="1">
      <c r="F11762"/>
    </row>
    <row r="11763" spans="6:6" outlineLevel="1">
      <c r="F11763"/>
    </row>
    <row r="11764" spans="6:6" outlineLevel="1">
      <c r="F11764"/>
    </row>
    <row r="11765" spans="6:6" outlineLevel="1">
      <c r="F11765"/>
    </row>
    <row r="11766" spans="6:6" outlineLevel="1">
      <c r="F11766"/>
    </row>
    <row r="11767" spans="6:6" outlineLevel="1">
      <c r="F11767"/>
    </row>
    <row r="11768" spans="6:6" outlineLevel="1">
      <c r="F11768"/>
    </row>
    <row r="11769" spans="6:6" outlineLevel="1">
      <c r="F11769"/>
    </row>
    <row r="11770" spans="6:6" outlineLevel="1">
      <c r="F11770"/>
    </row>
    <row r="11771" spans="6:6" outlineLevel="1">
      <c r="F11771"/>
    </row>
    <row r="11772" spans="6:6" outlineLevel="1">
      <c r="F11772"/>
    </row>
    <row r="11773" spans="6:6" outlineLevel="1">
      <c r="F11773"/>
    </row>
    <row r="11774" spans="6:6" outlineLevel="1">
      <c r="F11774"/>
    </row>
    <row r="11775" spans="6:6" outlineLevel="1">
      <c r="F11775"/>
    </row>
    <row r="11776" spans="6:6" outlineLevel="1">
      <c r="F11776"/>
    </row>
    <row r="11777" spans="6:6" outlineLevel="1">
      <c r="F11777"/>
    </row>
    <row r="11778" spans="6:6" outlineLevel="1">
      <c r="F11778"/>
    </row>
    <row r="11779" spans="6:6" outlineLevel="1">
      <c r="F11779"/>
    </row>
    <row r="11780" spans="6:6" outlineLevel="1">
      <c r="F11780"/>
    </row>
    <row r="11781" spans="6:6" outlineLevel="1">
      <c r="F11781"/>
    </row>
    <row r="11782" spans="6:6" outlineLevel="1">
      <c r="F11782"/>
    </row>
    <row r="11783" spans="6:6" outlineLevel="1">
      <c r="F11783"/>
    </row>
    <row r="11784" spans="6:6" outlineLevel="1">
      <c r="F11784"/>
    </row>
    <row r="11785" spans="6:6" outlineLevel="1">
      <c r="F11785"/>
    </row>
    <row r="11786" spans="6:6" outlineLevel="1">
      <c r="F11786"/>
    </row>
    <row r="11787" spans="6:6" outlineLevel="1">
      <c r="F11787"/>
    </row>
    <row r="11788" spans="6:6" outlineLevel="1">
      <c r="F11788"/>
    </row>
    <row r="11789" spans="6:6" outlineLevel="1">
      <c r="F11789"/>
    </row>
    <row r="11790" spans="6:6" outlineLevel="1">
      <c r="F11790"/>
    </row>
    <row r="11791" spans="6:6" outlineLevel="1">
      <c r="F11791"/>
    </row>
    <row r="11792" spans="6:6" outlineLevel="1">
      <c r="F11792"/>
    </row>
    <row r="11793" spans="6:6" outlineLevel="1">
      <c r="F11793"/>
    </row>
    <row r="11794" spans="6:6" outlineLevel="1">
      <c r="F11794"/>
    </row>
    <row r="11795" spans="6:6" outlineLevel="1">
      <c r="F11795"/>
    </row>
    <row r="11796" spans="6:6" outlineLevel="1">
      <c r="F11796"/>
    </row>
    <row r="11797" spans="6:6" outlineLevel="1">
      <c r="F11797"/>
    </row>
    <row r="11798" spans="6:6" outlineLevel="1">
      <c r="F11798"/>
    </row>
    <row r="11799" spans="6:6" outlineLevel="1">
      <c r="F11799"/>
    </row>
    <row r="11800" spans="6:6" outlineLevel="1">
      <c r="F11800"/>
    </row>
    <row r="11801" spans="6:6" outlineLevel="1">
      <c r="F11801"/>
    </row>
    <row r="11802" spans="6:6" outlineLevel="1">
      <c r="F11802"/>
    </row>
    <row r="11803" spans="6:6" outlineLevel="1">
      <c r="F11803"/>
    </row>
    <row r="11804" spans="6:6" outlineLevel="1">
      <c r="F11804"/>
    </row>
    <row r="11805" spans="6:6" outlineLevel="1">
      <c r="F11805"/>
    </row>
    <row r="11806" spans="6:6" outlineLevel="1">
      <c r="F11806"/>
    </row>
    <row r="11807" spans="6:6" outlineLevel="1">
      <c r="F11807"/>
    </row>
    <row r="11808" spans="6:6" outlineLevel="1">
      <c r="F11808"/>
    </row>
    <row r="11809" spans="6:6" outlineLevel="1">
      <c r="F11809"/>
    </row>
    <row r="11810" spans="6:6" outlineLevel="1">
      <c r="F11810"/>
    </row>
    <row r="11811" spans="6:6" outlineLevel="1">
      <c r="F11811"/>
    </row>
    <row r="11812" spans="6:6" outlineLevel="1">
      <c r="F11812"/>
    </row>
    <row r="11813" spans="6:6" outlineLevel="1">
      <c r="F11813"/>
    </row>
    <row r="11814" spans="6:6" outlineLevel="1">
      <c r="F11814"/>
    </row>
    <row r="11815" spans="6:6" outlineLevel="1">
      <c r="F11815"/>
    </row>
    <row r="11816" spans="6:6" outlineLevel="1">
      <c r="F11816"/>
    </row>
    <row r="11817" spans="6:6" outlineLevel="1">
      <c r="F11817"/>
    </row>
    <row r="11818" spans="6:6" outlineLevel="1">
      <c r="F11818"/>
    </row>
    <row r="11819" spans="6:6" outlineLevel="1">
      <c r="F11819"/>
    </row>
    <row r="11820" spans="6:6" outlineLevel="1">
      <c r="F11820"/>
    </row>
    <row r="11821" spans="6:6" outlineLevel="1">
      <c r="F11821"/>
    </row>
    <row r="11822" spans="6:6" outlineLevel="1">
      <c r="F11822"/>
    </row>
    <row r="11823" spans="6:6" outlineLevel="1">
      <c r="F11823"/>
    </row>
    <row r="11824" spans="6:6" outlineLevel="1">
      <c r="F11824"/>
    </row>
    <row r="11825" spans="6:6" outlineLevel="1">
      <c r="F11825"/>
    </row>
    <row r="11826" spans="6:6" outlineLevel="1">
      <c r="F11826"/>
    </row>
    <row r="11827" spans="6:6" outlineLevel="1">
      <c r="F11827"/>
    </row>
    <row r="11828" spans="6:6" outlineLevel="1">
      <c r="F11828"/>
    </row>
    <row r="11829" spans="6:6" outlineLevel="1">
      <c r="F11829"/>
    </row>
    <row r="11830" spans="6:6" outlineLevel="1">
      <c r="F11830"/>
    </row>
    <row r="11831" spans="6:6" outlineLevel="1">
      <c r="F11831"/>
    </row>
    <row r="11832" spans="6:6" outlineLevel="1">
      <c r="F11832"/>
    </row>
    <row r="11833" spans="6:6" outlineLevel="1">
      <c r="F11833"/>
    </row>
    <row r="11834" spans="6:6">
      <c r="F11834"/>
    </row>
    <row r="11835" spans="6:6" outlineLevel="1">
      <c r="F11835"/>
    </row>
    <row r="11836" spans="6:6" outlineLevel="1">
      <c r="F11836"/>
    </row>
    <row r="11837" spans="6:6" outlineLevel="1">
      <c r="F11837"/>
    </row>
    <row r="11838" spans="6:6" outlineLevel="1">
      <c r="F11838"/>
    </row>
    <row r="11839" spans="6:6" outlineLevel="1">
      <c r="F11839"/>
    </row>
    <row r="11840" spans="6:6" outlineLevel="1">
      <c r="F11840"/>
    </row>
    <row r="11841" spans="6:6" outlineLevel="1">
      <c r="F11841"/>
    </row>
    <row r="11842" spans="6:6" outlineLevel="1">
      <c r="F11842"/>
    </row>
    <row r="11843" spans="6:6" outlineLevel="1">
      <c r="F11843"/>
    </row>
    <row r="11844" spans="6:6" outlineLevel="1">
      <c r="F11844"/>
    </row>
    <row r="11845" spans="6:6" outlineLevel="1">
      <c r="F11845"/>
    </row>
    <row r="11846" spans="6:6" outlineLevel="1">
      <c r="F11846"/>
    </row>
    <row r="11847" spans="6:6" outlineLevel="1">
      <c r="F11847"/>
    </row>
    <row r="11848" spans="6:6" outlineLevel="1">
      <c r="F11848"/>
    </row>
    <row r="11849" spans="6:6" outlineLevel="1">
      <c r="F11849"/>
    </row>
    <row r="11850" spans="6:6" outlineLevel="1">
      <c r="F11850"/>
    </row>
    <row r="11851" spans="6:6" outlineLevel="1">
      <c r="F11851"/>
    </row>
    <row r="11852" spans="6:6" outlineLevel="1">
      <c r="F11852"/>
    </row>
    <row r="11853" spans="6:6" outlineLevel="1">
      <c r="F11853"/>
    </row>
    <row r="11854" spans="6:6" outlineLevel="1">
      <c r="F11854"/>
    </row>
    <row r="11855" spans="6:6" outlineLevel="1">
      <c r="F11855"/>
    </row>
    <row r="11856" spans="6:6" outlineLevel="1">
      <c r="F11856"/>
    </row>
    <row r="11857" spans="6:6">
      <c r="F11857"/>
    </row>
    <row r="11858" spans="6:6" outlineLevel="1">
      <c r="F11858"/>
    </row>
    <row r="11859" spans="6:6" outlineLevel="1">
      <c r="F11859"/>
    </row>
    <row r="11860" spans="6:6" outlineLevel="1">
      <c r="F11860"/>
    </row>
    <row r="11861" spans="6:6" outlineLevel="1">
      <c r="F11861"/>
    </row>
    <row r="11862" spans="6:6" outlineLevel="1">
      <c r="F11862"/>
    </row>
    <row r="11863" spans="6:6" outlineLevel="1">
      <c r="F11863"/>
    </row>
    <row r="11864" spans="6:6" outlineLevel="1">
      <c r="F11864"/>
    </row>
    <row r="11865" spans="6:6" outlineLevel="1">
      <c r="F11865"/>
    </row>
    <row r="11866" spans="6:6" outlineLevel="1">
      <c r="F11866"/>
    </row>
    <row r="11867" spans="6:6" outlineLevel="1">
      <c r="F11867"/>
    </row>
    <row r="11868" spans="6:6" outlineLevel="1">
      <c r="F11868"/>
    </row>
    <row r="11869" spans="6:6" outlineLevel="1">
      <c r="F11869"/>
    </row>
    <row r="11870" spans="6:6" outlineLevel="1">
      <c r="F11870"/>
    </row>
    <row r="11871" spans="6:6" outlineLevel="1">
      <c r="F11871"/>
    </row>
    <row r="11872" spans="6:6" outlineLevel="1">
      <c r="F11872"/>
    </row>
    <row r="11873" spans="6:6" outlineLevel="1">
      <c r="F11873"/>
    </row>
    <row r="11874" spans="6:6">
      <c r="F11874"/>
    </row>
    <row r="11875" spans="6:6" outlineLevel="1">
      <c r="F11875"/>
    </row>
    <row r="11876" spans="6:6" outlineLevel="1">
      <c r="F11876"/>
    </row>
    <row r="11877" spans="6:6" outlineLevel="1">
      <c r="F11877"/>
    </row>
    <row r="11878" spans="6:6" outlineLevel="1">
      <c r="F11878"/>
    </row>
    <row r="11879" spans="6:6" outlineLevel="1">
      <c r="F11879"/>
    </row>
    <row r="11880" spans="6:6" outlineLevel="1">
      <c r="F11880"/>
    </row>
    <row r="11881" spans="6:6" outlineLevel="1">
      <c r="F11881"/>
    </row>
    <row r="11882" spans="6:6" outlineLevel="1">
      <c r="F11882"/>
    </row>
    <row r="11883" spans="6:6" outlineLevel="1">
      <c r="F11883"/>
    </row>
    <row r="11884" spans="6:6" outlineLevel="1">
      <c r="F11884"/>
    </row>
    <row r="11885" spans="6:6" outlineLevel="1">
      <c r="F11885"/>
    </row>
    <row r="11886" spans="6:6" outlineLevel="1">
      <c r="F11886"/>
    </row>
    <row r="11887" spans="6:6" outlineLevel="1">
      <c r="F11887"/>
    </row>
    <row r="11888" spans="6:6" outlineLevel="1">
      <c r="F11888"/>
    </row>
    <row r="11889" spans="6:6" outlineLevel="1">
      <c r="F11889"/>
    </row>
    <row r="11890" spans="6:6" outlineLevel="1">
      <c r="F11890"/>
    </row>
    <row r="11891" spans="6:6" outlineLevel="1">
      <c r="F11891"/>
    </row>
    <row r="11892" spans="6:6" outlineLevel="1">
      <c r="F11892"/>
    </row>
    <row r="11893" spans="6:6" outlineLevel="1">
      <c r="F11893"/>
    </row>
    <row r="11894" spans="6:6" outlineLevel="1">
      <c r="F11894"/>
    </row>
    <row r="11895" spans="6:6" outlineLevel="1">
      <c r="F11895"/>
    </row>
    <row r="11896" spans="6:6" outlineLevel="1">
      <c r="F11896"/>
    </row>
    <row r="11897" spans="6:6" outlineLevel="1">
      <c r="F11897"/>
    </row>
    <row r="11898" spans="6:6" outlineLevel="1">
      <c r="F11898"/>
    </row>
    <row r="11899" spans="6:6" outlineLevel="1">
      <c r="F11899"/>
    </row>
    <row r="11900" spans="6:6" outlineLevel="1">
      <c r="F11900"/>
    </row>
    <row r="11901" spans="6:6" outlineLevel="1">
      <c r="F11901"/>
    </row>
    <row r="11902" spans="6:6" outlineLevel="1">
      <c r="F11902"/>
    </row>
    <row r="11903" spans="6:6" outlineLevel="1">
      <c r="F11903"/>
    </row>
    <row r="11904" spans="6:6" outlineLevel="1">
      <c r="F11904"/>
    </row>
    <row r="11905" spans="6:6" outlineLevel="1">
      <c r="F11905"/>
    </row>
    <row r="11906" spans="6:6" outlineLevel="1">
      <c r="F11906"/>
    </row>
    <row r="11907" spans="6:6" outlineLevel="1">
      <c r="F11907"/>
    </row>
    <row r="11908" spans="6:6" outlineLevel="1">
      <c r="F11908"/>
    </row>
    <row r="11909" spans="6:6" outlineLevel="1">
      <c r="F11909"/>
    </row>
    <row r="11910" spans="6:6" outlineLevel="1">
      <c r="F11910"/>
    </row>
    <row r="11911" spans="6:6" outlineLevel="1">
      <c r="F11911"/>
    </row>
    <row r="11912" spans="6:6" outlineLevel="1">
      <c r="F11912"/>
    </row>
    <row r="11913" spans="6:6" outlineLevel="1">
      <c r="F11913"/>
    </row>
    <row r="11914" spans="6:6" outlineLevel="1">
      <c r="F11914"/>
    </row>
    <row r="11915" spans="6:6" outlineLevel="1">
      <c r="F11915"/>
    </row>
    <row r="11916" spans="6:6" outlineLevel="1">
      <c r="F11916"/>
    </row>
    <row r="11917" spans="6:6" outlineLevel="1">
      <c r="F11917"/>
    </row>
    <row r="11918" spans="6:6" outlineLevel="1">
      <c r="F11918"/>
    </row>
    <row r="11919" spans="6:6" outlineLevel="1">
      <c r="F11919"/>
    </row>
    <row r="11920" spans="6:6" outlineLevel="1">
      <c r="F11920"/>
    </row>
    <row r="11921" spans="6:6" outlineLevel="1">
      <c r="F11921"/>
    </row>
    <row r="11922" spans="6:6" outlineLevel="1">
      <c r="F11922"/>
    </row>
    <row r="11923" spans="6:6" outlineLevel="1">
      <c r="F11923"/>
    </row>
    <row r="11924" spans="6:6">
      <c r="F11924"/>
    </row>
    <row r="11925" spans="6:6" outlineLevel="1">
      <c r="F11925"/>
    </row>
    <row r="11926" spans="6:6" outlineLevel="1">
      <c r="F11926"/>
    </row>
    <row r="11927" spans="6:6" outlineLevel="1">
      <c r="F11927"/>
    </row>
    <row r="11928" spans="6:6" outlineLevel="1">
      <c r="F11928"/>
    </row>
    <row r="11929" spans="6:6" outlineLevel="1">
      <c r="F11929"/>
    </row>
    <row r="11930" spans="6:6" outlineLevel="1">
      <c r="F11930"/>
    </row>
    <row r="11931" spans="6:6" outlineLevel="1">
      <c r="F11931"/>
    </row>
    <row r="11932" spans="6:6" outlineLevel="1">
      <c r="F11932"/>
    </row>
    <row r="11933" spans="6:6" outlineLevel="1">
      <c r="F11933"/>
    </row>
    <row r="11934" spans="6:6" outlineLevel="1">
      <c r="F11934"/>
    </row>
    <row r="11935" spans="6:6" outlineLevel="1">
      <c r="F11935"/>
    </row>
    <row r="11936" spans="6:6" outlineLevel="1">
      <c r="F11936"/>
    </row>
    <row r="11937" spans="6:6" outlineLevel="1">
      <c r="F11937"/>
    </row>
    <row r="11938" spans="6:6" outlineLevel="1">
      <c r="F11938"/>
    </row>
    <row r="11939" spans="6:6" outlineLevel="1">
      <c r="F11939"/>
    </row>
    <row r="11940" spans="6:6" outlineLevel="1">
      <c r="F11940"/>
    </row>
    <row r="11941" spans="6:6" outlineLevel="1">
      <c r="F11941"/>
    </row>
    <row r="11942" spans="6:6" outlineLevel="1">
      <c r="F11942"/>
    </row>
    <row r="11943" spans="6:6" outlineLevel="1">
      <c r="F11943"/>
    </row>
    <row r="11944" spans="6:6" outlineLevel="1">
      <c r="F11944"/>
    </row>
    <row r="11945" spans="6:6" outlineLevel="1">
      <c r="F11945"/>
    </row>
    <row r="11946" spans="6:6" outlineLevel="1">
      <c r="F11946"/>
    </row>
    <row r="11947" spans="6:6" outlineLevel="1">
      <c r="F11947"/>
    </row>
    <row r="11948" spans="6:6" outlineLevel="1">
      <c r="F11948"/>
    </row>
    <row r="11949" spans="6:6" outlineLevel="1">
      <c r="F11949"/>
    </row>
    <row r="11950" spans="6:6">
      <c r="F11950"/>
    </row>
    <row r="11951" spans="6:6" outlineLevel="1">
      <c r="F11951"/>
    </row>
    <row r="11952" spans="6:6" outlineLevel="1">
      <c r="F11952"/>
    </row>
    <row r="11953" spans="6:6" outlineLevel="1">
      <c r="F11953"/>
    </row>
    <row r="11954" spans="6:6" outlineLevel="1">
      <c r="F11954"/>
    </row>
    <row r="11955" spans="6:6" outlineLevel="1">
      <c r="F11955"/>
    </row>
    <row r="11956" spans="6:6" outlineLevel="1">
      <c r="F11956"/>
    </row>
    <row r="11957" spans="6:6" outlineLevel="1">
      <c r="F11957"/>
    </row>
    <row r="11958" spans="6:6" outlineLevel="1">
      <c r="F11958"/>
    </row>
    <row r="11959" spans="6:6" outlineLevel="1">
      <c r="F11959"/>
    </row>
    <row r="11960" spans="6:6" outlineLevel="1">
      <c r="F11960"/>
    </row>
    <row r="11961" spans="6:6" outlineLevel="1">
      <c r="F11961"/>
    </row>
    <row r="11962" spans="6:6" outlineLevel="1">
      <c r="F11962"/>
    </row>
    <row r="11963" spans="6:6" outlineLevel="1">
      <c r="F11963"/>
    </row>
    <row r="11964" spans="6:6" outlineLevel="1">
      <c r="F11964"/>
    </row>
    <row r="11965" spans="6:6" outlineLevel="1">
      <c r="F11965"/>
    </row>
    <row r="11966" spans="6:6" outlineLevel="1">
      <c r="F11966"/>
    </row>
    <row r="11967" spans="6:6" outlineLevel="1">
      <c r="F11967"/>
    </row>
    <row r="11968" spans="6:6" outlineLevel="1">
      <c r="F11968"/>
    </row>
    <row r="11969" spans="6:6" outlineLevel="1">
      <c r="F11969"/>
    </row>
    <row r="11970" spans="6:6" outlineLevel="1">
      <c r="F11970"/>
    </row>
    <row r="11971" spans="6:6" outlineLevel="1">
      <c r="F11971"/>
    </row>
    <row r="11972" spans="6:6" outlineLevel="1">
      <c r="F11972"/>
    </row>
    <row r="11973" spans="6:6" outlineLevel="1">
      <c r="F11973"/>
    </row>
    <row r="11974" spans="6:6" outlineLevel="1">
      <c r="F11974"/>
    </row>
    <row r="11975" spans="6:6" outlineLevel="1">
      <c r="F11975"/>
    </row>
    <row r="11976" spans="6:6" outlineLevel="1">
      <c r="F11976"/>
    </row>
    <row r="11977" spans="6:6" outlineLevel="1">
      <c r="F11977"/>
    </row>
    <row r="11978" spans="6:6" outlineLevel="1">
      <c r="F11978"/>
    </row>
    <row r="11979" spans="6:6" outlineLevel="1">
      <c r="F11979"/>
    </row>
    <row r="11980" spans="6:6">
      <c r="F11980"/>
    </row>
    <row r="11981" spans="6:6" outlineLevel="1">
      <c r="F11981"/>
    </row>
    <row r="11982" spans="6:6" outlineLevel="1">
      <c r="F11982"/>
    </row>
    <row r="11983" spans="6:6" outlineLevel="1">
      <c r="F11983"/>
    </row>
    <row r="11984" spans="6:6" outlineLevel="1">
      <c r="F11984"/>
    </row>
    <row r="11985" spans="6:6" outlineLevel="1">
      <c r="F11985"/>
    </row>
    <row r="11986" spans="6:6" outlineLevel="1">
      <c r="F11986"/>
    </row>
    <row r="11987" spans="6:6" outlineLevel="1">
      <c r="F11987"/>
    </row>
    <row r="11988" spans="6:6" outlineLevel="1">
      <c r="F11988"/>
    </row>
    <row r="11989" spans="6:6" outlineLevel="1">
      <c r="F11989"/>
    </row>
    <row r="11990" spans="6:6" outlineLevel="1">
      <c r="F11990"/>
    </row>
    <row r="11991" spans="6:6" outlineLevel="1">
      <c r="F11991"/>
    </row>
    <row r="11992" spans="6:6" outlineLevel="1">
      <c r="F11992"/>
    </row>
    <row r="11993" spans="6:6" outlineLevel="1">
      <c r="F11993"/>
    </row>
    <row r="11994" spans="6:6" outlineLevel="1">
      <c r="F11994"/>
    </row>
    <row r="11995" spans="6:6" outlineLevel="1">
      <c r="F11995"/>
    </row>
    <row r="11996" spans="6:6" outlineLevel="1">
      <c r="F11996"/>
    </row>
    <row r="11997" spans="6:6" outlineLevel="1">
      <c r="F11997"/>
    </row>
    <row r="11998" spans="6:6" outlineLevel="1">
      <c r="F11998"/>
    </row>
    <row r="11999" spans="6:6" outlineLevel="1">
      <c r="F11999"/>
    </row>
    <row r="12000" spans="6:6" outlineLevel="1">
      <c r="F12000"/>
    </row>
    <row r="12001" spans="6:6" outlineLevel="1">
      <c r="F12001"/>
    </row>
    <row r="12002" spans="6:6" outlineLevel="1">
      <c r="F12002"/>
    </row>
    <row r="12003" spans="6:6">
      <c r="F12003"/>
    </row>
    <row r="12004" spans="6:6" outlineLevel="1">
      <c r="F12004"/>
    </row>
    <row r="12005" spans="6:6" outlineLevel="1">
      <c r="F12005"/>
    </row>
    <row r="12006" spans="6:6" outlineLevel="1">
      <c r="F12006"/>
    </row>
    <row r="12007" spans="6:6" outlineLevel="1">
      <c r="F12007"/>
    </row>
    <row r="12008" spans="6:6" outlineLevel="1">
      <c r="F12008"/>
    </row>
    <row r="12009" spans="6:6" outlineLevel="1">
      <c r="F12009"/>
    </row>
    <row r="12010" spans="6:6" outlineLevel="1">
      <c r="F12010"/>
    </row>
    <row r="12011" spans="6:6" outlineLevel="1">
      <c r="F12011"/>
    </row>
    <row r="12012" spans="6:6" outlineLevel="1">
      <c r="F12012"/>
    </row>
    <row r="12013" spans="6:6" outlineLevel="1">
      <c r="F12013"/>
    </row>
    <row r="12014" spans="6:6" outlineLevel="1">
      <c r="F12014"/>
    </row>
    <row r="12015" spans="6:6" outlineLevel="1">
      <c r="F12015"/>
    </row>
    <row r="12016" spans="6:6" outlineLevel="1">
      <c r="F12016"/>
    </row>
    <row r="12017" spans="6:6">
      <c r="F12017"/>
    </row>
    <row r="12018" spans="6:6" outlineLevel="1">
      <c r="F12018"/>
    </row>
    <row r="12019" spans="6:6" outlineLevel="1">
      <c r="F12019"/>
    </row>
    <row r="12020" spans="6:6" outlineLevel="1">
      <c r="F12020"/>
    </row>
    <row r="12021" spans="6:6" outlineLevel="1">
      <c r="F12021"/>
    </row>
    <row r="12022" spans="6:6" outlineLevel="1">
      <c r="F12022"/>
    </row>
    <row r="12023" spans="6:6" outlineLevel="1">
      <c r="F12023"/>
    </row>
    <row r="12024" spans="6:6" outlineLevel="1">
      <c r="F12024"/>
    </row>
    <row r="12025" spans="6:6" outlineLevel="1">
      <c r="F12025"/>
    </row>
    <row r="12026" spans="6:6" outlineLevel="1">
      <c r="F12026"/>
    </row>
    <row r="12027" spans="6:6" outlineLevel="1">
      <c r="F12027"/>
    </row>
    <row r="12028" spans="6:6" outlineLevel="1">
      <c r="F12028"/>
    </row>
    <row r="12029" spans="6:6" outlineLevel="1">
      <c r="F12029"/>
    </row>
    <row r="12030" spans="6:6" outlineLevel="1">
      <c r="F12030"/>
    </row>
    <row r="12031" spans="6:6" outlineLevel="1">
      <c r="F12031"/>
    </row>
    <row r="12032" spans="6:6" outlineLevel="1">
      <c r="F12032"/>
    </row>
    <row r="12033" spans="6:6" outlineLevel="1">
      <c r="F12033"/>
    </row>
    <row r="12034" spans="6:6">
      <c r="F12034"/>
    </row>
    <row r="12035" spans="6:6" outlineLevel="1">
      <c r="F12035"/>
    </row>
    <row r="12036" spans="6:6" outlineLevel="1">
      <c r="F12036"/>
    </row>
    <row r="12037" spans="6:6" outlineLevel="1">
      <c r="F12037"/>
    </row>
    <row r="12038" spans="6:6" outlineLevel="1">
      <c r="F12038"/>
    </row>
    <row r="12039" spans="6:6" outlineLevel="1">
      <c r="F12039"/>
    </row>
    <row r="12040" spans="6:6" outlineLevel="1">
      <c r="F12040"/>
    </row>
    <row r="12041" spans="6:6" outlineLevel="1">
      <c r="F12041"/>
    </row>
    <row r="12042" spans="6:6" outlineLevel="1">
      <c r="F12042"/>
    </row>
    <row r="12043" spans="6:6" outlineLevel="1">
      <c r="F12043"/>
    </row>
    <row r="12044" spans="6:6" outlineLevel="1">
      <c r="F12044"/>
    </row>
    <row r="12045" spans="6:6" outlineLevel="1">
      <c r="F12045"/>
    </row>
    <row r="12046" spans="6:6" outlineLevel="1">
      <c r="F12046"/>
    </row>
    <row r="12047" spans="6:6" outlineLevel="1">
      <c r="F12047"/>
    </row>
    <row r="12048" spans="6:6" outlineLevel="1">
      <c r="F12048"/>
    </row>
    <row r="12049" spans="6:6" outlineLevel="1">
      <c r="F12049"/>
    </row>
    <row r="12050" spans="6:6" outlineLevel="1">
      <c r="F12050"/>
    </row>
    <row r="12051" spans="6:6" outlineLevel="1">
      <c r="F12051"/>
    </row>
    <row r="12052" spans="6:6" outlineLevel="1">
      <c r="F12052"/>
    </row>
    <row r="12053" spans="6:6" outlineLevel="1">
      <c r="F12053"/>
    </row>
    <row r="12054" spans="6:6" outlineLevel="1">
      <c r="F12054"/>
    </row>
    <row r="12055" spans="6:6" outlineLevel="1">
      <c r="F12055"/>
    </row>
    <row r="12056" spans="6:6" outlineLevel="1">
      <c r="F12056"/>
    </row>
    <row r="12057" spans="6:6" outlineLevel="1">
      <c r="F12057"/>
    </row>
    <row r="12058" spans="6:6" outlineLevel="1">
      <c r="F12058"/>
    </row>
    <row r="12059" spans="6:6" outlineLevel="1">
      <c r="F12059"/>
    </row>
    <row r="12060" spans="6:6">
      <c r="F12060"/>
    </row>
    <row r="12061" spans="6:6" outlineLevel="1">
      <c r="F12061"/>
    </row>
    <row r="12062" spans="6:6" outlineLevel="1">
      <c r="F12062"/>
    </row>
    <row r="12063" spans="6:6" outlineLevel="1">
      <c r="F12063"/>
    </row>
    <row r="12064" spans="6:6" outlineLevel="1">
      <c r="F12064"/>
    </row>
    <row r="12065" spans="6:6" outlineLevel="1">
      <c r="F12065"/>
    </row>
    <row r="12066" spans="6:6" outlineLevel="1">
      <c r="F12066"/>
    </row>
    <row r="12067" spans="6:6" outlineLevel="1">
      <c r="F12067"/>
    </row>
    <row r="12068" spans="6:6" outlineLevel="1">
      <c r="F12068"/>
    </row>
    <row r="12069" spans="6:6" outlineLevel="1">
      <c r="F12069"/>
    </row>
    <row r="12070" spans="6:6" outlineLevel="1">
      <c r="F12070"/>
    </row>
    <row r="12071" spans="6:6" outlineLevel="1">
      <c r="F12071"/>
    </row>
    <row r="12072" spans="6:6" outlineLevel="1">
      <c r="F12072"/>
    </row>
    <row r="12073" spans="6:6" outlineLevel="1">
      <c r="F12073"/>
    </row>
    <row r="12074" spans="6:6" outlineLevel="1">
      <c r="F12074"/>
    </row>
    <row r="12075" spans="6:6" outlineLevel="1">
      <c r="F12075"/>
    </row>
    <row r="12076" spans="6:6" outlineLevel="1">
      <c r="F12076"/>
    </row>
    <row r="12077" spans="6:6">
      <c r="F12077"/>
    </row>
    <row r="12078" spans="6:6" outlineLevel="1">
      <c r="F12078"/>
    </row>
    <row r="12079" spans="6:6" outlineLevel="1">
      <c r="F12079"/>
    </row>
    <row r="12080" spans="6:6" outlineLevel="1">
      <c r="F12080"/>
    </row>
    <row r="12081" spans="6:6" outlineLevel="1">
      <c r="F12081"/>
    </row>
    <row r="12082" spans="6:6" outlineLevel="1">
      <c r="F12082"/>
    </row>
    <row r="12083" spans="6:6" outlineLevel="1">
      <c r="F12083"/>
    </row>
    <row r="12084" spans="6:6" outlineLevel="1">
      <c r="F12084"/>
    </row>
    <row r="12085" spans="6:6" outlineLevel="1">
      <c r="F12085"/>
    </row>
    <row r="12086" spans="6:6" outlineLevel="1">
      <c r="F12086"/>
    </row>
    <row r="12087" spans="6:6" outlineLevel="1">
      <c r="F12087"/>
    </row>
    <row r="12088" spans="6:6" outlineLevel="1">
      <c r="F12088"/>
    </row>
    <row r="12089" spans="6:6" outlineLevel="1">
      <c r="F12089"/>
    </row>
    <row r="12090" spans="6:6">
      <c r="F12090"/>
    </row>
    <row r="12091" spans="6:6" outlineLevel="1">
      <c r="F12091"/>
    </row>
    <row r="12092" spans="6:6" outlineLevel="1">
      <c r="F12092"/>
    </row>
    <row r="12093" spans="6:6" outlineLevel="1">
      <c r="F12093"/>
    </row>
    <row r="12094" spans="6:6" outlineLevel="1">
      <c r="F12094"/>
    </row>
    <row r="12095" spans="6:6" outlineLevel="1">
      <c r="F12095"/>
    </row>
    <row r="12096" spans="6:6" outlineLevel="1">
      <c r="F12096"/>
    </row>
    <row r="12097" spans="6:6" outlineLevel="1">
      <c r="F12097"/>
    </row>
    <row r="12098" spans="6:6" outlineLevel="1">
      <c r="F12098"/>
    </row>
    <row r="12099" spans="6:6" outlineLevel="1">
      <c r="F12099"/>
    </row>
    <row r="12100" spans="6:6" outlineLevel="1">
      <c r="F12100"/>
    </row>
    <row r="12101" spans="6:6" outlineLevel="1">
      <c r="F12101"/>
    </row>
    <row r="12102" spans="6:6" outlineLevel="1">
      <c r="F12102"/>
    </row>
    <row r="12103" spans="6:6" outlineLevel="1">
      <c r="F12103"/>
    </row>
    <row r="12104" spans="6:6" outlineLevel="1">
      <c r="F12104"/>
    </row>
    <row r="12105" spans="6:6" outlineLevel="1">
      <c r="F12105"/>
    </row>
    <row r="12106" spans="6:6" outlineLevel="1">
      <c r="F12106"/>
    </row>
    <row r="12107" spans="6:6" outlineLevel="1">
      <c r="F12107"/>
    </row>
    <row r="12108" spans="6:6" outlineLevel="1">
      <c r="F12108"/>
    </row>
    <row r="12109" spans="6:6" outlineLevel="1">
      <c r="F12109"/>
    </row>
    <row r="12110" spans="6:6" outlineLevel="1">
      <c r="F12110"/>
    </row>
    <row r="12111" spans="6:6" outlineLevel="1">
      <c r="F12111"/>
    </row>
    <row r="12112" spans="6:6" outlineLevel="1">
      <c r="F12112"/>
    </row>
    <row r="12113" spans="6:6" outlineLevel="1">
      <c r="F12113"/>
    </row>
    <row r="12114" spans="6:6" outlineLevel="1">
      <c r="F12114"/>
    </row>
    <row r="12115" spans="6:6" outlineLevel="1">
      <c r="F12115"/>
    </row>
    <row r="12116" spans="6:6" outlineLevel="1">
      <c r="F12116"/>
    </row>
    <row r="12117" spans="6:6" outlineLevel="1">
      <c r="F12117"/>
    </row>
    <row r="12118" spans="6:6" outlineLevel="1">
      <c r="F12118"/>
    </row>
    <row r="12119" spans="6:6" outlineLevel="1">
      <c r="F12119"/>
    </row>
    <row r="12120" spans="6:6" outlineLevel="1">
      <c r="F12120"/>
    </row>
    <row r="12121" spans="6:6" outlineLevel="1">
      <c r="F12121"/>
    </row>
    <row r="12122" spans="6:6" outlineLevel="1">
      <c r="F12122"/>
    </row>
    <row r="12123" spans="6:6" outlineLevel="1">
      <c r="F12123"/>
    </row>
    <row r="12124" spans="6:6" outlineLevel="1">
      <c r="F12124"/>
    </row>
    <row r="12125" spans="6:6">
      <c r="F12125"/>
    </row>
    <row r="12126" spans="6:6" outlineLevel="1">
      <c r="F12126"/>
    </row>
    <row r="12127" spans="6:6" outlineLevel="1">
      <c r="F12127"/>
    </row>
    <row r="12128" spans="6:6" outlineLevel="1">
      <c r="F12128"/>
    </row>
    <row r="12129" spans="6:6" outlineLevel="1">
      <c r="F12129"/>
    </row>
    <row r="12130" spans="6:6" outlineLevel="1">
      <c r="F12130"/>
    </row>
    <row r="12131" spans="6:6" outlineLevel="1">
      <c r="F12131"/>
    </row>
    <row r="12132" spans="6:6" outlineLevel="1">
      <c r="F12132"/>
    </row>
    <row r="12133" spans="6:6" outlineLevel="1">
      <c r="F12133"/>
    </row>
    <row r="12134" spans="6:6" outlineLevel="1">
      <c r="F12134"/>
    </row>
    <row r="12135" spans="6:6" outlineLevel="1">
      <c r="F12135"/>
    </row>
    <row r="12136" spans="6:6" outlineLevel="1">
      <c r="F12136"/>
    </row>
    <row r="12137" spans="6:6" outlineLevel="1">
      <c r="F12137"/>
    </row>
    <row r="12138" spans="6:6" outlineLevel="1">
      <c r="F12138"/>
    </row>
    <row r="12139" spans="6:6">
      <c r="F12139"/>
    </row>
    <row r="12140" spans="6:6" outlineLevel="1">
      <c r="F12140"/>
    </row>
    <row r="12141" spans="6:6" outlineLevel="1">
      <c r="F12141"/>
    </row>
    <row r="12142" spans="6:6" outlineLevel="1">
      <c r="F12142"/>
    </row>
    <row r="12143" spans="6:6" outlineLevel="1">
      <c r="F12143"/>
    </row>
    <row r="12144" spans="6:6" outlineLevel="1">
      <c r="F12144"/>
    </row>
    <row r="12145" spans="6:6" outlineLevel="1">
      <c r="F12145"/>
    </row>
    <row r="12146" spans="6:6" outlineLevel="1">
      <c r="F12146"/>
    </row>
    <row r="12147" spans="6:6" outlineLevel="1">
      <c r="F12147"/>
    </row>
    <row r="12148" spans="6:6" outlineLevel="1">
      <c r="F12148"/>
    </row>
    <row r="12149" spans="6:6" outlineLevel="1">
      <c r="F12149"/>
    </row>
    <row r="12150" spans="6:6" outlineLevel="1">
      <c r="F12150"/>
    </row>
    <row r="12151" spans="6:6" outlineLevel="1">
      <c r="F12151"/>
    </row>
    <row r="12152" spans="6:6">
      <c r="F12152"/>
    </row>
    <row r="12153" spans="6:6" outlineLevel="1">
      <c r="F12153"/>
    </row>
    <row r="12154" spans="6:6" outlineLevel="1">
      <c r="F12154"/>
    </row>
    <row r="12155" spans="6:6" outlineLevel="1">
      <c r="F12155"/>
    </row>
    <row r="12156" spans="6:6" outlineLevel="1">
      <c r="F12156"/>
    </row>
    <row r="12157" spans="6:6" outlineLevel="1">
      <c r="F12157"/>
    </row>
    <row r="12158" spans="6:6" outlineLevel="1">
      <c r="F12158"/>
    </row>
    <row r="12159" spans="6:6" outlineLevel="1">
      <c r="F12159"/>
    </row>
    <row r="12160" spans="6:6" outlineLevel="1">
      <c r="F12160"/>
    </row>
    <row r="12161" spans="6:6" outlineLevel="1">
      <c r="F12161"/>
    </row>
    <row r="12162" spans="6:6" outlineLevel="1">
      <c r="F12162"/>
    </row>
    <row r="12163" spans="6:6" outlineLevel="1">
      <c r="F12163"/>
    </row>
    <row r="12164" spans="6:6" outlineLevel="1">
      <c r="F12164"/>
    </row>
    <row r="12165" spans="6:6" outlineLevel="1">
      <c r="F12165"/>
    </row>
    <row r="12166" spans="6:6" outlineLevel="1">
      <c r="F12166"/>
    </row>
    <row r="12167" spans="6:6">
      <c r="F12167"/>
    </row>
    <row r="12168" spans="6:6" outlineLevel="1">
      <c r="F12168"/>
    </row>
    <row r="12169" spans="6:6" outlineLevel="1">
      <c r="F12169"/>
    </row>
    <row r="12170" spans="6:6" outlineLevel="1">
      <c r="F12170"/>
    </row>
    <row r="12171" spans="6:6" outlineLevel="1">
      <c r="F12171"/>
    </row>
    <row r="12172" spans="6:6" outlineLevel="1">
      <c r="F12172"/>
    </row>
    <row r="12173" spans="6:6" outlineLevel="1">
      <c r="F12173"/>
    </row>
    <row r="12174" spans="6:6" outlineLevel="1">
      <c r="F12174"/>
    </row>
    <row r="12175" spans="6:6" outlineLevel="1">
      <c r="F12175"/>
    </row>
    <row r="12176" spans="6:6" outlineLevel="1">
      <c r="F12176"/>
    </row>
    <row r="12177" spans="6:6" outlineLevel="1">
      <c r="F12177"/>
    </row>
    <row r="12178" spans="6:6" outlineLevel="1">
      <c r="F12178"/>
    </row>
    <row r="12179" spans="6:6" outlineLevel="1">
      <c r="F12179"/>
    </row>
    <row r="12180" spans="6:6" outlineLevel="1">
      <c r="F12180"/>
    </row>
    <row r="12181" spans="6:6" outlineLevel="1">
      <c r="F12181"/>
    </row>
    <row r="12182" spans="6:6" outlineLevel="1">
      <c r="F12182"/>
    </row>
    <row r="12183" spans="6:6" outlineLevel="1">
      <c r="F12183"/>
    </row>
    <row r="12184" spans="6:6" outlineLevel="1">
      <c r="F12184"/>
    </row>
    <row r="12185" spans="6:6" outlineLevel="1">
      <c r="F12185"/>
    </row>
    <row r="12186" spans="6:6" outlineLevel="1">
      <c r="F12186"/>
    </row>
    <row r="12187" spans="6:6" outlineLevel="1">
      <c r="F12187"/>
    </row>
    <row r="12188" spans="6:6" outlineLevel="1">
      <c r="F12188"/>
    </row>
    <row r="12189" spans="6:6" outlineLevel="1">
      <c r="F12189"/>
    </row>
    <row r="12190" spans="6:6" outlineLevel="1">
      <c r="F12190"/>
    </row>
    <row r="12191" spans="6:6" outlineLevel="1">
      <c r="F12191"/>
    </row>
    <row r="12192" spans="6:6" outlineLevel="1">
      <c r="F12192"/>
    </row>
    <row r="12193" spans="6:6" outlineLevel="1">
      <c r="F12193"/>
    </row>
    <row r="12194" spans="6:6" outlineLevel="1">
      <c r="F12194"/>
    </row>
    <row r="12195" spans="6:6" outlineLevel="1">
      <c r="F12195"/>
    </row>
    <row r="12196" spans="6:6" outlineLevel="1">
      <c r="F12196"/>
    </row>
    <row r="12197" spans="6:6" outlineLevel="1">
      <c r="F12197"/>
    </row>
    <row r="12198" spans="6:6" outlineLevel="1">
      <c r="F12198"/>
    </row>
    <row r="12199" spans="6:6" outlineLevel="1">
      <c r="F12199"/>
    </row>
    <row r="12200" spans="6:6" outlineLevel="1">
      <c r="F12200"/>
    </row>
    <row r="12201" spans="6:6" outlineLevel="1">
      <c r="F12201"/>
    </row>
    <row r="12202" spans="6:6" outlineLevel="1">
      <c r="F12202"/>
    </row>
    <row r="12203" spans="6:6" outlineLevel="1">
      <c r="F12203"/>
    </row>
    <row r="12204" spans="6:6" outlineLevel="1">
      <c r="F12204"/>
    </row>
    <row r="12205" spans="6:6" outlineLevel="1">
      <c r="F12205"/>
    </row>
    <row r="12206" spans="6:6" outlineLevel="1">
      <c r="F12206"/>
    </row>
    <row r="12207" spans="6:6" outlineLevel="1">
      <c r="F12207"/>
    </row>
    <row r="12208" spans="6:6" outlineLevel="1">
      <c r="F12208"/>
    </row>
    <row r="12209" spans="6:6" outlineLevel="1">
      <c r="F12209"/>
    </row>
    <row r="12210" spans="6:6" outlineLevel="1">
      <c r="F12210"/>
    </row>
    <row r="12211" spans="6:6" outlineLevel="1">
      <c r="F12211"/>
    </row>
    <row r="12212" spans="6:6" outlineLevel="1">
      <c r="F12212"/>
    </row>
    <row r="12213" spans="6:6" outlineLevel="1">
      <c r="F12213"/>
    </row>
    <row r="12214" spans="6:6" outlineLevel="1">
      <c r="F12214"/>
    </row>
    <row r="12215" spans="6:6" outlineLevel="1">
      <c r="F12215"/>
    </row>
    <row r="12216" spans="6:6" outlineLevel="1">
      <c r="F12216"/>
    </row>
    <row r="12217" spans="6:6" outlineLevel="1">
      <c r="F12217"/>
    </row>
    <row r="12218" spans="6:6" outlineLevel="1">
      <c r="F12218"/>
    </row>
    <row r="12219" spans="6:6" outlineLevel="1">
      <c r="F12219"/>
    </row>
    <row r="12220" spans="6:6" outlineLevel="1">
      <c r="F12220"/>
    </row>
    <row r="12221" spans="6:6" outlineLevel="1">
      <c r="F12221"/>
    </row>
    <row r="12222" spans="6:6" outlineLevel="1">
      <c r="F12222"/>
    </row>
    <row r="12223" spans="6:6" outlineLevel="1">
      <c r="F12223"/>
    </row>
    <row r="12224" spans="6:6" outlineLevel="1">
      <c r="F12224"/>
    </row>
    <row r="12225" spans="6:6" outlineLevel="1">
      <c r="F12225"/>
    </row>
    <row r="12226" spans="6:6" outlineLevel="1">
      <c r="F12226"/>
    </row>
    <row r="12227" spans="6:6" outlineLevel="1">
      <c r="F12227"/>
    </row>
    <row r="12228" spans="6:6" outlineLevel="1">
      <c r="F12228"/>
    </row>
    <row r="12229" spans="6:6" outlineLevel="1">
      <c r="F12229"/>
    </row>
    <row r="12230" spans="6:6" outlineLevel="1">
      <c r="F12230"/>
    </row>
    <row r="12231" spans="6:6" outlineLevel="1">
      <c r="F12231"/>
    </row>
    <row r="12232" spans="6:6" outlineLevel="1">
      <c r="F12232"/>
    </row>
    <row r="12233" spans="6:6" outlineLevel="1">
      <c r="F12233"/>
    </row>
    <row r="12234" spans="6:6" outlineLevel="1">
      <c r="F12234"/>
    </row>
    <row r="12235" spans="6:6" outlineLevel="1">
      <c r="F12235"/>
    </row>
    <row r="12236" spans="6:6" outlineLevel="1">
      <c r="F12236"/>
    </row>
    <row r="12237" spans="6:6" outlineLevel="1">
      <c r="F12237"/>
    </row>
    <row r="12238" spans="6:6" outlineLevel="1">
      <c r="F12238"/>
    </row>
    <row r="12239" spans="6:6" outlineLevel="1">
      <c r="F12239"/>
    </row>
    <row r="12240" spans="6:6" outlineLevel="1">
      <c r="F12240"/>
    </row>
    <row r="12241" spans="6:6" outlineLevel="1">
      <c r="F12241"/>
    </row>
    <row r="12242" spans="6:6" outlineLevel="1">
      <c r="F12242"/>
    </row>
    <row r="12243" spans="6:6" outlineLevel="1">
      <c r="F12243"/>
    </row>
    <row r="12244" spans="6:6" outlineLevel="1">
      <c r="F12244"/>
    </row>
    <row r="12245" spans="6:6" outlineLevel="1">
      <c r="F12245"/>
    </row>
    <row r="12246" spans="6:6" outlineLevel="1">
      <c r="F12246"/>
    </row>
    <row r="12247" spans="6:6" outlineLevel="1">
      <c r="F12247"/>
    </row>
    <row r="12248" spans="6:6" outlineLevel="1">
      <c r="F12248"/>
    </row>
    <row r="12249" spans="6:6" outlineLevel="1">
      <c r="F12249"/>
    </row>
    <row r="12250" spans="6:6" outlineLevel="1">
      <c r="F12250"/>
    </row>
    <row r="12251" spans="6:6" outlineLevel="1">
      <c r="F12251"/>
    </row>
    <row r="12252" spans="6:6" outlineLevel="1">
      <c r="F12252"/>
    </row>
    <row r="12253" spans="6:6" outlineLevel="1">
      <c r="F12253"/>
    </row>
    <row r="12254" spans="6:6" outlineLevel="1">
      <c r="F12254"/>
    </row>
    <row r="12255" spans="6:6" outlineLevel="1">
      <c r="F12255"/>
    </row>
    <row r="12256" spans="6:6" outlineLevel="1">
      <c r="F12256"/>
    </row>
    <row r="12257" spans="6:6" outlineLevel="1">
      <c r="F12257"/>
    </row>
    <row r="12258" spans="6:6" outlineLevel="1">
      <c r="F12258"/>
    </row>
    <row r="12259" spans="6:6" outlineLevel="1">
      <c r="F12259"/>
    </row>
    <row r="12260" spans="6:6" outlineLevel="1">
      <c r="F12260"/>
    </row>
    <row r="12261" spans="6:6" outlineLevel="1">
      <c r="F12261"/>
    </row>
    <row r="12262" spans="6:6" outlineLevel="1">
      <c r="F12262"/>
    </row>
    <row r="12263" spans="6:6" outlineLevel="1">
      <c r="F12263"/>
    </row>
    <row r="12264" spans="6:6" outlineLevel="1">
      <c r="F12264"/>
    </row>
    <row r="12265" spans="6:6" outlineLevel="1">
      <c r="F12265"/>
    </row>
    <row r="12266" spans="6:6" outlineLevel="1">
      <c r="F12266"/>
    </row>
    <row r="12267" spans="6:6" outlineLevel="1">
      <c r="F12267"/>
    </row>
    <row r="12268" spans="6:6" outlineLevel="1">
      <c r="F12268"/>
    </row>
    <row r="12269" spans="6:6">
      <c r="F12269"/>
    </row>
    <row r="12270" spans="6:6" outlineLevel="1">
      <c r="F12270"/>
    </row>
    <row r="12271" spans="6:6" outlineLevel="1">
      <c r="F12271"/>
    </row>
    <row r="12272" spans="6:6" outlineLevel="1">
      <c r="F12272"/>
    </row>
    <row r="12273" spans="6:6" outlineLevel="1">
      <c r="F12273"/>
    </row>
    <row r="12274" spans="6:6" outlineLevel="1">
      <c r="F12274"/>
    </row>
    <row r="12275" spans="6:6" outlineLevel="1">
      <c r="F12275"/>
    </row>
    <row r="12276" spans="6:6" outlineLevel="1">
      <c r="F12276"/>
    </row>
    <row r="12277" spans="6:6" outlineLevel="1">
      <c r="F12277"/>
    </row>
    <row r="12278" spans="6:6" outlineLevel="1">
      <c r="F12278"/>
    </row>
    <row r="12279" spans="6:6" outlineLevel="1">
      <c r="F12279"/>
    </row>
    <row r="12280" spans="6:6" outlineLevel="1">
      <c r="F12280"/>
    </row>
    <row r="12281" spans="6:6" outlineLevel="1">
      <c r="F12281"/>
    </row>
    <row r="12282" spans="6:6" outlineLevel="1">
      <c r="F12282"/>
    </row>
    <row r="12283" spans="6:6" outlineLevel="1">
      <c r="F12283"/>
    </row>
    <row r="12284" spans="6:6" outlineLevel="1">
      <c r="F12284"/>
    </row>
    <row r="12285" spans="6:6" outlineLevel="1">
      <c r="F12285"/>
    </row>
    <row r="12286" spans="6:6" outlineLevel="1">
      <c r="F12286"/>
    </row>
    <row r="12287" spans="6:6" outlineLevel="1">
      <c r="F12287"/>
    </row>
    <row r="12288" spans="6:6" outlineLevel="1">
      <c r="F12288"/>
    </row>
    <row r="12289" spans="6:6" outlineLevel="1">
      <c r="F12289"/>
    </row>
    <row r="12290" spans="6:6" outlineLevel="1">
      <c r="F12290"/>
    </row>
    <row r="12291" spans="6:6" outlineLevel="1">
      <c r="F12291"/>
    </row>
    <row r="12292" spans="6:6" outlineLevel="1">
      <c r="F12292"/>
    </row>
    <row r="12293" spans="6:6" outlineLevel="1">
      <c r="F12293"/>
    </row>
    <row r="12294" spans="6:6" outlineLevel="1">
      <c r="F12294"/>
    </row>
    <row r="12295" spans="6:6" outlineLevel="1">
      <c r="F12295"/>
    </row>
    <row r="12296" spans="6:6" outlineLevel="1">
      <c r="F12296"/>
    </row>
    <row r="12297" spans="6:6" outlineLevel="1">
      <c r="F12297"/>
    </row>
    <row r="12298" spans="6:6" outlineLevel="1">
      <c r="F12298"/>
    </row>
    <row r="12299" spans="6:6" outlineLevel="1">
      <c r="F12299"/>
    </row>
    <row r="12300" spans="6:6" outlineLevel="1">
      <c r="F12300"/>
    </row>
    <row r="12301" spans="6:6" outlineLevel="1">
      <c r="F12301"/>
    </row>
    <row r="12302" spans="6:6">
      <c r="F12302"/>
    </row>
    <row r="12303" spans="6:6" outlineLevel="1">
      <c r="F12303"/>
    </row>
    <row r="12304" spans="6:6" outlineLevel="1">
      <c r="F12304"/>
    </row>
    <row r="12305" spans="6:6" outlineLevel="1">
      <c r="F12305"/>
    </row>
    <row r="12306" spans="6:6" outlineLevel="1">
      <c r="F12306"/>
    </row>
    <row r="12307" spans="6:6" outlineLevel="1">
      <c r="F12307"/>
    </row>
    <row r="12308" spans="6:6" outlineLevel="1">
      <c r="F12308"/>
    </row>
    <row r="12309" spans="6:6" outlineLevel="1">
      <c r="F12309"/>
    </row>
    <row r="12310" spans="6:6" outlineLevel="1">
      <c r="F12310"/>
    </row>
    <row r="12311" spans="6:6" outlineLevel="1">
      <c r="F12311"/>
    </row>
    <row r="12312" spans="6:6" outlineLevel="1">
      <c r="F12312"/>
    </row>
    <row r="12313" spans="6:6" outlineLevel="1">
      <c r="F12313"/>
    </row>
    <row r="12314" spans="6:6" outlineLevel="1">
      <c r="F12314"/>
    </row>
    <row r="12315" spans="6:6" outlineLevel="1">
      <c r="F12315"/>
    </row>
    <row r="12316" spans="6:6" outlineLevel="1">
      <c r="F12316"/>
    </row>
    <row r="12317" spans="6:6" outlineLevel="1">
      <c r="F12317"/>
    </row>
    <row r="12318" spans="6:6" outlineLevel="1">
      <c r="F12318"/>
    </row>
    <row r="12319" spans="6:6" outlineLevel="1">
      <c r="F12319"/>
    </row>
    <row r="12320" spans="6:6" outlineLevel="1">
      <c r="F12320"/>
    </row>
    <row r="12321" spans="6:6" outlineLevel="1">
      <c r="F12321"/>
    </row>
    <row r="12322" spans="6:6" outlineLevel="1">
      <c r="F12322"/>
    </row>
    <row r="12323" spans="6:6" outlineLevel="1">
      <c r="F12323"/>
    </row>
    <row r="12324" spans="6:6" outlineLevel="1">
      <c r="F12324"/>
    </row>
    <row r="12325" spans="6:6" outlineLevel="1">
      <c r="F12325"/>
    </row>
    <row r="12326" spans="6:6">
      <c r="F12326"/>
    </row>
    <row r="12327" spans="6:6" outlineLevel="1">
      <c r="F12327"/>
    </row>
    <row r="12328" spans="6:6" outlineLevel="1">
      <c r="F12328"/>
    </row>
    <row r="12329" spans="6:6" outlineLevel="1">
      <c r="F12329"/>
    </row>
    <row r="12330" spans="6:6" outlineLevel="1">
      <c r="F12330"/>
    </row>
    <row r="12331" spans="6:6" outlineLevel="1">
      <c r="F12331"/>
    </row>
    <row r="12332" spans="6:6" outlineLevel="1">
      <c r="F12332"/>
    </row>
    <row r="12333" spans="6:6" outlineLevel="1">
      <c r="F12333"/>
    </row>
    <row r="12334" spans="6:6" outlineLevel="1">
      <c r="F12334"/>
    </row>
    <row r="12335" spans="6:6" outlineLevel="1">
      <c r="F12335"/>
    </row>
    <row r="12336" spans="6:6" outlineLevel="1">
      <c r="F12336"/>
    </row>
    <row r="12337" spans="6:6" outlineLevel="1">
      <c r="F12337"/>
    </row>
    <row r="12338" spans="6:6" outlineLevel="1">
      <c r="F12338"/>
    </row>
    <row r="12339" spans="6:6" outlineLevel="1">
      <c r="F12339"/>
    </row>
    <row r="12340" spans="6:6" outlineLevel="1">
      <c r="F12340"/>
    </row>
    <row r="12341" spans="6:6" outlineLevel="1">
      <c r="F12341"/>
    </row>
    <row r="12342" spans="6:6" outlineLevel="1">
      <c r="F12342"/>
    </row>
    <row r="12343" spans="6:6" outlineLevel="1">
      <c r="F12343"/>
    </row>
    <row r="12344" spans="6:6" outlineLevel="1">
      <c r="F12344"/>
    </row>
    <row r="12345" spans="6:6" outlineLevel="1">
      <c r="F12345"/>
    </row>
    <row r="12346" spans="6:6" outlineLevel="1">
      <c r="F12346"/>
    </row>
    <row r="12347" spans="6:6" outlineLevel="1">
      <c r="F12347"/>
    </row>
    <row r="12348" spans="6:6" outlineLevel="1">
      <c r="F12348"/>
    </row>
    <row r="12349" spans="6:6" outlineLevel="1">
      <c r="F12349"/>
    </row>
    <row r="12350" spans="6:6" outlineLevel="1">
      <c r="F12350"/>
    </row>
    <row r="12351" spans="6:6" outlineLevel="1">
      <c r="F12351"/>
    </row>
    <row r="12352" spans="6:6" outlineLevel="1">
      <c r="F12352"/>
    </row>
    <row r="12353" spans="6:6" outlineLevel="1">
      <c r="F12353"/>
    </row>
    <row r="12354" spans="6:6" outlineLevel="1">
      <c r="F12354"/>
    </row>
    <row r="12355" spans="6:6" outlineLevel="1">
      <c r="F12355"/>
    </row>
    <row r="12356" spans="6:6" outlineLevel="1">
      <c r="F12356"/>
    </row>
    <row r="12357" spans="6:6" outlineLevel="1">
      <c r="F12357"/>
    </row>
    <row r="12358" spans="6:6" outlineLevel="1">
      <c r="F12358"/>
    </row>
    <row r="12359" spans="6:6" outlineLevel="1">
      <c r="F12359"/>
    </row>
    <row r="12360" spans="6:6" outlineLevel="1">
      <c r="F12360"/>
    </row>
    <row r="12361" spans="6:6" outlineLevel="1">
      <c r="F12361"/>
    </row>
    <row r="12362" spans="6:6" outlineLevel="1">
      <c r="F12362"/>
    </row>
    <row r="12363" spans="6:6" outlineLevel="1">
      <c r="F12363"/>
    </row>
    <row r="12364" spans="6:6" outlineLevel="1">
      <c r="F12364"/>
    </row>
    <row r="12365" spans="6:6" outlineLevel="1">
      <c r="F12365"/>
    </row>
    <row r="12366" spans="6:6" outlineLevel="1">
      <c r="F12366"/>
    </row>
    <row r="12367" spans="6:6" outlineLevel="1">
      <c r="F12367"/>
    </row>
    <row r="12368" spans="6:6" outlineLevel="1">
      <c r="F12368"/>
    </row>
    <row r="12369" spans="6:6" outlineLevel="1">
      <c r="F12369"/>
    </row>
    <row r="12370" spans="6:6" outlineLevel="1">
      <c r="F12370"/>
    </row>
    <row r="12371" spans="6:6" outlineLevel="1">
      <c r="F12371"/>
    </row>
    <row r="12372" spans="6:6" outlineLevel="1">
      <c r="F12372"/>
    </row>
    <row r="12373" spans="6:6" outlineLevel="1">
      <c r="F12373"/>
    </row>
    <row r="12374" spans="6:6" outlineLevel="1">
      <c r="F12374"/>
    </row>
    <row r="12375" spans="6:6" outlineLevel="1">
      <c r="F12375"/>
    </row>
    <row r="12376" spans="6:6" outlineLevel="1">
      <c r="F12376"/>
    </row>
    <row r="12377" spans="6:6" outlineLevel="1">
      <c r="F12377"/>
    </row>
    <row r="12378" spans="6:6" outlineLevel="1">
      <c r="F12378"/>
    </row>
    <row r="12379" spans="6:6" outlineLevel="1">
      <c r="F12379"/>
    </row>
    <row r="12380" spans="6:6" outlineLevel="1">
      <c r="F12380"/>
    </row>
    <row r="12381" spans="6:6" outlineLevel="1">
      <c r="F12381"/>
    </row>
    <row r="12382" spans="6:6" outlineLevel="1">
      <c r="F12382"/>
    </row>
    <row r="12383" spans="6:6" outlineLevel="1">
      <c r="F12383"/>
    </row>
    <row r="12384" spans="6:6" outlineLevel="1">
      <c r="F12384"/>
    </row>
    <row r="12385" spans="6:6" outlineLevel="1">
      <c r="F12385"/>
    </row>
    <row r="12386" spans="6:6" outlineLevel="1">
      <c r="F12386"/>
    </row>
    <row r="12387" spans="6:6">
      <c r="F12387"/>
    </row>
    <row r="12388" spans="6:6" outlineLevel="1">
      <c r="F12388"/>
    </row>
    <row r="12389" spans="6:6" outlineLevel="1">
      <c r="F12389"/>
    </row>
    <row r="12390" spans="6:6" outlineLevel="1">
      <c r="F12390"/>
    </row>
    <row r="12391" spans="6:6" outlineLevel="1">
      <c r="F12391"/>
    </row>
    <row r="12392" spans="6:6" outlineLevel="1">
      <c r="F12392"/>
    </row>
    <row r="12393" spans="6:6" outlineLevel="1">
      <c r="F12393"/>
    </row>
    <row r="12394" spans="6:6" outlineLevel="1">
      <c r="F12394"/>
    </row>
    <row r="12395" spans="6:6" outlineLevel="1">
      <c r="F12395"/>
    </row>
    <row r="12396" spans="6:6" outlineLevel="1">
      <c r="F12396"/>
    </row>
    <row r="12397" spans="6:6" outlineLevel="1">
      <c r="F12397"/>
    </row>
    <row r="12398" spans="6:6" outlineLevel="1">
      <c r="F12398"/>
    </row>
    <row r="12399" spans="6:6" outlineLevel="1">
      <c r="F12399"/>
    </row>
    <row r="12400" spans="6:6" outlineLevel="1">
      <c r="F12400"/>
    </row>
    <row r="12401" spans="6:6" outlineLevel="1">
      <c r="F12401"/>
    </row>
    <row r="12402" spans="6:6" outlineLevel="1">
      <c r="F12402"/>
    </row>
    <row r="12403" spans="6:6" outlineLevel="1">
      <c r="F12403"/>
    </row>
    <row r="12404" spans="6:6" outlineLevel="1">
      <c r="F12404"/>
    </row>
    <row r="12405" spans="6:6" outlineLevel="1">
      <c r="F12405"/>
    </row>
    <row r="12406" spans="6:6" outlineLevel="1">
      <c r="F12406"/>
    </row>
    <row r="12407" spans="6:6" outlineLevel="1">
      <c r="F12407"/>
    </row>
    <row r="12408" spans="6:6" outlineLevel="1">
      <c r="F12408"/>
    </row>
    <row r="12409" spans="6:6" outlineLevel="1">
      <c r="F12409"/>
    </row>
    <row r="12410" spans="6:6" outlineLevel="1">
      <c r="F12410"/>
    </row>
    <row r="12411" spans="6:6" outlineLevel="1">
      <c r="F12411"/>
    </row>
    <row r="12412" spans="6:6" outlineLevel="1">
      <c r="F12412"/>
    </row>
    <row r="12413" spans="6:6" outlineLevel="1">
      <c r="F12413"/>
    </row>
    <row r="12414" spans="6:6" outlineLevel="1">
      <c r="F12414"/>
    </row>
    <row r="12415" spans="6:6" outlineLevel="1">
      <c r="F12415"/>
    </row>
    <row r="12416" spans="6:6" outlineLevel="1">
      <c r="F12416"/>
    </row>
    <row r="12417" spans="6:6" outlineLevel="1">
      <c r="F12417"/>
    </row>
    <row r="12418" spans="6:6" outlineLevel="1">
      <c r="F12418"/>
    </row>
    <row r="12419" spans="6:6" outlineLevel="1">
      <c r="F12419"/>
    </row>
    <row r="12420" spans="6:6" outlineLevel="1">
      <c r="F12420"/>
    </row>
    <row r="12421" spans="6:6" outlineLevel="1">
      <c r="F12421"/>
    </row>
    <row r="12422" spans="6:6" outlineLevel="1">
      <c r="F12422"/>
    </row>
    <row r="12423" spans="6:6" outlineLevel="1">
      <c r="F12423"/>
    </row>
    <row r="12424" spans="6:6" outlineLevel="1">
      <c r="F12424"/>
    </row>
    <row r="12425" spans="6:6" outlineLevel="1">
      <c r="F12425"/>
    </row>
    <row r="12426" spans="6:6" outlineLevel="1">
      <c r="F12426"/>
    </row>
    <row r="12427" spans="6:6">
      <c r="F12427"/>
    </row>
    <row r="12428" spans="6:6" outlineLevel="1">
      <c r="F12428"/>
    </row>
    <row r="12429" spans="6:6" outlineLevel="1">
      <c r="F12429"/>
    </row>
    <row r="12430" spans="6:6" outlineLevel="1">
      <c r="F12430"/>
    </row>
    <row r="12431" spans="6:6" outlineLevel="1">
      <c r="F12431"/>
    </row>
    <row r="12432" spans="6:6" outlineLevel="1">
      <c r="F12432"/>
    </row>
    <row r="12433" spans="6:6" outlineLevel="1">
      <c r="F12433"/>
    </row>
    <row r="12434" spans="6:6" outlineLevel="1">
      <c r="F12434"/>
    </row>
    <row r="12435" spans="6:6" outlineLevel="1">
      <c r="F12435"/>
    </row>
    <row r="12436" spans="6:6" outlineLevel="1">
      <c r="F12436"/>
    </row>
    <row r="12437" spans="6:6" outlineLevel="1">
      <c r="F12437"/>
    </row>
    <row r="12438" spans="6:6" outlineLevel="1">
      <c r="F12438"/>
    </row>
    <row r="12439" spans="6:6" outlineLevel="1">
      <c r="F12439"/>
    </row>
    <row r="12440" spans="6:6" outlineLevel="1">
      <c r="F12440"/>
    </row>
    <row r="12441" spans="6:6" outlineLevel="1">
      <c r="F12441"/>
    </row>
    <row r="12442" spans="6:6" outlineLevel="1">
      <c r="F12442"/>
    </row>
    <row r="12443" spans="6:6" outlineLevel="1">
      <c r="F12443"/>
    </row>
    <row r="12444" spans="6:6" outlineLevel="1">
      <c r="F12444"/>
    </row>
    <row r="12445" spans="6:6" outlineLevel="1">
      <c r="F12445"/>
    </row>
    <row r="12446" spans="6:6" outlineLevel="1">
      <c r="F12446"/>
    </row>
    <row r="12447" spans="6:6" outlineLevel="1">
      <c r="F12447"/>
    </row>
    <row r="12448" spans="6:6" outlineLevel="1">
      <c r="F12448"/>
    </row>
    <row r="12449" spans="6:6" outlineLevel="1">
      <c r="F12449"/>
    </row>
    <row r="12450" spans="6:6" outlineLevel="1">
      <c r="F12450"/>
    </row>
    <row r="12451" spans="6:6" outlineLevel="1">
      <c r="F12451"/>
    </row>
    <row r="12452" spans="6:6" outlineLevel="1">
      <c r="F12452"/>
    </row>
    <row r="12453" spans="6:6" outlineLevel="1">
      <c r="F12453"/>
    </row>
    <row r="12454" spans="6:6" outlineLevel="1">
      <c r="F12454"/>
    </row>
    <row r="12455" spans="6:6" outlineLevel="1">
      <c r="F12455"/>
    </row>
    <row r="12456" spans="6:6" outlineLevel="1">
      <c r="F12456"/>
    </row>
    <row r="12457" spans="6:6" outlineLevel="1">
      <c r="F12457"/>
    </row>
    <row r="12458" spans="6:6" outlineLevel="1">
      <c r="F12458"/>
    </row>
    <row r="12459" spans="6:6" outlineLevel="1">
      <c r="F12459"/>
    </row>
    <row r="12460" spans="6:6" outlineLevel="1">
      <c r="F12460"/>
    </row>
    <row r="12461" spans="6:6" outlineLevel="1">
      <c r="F12461"/>
    </row>
    <row r="12462" spans="6:6" outlineLevel="1">
      <c r="F12462"/>
    </row>
    <row r="12463" spans="6:6" outlineLevel="1">
      <c r="F12463"/>
    </row>
    <row r="12464" spans="6:6" outlineLevel="1">
      <c r="F12464"/>
    </row>
    <row r="12465" spans="6:6" outlineLevel="1">
      <c r="F12465"/>
    </row>
    <row r="12466" spans="6:6">
      <c r="F12466"/>
    </row>
    <row r="12467" spans="6:6" outlineLevel="1">
      <c r="F12467"/>
    </row>
    <row r="12468" spans="6:6" outlineLevel="1">
      <c r="F12468"/>
    </row>
    <row r="12469" spans="6:6" outlineLevel="1">
      <c r="F12469"/>
    </row>
    <row r="12470" spans="6:6" outlineLevel="1">
      <c r="F12470"/>
    </row>
    <row r="12471" spans="6:6" outlineLevel="1">
      <c r="F12471"/>
    </row>
    <row r="12472" spans="6:6" outlineLevel="1">
      <c r="F12472"/>
    </row>
    <row r="12473" spans="6:6" outlineLevel="1">
      <c r="F12473"/>
    </row>
    <row r="12474" spans="6:6" outlineLevel="1">
      <c r="F12474"/>
    </row>
    <row r="12475" spans="6:6" outlineLevel="1">
      <c r="F12475"/>
    </row>
    <row r="12476" spans="6:6" outlineLevel="1">
      <c r="F12476"/>
    </row>
    <row r="12477" spans="6:6" outlineLevel="1">
      <c r="F12477"/>
    </row>
    <row r="12478" spans="6:6" outlineLevel="1">
      <c r="F12478"/>
    </row>
    <row r="12479" spans="6:6" outlineLevel="1">
      <c r="F12479"/>
    </row>
    <row r="12480" spans="6:6" outlineLevel="1">
      <c r="F12480"/>
    </row>
    <row r="12481" spans="6:6" outlineLevel="1">
      <c r="F12481"/>
    </row>
    <row r="12482" spans="6:6" outlineLevel="1">
      <c r="F12482"/>
    </row>
    <row r="12483" spans="6:6" outlineLevel="1">
      <c r="F12483"/>
    </row>
    <row r="12484" spans="6:6" outlineLevel="1">
      <c r="F12484"/>
    </row>
    <row r="12485" spans="6:6" outlineLevel="1">
      <c r="F12485"/>
    </row>
    <row r="12486" spans="6:6" outlineLevel="1">
      <c r="F12486"/>
    </row>
    <row r="12487" spans="6:6" outlineLevel="1">
      <c r="F12487"/>
    </row>
    <row r="12488" spans="6:6" outlineLevel="1">
      <c r="F12488"/>
    </row>
    <row r="12489" spans="6:6" outlineLevel="1">
      <c r="F12489"/>
    </row>
    <row r="12490" spans="6:6" outlineLevel="1">
      <c r="F12490"/>
    </row>
    <row r="12491" spans="6:6" outlineLevel="1">
      <c r="F12491"/>
    </row>
    <row r="12492" spans="6:6" outlineLevel="1">
      <c r="F12492"/>
    </row>
    <row r="12493" spans="6:6" outlineLevel="1">
      <c r="F12493"/>
    </row>
    <row r="12494" spans="6:6" outlineLevel="1">
      <c r="F12494"/>
    </row>
    <row r="12495" spans="6:6" outlineLevel="1">
      <c r="F12495"/>
    </row>
    <row r="12496" spans="6:6" outlineLevel="1">
      <c r="F12496"/>
    </row>
    <row r="12497" spans="6:6" outlineLevel="1">
      <c r="F12497"/>
    </row>
    <row r="12498" spans="6:6" outlineLevel="1">
      <c r="F12498"/>
    </row>
    <row r="12499" spans="6:6" outlineLevel="1">
      <c r="F12499"/>
    </row>
    <row r="12500" spans="6:6" outlineLevel="1">
      <c r="F12500"/>
    </row>
    <row r="12501" spans="6:6" outlineLevel="1">
      <c r="F12501"/>
    </row>
    <row r="12502" spans="6:6" outlineLevel="1">
      <c r="F12502"/>
    </row>
    <row r="12503" spans="6:6" outlineLevel="1">
      <c r="F12503"/>
    </row>
    <row r="12504" spans="6:6" outlineLevel="1">
      <c r="F12504"/>
    </row>
    <row r="12505" spans="6:6">
      <c r="F12505"/>
    </row>
    <row r="12506" spans="6:6" outlineLevel="1">
      <c r="F12506"/>
    </row>
    <row r="12507" spans="6:6" outlineLevel="1">
      <c r="F12507"/>
    </row>
    <row r="12508" spans="6:6" outlineLevel="1">
      <c r="F12508"/>
    </row>
    <row r="12509" spans="6:6" outlineLevel="1">
      <c r="F12509"/>
    </row>
    <row r="12510" spans="6:6" outlineLevel="1">
      <c r="F12510"/>
    </row>
    <row r="12511" spans="6:6" outlineLevel="1">
      <c r="F12511"/>
    </row>
    <row r="12512" spans="6:6" outlineLevel="1">
      <c r="F12512"/>
    </row>
    <row r="12513" spans="6:6" outlineLevel="1">
      <c r="F12513"/>
    </row>
    <row r="12514" spans="6:6" outlineLevel="1">
      <c r="F12514"/>
    </row>
    <row r="12515" spans="6:6" outlineLevel="1">
      <c r="F12515"/>
    </row>
    <row r="12516" spans="6:6" outlineLevel="1">
      <c r="F12516"/>
    </row>
    <row r="12517" spans="6:6" outlineLevel="1">
      <c r="F12517"/>
    </row>
    <row r="12518" spans="6:6" outlineLevel="1">
      <c r="F12518"/>
    </row>
    <row r="12519" spans="6:6" outlineLevel="1">
      <c r="F12519"/>
    </row>
    <row r="12520" spans="6:6" outlineLevel="1">
      <c r="F12520"/>
    </row>
    <row r="12521" spans="6:6" outlineLevel="1">
      <c r="F12521"/>
    </row>
    <row r="12522" spans="6:6" outlineLevel="1">
      <c r="F12522"/>
    </row>
    <row r="12523" spans="6:6" outlineLevel="1">
      <c r="F12523"/>
    </row>
    <row r="12524" spans="6:6" outlineLevel="1">
      <c r="F12524"/>
    </row>
    <row r="12525" spans="6:6" outlineLevel="1">
      <c r="F12525"/>
    </row>
    <row r="12526" spans="6:6" outlineLevel="1">
      <c r="F12526"/>
    </row>
    <row r="12527" spans="6:6" outlineLevel="1">
      <c r="F12527"/>
    </row>
    <row r="12528" spans="6:6" outlineLevel="1">
      <c r="F12528"/>
    </row>
    <row r="12529" spans="6:6" outlineLevel="1">
      <c r="F12529"/>
    </row>
    <row r="12530" spans="6:6" outlineLevel="1">
      <c r="F12530"/>
    </row>
    <row r="12531" spans="6:6" outlineLevel="1">
      <c r="F12531"/>
    </row>
    <row r="12532" spans="6:6" outlineLevel="1">
      <c r="F12532"/>
    </row>
    <row r="12533" spans="6:6" outlineLevel="1">
      <c r="F12533"/>
    </row>
    <row r="12534" spans="6:6" outlineLevel="1">
      <c r="F12534"/>
    </row>
    <row r="12535" spans="6:6" outlineLevel="1">
      <c r="F12535"/>
    </row>
    <row r="12536" spans="6:6" outlineLevel="1">
      <c r="F12536"/>
    </row>
    <row r="12537" spans="6:6">
      <c r="F12537"/>
    </row>
    <row r="12538" spans="6:6" outlineLevel="1">
      <c r="F12538"/>
    </row>
    <row r="12539" spans="6:6" outlineLevel="1">
      <c r="F12539"/>
    </row>
    <row r="12540" spans="6:6" outlineLevel="1">
      <c r="F12540"/>
    </row>
    <row r="12541" spans="6:6" outlineLevel="1">
      <c r="F12541"/>
    </row>
    <row r="12542" spans="6:6" outlineLevel="1">
      <c r="F12542"/>
    </row>
    <row r="12543" spans="6:6" outlineLevel="1">
      <c r="F12543"/>
    </row>
    <row r="12544" spans="6:6" outlineLevel="1">
      <c r="F12544"/>
    </row>
    <row r="12545" spans="6:6" outlineLevel="1">
      <c r="F12545"/>
    </row>
    <row r="12546" spans="6:6" outlineLevel="1">
      <c r="F12546"/>
    </row>
    <row r="12547" spans="6:6" outlineLevel="1">
      <c r="F12547"/>
    </row>
    <row r="12548" spans="6:6" outlineLevel="1">
      <c r="F12548"/>
    </row>
    <row r="12549" spans="6:6" outlineLevel="1">
      <c r="F12549"/>
    </row>
    <row r="12550" spans="6:6" outlineLevel="1">
      <c r="F12550"/>
    </row>
    <row r="12551" spans="6:6" outlineLevel="1">
      <c r="F12551"/>
    </row>
    <row r="12552" spans="6:6" outlineLevel="1">
      <c r="F12552"/>
    </row>
    <row r="12553" spans="6:6">
      <c r="F12553"/>
    </row>
    <row r="12554" spans="6:6" outlineLevel="1">
      <c r="F12554"/>
    </row>
    <row r="12555" spans="6:6" outlineLevel="1">
      <c r="F12555"/>
    </row>
    <row r="12556" spans="6:6" outlineLevel="1">
      <c r="F12556"/>
    </row>
    <row r="12557" spans="6:6" outlineLevel="1">
      <c r="F12557"/>
    </row>
    <row r="12558" spans="6:6" outlineLevel="1">
      <c r="F12558"/>
    </row>
    <row r="12559" spans="6:6" outlineLevel="1">
      <c r="F12559"/>
    </row>
    <row r="12560" spans="6:6" outlineLevel="1">
      <c r="F12560"/>
    </row>
    <row r="12561" spans="6:6" outlineLevel="1">
      <c r="F12561"/>
    </row>
    <row r="12562" spans="6:6" outlineLevel="1">
      <c r="F12562"/>
    </row>
    <row r="12563" spans="6:6" outlineLevel="1">
      <c r="F12563"/>
    </row>
    <row r="12564" spans="6:6" outlineLevel="1">
      <c r="F12564"/>
    </row>
    <row r="12565" spans="6:6" outlineLevel="1">
      <c r="F12565"/>
    </row>
    <row r="12566" spans="6:6" outlineLevel="1">
      <c r="F12566"/>
    </row>
    <row r="12567" spans="6:6" outlineLevel="1">
      <c r="F12567"/>
    </row>
    <row r="12568" spans="6:6" outlineLevel="1">
      <c r="F12568"/>
    </row>
    <row r="12569" spans="6:6">
      <c r="F12569"/>
    </row>
    <row r="12570" spans="6:6" outlineLevel="1">
      <c r="F12570"/>
    </row>
    <row r="12571" spans="6:6" outlineLevel="1">
      <c r="F12571"/>
    </row>
    <row r="12572" spans="6:6" outlineLevel="1">
      <c r="F12572"/>
    </row>
    <row r="12573" spans="6:6" outlineLevel="1">
      <c r="F12573"/>
    </row>
    <row r="12574" spans="6:6">
      <c r="F12574"/>
    </row>
    <row r="12575" spans="6:6" outlineLevel="1">
      <c r="F12575"/>
    </row>
    <row r="12576" spans="6:6" outlineLevel="1">
      <c r="F12576"/>
    </row>
    <row r="12577" spans="6:6" outlineLevel="1">
      <c r="F12577"/>
    </row>
    <row r="12578" spans="6:6" outlineLevel="1">
      <c r="F12578"/>
    </row>
    <row r="12579" spans="6:6" outlineLevel="1">
      <c r="F12579"/>
    </row>
    <row r="12580" spans="6:6" outlineLevel="1">
      <c r="F12580"/>
    </row>
    <row r="12581" spans="6:6" outlineLevel="1">
      <c r="F12581"/>
    </row>
    <row r="12582" spans="6:6" outlineLevel="1">
      <c r="F12582"/>
    </row>
    <row r="12583" spans="6:6" outlineLevel="1">
      <c r="F12583"/>
    </row>
    <row r="12584" spans="6:6" outlineLevel="1">
      <c r="F12584"/>
    </row>
    <row r="12585" spans="6:6" outlineLevel="1">
      <c r="F12585"/>
    </row>
    <row r="12586" spans="6:6" outlineLevel="1">
      <c r="F12586"/>
    </row>
    <row r="12587" spans="6:6" outlineLevel="1">
      <c r="F12587"/>
    </row>
    <row r="12588" spans="6:6" outlineLevel="1">
      <c r="F12588"/>
    </row>
    <row r="12589" spans="6:6" outlineLevel="1">
      <c r="F12589"/>
    </row>
    <row r="12590" spans="6:6" outlineLevel="1">
      <c r="F12590"/>
    </row>
    <row r="12591" spans="6:6" outlineLevel="1">
      <c r="F12591"/>
    </row>
    <row r="12592" spans="6:6" outlineLevel="1">
      <c r="F12592"/>
    </row>
    <row r="12593" spans="6:6" outlineLevel="1">
      <c r="F12593"/>
    </row>
    <row r="12594" spans="6:6" outlineLevel="1">
      <c r="F12594"/>
    </row>
    <row r="12595" spans="6:6" outlineLevel="1">
      <c r="F12595"/>
    </row>
    <row r="12596" spans="6:6" outlineLevel="1">
      <c r="F12596"/>
    </row>
    <row r="12597" spans="6:6" outlineLevel="1">
      <c r="F12597"/>
    </row>
    <row r="12598" spans="6:6" outlineLevel="1">
      <c r="F12598"/>
    </row>
    <row r="12599" spans="6:6" outlineLevel="1">
      <c r="F12599"/>
    </row>
    <row r="12600" spans="6:6" outlineLevel="1">
      <c r="F12600"/>
    </row>
    <row r="12601" spans="6:6" outlineLevel="1">
      <c r="F12601"/>
    </row>
    <row r="12602" spans="6:6">
      <c r="F12602"/>
    </row>
    <row r="12603" spans="6:6" outlineLevel="1">
      <c r="F12603"/>
    </row>
    <row r="12604" spans="6:6" outlineLevel="1">
      <c r="F12604"/>
    </row>
    <row r="12605" spans="6:6" outlineLevel="1">
      <c r="F12605"/>
    </row>
    <row r="12606" spans="6:6">
      <c r="F12606"/>
    </row>
    <row r="12607" spans="6:6" outlineLevel="1">
      <c r="F12607"/>
    </row>
    <row r="12608" spans="6:6" outlineLevel="1">
      <c r="F12608"/>
    </row>
    <row r="12609" spans="6:6" outlineLevel="1">
      <c r="F12609"/>
    </row>
    <row r="12610" spans="6:6" outlineLevel="1">
      <c r="F12610"/>
    </row>
    <row r="12611" spans="6:6" outlineLevel="1">
      <c r="F12611"/>
    </row>
    <row r="12612" spans="6:6" outlineLevel="1">
      <c r="F12612"/>
    </row>
    <row r="12613" spans="6:6" outlineLevel="1">
      <c r="F12613"/>
    </row>
    <row r="12614" spans="6:6" outlineLevel="1">
      <c r="F12614"/>
    </row>
    <row r="12615" spans="6:6" outlineLevel="1">
      <c r="F12615"/>
    </row>
    <row r="12616" spans="6:6" outlineLevel="1">
      <c r="F12616"/>
    </row>
    <row r="12617" spans="6:6" outlineLevel="1">
      <c r="F12617"/>
    </row>
    <row r="12618" spans="6:6" outlineLevel="1">
      <c r="F12618"/>
    </row>
    <row r="12619" spans="6:6" outlineLevel="1">
      <c r="F12619"/>
    </row>
    <row r="12620" spans="6:6" outlineLevel="1">
      <c r="F12620"/>
    </row>
    <row r="12621" spans="6:6" outlineLevel="1">
      <c r="F12621"/>
    </row>
    <row r="12622" spans="6:6" outlineLevel="1">
      <c r="F12622"/>
    </row>
    <row r="12623" spans="6:6" outlineLevel="1">
      <c r="F12623"/>
    </row>
    <row r="12624" spans="6:6" outlineLevel="1">
      <c r="F12624"/>
    </row>
    <row r="12625" spans="6:6" outlineLevel="1">
      <c r="F12625"/>
    </row>
    <row r="12626" spans="6:6" outlineLevel="1">
      <c r="F12626"/>
    </row>
    <row r="12627" spans="6:6" outlineLevel="1">
      <c r="F12627"/>
    </row>
    <row r="12628" spans="6:6" outlineLevel="1">
      <c r="F12628"/>
    </row>
    <row r="12629" spans="6:6" outlineLevel="1">
      <c r="F12629"/>
    </row>
    <row r="12630" spans="6:6" outlineLevel="1">
      <c r="F12630"/>
    </row>
    <row r="12631" spans="6:6" outlineLevel="1">
      <c r="F12631"/>
    </row>
    <row r="12632" spans="6:6" outlineLevel="1">
      <c r="F12632"/>
    </row>
    <row r="12633" spans="6:6" outlineLevel="1">
      <c r="F12633"/>
    </row>
    <row r="12634" spans="6:6" outlineLevel="1">
      <c r="F12634"/>
    </row>
    <row r="12635" spans="6:6" outlineLevel="1">
      <c r="F12635"/>
    </row>
    <row r="12636" spans="6:6" outlineLevel="1">
      <c r="F12636"/>
    </row>
    <row r="12637" spans="6:6" outlineLevel="1">
      <c r="F12637"/>
    </row>
    <row r="12638" spans="6:6" outlineLevel="1">
      <c r="F12638"/>
    </row>
    <row r="12639" spans="6:6" outlineLevel="1">
      <c r="F12639"/>
    </row>
    <row r="12640" spans="6:6" outlineLevel="1">
      <c r="F12640"/>
    </row>
    <row r="12641" spans="6:6" outlineLevel="1">
      <c r="F12641"/>
    </row>
    <row r="12642" spans="6:6">
      <c r="F12642"/>
    </row>
    <row r="12643" spans="6:6" outlineLevel="1">
      <c r="F12643"/>
    </row>
    <row r="12644" spans="6:6" outlineLevel="1">
      <c r="F12644"/>
    </row>
    <row r="12645" spans="6:6" outlineLevel="1">
      <c r="F12645"/>
    </row>
    <row r="12646" spans="6:6" outlineLevel="1">
      <c r="F12646"/>
    </row>
    <row r="12647" spans="6:6" outlineLevel="1">
      <c r="F12647"/>
    </row>
    <row r="12648" spans="6:6" outlineLevel="1">
      <c r="F12648"/>
    </row>
    <row r="12649" spans="6:6">
      <c r="F12649"/>
    </row>
    <row r="12650" spans="6:6" outlineLevel="1">
      <c r="F12650"/>
    </row>
    <row r="12651" spans="6:6" outlineLevel="1">
      <c r="F12651"/>
    </row>
    <row r="12652" spans="6:6" outlineLevel="1">
      <c r="F12652"/>
    </row>
    <row r="12653" spans="6:6">
      <c r="F12653"/>
    </row>
    <row r="12654" spans="6:6" outlineLevel="1">
      <c r="F12654"/>
    </row>
    <row r="12655" spans="6:6" outlineLevel="1">
      <c r="F12655"/>
    </row>
    <row r="12656" spans="6:6">
      <c r="F12656"/>
    </row>
    <row r="12657" spans="6:6" outlineLevel="1">
      <c r="F12657"/>
    </row>
    <row r="12658" spans="6:6" outlineLevel="1">
      <c r="F12658"/>
    </row>
    <row r="12659" spans="6:6" outlineLevel="1">
      <c r="F12659"/>
    </row>
    <row r="12660" spans="6:6" outlineLevel="1">
      <c r="F12660"/>
    </row>
    <row r="12661" spans="6:6" outlineLevel="1">
      <c r="F12661"/>
    </row>
    <row r="12662" spans="6:6" outlineLevel="1">
      <c r="F12662"/>
    </row>
    <row r="12663" spans="6:6" outlineLevel="1">
      <c r="F12663"/>
    </row>
    <row r="12664" spans="6:6" outlineLevel="1">
      <c r="F12664"/>
    </row>
    <row r="12665" spans="6:6" outlineLevel="1">
      <c r="F12665"/>
    </row>
    <row r="12666" spans="6:6" outlineLevel="1">
      <c r="F12666"/>
    </row>
    <row r="12667" spans="6:6" outlineLevel="1">
      <c r="F12667"/>
    </row>
    <row r="12668" spans="6:6" outlineLevel="1">
      <c r="F12668"/>
    </row>
    <row r="12669" spans="6:6" outlineLevel="1">
      <c r="F12669"/>
    </row>
    <row r="12670" spans="6:6" outlineLevel="1">
      <c r="F12670"/>
    </row>
    <row r="12671" spans="6:6" outlineLevel="1">
      <c r="F12671"/>
    </row>
    <row r="12672" spans="6:6">
      <c r="F12672"/>
    </row>
    <row r="12673" spans="6:6" outlineLevel="1">
      <c r="F12673"/>
    </row>
    <row r="12674" spans="6:6" outlineLevel="1">
      <c r="F12674"/>
    </row>
    <row r="12675" spans="6:6" outlineLevel="1">
      <c r="F12675"/>
    </row>
    <row r="12676" spans="6:6" outlineLevel="1">
      <c r="F12676"/>
    </row>
    <row r="12677" spans="6:6" outlineLevel="1">
      <c r="F12677"/>
    </row>
    <row r="12678" spans="6:6" outlineLevel="1">
      <c r="F12678"/>
    </row>
    <row r="12679" spans="6:6" outlineLevel="1">
      <c r="F12679"/>
    </row>
    <row r="12680" spans="6:6" outlineLevel="1">
      <c r="F12680"/>
    </row>
    <row r="12681" spans="6:6" outlineLevel="1">
      <c r="F12681"/>
    </row>
    <row r="12682" spans="6:6" outlineLevel="1">
      <c r="F12682"/>
    </row>
    <row r="12683" spans="6:6" outlineLevel="1">
      <c r="F12683"/>
    </row>
    <row r="12684" spans="6:6" outlineLevel="1">
      <c r="F12684"/>
    </row>
    <row r="12685" spans="6:6" outlineLevel="1">
      <c r="F12685"/>
    </row>
    <row r="12686" spans="6:6" outlineLevel="1">
      <c r="F12686"/>
    </row>
    <row r="12687" spans="6:6" outlineLevel="1">
      <c r="F12687"/>
    </row>
    <row r="12688" spans="6:6" outlineLevel="1">
      <c r="F12688"/>
    </row>
    <row r="12689" spans="6:6" outlineLevel="1">
      <c r="F12689"/>
    </row>
    <row r="12690" spans="6:6" outlineLevel="1">
      <c r="F12690"/>
    </row>
    <row r="12691" spans="6:6" outlineLevel="1">
      <c r="F12691"/>
    </row>
    <row r="12692" spans="6:6" outlineLevel="1">
      <c r="F12692"/>
    </row>
    <row r="12693" spans="6:6" outlineLevel="1">
      <c r="F12693"/>
    </row>
    <row r="12694" spans="6:6" outlineLevel="1">
      <c r="F12694"/>
    </row>
    <row r="12695" spans="6:6">
      <c r="F12695"/>
    </row>
    <row r="12696" spans="6:6" outlineLevel="1">
      <c r="F12696"/>
    </row>
    <row r="12697" spans="6:6" outlineLevel="1">
      <c r="F12697"/>
    </row>
    <row r="12698" spans="6:6" outlineLevel="1">
      <c r="F12698"/>
    </row>
    <row r="12699" spans="6:6" outlineLevel="1">
      <c r="F12699"/>
    </row>
    <row r="12700" spans="6:6" outlineLevel="1">
      <c r="F12700"/>
    </row>
    <row r="12701" spans="6:6" outlineLevel="1">
      <c r="F12701"/>
    </row>
    <row r="12702" spans="6:6" outlineLevel="1">
      <c r="F12702"/>
    </row>
    <row r="12703" spans="6:6" outlineLevel="1">
      <c r="F12703"/>
    </row>
    <row r="12704" spans="6:6" outlineLevel="1">
      <c r="F12704"/>
    </row>
    <row r="12705" spans="6:6" outlineLevel="1">
      <c r="F12705"/>
    </row>
    <row r="12706" spans="6:6" outlineLevel="1">
      <c r="F12706"/>
    </row>
    <row r="12707" spans="6:6" outlineLevel="1">
      <c r="F12707"/>
    </row>
    <row r="12708" spans="6:6" outlineLevel="1">
      <c r="F12708"/>
    </row>
    <row r="12709" spans="6:6" outlineLevel="1">
      <c r="F12709"/>
    </row>
    <row r="12710" spans="6:6" outlineLevel="1">
      <c r="F12710"/>
    </row>
    <row r="12711" spans="6:6" outlineLevel="1">
      <c r="F12711"/>
    </row>
    <row r="12712" spans="6:6" outlineLevel="1">
      <c r="F12712"/>
    </row>
    <row r="12713" spans="6:6" outlineLevel="1">
      <c r="F12713"/>
    </row>
    <row r="12714" spans="6:6" outlineLevel="1">
      <c r="F12714"/>
    </row>
    <row r="12715" spans="6:6" outlineLevel="1">
      <c r="F12715"/>
    </row>
    <row r="12716" spans="6:6" outlineLevel="1">
      <c r="F12716"/>
    </row>
    <row r="12717" spans="6:6" outlineLevel="1">
      <c r="F12717"/>
    </row>
    <row r="12718" spans="6:6" outlineLevel="1">
      <c r="F12718"/>
    </row>
    <row r="12719" spans="6:6" outlineLevel="1">
      <c r="F12719"/>
    </row>
    <row r="12720" spans="6:6" outlineLevel="1">
      <c r="F12720"/>
    </row>
    <row r="12721" spans="6:6" outlineLevel="1">
      <c r="F12721"/>
    </row>
    <row r="12722" spans="6:6" outlineLevel="1">
      <c r="F12722"/>
    </row>
    <row r="12723" spans="6:6" outlineLevel="1">
      <c r="F12723"/>
    </row>
    <row r="12724" spans="6:6" outlineLevel="1">
      <c r="F12724"/>
    </row>
    <row r="12725" spans="6:6" outlineLevel="1">
      <c r="F12725"/>
    </row>
    <row r="12726" spans="6:6" outlineLevel="1">
      <c r="F12726"/>
    </row>
    <row r="12727" spans="6:6" outlineLevel="1">
      <c r="F12727"/>
    </row>
    <row r="12728" spans="6:6" outlineLevel="1">
      <c r="F12728"/>
    </row>
    <row r="12729" spans="6:6" outlineLevel="1">
      <c r="F12729"/>
    </row>
    <row r="12730" spans="6:6" outlineLevel="1">
      <c r="F12730"/>
    </row>
    <row r="12731" spans="6:6" outlineLevel="1">
      <c r="F12731"/>
    </row>
    <row r="12732" spans="6:6" outlineLevel="1">
      <c r="F12732"/>
    </row>
    <row r="12733" spans="6:6" outlineLevel="1">
      <c r="F12733"/>
    </row>
    <row r="12734" spans="6:6" outlineLevel="1">
      <c r="F12734"/>
    </row>
    <row r="12735" spans="6:6">
      <c r="F12735"/>
    </row>
    <row r="12736" spans="6:6" outlineLevel="1">
      <c r="F12736"/>
    </row>
    <row r="12737" spans="6:6" outlineLevel="1">
      <c r="F12737"/>
    </row>
    <row r="12738" spans="6:6" outlineLevel="1">
      <c r="F12738"/>
    </row>
    <row r="12739" spans="6:6" outlineLevel="1">
      <c r="F12739"/>
    </row>
    <row r="12740" spans="6:6" outlineLevel="1">
      <c r="F12740"/>
    </row>
    <row r="12741" spans="6:6" outlineLevel="1">
      <c r="F12741"/>
    </row>
    <row r="12742" spans="6:6" outlineLevel="1">
      <c r="F12742"/>
    </row>
    <row r="12743" spans="6:6" outlineLevel="1">
      <c r="F12743"/>
    </row>
    <row r="12744" spans="6:6" outlineLevel="1">
      <c r="F12744"/>
    </row>
    <row r="12745" spans="6:6">
      <c r="F12745"/>
    </row>
    <row r="12746" spans="6:6" outlineLevel="1">
      <c r="F12746"/>
    </row>
    <row r="12747" spans="6:6" outlineLevel="1">
      <c r="F12747"/>
    </row>
    <row r="12748" spans="6:6" outlineLevel="1">
      <c r="F12748"/>
    </row>
    <row r="12749" spans="6:6" outlineLevel="1">
      <c r="F12749"/>
    </row>
    <row r="12750" spans="6:6">
      <c r="F12750"/>
    </row>
    <row r="12751" spans="6:6" outlineLevel="1">
      <c r="F12751"/>
    </row>
    <row r="12752" spans="6:6" outlineLevel="1">
      <c r="F12752"/>
    </row>
    <row r="12753" spans="6:6" outlineLevel="1">
      <c r="F12753"/>
    </row>
    <row r="12754" spans="6:6" outlineLevel="1">
      <c r="F12754"/>
    </row>
    <row r="12755" spans="6:6" outlineLevel="1">
      <c r="F12755"/>
    </row>
    <row r="12756" spans="6:6" outlineLevel="1">
      <c r="F12756"/>
    </row>
    <row r="12757" spans="6:6">
      <c r="F12757"/>
    </row>
    <row r="12758" spans="6:6" outlineLevel="1">
      <c r="F12758"/>
    </row>
    <row r="12759" spans="6:6" outlineLevel="1">
      <c r="F12759"/>
    </row>
    <row r="12760" spans="6:6" outlineLevel="1">
      <c r="F12760"/>
    </row>
    <row r="12761" spans="6:6">
      <c r="F12761"/>
    </row>
    <row r="12762" spans="6:6" outlineLevel="1">
      <c r="F12762"/>
    </row>
    <row r="12763" spans="6:6" outlineLevel="1">
      <c r="F12763"/>
    </row>
    <row r="12764" spans="6:6" outlineLevel="1">
      <c r="F12764"/>
    </row>
    <row r="12765" spans="6:6" outlineLevel="1">
      <c r="F12765"/>
    </row>
    <row r="12766" spans="6:6" outlineLevel="1">
      <c r="F12766"/>
    </row>
    <row r="12767" spans="6:6" outlineLevel="1">
      <c r="F12767"/>
    </row>
    <row r="12768" spans="6:6" outlineLevel="1">
      <c r="F12768"/>
    </row>
    <row r="12769" spans="6:6" outlineLevel="1">
      <c r="F12769"/>
    </row>
    <row r="12770" spans="6:6" outlineLevel="1">
      <c r="F12770"/>
    </row>
    <row r="12771" spans="6:6" outlineLevel="1">
      <c r="F12771"/>
    </row>
    <row r="12772" spans="6:6" outlineLevel="1">
      <c r="F12772"/>
    </row>
    <row r="12773" spans="6:6" outlineLevel="1">
      <c r="F12773"/>
    </row>
    <row r="12774" spans="6:6" outlineLevel="1">
      <c r="F12774"/>
    </row>
    <row r="12775" spans="6:6" outlineLevel="1">
      <c r="F12775"/>
    </row>
    <row r="12776" spans="6:6" outlineLevel="1">
      <c r="F12776"/>
    </row>
    <row r="12777" spans="6:6" outlineLevel="1">
      <c r="F12777"/>
    </row>
    <row r="12778" spans="6:6" outlineLevel="1">
      <c r="F12778"/>
    </row>
    <row r="12779" spans="6:6" outlineLevel="1">
      <c r="F12779"/>
    </row>
    <row r="12780" spans="6:6" outlineLevel="1">
      <c r="F12780"/>
    </row>
    <row r="12781" spans="6:6" outlineLevel="1">
      <c r="F12781"/>
    </row>
    <row r="12782" spans="6:6" outlineLevel="1">
      <c r="F12782"/>
    </row>
    <row r="12783" spans="6:6" outlineLevel="1">
      <c r="F12783"/>
    </row>
    <row r="12784" spans="6:6" outlineLevel="1">
      <c r="F12784"/>
    </row>
    <row r="12785" spans="6:6" outlineLevel="1">
      <c r="F12785"/>
    </row>
    <row r="12786" spans="6:6" outlineLevel="1">
      <c r="F12786"/>
    </row>
    <row r="12787" spans="6:6" outlineLevel="1">
      <c r="F12787"/>
    </row>
    <row r="12788" spans="6:6" outlineLevel="1">
      <c r="F12788"/>
    </row>
    <row r="12789" spans="6:6" outlineLevel="1">
      <c r="F12789"/>
    </row>
    <row r="12790" spans="6:6" outlineLevel="1">
      <c r="F12790"/>
    </row>
    <row r="12791" spans="6:6" outlineLevel="1">
      <c r="F12791"/>
    </row>
    <row r="12792" spans="6:6" outlineLevel="1">
      <c r="F12792"/>
    </row>
    <row r="12793" spans="6:6" outlineLevel="1">
      <c r="F12793"/>
    </row>
    <row r="12794" spans="6:6" outlineLevel="1">
      <c r="F12794"/>
    </row>
    <row r="12795" spans="6:6" outlineLevel="1">
      <c r="F12795"/>
    </row>
    <row r="12796" spans="6:6" outlineLevel="1">
      <c r="F12796"/>
    </row>
    <row r="12797" spans="6:6" outlineLevel="1">
      <c r="F12797"/>
    </row>
    <row r="12798" spans="6:6">
      <c r="F12798"/>
    </row>
    <row r="12799" spans="6:6" outlineLevel="1">
      <c r="F12799"/>
    </row>
    <row r="12800" spans="6:6">
      <c r="F12800"/>
    </row>
    <row r="12801" spans="6:6" outlineLevel="1">
      <c r="F12801"/>
    </row>
    <row r="12802" spans="6:6" outlineLevel="1">
      <c r="F12802"/>
    </row>
    <row r="12803" spans="6:6" outlineLevel="1">
      <c r="F12803"/>
    </row>
    <row r="12804" spans="6:6" outlineLevel="1">
      <c r="F12804"/>
    </row>
    <row r="12805" spans="6:6" outlineLevel="1">
      <c r="F12805"/>
    </row>
    <row r="12806" spans="6:6" outlineLevel="1">
      <c r="F12806"/>
    </row>
    <row r="12807" spans="6:6" outlineLevel="1">
      <c r="F12807"/>
    </row>
    <row r="12808" spans="6:6" outlineLevel="1">
      <c r="F12808"/>
    </row>
    <row r="12809" spans="6:6" outlineLevel="1">
      <c r="F12809"/>
    </row>
    <row r="12810" spans="6:6" outlineLevel="1">
      <c r="F12810"/>
    </row>
    <row r="12811" spans="6:6" outlineLevel="1">
      <c r="F12811"/>
    </row>
    <row r="12812" spans="6:6" outlineLevel="1">
      <c r="F12812"/>
    </row>
    <row r="12813" spans="6:6" outlineLevel="1">
      <c r="F12813"/>
    </row>
    <row r="12814" spans="6:6" outlineLevel="1">
      <c r="F12814"/>
    </row>
    <row r="12815" spans="6:6">
      <c r="F12815"/>
    </row>
    <row r="12816" spans="6:6" outlineLevel="1">
      <c r="F12816"/>
    </row>
    <row r="12817" spans="6:6" outlineLevel="1">
      <c r="F12817"/>
    </row>
    <row r="12818" spans="6:6" outlineLevel="1">
      <c r="F12818"/>
    </row>
    <row r="12819" spans="6:6" outlineLevel="1">
      <c r="F12819"/>
    </row>
    <row r="12820" spans="6:6" outlineLevel="1">
      <c r="F12820"/>
    </row>
    <row r="12821" spans="6:6" outlineLevel="1">
      <c r="F12821"/>
    </row>
    <row r="12822" spans="6:6" outlineLevel="1">
      <c r="F12822"/>
    </row>
    <row r="12823" spans="6:6" outlineLevel="1">
      <c r="F12823"/>
    </row>
    <row r="12824" spans="6:6" outlineLevel="1">
      <c r="F12824"/>
    </row>
    <row r="12825" spans="6:6" outlineLevel="1">
      <c r="F12825"/>
    </row>
    <row r="12826" spans="6:6" outlineLevel="1">
      <c r="F12826"/>
    </row>
    <row r="12827" spans="6:6" outlineLevel="1">
      <c r="F12827"/>
    </row>
    <row r="12828" spans="6:6" outlineLevel="1">
      <c r="F12828"/>
    </row>
    <row r="12829" spans="6:6" outlineLevel="1">
      <c r="F12829"/>
    </row>
    <row r="12830" spans="6:6" outlineLevel="1">
      <c r="F12830"/>
    </row>
    <row r="12831" spans="6:6" outlineLevel="1">
      <c r="F12831"/>
    </row>
    <row r="12832" spans="6:6" outlineLevel="1">
      <c r="F12832"/>
    </row>
    <row r="12833" spans="6:6" outlineLevel="1">
      <c r="F12833"/>
    </row>
    <row r="12834" spans="6:6" outlineLevel="1">
      <c r="F12834"/>
    </row>
    <row r="12835" spans="6:6" outlineLevel="1">
      <c r="F12835"/>
    </row>
    <row r="12836" spans="6:6">
      <c r="F12836"/>
    </row>
    <row r="12837" spans="6:6" outlineLevel="1">
      <c r="F12837"/>
    </row>
    <row r="12838" spans="6:6" outlineLevel="1">
      <c r="F12838"/>
    </row>
    <row r="12839" spans="6:6" outlineLevel="1">
      <c r="F12839"/>
    </row>
    <row r="12840" spans="6:6" outlineLevel="1">
      <c r="F12840"/>
    </row>
    <row r="12841" spans="6:6" outlineLevel="1">
      <c r="F12841"/>
    </row>
    <row r="12842" spans="6:6" outlineLevel="1">
      <c r="F12842"/>
    </row>
    <row r="12843" spans="6:6" outlineLevel="1">
      <c r="F12843"/>
    </row>
    <row r="12844" spans="6:6" outlineLevel="1">
      <c r="F12844"/>
    </row>
    <row r="12845" spans="6:6" outlineLevel="1">
      <c r="F12845"/>
    </row>
    <row r="12846" spans="6:6" outlineLevel="1">
      <c r="F12846"/>
    </row>
    <row r="12847" spans="6:6" outlineLevel="1">
      <c r="F12847"/>
    </row>
    <row r="12848" spans="6:6" outlineLevel="1">
      <c r="F12848"/>
    </row>
    <row r="12849" spans="6:6" outlineLevel="1">
      <c r="F12849"/>
    </row>
    <row r="12850" spans="6:6" outlineLevel="1">
      <c r="F12850"/>
    </row>
    <row r="12851" spans="6:6" outlineLevel="1">
      <c r="F12851"/>
    </row>
    <row r="12852" spans="6:6" outlineLevel="1">
      <c r="F12852"/>
    </row>
    <row r="12853" spans="6:6" outlineLevel="1">
      <c r="F12853"/>
    </row>
    <row r="12854" spans="6:6" outlineLevel="1">
      <c r="F12854"/>
    </row>
    <row r="12855" spans="6:6" outlineLevel="1">
      <c r="F12855"/>
    </row>
    <row r="12856" spans="6:6" outlineLevel="1">
      <c r="F12856"/>
    </row>
    <row r="12857" spans="6:6" outlineLevel="1">
      <c r="F12857"/>
    </row>
    <row r="12858" spans="6:6" outlineLevel="1">
      <c r="F12858"/>
    </row>
    <row r="12859" spans="6:6" outlineLevel="1">
      <c r="F12859"/>
    </row>
    <row r="12860" spans="6:6" outlineLevel="1">
      <c r="F12860"/>
    </row>
    <row r="12861" spans="6:6" outlineLevel="1">
      <c r="F12861"/>
    </row>
    <row r="12862" spans="6:6" outlineLevel="1">
      <c r="F12862"/>
    </row>
    <row r="12863" spans="6:6" outlineLevel="1">
      <c r="F12863"/>
    </row>
    <row r="12864" spans="6:6" outlineLevel="1">
      <c r="F12864"/>
    </row>
    <row r="12865" spans="6:6" outlineLevel="1">
      <c r="F12865"/>
    </row>
    <row r="12866" spans="6:6" outlineLevel="1">
      <c r="F12866"/>
    </row>
    <row r="12867" spans="6:6" outlineLevel="1">
      <c r="F12867"/>
    </row>
    <row r="12868" spans="6:6" outlineLevel="1">
      <c r="F12868"/>
    </row>
    <row r="12869" spans="6:6" outlineLevel="1">
      <c r="F12869"/>
    </row>
    <row r="12870" spans="6:6" outlineLevel="1">
      <c r="F12870"/>
    </row>
    <row r="12871" spans="6:6" outlineLevel="1">
      <c r="F12871"/>
    </row>
    <row r="12872" spans="6:6" outlineLevel="1">
      <c r="F12872"/>
    </row>
    <row r="12873" spans="6:6" outlineLevel="1">
      <c r="F12873"/>
    </row>
    <row r="12874" spans="6:6" outlineLevel="1">
      <c r="F12874"/>
    </row>
    <row r="12875" spans="6:6" outlineLevel="1">
      <c r="F12875"/>
    </row>
    <row r="12876" spans="6:6" outlineLevel="1">
      <c r="F12876"/>
    </row>
    <row r="12877" spans="6:6" outlineLevel="1">
      <c r="F12877"/>
    </row>
    <row r="12878" spans="6:6" outlineLevel="1">
      <c r="F12878"/>
    </row>
    <row r="12879" spans="6:6" outlineLevel="1">
      <c r="F12879"/>
    </row>
    <row r="12880" spans="6:6" outlineLevel="1">
      <c r="F12880"/>
    </row>
    <row r="12881" spans="6:6" outlineLevel="1">
      <c r="F12881"/>
    </row>
    <row r="12882" spans="6:6" outlineLevel="1">
      <c r="F12882"/>
    </row>
    <row r="12883" spans="6:6" outlineLevel="1">
      <c r="F12883"/>
    </row>
    <row r="12884" spans="6:6" outlineLevel="1">
      <c r="F12884"/>
    </row>
    <row r="12885" spans="6:6" outlineLevel="1">
      <c r="F12885"/>
    </row>
    <row r="12886" spans="6:6" outlineLevel="1">
      <c r="F12886"/>
    </row>
    <row r="12887" spans="6:6" outlineLevel="1">
      <c r="F12887"/>
    </row>
    <row r="12888" spans="6:6" outlineLevel="1">
      <c r="F12888"/>
    </row>
    <row r="12889" spans="6:6" outlineLevel="1">
      <c r="F12889"/>
    </row>
    <row r="12890" spans="6:6" outlineLevel="1">
      <c r="F12890"/>
    </row>
    <row r="12891" spans="6:6" outlineLevel="1">
      <c r="F12891"/>
    </row>
    <row r="12892" spans="6:6" outlineLevel="1">
      <c r="F12892"/>
    </row>
    <row r="12893" spans="6:6" outlineLevel="1">
      <c r="F12893"/>
    </row>
    <row r="12894" spans="6:6" outlineLevel="1">
      <c r="F12894"/>
    </row>
    <row r="12895" spans="6:6" outlineLevel="1">
      <c r="F12895"/>
    </row>
    <row r="12896" spans="6:6" outlineLevel="1">
      <c r="F12896"/>
    </row>
    <row r="12897" spans="6:6" outlineLevel="1">
      <c r="F12897"/>
    </row>
    <row r="12898" spans="6:6" outlineLevel="1">
      <c r="F12898"/>
    </row>
    <row r="12899" spans="6:6" outlineLevel="1">
      <c r="F12899"/>
    </row>
    <row r="12900" spans="6:6" outlineLevel="1">
      <c r="F12900"/>
    </row>
    <row r="12901" spans="6:6" outlineLevel="1">
      <c r="F12901"/>
    </row>
    <row r="12902" spans="6:6" outlineLevel="1">
      <c r="F12902"/>
    </row>
    <row r="12903" spans="6:6" outlineLevel="1">
      <c r="F12903"/>
    </row>
    <row r="12904" spans="6:6" outlineLevel="1">
      <c r="F12904"/>
    </row>
    <row r="12905" spans="6:6" outlineLevel="1">
      <c r="F12905"/>
    </row>
    <row r="12906" spans="6:6" outlineLevel="1">
      <c r="F12906"/>
    </row>
    <row r="12907" spans="6:6" outlineLevel="1">
      <c r="F12907"/>
    </row>
    <row r="12908" spans="6:6" outlineLevel="1">
      <c r="F12908"/>
    </row>
    <row r="12909" spans="6:6" outlineLevel="1">
      <c r="F12909"/>
    </row>
    <row r="12910" spans="6:6" outlineLevel="1">
      <c r="F12910"/>
    </row>
    <row r="12911" spans="6:6">
      <c r="F12911"/>
    </row>
    <row r="12912" spans="6:6" outlineLevel="1">
      <c r="F12912"/>
    </row>
    <row r="12913" spans="6:6" outlineLevel="1">
      <c r="F12913"/>
    </row>
    <row r="12914" spans="6:6" outlineLevel="1">
      <c r="F12914"/>
    </row>
    <row r="12915" spans="6:6" outlineLevel="1">
      <c r="F12915"/>
    </row>
    <row r="12916" spans="6:6" outlineLevel="1">
      <c r="F12916"/>
    </row>
    <row r="12917" spans="6:6" outlineLevel="1">
      <c r="F12917"/>
    </row>
    <row r="12918" spans="6:6" outlineLevel="1">
      <c r="F12918"/>
    </row>
    <row r="12919" spans="6:6" outlineLevel="1">
      <c r="F12919"/>
    </row>
    <row r="12920" spans="6:6">
      <c r="F12920"/>
    </row>
    <row r="12921" spans="6:6" outlineLevel="1">
      <c r="F12921"/>
    </row>
    <row r="12922" spans="6:6" outlineLevel="1">
      <c r="F12922"/>
    </row>
    <row r="12923" spans="6:6" outlineLevel="1">
      <c r="F12923"/>
    </row>
    <row r="12924" spans="6:6" outlineLevel="1">
      <c r="F12924"/>
    </row>
    <row r="12925" spans="6:6" outlineLevel="1">
      <c r="F12925"/>
    </row>
    <row r="12926" spans="6:6" outlineLevel="1">
      <c r="F12926"/>
    </row>
    <row r="12927" spans="6:6" outlineLevel="1">
      <c r="F12927"/>
    </row>
    <row r="12928" spans="6:6" outlineLevel="1">
      <c r="F12928"/>
    </row>
    <row r="12929" spans="6:6" outlineLevel="1">
      <c r="F12929"/>
    </row>
    <row r="12930" spans="6:6" outlineLevel="1">
      <c r="F12930"/>
    </row>
    <row r="12931" spans="6:6" outlineLevel="1">
      <c r="F12931"/>
    </row>
    <row r="12932" spans="6:6" outlineLevel="1">
      <c r="F12932"/>
    </row>
    <row r="12933" spans="6:6" outlineLevel="1">
      <c r="F12933"/>
    </row>
    <row r="12934" spans="6:6" outlineLevel="1">
      <c r="F12934"/>
    </row>
    <row r="12935" spans="6:6" outlineLevel="1">
      <c r="F12935"/>
    </row>
    <row r="12936" spans="6:6" outlineLevel="1">
      <c r="F12936"/>
    </row>
    <row r="12937" spans="6:6" outlineLevel="1">
      <c r="F12937"/>
    </row>
    <row r="12938" spans="6:6" outlineLevel="1">
      <c r="F12938"/>
    </row>
    <row r="12939" spans="6:6" outlineLevel="1">
      <c r="F12939"/>
    </row>
    <row r="12940" spans="6:6" outlineLevel="1">
      <c r="F12940"/>
    </row>
    <row r="12941" spans="6:6" outlineLevel="1">
      <c r="F12941"/>
    </row>
    <row r="12942" spans="6:6" outlineLevel="1">
      <c r="F12942"/>
    </row>
    <row r="12943" spans="6:6" outlineLevel="1">
      <c r="F12943"/>
    </row>
    <row r="12944" spans="6:6" outlineLevel="1">
      <c r="F12944"/>
    </row>
    <row r="12945" spans="6:6" outlineLevel="1">
      <c r="F12945"/>
    </row>
    <row r="12946" spans="6:6" outlineLevel="1">
      <c r="F12946"/>
    </row>
    <row r="12947" spans="6:6" outlineLevel="1">
      <c r="F12947"/>
    </row>
    <row r="12948" spans="6:6" outlineLevel="1">
      <c r="F12948"/>
    </row>
    <row r="12949" spans="6:6" outlineLevel="1">
      <c r="F12949"/>
    </row>
    <row r="12950" spans="6:6" outlineLevel="1">
      <c r="F12950"/>
    </row>
    <row r="12951" spans="6:6" outlineLevel="1">
      <c r="F12951"/>
    </row>
    <row r="12952" spans="6:6">
      <c r="F12952"/>
    </row>
    <row r="12953" spans="6:6" outlineLevel="1">
      <c r="F12953"/>
    </row>
    <row r="12954" spans="6:6" outlineLevel="1">
      <c r="F12954"/>
    </row>
    <row r="12955" spans="6:6" outlineLevel="1">
      <c r="F12955"/>
    </row>
    <row r="12956" spans="6:6" outlineLevel="1">
      <c r="F12956"/>
    </row>
    <row r="12957" spans="6:6" outlineLevel="1">
      <c r="F12957"/>
    </row>
    <row r="12958" spans="6:6" outlineLevel="1">
      <c r="F12958"/>
    </row>
    <row r="12959" spans="6:6" outlineLevel="1">
      <c r="F12959"/>
    </row>
    <row r="12960" spans="6:6" outlineLevel="1">
      <c r="F12960"/>
    </row>
    <row r="12961" spans="6:6">
      <c r="F12961"/>
    </row>
    <row r="12962" spans="6:6" outlineLevel="1">
      <c r="F12962"/>
    </row>
    <row r="12963" spans="6:6" outlineLevel="1">
      <c r="F12963"/>
    </row>
    <row r="12964" spans="6:6" outlineLevel="1">
      <c r="F12964"/>
    </row>
    <row r="12965" spans="6:6" outlineLevel="1">
      <c r="F12965"/>
    </row>
    <row r="12966" spans="6:6" outlineLevel="1">
      <c r="F12966"/>
    </row>
    <row r="12967" spans="6:6" outlineLevel="1">
      <c r="F12967"/>
    </row>
    <row r="12968" spans="6:6" outlineLevel="1">
      <c r="F12968"/>
    </row>
    <row r="12969" spans="6:6" outlineLevel="1">
      <c r="F12969"/>
    </row>
    <row r="12970" spans="6:6" outlineLevel="1">
      <c r="F12970"/>
    </row>
    <row r="12971" spans="6:6" outlineLevel="1">
      <c r="F12971"/>
    </row>
    <row r="12972" spans="6:6" outlineLevel="1">
      <c r="F12972"/>
    </row>
    <row r="12973" spans="6:6" outlineLevel="1">
      <c r="F12973"/>
    </row>
    <row r="12974" spans="6:6" outlineLevel="1">
      <c r="F12974"/>
    </row>
    <row r="12975" spans="6:6" outlineLevel="1">
      <c r="F12975"/>
    </row>
    <row r="12976" spans="6:6" outlineLevel="1">
      <c r="F12976"/>
    </row>
    <row r="12977" spans="6:6" outlineLevel="1">
      <c r="F12977"/>
    </row>
    <row r="12978" spans="6:6" outlineLevel="1">
      <c r="F12978"/>
    </row>
    <row r="12979" spans="6:6" outlineLevel="1">
      <c r="F12979"/>
    </row>
    <row r="12980" spans="6:6" outlineLevel="1">
      <c r="F12980"/>
    </row>
    <row r="12981" spans="6:6" outlineLevel="1">
      <c r="F12981"/>
    </row>
    <row r="12982" spans="6:6" outlineLevel="1">
      <c r="F12982"/>
    </row>
    <row r="12983" spans="6:6" outlineLevel="1">
      <c r="F12983"/>
    </row>
    <row r="12984" spans="6:6" outlineLevel="1">
      <c r="F12984"/>
    </row>
    <row r="12985" spans="6:6" outlineLevel="1">
      <c r="F12985"/>
    </row>
    <row r="12986" spans="6:6" outlineLevel="1">
      <c r="F12986"/>
    </row>
    <row r="12987" spans="6:6" outlineLevel="1">
      <c r="F12987"/>
    </row>
    <row r="12988" spans="6:6" outlineLevel="1">
      <c r="F12988"/>
    </row>
    <row r="12989" spans="6:6" outlineLevel="1">
      <c r="F12989"/>
    </row>
    <row r="12990" spans="6:6" outlineLevel="1">
      <c r="F12990"/>
    </row>
    <row r="12991" spans="6:6" outlineLevel="1">
      <c r="F12991"/>
    </row>
    <row r="12992" spans="6:6" outlineLevel="1">
      <c r="F12992"/>
    </row>
    <row r="12993" spans="6:6" outlineLevel="1">
      <c r="F12993"/>
    </row>
    <row r="12994" spans="6:6" outlineLevel="1">
      <c r="F12994"/>
    </row>
    <row r="12995" spans="6:6" outlineLevel="1">
      <c r="F12995"/>
    </row>
    <row r="12996" spans="6:6" outlineLevel="1">
      <c r="F12996"/>
    </row>
    <row r="12997" spans="6:6" outlineLevel="1">
      <c r="F12997"/>
    </row>
    <row r="12998" spans="6:6" outlineLevel="1">
      <c r="F12998"/>
    </row>
    <row r="12999" spans="6:6" outlineLevel="1">
      <c r="F12999"/>
    </row>
    <row r="13000" spans="6:6" outlineLevel="1">
      <c r="F13000"/>
    </row>
    <row r="13001" spans="6:6" outlineLevel="1">
      <c r="F13001"/>
    </row>
    <row r="13002" spans="6:6" outlineLevel="1">
      <c r="F13002"/>
    </row>
    <row r="13003" spans="6:6" outlineLevel="1">
      <c r="F13003"/>
    </row>
    <row r="13004" spans="6:6" outlineLevel="1">
      <c r="F13004"/>
    </row>
    <row r="13005" spans="6:6" outlineLevel="1">
      <c r="F13005"/>
    </row>
    <row r="13006" spans="6:6" outlineLevel="1">
      <c r="F13006"/>
    </row>
    <row r="13007" spans="6:6" outlineLevel="1">
      <c r="F13007"/>
    </row>
    <row r="13008" spans="6:6" outlineLevel="1">
      <c r="F13008"/>
    </row>
    <row r="13009" spans="6:6" outlineLevel="1">
      <c r="F13009"/>
    </row>
    <row r="13010" spans="6:6" outlineLevel="1">
      <c r="F13010"/>
    </row>
    <row r="13011" spans="6:6" outlineLevel="1">
      <c r="F13011"/>
    </row>
    <row r="13012" spans="6:6" outlineLevel="1">
      <c r="F13012"/>
    </row>
    <row r="13013" spans="6:6" outlineLevel="1">
      <c r="F13013"/>
    </row>
    <row r="13014" spans="6:6" outlineLevel="1">
      <c r="F13014"/>
    </row>
    <row r="13015" spans="6:6" outlineLevel="1">
      <c r="F13015"/>
    </row>
    <row r="13016" spans="6:6">
      <c r="F13016"/>
    </row>
    <row r="13017" spans="6:6" outlineLevel="1">
      <c r="F13017"/>
    </row>
    <row r="13018" spans="6:6" outlineLevel="1">
      <c r="F13018"/>
    </row>
    <row r="13019" spans="6:6" outlineLevel="1">
      <c r="F13019"/>
    </row>
    <row r="13020" spans="6:6" outlineLevel="1">
      <c r="F13020"/>
    </row>
    <row r="13021" spans="6:6" outlineLevel="1">
      <c r="F13021"/>
    </row>
    <row r="13022" spans="6:6" outlineLevel="1">
      <c r="F13022"/>
    </row>
    <row r="13023" spans="6:6" outlineLevel="1">
      <c r="F13023"/>
    </row>
    <row r="13024" spans="6:6" outlineLevel="1">
      <c r="F13024"/>
    </row>
    <row r="13025" spans="6:6" outlineLevel="1">
      <c r="F13025"/>
    </row>
    <row r="13026" spans="6:6" outlineLevel="1">
      <c r="F13026"/>
    </row>
    <row r="13027" spans="6:6" outlineLevel="1">
      <c r="F13027"/>
    </row>
    <row r="13028" spans="6:6" outlineLevel="1">
      <c r="F13028"/>
    </row>
    <row r="13029" spans="6:6" outlineLevel="1">
      <c r="F13029"/>
    </row>
    <row r="13030" spans="6:6" outlineLevel="1">
      <c r="F13030"/>
    </row>
    <row r="13031" spans="6:6" outlineLevel="1">
      <c r="F13031"/>
    </row>
    <row r="13032" spans="6:6" outlineLevel="1">
      <c r="F13032"/>
    </row>
    <row r="13033" spans="6:6" outlineLevel="1">
      <c r="F13033"/>
    </row>
    <row r="13034" spans="6:6" outlineLevel="1">
      <c r="F13034"/>
    </row>
    <row r="13035" spans="6:6" outlineLevel="1">
      <c r="F13035"/>
    </row>
    <row r="13036" spans="6:6" outlineLevel="1">
      <c r="F13036"/>
    </row>
    <row r="13037" spans="6:6" outlineLevel="1">
      <c r="F13037"/>
    </row>
    <row r="13038" spans="6:6" outlineLevel="1">
      <c r="F13038"/>
    </row>
    <row r="13039" spans="6:6" outlineLevel="1">
      <c r="F13039"/>
    </row>
    <row r="13040" spans="6:6" outlineLevel="1">
      <c r="F13040"/>
    </row>
    <row r="13041" spans="6:6" outlineLevel="1">
      <c r="F13041"/>
    </row>
    <row r="13042" spans="6:6" outlineLevel="1">
      <c r="F13042"/>
    </row>
    <row r="13043" spans="6:6" outlineLevel="1">
      <c r="F13043"/>
    </row>
    <row r="13044" spans="6:6" outlineLevel="1">
      <c r="F13044"/>
    </row>
    <row r="13045" spans="6:6" outlineLevel="1">
      <c r="F13045"/>
    </row>
    <row r="13046" spans="6:6" outlineLevel="1">
      <c r="F13046"/>
    </row>
    <row r="13047" spans="6:6" outlineLevel="1">
      <c r="F13047"/>
    </row>
    <row r="13048" spans="6:6" outlineLevel="1">
      <c r="F13048"/>
    </row>
    <row r="13049" spans="6:6">
      <c r="F13049"/>
    </row>
    <row r="13050" spans="6:6" outlineLevel="1">
      <c r="F13050"/>
    </row>
    <row r="13051" spans="6:6" outlineLevel="1">
      <c r="F13051"/>
    </row>
    <row r="13052" spans="6:6" outlineLevel="1">
      <c r="F13052"/>
    </row>
    <row r="13053" spans="6:6" outlineLevel="1">
      <c r="F13053"/>
    </row>
    <row r="13054" spans="6:6" outlineLevel="1">
      <c r="F13054"/>
    </row>
    <row r="13055" spans="6:6" outlineLevel="1">
      <c r="F13055"/>
    </row>
    <row r="13056" spans="6:6" outlineLevel="1">
      <c r="F13056"/>
    </row>
    <row r="13057" spans="6:6" outlineLevel="1">
      <c r="F13057"/>
    </row>
    <row r="13058" spans="6:6" outlineLevel="1">
      <c r="F13058"/>
    </row>
    <row r="13059" spans="6:6" outlineLevel="1">
      <c r="F13059"/>
    </row>
    <row r="13060" spans="6:6" outlineLevel="1">
      <c r="F13060"/>
    </row>
    <row r="13061" spans="6:6" outlineLevel="1">
      <c r="F13061"/>
    </row>
    <row r="13062" spans="6:6" outlineLevel="1">
      <c r="F13062"/>
    </row>
    <row r="13063" spans="6:6" outlineLevel="1">
      <c r="F13063"/>
    </row>
    <row r="13064" spans="6:6" outlineLevel="1">
      <c r="F13064"/>
    </row>
    <row r="13065" spans="6:6" outlineLevel="1">
      <c r="F13065"/>
    </row>
    <row r="13066" spans="6:6" outlineLevel="1">
      <c r="F13066"/>
    </row>
    <row r="13067" spans="6:6" outlineLevel="1">
      <c r="F13067"/>
    </row>
    <row r="13068" spans="6:6" outlineLevel="1">
      <c r="F13068"/>
    </row>
    <row r="13069" spans="6:6" outlineLevel="1">
      <c r="F13069"/>
    </row>
    <row r="13070" spans="6:6" outlineLevel="1">
      <c r="F13070"/>
    </row>
    <row r="13071" spans="6:6" outlineLevel="1">
      <c r="F13071"/>
    </row>
    <row r="13072" spans="6:6" outlineLevel="1">
      <c r="F13072"/>
    </row>
    <row r="13073" spans="6:6" outlineLevel="1">
      <c r="F13073"/>
    </row>
    <row r="13074" spans="6:6" outlineLevel="1">
      <c r="F13074"/>
    </row>
    <row r="13075" spans="6:6" outlineLevel="1">
      <c r="F13075"/>
    </row>
    <row r="13076" spans="6:6" outlineLevel="1">
      <c r="F13076"/>
    </row>
    <row r="13077" spans="6:6" outlineLevel="1">
      <c r="F13077"/>
    </row>
    <row r="13078" spans="6:6" outlineLevel="1">
      <c r="F13078"/>
    </row>
    <row r="13079" spans="6:6" outlineLevel="1">
      <c r="F13079"/>
    </row>
    <row r="13080" spans="6:6" outlineLevel="1">
      <c r="F13080"/>
    </row>
    <row r="13081" spans="6:6">
      <c r="F13081"/>
    </row>
    <row r="13082" spans="6:6" outlineLevel="1">
      <c r="F13082"/>
    </row>
    <row r="13083" spans="6:6">
      <c r="F13083"/>
    </row>
    <row r="13084" spans="6:6" outlineLevel="1">
      <c r="F13084"/>
    </row>
    <row r="13085" spans="6:6" outlineLevel="1">
      <c r="F13085"/>
    </row>
    <row r="13086" spans="6:6" outlineLevel="1">
      <c r="F13086"/>
    </row>
    <row r="13087" spans="6:6" outlineLevel="1">
      <c r="F13087"/>
    </row>
    <row r="13088" spans="6:6" outlineLevel="1">
      <c r="F13088"/>
    </row>
    <row r="13089" spans="6:6" outlineLevel="1">
      <c r="F13089"/>
    </row>
    <row r="13090" spans="6:6" outlineLevel="1">
      <c r="F13090"/>
    </row>
    <row r="13091" spans="6:6" outlineLevel="1">
      <c r="F13091"/>
    </row>
    <row r="13092" spans="6:6" outlineLevel="1">
      <c r="F13092"/>
    </row>
    <row r="13093" spans="6:6" outlineLevel="1">
      <c r="F13093"/>
    </row>
    <row r="13094" spans="6:6" outlineLevel="1">
      <c r="F13094"/>
    </row>
    <row r="13095" spans="6:6" outlineLevel="1">
      <c r="F13095"/>
    </row>
    <row r="13096" spans="6:6" outlineLevel="1">
      <c r="F13096"/>
    </row>
    <row r="13097" spans="6:6" outlineLevel="1">
      <c r="F13097"/>
    </row>
    <row r="13098" spans="6:6" outlineLevel="1">
      <c r="F13098"/>
    </row>
    <row r="13099" spans="6:6" outlineLevel="1">
      <c r="F13099"/>
    </row>
    <row r="13100" spans="6:6" outlineLevel="1">
      <c r="F13100"/>
    </row>
    <row r="13101" spans="6:6" outlineLevel="1">
      <c r="F13101"/>
    </row>
    <row r="13102" spans="6:6" outlineLevel="1">
      <c r="F13102"/>
    </row>
    <row r="13103" spans="6:6" outlineLevel="1">
      <c r="F13103"/>
    </row>
    <row r="13104" spans="6:6" outlineLevel="1">
      <c r="F13104"/>
    </row>
    <row r="13105" spans="6:6" outlineLevel="1">
      <c r="F13105"/>
    </row>
    <row r="13106" spans="6:6" outlineLevel="1">
      <c r="F13106"/>
    </row>
    <row r="13107" spans="6:6" outlineLevel="1">
      <c r="F13107"/>
    </row>
    <row r="13108" spans="6:6" outlineLevel="1">
      <c r="F13108"/>
    </row>
    <row r="13109" spans="6:6">
      <c r="F13109"/>
    </row>
    <row r="13110" spans="6:6" outlineLevel="1">
      <c r="F13110"/>
    </row>
    <row r="13111" spans="6:6" outlineLevel="1">
      <c r="F13111"/>
    </row>
    <row r="13112" spans="6:6">
      <c r="F13112"/>
    </row>
    <row r="13113" spans="6:6" outlineLevel="1">
      <c r="F13113"/>
    </row>
    <row r="13114" spans="6:6" outlineLevel="1">
      <c r="F13114"/>
    </row>
    <row r="13115" spans="6:6">
      <c r="F13115"/>
    </row>
    <row r="13116" spans="6:6" outlineLevel="1">
      <c r="F13116"/>
    </row>
    <row r="13117" spans="6:6" outlineLevel="1">
      <c r="F13117"/>
    </row>
    <row r="13118" spans="6:6" outlineLevel="1">
      <c r="F13118"/>
    </row>
    <row r="13119" spans="6:6">
      <c r="F13119"/>
    </row>
    <row r="13120" spans="6:6" outlineLevel="1">
      <c r="F13120"/>
    </row>
    <row r="13121" spans="6:6" outlineLevel="1">
      <c r="F13121"/>
    </row>
    <row r="13122" spans="6:6" outlineLevel="1">
      <c r="F13122"/>
    </row>
    <row r="13123" spans="6:6" outlineLevel="1">
      <c r="F13123"/>
    </row>
    <row r="13124" spans="6:6" outlineLevel="1">
      <c r="F13124"/>
    </row>
    <row r="13125" spans="6:6" outlineLevel="1">
      <c r="F13125"/>
    </row>
    <row r="13126" spans="6:6">
      <c r="F13126"/>
    </row>
    <row r="13127" spans="6:6" outlineLevel="1">
      <c r="F13127"/>
    </row>
    <row r="13128" spans="6:6" outlineLevel="1">
      <c r="F13128"/>
    </row>
    <row r="13129" spans="6:6" outlineLevel="1">
      <c r="F13129"/>
    </row>
    <row r="13130" spans="6:6" outlineLevel="1">
      <c r="F13130"/>
    </row>
    <row r="13131" spans="6:6" outlineLevel="1">
      <c r="F13131"/>
    </row>
    <row r="13132" spans="6:6" outlineLevel="1">
      <c r="F13132"/>
    </row>
    <row r="13133" spans="6:6" outlineLevel="1">
      <c r="F13133"/>
    </row>
    <row r="13134" spans="6:6" outlineLevel="1">
      <c r="F13134"/>
    </row>
    <row r="13135" spans="6:6" outlineLevel="1">
      <c r="F13135"/>
    </row>
    <row r="13136" spans="6:6" outlineLevel="1">
      <c r="F13136"/>
    </row>
    <row r="13137" spans="6:6" outlineLevel="1">
      <c r="F13137"/>
    </row>
    <row r="13138" spans="6:6" outlineLevel="1">
      <c r="F13138"/>
    </row>
    <row r="13139" spans="6:6" outlineLevel="1">
      <c r="F13139"/>
    </row>
    <row r="13140" spans="6:6" outlineLevel="1">
      <c r="F13140"/>
    </row>
    <row r="13141" spans="6:6" outlineLevel="1">
      <c r="F13141"/>
    </row>
    <row r="13142" spans="6:6" outlineLevel="1">
      <c r="F13142"/>
    </row>
    <row r="13143" spans="6:6" outlineLevel="1">
      <c r="F13143"/>
    </row>
    <row r="13144" spans="6:6" outlineLevel="1">
      <c r="F13144"/>
    </row>
    <row r="13145" spans="6:6" outlineLevel="1">
      <c r="F13145"/>
    </row>
    <row r="13146" spans="6:6">
      <c r="F13146"/>
    </row>
    <row r="13147" spans="6:6" outlineLevel="1">
      <c r="F13147"/>
    </row>
    <row r="13148" spans="6:6" outlineLevel="1">
      <c r="F13148"/>
    </row>
    <row r="13149" spans="6:6">
      <c r="F13149"/>
    </row>
    <row r="13150" spans="6:6" outlineLevel="1">
      <c r="F13150"/>
    </row>
    <row r="13151" spans="6:6" outlineLevel="1">
      <c r="F13151"/>
    </row>
    <row r="13152" spans="6:6" outlineLevel="1">
      <c r="F13152"/>
    </row>
    <row r="13153" spans="6:6" outlineLevel="1">
      <c r="F13153"/>
    </row>
    <row r="13154" spans="6:6">
      <c r="F13154"/>
    </row>
    <row r="13155" spans="6:6" outlineLevel="1">
      <c r="F13155"/>
    </row>
    <row r="13156" spans="6:6" outlineLevel="1">
      <c r="F13156"/>
    </row>
    <row r="13157" spans="6:6" outlineLevel="1">
      <c r="F13157"/>
    </row>
    <row r="13158" spans="6:6" outlineLevel="1">
      <c r="F13158"/>
    </row>
    <row r="13159" spans="6:6" outlineLevel="1">
      <c r="F13159"/>
    </row>
    <row r="13160" spans="6:6" outlineLevel="1">
      <c r="F13160"/>
    </row>
    <row r="13161" spans="6:6" outlineLevel="1">
      <c r="F13161"/>
    </row>
    <row r="13162" spans="6:6" outlineLevel="1">
      <c r="F13162"/>
    </row>
    <row r="13163" spans="6:6" outlineLevel="1">
      <c r="F13163"/>
    </row>
    <row r="13164" spans="6:6" outlineLevel="1">
      <c r="F13164"/>
    </row>
    <row r="13165" spans="6:6" outlineLevel="1">
      <c r="F13165"/>
    </row>
    <row r="13166" spans="6:6" outlineLevel="1">
      <c r="F13166"/>
    </row>
    <row r="13167" spans="6:6" outlineLevel="1">
      <c r="F13167"/>
    </row>
    <row r="13168" spans="6:6" outlineLevel="1">
      <c r="F13168"/>
    </row>
    <row r="13169" spans="6:6" outlineLevel="1">
      <c r="F13169"/>
    </row>
    <row r="13170" spans="6:6" outlineLevel="1">
      <c r="F13170"/>
    </row>
    <row r="13171" spans="6:6" outlineLevel="1">
      <c r="F13171"/>
    </row>
    <row r="13172" spans="6:6" outlineLevel="1">
      <c r="F13172"/>
    </row>
    <row r="13173" spans="6:6">
      <c r="F13173"/>
    </row>
    <row r="13174" spans="6:6" outlineLevel="1">
      <c r="F13174"/>
    </row>
    <row r="13175" spans="6:6" outlineLevel="1">
      <c r="F13175"/>
    </row>
    <row r="13176" spans="6:6">
      <c r="F13176"/>
    </row>
    <row r="13177" spans="6:6" outlineLevel="1">
      <c r="F13177"/>
    </row>
    <row r="13178" spans="6:6" outlineLevel="1">
      <c r="F13178"/>
    </row>
    <row r="13179" spans="6:6">
      <c r="F13179"/>
    </row>
    <row r="13180" spans="6:6" outlineLevel="1">
      <c r="F13180"/>
    </row>
    <row r="13181" spans="6:6" outlineLevel="1">
      <c r="F13181"/>
    </row>
    <row r="13182" spans="6:6" outlineLevel="1">
      <c r="F13182"/>
    </row>
    <row r="13183" spans="6:6" outlineLevel="1">
      <c r="F13183"/>
    </row>
    <row r="13184" spans="6:6" outlineLevel="1">
      <c r="F13184"/>
    </row>
    <row r="13185" spans="6:6">
      <c r="F13185"/>
    </row>
    <row r="13186" spans="6:6" outlineLevel="1">
      <c r="F13186"/>
    </row>
    <row r="13187" spans="6:6" outlineLevel="1">
      <c r="F13187"/>
    </row>
    <row r="13188" spans="6:6" outlineLevel="1">
      <c r="F13188"/>
    </row>
    <row r="13189" spans="6:6">
      <c r="F13189"/>
    </row>
    <row r="13190" spans="6:6" outlineLevel="1">
      <c r="F13190"/>
    </row>
    <row r="13191" spans="6:6">
      <c r="F13191"/>
    </row>
    <row r="13192" spans="6:6" outlineLevel="1">
      <c r="F13192"/>
    </row>
    <row r="13193" spans="6:6">
      <c r="F13193"/>
    </row>
    <row r="13194" spans="6:6" outlineLevel="1">
      <c r="F13194"/>
    </row>
    <row r="13195" spans="6:6" outlineLevel="1">
      <c r="F13195"/>
    </row>
    <row r="13196" spans="6:6" outlineLevel="1">
      <c r="F13196"/>
    </row>
    <row r="13197" spans="6:6" outlineLevel="1">
      <c r="F13197"/>
    </row>
    <row r="13198" spans="6:6" outlineLevel="1">
      <c r="F13198"/>
    </row>
    <row r="13199" spans="6:6" outlineLevel="1">
      <c r="F13199"/>
    </row>
    <row r="13200" spans="6:6" outlineLevel="1">
      <c r="F13200"/>
    </row>
    <row r="13201" spans="6:6" outlineLevel="1">
      <c r="F13201"/>
    </row>
    <row r="13202" spans="6:6" outlineLevel="1">
      <c r="F13202"/>
    </row>
    <row r="13203" spans="6:6" outlineLevel="1">
      <c r="F13203"/>
    </row>
    <row r="13204" spans="6:6" outlineLevel="1">
      <c r="F13204"/>
    </row>
    <row r="13205" spans="6:6">
      <c r="F13205"/>
    </row>
    <row r="13206" spans="6:6" outlineLevel="1">
      <c r="F13206"/>
    </row>
    <row r="13207" spans="6:6" outlineLevel="1">
      <c r="F13207"/>
    </row>
    <row r="13208" spans="6:6" outlineLevel="1">
      <c r="F13208"/>
    </row>
    <row r="13209" spans="6:6" outlineLevel="1">
      <c r="F13209"/>
    </row>
    <row r="13210" spans="6:6" outlineLevel="1">
      <c r="F13210"/>
    </row>
    <row r="13211" spans="6:6" outlineLevel="1">
      <c r="F13211"/>
    </row>
    <row r="13212" spans="6:6" outlineLevel="1">
      <c r="F13212"/>
    </row>
    <row r="13213" spans="6:6" outlineLevel="1">
      <c r="F13213"/>
    </row>
    <row r="13214" spans="6:6" outlineLevel="1">
      <c r="F13214"/>
    </row>
    <row r="13215" spans="6:6" outlineLevel="1">
      <c r="F13215"/>
    </row>
    <row r="13216" spans="6:6">
      <c r="F13216"/>
    </row>
    <row r="13217" spans="6:6" outlineLevel="1">
      <c r="F13217"/>
    </row>
    <row r="13218" spans="6:6" outlineLevel="1">
      <c r="F13218"/>
    </row>
    <row r="13219" spans="6:6" outlineLevel="1">
      <c r="F13219"/>
    </row>
    <row r="13220" spans="6:6" outlineLevel="1">
      <c r="F13220"/>
    </row>
    <row r="13221" spans="6:6" outlineLevel="1">
      <c r="F13221"/>
    </row>
    <row r="13222" spans="6:6">
      <c r="F13222"/>
    </row>
    <row r="13223" spans="6:6" outlineLevel="1">
      <c r="F13223"/>
    </row>
    <row r="13224" spans="6:6" outlineLevel="1">
      <c r="F13224"/>
    </row>
    <row r="13225" spans="6:6" outlineLevel="1">
      <c r="F13225"/>
    </row>
    <row r="13226" spans="6:6" outlineLevel="1">
      <c r="F13226"/>
    </row>
    <row r="13227" spans="6:6" outlineLevel="1">
      <c r="F13227"/>
    </row>
    <row r="13228" spans="6:6" outlineLevel="1">
      <c r="F13228"/>
    </row>
    <row r="13229" spans="6:6" outlineLevel="1">
      <c r="F13229"/>
    </row>
    <row r="13230" spans="6:6" outlineLevel="1">
      <c r="F13230"/>
    </row>
    <row r="13231" spans="6:6" outlineLevel="1">
      <c r="F13231"/>
    </row>
    <row r="13232" spans="6:6" outlineLevel="1">
      <c r="F13232"/>
    </row>
    <row r="13233" spans="6:6" outlineLevel="1">
      <c r="F13233"/>
    </row>
    <row r="13234" spans="6:6" outlineLevel="1">
      <c r="F13234"/>
    </row>
    <row r="13235" spans="6:6" outlineLevel="1">
      <c r="F13235"/>
    </row>
    <row r="13236" spans="6:6" outlineLevel="1">
      <c r="F13236"/>
    </row>
    <row r="13237" spans="6:6" outlineLevel="1">
      <c r="F13237"/>
    </row>
    <row r="13238" spans="6:6" outlineLevel="1">
      <c r="F13238"/>
    </row>
    <row r="13239" spans="6:6">
      <c r="F13239"/>
    </row>
    <row r="13240" spans="6:6" outlineLevel="1">
      <c r="F13240"/>
    </row>
    <row r="13241" spans="6:6" outlineLevel="1">
      <c r="F13241"/>
    </row>
    <row r="13242" spans="6:6" outlineLevel="1">
      <c r="F13242"/>
    </row>
    <row r="13243" spans="6:6" outlineLevel="1">
      <c r="F13243"/>
    </row>
    <row r="13244" spans="6:6" outlineLevel="1">
      <c r="F13244"/>
    </row>
    <row r="13245" spans="6:6" outlineLevel="1">
      <c r="F13245"/>
    </row>
    <row r="13246" spans="6:6" outlineLevel="1">
      <c r="F13246"/>
    </row>
    <row r="13247" spans="6:6" outlineLevel="1">
      <c r="F13247"/>
    </row>
    <row r="13248" spans="6:6" outlineLevel="1">
      <c r="F13248"/>
    </row>
    <row r="13249" spans="6:6" outlineLevel="1">
      <c r="F13249"/>
    </row>
    <row r="13250" spans="6:6" outlineLevel="1">
      <c r="F13250"/>
    </row>
    <row r="13251" spans="6:6" outlineLevel="1">
      <c r="F13251"/>
    </row>
    <row r="13252" spans="6:6">
      <c r="F13252"/>
    </row>
    <row r="13253" spans="6:6" outlineLevel="1">
      <c r="F13253"/>
    </row>
    <row r="13254" spans="6:6" outlineLevel="1">
      <c r="F13254"/>
    </row>
    <row r="13255" spans="6:6" outlineLevel="1">
      <c r="F13255"/>
    </row>
    <row r="13256" spans="6:6" outlineLevel="1">
      <c r="F13256"/>
    </row>
    <row r="13257" spans="6:6" outlineLevel="1">
      <c r="F13257"/>
    </row>
    <row r="13258" spans="6:6" outlineLevel="1">
      <c r="F13258"/>
    </row>
    <row r="13259" spans="6:6" outlineLevel="1">
      <c r="F13259"/>
    </row>
    <row r="13260" spans="6:6" outlineLevel="1">
      <c r="F13260"/>
    </row>
    <row r="13261" spans="6:6" outlineLevel="1">
      <c r="F13261"/>
    </row>
    <row r="13262" spans="6:6" outlineLevel="1">
      <c r="F13262"/>
    </row>
    <row r="13263" spans="6:6" outlineLevel="1">
      <c r="F13263"/>
    </row>
    <row r="13264" spans="6:6" outlineLevel="1">
      <c r="F13264"/>
    </row>
    <row r="13265" spans="6:6" outlineLevel="1">
      <c r="F13265"/>
    </row>
    <row r="13266" spans="6:6" outlineLevel="1">
      <c r="F13266"/>
    </row>
    <row r="13267" spans="6:6" outlineLevel="1">
      <c r="F13267"/>
    </row>
    <row r="13268" spans="6:6" outlineLevel="1">
      <c r="F13268"/>
    </row>
    <row r="13269" spans="6:6" outlineLevel="1">
      <c r="F13269"/>
    </row>
    <row r="13270" spans="6:6" outlineLevel="1">
      <c r="F13270"/>
    </row>
    <row r="13271" spans="6:6" outlineLevel="1">
      <c r="F13271"/>
    </row>
    <row r="13272" spans="6:6" outlineLevel="1">
      <c r="F13272"/>
    </row>
    <row r="13273" spans="6:6" outlineLevel="1">
      <c r="F13273"/>
    </row>
    <row r="13274" spans="6:6" outlineLevel="1">
      <c r="F13274"/>
    </row>
    <row r="13275" spans="6:6" outlineLevel="1">
      <c r="F13275"/>
    </row>
    <row r="13276" spans="6:6">
      <c r="F13276"/>
    </row>
    <row r="13277" spans="6:6" outlineLevel="1">
      <c r="F13277"/>
    </row>
    <row r="13278" spans="6:6" outlineLevel="1">
      <c r="F13278"/>
    </row>
    <row r="13279" spans="6:6" outlineLevel="1">
      <c r="F13279"/>
    </row>
    <row r="13280" spans="6:6" outlineLevel="1">
      <c r="F13280"/>
    </row>
    <row r="13281" spans="6:6" outlineLevel="1">
      <c r="F13281"/>
    </row>
    <row r="13282" spans="6:6" outlineLevel="1">
      <c r="F13282"/>
    </row>
    <row r="13283" spans="6:6" outlineLevel="1">
      <c r="F13283"/>
    </row>
    <row r="13284" spans="6:6" outlineLevel="1">
      <c r="F13284"/>
    </row>
    <row r="13285" spans="6:6" outlineLevel="1">
      <c r="F13285"/>
    </row>
    <row r="13286" spans="6:6" outlineLevel="1">
      <c r="F13286"/>
    </row>
    <row r="13287" spans="6:6" outlineLevel="1">
      <c r="F13287"/>
    </row>
    <row r="13288" spans="6:6" outlineLevel="1">
      <c r="F13288"/>
    </row>
    <row r="13289" spans="6:6" outlineLevel="1">
      <c r="F13289"/>
    </row>
    <row r="13290" spans="6:6" outlineLevel="1">
      <c r="F13290"/>
    </row>
    <row r="13291" spans="6:6" outlineLevel="1">
      <c r="F13291"/>
    </row>
    <row r="13292" spans="6:6" outlineLevel="1">
      <c r="F13292"/>
    </row>
    <row r="13293" spans="6:6" outlineLevel="1">
      <c r="F13293"/>
    </row>
    <row r="13294" spans="6:6" outlineLevel="1">
      <c r="F13294"/>
    </row>
    <row r="13295" spans="6:6" outlineLevel="1">
      <c r="F13295"/>
    </row>
    <row r="13296" spans="6:6" outlineLevel="1">
      <c r="F13296"/>
    </row>
    <row r="13297" spans="6:6" outlineLevel="1">
      <c r="F13297"/>
    </row>
    <row r="13298" spans="6:6" outlineLevel="1">
      <c r="F13298"/>
    </row>
    <row r="13299" spans="6:6" outlineLevel="1">
      <c r="F13299"/>
    </row>
    <row r="13300" spans="6:6" outlineLevel="1">
      <c r="F13300"/>
    </row>
    <row r="13301" spans="6:6" outlineLevel="1">
      <c r="F13301"/>
    </row>
    <row r="13302" spans="6:6" outlineLevel="1">
      <c r="F13302"/>
    </row>
    <row r="13303" spans="6:6" outlineLevel="1">
      <c r="F13303"/>
    </row>
    <row r="13304" spans="6:6" outlineLevel="1">
      <c r="F13304"/>
    </row>
    <row r="13305" spans="6:6" outlineLevel="1">
      <c r="F13305"/>
    </row>
    <row r="13306" spans="6:6" outlineLevel="1">
      <c r="F13306"/>
    </row>
    <row r="13307" spans="6:6" outlineLevel="1">
      <c r="F13307"/>
    </row>
    <row r="13308" spans="6:6">
      <c r="F13308"/>
    </row>
    <row r="13309" spans="6:6" outlineLevel="1">
      <c r="F13309"/>
    </row>
    <row r="13310" spans="6:6">
      <c r="F13310"/>
    </row>
    <row r="13311" spans="6:6" outlineLevel="1">
      <c r="F13311"/>
    </row>
    <row r="13312" spans="6:6" outlineLevel="1">
      <c r="F13312"/>
    </row>
    <row r="13313" spans="6:6" outlineLevel="1">
      <c r="F13313"/>
    </row>
    <row r="13314" spans="6:6" outlineLevel="1">
      <c r="F13314"/>
    </row>
    <row r="13315" spans="6:6" outlineLevel="1">
      <c r="F13315"/>
    </row>
    <row r="13316" spans="6:6" outlineLevel="1">
      <c r="F13316"/>
    </row>
    <row r="13317" spans="6:6" outlineLevel="1">
      <c r="F13317"/>
    </row>
    <row r="13318" spans="6:6">
      <c r="F13318"/>
    </row>
    <row r="13319" spans="6:6" outlineLevel="1">
      <c r="F13319"/>
    </row>
    <row r="13320" spans="6:6" outlineLevel="1">
      <c r="F13320"/>
    </row>
    <row r="13321" spans="6:6" outlineLevel="1">
      <c r="F13321"/>
    </row>
    <row r="13322" spans="6:6" outlineLevel="1">
      <c r="F13322"/>
    </row>
    <row r="13323" spans="6:6" outlineLevel="1">
      <c r="F13323"/>
    </row>
    <row r="13324" spans="6:6" outlineLevel="1">
      <c r="F13324"/>
    </row>
    <row r="13325" spans="6:6" outlineLevel="1">
      <c r="F13325"/>
    </row>
    <row r="13326" spans="6:6" outlineLevel="1">
      <c r="F13326"/>
    </row>
    <row r="13327" spans="6:6" outlineLevel="1">
      <c r="F13327"/>
    </row>
    <row r="13328" spans="6:6" outlineLevel="1">
      <c r="F13328"/>
    </row>
    <row r="13329" spans="6:6" outlineLevel="1">
      <c r="F13329"/>
    </row>
    <row r="13330" spans="6:6" outlineLevel="1">
      <c r="F13330"/>
    </row>
    <row r="13331" spans="6:6">
      <c r="F13331"/>
    </row>
    <row r="13332" spans="6:6" outlineLevel="1">
      <c r="F13332"/>
    </row>
    <row r="13333" spans="6:6" outlineLevel="1">
      <c r="F13333"/>
    </row>
    <row r="13334" spans="6:6" outlineLevel="1">
      <c r="F13334"/>
    </row>
    <row r="13335" spans="6:6" outlineLevel="1">
      <c r="F13335"/>
    </row>
    <row r="13336" spans="6:6" outlineLevel="1">
      <c r="F13336"/>
    </row>
    <row r="13337" spans="6:6" outlineLevel="1">
      <c r="F13337"/>
    </row>
    <row r="13338" spans="6:6" outlineLevel="1">
      <c r="F13338"/>
    </row>
    <row r="13339" spans="6:6" outlineLevel="1">
      <c r="F13339"/>
    </row>
    <row r="13340" spans="6:6" outlineLevel="1">
      <c r="F13340"/>
    </row>
    <row r="13341" spans="6:6" outlineLevel="1">
      <c r="F13341"/>
    </row>
    <row r="13342" spans="6:6" outlineLevel="1">
      <c r="F13342"/>
    </row>
    <row r="13343" spans="6:6" outlineLevel="1">
      <c r="F13343"/>
    </row>
    <row r="13344" spans="6:6" outlineLevel="1">
      <c r="F13344"/>
    </row>
    <row r="13345" spans="6:6">
      <c r="F13345"/>
    </row>
    <row r="13346" spans="6:6" outlineLevel="1">
      <c r="F13346"/>
    </row>
    <row r="13347" spans="6:6" outlineLevel="1">
      <c r="F13347"/>
    </row>
    <row r="13348" spans="6:6" outlineLevel="1">
      <c r="F13348"/>
    </row>
    <row r="13349" spans="6:6" outlineLevel="1">
      <c r="F13349"/>
    </row>
    <row r="13350" spans="6:6" outlineLevel="1">
      <c r="F13350"/>
    </row>
    <row r="13351" spans="6:6" outlineLevel="1">
      <c r="F13351"/>
    </row>
    <row r="13352" spans="6:6" outlineLevel="1">
      <c r="F13352"/>
    </row>
    <row r="13353" spans="6:6" outlineLevel="1">
      <c r="F13353"/>
    </row>
    <row r="13354" spans="6:6" outlineLevel="1">
      <c r="F13354"/>
    </row>
    <row r="13355" spans="6:6" outlineLevel="1">
      <c r="F13355"/>
    </row>
    <row r="13356" spans="6:6" outlineLevel="1">
      <c r="F13356"/>
    </row>
    <row r="13357" spans="6:6">
      <c r="F13357"/>
    </row>
    <row r="13358" spans="6:6" outlineLevel="1">
      <c r="F13358"/>
    </row>
    <row r="13359" spans="6:6" outlineLevel="1">
      <c r="F13359"/>
    </row>
    <row r="13360" spans="6:6" outlineLevel="1">
      <c r="F13360"/>
    </row>
    <row r="13361" spans="6:6" outlineLevel="1">
      <c r="F13361"/>
    </row>
    <row r="13362" spans="6:6" outlineLevel="1">
      <c r="F13362"/>
    </row>
    <row r="13363" spans="6:6" outlineLevel="1">
      <c r="F13363"/>
    </row>
    <row r="13364" spans="6:6" outlineLevel="1">
      <c r="F13364"/>
    </row>
    <row r="13365" spans="6:6" outlineLevel="1">
      <c r="F13365"/>
    </row>
    <row r="13366" spans="6:6" outlineLevel="1">
      <c r="F13366"/>
    </row>
    <row r="13367" spans="6:6" outlineLevel="1">
      <c r="F13367"/>
    </row>
    <row r="13368" spans="6:6" outlineLevel="1">
      <c r="F13368"/>
    </row>
    <row r="13369" spans="6:6" outlineLevel="1">
      <c r="F13369"/>
    </row>
    <row r="13370" spans="6:6" outlineLevel="1">
      <c r="F13370"/>
    </row>
    <row r="13371" spans="6:6" outlineLevel="1">
      <c r="F13371"/>
    </row>
    <row r="13372" spans="6:6" outlineLevel="1">
      <c r="F13372"/>
    </row>
    <row r="13373" spans="6:6" outlineLevel="1">
      <c r="F13373"/>
    </row>
    <row r="13374" spans="6:6" outlineLevel="1">
      <c r="F13374"/>
    </row>
    <row r="13375" spans="6:6">
      <c r="F13375"/>
    </row>
    <row r="13376" spans="6:6" outlineLevel="1">
      <c r="F13376"/>
    </row>
    <row r="13377" spans="6:6" outlineLevel="1">
      <c r="F13377"/>
    </row>
    <row r="13378" spans="6:6" outlineLevel="1">
      <c r="F13378"/>
    </row>
    <row r="13379" spans="6:6" outlineLevel="1">
      <c r="F13379"/>
    </row>
    <row r="13380" spans="6:6">
      <c r="F13380"/>
    </row>
    <row r="13381" spans="6:6" outlineLevel="1">
      <c r="F13381"/>
    </row>
    <row r="13382" spans="6:6" outlineLevel="1">
      <c r="F13382"/>
    </row>
    <row r="13383" spans="6:6" outlineLevel="1">
      <c r="F13383"/>
    </row>
    <row r="13384" spans="6:6" outlineLevel="1">
      <c r="F13384"/>
    </row>
    <row r="13385" spans="6:6" outlineLevel="1">
      <c r="F13385"/>
    </row>
    <row r="13386" spans="6:6" outlineLevel="1">
      <c r="F13386"/>
    </row>
    <row r="13387" spans="6:6" outlineLevel="1">
      <c r="F13387"/>
    </row>
    <row r="13388" spans="6:6" outlineLevel="1">
      <c r="F13388"/>
    </row>
    <row r="13389" spans="6:6">
      <c r="F13389"/>
    </row>
    <row r="13390" spans="6:6" outlineLevel="1">
      <c r="F13390"/>
    </row>
    <row r="13391" spans="6:6" outlineLevel="1">
      <c r="F13391"/>
    </row>
    <row r="13392" spans="6:6" outlineLevel="1">
      <c r="F13392"/>
    </row>
    <row r="13393" spans="6:6" outlineLevel="1">
      <c r="F13393"/>
    </row>
    <row r="13394" spans="6:6" outlineLevel="1">
      <c r="F13394"/>
    </row>
    <row r="13395" spans="6:6" outlineLevel="1">
      <c r="F13395"/>
    </row>
    <row r="13396" spans="6:6" outlineLevel="1">
      <c r="F13396"/>
    </row>
    <row r="13397" spans="6:6">
      <c r="F13397"/>
    </row>
    <row r="13398" spans="6:6" outlineLevel="1">
      <c r="F13398"/>
    </row>
    <row r="13399" spans="6:6" outlineLevel="1">
      <c r="F13399"/>
    </row>
    <row r="13400" spans="6:6" outlineLevel="1">
      <c r="F13400"/>
    </row>
    <row r="13401" spans="6:6" outlineLevel="1">
      <c r="F13401"/>
    </row>
    <row r="13402" spans="6:6" outlineLevel="1">
      <c r="F13402"/>
    </row>
    <row r="13403" spans="6:6" outlineLevel="1">
      <c r="F13403"/>
    </row>
    <row r="13404" spans="6:6" outlineLevel="1">
      <c r="F13404"/>
    </row>
    <row r="13405" spans="6:6" outlineLevel="1">
      <c r="F13405"/>
    </row>
    <row r="13406" spans="6:6" outlineLevel="1">
      <c r="F13406"/>
    </row>
    <row r="13407" spans="6:6" outlineLevel="1">
      <c r="F13407"/>
    </row>
    <row r="13408" spans="6:6" outlineLevel="1">
      <c r="F13408"/>
    </row>
    <row r="13409" spans="6:6" outlineLevel="1">
      <c r="F13409"/>
    </row>
    <row r="13410" spans="6:6" outlineLevel="1">
      <c r="F13410"/>
    </row>
    <row r="13411" spans="6:6" outlineLevel="1">
      <c r="F13411"/>
    </row>
    <row r="13412" spans="6:6" outlineLevel="1">
      <c r="F13412"/>
    </row>
    <row r="13413" spans="6:6" outlineLevel="1">
      <c r="F13413"/>
    </row>
    <row r="13414" spans="6:6" outlineLevel="1">
      <c r="F13414"/>
    </row>
    <row r="13415" spans="6:6" outlineLevel="1">
      <c r="F13415"/>
    </row>
    <row r="13416" spans="6:6" outlineLevel="1">
      <c r="F13416"/>
    </row>
    <row r="13417" spans="6:6" outlineLevel="1">
      <c r="F13417"/>
    </row>
    <row r="13418" spans="6:6" outlineLevel="1">
      <c r="F13418"/>
    </row>
    <row r="13419" spans="6:6" outlineLevel="1">
      <c r="F13419"/>
    </row>
    <row r="13420" spans="6:6" outlineLevel="1">
      <c r="F13420"/>
    </row>
    <row r="13421" spans="6:6" outlineLevel="1">
      <c r="F13421"/>
    </row>
    <row r="13422" spans="6:6" outlineLevel="1">
      <c r="F13422"/>
    </row>
    <row r="13423" spans="6:6" outlineLevel="1">
      <c r="F13423"/>
    </row>
    <row r="13424" spans="6:6" outlineLevel="1">
      <c r="F13424"/>
    </row>
    <row r="13425" spans="6:6" outlineLevel="1">
      <c r="F13425"/>
    </row>
    <row r="13426" spans="6:6" outlineLevel="1">
      <c r="F13426"/>
    </row>
    <row r="13427" spans="6:6" outlineLevel="1">
      <c r="F13427"/>
    </row>
    <row r="13428" spans="6:6" outlineLevel="1">
      <c r="F13428"/>
    </row>
    <row r="13429" spans="6:6">
      <c r="F13429"/>
    </row>
    <row r="13430" spans="6:6" outlineLevel="1">
      <c r="F13430"/>
    </row>
    <row r="13431" spans="6:6" outlineLevel="1">
      <c r="F13431"/>
    </row>
    <row r="13432" spans="6:6" outlineLevel="1">
      <c r="F13432"/>
    </row>
    <row r="13433" spans="6:6" outlineLevel="1">
      <c r="F13433"/>
    </row>
    <row r="13434" spans="6:6" outlineLevel="1">
      <c r="F13434"/>
    </row>
    <row r="13435" spans="6:6" outlineLevel="1">
      <c r="F13435"/>
    </row>
    <row r="13436" spans="6:6">
      <c r="F13436"/>
    </row>
    <row r="13437" spans="6:6" outlineLevel="1">
      <c r="F13437"/>
    </row>
    <row r="13438" spans="6:6" outlineLevel="1">
      <c r="F13438"/>
    </row>
    <row r="13439" spans="6:6" outlineLevel="1">
      <c r="F13439"/>
    </row>
    <row r="13440" spans="6:6" outlineLevel="1">
      <c r="F13440"/>
    </row>
    <row r="13441" spans="6:6" outlineLevel="1">
      <c r="F13441"/>
    </row>
    <row r="13442" spans="6:6" outlineLevel="1">
      <c r="F13442"/>
    </row>
    <row r="13443" spans="6:6" outlineLevel="1">
      <c r="F13443"/>
    </row>
    <row r="13444" spans="6:6" outlineLevel="1">
      <c r="F13444"/>
    </row>
    <row r="13445" spans="6:6" outlineLevel="1">
      <c r="F13445"/>
    </row>
    <row r="13446" spans="6:6" outlineLevel="1">
      <c r="F13446"/>
    </row>
    <row r="13447" spans="6:6" outlineLevel="1">
      <c r="F13447"/>
    </row>
    <row r="13448" spans="6:6" outlineLevel="1">
      <c r="F13448"/>
    </row>
    <row r="13449" spans="6:6" outlineLevel="1">
      <c r="F13449"/>
    </row>
    <row r="13450" spans="6:6" outlineLevel="1">
      <c r="F13450"/>
    </row>
    <row r="13451" spans="6:6">
      <c r="F13451"/>
    </row>
    <row r="13452" spans="6:6" outlineLevel="1">
      <c r="F13452"/>
    </row>
    <row r="13453" spans="6:6">
      <c r="F13453"/>
    </row>
    <row r="13454" spans="6:6" outlineLevel="1">
      <c r="F13454"/>
    </row>
    <row r="13455" spans="6:6" outlineLevel="1">
      <c r="F13455"/>
    </row>
    <row r="13456" spans="6:6" outlineLevel="1">
      <c r="F13456"/>
    </row>
    <row r="13457" spans="6:6">
      <c r="F13457"/>
    </row>
    <row r="13458" spans="6:6" outlineLevel="1">
      <c r="F13458"/>
    </row>
    <row r="13459" spans="6:6" outlineLevel="1">
      <c r="F13459"/>
    </row>
    <row r="13460" spans="6:6">
      <c r="F13460"/>
    </row>
    <row r="13461" spans="6:6" outlineLevel="1">
      <c r="F13461"/>
    </row>
    <row r="13462" spans="6:6" outlineLevel="1">
      <c r="F13462"/>
    </row>
    <row r="13463" spans="6:6" outlineLevel="1">
      <c r="F13463"/>
    </row>
    <row r="13464" spans="6:6" outlineLevel="1">
      <c r="F13464"/>
    </row>
    <row r="13465" spans="6:6" outlineLevel="1">
      <c r="F13465"/>
    </row>
    <row r="13466" spans="6:6" outlineLevel="1">
      <c r="F13466"/>
    </row>
    <row r="13467" spans="6:6" outlineLevel="1">
      <c r="F13467"/>
    </row>
    <row r="13468" spans="6:6" outlineLevel="1">
      <c r="F13468"/>
    </row>
    <row r="13469" spans="6:6" outlineLevel="1">
      <c r="F13469"/>
    </row>
    <row r="13470" spans="6:6" outlineLevel="1">
      <c r="F13470"/>
    </row>
    <row r="13471" spans="6:6" outlineLevel="1">
      <c r="F13471"/>
    </row>
    <row r="13472" spans="6:6" outlineLevel="1">
      <c r="F13472"/>
    </row>
    <row r="13473" spans="6:6" outlineLevel="1">
      <c r="F13473"/>
    </row>
    <row r="13474" spans="6:6" outlineLevel="1">
      <c r="F13474"/>
    </row>
    <row r="13475" spans="6:6" outlineLevel="1">
      <c r="F13475"/>
    </row>
    <row r="13476" spans="6:6" outlineLevel="1">
      <c r="F13476"/>
    </row>
    <row r="13477" spans="6:6" outlineLevel="1">
      <c r="F13477"/>
    </row>
    <row r="13478" spans="6:6" outlineLevel="1">
      <c r="F13478"/>
    </row>
    <row r="13479" spans="6:6" outlineLevel="1">
      <c r="F13479"/>
    </row>
    <row r="13480" spans="6:6" outlineLevel="1">
      <c r="F13480"/>
    </row>
    <row r="13481" spans="6:6" outlineLevel="1">
      <c r="F13481"/>
    </row>
    <row r="13482" spans="6:6" outlineLevel="1">
      <c r="F13482"/>
    </row>
    <row r="13483" spans="6:6" outlineLevel="1">
      <c r="F13483"/>
    </row>
    <row r="13484" spans="6:6" outlineLevel="1">
      <c r="F13484"/>
    </row>
    <row r="13485" spans="6:6" outlineLevel="1">
      <c r="F13485"/>
    </row>
    <row r="13486" spans="6:6" outlineLevel="1">
      <c r="F13486"/>
    </row>
    <row r="13487" spans="6:6" outlineLevel="1">
      <c r="F13487"/>
    </row>
    <row r="13488" spans="6:6" outlineLevel="1">
      <c r="F13488"/>
    </row>
    <row r="13489" spans="6:6" outlineLevel="1">
      <c r="F13489"/>
    </row>
    <row r="13490" spans="6:6" outlineLevel="1">
      <c r="F13490"/>
    </row>
    <row r="13491" spans="6:6" outlineLevel="1">
      <c r="F13491"/>
    </row>
    <row r="13492" spans="6:6" outlineLevel="1">
      <c r="F13492"/>
    </row>
    <row r="13493" spans="6:6" outlineLevel="1">
      <c r="F13493"/>
    </row>
    <row r="13494" spans="6:6" outlineLevel="1">
      <c r="F13494"/>
    </row>
    <row r="13495" spans="6:6" outlineLevel="1">
      <c r="F13495"/>
    </row>
    <row r="13496" spans="6:6" outlineLevel="1">
      <c r="F13496"/>
    </row>
    <row r="13497" spans="6:6" outlineLevel="1">
      <c r="F13497"/>
    </row>
    <row r="13498" spans="6:6" outlineLevel="1">
      <c r="F13498"/>
    </row>
    <row r="13499" spans="6:6">
      <c r="F13499"/>
    </row>
    <row r="13500" spans="6:6" outlineLevel="1">
      <c r="F13500"/>
    </row>
    <row r="13501" spans="6:6" outlineLevel="1">
      <c r="F13501"/>
    </row>
    <row r="13502" spans="6:6" outlineLevel="1">
      <c r="F13502"/>
    </row>
    <row r="13503" spans="6:6" outlineLevel="1">
      <c r="F13503"/>
    </row>
    <row r="13504" spans="6:6" outlineLevel="1">
      <c r="F13504"/>
    </row>
    <row r="13505" spans="6:6" outlineLevel="1">
      <c r="F13505"/>
    </row>
    <row r="13506" spans="6:6" outlineLevel="1">
      <c r="F13506"/>
    </row>
    <row r="13507" spans="6:6">
      <c r="F13507"/>
    </row>
    <row r="13508" spans="6:6" outlineLevel="1">
      <c r="F13508"/>
    </row>
    <row r="13509" spans="6:6" outlineLevel="1">
      <c r="F13509"/>
    </row>
    <row r="13510" spans="6:6" outlineLevel="1">
      <c r="F13510"/>
    </row>
    <row r="13511" spans="6:6">
      <c r="F13511"/>
    </row>
    <row r="13512" spans="6:6" outlineLevel="1">
      <c r="F13512"/>
    </row>
    <row r="13513" spans="6:6" outlineLevel="1">
      <c r="F13513"/>
    </row>
    <row r="13514" spans="6:6" outlineLevel="1">
      <c r="F13514"/>
    </row>
    <row r="13515" spans="6:6" outlineLevel="1">
      <c r="F13515"/>
    </row>
    <row r="13516" spans="6:6" outlineLevel="1">
      <c r="F13516"/>
    </row>
    <row r="13517" spans="6:6">
      <c r="F13517"/>
    </row>
    <row r="13518" spans="6:6" outlineLevel="1">
      <c r="F13518"/>
    </row>
    <row r="13519" spans="6:6" outlineLevel="1">
      <c r="F13519"/>
    </row>
    <row r="13520" spans="6:6" outlineLevel="1">
      <c r="F13520"/>
    </row>
    <row r="13521" spans="6:6">
      <c r="F13521"/>
    </row>
    <row r="13522" spans="6:6" outlineLevel="1">
      <c r="F13522"/>
    </row>
    <row r="13523" spans="6:6" outlineLevel="1">
      <c r="F13523"/>
    </row>
    <row r="13524" spans="6:6" outlineLevel="1">
      <c r="F13524"/>
    </row>
    <row r="13525" spans="6:6" outlineLevel="1">
      <c r="F13525"/>
    </row>
    <row r="13526" spans="6:6" outlineLevel="1">
      <c r="F13526"/>
    </row>
    <row r="13527" spans="6:6" outlineLevel="1">
      <c r="F13527"/>
    </row>
    <row r="13528" spans="6:6" outlineLevel="1">
      <c r="F13528"/>
    </row>
    <row r="13529" spans="6:6" outlineLevel="1">
      <c r="F13529"/>
    </row>
    <row r="13530" spans="6:6" outlineLevel="1">
      <c r="F13530"/>
    </row>
    <row r="13531" spans="6:6" outlineLevel="1">
      <c r="F13531"/>
    </row>
    <row r="13532" spans="6:6" outlineLevel="1">
      <c r="F13532"/>
    </row>
    <row r="13533" spans="6:6" outlineLevel="1">
      <c r="F13533"/>
    </row>
    <row r="13534" spans="6:6" outlineLevel="1">
      <c r="F13534"/>
    </row>
    <row r="13535" spans="6:6" outlineLevel="1">
      <c r="F13535"/>
    </row>
    <row r="13536" spans="6:6" outlineLevel="1">
      <c r="F13536"/>
    </row>
    <row r="13537" spans="6:6" outlineLevel="1">
      <c r="F13537"/>
    </row>
    <row r="13538" spans="6:6" outlineLevel="1">
      <c r="F13538"/>
    </row>
    <row r="13539" spans="6:6" outlineLevel="1">
      <c r="F13539"/>
    </row>
    <row r="13540" spans="6:6" outlineLevel="1">
      <c r="F13540"/>
    </row>
    <row r="13541" spans="6:6" outlineLevel="1">
      <c r="F13541"/>
    </row>
    <row r="13542" spans="6:6" outlineLevel="1">
      <c r="F13542"/>
    </row>
    <row r="13543" spans="6:6" outlineLevel="1">
      <c r="F13543"/>
    </row>
    <row r="13544" spans="6:6" outlineLevel="1">
      <c r="F13544"/>
    </row>
    <row r="13545" spans="6:6" outlineLevel="1">
      <c r="F13545"/>
    </row>
    <row r="13546" spans="6:6" outlineLevel="1">
      <c r="F13546"/>
    </row>
    <row r="13547" spans="6:6" outlineLevel="1">
      <c r="F13547"/>
    </row>
    <row r="13548" spans="6:6" outlineLevel="1">
      <c r="F13548"/>
    </row>
    <row r="13549" spans="6:6" outlineLevel="1">
      <c r="F13549"/>
    </row>
    <row r="13550" spans="6:6" outlineLevel="1">
      <c r="F13550"/>
    </row>
    <row r="13551" spans="6:6" outlineLevel="1">
      <c r="F13551"/>
    </row>
    <row r="13552" spans="6:6" outlineLevel="1">
      <c r="F13552"/>
    </row>
    <row r="13553" spans="6:6" outlineLevel="1">
      <c r="F13553"/>
    </row>
    <row r="13554" spans="6:6" outlineLevel="1">
      <c r="F13554"/>
    </row>
    <row r="13555" spans="6:6" outlineLevel="1">
      <c r="F13555"/>
    </row>
    <row r="13556" spans="6:6" outlineLevel="1">
      <c r="F13556"/>
    </row>
    <row r="13557" spans="6:6" outlineLevel="1">
      <c r="F13557"/>
    </row>
    <row r="13558" spans="6:6" outlineLevel="1">
      <c r="F13558"/>
    </row>
    <row r="13559" spans="6:6" outlineLevel="1">
      <c r="F13559"/>
    </row>
    <row r="13560" spans="6:6" outlineLevel="1">
      <c r="F13560"/>
    </row>
    <row r="13561" spans="6:6" outlineLevel="1">
      <c r="F13561"/>
    </row>
    <row r="13562" spans="6:6" outlineLevel="1">
      <c r="F13562"/>
    </row>
    <row r="13563" spans="6:6">
      <c r="F13563"/>
    </row>
    <row r="13564" spans="6:6" outlineLevel="1">
      <c r="F13564"/>
    </row>
    <row r="13565" spans="6:6" outlineLevel="1">
      <c r="F13565"/>
    </row>
    <row r="13566" spans="6:6" outlineLevel="1">
      <c r="F13566"/>
    </row>
    <row r="13567" spans="6:6" outlineLevel="1">
      <c r="F13567"/>
    </row>
    <row r="13568" spans="6:6" outlineLevel="1">
      <c r="F13568"/>
    </row>
    <row r="13569" spans="6:6" outlineLevel="1">
      <c r="F13569"/>
    </row>
    <row r="13570" spans="6:6" outlineLevel="1">
      <c r="F13570"/>
    </row>
    <row r="13571" spans="6:6" outlineLevel="1">
      <c r="F13571"/>
    </row>
    <row r="13572" spans="6:6" outlineLevel="1">
      <c r="F13572"/>
    </row>
    <row r="13573" spans="6:6">
      <c r="F13573"/>
    </row>
    <row r="13574" spans="6:6" outlineLevel="1">
      <c r="F13574"/>
    </row>
    <row r="13575" spans="6:6" outlineLevel="1">
      <c r="F13575"/>
    </row>
    <row r="13576" spans="6:6" outlineLevel="1">
      <c r="F13576"/>
    </row>
    <row r="13577" spans="6:6" outlineLevel="1">
      <c r="F13577"/>
    </row>
    <row r="13578" spans="6:6" outlineLevel="1">
      <c r="F13578"/>
    </row>
    <row r="13579" spans="6:6" outlineLevel="1">
      <c r="F13579"/>
    </row>
    <row r="13580" spans="6:6" outlineLevel="1">
      <c r="F13580"/>
    </row>
    <row r="13581" spans="6:6" outlineLevel="1">
      <c r="F13581"/>
    </row>
    <row r="13582" spans="6:6" outlineLevel="1">
      <c r="F13582"/>
    </row>
    <row r="13583" spans="6:6" outlineLevel="1">
      <c r="F13583"/>
    </row>
    <row r="13584" spans="6:6" outlineLevel="1">
      <c r="F13584"/>
    </row>
    <row r="13585" spans="6:6" outlineLevel="1">
      <c r="F13585"/>
    </row>
    <row r="13586" spans="6:6" outlineLevel="1">
      <c r="F13586"/>
    </row>
    <row r="13587" spans="6:6" outlineLevel="1">
      <c r="F13587"/>
    </row>
    <row r="13588" spans="6:6" outlineLevel="1">
      <c r="F13588"/>
    </row>
    <row r="13589" spans="6:6" outlineLevel="1">
      <c r="F13589"/>
    </row>
    <row r="13590" spans="6:6" outlineLevel="1">
      <c r="F13590"/>
    </row>
    <row r="13591" spans="6:6" outlineLevel="1">
      <c r="F13591"/>
    </row>
    <row r="13592" spans="6:6" outlineLevel="1">
      <c r="F13592"/>
    </row>
    <row r="13593" spans="6:6" outlineLevel="1">
      <c r="F13593"/>
    </row>
    <row r="13594" spans="6:6" outlineLevel="1">
      <c r="F13594"/>
    </row>
    <row r="13595" spans="6:6" outlineLevel="1">
      <c r="F13595"/>
    </row>
    <row r="13596" spans="6:6" outlineLevel="1">
      <c r="F13596"/>
    </row>
    <row r="13597" spans="6:6" outlineLevel="1">
      <c r="F13597"/>
    </row>
    <row r="13598" spans="6:6" outlineLevel="1">
      <c r="F13598"/>
    </row>
    <row r="13599" spans="6:6" outlineLevel="1">
      <c r="F13599"/>
    </row>
    <row r="13600" spans="6:6" outlineLevel="1">
      <c r="F13600"/>
    </row>
    <row r="13601" spans="6:6" outlineLevel="1">
      <c r="F13601"/>
    </row>
    <row r="13602" spans="6:6" outlineLevel="1">
      <c r="F13602"/>
    </row>
    <row r="13603" spans="6:6" outlineLevel="1">
      <c r="F13603"/>
    </row>
    <row r="13604" spans="6:6" outlineLevel="1">
      <c r="F13604"/>
    </row>
    <row r="13605" spans="6:6" outlineLevel="1">
      <c r="F13605"/>
    </row>
    <row r="13606" spans="6:6" outlineLevel="1">
      <c r="F13606"/>
    </row>
    <row r="13607" spans="6:6" outlineLevel="1">
      <c r="F13607"/>
    </row>
    <row r="13608" spans="6:6" outlineLevel="1">
      <c r="F13608"/>
    </row>
    <row r="13609" spans="6:6" outlineLevel="1">
      <c r="F13609"/>
    </row>
    <row r="13610" spans="6:6" outlineLevel="1">
      <c r="F13610"/>
    </row>
    <row r="13611" spans="6:6" outlineLevel="1">
      <c r="F13611"/>
    </row>
    <row r="13612" spans="6:6" outlineLevel="1">
      <c r="F13612"/>
    </row>
    <row r="13613" spans="6:6" outlineLevel="1">
      <c r="F13613"/>
    </row>
    <row r="13614" spans="6:6" outlineLevel="1">
      <c r="F13614"/>
    </row>
    <row r="13615" spans="6:6" outlineLevel="1">
      <c r="F13615"/>
    </row>
    <row r="13616" spans="6:6" outlineLevel="1">
      <c r="F13616"/>
    </row>
    <row r="13617" spans="6:6" outlineLevel="1">
      <c r="F13617"/>
    </row>
    <row r="13618" spans="6:6" outlineLevel="1">
      <c r="F13618"/>
    </row>
    <row r="13619" spans="6:6" outlineLevel="1">
      <c r="F13619"/>
    </row>
    <row r="13620" spans="6:6" outlineLevel="1">
      <c r="F13620"/>
    </row>
    <row r="13621" spans="6:6" outlineLevel="1">
      <c r="F13621"/>
    </row>
    <row r="13622" spans="6:6" outlineLevel="1">
      <c r="F13622"/>
    </row>
    <row r="13623" spans="6:6" outlineLevel="1">
      <c r="F13623"/>
    </row>
    <row r="13624" spans="6:6" outlineLevel="1">
      <c r="F13624"/>
    </row>
    <row r="13625" spans="6:6" outlineLevel="1">
      <c r="F13625"/>
    </row>
    <row r="13626" spans="6:6" outlineLevel="1">
      <c r="F13626"/>
    </row>
    <row r="13627" spans="6:6" outlineLevel="1">
      <c r="F13627"/>
    </row>
    <row r="13628" spans="6:6" outlineLevel="1">
      <c r="F13628"/>
    </row>
    <row r="13629" spans="6:6" outlineLevel="1">
      <c r="F13629"/>
    </row>
    <row r="13630" spans="6:6" outlineLevel="1">
      <c r="F13630"/>
    </row>
    <row r="13631" spans="6:6" outlineLevel="1">
      <c r="F13631"/>
    </row>
    <row r="13632" spans="6:6" outlineLevel="1">
      <c r="F13632"/>
    </row>
    <row r="13633" spans="6:6" outlineLevel="1">
      <c r="F13633"/>
    </row>
    <row r="13634" spans="6:6" outlineLevel="1">
      <c r="F13634"/>
    </row>
    <row r="13635" spans="6:6" outlineLevel="1">
      <c r="F13635"/>
    </row>
    <row r="13636" spans="6:6" outlineLevel="1">
      <c r="F13636"/>
    </row>
    <row r="13637" spans="6:6" outlineLevel="1">
      <c r="F13637"/>
    </row>
    <row r="13638" spans="6:6" outlineLevel="1">
      <c r="F13638"/>
    </row>
    <row r="13639" spans="6:6" outlineLevel="1">
      <c r="F13639"/>
    </row>
    <row r="13640" spans="6:6" outlineLevel="1">
      <c r="F13640"/>
    </row>
    <row r="13641" spans="6:6" outlineLevel="1">
      <c r="F13641"/>
    </row>
    <row r="13642" spans="6:6" outlineLevel="1">
      <c r="F13642"/>
    </row>
    <row r="13643" spans="6:6" outlineLevel="1">
      <c r="F13643"/>
    </row>
    <row r="13644" spans="6:6" outlineLevel="1">
      <c r="F13644"/>
    </row>
    <row r="13645" spans="6:6" outlineLevel="1">
      <c r="F13645"/>
    </row>
    <row r="13646" spans="6:6" outlineLevel="1">
      <c r="F13646"/>
    </row>
    <row r="13647" spans="6:6" outlineLevel="1">
      <c r="F13647"/>
    </row>
    <row r="13648" spans="6:6" outlineLevel="1">
      <c r="F13648"/>
    </row>
    <row r="13649" spans="6:6" outlineLevel="1">
      <c r="F13649"/>
    </row>
    <row r="13650" spans="6:6" outlineLevel="1">
      <c r="F13650"/>
    </row>
    <row r="13651" spans="6:6" outlineLevel="1">
      <c r="F13651"/>
    </row>
    <row r="13652" spans="6:6" outlineLevel="1">
      <c r="F13652"/>
    </row>
    <row r="13653" spans="6:6" outlineLevel="1">
      <c r="F13653"/>
    </row>
    <row r="13654" spans="6:6" outlineLevel="1">
      <c r="F13654"/>
    </row>
    <row r="13655" spans="6:6" outlineLevel="1">
      <c r="F13655"/>
    </row>
    <row r="13656" spans="6:6" outlineLevel="1">
      <c r="F13656"/>
    </row>
    <row r="13657" spans="6:6" outlineLevel="1">
      <c r="F13657"/>
    </row>
    <row r="13658" spans="6:6" outlineLevel="1">
      <c r="F13658"/>
    </row>
    <row r="13659" spans="6:6">
      <c r="F13659"/>
    </row>
    <row r="13660" spans="6:6" outlineLevel="1">
      <c r="F13660"/>
    </row>
    <row r="13661" spans="6:6" outlineLevel="1">
      <c r="F13661"/>
    </row>
    <row r="13662" spans="6:6" outlineLevel="1">
      <c r="F13662"/>
    </row>
    <row r="13663" spans="6:6" outlineLevel="1">
      <c r="F13663"/>
    </row>
    <row r="13664" spans="6:6" outlineLevel="1">
      <c r="F13664"/>
    </row>
    <row r="13665" spans="6:6" outlineLevel="1">
      <c r="F13665"/>
    </row>
    <row r="13666" spans="6:6" outlineLevel="1">
      <c r="F13666"/>
    </row>
    <row r="13667" spans="6:6" outlineLevel="1">
      <c r="F13667"/>
    </row>
    <row r="13668" spans="6:6" outlineLevel="1">
      <c r="F13668"/>
    </row>
    <row r="13669" spans="6:6" outlineLevel="1">
      <c r="F13669"/>
    </row>
    <row r="13670" spans="6:6" outlineLevel="1">
      <c r="F13670"/>
    </row>
    <row r="13671" spans="6:6" outlineLevel="1">
      <c r="F13671"/>
    </row>
    <row r="13672" spans="6:6" outlineLevel="1">
      <c r="F13672"/>
    </row>
    <row r="13673" spans="6:6" outlineLevel="1">
      <c r="F13673"/>
    </row>
    <row r="13674" spans="6:6" outlineLevel="1">
      <c r="F13674"/>
    </row>
    <row r="13675" spans="6:6" outlineLevel="1">
      <c r="F13675"/>
    </row>
    <row r="13676" spans="6:6" outlineLevel="1">
      <c r="F13676"/>
    </row>
    <row r="13677" spans="6:6" outlineLevel="1">
      <c r="F13677"/>
    </row>
    <row r="13678" spans="6:6" outlineLevel="1">
      <c r="F13678"/>
    </row>
    <row r="13679" spans="6:6" outlineLevel="1">
      <c r="F13679"/>
    </row>
    <row r="13680" spans="6:6" outlineLevel="1">
      <c r="F13680"/>
    </row>
    <row r="13681" spans="6:6" outlineLevel="1">
      <c r="F13681"/>
    </row>
    <row r="13682" spans="6:6" outlineLevel="1">
      <c r="F13682"/>
    </row>
    <row r="13683" spans="6:6" outlineLevel="1">
      <c r="F13683"/>
    </row>
    <row r="13684" spans="6:6" outlineLevel="1">
      <c r="F13684"/>
    </row>
    <row r="13685" spans="6:6" outlineLevel="1">
      <c r="F13685"/>
    </row>
    <row r="13686" spans="6:6" outlineLevel="1">
      <c r="F13686"/>
    </row>
    <row r="13687" spans="6:6" outlineLevel="1">
      <c r="F13687"/>
    </row>
    <row r="13688" spans="6:6" outlineLevel="1">
      <c r="F13688"/>
    </row>
    <row r="13689" spans="6:6" outlineLevel="1">
      <c r="F13689"/>
    </row>
    <row r="13690" spans="6:6" outlineLevel="1">
      <c r="F13690"/>
    </row>
    <row r="13691" spans="6:6" outlineLevel="1">
      <c r="F13691"/>
    </row>
    <row r="13692" spans="6:6" outlineLevel="1">
      <c r="F13692"/>
    </row>
    <row r="13693" spans="6:6" outlineLevel="1">
      <c r="F13693"/>
    </row>
    <row r="13694" spans="6:6" outlineLevel="1">
      <c r="F13694"/>
    </row>
    <row r="13695" spans="6:6" outlineLevel="1">
      <c r="F13695"/>
    </row>
    <row r="13696" spans="6:6" outlineLevel="1">
      <c r="F13696"/>
    </row>
    <row r="13697" spans="6:6" outlineLevel="1">
      <c r="F13697"/>
    </row>
    <row r="13698" spans="6:6" outlineLevel="1">
      <c r="F13698"/>
    </row>
    <row r="13699" spans="6:6" outlineLevel="1">
      <c r="F13699"/>
    </row>
    <row r="13700" spans="6:6" outlineLevel="1">
      <c r="F13700"/>
    </row>
    <row r="13701" spans="6:6" outlineLevel="1">
      <c r="F13701"/>
    </row>
    <row r="13702" spans="6:6" outlineLevel="1">
      <c r="F13702"/>
    </row>
    <row r="13703" spans="6:6" outlineLevel="1">
      <c r="F13703"/>
    </row>
    <row r="13704" spans="6:6" outlineLevel="1">
      <c r="F13704"/>
    </row>
    <row r="13705" spans="6:6" outlineLevel="1">
      <c r="F13705"/>
    </row>
    <row r="13706" spans="6:6" outlineLevel="1">
      <c r="F13706"/>
    </row>
    <row r="13707" spans="6:6" outlineLevel="1">
      <c r="F13707"/>
    </row>
    <row r="13708" spans="6:6" outlineLevel="1">
      <c r="F13708"/>
    </row>
    <row r="13709" spans="6:6" outlineLevel="1">
      <c r="F13709"/>
    </row>
    <row r="13710" spans="6:6" outlineLevel="1">
      <c r="F13710"/>
    </row>
    <row r="13711" spans="6:6" outlineLevel="1">
      <c r="F13711"/>
    </row>
    <row r="13712" spans="6:6" outlineLevel="1">
      <c r="F13712"/>
    </row>
    <row r="13713" spans="6:6" outlineLevel="1">
      <c r="F13713"/>
    </row>
    <row r="13714" spans="6:6" outlineLevel="1">
      <c r="F13714"/>
    </row>
    <row r="13715" spans="6:6" outlineLevel="1">
      <c r="F13715"/>
    </row>
    <row r="13716" spans="6:6" outlineLevel="1">
      <c r="F13716"/>
    </row>
    <row r="13717" spans="6:6" outlineLevel="1">
      <c r="F13717"/>
    </row>
    <row r="13718" spans="6:6" outlineLevel="1">
      <c r="F13718"/>
    </row>
    <row r="13719" spans="6:6" outlineLevel="1">
      <c r="F13719"/>
    </row>
    <row r="13720" spans="6:6" outlineLevel="1">
      <c r="F13720"/>
    </row>
    <row r="13721" spans="6:6" outlineLevel="1">
      <c r="F13721"/>
    </row>
    <row r="13722" spans="6:6" outlineLevel="1">
      <c r="F13722"/>
    </row>
    <row r="13723" spans="6:6" outlineLevel="1">
      <c r="F13723"/>
    </row>
    <row r="13724" spans="6:6" outlineLevel="1">
      <c r="F13724"/>
    </row>
    <row r="13725" spans="6:6" outlineLevel="1">
      <c r="F13725"/>
    </row>
    <row r="13726" spans="6:6" outlineLevel="1">
      <c r="F13726"/>
    </row>
    <row r="13727" spans="6:6" outlineLevel="1">
      <c r="F13727"/>
    </row>
    <row r="13728" spans="6:6" outlineLevel="1">
      <c r="F13728"/>
    </row>
    <row r="13729" spans="6:6" outlineLevel="1">
      <c r="F13729"/>
    </row>
    <row r="13730" spans="6:6" outlineLevel="1">
      <c r="F13730"/>
    </row>
    <row r="13731" spans="6:6" outlineLevel="1">
      <c r="F13731"/>
    </row>
    <row r="13732" spans="6:6" outlineLevel="1">
      <c r="F13732"/>
    </row>
    <row r="13733" spans="6:6" outlineLevel="1">
      <c r="F13733"/>
    </row>
    <row r="13734" spans="6:6" outlineLevel="1">
      <c r="F13734"/>
    </row>
    <row r="13735" spans="6:6" outlineLevel="1">
      <c r="F13735"/>
    </row>
    <row r="13736" spans="6:6" outlineLevel="1">
      <c r="F13736"/>
    </row>
    <row r="13737" spans="6:6" outlineLevel="1">
      <c r="F13737"/>
    </row>
    <row r="13738" spans="6:6" outlineLevel="1">
      <c r="F13738"/>
    </row>
    <row r="13739" spans="6:6" outlineLevel="1">
      <c r="F13739"/>
    </row>
    <row r="13740" spans="6:6" outlineLevel="1">
      <c r="F13740"/>
    </row>
    <row r="13741" spans="6:6" outlineLevel="1">
      <c r="F13741"/>
    </row>
    <row r="13742" spans="6:6" outlineLevel="1">
      <c r="F13742"/>
    </row>
    <row r="13743" spans="6:6" outlineLevel="1">
      <c r="F13743"/>
    </row>
    <row r="13744" spans="6:6" outlineLevel="1">
      <c r="F13744"/>
    </row>
    <row r="13745" spans="6:6" outlineLevel="1">
      <c r="F13745"/>
    </row>
    <row r="13746" spans="6:6" outlineLevel="1">
      <c r="F13746"/>
    </row>
    <row r="13747" spans="6:6" outlineLevel="1">
      <c r="F13747"/>
    </row>
    <row r="13748" spans="6:6" outlineLevel="1">
      <c r="F13748"/>
    </row>
    <row r="13749" spans="6:6" outlineLevel="1">
      <c r="F13749"/>
    </row>
    <row r="13750" spans="6:6" outlineLevel="1">
      <c r="F13750"/>
    </row>
    <row r="13751" spans="6:6" outlineLevel="1">
      <c r="F13751"/>
    </row>
    <row r="13752" spans="6:6" outlineLevel="1">
      <c r="F13752"/>
    </row>
    <row r="13753" spans="6:6" outlineLevel="1">
      <c r="F13753"/>
    </row>
    <row r="13754" spans="6:6" outlineLevel="1">
      <c r="F13754"/>
    </row>
    <row r="13755" spans="6:6" outlineLevel="1">
      <c r="F13755"/>
    </row>
    <row r="13756" spans="6:6" outlineLevel="1">
      <c r="F13756"/>
    </row>
    <row r="13757" spans="6:6" outlineLevel="1">
      <c r="F13757"/>
    </row>
    <row r="13758" spans="6:6" outlineLevel="1">
      <c r="F13758"/>
    </row>
    <row r="13759" spans="6:6" outlineLevel="1">
      <c r="F13759"/>
    </row>
    <row r="13760" spans="6:6">
      <c r="F13760"/>
    </row>
    <row r="13761" spans="6:6" outlineLevel="1">
      <c r="F13761"/>
    </row>
    <row r="13762" spans="6:6" outlineLevel="1">
      <c r="F13762"/>
    </row>
    <row r="13763" spans="6:6">
      <c r="F13763"/>
    </row>
    <row r="13764" spans="6:6" outlineLevel="1">
      <c r="F13764"/>
    </row>
    <row r="13765" spans="6:6" outlineLevel="1">
      <c r="F13765"/>
    </row>
    <row r="13766" spans="6:6" outlineLevel="1">
      <c r="F13766"/>
    </row>
    <row r="13767" spans="6:6" outlineLevel="1">
      <c r="F13767"/>
    </row>
    <row r="13768" spans="6:6">
      <c r="F13768"/>
    </row>
    <row r="13769" spans="6:6" outlineLevel="1">
      <c r="F13769"/>
    </row>
    <row r="13770" spans="6:6" outlineLevel="1">
      <c r="F13770"/>
    </row>
    <row r="13771" spans="6:6" outlineLevel="1">
      <c r="F13771"/>
    </row>
    <row r="13772" spans="6:6" outlineLevel="1">
      <c r="F13772"/>
    </row>
    <row r="13773" spans="6:6" outlineLevel="1">
      <c r="F13773"/>
    </row>
    <row r="13774" spans="6:6" outlineLevel="1">
      <c r="F13774"/>
    </row>
    <row r="13775" spans="6:6" outlineLevel="1">
      <c r="F13775"/>
    </row>
    <row r="13776" spans="6:6" outlineLevel="1">
      <c r="F13776"/>
    </row>
    <row r="13777" spans="6:6" outlineLevel="1">
      <c r="F13777"/>
    </row>
    <row r="13778" spans="6:6" outlineLevel="1">
      <c r="F13778"/>
    </row>
    <row r="13779" spans="6:6" outlineLevel="1">
      <c r="F13779"/>
    </row>
    <row r="13780" spans="6:6" outlineLevel="1">
      <c r="F13780"/>
    </row>
    <row r="13781" spans="6:6" outlineLevel="1">
      <c r="F13781"/>
    </row>
    <row r="13782" spans="6:6" outlineLevel="1">
      <c r="F13782"/>
    </row>
    <row r="13783" spans="6:6" outlineLevel="1">
      <c r="F13783"/>
    </row>
    <row r="13784" spans="6:6" outlineLevel="1">
      <c r="F13784"/>
    </row>
    <row r="13785" spans="6:6" outlineLevel="1">
      <c r="F13785"/>
    </row>
    <row r="13786" spans="6:6" outlineLevel="1">
      <c r="F13786"/>
    </row>
    <row r="13787" spans="6:6" outlineLevel="1">
      <c r="F13787"/>
    </row>
    <row r="13788" spans="6:6" outlineLevel="1">
      <c r="F13788"/>
    </row>
    <row r="13789" spans="6:6" outlineLevel="1">
      <c r="F13789"/>
    </row>
    <row r="13790" spans="6:6" outlineLevel="1">
      <c r="F13790"/>
    </row>
    <row r="13791" spans="6:6" outlineLevel="1">
      <c r="F13791"/>
    </row>
    <row r="13792" spans="6:6" outlineLevel="1">
      <c r="F13792"/>
    </row>
    <row r="13793" spans="6:6" outlineLevel="1">
      <c r="F13793"/>
    </row>
    <row r="13794" spans="6:6" outlineLevel="1">
      <c r="F13794"/>
    </row>
    <row r="13795" spans="6:6">
      <c r="F13795"/>
    </row>
    <row r="13796" spans="6:6" outlineLevel="1">
      <c r="F13796"/>
    </row>
    <row r="13797" spans="6:6" outlineLevel="1">
      <c r="F13797"/>
    </row>
    <row r="13798" spans="6:6" outlineLevel="1">
      <c r="F13798"/>
    </row>
    <row r="13799" spans="6:6" outlineLevel="1">
      <c r="F13799"/>
    </row>
    <row r="13800" spans="6:6" outlineLevel="1">
      <c r="F13800"/>
    </row>
    <row r="13801" spans="6:6" outlineLevel="1">
      <c r="F13801"/>
    </row>
    <row r="13802" spans="6:6" outlineLevel="1">
      <c r="F13802"/>
    </row>
    <row r="13803" spans="6:6" outlineLevel="1">
      <c r="F13803"/>
    </row>
    <row r="13804" spans="6:6" outlineLevel="1">
      <c r="F13804"/>
    </row>
    <row r="13805" spans="6:6" outlineLevel="1">
      <c r="F13805"/>
    </row>
    <row r="13806" spans="6:6" outlineLevel="1">
      <c r="F13806"/>
    </row>
    <row r="13807" spans="6:6" outlineLevel="1">
      <c r="F13807"/>
    </row>
    <row r="13808" spans="6:6" outlineLevel="1">
      <c r="F13808"/>
    </row>
    <row r="13809" spans="6:6" outlineLevel="1">
      <c r="F13809"/>
    </row>
    <row r="13810" spans="6:6" outlineLevel="1">
      <c r="F13810"/>
    </row>
    <row r="13811" spans="6:6" outlineLevel="1">
      <c r="F13811"/>
    </row>
    <row r="13812" spans="6:6" outlineLevel="1">
      <c r="F13812"/>
    </row>
    <row r="13813" spans="6:6">
      <c r="F13813"/>
    </row>
    <row r="13814" spans="6:6" outlineLevel="1">
      <c r="F13814"/>
    </row>
    <row r="13815" spans="6:6" outlineLevel="1">
      <c r="F13815"/>
    </row>
    <row r="13816" spans="6:6" outlineLevel="1">
      <c r="F13816"/>
    </row>
    <row r="13817" spans="6:6" outlineLevel="1">
      <c r="F13817"/>
    </row>
    <row r="13818" spans="6:6" outlineLevel="1">
      <c r="F13818"/>
    </row>
    <row r="13819" spans="6:6" outlineLevel="1">
      <c r="F13819"/>
    </row>
    <row r="13820" spans="6:6" outlineLevel="1">
      <c r="F13820"/>
    </row>
    <row r="13821" spans="6:6" outlineLevel="1">
      <c r="F13821"/>
    </row>
    <row r="13822" spans="6:6" outlineLevel="1">
      <c r="F13822"/>
    </row>
    <row r="13823" spans="6:6">
      <c r="F13823"/>
    </row>
    <row r="13824" spans="6:6" outlineLevel="1">
      <c r="F13824"/>
    </row>
    <row r="13825" spans="6:6" outlineLevel="1">
      <c r="F13825"/>
    </row>
    <row r="13826" spans="6:6" outlineLevel="1">
      <c r="F13826"/>
    </row>
    <row r="13827" spans="6:6" outlineLevel="1">
      <c r="F13827"/>
    </row>
    <row r="13828" spans="6:6" outlineLevel="1">
      <c r="F13828"/>
    </row>
    <row r="13829" spans="6:6" outlineLevel="1">
      <c r="F13829"/>
    </row>
    <row r="13830" spans="6:6" outlineLevel="1">
      <c r="F13830"/>
    </row>
    <row r="13831" spans="6:6" outlineLevel="1">
      <c r="F13831"/>
    </row>
    <row r="13832" spans="6:6" outlineLevel="1">
      <c r="F13832"/>
    </row>
    <row r="13833" spans="6:6" outlineLevel="1">
      <c r="F13833"/>
    </row>
    <row r="13834" spans="6:6" outlineLevel="1">
      <c r="F13834"/>
    </row>
    <row r="13835" spans="6:6" outlineLevel="1">
      <c r="F13835"/>
    </row>
    <row r="13836" spans="6:6" outlineLevel="1">
      <c r="F13836"/>
    </row>
    <row r="13837" spans="6:6" outlineLevel="1">
      <c r="F13837"/>
    </row>
    <row r="13838" spans="6:6" outlineLevel="1">
      <c r="F13838"/>
    </row>
    <row r="13839" spans="6:6" outlineLevel="1">
      <c r="F13839"/>
    </row>
    <row r="13840" spans="6:6" outlineLevel="1">
      <c r="F13840"/>
    </row>
    <row r="13841" spans="6:6" outlineLevel="1">
      <c r="F13841"/>
    </row>
    <row r="13842" spans="6:6" outlineLevel="1">
      <c r="F13842"/>
    </row>
    <row r="13843" spans="6:6" outlineLevel="1">
      <c r="F13843"/>
    </row>
    <row r="13844" spans="6:6" outlineLevel="1">
      <c r="F13844"/>
    </row>
    <row r="13845" spans="6:6" outlineLevel="1">
      <c r="F13845"/>
    </row>
    <row r="13846" spans="6:6" outlineLevel="1">
      <c r="F13846"/>
    </row>
    <row r="13847" spans="6:6" outlineLevel="1">
      <c r="F13847"/>
    </row>
    <row r="13848" spans="6:6" outlineLevel="1">
      <c r="F13848"/>
    </row>
    <row r="13849" spans="6:6" outlineLevel="1">
      <c r="F13849"/>
    </row>
    <row r="13850" spans="6:6" outlineLevel="1">
      <c r="F13850"/>
    </row>
    <row r="13851" spans="6:6" outlineLevel="1">
      <c r="F13851"/>
    </row>
    <row r="13852" spans="6:6" outlineLevel="1">
      <c r="F13852"/>
    </row>
    <row r="13853" spans="6:6" outlineLevel="1">
      <c r="F13853"/>
    </row>
    <row r="13854" spans="6:6" outlineLevel="1">
      <c r="F13854"/>
    </row>
    <row r="13855" spans="6:6" outlineLevel="1">
      <c r="F13855"/>
    </row>
    <row r="13856" spans="6:6">
      <c r="F13856"/>
    </row>
    <row r="13857" spans="6:6" outlineLevel="1">
      <c r="F13857"/>
    </row>
    <row r="13858" spans="6:6" outlineLevel="1">
      <c r="F13858"/>
    </row>
    <row r="13859" spans="6:6" outlineLevel="1">
      <c r="F13859"/>
    </row>
    <row r="13860" spans="6:6" outlineLevel="1">
      <c r="F13860"/>
    </row>
    <row r="13861" spans="6:6" outlineLevel="1">
      <c r="F13861"/>
    </row>
    <row r="13862" spans="6:6" outlineLevel="1">
      <c r="F13862"/>
    </row>
    <row r="13863" spans="6:6" outlineLevel="1">
      <c r="F13863"/>
    </row>
    <row r="13864" spans="6:6" outlineLevel="1">
      <c r="F13864"/>
    </row>
    <row r="13865" spans="6:6" outlineLevel="1">
      <c r="F13865"/>
    </row>
    <row r="13866" spans="6:6" outlineLevel="1">
      <c r="F13866"/>
    </row>
    <row r="13867" spans="6:6" outlineLevel="1">
      <c r="F13867"/>
    </row>
    <row r="13868" spans="6:6">
      <c r="F13868"/>
    </row>
    <row r="13869" spans="6:6" outlineLevel="1">
      <c r="F13869"/>
    </row>
    <row r="13870" spans="6:6">
      <c r="F13870"/>
    </row>
    <row r="13871" spans="6:6" outlineLevel="1">
      <c r="F13871"/>
    </row>
    <row r="13872" spans="6:6" outlineLevel="1">
      <c r="F13872"/>
    </row>
    <row r="13873" spans="6:6" outlineLevel="1">
      <c r="F13873"/>
    </row>
    <row r="13874" spans="6:6" outlineLevel="1">
      <c r="F13874"/>
    </row>
    <row r="13875" spans="6:6" outlineLevel="1">
      <c r="F13875"/>
    </row>
    <row r="13876" spans="6:6" outlineLevel="1">
      <c r="F13876"/>
    </row>
    <row r="13877" spans="6:6" outlineLevel="1">
      <c r="F13877"/>
    </row>
    <row r="13878" spans="6:6" outlineLevel="1">
      <c r="F13878"/>
    </row>
    <row r="13879" spans="6:6" outlineLevel="1">
      <c r="F13879"/>
    </row>
    <row r="13880" spans="6:6" outlineLevel="1">
      <c r="F13880"/>
    </row>
    <row r="13881" spans="6:6" outlineLevel="1">
      <c r="F13881"/>
    </row>
    <row r="13882" spans="6:6" outlineLevel="1">
      <c r="F13882"/>
    </row>
    <row r="13883" spans="6:6" outlineLevel="1">
      <c r="F13883"/>
    </row>
    <row r="13884" spans="6:6" outlineLevel="1">
      <c r="F13884"/>
    </row>
    <row r="13885" spans="6:6" outlineLevel="1">
      <c r="F13885"/>
    </row>
    <row r="13886" spans="6:6" outlineLevel="1">
      <c r="F13886"/>
    </row>
    <row r="13887" spans="6:6" outlineLevel="1">
      <c r="F13887"/>
    </row>
    <row r="13888" spans="6:6" outlineLevel="1">
      <c r="F13888"/>
    </row>
    <row r="13889" spans="6:6" outlineLevel="1">
      <c r="F13889"/>
    </row>
    <row r="13890" spans="6:6" outlineLevel="1">
      <c r="F13890"/>
    </row>
    <row r="13891" spans="6:6" outlineLevel="1">
      <c r="F13891"/>
    </row>
    <row r="13892" spans="6:6" outlineLevel="1">
      <c r="F13892"/>
    </row>
    <row r="13893" spans="6:6" outlineLevel="1">
      <c r="F13893"/>
    </row>
    <row r="13894" spans="6:6" outlineLevel="1">
      <c r="F13894"/>
    </row>
    <row r="13895" spans="6:6" outlineLevel="1">
      <c r="F13895"/>
    </row>
    <row r="13896" spans="6:6" outlineLevel="1">
      <c r="F13896"/>
    </row>
    <row r="13897" spans="6:6" outlineLevel="1">
      <c r="F13897"/>
    </row>
    <row r="13898" spans="6:6" outlineLevel="1">
      <c r="F13898"/>
    </row>
    <row r="13899" spans="6:6" outlineLevel="1">
      <c r="F13899"/>
    </row>
    <row r="13900" spans="6:6" outlineLevel="1">
      <c r="F13900"/>
    </row>
    <row r="13901" spans="6:6" outlineLevel="1">
      <c r="F13901"/>
    </row>
    <row r="13902" spans="6:6" outlineLevel="1">
      <c r="F13902"/>
    </row>
    <row r="13903" spans="6:6" outlineLevel="1">
      <c r="F13903"/>
    </row>
    <row r="13904" spans="6:6" outlineLevel="1">
      <c r="F13904"/>
    </row>
    <row r="13905" spans="6:6" outlineLevel="1">
      <c r="F13905"/>
    </row>
    <row r="13906" spans="6:6" outlineLevel="1">
      <c r="F13906"/>
    </row>
    <row r="13907" spans="6:6" outlineLevel="1">
      <c r="F13907"/>
    </row>
    <row r="13908" spans="6:6" outlineLevel="1">
      <c r="F13908"/>
    </row>
    <row r="13909" spans="6:6" outlineLevel="1">
      <c r="F13909"/>
    </row>
    <row r="13910" spans="6:6" outlineLevel="1">
      <c r="F13910"/>
    </row>
    <row r="13911" spans="6:6" outlineLevel="1">
      <c r="F13911"/>
    </row>
    <row r="13912" spans="6:6" outlineLevel="1">
      <c r="F13912"/>
    </row>
    <row r="13913" spans="6:6" outlineLevel="1">
      <c r="F13913"/>
    </row>
    <row r="13914" spans="6:6" outlineLevel="1">
      <c r="F13914"/>
    </row>
    <row r="13915" spans="6:6" outlineLevel="1">
      <c r="F13915"/>
    </row>
    <row r="13916" spans="6:6" outlineLevel="1">
      <c r="F13916"/>
    </row>
    <row r="13917" spans="6:6" outlineLevel="1">
      <c r="F13917"/>
    </row>
    <row r="13918" spans="6:6" outlineLevel="1">
      <c r="F13918"/>
    </row>
    <row r="13919" spans="6:6" outlineLevel="1">
      <c r="F13919"/>
    </row>
    <row r="13920" spans="6:6" outlineLevel="1">
      <c r="F13920"/>
    </row>
    <row r="13921" spans="6:6" outlineLevel="1">
      <c r="F13921"/>
    </row>
    <row r="13922" spans="6:6" outlineLevel="1">
      <c r="F13922"/>
    </row>
    <row r="13923" spans="6:6" outlineLevel="1">
      <c r="F13923"/>
    </row>
    <row r="13924" spans="6:6" outlineLevel="1">
      <c r="F13924"/>
    </row>
    <row r="13925" spans="6:6" outlineLevel="1">
      <c r="F13925"/>
    </row>
    <row r="13926" spans="6:6" outlineLevel="1">
      <c r="F13926"/>
    </row>
    <row r="13927" spans="6:6" outlineLevel="1">
      <c r="F13927"/>
    </row>
    <row r="13928" spans="6:6" outlineLevel="1">
      <c r="F13928"/>
    </row>
    <row r="13929" spans="6:6" outlineLevel="1">
      <c r="F13929"/>
    </row>
    <row r="13930" spans="6:6" outlineLevel="1">
      <c r="F13930"/>
    </row>
    <row r="13931" spans="6:6" outlineLevel="1">
      <c r="F13931"/>
    </row>
    <row r="13932" spans="6:6" outlineLevel="1">
      <c r="F13932"/>
    </row>
    <row r="13933" spans="6:6" outlineLevel="1">
      <c r="F13933"/>
    </row>
    <row r="13934" spans="6:6" outlineLevel="1">
      <c r="F13934"/>
    </row>
    <row r="13935" spans="6:6" outlineLevel="1">
      <c r="F13935"/>
    </row>
    <row r="13936" spans="6:6" outlineLevel="1">
      <c r="F13936"/>
    </row>
    <row r="13937" spans="6:6" outlineLevel="1">
      <c r="F13937"/>
    </row>
    <row r="13938" spans="6:6" outlineLevel="1">
      <c r="F13938"/>
    </row>
    <row r="13939" spans="6:6" outlineLevel="1">
      <c r="F13939"/>
    </row>
    <row r="13940" spans="6:6" outlineLevel="1">
      <c r="F13940"/>
    </row>
    <row r="13941" spans="6:6" outlineLevel="1">
      <c r="F13941"/>
    </row>
    <row r="13942" spans="6:6" outlineLevel="1">
      <c r="F13942"/>
    </row>
    <row r="13943" spans="6:6" outlineLevel="1">
      <c r="F13943"/>
    </row>
    <row r="13944" spans="6:6" outlineLevel="1">
      <c r="F13944"/>
    </row>
    <row r="13945" spans="6:6" outlineLevel="1">
      <c r="F13945"/>
    </row>
    <row r="13946" spans="6:6" outlineLevel="1">
      <c r="F13946"/>
    </row>
    <row r="13947" spans="6:6" outlineLevel="1">
      <c r="F13947"/>
    </row>
    <row r="13948" spans="6:6" outlineLevel="1">
      <c r="F13948"/>
    </row>
    <row r="13949" spans="6:6" outlineLevel="1">
      <c r="F13949"/>
    </row>
    <row r="13950" spans="6:6" outlineLevel="1">
      <c r="F13950"/>
    </row>
    <row r="13951" spans="6:6" outlineLevel="1">
      <c r="F13951"/>
    </row>
    <row r="13952" spans="6:6" outlineLevel="1">
      <c r="F13952"/>
    </row>
    <row r="13953" spans="6:6" outlineLevel="1">
      <c r="F13953"/>
    </row>
    <row r="13954" spans="6:6" outlineLevel="1">
      <c r="F13954"/>
    </row>
    <row r="13955" spans="6:6" outlineLevel="1">
      <c r="F13955"/>
    </row>
    <row r="13956" spans="6:6" outlineLevel="1">
      <c r="F13956"/>
    </row>
    <row r="13957" spans="6:6" outlineLevel="1">
      <c r="F13957"/>
    </row>
    <row r="13958" spans="6:6" outlineLevel="1">
      <c r="F13958"/>
    </row>
    <row r="13959" spans="6:6" outlineLevel="1">
      <c r="F13959"/>
    </row>
    <row r="13960" spans="6:6" outlineLevel="1">
      <c r="F13960"/>
    </row>
    <row r="13961" spans="6:6" outlineLevel="1">
      <c r="F13961"/>
    </row>
    <row r="13962" spans="6:6" outlineLevel="1">
      <c r="F13962"/>
    </row>
    <row r="13963" spans="6:6" outlineLevel="1">
      <c r="F13963"/>
    </row>
    <row r="13964" spans="6:6" outlineLevel="1">
      <c r="F13964"/>
    </row>
    <row r="13965" spans="6:6" outlineLevel="1">
      <c r="F13965"/>
    </row>
    <row r="13966" spans="6:6" outlineLevel="1">
      <c r="F13966"/>
    </row>
    <row r="13967" spans="6:6" outlineLevel="1">
      <c r="F13967"/>
    </row>
    <row r="13968" spans="6:6" outlineLevel="1">
      <c r="F13968"/>
    </row>
    <row r="13969" spans="6:6" outlineLevel="1">
      <c r="F13969"/>
    </row>
    <row r="13970" spans="6:6" outlineLevel="1">
      <c r="F13970"/>
    </row>
    <row r="13971" spans="6:6" outlineLevel="1">
      <c r="F13971"/>
    </row>
    <row r="13972" spans="6:6" outlineLevel="1">
      <c r="F13972"/>
    </row>
    <row r="13973" spans="6:6" outlineLevel="1">
      <c r="F13973"/>
    </row>
    <row r="13974" spans="6:6" outlineLevel="1">
      <c r="F13974"/>
    </row>
    <row r="13975" spans="6:6" outlineLevel="1">
      <c r="F13975"/>
    </row>
    <row r="13976" spans="6:6" outlineLevel="1">
      <c r="F13976"/>
    </row>
    <row r="13977" spans="6:6" outlineLevel="1">
      <c r="F13977"/>
    </row>
    <row r="13978" spans="6:6" outlineLevel="1">
      <c r="F13978"/>
    </row>
    <row r="13979" spans="6:6" outlineLevel="1">
      <c r="F13979"/>
    </row>
    <row r="13980" spans="6:6" outlineLevel="1">
      <c r="F13980"/>
    </row>
    <row r="13981" spans="6:6" outlineLevel="1">
      <c r="F13981"/>
    </row>
    <row r="13982" spans="6:6" outlineLevel="1">
      <c r="F13982"/>
    </row>
    <row r="13983" spans="6:6" outlineLevel="1">
      <c r="F13983"/>
    </row>
    <row r="13984" spans="6:6" outlineLevel="1">
      <c r="F13984"/>
    </row>
    <row r="13985" spans="6:6" outlineLevel="1">
      <c r="F13985"/>
    </row>
    <row r="13986" spans="6:6" outlineLevel="1">
      <c r="F13986"/>
    </row>
    <row r="13987" spans="6:6" outlineLevel="1">
      <c r="F13987"/>
    </row>
    <row r="13988" spans="6:6" outlineLevel="1">
      <c r="F13988"/>
    </row>
    <row r="13989" spans="6:6" outlineLevel="1">
      <c r="F13989"/>
    </row>
    <row r="13990" spans="6:6" outlineLevel="1">
      <c r="F13990"/>
    </row>
    <row r="13991" spans="6:6" outlineLevel="1">
      <c r="F13991"/>
    </row>
    <row r="13992" spans="6:6" outlineLevel="1">
      <c r="F13992"/>
    </row>
    <row r="13993" spans="6:6" outlineLevel="1">
      <c r="F13993"/>
    </row>
    <row r="13994" spans="6:6" outlineLevel="1">
      <c r="F13994"/>
    </row>
    <row r="13995" spans="6:6" outlineLevel="1">
      <c r="F13995"/>
    </row>
    <row r="13996" spans="6:6" outlineLevel="1">
      <c r="F13996"/>
    </row>
    <row r="13997" spans="6:6" outlineLevel="1">
      <c r="F13997"/>
    </row>
    <row r="13998" spans="6:6" outlineLevel="1">
      <c r="F13998"/>
    </row>
    <row r="13999" spans="6:6" outlineLevel="1">
      <c r="F13999"/>
    </row>
    <row r="14000" spans="6:6" outlineLevel="1">
      <c r="F14000"/>
    </row>
    <row r="14001" spans="6:6" outlineLevel="1">
      <c r="F14001"/>
    </row>
    <row r="14002" spans="6:6" outlineLevel="1">
      <c r="F14002"/>
    </row>
    <row r="14003" spans="6:6" outlineLevel="1">
      <c r="F14003"/>
    </row>
    <row r="14004" spans="6:6" outlineLevel="1">
      <c r="F14004"/>
    </row>
    <row r="14005" spans="6:6" outlineLevel="1">
      <c r="F14005"/>
    </row>
    <row r="14006" spans="6:6" outlineLevel="1">
      <c r="F14006"/>
    </row>
    <row r="14007" spans="6:6" outlineLevel="1">
      <c r="F14007"/>
    </row>
    <row r="14008" spans="6:6" outlineLevel="1">
      <c r="F14008"/>
    </row>
    <row r="14009" spans="6:6" outlineLevel="1">
      <c r="F14009"/>
    </row>
    <row r="14010" spans="6:6" outlineLevel="1">
      <c r="F14010"/>
    </row>
    <row r="14011" spans="6:6" outlineLevel="1">
      <c r="F14011"/>
    </row>
    <row r="14012" spans="6:6" outlineLevel="1">
      <c r="F14012"/>
    </row>
    <row r="14013" spans="6:6" outlineLevel="1">
      <c r="F14013"/>
    </row>
    <row r="14014" spans="6:6" outlineLevel="1">
      <c r="F14014"/>
    </row>
    <row r="14015" spans="6:6" outlineLevel="1">
      <c r="F14015"/>
    </row>
    <row r="14016" spans="6:6" outlineLevel="1">
      <c r="F14016"/>
    </row>
    <row r="14017" spans="6:6" outlineLevel="1">
      <c r="F14017"/>
    </row>
    <row r="14018" spans="6:6" outlineLevel="1">
      <c r="F14018"/>
    </row>
    <row r="14019" spans="6:6" outlineLevel="1">
      <c r="F14019"/>
    </row>
    <row r="14020" spans="6:6" outlineLevel="1">
      <c r="F14020"/>
    </row>
    <row r="14021" spans="6:6" outlineLevel="1">
      <c r="F14021"/>
    </row>
    <row r="14022" spans="6:6" outlineLevel="1">
      <c r="F14022"/>
    </row>
    <row r="14023" spans="6:6" outlineLevel="1">
      <c r="F14023"/>
    </row>
    <row r="14024" spans="6:6" outlineLevel="1">
      <c r="F14024"/>
    </row>
    <row r="14025" spans="6:6" outlineLevel="1">
      <c r="F14025"/>
    </row>
    <row r="14026" spans="6:6" outlineLevel="1">
      <c r="F14026"/>
    </row>
    <row r="14027" spans="6:6" outlineLevel="1">
      <c r="F14027"/>
    </row>
    <row r="14028" spans="6:6" outlineLevel="1">
      <c r="F14028"/>
    </row>
    <row r="14029" spans="6:6" outlineLevel="1">
      <c r="F14029"/>
    </row>
    <row r="14030" spans="6:6" outlineLevel="1">
      <c r="F14030"/>
    </row>
    <row r="14031" spans="6:6" outlineLevel="1">
      <c r="F14031"/>
    </row>
    <row r="14032" spans="6:6" outlineLevel="1">
      <c r="F14032"/>
    </row>
    <row r="14033" spans="6:6" outlineLevel="1">
      <c r="F14033"/>
    </row>
    <row r="14034" spans="6:6" outlineLevel="1">
      <c r="F14034"/>
    </row>
    <row r="14035" spans="6:6" outlineLevel="1">
      <c r="F14035"/>
    </row>
    <row r="14036" spans="6:6" outlineLevel="1">
      <c r="F14036"/>
    </row>
    <row r="14037" spans="6:6" outlineLevel="1">
      <c r="F14037"/>
    </row>
    <row r="14038" spans="6:6" outlineLevel="1">
      <c r="F14038"/>
    </row>
    <row r="14039" spans="6:6" outlineLevel="1">
      <c r="F14039"/>
    </row>
    <row r="14040" spans="6:6" outlineLevel="1">
      <c r="F14040"/>
    </row>
    <row r="14041" spans="6:6" outlineLevel="1">
      <c r="F14041"/>
    </row>
    <row r="14042" spans="6:6" outlineLevel="1">
      <c r="F14042"/>
    </row>
    <row r="14043" spans="6:6" outlineLevel="1">
      <c r="F14043"/>
    </row>
    <row r="14044" spans="6:6" outlineLevel="1">
      <c r="F14044"/>
    </row>
    <row r="14045" spans="6:6" outlineLevel="1">
      <c r="F14045"/>
    </row>
    <row r="14046" spans="6:6" outlineLevel="1">
      <c r="F14046"/>
    </row>
    <row r="14047" spans="6:6" outlineLevel="1">
      <c r="F14047"/>
    </row>
    <row r="14048" spans="6:6">
      <c r="F14048"/>
    </row>
    <row r="14049" spans="6:6" outlineLevel="1">
      <c r="F14049"/>
    </row>
    <row r="14050" spans="6:6" outlineLevel="1">
      <c r="F14050"/>
    </row>
    <row r="14051" spans="6:6">
      <c r="F14051"/>
    </row>
    <row r="14052" spans="6:6">
      <c r="F14052"/>
    </row>
    <row r="14053" spans="6:6">
      <c r="F14053"/>
    </row>
    <row r="14054" spans="6:6">
      <c r="F14054"/>
    </row>
    <row r="14055" spans="6:6">
      <c r="F14055"/>
    </row>
  </sheetData>
  <autoFilter ref="A13:S562" xr:uid="{00000000-0009-0000-0000-000025000000}"/>
  <dataValidations count="1">
    <dataValidation type="textLength" errorStyle="information" allowBlank="1" showInputMessage="1" showErrorMessage="1" error="XLBVal:8=_x000d__x000a_XLBRowCount:3=529_x000d__x000a_XLBColCount:3=20_x000d__x000a_Style:2=2_x000d__x000a_" sqref="A12" xr:uid="{00000000-0002-0000-2500-000000000000}">
      <formula1>0</formula1>
      <formula2>300</formula2>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5694"/>
  <sheetViews>
    <sheetView topLeftCell="A6" workbookViewId="0">
      <selection activeCell="J53" sqref="J53"/>
    </sheetView>
  </sheetViews>
  <sheetFormatPr baseColWidth="10" defaultColWidth="8.81640625" defaultRowHeight="12.5" outlineLevelRow="1"/>
  <cols>
    <col min="1" max="1" width="16.81640625" bestFit="1" customWidth="1"/>
    <col min="2" max="2" width="18.1796875" bestFit="1" customWidth="1"/>
    <col min="3" max="3" width="17" bestFit="1" customWidth="1"/>
    <col min="4" max="4" width="34.453125" bestFit="1" customWidth="1"/>
    <col min="5" max="5" width="41.1796875" bestFit="1" customWidth="1"/>
    <col min="6" max="6" width="11.1796875" style="820" bestFit="1" customWidth="1"/>
    <col min="7" max="7" width="19.26953125" bestFit="1" customWidth="1"/>
    <col min="8" max="8" width="20" bestFit="1" customWidth="1"/>
    <col min="9" max="9" width="14.7265625" bestFit="1" customWidth="1"/>
    <col min="10" max="10" width="21.453125" bestFit="1" customWidth="1"/>
    <col min="11" max="11" width="14" bestFit="1" customWidth="1"/>
    <col min="12" max="12" width="19.7265625" bestFit="1" customWidth="1"/>
    <col min="13" max="13" width="19.54296875" bestFit="1" customWidth="1"/>
    <col min="14" max="14" width="13.81640625" bestFit="1" customWidth="1"/>
    <col min="15" max="15" width="13.453125" bestFit="1" customWidth="1"/>
    <col min="16" max="16" width="10.1796875" bestFit="1" customWidth="1"/>
    <col min="17" max="17" width="12.81640625" bestFit="1" customWidth="1"/>
    <col min="18" max="18" width="18.26953125" bestFit="1" customWidth="1"/>
    <col min="19" max="19" width="6.26953125" bestFit="1" customWidth="1"/>
    <col min="20" max="20" width="2.26953125" bestFit="1" customWidth="1"/>
    <col min="21" max="21" width="7.453125" bestFit="1" customWidth="1"/>
    <col min="22" max="22" width="4" bestFit="1" customWidth="1"/>
  </cols>
  <sheetData>
    <row r="1" spans="1:22" ht="13" thickBot="1">
      <c r="A1" s="817"/>
      <c r="B1" s="818"/>
      <c r="C1" s="818"/>
      <c r="D1" s="819"/>
    </row>
    <row r="2" spans="1:22" ht="15" thickBot="1">
      <c r="A2" s="821"/>
      <c r="B2" s="822" t="s">
        <v>617</v>
      </c>
      <c r="C2" s="823" t="s">
        <v>618</v>
      </c>
      <c r="D2" s="824"/>
    </row>
    <row r="3" spans="1:22" ht="15" thickBot="1">
      <c r="A3" s="821"/>
      <c r="B3" s="822" t="s">
        <v>619</v>
      </c>
      <c r="C3" s="823" t="s">
        <v>4101</v>
      </c>
      <c r="D3" s="824"/>
    </row>
    <row r="4" spans="1:22" ht="15" thickBot="1">
      <c r="A4" s="821"/>
      <c r="B4" s="822" t="s">
        <v>621</v>
      </c>
      <c r="C4" s="823" t="s">
        <v>4101</v>
      </c>
      <c r="D4" s="824"/>
    </row>
    <row r="5" spans="1:22" ht="15" thickBot="1">
      <c r="A5" s="821"/>
      <c r="B5" s="822" t="s">
        <v>623</v>
      </c>
      <c r="C5" s="823">
        <v>4000</v>
      </c>
      <c r="D5" s="824"/>
    </row>
    <row r="6" spans="1:22" ht="15" thickBot="1">
      <c r="A6" s="821"/>
      <c r="B6" s="822" t="s">
        <v>624</v>
      </c>
      <c r="C6" s="823">
        <v>9999</v>
      </c>
      <c r="D6" s="824"/>
    </row>
    <row r="7" spans="1:22" ht="15" thickBot="1">
      <c r="A7" s="821"/>
      <c r="B7" s="822" t="s">
        <v>625</v>
      </c>
      <c r="C7" s="825" t="s">
        <v>352</v>
      </c>
      <c r="D7" s="824"/>
    </row>
    <row r="8" spans="1:22" ht="13" thickBot="1">
      <c r="A8" s="826"/>
      <c r="B8" s="827"/>
      <c r="C8" s="827"/>
      <c r="D8" s="828"/>
    </row>
    <row r="10" spans="1:22">
      <c r="A10" s="829" t="e">
        <f ca="1">[2]!AG_DTRT("0,Detail Report 1,1",$C$2,$C$5,$C$6,$C$3,$C$4,$C$7,$C$7)</f>
        <v>#NAME?</v>
      </c>
      <c r="B10" s="829"/>
      <c r="C10" s="829"/>
      <c r="D10" s="829"/>
      <c r="E10" s="830"/>
      <c r="F10" s="831"/>
      <c r="G10" s="832"/>
      <c r="H10" s="829"/>
      <c r="I10" s="829"/>
      <c r="J10" s="829"/>
      <c r="K10" s="829"/>
      <c r="L10" s="829"/>
      <c r="M10" s="833"/>
      <c r="N10" s="833"/>
      <c r="O10" s="829"/>
      <c r="P10" s="829"/>
      <c r="Q10" s="829"/>
      <c r="R10" s="829"/>
      <c r="S10" s="829"/>
      <c r="T10" s="829"/>
      <c r="U10" s="829"/>
      <c r="V10" s="829"/>
    </row>
    <row r="11" spans="1:22" s="838" customFormat="1" ht="37.5">
      <c r="A11" s="834" t="s">
        <v>626</v>
      </c>
      <c r="B11" s="834" t="s">
        <v>627</v>
      </c>
      <c r="C11" s="834" t="s">
        <v>628</v>
      </c>
      <c r="D11" s="834" t="s">
        <v>629</v>
      </c>
      <c r="E11" s="834" t="s">
        <v>27</v>
      </c>
      <c r="F11" s="835" t="s">
        <v>630</v>
      </c>
      <c r="G11" s="836" t="s">
        <v>631</v>
      </c>
      <c r="H11" s="834" t="s">
        <v>632</v>
      </c>
      <c r="I11" s="834" t="s">
        <v>633</v>
      </c>
      <c r="J11" s="834" t="s">
        <v>3466</v>
      </c>
      <c r="K11" s="834" t="s">
        <v>634</v>
      </c>
      <c r="L11" s="834" t="s">
        <v>635</v>
      </c>
      <c r="M11" s="837" t="s">
        <v>636</v>
      </c>
      <c r="N11" s="834" t="s">
        <v>637</v>
      </c>
      <c r="O11" s="834" t="s">
        <v>638</v>
      </c>
      <c r="P11" s="834" t="s">
        <v>639</v>
      </c>
      <c r="Q11" s="834" t="s">
        <v>640</v>
      </c>
      <c r="R11" s="834" t="s">
        <v>641</v>
      </c>
      <c r="S11" s="834"/>
      <c r="T11" s="834"/>
      <c r="U11" s="834"/>
      <c r="V11" s="834"/>
    </row>
    <row r="12" spans="1:22" outlineLevel="1">
      <c r="A12" s="829"/>
      <c r="B12" s="829" t="s">
        <v>4101</v>
      </c>
      <c r="C12" s="839">
        <v>43370</v>
      </c>
      <c r="D12" s="829" t="s">
        <v>4102</v>
      </c>
      <c r="E12" s="830" t="s">
        <v>589</v>
      </c>
      <c r="F12" s="831">
        <v>73228</v>
      </c>
      <c r="G12" s="832">
        <v>-360399.1</v>
      </c>
      <c r="H12" s="829">
        <v>-467290</v>
      </c>
      <c r="I12" s="829" t="s">
        <v>322</v>
      </c>
      <c r="J12" s="1284">
        <f>H12</f>
        <v>-467290</v>
      </c>
      <c r="K12" s="840" t="s">
        <v>4103</v>
      </c>
      <c r="L12" s="841" t="s">
        <v>645</v>
      </c>
      <c r="M12" s="841" t="s">
        <v>352</v>
      </c>
      <c r="N12" s="841"/>
      <c r="O12" s="841" t="s">
        <v>646</v>
      </c>
      <c r="P12" s="841"/>
      <c r="Q12" s="841" t="s">
        <v>323</v>
      </c>
      <c r="R12" s="841"/>
      <c r="S12" s="829" t="s">
        <v>646</v>
      </c>
      <c r="T12" s="829"/>
      <c r="U12" s="829" t="s">
        <v>323</v>
      </c>
      <c r="V12" s="829"/>
    </row>
    <row r="13" spans="1:22">
      <c r="A13" s="842" t="s">
        <v>647</v>
      </c>
      <c r="B13" s="842"/>
      <c r="C13" s="842"/>
      <c r="D13" s="842"/>
      <c r="E13" s="843"/>
      <c r="F13" s="844"/>
      <c r="G13" s="845">
        <f>SUM(G12:G12)</f>
        <v>-360399.1</v>
      </c>
      <c r="H13" s="846">
        <f>SUM(H12:H12)</f>
        <v>-467290</v>
      </c>
      <c r="I13" s="842"/>
      <c r="J13" s="1285">
        <f>SUM(J12:J12)</f>
        <v>-467290</v>
      </c>
      <c r="K13" s="842"/>
      <c r="L13" s="842"/>
      <c r="M13" s="842"/>
      <c r="N13" s="842"/>
      <c r="O13" s="842"/>
      <c r="P13" s="842"/>
      <c r="Q13" s="842"/>
      <c r="R13" s="842"/>
      <c r="S13" s="829"/>
      <c r="T13" s="829"/>
      <c r="U13" s="829"/>
      <c r="V13" s="829"/>
    </row>
    <row r="14" spans="1:22" outlineLevel="1">
      <c r="A14" s="1278" t="s">
        <v>285</v>
      </c>
      <c r="B14" s="829" t="s">
        <v>4101</v>
      </c>
      <c r="C14" s="839">
        <v>43370</v>
      </c>
      <c r="D14" s="829" t="s">
        <v>4102</v>
      </c>
      <c r="E14" s="830" t="s">
        <v>589</v>
      </c>
      <c r="F14" s="831">
        <v>73228</v>
      </c>
      <c r="G14" s="832">
        <v>7.28</v>
      </c>
      <c r="H14" s="829">
        <v>9.44</v>
      </c>
      <c r="I14" s="829" t="s">
        <v>322</v>
      </c>
      <c r="J14" s="1284">
        <f>H14</f>
        <v>9.44</v>
      </c>
      <c r="K14" s="840" t="s">
        <v>818</v>
      </c>
      <c r="L14" s="841" t="s">
        <v>645</v>
      </c>
      <c r="M14" s="841" t="s">
        <v>352</v>
      </c>
      <c r="N14" s="841"/>
      <c r="O14" s="841"/>
      <c r="P14" s="841" t="s">
        <v>5</v>
      </c>
      <c r="Q14" s="841" t="s">
        <v>323</v>
      </c>
      <c r="R14" s="841" t="s">
        <v>652</v>
      </c>
      <c r="S14" s="829"/>
      <c r="T14" s="829" t="s">
        <v>5</v>
      </c>
      <c r="U14" s="829" t="s">
        <v>323</v>
      </c>
      <c r="V14" s="829" t="s">
        <v>652</v>
      </c>
    </row>
    <row r="15" spans="1:22">
      <c r="A15" s="842" t="s">
        <v>647</v>
      </c>
      <c r="B15" s="842"/>
      <c r="C15" s="842"/>
      <c r="D15" s="842"/>
      <c r="E15" s="843"/>
      <c r="F15" s="844"/>
      <c r="G15" s="845">
        <f>SUM(G14:G14)</f>
        <v>7.28</v>
      </c>
      <c r="H15" s="846">
        <f>SUM(H14:H14)</f>
        <v>9.44</v>
      </c>
      <c r="I15" s="842"/>
      <c r="J15" s="1285">
        <f>SUM(J14:J14)</f>
        <v>9.44</v>
      </c>
      <c r="K15" s="842"/>
      <c r="L15" s="842"/>
      <c r="M15" s="842"/>
      <c r="N15" s="842"/>
      <c r="O15" s="842"/>
      <c r="P15" s="842"/>
      <c r="Q15" s="842"/>
      <c r="R15" s="842"/>
      <c r="S15" s="829"/>
      <c r="T15" s="829"/>
      <c r="U15" s="829"/>
      <c r="V15" s="829"/>
    </row>
    <row r="16" spans="1:22" outlineLevel="1">
      <c r="A16" s="847" t="s">
        <v>65</v>
      </c>
      <c r="B16" s="829" t="s">
        <v>4101</v>
      </c>
      <c r="C16" s="839">
        <v>43361</v>
      </c>
      <c r="D16" s="829" t="s">
        <v>4104</v>
      </c>
      <c r="E16" s="830" t="s">
        <v>4105</v>
      </c>
      <c r="F16" s="831">
        <v>73236</v>
      </c>
      <c r="G16" s="832">
        <v>6.17</v>
      </c>
      <c r="H16" s="829">
        <v>8</v>
      </c>
      <c r="I16" s="829" t="s">
        <v>322</v>
      </c>
      <c r="J16" s="1284">
        <f t="shared" ref="J16:J26" si="0">H16</f>
        <v>8</v>
      </c>
      <c r="K16" s="840" t="s">
        <v>660</v>
      </c>
      <c r="L16" s="841" t="s">
        <v>661</v>
      </c>
      <c r="M16" s="841" t="s">
        <v>352</v>
      </c>
      <c r="N16" s="841" t="s">
        <v>674</v>
      </c>
      <c r="O16" s="841"/>
      <c r="P16" s="841" t="s">
        <v>5</v>
      </c>
      <c r="Q16" s="841" t="s">
        <v>323</v>
      </c>
      <c r="R16" s="841" t="s">
        <v>652</v>
      </c>
      <c r="S16" s="829"/>
      <c r="T16" s="829" t="s">
        <v>5</v>
      </c>
      <c r="U16" s="829" t="s">
        <v>323</v>
      </c>
      <c r="V16" s="829" t="s">
        <v>652</v>
      </c>
    </row>
    <row r="17" spans="1:22" outlineLevel="1">
      <c r="A17" s="847" t="s">
        <v>65</v>
      </c>
      <c r="B17" s="829" t="s">
        <v>4101</v>
      </c>
      <c r="C17" s="839">
        <v>43361</v>
      </c>
      <c r="D17" s="829" t="s">
        <v>4104</v>
      </c>
      <c r="E17" s="830" t="s">
        <v>4106</v>
      </c>
      <c r="F17" s="831">
        <v>73236</v>
      </c>
      <c r="G17" s="832">
        <v>38.56</v>
      </c>
      <c r="H17" s="829">
        <v>50</v>
      </c>
      <c r="I17" s="829" t="s">
        <v>322</v>
      </c>
      <c r="J17" s="1284">
        <f t="shared" si="0"/>
        <v>50</v>
      </c>
      <c r="K17" s="840" t="s">
        <v>670</v>
      </c>
      <c r="L17" s="841" t="s">
        <v>661</v>
      </c>
      <c r="M17" s="841" t="s">
        <v>352</v>
      </c>
      <c r="N17" s="841" t="s">
        <v>674</v>
      </c>
      <c r="O17" s="841"/>
      <c r="P17" s="841" t="s">
        <v>5</v>
      </c>
      <c r="Q17" s="841" t="s">
        <v>323</v>
      </c>
      <c r="R17" s="841" t="s">
        <v>652</v>
      </c>
      <c r="S17" s="829"/>
      <c r="T17" s="829" t="s">
        <v>5</v>
      </c>
      <c r="U17" s="829" t="s">
        <v>323</v>
      </c>
      <c r="V17" s="829" t="s">
        <v>652</v>
      </c>
    </row>
    <row r="18" spans="1:22" outlineLevel="1">
      <c r="A18" s="847" t="s">
        <v>65</v>
      </c>
      <c r="B18" s="829" t="s">
        <v>4101</v>
      </c>
      <c r="C18" s="839">
        <v>43361</v>
      </c>
      <c r="D18" s="829" t="s">
        <v>4104</v>
      </c>
      <c r="E18" s="830" t="s">
        <v>4107</v>
      </c>
      <c r="F18" s="831">
        <v>73236</v>
      </c>
      <c r="G18" s="832">
        <v>38.56</v>
      </c>
      <c r="H18" s="829">
        <v>50</v>
      </c>
      <c r="I18" s="829" t="s">
        <v>322</v>
      </c>
      <c r="J18" s="1284">
        <f t="shared" si="0"/>
        <v>50</v>
      </c>
      <c r="K18" s="840" t="s">
        <v>670</v>
      </c>
      <c r="L18" s="841" t="s">
        <v>661</v>
      </c>
      <c r="M18" s="841" t="s">
        <v>352</v>
      </c>
      <c r="N18" s="841" t="s">
        <v>674</v>
      </c>
      <c r="O18" s="841"/>
      <c r="P18" s="841" t="s">
        <v>5</v>
      </c>
      <c r="Q18" s="841" t="s">
        <v>323</v>
      </c>
      <c r="R18" s="841" t="s">
        <v>652</v>
      </c>
      <c r="S18" s="829"/>
      <c r="T18" s="829" t="s">
        <v>5</v>
      </c>
      <c r="U18" s="829" t="s">
        <v>323</v>
      </c>
      <c r="V18" s="829" t="s">
        <v>652</v>
      </c>
    </row>
    <row r="19" spans="1:22" outlineLevel="1">
      <c r="A19" s="847" t="s">
        <v>65</v>
      </c>
      <c r="B19" s="829" t="s">
        <v>4101</v>
      </c>
      <c r="C19" s="839">
        <v>43361</v>
      </c>
      <c r="D19" s="829" t="s">
        <v>4104</v>
      </c>
      <c r="E19" s="830" t="s">
        <v>4108</v>
      </c>
      <c r="F19" s="831">
        <v>73236</v>
      </c>
      <c r="G19" s="832">
        <v>169.68</v>
      </c>
      <c r="H19" s="829">
        <v>220</v>
      </c>
      <c r="I19" s="829" t="s">
        <v>322</v>
      </c>
      <c r="J19" s="1284">
        <f t="shared" si="0"/>
        <v>220</v>
      </c>
      <c r="K19" s="840" t="s">
        <v>667</v>
      </c>
      <c r="L19" s="841" t="s">
        <v>661</v>
      </c>
      <c r="M19" s="841" t="s">
        <v>352</v>
      </c>
      <c r="N19" s="841" t="s">
        <v>674</v>
      </c>
      <c r="O19" s="841"/>
      <c r="P19" s="841" t="s">
        <v>5</v>
      </c>
      <c r="Q19" s="841" t="s">
        <v>323</v>
      </c>
      <c r="R19" s="841" t="s">
        <v>652</v>
      </c>
      <c r="S19" s="829"/>
      <c r="T19" s="829" t="s">
        <v>5</v>
      </c>
      <c r="U19" s="829" t="s">
        <v>323</v>
      </c>
      <c r="V19" s="829" t="s">
        <v>652</v>
      </c>
    </row>
    <row r="20" spans="1:22" outlineLevel="1">
      <c r="A20" s="847" t="s">
        <v>65</v>
      </c>
      <c r="B20" s="829" t="s">
        <v>4101</v>
      </c>
      <c r="C20" s="839">
        <v>43361</v>
      </c>
      <c r="D20" s="829" t="s">
        <v>4104</v>
      </c>
      <c r="E20" s="830" t="s">
        <v>4109</v>
      </c>
      <c r="F20" s="831">
        <v>73236</v>
      </c>
      <c r="G20" s="832">
        <v>169.68</v>
      </c>
      <c r="H20" s="829">
        <v>220</v>
      </c>
      <c r="I20" s="829" t="s">
        <v>322</v>
      </c>
      <c r="J20" s="1284">
        <f t="shared" si="0"/>
        <v>220</v>
      </c>
      <c r="K20" s="840" t="s">
        <v>667</v>
      </c>
      <c r="L20" s="841" t="s">
        <v>661</v>
      </c>
      <c r="M20" s="841" t="s">
        <v>352</v>
      </c>
      <c r="N20" s="841" t="s">
        <v>674</v>
      </c>
      <c r="O20" s="841"/>
      <c r="P20" s="841" t="s">
        <v>5</v>
      </c>
      <c r="Q20" s="841" t="s">
        <v>323</v>
      </c>
      <c r="R20" s="841" t="s">
        <v>652</v>
      </c>
      <c r="S20" s="829"/>
      <c r="T20" s="829" t="s">
        <v>5</v>
      </c>
      <c r="U20" s="829" t="s">
        <v>323</v>
      </c>
      <c r="V20" s="829" t="s">
        <v>652</v>
      </c>
    </row>
    <row r="21" spans="1:22" outlineLevel="1">
      <c r="A21" s="847" t="s">
        <v>65</v>
      </c>
      <c r="B21" s="829" t="s">
        <v>4101</v>
      </c>
      <c r="C21" s="839">
        <v>43361</v>
      </c>
      <c r="D21" s="829" t="s">
        <v>4104</v>
      </c>
      <c r="E21" s="830" t="s">
        <v>4110</v>
      </c>
      <c r="F21" s="831">
        <v>73236</v>
      </c>
      <c r="G21" s="832">
        <v>1160.74</v>
      </c>
      <c r="H21" s="829">
        <v>1505</v>
      </c>
      <c r="I21" s="829" t="s">
        <v>322</v>
      </c>
      <c r="J21" s="1284">
        <f t="shared" si="0"/>
        <v>1505</v>
      </c>
      <c r="K21" s="840" t="s">
        <v>683</v>
      </c>
      <c r="L21" s="841" t="s">
        <v>661</v>
      </c>
      <c r="M21" s="841" t="s">
        <v>352</v>
      </c>
      <c r="N21" s="841"/>
      <c r="O21" s="841"/>
      <c r="P21" s="841" t="s">
        <v>5</v>
      </c>
      <c r="Q21" s="841" t="s">
        <v>323</v>
      </c>
      <c r="R21" s="841" t="s">
        <v>652</v>
      </c>
      <c r="S21" s="829"/>
      <c r="T21" s="829" t="s">
        <v>5</v>
      </c>
      <c r="U21" s="829" t="s">
        <v>323</v>
      </c>
      <c r="V21" s="829" t="s">
        <v>652</v>
      </c>
    </row>
    <row r="22" spans="1:22" outlineLevel="1">
      <c r="A22" s="847" t="s">
        <v>65</v>
      </c>
      <c r="B22" s="829" t="s">
        <v>4101</v>
      </c>
      <c r="C22" s="839">
        <v>43361</v>
      </c>
      <c r="D22" s="829" t="s">
        <v>4104</v>
      </c>
      <c r="E22" s="830" t="s">
        <v>4111</v>
      </c>
      <c r="F22" s="831">
        <v>73236</v>
      </c>
      <c r="G22" s="832">
        <v>277.64999999999998</v>
      </c>
      <c r="H22" s="829">
        <v>360</v>
      </c>
      <c r="I22" s="829" t="s">
        <v>322</v>
      </c>
      <c r="J22" s="1284">
        <f t="shared" si="0"/>
        <v>360</v>
      </c>
      <c r="K22" s="840" t="s">
        <v>996</v>
      </c>
      <c r="L22" s="841" t="s">
        <v>661</v>
      </c>
      <c r="M22" s="841" t="s">
        <v>352</v>
      </c>
      <c r="N22" s="841"/>
      <c r="O22" s="841"/>
      <c r="P22" s="841" t="s">
        <v>5</v>
      </c>
      <c r="Q22" s="841" t="s">
        <v>323</v>
      </c>
      <c r="R22" s="841" t="s">
        <v>652</v>
      </c>
      <c r="S22" s="829"/>
      <c r="T22" s="829" t="s">
        <v>5</v>
      </c>
      <c r="U22" s="829" t="s">
        <v>323</v>
      </c>
      <c r="V22" s="829" t="s">
        <v>652</v>
      </c>
    </row>
    <row r="23" spans="1:22" outlineLevel="1">
      <c r="A23" s="847" t="s">
        <v>65</v>
      </c>
      <c r="B23" s="829" t="s">
        <v>4101</v>
      </c>
      <c r="C23" s="839">
        <v>43361</v>
      </c>
      <c r="D23" s="829" t="s">
        <v>4104</v>
      </c>
      <c r="E23" s="830" t="s">
        <v>4112</v>
      </c>
      <c r="F23" s="831">
        <v>73236</v>
      </c>
      <c r="G23" s="832">
        <v>215.95</v>
      </c>
      <c r="H23" s="829">
        <v>280</v>
      </c>
      <c r="I23" s="829" t="s">
        <v>322</v>
      </c>
      <c r="J23" s="1284">
        <f t="shared" si="0"/>
        <v>280</v>
      </c>
      <c r="K23" s="840" t="s">
        <v>998</v>
      </c>
      <c r="L23" s="841" t="s">
        <v>661</v>
      </c>
      <c r="M23" s="841" t="s">
        <v>352</v>
      </c>
      <c r="N23" s="841"/>
      <c r="O23" s="841"/>
      <c r="P23" s="841" t="s">
        <v>5</v>
      </c>
      <c r="Q23" s="841" t="s">
        <v>323</v>
      </c>
      <c r="R23" s="841" t="s">
        <v>652</v>
      </c>
      <c r="S23" s="829"/>
      <c r="T23" s="829" t="s">
        <v>5</v>
      </c>
      <c r="U23" s="829" t="s">
        <v>323</v>
      </c>
      <c r="V23" s="829" t="s">
        <v>652</v>
      </c>
    </row>
    <row r="24" spans="1:22" outlineLevel="1">
      <c r="A24" s="847" t="s">
        <v>65</v>
      </c>
      <c r="B24" s="829" t="s">
        <v>4101</v>
      </c>
      <c r="C24" s="839">
        <v>43361</v>
      </c>
      <c r="D24" s="829" t="s">
        <v>4104</v>
      </c>
      <c r="E24" s="830" t="s">
        <v>4113</v>
      </c>
      <c r="F24" s="831">
        <v>73236</v>
      </c>
      <c r="G24" s="832">
        <v>38.56</v>
      </c>
      <c r="H24" s="829">
        <v>50</v>
      </c>
      <c r="I24" s="829" t="s">
        <v>322</v>
      </c>
      <c r="J24" s="1284">
        <f t="shared" si="0"/>
        <v>50</v>
      </c>
      <c r="K24" s="840" t="s">
        <v>1000</v>
      </c>
      <c r="L24" s="841" t="s">
        <v>661</v>
      </c>
      <c r="M24" s="841" t="s">
        <v>352</v>
      </c>
      <c r="N24" s="841"/>
      <c r="O24" s="841"/>
      <c r="P24" s="841" t="s">
        <v>5</v>
      </c>
      <c r="Q24" s="841" t="s">
        <v>323</v>
      </c>
      <c r="R24" s="841" t="s">
        <v>652</v>
      </c>
      <c r="S24" s="829"/>
      <c r="T24" s="829" t="s">
        <v>5</v>
      </c>
      <c r="U24" s="829" t="s">
        <v>323</v>
      </c>
      <c r="V24" s="829" t="s">
        <v>652</v>
      </c>
    </row>
    <row r="25" spans="1:22" outlineLevel="1">
      <c r="A25" s="847" t="s">
        <v>65</v>
      </c>
      <c r="B25" s="829" t="s">
        <v>4101</v>
      </c>
      <c r="C25" s="839">
        <v>43361</v>
      </c>
      <c r="D25" s="829" t="s">
        <v>4104</v>
      </c>
      <c r="E25" s="830" t="s">
        <v>4114</v>
      </c>
      <c r="F25" s="831">
        <v>73236</v>
      </c>
      <c r="G25" s="832">
        <v>77.13</v>
      </c>
      <c r="H25" s="829">
        <v>100</v>
      </c>
      <c r="I25" s="829" t="s">
        <v>322</v>
      </c>
      <c r="J25" s="1284">
        <f t="shared" si="0"/>
        <v>100</v>
      </c>
      <c r="K25" s="840" t="s">
        <v>972</v>
      </c>
      <c r="L25" s="841" t="s">
        <v>661</v>
      </c>
      <c r="M25" s="841" t="s">
        <v>352</v>
      </c>
      <c r="N25" s="841"/>
      <c r="O25" s="841"/>
      <c r="P25" s="841" t="s">
        <v>5</v>
      </c>
      <c r="Q25" s="841" t="s">
        <v>323</v>
      </c>
      <c r="R25" s="841" t="s">
        <v>652</v>
      </c>
      <c r="S25" s="829"/>
      <c r="T25" s="829" t="s">
        <v>5</v>
      </c>
      <c r="U25" s="829" t="s">
        <v>323</v>
      </c>
      <c r="V25" s="829" t="s">
        <v>652</v>
      </c>
    </row>
    <row r="26" spans="1:22" outlineLevel="1">
      <c r="A26" s="847" t="s">
        <v>65</v>
      </c>
      <c r="B26" s="829" t="s">
        <v>4101</v>
      </c>
      <c r="C26" s="839">
        <v>43361</v>
      </c>
      <c r="D26" s="829" t="s">
        <v>4104</v>
      </c>
      <c r="E26" s="830" t="s">
        <v>2613</v>
      </c>
      <c r="F26" s="831">
        <v>73236</v>
      </c>
      <c r="G26" s="832">
        <v>5.4</v>
      </c>
      <c r="H26" s="829">
        <v>7</v>
      </c>
      <c r="I26" s="829" t="s">
        <v>322</v>
      </c>
      <c r="J26" s="1284">
        <f t="shared" si="0"/>
        <v>7</v>
      </c>
      <c r="K26" s="840" t="s">
        <v>835</v>
      </c>
      <c r="L26" s="841" t="s">
        <v>661</v>
      </c>
      <c r="M26" s="841" t="s">
        <v>352</v>
      </c>
      <c r="N26" s="841"/>
      <c r="O26" s="841"/>
      <c r="P26" s="841" t="s">
        <v>5</v>
      </c>
      <c r="Q26" s="841" t="s">
        <v>323</v>
      </c>
      <c r="R26" s="841" t="s">
        <v>652</v>
      </c>
      <c r="S26" s="829"/>
      <c r="T26" s="829" t="s">
        <v>5</v>
      </c>
      <c r="U26" s="829" t="s">
        <v>323</v>
      </c>
      <c r="V26" s="829" t="s">
        <v>652</v>
      </c>
    </row>
    <row r="27" spans="1:22">
      <c r="A27" s="842" t="s">
        <v>647</v>
      </c>
      <c r="B27" s="842"/>
      <c r="C27" s="842"/>
      <c r="D27" s="842"/>
      <c r="E27" s="843"/>
      <c r="F27" s="844"/>
      <c r="G27" s="845">
        <f>SUM(G16:G26)</f>
        <v>2198.08</v>
      </c>
      <c r="H27" s="846">
        <f>SUM(H16:H26)</f>
        <v>2850</v>
      </c>
      <c r="I27" s="842"/>
      <c r="J27" s="1285">
        <f>SUM(J16:J26)</f>
        <v>2850</v>
      </c>
      <c r="K27" s="842"/>
      <c r="L27" s="842"/>
      <c r="M27" s="842"/>
      <c r="N27" s="842"/>
      <c r="O27" s="842"/>
      <c r="P27" s="842"/>
      <c r="Q27" s="842"/>
      <c r="R27" s="842"/>
      <c r="S27" s="829"/>
      <c r="T27" s="829"/>
      <c r="U27" s="829"/>
      <c r="V27" s="829"/>
    </row>
    <row r="28" spans="1:22" outlineLevel="1">
      <c r="A28" s="847" t="s">
        <v>76</v>
      </c>
      <c r="B28" s="829" t="s">
        <v>4101</v>
      </c>
      <c r="C28" s="839">
        <v>43343</v>
      </c>
      <c r="D28" s="829" t="s">
        <v>4115</v>
      </c>
      <c r="E28" s="830" t="s">
        <v>3919</v>
      </c>
      <c r="F28" s="831">
        <v>73336</v>
      </c>
      <c r="G28" s="832">
        <v>-44.87</v>
      </c>
      <c r="H28" s="829">
        <v>-58.86</v>
      </c>
      <c r="I28" s="829" t="s">
        <v>322</v>
      </c>
      <c r="J28" s="1284">
        <f>H28</f>
        <v>-58.86</v>
      </c>
      <c r="K28" s="840" t="s">
        <v>691</v>
      </c>
      <c r="L28" s="841" t="s">
        <v>661</v>
      </c>
      <c r="M28" s="841" t="s">
        <v>352</v>
      </c>
      <c r="N28" s="841" t="s">
        <v>783</v>
      </c>
      <c r="O28" s="841"/>
      <c r="P28" s="841" t="s">
        <v>5</v>
      </c>
      <c r="Q28" s="841" t="s">
        <v>323</v>
      </c>
      <c r="R28" s="841" t="s">
        <v>652</v>
      </c>
      <c r="S28" s="829"/>
      <c r="T28" s="829" t="s">
        <v>5</v>
      </c>
      <c r="U28" s="829" t="s">
        <v>323</v>
      </c>
      <c r="V28" s="829" t="s">
        <v>652</v>
      </c>
    </row>
    <row r="29" spans="1:22" outlineLevel="1">
      <c r="A29" s="847" t="s">
        <v>76</v>
      </c>
      <c r="B29" s="829" t="s">
        <v>4101</v>
      </c>
      <c r="C29" s="839">
        <v>43373</v>
      </c>
      <c r="D29" s="829" t="s">
        <v>4116</v>
      </c>
      <c r="E29" s="830" t="s">
        <v>4117</v>
      </c>
      <c r="F29" s="831">
        <v>73271</v>
      </c>
      <c r="G29" s="832">
        <v>5208.82</v>
      </c>
      <c r="H29" s="829">
        <v>6879</v>
      </c>
      <c r="I29" s="829" t="s">
        <v>322</v>
      </c>
      <c r="J29" s="1284">
        <f>H29</f>
        <v>6879</v>
      </c>
      <c r="K29" s="840" t="s">
        <v>1297</v>
      </c>
      <c r="L29" s="841" t="s">
        <v>661</v>
      </c>
      <c r="M29" s="841" t="s">
        <v>352</v>
      </c>
      <c r="N29" s="841"/>
      <c r="O29" s="841" t="s">
        <v>2244</v>
      </c>
      <c r="P29" s="841" t="s">
        <v>5</v>
      </c>
      <c r="Q29" s="841" t="s">
        <v>323</v>
      </c>
      <c r="R29" s="841" t="s">
        <v>652</v>
      </c>
      <c r="S29" s="829" t="s">
        <v>2244</v>
      </c>
      <c r="T29" s="829" t="s">
        <v>5</v>
      </c>
      <c r="U29" s="829" t="s">
        <v>323</v>
      </c>
      <c r="V29" s="829" t="s">
        <v>652</v>
      </c>
    </row>
    <row r="30" spans="1:22">
      <c r="A30" s="842" t="s">
        <v>647</v>
      </c>
      <c r="B30" s="842"/>
      <c r="C30" s="842"/>
      <c r="D30" s="842"/>
      <c r="E30" s="843"/>
      <c r="F30" s="844"/>
      <c r="G30" s="845">
        <f>SUM(G28:G29)</f>
        <v>5163.95</v>
      </c>
      <c r="H30" s="846">
        <f>SUM(H28:H29)</f>
        <v>6820.14</v>
      </c>
      <c r="I30" s="842"/>
      <c r="J30" s="1285">
        <f>SUM(J28:J29)</f>
        <v>6820.14</v>
      </c>
      <c r="K30" s="842"/>
      <c r="L30" s="842"/>
      <c r="M30" s="842"/>
      <c r="N30" s="842"/>
      <c r="O30" s="842"/>
      <c r="P30" s="842"/>
      <c r="Q30" s="842"/>
      <c r="R30" s="842"/>
      <c r="S30" s="829"/>
      <c r="T30" s="829"/>
      <c r="U30" s="829"/>
      <c r="V30" s="829"/>
    </row>
    <row r="31" spans="1:22" outlineLevel="1">
      <c r="A31" s="847" t="s">
        <v>78</v>
      </c>
      <c r="B31" s="829" t="s">
        <v>4101</v>
      </c>
      <c r="C31" s="839">
        <v>43368</v>
      </c>
      <c r="D31" s="829" t="s">
        <v>4118</v>
      </c>
      <c r="E31" s="830" t="s">
        <v>4119</v>
      </c>
      <c r="F31" s="831">
        <v>73236</v>
      </c>
      <c r="G31" s="832">
        <v>9.26</v>
      </c>
      <c r="H31" s="829">
        <v>12</v>
      </c>
      <c r="I31" s="829" t="s">
        <v>322</v>
      </c>
      <c r="J31" s="1284">
        <f t="shared" ref="J31:J36" si="1">H31</f>
        <v>12</v>
      </c>
      <c r="K31" s="840" t="s">
        <v>670</v>
      </c>
      <c r="L31" s="841" t="s">
        <v>661</v>
      </c>
      <c r="M31" s="841" t="s">
        <v>352</v>
      </c>
      <c r="N31" s="841" t="s">
        <v>674</v>
      </c>
      <c r="O31" s="841"/>
      <c r="P31" s="841" t="s">
        <v>5</v>
      </c>
      <c r="Q31" s="841" t="s">
        <v>323</v>
      </c>
      <c r="R31" s="841" t="s">
        <v>652</v>
      </c>
      <c r="S31" s="829"/>
      <c r="T31" s="829" t="s">
        <v>5</v>
      </c>
      <c r="U31" s="829" t="s">
        <v>323</v>
      </c>
      <c r="V31" s="829" t="s">
        <v>652</v>
      </c>
    </row>
    <row r="32" spans="1:22" outlineLevel="1">
      <c r="A32" s="847" t="s">
        <v>78</v>
      </c>
      <c r="B32" s="829" t="s">
        <v>4101</v>
      </c>
      <c r="C32" s="839">
        <v>43368</v>
      </c>
      <c r="D32" s="829" t="s">
        <v>4118</v>
      </c>
      <c r="E32" s="830" t="s">
        <v>4120</v>
      </c>
      <c r="F32" s="831">
        <v>73236</v>
      </c>
      <c r="G32" s="832">
        <v>9.26</v>
      </c>
      <c r="H32" s="829">
        <v>12</v>
      </c>
      <c r="I32" s="829" t="s">
        <v>322</v>
      </c>
      <c r="J32" s="1284">
        <f t="shared" si="1"/>
        <v>12</v>
      </c>
      <c r="K32" s="840" t="s">
        <v>670</v>
      </c>
      <c r="L32" s="841" t="s">
        <v>661</v>
      </c>
      <c r="M32" s="841" t="s">
        <v>352</v>
      </c>
      <c r="N32" s="841" t="s">
        <v>760</v>
      </c>
      <c r="O32" s="841"/>
      <c r="P32" s="841" t="s">
        <v>5</v>
      </c>
      <c r="Q32" s="841" t="s">
        <v>323</v>
      </c>
      <c r="R32" s="841" t="s">
        <v>652</v>
      </c>
      <c r="S32" s="829"/>
      <c r="T32" s="829" t="s">
        <v>5</v>
      </c>
      <c r="U32" s="829" t="s">
        <v>323</v>
      </c>
      <c r="V32" s="829" t="s">
        <v>652</v>
      </c>
    </row>
    <row r="33" spans="1:22" outlineLevel="1">
      <c r="A33" s="847" t="s">
        <v>78</v>
      </c>
      <c r="B33" s="829" t="s">
        <v>4101</v>
      </c>
      <c r="C33" s="839">
        <v>43368</v>
      </c>
      <c r="D33" s="829" t="s">
        <v>4118</v>
      </c>
      <c r="E33" s="830" t="s">
        <v>4121</v>
      </c>
      <c r="F33" s="831">
        <v>73236</v>
      </c>
      <c r="G33" s="832">
        <v>9.26</v>
      </c>
      <c r="H33" s="829">
        <v>12</v>
      </c>
      <c r="I33" s="829" t="s">
        <v>322</v>
      </c>
      <c r="J33" s="1284">
        <f t="shared" si="1"/>
        <v>12</v>
      </c>
      <c r="K33" s="840" t="s">
        <v>670</v>
      </c>
      <c r="L33" s="841" t="s">
        <v>661</v>
      </c>
      <c r="M33" s="841" t="s">
        <v>352</v>
      </c>
      <c r="N33" s="841" t="s">
        <v>758</v>
      </c>
      <c r="O33" s="841"/>
      <c r="P33" s="841" t="s">
        <v>5</v>
      </c>
      <c r="Q33" s="841" t="s">
        <v>323</v>
      </c>
      <c r="R33" s="841" t="s">
        <v>652</v>
      </c>
      <c r="S33" s="829"/>
      <c r="T33" s="829" t="s">
        <v>5</v>
      </c>
      <c r="U33" s="829" t="s">
        <v>323</v>
      </c>
      <c r="V33" s="829" t="s">
        <v>652</v>
      </c>
    </row>
    <row r="34" spans="1:22" outlineLevel="1">
      <c r="A34" s="847" t="s">
        <v>78</v>
      </c>
      <c r="B34" s="829" t="s">
        <v>4101</v>
      </c>
      <c r="C34" s="839">
        <v>43368</v>
      </c>
      <c r="D34" s="829" t="s">
        <v>4118</v>
      </c>
      <c r="E34" s="830" t="s">
        <v>4122</v>
      </c>
      <c r="F34" s="831">
        <v>73236</v>
      </c>
      <c r="G34" s="832">
        <v>9.26</v>
      </c>
      <c r="H34" s="829">
        <v>12</v>
      </c>
      <c r="I34" s="829" t="s">
        <v>322</v>
      </c>
      <c r="J34" s="1284">
        <f t="shared" si="1"/>
        <v>12</v>
      </c>
      <c r="K34" s="840" t="s">
        <v>670</v>
      </c>
      <c r="L34" s="841" t="s">
        <v>661</v>
      </c>
      <c r="M34" s="841" t="s">
        <v>352</v>
      </c>
      <c r="N34" s="841" t="s">
        <v>674</v>
      </c>
      <c r="O34" s="841"/>
      <c r="P34" s="841" t="s">
        <v>5</v>
      </c>
      <c r="Q34" s="841" t="s">
        <v>323</v>
      </c>
      <c r="R34" s="841" t="s">
        <v>652</v>
      </c>
      <c r="S34" s="829"/>
      <c r="T34" s="829" t="s">
        <v>5</v>
      </c>
      <c r="U34" s="829" t="s">
        <v>323</v>
      </c>
      <c r="V34" s="829" t="s">
        <v>652</v>
      </c>
    </row>
    <row r="35" spans="1:22" outlineLevel="1">
      <c r="A35" s="847" t="s">
        <v>78</v>
      </c>
      <c r="B35" s="829" t="s">
        <v>4101</v>
      </c>
      <c r="C35" s="839">
        <v>43368</v>
      </c>
      <c r="D35" s="829" t="s">
        <v>4118</v>
      </c>
      <c r="E35" s="830" t="s">
        <v>4123</v>
      </c>
      <c r="F35" s="831">
        <v>73236</v>
      </c>
      <c r="G35" s="832">
        <v>9.26</v>
      </c>
      <c r="H35" s="829">
        <v>12</v>
      </c>
      <c r="I35" s="829" t="s">
        <v>322</v>
      </c>
      <c r="J35" s="1284">
        <f t="shared" si="1"/>
        <v>12</v>
      </c>
      <c r="K35" s="840" t="s">
        <v>670</v>
      </c>
      <c r="L35" s="841" t="s">
        <v>661</v>
      </c>
      <c r="M35" s="841" t="s">
        <v>352</v>
      </c>
      <c r="N35" s="841" t="s">
        <v>1003</v>
      </c>
      <c r="O35" s="841"/>
      <c r="P35" s="841" t="s">
        <v>5</v>
      </c>
      <c r="Q35" s="841" t="s">
        <v>323</v>
      </c>
      <c r="R35" s="841" t="s">
        <v>652</v>
      </c>
      <c r="S35" s="829"/>
      <c r="T35" s="829" t="s">
        <v>5</v>
      </c>
      <c r="U35" s="829" t="s">
        <v>323</v>
      </c>
      <c r="V35" s="829" t="s">
        <v>652</v>
      </c>
    </row>
    <row r="36" spans="1:22" outlineLevel="1">
      <c r="A36" s="847" t="s">
        <v>78</v>
      </c>
      <c r="B36" s="829" t="s">
        <v>4101</v>
      </c>
      <c r="C36" s="839">
        <v>43368</v>
      </c>
      <c r="D36" s="829" t="s">
        <v>4118</v>
      </c>
      <c r="E36" s="830" t="s">
        <v>4124</v>
      </c>
      <c r="F36" s="831">
        <v>73236</v>
      </c>
      <c r="G36" s="832">
        <v>9.26</v>
      </c>
      <c r="H36" s="829">
        <v>12</v>
      </c>
      <c r="I36" s="829" t="s">
        <v>322</v>
      </c>
      <c r="J36" s="1284">
        <f t="shared" si="1"/>
        <v>12</v>
      </c>
      <c r="K36" s="840" t="s">
        <v>670</v>
      </c>
      <c r="L36" s="841" t="s">
        <v>661</v>
      </c>
      <c r="M36" s="841" t="s">
        <v>352</v>
      </c>
      <c r="N36" s="841" t="s">
        <v>760</v>
      </c>
      <c r="O36" s="841"/>
      <c r="P36" s="841" t="s">
        <v>5</v>
      </c>
      <c r="Q36" s="841" t="s">
        <v>323</v>
      </c>
      <c r="R36" s="841" t="s">
        <v>652</v>
      </c>
      <c r="S36" s="829"/>
      <c r="T36" s="829" t="s">
        <v>5</v>
      </c>
      <c r="U36" s="829" t="s">
        <v>323</v>
      </c>
      <c r="V36" s="829" t="s">
        <v>652</v>
      </c>
    </row>
    <row r="37" spans="1:22">
      <c r="A37" s="842" t="s">
        <v>647</v>
      </c>
      <c r="B37" s="842"/>
      <c r="C37" s="842"/>
      <c r="D37" s="842"/>
      <c r="E37" s="843"/>
      <c r="F37" s="844"/>
      <c r="G37" s="845">
        <f>SUM(G31:G36)</f>
        <v>55.559999999999995</v>
      </c>
      <c r="H37" s="846">
        <f>SUM(H31:H36)</f>
        <v>72</v>
      </c>
      <c r="I37" s="842"/>
      <c r="J37" s="1285">
        <f>SUM(J31:J36)</f>
        <v>72</v>
      </c>
      <c r="K37" s="842"/>
      <c r="L37" s="842"/>
      <c r="M37" s="842"/>
      <c r="N37" s="842"/>
      <c r="O37" s="842"/>
      <c r="P37" s="842"/>
      <c r="Q37" s="842"/>
      <c r="R37" s="842"/>
      <c r="S37" s="829"/>
      <c r="T37" s="829"/>
      <c r="U37" s="829"/>
      <c r="V37" s="829"/>
    </row>
    <row r="38" spans="1:22" outlineLevel="1">
      <c r="A38" s="847" t="s">
        <v>80</v>
      </c>
      <c r="B38" s="829" t="s">
        <v>4101</v>
      </c>
      <c r="C38" s="839">
        <v>43332</v>
      </c>
      <c r="D38" s="829" t="s">
        <v>4125</v>
      </c>
      <c r="E38" s="830" t="s">
        <v>3921</v>
      </c>
      <c r="F38" s="831">
        <v>73336</v>
      </c>
      <c r="G38" s="832">
        <v>-11.93</v>
      </c>
      <c r="H38" s="829">
        <v>-15.65</v>
      </c>
      <c r="I38" s="829" t="s">
        <v>322</v>
      </c>
      <c r="J38" s="1284">
        <f>H38</f>
        <v>-15.65</v>
      </c>
      <c r="K38" s="840" t="s">
        <v>680</v>
      </c>
      <c r="L38" s="841" t="s">
        <v>661</v>
      </c>
      <c r="M38" s="841" t="s">
        <v>352</v>
      </c>
      <c r="N38" s="841" t="s">
        <v>3922</v>
      </c>
      <c r="O38" s="841"/>
      <c r="P38" s="841" t="s">
        <v>5</v>
      </c>
      <c r="Q38" s="841" t="s">
        <v>323</v>
      </c>
      <c r="R38" s="841" t="s">
        <v>652</v>
      </c>
      <c r="S38" s="829"/>
      <c r="T38" s="829" t="s">
        <v>5</v>
      </c>
      <c r="U38" s="829" t="s">
        <v>323</v>
      </c>
      <c r="V38" s="829" t="s">
        <v>652</v>
      </c>
    </row>
    <row r="39" spans="1:22" outlineLevel="1">
      <c r="A39" s="847" t="s">
        <v>80</v>
      </c>
      <c r="B39" s="829" t="s">
        <v>4101</v>
      </c>
      <c r="C39" s="839">
        <v>43332</v>
      </c>
      <c r="D39" s="829" t="s">
        <v>4125</v>
      </c>
      <c r="E39" s="830" t="s">
        <v>3921</v>
      </c>
      <c r="F39" s="831">
        <v>73336</v>
      </c>
      <c r="G39" s="832">
        <v>-7.85</v>
      </c>
      <c r="H39" s="829">
        <v>-10.3</v>
      </c>
      <c r="I39" s="829" t="s">
        <v>322</v>
      </c>
      <c r="J39" s="1284">
        <f>H39</f>
        <v>-10.3</v>
      </c>
      <c r="K39" s="840" t="s">
        <v>680</v>
      </c>
      <c r="L39" s="841" t="s">
        <v>661</v>
      </c>
      <c r="M39" s="841" t="s">
        <v>352</v>
      </c>
      <c r="N39" s="841" t="s">
        <v>3922</v>
      </c>
      <c r="O39" s="841"/>
      <c r="P39" s="841" t="s">
        <v>5</v>
      </c>
      <c r="Q39" s="841" t="s">
        <v>323</v>
      </c>
      <c r="R39" s="841" t="s">
        <v>652</v>
      </c>
      <c r="S39" s="829"/>
      <c r="T39" s="829" t="s">
        <v>5</v>
      </c>
      <c r="U39" s="829" t="s">
        <v>323</v>
      </c>
      <c r="V39" s="829" t="s">
        <v>652</v>
      </c>
    </row>
    <row r="40" spans="1:22">
      <c r="A40" s="842" t="s">
        <v>647</v>
      </c>
      <c r="B40" s="842"/>
      <c r="C40" s="842"/>
      <c r="D40" s="842"/>
      <c r="E40" s="843"/>
      <c r="F40" s="844"/>
      <c r="G40" s="845">
        <f>SUM(G38:G39)</f>
        <v>-19.78</v>
      </c>
      <c r="H40" s="846">
        <f>SUM(H38:H39)</f>
        <v>-25.950000000000003</v>
      </c>
      <c r="I40" s="842"/>
      <c r="J40" s="1285">
        <f>SUM(J38:J39)</f>
        <v>-25.950000000000003</v>
      </c>
      <c r="K40" s="842"/>
      <c r="L40" s="842"/>
      <c r="M40" s="842"/>
      <c r="N40" s="842"/>
      <c r="O40" s="842"/>
      <c r="P40" s="842"/>
      <c r="Q40" s="842"/>
      <c r="R40" s="842"/>
      <c r="S40" s="829"/>
      <c r="T40" s="829"/>
      <c r="U40" s="829"/>
      <c r="V40" s="829"/>
    </row>
    <row r="41" spans="1:22" outlineLevel="1">
      <c r="A41" s="847" t="s">
        <v>82</v>
      </c>
      <c r="B41" s="829" t="s">
        <v>4101</v>
      </c>
      <c r="C41" s="839">
        <v>43325</v>
      </c>
      <c r="D41" s="829" t="s">
        <v>4126</v>
      </c>
      <c r="E41" s="830" t="s">
        <v>3951</v>
      </c>
      <c r="F41" s="831">
        <v>73336</v>
      </c>
      <c r="G41" s="832">
        <v>38.119999999999997</v>
      </c>
      <c r="H41" s="829">
        <v>50</v>
      </c>
      <c r="I41" s="829" t="s">
        <v>322</v>
      </c>
      <c r="J41" s="1284">
        <f t="shared" ref="J41:J107" si="2">H41</f>
        <v>50</v>
      </c>
      <c r="K41" s="840" t="s">
        <v>683</v>
      </c>
      <c r="L41" s="841" t="s">
        <v>661</v>
      </c>
      <c r="M41" s="841" t="s">
        <v>352</v>
      </c>
      <c r="N41" s="841"/>
      <c r="O41" s="841"/>
      <c r="P41" s="841" t="s">
        <v>5</v>
      </c>
      <c r="Q41" s="841" t="s">
        <v>323</v>
      </c>
      <c r="R41" s="841" t="s">
        <v>652</v>
      </c>
      <c r="S41" s="829"/>
      <c r="T41" s="829" t="s">
        <v>5</v>
      </c>
      <c r="U41" s="829" t="s">
        <v>323</v>
      </c>
      <c r="V41" s="829" t="s">
        <v>652</v>
      </c>
    </row>
    <row r="42" spans="1:22">
      <c r="A42" s="842" t="s">
        <v>647</v>
      </c>
      <c r="B42" s="842"/>
      <c r="C42" s="842"/>
      <c r="D42" s="842"/>
      <c r="E42" s="843"/>
      <c r="F42" s="844"/>
      <c r="G42" s="845">
        <f>SUM(G41:G41)</f>
        <v>38.119999999999997</v>
      </c>
      <c r="H42" s="846">
        <f>SUM(H41:H41)</f>
        <v>50</v>
      </c>
      <c r="I42" s="842"/>
      <c r="J42" s="1285">
        <f t="shared" si="2"/>
        <v>50</v>
      </c>
      <c r="K42" s="842"/>
      <c r="L42" s="842"/>
      <c r="M42" s="842"/>
      <c r="N42" s="842"/>
      <c r="O42" s="842"/>
      <c r="P42" s="842"/>
      <c r="Q42" s="842"/>
      <c r="R42" s="842"/>
      <c r="S42" s="829"/>
      <c r="T42" s="829"/>
      <c r="U42" s="829"/>
      <c r="V42" s="829"/>
    </row>
    <row r="43" spans="1:22" outlineLevel="1">
      <c r="A43" s="847" t="s">
        <v>85</v>
      </c>
      <c r="B43" s="829" t="s">
        <v>4101</v>
      </c>
      <c r="C43" s="839">
        <v>43373</v>
      </c>
      <c r="D43" s="829" t="s">
        <v>4116</v>
      </c>
      <c r="E43" s="830" t="s">
        <v>4117</v>
      </c>
      <c r="F43" s="831">
        <v>73271</v>
      </c>
      <c r="G43" s="832">
        <v>272.58999999999997</v>
      </c>
      <c r="H43" s="829">
        <v>360</v>
      </c>
      <c r="I43" s="829" t="s">
        <v>322</v>
      </c>
      <c r="J43" s="1284">
        <f t="shared" si="2"/>
        <v>360</v>
      </c>
      <c r="K43" s="840" t="s">
        <v>1297</v>
      </c>
      <c r="L43" s="841" t="s">
        <v>661</v>
      </c>
      <c r="M43" s="841" t="s">
        <v>352</v>
      </c>
      <c r="N43" s="841"/>
      <c r="O43" s="841" t="s">
        <v>2244</v>
      </c>
      <c r="P43" s="841" t="s">
        <v>5</v>
      </c>
      <c r="Q43" s="841" t="s">
        <v>323</v>
      </c>
      <c r="R43" s="841" t="s">
        <v>652</v>
      </c>
      <c r="S43" s="829" t="s">
        <v>2244</v>
      </c>
      <c r="T43" s="829" t="s">
        <v>5</v>
      </c>
      <c r="U43" s="829" t="s">
        <v>323</v>
      </c>
      <c r="V43" s="829" t="s">
        <v>652</v>
      </c>
    </row>
    <row r="44" spans="1:22">
      <c r="A44" s="842" t="s">
        <v>647</v>
      </c>
      <c r="B44" s="842"/>
      <c r="C44" s="842"/>
      <c r="D44" s="842"/>
      <c r="E44" s="843"/>
      <c r="F44" s="844"/>
      <c r="G44" s="845">
        <f>SUM(G43:G43)</f>
        <v>272.58999999999997</v>
      </c>
      <c r="H44" s="846">
        <f>SUM(H43:H43)</f>
        <v>360</v>
      </c>
      <c r="I44" s="842"/>
      <c r="J44" s="1285">
        <f t="shared" si="2"/>
        <v>360</v>
      </c>
      <c r="K44" s="842"/>
      <c r="L44" s="842"/>
      <c r="M44" s="842"/>
      <c r="N44" s="842"/>
      <c r="O44" s="842"/>
      <c r="P44" s="842"/>
      <c r="Q44" s="842"/>
      <c r="R44" s="842"/>
      <c r="S44" s="829"/>
      <c r="T44" s="829"/>
      <c r="U44" s="829"/>
      <c r="V44" s="829"/>
    </row>
    <row r="45" spans="1:22" outlineLevel="1">
      <c r="A45" s="847" t="s">
        <v>86</v>
      </c>
      <c r="B45" s="829" t="s">
        <v>4101</v>
      </c>
      <c r="C45" s="839">
        <v>43315</v>
      </c>
      <c r="D45" s="829" t="s">
        <v>4127</v>
      </c>
      <c r="E45" s="830" t="s">
        <v>4090</v>
      </c>
      <c r="F45" s="831">
        <v>73336</v>
      </c>
      <c r="G45" s="832">
        <v>480.26</v>
      </c>
      <c r="H45" s="829">
        <v>630</v>
      </c>
      <c r="I45" s="829" t="s">
        <v>322</v>
      </c>
      <c r="J45" s="1284">
        <f t="shared" si="2"/>
        <v>630</v>
      </c>
      <c r="K45" s="840" t="s">
        <v>670</v>
      </c>
      <c r="L45" s="841" t="s">
        <v>661</v>
      </c>
      <c r="M45" s="841" t="s">
        <v>352</v>
      </c>
      <c r="N45" s="841" t="s">
        <v>2952</v>
      </c>
      <c r="O45" s="841"/>
      <c r="P45" s="841" t="s">
        <v>5</v>
      </c>
      <c r="Q45" s="841" t="s">
        <v>323</v>
      </c>
      <c r="R45" s="841" t="s">
        <v>652</v>
      </c>
      <c r="S45" s="829"/>
      <c r="T45" s="829" t="s">
        <v>5</v>
      </c>
      <c r="U45" s="829" t="s">
        <v>323</v>
      </c>
      <c r="V45" s="829" t="s">
        <v>652</v>
      </c>
    </row>
    <row r="46" spans="1:22" outlineLevel="1">
      <c r="A46" s="847" t="s">
        <v>86</v>
      </c>
      <c r="B46" s="829" t="s">
        <v>4101</v>
      </c>
      <c r="C46" s="839">
        <v>43325</v>
      </c>
      <c r="D46" s="829" t="s">
        <v>4128</v>
      </c>
      <c r="E46" s="830" t="s">
        <v>4091</v>
      </c>
      <c r="F46" s="831">
        <v>73336</v>
      </c>
      <c r="G46" s="832">
        <v>16.010000000000002</v>
      </c>
      <c r="H46" s="829">
        <v>21</v>
      </c>
      <c r="I46" s="829" t="s">
        <v>322</v>
      </c>
      <c r="J46" s="1284">
        <f t="shared" si="2"/>
        <v>21</v>
      </c>
      <c r="K46" s="840" t="s">
        <v>667</v>
      </c>
      <c r="L46" s="841" t="s">
        <v>661</v>
      </c>
      <c r="M46" s="841" t="s">
        <v>352</v>
      </c>
      <c r="N46" s="841" t="s">
        <v>662</v>
      </c>
      <c r="O46" s="841"/>
      <c r="P46" s="841" t="s">
        <v>5</v>
      </c>
      <c r="Q46" s="841" t="s">
        <v>323</v>
      </c>
      <c r="R46" s="841" t="s">
        <v>652</v>
      </c>
      <c r="S46" s="829"/>
      <c r="T46" s="829" t="s">
        <v>5</v>
      </c>
      <c r="U46" s="829" t="s">
        <v>323</v>
      </c>
      <c r="V46" s="829" t="s">
        <v>652</v>
      </c>
    </row>
    <row r="47" spans="1:22" outlineLevel="1">
      <c r="A47" s="847" t="s">
        <v>86</v>
      </c>
      <c r="B47" s="829" t="s">
        <v>3917</v>
      </c>
      <c r="C47" s="839">
        <v>43343</v>
      </c>
      <c r="D47" s="829" t="s">
        <v>4095</v>
      </c>
      <c r="E47" s="830" t="s">
        <v>3924</v>
      </c>
      <c r="F47" s="831">
        <v>72931</v>
      </c>
      <c r="G47" s="832">
        <v>-4655.6774527424895</v>
      </c>
      <c r="H47" s="829">
        <v>-6403</v>
      </c>
      <c r="I47" s="948" t="s">
        <v>322</v>
      </c>
      <c r="J47" s="1265">
        <f t="shared" si="2"/>
        <v>-6403</v>
      </c>
      <c r="K47" s="840" t="s">
        <v>1297</v>
      </c>
      <c r="L47" s="841" t="s">
        <v>661</v>
      </c>
      <c r="M47" s="841" t="s">
        <v>352</v>
      </c>
      <c r="N47" s="841"/>
      <c r="O47" s="841" t="s">
        <v>381</v>
      </c>
      <c r="P47" s="841" t="s">
        <v>5</v>
      </c>
      <c r="Q47" s="841" t="s">
        <v>323</v>
      </c>
      <c r="R47" s="841" t="s">
        <v>652</v>
      </c>
      <c r="S47" s="829" t="s">
        <v>381</v>
      </c>
      <c r="T47" s="829" t="s">
        <v>5</v>
      </c>
      <c r="U47" s="829" t="s">
        <v>323</v>
      </c>
      <c r="V47" s="829" t="s">
        <v>652</v>
      </c>
    </row>
    <row r="48" spans="1:22" outlineLevel="1">
      <c r="A48" s="847" t="s">
        <v>86</v>
      </c>
      <c r="B48" s="829" t="s">
        <v>4101</v>
      </c>
      <c r="C48" s="839">
        <v>43371</v>
      </c>
      <c r="D48" s="829" t="s">
        <v>4129</v>
      </c>
      <c r="E48" s="830" t="s">
        <v>4130</v>
      </c>
      <c r="F48" s="831">
        <v>73235</v>
      </c>
      <c r="G48" s="832">
        <v>19.28</v>
      </c>
      <c r="H48" s="829">
        <v>25</v>
      </c>
      <c r="I48" s="829" t="s">
        <v>322</v>
      </c>
      <c r="J48" s="1284">
        <f t="shared" si="2"/>
        <v>25</v>
      </c>
      <c r="K48" s="840" t="s">
        <v>818</v>
      </c>
      <c r="L48" s="841" t="s">
        <v>917</v>
      </c>
      <c r="M48" s="841" t="s">
        <v>352</v>
      </c>
      <c r="N48" s="841"/>
      <c r="O48" s="841"/>
      <c r="P48" s="841" t="s">
        <v>5</v>
      </c>
      <c r="Q48" s="841" t="s">
        <v>323</v>
      </c>
      <c r="R48" s="841" t="s">
        <v>652</v>
      </c>
      <c r="S48" s="829"/>
      <c r="T48" s="829" t="s">
        <v>5</v>
      </c>
      <c r="U48" s="829" t="s">
        <v>323</v>
      </c>
      <c r="V48" s="829" t="s">
        <v>652</v>
      </c>
    </row>
    <row r="49" spans="1:22">
      <c r="A49" s="842" t="s">
        <v>647</v>
      </c>
      <c r="B49" s="842"/>
      <c r="C49" s="842"/>
      <c r="D49" s="842"/>
      <c r="E49" s="843"/>
      <c r="F49" s="844"/>
      <c r="G49" s="845">
        <f>SUM(G45:G48)</f>
        <v>-4140.1274527424894</v>
      </c>
      <c r="H49" s="846">
        <f>SUM(H45:H48)</f>
        <v>-5727</v>
      </c>
      <c r="I49" s="842"/>
      <c r="J49" s="1285">
        <f t="shared" si="2"/>
        <v>-5727</v>
      </c>
      <c r="K49" s="842"/>
      <c r="L49" s="842"/>
      <c r="M49" s="842"/>
      <c r="N49" s="842"/>
      <c r="O49" s="842"/>
      <c r="P49" s="842"/>
      <c r="Q49" s="842"/>
      <c r="R49" s="842"/>
      <c r="S49" s="829"/>
      <c r="T49" s="829"/>
      <c r="U49" s="829"/>
      <c r="V49" s="829"/>
    </row>
    <row r="50" spans="1:22" outlineLevel="1">
      <c r="A50" s="847" t="s">
        <v>90</v>
      </c>
      <c r="B50" s="829" t="s">
        <v>4101</v>
      </c>
      <c r="C50" s="839">
        <v>43373</v>
      </c>
      <c r="D50" s="829" t="s">
        <v>4095</v>
      </c>
      <c r="E50" s="830" t="s">
        <v>4131</v>
      </c>
      <c r="F50" s="831">
        <v>73272</v>
      </c>
      <c r="G50" s="832">
        <v>24478.09</v>
      </c>
      <c r="H50" s="829">
        <v>33665</v>
      </c>
      <c r="I50" s="829" t="s">
        <v>322</v>
      </c>
      <c r="J50" s="1284">
        <f t="shared" si="2"/>
        <v>33665</v>
      </c>
      <c r="K50" s="840" t="s">
        <v>1297</v>
      </c>
      <c r="L50" s="841" t="s">
        <v>661</v>
      </c>
      <c r="M50" s="841" t="s">
        <v>352</v>
      </c>
      <c r="N50" s="841"/>
      <c r="O50" s="841" t="s">
        <v>381</v>
      </c>
      <c r="P50" s="841" t="s">
        <v>5</v>
      </c>
      <c r="Q50" s="841" t="s">
        <v>323</v>
      </c>
      <c r="R50" s="841" t="s">
        <v>652</v>
      </c>
      <c r="S50" s="829" t="s">
        <v>381</v>
      </c>
      <c r="T50" s="829" t="s">
        <v>5</v>
      </c>
      <c r="U50" s="829" t="s">
        <v>323</v>
      </c>
      <c r="V50" s="829" t="s">
        <v>652</v>
      </c>
    </row>
    <row r="51" spans="1:22" outlineLevel="1">
      <c r="A51" s="847" t="s">
        <v>90</v>
      </c>
      <c r="B51" s="829" t="s">
        <v>3917</v>
      </c>
      <c r="C51" s="839">
        <v>43343</v>
      </c>
      <c r="D51" s="829" t="s">
        <v>4095</v>
      </c>
      <c r="E51" s="830" t="s">
        <v>3924</v>
      </c>
      <c r="F51" s="831">
        <v>72931</v>
      </c>
      <c r="G51" s="832">
        <v>-29876.172240471002</v>
      </c>
      <c r="H51" s="829">
        <v>-41089</v>
      </c>
      <c r="I51" s="948" t="s">
        <v>322</v>
      </c>
      <c r="J51" s="1265">
        <f t="shared" si="2"/>
        <v>-41089</v>
      </c>
      <c r="K51" s="840" t="s">
        <v>1297</v>
      </c>
      <c r="L51" s="841" t="s">
        <v>661</v>
      </c>
      <c r="M51" s="841" t="s">
        <v>352</v>
      </c>
      <c r="N51" s="841"/>
      <c r="O51" s="841" t="s">
        <v>381</v>
      </c>
      <c r="P51" s="841" t="s">
        <v>5</v>
      </c>
      <c r="Q51" s="841" t="s">
        <v>323</v>
      </c>
      <c r="R51" s="841" t="s">
        <v>652</v>
      </c>
      <c r="S51" s="829" t="s">
        <v>381</v>
      </c>
      <c r="T51" s="829" t="s">
        <v>5</v>
      </c>
      <c r="U51" s="829" t="s">
        <v>323</v>
      </c>
      <c r="V51" s="829" t="s">
        <v>652</v>
      </c>
    </row>
    <row r="52" spans="1:22" outlineLevel="1">
      <c r="A52" s="847" t="s">
        <v>90</v>
      </c>
      <c r="B52" s="829" t="s">
        <v>4101</v>
      </c>
      <c r="C52" s="839">
        <v>43373</v>
      </c>
      <c r="D52" s="829" t="s">
        <v>4132</v>
      </c>
      <c r="E52" s="830" t="s">
        <v>4131</v>
      </c>
      <c r="F52" s="831">
        <v>73294</v>
      </c>
      <c r="G52" s="832">
        <v>896.16</v>
      </c>
      <c r="H52" s="829">
        <v>1232.5</v>
      </c>
      <c r="I52" s="829" t="s">
        <v>322</v>
      </c>
      <c r="J52" s="1284">
        <f t="shared" si="2"/>
        <v>1232.5</v>
      </c>
      <c r="K52" s="840" t="s">
        <v>1297</v>
      </c>
      <c r="L52" s="841" t="s">
        <v>661</v>
      </c>
      <c r="M52" s="841" t="s">
        <v>352</v>
      </c>
      <c r="N52" s="841"/>
      <c r="O52" s="841" t="s">
        <v>381</v>
      </c>
      <c r="P52" s="841" t="s">
        <v>5</v>
      </c>
      <c r="Q52" s="841" t="s">
        <v>323</v>
      </c>
      <c r="R52" s="841" t="s">
        <v>652</v>
      </c>
      <c r="S52" s="829" t="s">
        <v>381</v>
      </c>
      <c r="T52" s="829" t="s">
        <v>5</v>
      </c>
      <c r="U52" s="829" t="s">
        <v>323</v>
      </c>
      <c r="V52" s="829" t="s">
        <v>652</v>
      </c>
    </row>
    <row r="53" spans="1:22">
      <c r="A53" s="842" t="s">
        <v>647</v>
      </c>
      <c r="B53" s="842"/>
      <c r="C53" s="842"/>
      <c r="D53" s="842"/>
      <c r="E53" s="843"/>
      <c r="F53" s="844"/>
      <c r="G53" s="845">
        <f>SUM(G50:G52)</f>
        <v>-4501.9222404710017</v>
      </c>
      <c r="H53" s="846">
        <f>SUM(H50:H52)</f>
        <v>-6191.5</v>
      </c>
      <c r="I53" s="842"/>
      <c r="J53" s="1285">
        <f t="shared" si="2"/>
        <v>-6191.5</v>
      </c>
      <c r="K53" s="842"/>
      <c r="L53" s="842"/>
      <c r="M53" s="842"/>
      <c r="N53" s="842"/>
      <c r="O53" s="842"/>
      <c r="P53" s="842"/>
      <c r="Q53" s="842"/>
      <c r="R53" s="842"/>
      <c r="S53" s="829"/>
      <c r="T53" s="829"/>
      <c r="U53" s="829"/>
      <c r="V53" s="829"/>
    </row>
    <row r="54" spans="1:22" outlineLevel="1">
      <c r="A54" s="847" t="s">
        <v>92</v>
      </c>
      <c r="B54" s="829" t="s">
        <v>4101</v>
      </c>
      <c r="C54" s="839">
        <v>43367</v>
      </c>
      <c r="D54" s="829" t="s">
        <v>4133</v>
      </c>
      <c r="E54" s="830" t="s">
        <v>4134</v>
      </c>
      <c r="F54" s="831">
        <v>73236</v>
      </c>
      <c r="G54" s="832">
        <v>3.86</v>
      </c>
      <c r="H54" s="829">
        <v>5</v>
      </c>
      <c r="I54" s="829" t="s">
        <v>322</v>
      </c>
      <c r="J54" s="1284">
        <f t="shared" si="2"/>
        <v>5</v>
      </c>
      <c r="K54" s="840" t="s">
        <v>660</v>
      </c>
      <c r="L54" s="841" t="s">
        <v>661</v>
      </c>
      <c r="M54" s="841" t="s">
        <v>352</v>
      </c>
      <c r="N54" s="841" t="s">
        <v>662</v>
      </c>
      <c r="O54" s="841"/>
      <c r="P54" s="841" t="s">
        <v>5</v>
      </c>
      <c r="Q54" s="841" t="s">
        <v>323</v>
      </c>
      <c r="R54" s="841" t="s">
        <v>652</v>
      </c>
      <c r="S54" s="829"/>
      <c r="T54" s="829" t="s">
        <v>5</v>
      </c>
      <c r="U54" s="829" t="s">
        <v>323</v>
      </c>
      <c r="V54" s="829" t="s">
        <v>652</v>
      </c>
    </row>
    <row r="55" spans="1:22" outlineLevel="1">
      <c r="A55" s="847" t="s">
        <v>92</v>
      </c>
      <c r="B55" s="829" t="s">
        <v>4101</v>
      </c>
      <c r="C55" s="839">
        <v>43371</v>
      </c>
      <c r="D55" s="829" t="s">
        <v>4135</v>
      </c>
      <c r="E55" s="830" t="s">
        <v>4136</v>
      </c>
      <c r="F55" s="831">
        <v>73236</v>
      </c>
      <c r="G55" s="832">
        <v>617</v>
      </c>
      <c r="H55" s="829">
        <v>800</v>
      </c>
      <c r="I55" s="829" t="s">
        <v>322</v>
      </c>
      <c r="J55" s="1284">
        <f t="shared" si="2"/>
        <v>800</v>
      </c>
      <c r="K55" s="840" t="s">
        <v>683</v>
      </c>
      <c r="L55" s="841" t="s">
        <v>661</v>
      </c>
      <c r="M55" s="841" t="s">
        <v>352</v>
      </c>
      <c r="N55" s="841"/>
      <c r="O55" s="841"/>
      <c r="P55" s="841" t="s">
        <v>5</v>
      </c>
      <c r="Q55" s="841" t="s">
        <v>323</v>
      </c>
      <c r="R55" s="841" t="s">
        <v>652</v>
      </c>
      <c r="S55" s="829"/>
      <c r="T55" s="829" t="s">
        <v>5</v>
      </c>
      <c r="U55" s="829" t="s">
        <v>323</v>
      </c>
      <c r="V55" s="829" t="s">
        <v>652</v>
      </c>
    </row>
    <row r="56" spans="1:22" outlineLevel="1">
      <c r="A56" s="847" t="s">
        <v>92</v>
      </c>
      <c r="B56" s="829" t="s">
        <v>4101</v>
      </c>
      <c r="C56" s="839">
        <v>43368</v>
      </c>
      <c r="D56" s="829" t="s">
        <v>4133</v>
      </c>
      <c r="E56" s="830" t="s">
        <v>4137</v>
      </c>
      <c r="F56" s="831">
        <v>73236</v>
      </c>
      <c r="G56" s="832">
        <v>77.13</v>
      </c>
      <c r="H56" s="829">
        <v>100</v>
      </c>
      <c r="I56" s="829" t="s">
        <v>322</v>
      </c>
      <c r="J56" s="1284">
        <f t="shared" si="2"/>
        <v>100</v>
      </c>
      <c r="K56" s="840" t="s">
        <v>878</v>
      </c>
      <c r="L56" s="841" t="s">
        <v>661</v>
      </c>
      <c r="M56" s="841" t="s">
        <v>352</v>
      </c>
      <c r="N56" s="841"/>
      <c r="O56" s="841"/>
      <c r="P56" s="841" t="s">
        <v>5</v>
      </c>
      <c r="Q56" s="841" t="s">
        <v>323</v>
      </c>
      <c r="R56" s="841" t="s">
        <v>652</v>
      </c>
      <c r="S56" s="829"/>
      <c r="T56" s="829" t="s">
        <v>5</v>
      </c>
      <c r="U56" s="829" t="s">
        <v>323</v>
      </c>
      <c r="V56" s="829" t="s">
        <v>652</v>
      </c>
    </row>
    <row r="57" spans="1:22" outlineLevel="1">
      <c r="A57" s="847" t="s">
        <v>92</v>
      </c>
      <c r="B57" s="829" t="s">
        <v>4101</v>
      </c>
      <c r="C57" s="839">
        <v>43371</v>
      </c>
      <c r="D57" s="829" t="s">
        <v>4135</v>
      </c>
      <c r="E57" s="830" t="s">
        <v>4138</v>
      </c>
      <c r="F57" s="831">
        <v>73236</v>
      </c>
      <c r="G57" s="832">
        <v>3.86</v>
      </c>
      <c r="H57" s="829">
        <v>5</v>
      </c>
      <c r="I57" s="829" t="s">
        <v>322</v>
      </c>
      <c r="J57" s="1284">
        <f t="shared" si="2"/>
        <v>5</v>
      </c>
      <c r="K57" s="840" t="s">
        <v>878</v>
      </c>
      <c r="L57" s="841" t="s">
        <v>661</v>
      </c>
      <c r="M57" s="841" t="s">
        <v>352</v>
      </c>
      <c r="N57" s="841"/>
      <c r="O57" s="841"/>
      <c r="P57" s="841" t="s">
        <v>5</v>
      </c>
      <c r="Q57" s="841" t="s">
        <v>323</v>
      </c>
      <c r="R57" s="841" t="s">
        <v>652</v>
      </c>
      <c r="S57" s="829"/>
      <c r="T57" s="829" t="s">
        <v>5</v>
      </c>
      <c r="U57" s="829" t="s">
        <v>323</v>
      </c>
      <c r="V57" s="829" t="s">
        <v>652</v>
      </c>
    </row>
    <row r="58" spans="1:22" outlineLevel="1">
      <c r="A58" s="847" t="s">
        <v>92</v>
      </c>
      <c r="B58" s="829" t="s">
        <v>4101</v>
      </c>
      <c r="C58" s="839">
        <v>43367</v>
      </c>
      <c r="D58" s="829" t="s">
        <v>4133</v>
      </c>
      <c r="E58" s="830" t="s">
        <v>4139</v>
      </c>
      <c r="F58" s="831">
        <v>73236</v>
      </c>
      <c r="G58" s="832">
        <v>23.14</v>
      </c>
      <c r="H58" s="829">
        <v>30</v>
      </c>
      <c r="I58" s="829" t="s">
        <v>322</v>
      </c>
      <c r="J58" s="1284">
        <f t="shared" si="2"/>
        <v>30</v>
      </c>
      <c r="K58" s="840" t="s">
        <v>1476</v>
      </c>
      <c r="L58" s="841" t="s">
        <v>661</v>
      </c>
      <c r="M58" s="841" t="s">
        <v>352</v>
      </c>
      <c r="N58" s="841"/>
      <c r="O58" s="841"/>
      <c r="P58" s="841" t="s">
        <v>5</v>
      </c>
      <c r="Q58" s="841" t="s">
        <v>323</v>
      </c>
      <c r="R58" s="841" t="s">
        <v>652</v>
      </c>
      <c r="S58" s="829"/>
      <c r="T58" s="829" t="s">
        <v>5</v>
      </c>
      <c r="U58" s="829" t="s">
        <v>323</v>
      </c>
      <c r="V58" s="829" t="s">
        <v>652</v>
      </c>
    </row>
    <row r="59" spans="1:22" outlineLevel="1">
      <c r="A59" s="847" t="s">
        <v>92</v>
      </c>
      <c r="B59" s="829" t="s">
        <v>4101</v>
      </c>
      <c r="C59" s="839">
        <v>43368</v>
      </c>
      <c r="D59" s="829" t="s">
        <v>4133</v>
      </c>
      <c r="E59" s="830" t="s">
        <v>4140</v>
      </c>
      <c r="F59" s="831">
        <v>73236</v>
      </c>
      <c r="G59" s="832">
        <v>53.68</v>
      </c>
      <c r="H59" s="829">
        <v>69.599999999999994</v>
      </c>
      <c r="I59" s="829" t="s">
        <v>322</v>
      </c>
      <c r="J59" s="1284">
        <f t="shared" si="2"/>
        <v>69.599999999999994</v>
      </c>
      <c r="K59" s="840" t="s">
        <v>893</v>
      </c>
      <c r="L59" s="841" t="s">
        <v>661</v>
      </c>
      <c r="M59" s="841" t="s">
        <v>352</v>
      </c>
      <c r="N59" s="841"/>
      <c r="O59" s="841"/>
      <c r="P59" s="841" t="s">
        <v>5</v>
      </c>
      <c r="Q59" s="841" t="s">
        <v>323</v>
      </c>
      <c r="R59" s="841" t="s">
        <v>652</v>
      </c>
      <c r="S59" s="829"/>
      <c r="T59" s="829" t="s">
        <v>5</v>
      </c>
      <c r="U59" s="829" t="s">
        <v>323</v>
      </c>
      <c r="V59" s="829" t="s">
        <v>652</v>
      </c>
    </row>
    <row r="60" spans="1:22">
      <c r="A60" s="842" t="s">
        <v>647</v>
      </c>
      <c r="B60" s="842"/>
      <c r="C60" s="842"/>
      <c r="D60" s="842"/>
      <c r="E60" s="843"/>
      <c r="F60" s="844"/>
      <c r="G60" s="845">
        <f>SUM(G54:G59)</f>
        <v>778.67</v>
      </c>
      <c r="H60" s="846">
        <f>SUM(H54:H59)</f>
        <v>1009.6</v>
      </c>
      <c r="I60" s="842"/>
      <c r="J60" s="1285">
        <f t="shared" si="2"/>
        <v>1009.6</v>
      </c>
      <c r="K60" s="842"/>
      <c r="L60" s="842"/>
      <c r="M60" s="842"/>
      <c r="N60" s="842"/>
      <c r="O60" s="842"/>
      <c r="P60" s="842"/>
      <c r="Q60" s="842"/>
      <c r="R60" s="842"/>
      <c r="S60" s="829"/>
      <c r="T60" s="829"/>
      <c r="U60" s="829"/>
      <c r="V60" s="829"/>
    </row>
    <row r="61" spans="1:22" outlineLevel="1">
      <c r="A61" s="847" t="s">
        <v>93</v>
      </c>
      <c r="B61" s="829" t="s">
        <v>4101</v>
      </c>
      <c r="C61" s="839">
        <v>43373</v>
      </c>
      <c r="D61" s="829" t="s">
        <v>4095</v>
      </c>
      <c r="E61" s="830" t="s">
        <v>4131</v>
      </c>
      <c r="F61" s="831">
        <v>73272</v>
      </c>
      <c r="G61" s="832">
        <v>4362.6499999999996</v>
      </c>
      <c r="H61" s="829">
        <v>6000</v>
      </c>
      <c r="I61" s="829" t="s">
        <v>322</v>
      </c>
      <c r="J61" s="1284">
        <f t="shared" si="2"/>
        <v>6000</v>
      </c>
      <c r="K61" s="840" t="s">
        <v>1297</v>
      </c>
      <c r="L61" s="841" t="s">
        <v>661</v>
      </c>
      <c r="M61" s="841" t="s">
        <v>352</v>
      </c>
      <c r="N61" s="841"/>
      <c r="O61" s="841" t="s">
        <v>381</v>
      </c>
      <c r="P61" s="841" t="s">
        <v>5</v>
      </c>
      <c r="Q61" s="841" t="s">
        <v>323</v>
      </c>
      <c r="R61" s="841" t="s">
        <v>652</v>
      </c>
      <c r="S61" s="829" t="s">
        <v>381</v>
      </c>
      <c r="T61" s="829" t="s">
        <v>5</v>
      </c>
      <c r="U61" s="829" t="s">
        <v>323</v>
      </c>
      <c r="V61" s="829" t="s">
        <v>652</v>
      </c>
    </row>
    <row r="62" spans="1:22">
      <c r="A62" s="842" t="s">
        <v>647</v>
      </c>
      <c r="B62" s="842"/>
      <c r="C62" s="842"/>
      <c r="D62" s="842"/>
      <c r="E62" s="843"/>
      <c r="F62" s="844"/>
      <c r="G62" s="845">
        <f>SUM(G61:G61)</f>
        <v>4362.6499999999996</v>
      </c>
      <c r="H62" s="846">
        <f>SUM(H61:H61)</f>
        <v>6000</v>
      </c>
      <c r="I62" s="842"/>
      <c r="J62" s="1285">
        <f>H62</f>
        <v>6000</v>
      </c>
      <c r="K62" s="842"/>
      <c r="L62" s="842"/>
      <c r="M62" s="842"/>
      <c r="N62" s="842"/>
      <c r="O62" s="842"/>
      <c r="P62" s="842"/>
      <c r="Q62" s="842"/>
      <c r="R62" s="842"/>
      <c r="S62" s="829"/>
      <c r="T62" s="829"/>
      <c r="U62" s="829"/>
      <c r="V62" s="829"/>
    </row>
    <row r="63" spans="1:22" outlineLevel="1">
      <c r="A63" s="847" t="s">
        <v>94</v>
      </c>
      <c r="B63" s="829" t="s">
        <v>4101</v>
      </c>
      <c r="C63" s="839">
        <v>43373</v>
      </c>
      <c r="D63" s="829" t="s">
        <v>4095</v>
      </c>
      <c r="E63" s="830" t="s">
        <v>4131</v>
      </c>
      <c r="F63" s="831">
        <v>73272</v>
      </c>
      <c r="G63" s="832">
        <v>1308.79</v>
      </c>
      <c r="H63" s="829">
        <v>1800</v>
      </c>
      <c r="I63" s="829" t="s">
        <v>322</v>
      </c>
      <c r="J63" s="1284">
        <f t="shared" si="2"/>
        <v>1800</v>
      </c>
      <c r="K63" s="840" t="s">
        <v>1297</v>
      </c>
      <c r="L63" s="841" t="s">
        <v>661</v>
      </c>
      <c r="M63" s="841" t="s">
        <v>352</v>
      </c>
      <c r="N63" s="841"/>
      <c r="O63" s="841" t="s">
        <v>381</v>
      </c>
      <c r="P63" s="841" t="s">
        <v>5</v>
      </c>
      <c r="Q63" s="841" t="s">
        <v>323</v>
      </c>
      <c r="R63" s="841" t="s">
        <v>652</v>
      </c>
      <c r="S63" s="829" t="s">
        <v>381</v>
      </c>
      <c r="T63" s="829" t="s">
        <v>5</v>
      </c>
      <c r="U63" s="829" t="s">
        <v>323</v>
      </c>
      <c r="V63" s="829" t="s">
        <v>652</v>
      </c>
    </row>
    <row r="64" spans="1:22" outlineLevel="1">
      <c r="A64" s="847" t="s">
        <v>94</v>
      </c>
      <c r="B64" s="829" t="s">
        <v>3917</v>
      </c>
      <c r="C64" s="839">
        <v>43343</v>
      </c>
      <c r="D64" s="829" t="s">
        <v>4095</v>
      </c>
      <c r="E64" s="830" t="s">
        <v>3924</v>
      </c>
      <c r="F64" s="831">
        <v>72931</v>
      </c>
      <c r="G64" s="832">
        <v>-1308.7957855593399</v>
      </c>
      <c r="H64" s="829">
        <v>-1800</v>
      </c>
      <c r="I64" s="948" t="s">
        <v>322</v>
      </c>
      <c r="J64" s="1265">
        <f t="shared" si="2"/>
        <v>-1800</v>
      </c>
      <c r="K64" s="840" t="s">
        <v>1297</v>
      </c>
      <c r="L64" s="841" t="s">
        <v>661</v>
      </c>
      <c r="M64" s="841" t="s">
        <v>352</v>
      </c>
      <c r="N64" s="841"/>
      <c r="O64" s="841" t="s">
        <v>381</v>
      </c>
      <c r="P64" s="841" t="s">
        <v>5</v>
      </c>
      <c r="Q64" s="841" t="s">
        <v>323</v>
      </c>
      <c r="R64" s="841" t="s">
        <v>652</v>
      </c>
      <c r="S64" s="829" t="s">
        <v>381</v>
      </c>
      <c r="T64" s="829" t="s">
        <v>5</v>
      </c>
      <c r="U64" s="829" t="s">
        <v>323</v>
      </c>
      <c r="V64" s="829" t="s">
        <v>652</v>
      </c>
    </row>
    <row r="65" spans="1:22">
      <c r="A65" s="842" t="s">
        <v>647</v>
      </c>
      <c r="B65" s="842"/>
      <c r="C65" s="842"/>
      <c r="D65" s="842"/>
      <c r="E65" s="843"/>
      <c r="F65" s="844"/>
      <c r="G65" s="845">
        <f>SUM(G63:G64)</f>
        <v>-5.7855593399835925E-3</v>
      </c>
      <c r="H65" s="846">
        <f>SUM(H63:H64)</f>
        <v>0</v>
      </c>
      <c r="I65" s="842"/>
      <c r="J65" s="1285">
        <f t="shared" si="2"/>
        <v>0</v>
      </c>
      <c r="K65" s="842"/>
      <c r="L65" s="842"/>
      <c r="M65" s="842"/>
      <c r="N65" s="842"/>
      <c r="O65" s="842"/>
      <c r="P65" s="842"/>
      <c r="Q65" s="842"/>
      <c r="R65" s="842"/>
      <c r="S65" s="829"/>
      <c r="T65" s="829"/>
      <c r="U65" s="829"/>
      <c r="V65" s="829"/>
    </row>
    <row r="66" spans="1:22" outlineLevel="1">
      <c r="A66" s="847" t="s">
        <v>102</v>
      </c>
      <c r="B66" s="829" t="s">
        <v>4101</v>
      </c>
      <c r="C66" s="839">
        <v>43362</v>
      </c>
      <c r="D66" s="829" t="s">
        <v>4141</v>
      </c>
      <c r="E66" s="830" t="s">
        <v>3863</v>
      </c>
      <c r="F66" s="831">
        <v>73236</v>
      </c>
      <c r="G66" s="832">
        <v>1.54</v>
      </c>
      <c r="H66" s="829">
        <v>2</v>
      </c>
      <c r="I66" s="829" t="s">
        <v>322</v>
      </c>
      <c r="J66" s="1284">
        <f t="shared" si="2"/>
        <v>2</v>
      </c>
      <c r="K66" s="840" t="s">
        <v>660</v>
      </c>
      <c r="L66" s="841" t="s">
        <v>661</v>
      </c>
      <c r="M66" s="841" t="s">
        <v>352</v>
      </c>
      <c r="N66" s="841" t="s">
        <v>662</v>
      </c>
      <c r="O66" s="841"/>
      <c r="P66" s="841" t="s">
        <v>5</v>
      </c>
      <c r="Q66" s="841" t="s">
        <v>323</v>
      </c>
      <c r="R66" s="841" t="s">
        <v>652</v>
      </c>
      <c r="S66" s="829"/>
      <c r="T66" s="829" t="s">
        <v>5</v>
      </c>
      <c r="U66" s="829" t="s">
        <v>323</v>
      </c>
      <c r="V66" s="829" t="s">
        <v>652</v>
      </c>
    </row>
    <row r="67" spans="1:22" outlineLevel="1">
      <c r="A67" s="847" t="s">
        <v>102</v>
      </c>
      <c r="B67" s="829" t="s">
        <v>4101</v>
      </c>
      <c r="C67" s="839">
        <v>43362</v>
      </c>
      <c r="D67" s="829" t="s">
        <v>4141</v>
      </c>
      <c r="E67" s="830" t="s">
        <v>4142</v>
      </c>
      <c r="F67" s="831">
        <v>73236</v>
      </c>
      <c r="G67" s="832">
        <v>92.55</v>
      </c>
      <c r="H67" s="829">
        <v>120</v>
      </c>
      <c r="I67" s="829" t="s">
        <v>322</v>
      </c>
      <c r="J67" s="1284">
        <f t="shared" si="2"/>
        <v>120</v>
      </c>
      <c r="K67" s="840" t="s">
        <v>667</v>
      </c>
      <c r="L67" s="841" t="s">
        <v>661</v>
      </c>
      <c r="M67" s="841" t="s">
        <v>352</v>
      </c>
      <c r="N67" s="841" t="s">
        <v>662</v>
      </c>
      <c r="O67" s="841"/>
      <c r="P67" s="841" t="s">
        <v>5</v>
      </c>
      <c r="Q67" s="841" t="s">
        <v>323</v>
      </c>
      <c r="R67" s="841" t="s">
        <v>652</v>
      </c>
      <c r="S67" s="829"/>
      <c r="T67" s="829" t="s">
        <v>5</v>
      </c>
      <c r="U67" s="829" t="s">
        <v>323</v>
      </c>
      <c r="V67" s="829" t="s">
        <v>652</v>
      </c>
    </row>
    <row r="68" spans="1:22" outlineLevel="1">
      <c r="A68" s="847" t="s">
        <v>102</v>
      </c>
      <c r="B68" s="829" t="s">
        <v>4101</v>
      </c>
      <c r="C68" s="839">
        <v>43325</v>
      </c>
      <c r="D68" s="829" t="s">
        <v>4126</v>
      </c>
      <c r="E68" s="830" t="s">
        <v>3951</v>
      </c>
      <c r="F68" s="831">
        <v>73336</v>
      </c>
      <c r="G68" s="832">
        <v>-38.119999999999997</v>
      </c>
      <c r="H68" s="829">
        <v>-50</v>
      </c>
      <c r="I68" s="829" t="s">
        <v>322</v>
      </c>
      <c r="J68" s="1284">
        <f t="shared" si="2"/>
        <v>-50</v>
      </c>
      <c r="K68" s="840" t="s">
        <v>683</v>
      </c>
      <c r="L68" s="841" t="s">
        <v>661</v>
      </c>
      <c r="M68" s="841" t="s">
        <v>352</v>
      </c>
      <c r="N68" s="841"/>
      <c r="O68" s="841"/>
      <c r="P68" s="841" t="s">
        <v>5</v>
      </c>
      <c r="Q68" s="841" t="s">
        <v>323</v>
      </c>
      <c r="R68" s="841" t="s">
        <v>652</v>
      </c>
      <c r="S68" s="829"/>
      <c r="T68" s="829" t="s">
        <v>5</v>
      </c>
      <c r="U68" s="829" t="s">
        <v>323</v>
      </c>
      <c r="V68" s="829" t="s">
        <v>652</v>
      </c>
    </row>
    <row r="69" spans="1:22">
      <c r="A69" s="842" t="s">
        <v>647</v>
      </c>
      <c r="B69" s="842"/>
      <c r="C69" s="842"/>
      <c r="D69" s="842"/>
      <c r="E69" s="843"/>
      <c r="F69" s="844"/>
      <c r="G69" s="845">
        <f>SUM(G66:G68)</f>
        <v>55.970000000000006</v>
      </c>
      <c r="H69" s="846">
        <f>SUM(H66:H68)</f>
        <v>72</v>
      </c>
      <c r="I69" s="842"/>
      <c r="J69" s="1285">
        <f t="shared" si="2"/>
        <v>72</v>
      </c>
      <c r="K69" s="842"/>
      <c r="L69" s="842"/>
      <c r="M69" s="842"/>
      <c r="N69" s="842"/>
      <c r="O69" s="842"/>
      <c r="P69" s="842"/>
      <c r="Q69" s="842"/>
      <c r="R69" s="842"/>
      <c r="S69" s="829"/>
      <c r="T69" s="829"/>
      <c r="U69" s="829"/>
      <c r="V69" s="829"/>
    </row>
    <row r="70" spans="1:22" outlineLevel="1">
      <c r="A70" s="847" t="s">
        <v>103</v>
      </c>
      <c r="B70" s="829" t="s">
        <v>4101</v>
      </c>
      <c r="C70" s="839">
        <v>43350</v>
      </c>
      <c r="D70" s="829" t="s">
        <v>4143</v>
      </c>
      <c r="E70" s="830" t="s">
        <v>4144</v>
      </c>
      <c r="F70" s="831">
        <v>73236</v>
      </c>
      <c r="G70" s="832">
        <v>4772.43</v>
      </c>
      <c r="H70" s="829">
        <v>6188</v>
      </c>
      <c r="I70" s="829" t="s">
        <v>322</v>
      </c>
      <c r="J70" s="1284">
        <f t="shared" si="2"/>
        <v>6188</v>
      </c>
      <c r="K70" s="840" t="s">
        <v>4145</v>
      </c>
      <c r="L70" s="841" t="s">
        <v>661</v>
      </c>
      <c r="M70" s="841" t="s">
        <v>352</v>
      </c>
      <c r="N70" s="841"/>
      <c r="O70" s="841"/>
      <c r="P70" s="841" t="s">
        <v>5</v>
      </c>
      <c r="Q70" s="841" t="s">
        <v>323</v>
      </c>
      <c r="R70" s="841" t="s">
        <v>652</v>
      </c>
      <c r="S70" s="829"/>
      <c r="T70" s="829" t="s">
        <v>5</v>
      </c>
      <c r="U70" s="829" t="s">
        <v>323</v>
      </c>
      <c r="V70" s="829" t="s">
        <v>652</v>
      </c>
    </row>
    <row r="71" spans="1:22">
      <c r="A71" s="842" t="s">
        <v>647</v>
      </c>
      <c r="B71" s="842"/>
      <c r="C71" s="842"/>
      <c r="D71" s="842"/>
      <c r="E71" s="843"/>
      <c r="F71" s="844"/>
      <c r="G71" s="845">
        <f>SUM(G70:G70)</f>
        <v>4772.43</v>
      </c>
      <c r="H71" s="846">
        <f>SUM(H70:H70)</f>
        <v>6188</v>
      </c>
      <c r="I71" s="842"/>
      <c r="J71" s="1285">
        <f t="shared" si="2"/>
        <v>6188</v>
      </c>
      <c r="K71" s="842"/>
      <c r="L71" s="842"/>
      <c r="M71" s="842"/>
      <c r="N71" s="842"/>
      <c r="O71" s="842"/>
      <c r="P71" s="842"/>
      <c r="Q71" s="842"/>
      <c r="R71" s="842"/>
      <c r="S71" s="829"/>
      <c r="T71" s="829"/>
      <c r="U71" s="829"/>
      <c r="V71" s="829"/>
    </row>
    <row r="72" spans="1:22" outlineLevel="1">
      <c r="A72" s="847" t="s">
        <v>106</v>
      </c>
      <c r="B72" s="829" t="s">
        <v>4101</v>
      </c>
      <c r="C72" s="839">
        <v>43368</v>
      </c>
      <c r="D72" s="829" t="s">
        <v>4146</v>
      </c>
      <c r="E72" s="830" t="s">
        <v>1660</v>
      </c>
      <c r="F72" s="831">
        <v>73236</v>
      </c>
      <c r="G72" s="832">
        <v>1009.83</v>
      </c>
      <c r="H72" s="829">
        <v>1309.3399999999999</v>
      </c>
      <c r="I72" s="829" t="s">
        <v>322</v>
      </c>
      <c r="J72" s="1284">
        <f t="shared" si="2"/>
        <v>1309.3399999999999</v>
      </c>
      <c r="K72" s="840" t="s">
        <v>650</v>
      </c>
      <c r="L72" s="841" t="s">
        <v>661</v>
      </c>
      <c r="M72" s="841" t="s">
        <v>352</v>
      </c>
      <c r="N72" s="841" t="s">
        <v>1003</v>
      </c>
      <c r="O72" s="841"/>
      <c r="P72" s="841" t="s">
        <v>5</v>
      </c>
      <c r="Q72" s="841" t="s">
        <v>323</v>
      </c>
      <c r="R72" s="841" t="s">
        <v>652</v>
      </c>
      <c r="S72" s="829"/>
      <c r="T72" s="829" t="s">
        <v>5</v>
      </c>
      <c r="U72" s="829" t="s">
        <v>323</v>
      </c>
      <c r="V72" s="829" t="s">
        <v>652</v>
      </c>
    </row>
    <row r="73" spans="1:22" outlineLevel="1">
      <c r="A73" s="847" t="s">
        <v>106</v>
      </c>
      <c r="B73" s="829" t="s">
        <v>4101</v>
      </c>
      <c r="C73" s="839">
        <v>43368</v>
      </c>
      <c r="D73" s="829" t="s">
        <v>4147</v>
      </c>
      <c r="E73" s="830" t="s">
        <v>3482</v>
      </c>
      <c r="F73" s="831">
        <v>73236</v>
      </c>
      <c r="G73" s="832">
        <v>61.28</v>
      </c>
      <c r="H73" s="829">
        <v>79.45</v>
      </c>
      <c r="I73" s="829" t="s">
        <v>322</v>
      </c>
      <c r="J73" s="1284">
        <f t="shared" si="2"/>
        <v>79.45</v>
      </c>
      <c r="K73" s="840" t="s">
        <v>656</v>
      </c>
      <c r="L73" s="841" t="s">
        <v>661</v>
      </c>
      <c r="M73" s="841" t="s">
        <v>352</v>
      </c>
      <c r="N73" s="841" t="s">
        <v>1003</v>
      </c>
      <c r="O73" s="841"/>
      <c r="P73" s="841" t="s">
        <v>5</v>
      </c>
      <c r="Q73" s="841" t="s">
        <v>323</v>
      </c>
      <c r="R73" s="841" t="s">
        <v>652</v>
      </c>
      <c r="S73" s="829"/>
      <c r="T73" s="829" t="s">
        <v>5</v>
      </c>
      <c r="U73" s="829" t="s">
        <v>323</v>
      </c>
      <c r="V73" s="829" t="s">
        <v>652</v>
      </c>
    </row>
    <row r="74" spans="1:22" outlineLevel="1">
      <c r="A74" s="847" t="s">
        <v>106</v>
      </c>
      <c r="B74" s="829" t="s">
        <v>4101</v>
      </c>
      <c r="C74" s="839">
        <v>43368</v>
      </c>
      <c r="D74" s="829" t="s">
        <v>4148</v>
      </c>
      <c r="E74" s="830" t="s">
        <v>4149</v>
      </c>
      <c r="F74" s="831">
        <v>73236</v>
      </c>
      <c r="G74" s="832">
        <v>21.63</v>
      </c>
      <c r="H74" s="829">
        <v>28.04</v>
      </c>
      <c r="I74" s="829" t="s">
        <v>322</v>
      </c>
      <c r="J74" s="1284">
        <f t="shared" si="2"/>
        <v>28.04</v>
      </c>
      <c r="K74" s="840" t="s">
        <v>694</v>
      </c>
      <c r="L74" s="841" t="s">
        <v>661</v>
      </c>
      <c r="M74" s="841" t="s">
        <v>352</v>
      </c>
      <c r="N74" s="841" t="s">
        <v>1003</v>
      </c>
      <c r="O74" s="841"/>
      <c r="P74" s="841" t="s">
        <v>5</v>
      </c>
      <c r="Q74" s="841" t="s">
        <v>323</v>
      </c>
      <c r="R74" s="841" t="s">
        <v>652</v>
      </c>
      <c r="S74" s="829"/>
      <c r="T74" s="829" t="s">
        <v>5</v>
      </c>
      <c r="U74" s="829" t="s">
        <v>323</v>
      </c>
      <c r="V74" s="829" t="s">
        <v>652</v>
      </c>
    </row>
    <row r="75" spans="1:22" outlineLevel="1">
      <c r="A75" s="847" t="s">
        <v>106</v>
      </c>
      <c r="B75" s="829" t="s">
        <v>4101</v>
      </c>
      <c r="C75" s="839">
        <v>43368</v>
      </c>
      <c r="D75" s="829" t="s">
        <v>4118</v>
      </c>
      <c r="E75" s="830" t="s">
        <v>1008</v>
      </c>
      <c r="F75" s="831">
        <v>73236</v>
      </c>
      <c r="G75" s="832">
        <v>1.44</v>
      </c>
      <c r="H75" s="829">
        <v>1.87</v>
      </c>
      <c r="I75" s="829" t="s">
        <v>322</v>
      </c>
      <c r="J75" s="1284">
        <f t="shared" si="2"/>
        <v>1.87</v>
      </c>
      <c r="K75" s="840" t="s">
        <v>694</v>
      </c>
      <c r="L75" s="841" t="s">
        <v>661</v>
      </c>
      <c r="M75" s="841" t="s">
        <v>352</v>
      </c>
      <c r="N75" s="841" t="s">
        <v>1003</v>
      </c>
      <c r="O75" s="841"/>
      <c r="P75" s="841" t="s">
        <v>5</v>
      </c>
      <c r="Q75" s="841" t="s">
        <v>323</v>
      </c>
      <c r="R75" s="841" t="s">
        <v>652</v>
      </c>
      <c r="S75" s="829"/>
      <c r="T75" s="829" t="s">
        <v>5</v>
      </c>
      <c r="U75" s="829" t="s">
        <v>323</v>
      </c>
      <c r="V75" s="829" t="s">
        <v>652</v>
      </c>
    </row>
    <row r="76" spans="1:22">
      <c r="A76" s="842" t="s">
        <v>647</v>
      </c>
      <c r="B76" s="842"/>
      <c r="C76" s="842"/>
      <c r="D76" s="842"/>
      <c r="E76" s="843"/>
      <c r="F76" s="844"/>
      <c r="G76" s="845">
        <f>SUM(G72:G75)</f>
        <v>1094.1800000000003</v>
      </c>
      <c r="H76" s="846">
        <f>SUM(H72:H75)</f>
        <v>1418.6999999999998</v>
      </c>
      <c r="I76" s="842"/>
      <c r="J76" s="1285">
        <f t="shared" si="2"/>
        <v>1418.6999999999998</v>
      </c>
      <c r="K76" s="842"/>
      <c r="L76" s="842"/>
      <c r="M76" s="842"/>
      <c r="N76" s="842"/>
      <c r="O76" s="842"/>
      <c r="P76" s="842"/>
      <c r="Q76" s="842"/>
      <c r="R76" s="842"/>
      <c r="S76" s="829"/>
      <c r="T76" s="829"/>
      <c r="U76" s="829"/>
      <c r="V76" s="829"/>
    </row>
    <row r="77" spans="1:22" outlineLevel="1">
      <c r="A77" s="847" t="s">
        <v>107</v>
      </c>
      <c r="B77" s="829" t="s">
        <v>4101</v>
      </c>
      <c r="C77" s="839">
        <v>43368</v>
      </c>
      <c r="D77" s="829" t="s">
        <v>4146</v>
      </c>
      <c r="E77" s="830" t="s">
        <v>1890</v>
      </c>
      <c r="F77" s="831">
        <v>73236</v>
      </c>
      <c r="G77" s="832">
        <v>935.08</v>
      </c>
      <c r="H77" s="829">
        <v>1212.42</v>
      </c>
      <c r="I77" s="829" t="s">
        <v>322</v>
      </c>
      <c r="J77" s="1284">
        <f t="shared" si="2"/>
        <v>1212.42</v>
      </c>
      <c r="K77" s="840" t="s">
        <v>650</v>
      </c>
      <c r="L77" s="841" t="s">
        <v>661</v>
      </c>
      <c r="M77" s="841" t="s">
        <v>352</v>
      </c>
      <c r="N77" s="841" t="s">
        <v>1891</v>
      </c>
      <c r="O77" s="841"/>
      <c r="P77" s="841" t="s">
        <v>5</v>
      </c>
      <c r="Q77" s="841" t="s">
        <v>323</v>
      </c>
      <c r="R77" s="841" t="s">
        <v>652</v>
      </c>
      <c r="S77" s="829"/>
      <c r="T77" s="829" t="s">
        <v>5</v>
      </c>
      <c r="U77" s="829" t="s">
        <v>323</v>
      </c>
      <c r="V77" s="829" t="s">
        <v>652</v>
      </c>
    </row>
    <row r="78" spans="1:22" outlineLevel="1">
      <c r="A78" s="847" t="s">
        <v>107</v>
      </c>
      <c r="B78" s="829" t="s">
        <v>4101</v>
      </c>
      <c r="C78" s="839">
        <v>43368</v>
      </c>
      <c r="D78" s="829" t="s">
        <v>4147</v>
      </c>
      <c r="E78" s="830" t="s">
        <v>1892</v>
      </c>
      <c r="F78" s="831">
        <v>73236</v>
      </c>
      <c r="G78" s="832">
        <v>54.41</v>
      </c>
      <c r="H78" s="829">
        <v>70.55</v>
      </c>
      <c r="I78" s="829" t="s">
        <v>322</v>
      </c>
      <c r="J78" s="1284">
        <f t="shared" si="2"/>
        <v>70.55</v>
      </c>
      <c r="K78" s="840" t="s">
        <v>656</v>
      </c>
      <c r="L78" s="841" t="s">
        <v>661</v>
      </c>
      <c r="M78" s="841" t="s">
        <v>352</v>
      </c>
      <c r="N78" s="841" t="s">
        <v>1891</v>
      </c>
      <c r="O78" s="841"/>
      <c r="P78" s="841" t="s">
        <v>5</v>
      </c>
      <c r="Q78" s="841" t="s">
        <v>323</v>
      </c>
      <c r="R78" s="841" t="s">
        <v>652</v>
      </c>
      <c r="S78" s="829"/>
      <c r="T78" s="829" t="s">
        <v>5</v>
      </c>
      <c r="U78" s="829" t="s">
        <v>323</v>
      </c>
      <c r="V78" s="829" t="s">
        <v>652</v>
      </c>
    </row>
    <row r="79" spans="1:22" outlineLevel="1">
      <c r="A79" s="847" t="s">
        <v>107</v>
      </c>
      <c r="B79" s="829" t="s">
        <v>4101</v>
      </c>
      <c r="C79" s="839">
        <v>43368</v>
      </c>
      <c r="D79" s="829" t="s">
        <v>4148</v>
      </c>
      <c r="E79" s="830" t="s">
        <v>1893</v>
      </c>
      <c r="F79" s="831">
        <v>73236</v>
      </c>
      <c r="G79" s="832">
        <v>21.66</v>
      </c>
      <c r="H79" s="829">
        <v>28.08</v>
      </c>
      <c r="I79" s="829" t="s">
        <v>322</v>
      </c>
      <c r="J79" s="1284">
        <f t="shared" si="2"/>
        <v>28.08</v>
      </c>
      <c r="K79" s="840" t="s">
        <v>694</v>
      </c>
      <c r="L79" s="841" t="s">
        <v>661</v>
      </c>
      <c r="M79" s="841" t="s">
        <v>352</v>
      </c>
      <c r="N79" s="841" t="s">
        <v>1891</v>
      </c>
      <c r="O79" s="841"/>
      <c r="P79" s="841" t="s">
        <v>5</v>
      </c>
      <c r="Q79" s="841" t="s">
        <v>323</v>
      </c>
      <c r="R79" s="841" t="s">
        <v>652</v>
      </c>
      <c r="S79" s="829"/>
      <c r="T79" s="829" t="s">
        <v>5</v>
      </c>
      <c r="U79" s="829" t="s">
        <v>323</v>
      </c>
      <c r="V79" s="829" t="s">
        <v>652</v>
      </c>
    </row>
    <row r="80" spans="1:22" outlineLevel="1">
      <c r="A80" s="847" t="s">
        <v>107</v>
      </c>
      <c r="B80" s="829" t="s">
        <v>4101</v>
      </c>
      <c r="C80" s="839">
        <v>43368</v>
      </c>
      <c r="D80" s="829" t="s">
        <v>4118</v>
      </c>
      <c r="E80" s="830" t="s">
        <v>1894</v>
      </c>
      <c r="F80" s="831">
        <v>73236</v>
      </c>
      <c r="G80" s="832">
        <v>1.44</v>
      </c>
      <c r="H80" s="829">
        <v>1.87</v>
      </c>
      <c r="I80" s="829" t="s">
        <v>322</v>
      </c>
      <c r="J80" s="1284">
        <f t="shared" si="2"/>
        <v>1.87</v>
      </c>
      <c r="K80" s="840" t="s">
        <v>694</v>
      </c>
      <c r="L80" s="841" t="s">
        <v>661</v>
      </c>
      <c r="M80" s="841" t="s">
        <v>352</v>
      </c>
      <c r="N80" s="841" t="s">
        <v>1891</v>
      </c>
      <c r="O80" s="841"/>
      <c r="P80" s="841" t="s">
        <v>5</v>
      </c>
      <c r="Q80" s="841" t="s">
        <v>323</v>
      </c>
      <c r="R80" s="841" t="s">
        <v>652</v>
      </c>
      <c r="S80" s="829"/>
      <c r="T80" s="829" t="s">
        <v>5</v>
      </c>
      <c r="U80" s="829" t="s">
        <v>323</v>
      </c>
      <c r="V80" s="829" t="s">
        <v>652</v>
      </c>
    </row>
    <row r="81" spans="1:22">
      <c r="A81" s="842" t="s">
        <v>647</v>
      </c>
      <c r="B81" s="842"/>
      <c r="C81" s="842"/>
      <c r="D81" s="842"/>
      <c r="E81" s="843"/>
      <c r="F81" s="844"/>
      <c r="G81" s="845">
        <f>SUM(G77:G80)</f>
        <v>1012.59</v>
      </c>
      <c r="H81" s="846">
        <f>SUM(H77:H80)</f>
        <v>1312.9199999999998</v>
      </c>
      <c r="I81" s="842"/>
      <c r="J81" s="1285">
        <f t="shared" si="2"/>
        <v>1312.9199999999998</v>
      </c>
      <c r="K81" s="842"/>
      <c r="L81" s="842"/>
      <c r="M81" s="842"/>
      <c r="N81" s="842"/>
      <c r="O81" s="842"/>
      <c r="P81" s="842"/>
      <c r="Q81" s="842"/>
      <c r="R81" s="842"/>
      <c r="S81" s="829"/>
      <c r="T81" s="829"/>
      <c r="U81" s="829"/>
      <c r="V81" s="829"/>
    </row>
    <row r="82" spans="1:22" outlineLevel="1">
      <c r="A82" s="847" t="s">
        <v>108</v>
      </c>
      <c r="B82" s="829" t="s">
        <v>4101</v>
      </c>
      <c r="C82" s="839">
        <v>43368</v>
      </c>
      <c r="D82" s="829" t="s">
        <v>4146</v>
      </c>
      <c r="E82" s="830" t="s">
        <v>707</v>
      </c>
      <c r="F82" s="831">
        <v>73236</v>
      </c>
      <c r="G82" s="832">
        <v>1811.74</v>
      </c>
      <c r="H82" s="829">
        <v>2349.09</v>
      </c>
      <c r="I82" s="829" t="s">
        <v>322</v>
      </c>
      <c r="J82" s="1284">
        <f t="shared" si="2"/>
        <v>2349.09</v>
      </c>
      <c r="K82" s="840" t="s">
        <v>650</v>
      </c>
      <c r="L82" s="841" t="s">
        <v>661</v>
      </c>
      <c r="M82" s="841" t="s">
        <v>352</v>
      </c>
      <c r="N82" s="841" t="s">
        <v>674</v>
      </c>
      <c r="O82" s="841"/>
      <c r="P82" s="841" t="s">
        <v>5</v>
      </c>
      <c r="Q82" s="841" t="s">
        <v>323</v>
      </c>
      <c r="R82" s="841" t="s">
        <v>652</v>
      </c>
      <c r="S82" s="829"/>
      <c r="T82" s="829" t="s">
        <v>5</v>
      </c>
      <c r="U82" s="829" t="s">
        <v>323</v>
      </c>
      <c r="V82" s="829" t="s">
        <v>652</v>
      </c>
    </row>
    <row r="83" spans="1:22" outlineLevel="1">
      <c r="A83" s="847" t="s">
        <v>108</v>
      </c>
      <c r="B83" s="829" t="s">
        <v>4101</v>
      </c>
      <c r="C83" s="839">
        <v>43368</v>
      </c>
      <c r="D83" s="829" t="s">
        <v>4147</v>
      </c>
      <c r="E83" s="830" t="s">
        <v>709</v>
      </c>
      <c r="F83" s="831">
        <v>73236</v>
      </c>
      <c r="G83" s="832">
        <v>115.99</v>
      </c>
      <c r="H83" s="829">
        <v>150.38999999999999</v>
      </c>
      <c r="I83" s="829" t="s">
        <v>322</v>
      </c>
      <c r="J83" s="1284">
        <f t="shared" si="2"/>
        <v>150.38999999999999</v>
      </c>
      <c r="K83" s="840" t="s">
        <v>656</v>
      </c>
      <c r="L83" s="841" t="s">
        <v>661</v>
      </c>
      <c r="M83" s="841" t="s">
        <v>352</v>
      </c>
      <c r="N83" s="841" t="s">
        <v>674</v>
      </c>
      <c r="O83" s="841"/>
      <c r="P83" s="841" t="s">
        <v>5</v>
      </c>
      <c r="Q83" s="841" t="s">
        <v>323</v>
      </c>
      <c r="R83" s="841" t="s">
        <v>652</v>
      </c>
      <c r="S83" s="829"/>
      <c r="T83" s="829" t="s">
        <v>5</v>
      </c>
      <c r="U83" s="829" t="s">
        <v>323</v>
      </c>
      <c r="V83" s="829" t="s">
        <v>652</v>
      </c>
    </row>
    <row r="84" spans="1:22" outlineLevel="1">
      <c r="A84" s="847" t="s">
        <v>108</v>
      </c>
      <c r="B84" s="829" t="s">
        <v>4101</v>
      </c>
      <c r="C84" s="839">
        <v>43368</v>
      </c>
      <c r="D84" s="829" t="s">
        <v>4118</v>
      </c>
      <c r="E84" s="830" t="s">
        <v>711</v>
      </c>
      <c r="F84" s="831">
        <v>73236</v>
      </c>
      <c r="G84" s="832">
        <v>2.73</v>
      </c>
      <c r="H84" s="829">
        <v>3.54</v>
      </c>
      <c r="I84" s="829" t="s">
        <v>322</v>
      </c>
      <c r="J84" s="1284">
        <f t="shared" si="2"/>
        <v>3.54</v>
      </c>
      <c r="K84" s="840" t="s">
        <v>694</v>
      </c>
      <c r="L84" s="841" t="s">
        <v>661</v>
      </c>
      <c r="M84" s="841" t="s">
        <v>352</v>
      </c>
      <c r="N84" s="841" t="s">
        <v>674</v>
      </c>
      <c r="O84" s="841"/>
      <c r="P84" s="841" t="s">
        <v>5</v>
      </c>
      <c r="Q84" s="841" t="s">
        <v>323</v>
      </c>
      <c r="R84" s="841" t="s">
        <v>652</v>
      </c>
      <c r="S84" s="829"/>
      <c r="T84" s="829" t="s">
        <v>5</v>
      </c>
      <c r="U84" s="829" t="s">
        <v>323</v>
      </c>
      <c r="V84" s="829" t="s">
        <v>652</v>
      </c>
    </row>
    <row r="85" spans="1:22" outlineLevel="1">
      <c r="A85" s="847" t="s">
        <v>108</v>
      </c>
      <c r="B85" s="829" t="s">
        <v>4101</v>
      </c>
      <c r="C85" s="839">
        <v>43368</v>
      </c>
      <c r="D85" s="829" t="s">
        <v>4148</v>
      </c>
      <c r="E85" s="830" t="s">
        <v>710</v>
      </c>
      <c r="F85" s="831">
        <v>73236</v>
      </c>
      <c r="G85" s="832">
        <v>40.94</v>
      </c>
      <c r="H85" s="829">
        <v>53.08</v>
      </c>
      <c r="I85" s="829" t="s">
        <v>322</v>
      </c>
      <c r="J85" s="1284">
        <f t="shared" si="2"/>
        <v>53.08</v>
      </c>
      <c r="K85" s="840" t="s">
        <v>694</v>
      </c>
      <c r="L85" s="841" t="s">
        <v>661</v>
      </c>
      <c r="M85" s="841" t="s">
        <v>352</v>
      </c>
      <c r="N85" s="841" t="s">
        <v>674</v>
      </c>
      <c r="O85" s="841"/>
      <c r="P85" s="841" t="s">
        <v>5</v>
      </c>
      <c r="Q85" s="841" t="s">
        <v>323</v>
      </c>
      <c r="R85" s="841" t="s">
        <v>652</v>
      </c>
      <c r="S85" s="829"/>
      <c r="T85" s="829" t="s">
        <v>5</v>
      </c>
      <c r="U85" s="829" t="s">
        <v>323</v>
      </c>
      <c r="V85" s="829" t="s">
        <v>652</v>
      </c>
    </row>
    <row r="86" spans="1:22">
      <c r="A86" s="842" t="s">
        <v>647</v>
      </c>
      <c r="B86" s="842"/>
      <c r="C86" s="842"/>
      <c r="D86" s="842"/>
      <c r="E86" s="843"/>
      <c r="F86" s="844"/>
      <c r="G86" s="845">
        <f>SUM(G82:G85)</f>
        <v>1971.4</v>
      </c>
      <c r="H86" s="846">
        <f>SUM(H82:H85)</f>
        <v>2556.1</v>
      </c>
      <c r="I86" s="842"/>
      <c r="J86" s="1285">
        <f t="shared" si="2"/>
        <v>2556.1</v>
      </c>
      <c r="K86" s="842"/>
      <c r="L86" s="842"/>
      <c r="M86" s="842"/>
      <c r="N86" s="842"/>
      <c r="O86" s="842"/>
      <c r="P86" s="842"/>
      <c r="Q86" s="842"/>
      <c r="R86" s="842"/>
      <c r="S86" s="829"/>
      <c r="T86" s="829"/>
      <c r="U86" s="829"/>
      <c r="V86" s="829"/>
    </row>
    <row r="87" spans="1:22" outlineLevel="1">
      <c r="A87" s="847" t="s">
        <v>109</v>
      </c>
      <c r="B87" s="829" t="s">
        <v>4101</v>
      </c>
      <c r="C87" s="839">
        <v>43368</v>
      </c>
      <c r="D87" s="829" t="s">
        <v>4146</v>
      </c>
      <c r="E87" s="830" t="s">
        <v>713</v>
      </c>
      <c r="F87" s="831">
        <v>73236</v>
      </c>
      <c r="G87" s="832">
        <v>1322.65</v>
      </c>
      <c r="H87" s="829">
        <v>1714.94</v>
      </c>
      <c r="I87" s="829" t="s">
        <v>322</v>
      </c>
      <c r="J87" s="1284">
        <f t="shared" si="2"/>
        <v>1714.94</v>
      </c>
      <c r="K87" s="840" t="s">
        <v>650</v>
      </c>
      <c r="L87" s="841" t="s">
        <v>661</v>
      </c>
      <c r="M87" s="841" t="s">
        <v>352</v>
      </c>
      <c r="N87" s="841" t="s">
        <v>1021</v>
      </c>
      <c r="O87" s="841"/>
      <c r="P87" s="841" t="s">
        <v>5</v>
      </c>
      <c r="Q87" s="841" t="s">
        <v>323</v>
      </c>
      <c r="R87" s="841" t="s">
        <v>652</v>
      </c>
      <c r="S87" s="829"/>
      <c r="T87" s="829" t="s">
        <v>5</v>
      </c>
      <c r="U87" s="829" t="s">
        <v>323</v>
      </c>
      <c r="V87" s="829" t="s">
        <v>652</v>
      </c>
    </row>
    <row r="88" spans="1:22" outlineLevel="1">
      <c r="A88" s="847" t="s">
        <v>109</v>
      </c>
      <c r="B88" s="829" t="s">
        <v>4101</v>
      </c>
      <c r="C88" s="839">
        <v>43368</v>
      </c>
      <c r="D88" s="829" t="s">
        <v>4147</v>
      </c>
      <c r="E88" s="830" t="s">
        <v>716</v>
      </c>
      <c r="F88" s="831">
        <v>73236</v>
      </c>
      <c r="G88" s="832">
        <v>86.6</v>
      </c>
      <c r="H88" s="829">
        <v>112.28</v>
      </c>
      <c r="I88" s="829" t="s">
        <v>322</v>
      </c>
      <c r="J88" s="1284">
        <f t="shared" si="2"/>
        <v>112.28</v>
      </c>
      <c r="K88" s="840" t="s">
        <v>656</v>
      </c>
      <c r="L88" s="841" t="s">
        <v>661</v>
      </c>
      <c r="M88" s="841" t="s">
        <v>352</v>
      </c>
      <c r="N88" s="841" t="s">
        <v>662</v>
      </c>
      <c r="O88" s="841"/>
      <c r="P88" s="841" t="s">
        <v>5</v>
      </c>
      <c r="Q88" s="841" t="s">
        <v>323</v>
      </c>
      <c r="R88" s="841" t="s">
        <v>652</v>
      </c>
      <c r="S88" s="829"/>
      <c r="T88" s="829" t="s">
        <v>5</v>
      </c>
      <c r="U88" s="829" t="s">
        <v>323</v>
      </c>
      <c r="V88" s="829" t="s">
        <v>652</v>
      </c>
    </row>
    <row r="89" spans="1:22" outlineLevel="1">
      <c r="A89" s="847" t="s">
        <v>109</v>
      </c>
      <c r="B89" s="829" t="s">
        <v>4101</v>
      </c>
      <c r="C89" s="839">
        <v>43368</v>
      </c>
      <c r="D89" s="829" t="s">
        <v>4148</v>
      </c>
      <c r="E89" s="830" t="s">
        <v>719</v>
      </c>
      <c r="F89" s="831">
        <v>73236</v>
      </c>
      <c r="G89" s="832">
        <v>30.56</v>
      </c>
      <c r="H89" s="829">
        <v>39.630000000000003</v>
      </c>
      <c r="I89" s="829" t="s">
        <v>322</v>
      </c>
      <c r="J89" s="1284">
        <f t="shared" si="2"/>
        <v>39.630000000000003</v>
      </c>
      <c r="K89" s="840" t="s">
        <v>694</v>
      </c>
      <c r="L89" s="841" t="s">
        <v>661</v>
      </c>
      <c r="M89" s="841" t="s">
        <v>352</v>
      </c>
      <c r="N89" s="841" t="s">
        <v>1021</v>
      </c>
      <c r="O89" s="841"/>
      <c r="P89" s="841" t="s">
        <v>5</v>
      </c>
      <c r="Q89" s="841" t="s">
        <v>323</v>
      </c>
      <c r="R89" s="841" t="s">
        <v>652</v>
      </c>
      <c r="S89" s="829"/>
      <c r="T89" s="829" t="s">
        <v>5</v>
      </c>
      <c r="U89" s="829" t="s">
        <v>323</v>
      </c>
      <c r="V89" s="829" t="s">
        <v>652</v>
      </c>
    </row>
    <row r="90" spans="1:22" outlineLevel="1">
      <c r="A90" s="847" t="s">
        <v>109</v>
      </c>
      <c r="B90" s="829" t="s">
        <v>4101</v>
      </c>
      <c r="C90" s="839">
        <v>43368</v>
      </c>
      <c r="D90" s="829" t="s">
        <v>4118</v>
      </c>
      <c r="E90" s="830" t="s">
        <v>722</v>
      </c>
      <c r="F90" s="831">
        <v>73236</v>
      </c>
      <c r="G90" s="832">
        <v>2.04</v>
      </c>
      <c r="H90" s="829">
        <v>2.64</v>
      </c>
      <c r="I90" s="829" t="s">
        <v>322</v>
      </c>
      <c r="J90" s="1284">
        <f t="shared" si="2"/>
        <v>2.64</v>
      </c>
      <c r="K90" s="840" t="s">
        <v>694</v>
      </c>
      <c r="L90" s="841" t="s">
        <v>661</v>
      </c>
      <c r="M90" s="841" t="s">
        <v>352</v>
      </c>
      <c r="N90" s="841" t="s">
        <v>662</v>
      </c>
      <c r="O90" s="841"/>
      <c r="P90" s="841" t="s">
        <v>5</v>
      </c>
      <c r="Q90" s="841" t="s">
        <v>323</v>
      </c>
      <c r="R90" s="841" t="s">
        <v>652</v>
      </c>
      <c r="S90" s="829"/>
      <c r="T90" s="829" t="s">
        <v>5</v>
      </c>
      <c r="U90" s="829" t="s">
        <v>323</v>
      </c>
      <c r="V90" s="829" t="s">
        <v>652</v>
      </c>
    </row>
    <row r="91" spans="1:22">
      <c r="A91" s="842" t="s">
        <v>647</v>
      </c>
      <c r="B91" s="842"/>
      <c r="C91" s="842"/>
      <c r="D91" s="842"/>
      <c r="E91" s="843"/>
      <c r="F91" s="844"/>
      <c r="G91" s="845">
        <f>SUM(G87:G90)</f>
        <v>1441.85</v>
      </c>
      <c r="H91" s="846">
        <f>SUM(H87:H90)</f>
        <v>1869.4900000000002</v>
      </c>
      <c r="I91" s="842"/>
      <c r="J91" s="1285">
        <f t="shared" si="2"/>
        <v>1869.4900000000002</v>
      </c>
      <c r="K91" s="842"/>
      <c r="L91" s="842"/>
      <c r="M91" s="842"/>
      <c r="N91" s="842"/>
      <c r="O91" s="842"/>
      <c r="P91" s="842"/>
      <c r="Q91" s="842"/>
      <c r="R91" s="842"/>
      <c r="S91" s="829"/>
      <c r="T91" s="829"/>
      <c r="U91" s="829"/>
      <c r="V91" s="829"/>
    </row>
    <row r="92" spans="1:22" outlineLevel="1">
      <c r="A92" s="847" t="s">
        <v>110</v>
      </c>
      <c r="B92" s="829" t="s">
        <v>4101</v>
      </c>
      <c r="C92" s="839">
        <v>43368</v>
      </c>
      <c r="D92" s="829" t="s">
        <v>4146</v>
      </c>
      <c r="E92" s="830" t="s">
        <v>713</v>
      </c>
      <c r="F92" s="831">
        <v>73236</v>
      </c>
      <c r="G92" s="832">
        <v>1322.65</v>
      </c>
      <c r="H92" s="829">
        <v>1714.94</v>
      </c>
      <c r="I92" s="829" t="s">
        <v>322</v>
      </c>
      <c r="J92" s="1284">
        <f t="shared" si="2"/>
        <v>1714.94</v>
      </c>
      <c r="K92" s="840" t="s">
        <v>650</v>
      </c>
      <c r="L92" s="841" t="s">
        <v>661</v>
      </c>
      <c r="M92" s="841" t="s">
        <v>352</v>
      </c>
      <c r="N92" s="841" t="s">
        <v>1021</v>
      </c>
      <c r="O92" s="841"/>
      <c r="P92" s="841" t="s">
        <v>5</v>
      </c>
      <c r="Q92" s="841" t="s">
        <v>323</v>
      </c>
      <c r="R92" s="841" t="s">
        <v>652</v>
      </c>
      <c r="S92" s="829"/>
      <c r="T92" s="829" t="s">
        <v>5</v>
      </c>
      <c r="U92" s="829" t="s">
        <v>323</v>
      </c>
      <c r="V92" s="829" t="s">
        <v>652</v>
      </c>
    </row>
    <row r="93" spans="1:22" outlineLevel="1">
      <c r="A93" s="847" t="s">
        <v>110</v>
      </c>
      <c r="B93" s="829" t="s">
        <v>4101</v>
      </c>
      <c r="C93" s="839">
        <v>43368</v>
      </c>
      <c r="D93" s="829" t="s">
        <v>4147</v>
      </c>
      <c r="E93" s="830" t="s">
        <v>716</v>
      </c>
      <c r="F93" s="831">
        <v>73236</v>
      </c>
      <c r="G93" s="832">
        <v>86.6</v>
      </c>
      <c r="H93" s="829">
        <v>112.28</v>
      </c>
      <c r="I93" s="829" t="s">
        <v>322</v>
      </c>
      <c r="J93" s="1284">
        <f t="shared" si="2"/>
        <v>112.28</v>
      </c>
      <c r="K93" s="840" t="s">
        <v>656</v>
      </c>
      <c r="L93" s="841" t="s">
        <v>661</v>
      </c>
      <c r="M93" s="841" t="s">
        <v>352</v>
      </c>
      <c r="N93" s="841" t="s">
        <v>662</v>
      </c>
      <c r="O93" s="841"/>
      <c r="P93" s="841" t="s">
        <v>5</v>
      </c>
      <c r="Q93" s="841" t="s">
        <v>323</v>
      </c>
      <c r="R93" s="841" t="s">
        <v>652</v>
      </c>
      <c r="S93" s="829"/>
      <c r="T93" s="829" t="s">
        <v>5</v>
      </c>
      <c r="U93" s="829" t="s">
        <v>323</v>
      </c>
      <c r="V93" s="829" t="s">
        <v>652</v>
      </c>
    </row>
    <row r="94" spans="1:22" outlineLevel="1">
      <c r="A94" s="847" t="s">
        <v>110</v>
      </c>
      <c r="B94" s="829" t="s">
        <v>4101</v>
      </c>
      <c r="C94" s="839">
        <v>43368</v>
      </c>
      <c r="D94" s="829" t="s">
        <v>4148</v>
      </c>
      <c r="E94" s="830" t="s">
        <v>719</v>
      </c>
      <c r="F94" s="831">
        <v>73236</v>
      </c>
      <c r="G94" s="832">
        <v>30.56</v>
      </c>
      <c r="H94" s="829">
        <v>39.630000000000003</v>
      </c>
      <c r="I94" s="829" t="s">
        <v>322</v>
      </c>
      <c r="J94" s="1284">
        <f t="shared" si="2"/>
        <v>39.630000000000003</v>
      </c>
      <c r="K94" s="840" t="s">
        <v>694</v>
      </c>
      <c r="L94" s="841" t="s">
        <v>661</v>
      </c>
      <c r="M94" s="841" t="s">
        <v>352</v>
      </c>
      <c r="N94" s="841" t="s">
        <v>1021</v>
      </c>
      <c r="O94" s="841"/>
      <c r="P94" s="841" t="s">
        <v>5</v>
      </c>
      <c r="Q94" s="841" t="s">
        <v>323</v>
      </c>
      <c r="R94" s="841" t="s">
        <v>652</v>
      </c>
      <c r="S94" s="829"/>
      <c r="T94" s="829" t="s">
        <v>5</v>
      </c>
      <c r="U94" s="829" t="s">
        <v>323</v>
      </c>
      <c r="V94" s="829" t="s">
        <v>652</v>
      </c>
    </row>
    <row r="95" spans="1:22" outlineLevel="1">
      <c r="A95" s="847" t="s">
        <v>110</v>
      </c>
      <c r="B95" s="829" t="s">
        <v>4101</v>
      </c>
      <c r="C95" s="839">
        <v>43368</v>
      </c>
      <c r="D95" s="829" t="s">
        <v>4118</v>
      </c>
      <c r="E95" s="830" t="s">
        <v>722</v>
      </c>
      <c r="F95" s="831">
        <v>73236</v>
      </c>
      <c r="G95" s="832">
        <v>2.04</v>
      </c>
      <c r="H95" s="829">
        <v>2.64</v>
      </c>
      <c r="I95" s="829" t="s">
        <v>322</v>
      </c>
      <c r="J95" s="1284">
        <f t="shared" si="2"/>
        <v>2.64</v>
      </c>
      <c r="K95" s="840" t="s">
        <v>694</v>
      </c>
      <c r="L95" s="841" t="s">
        <v>661</v>
      </c>
      <c r="M95" s="841" t="s">
        <v>352</v>
      </c>
      <c r="N95" s="841" t="s">
        <v>662</v>
      </c>
      <c r="O95" s="841"/>
      <c r="P95" s="841" t="s">
        <v>5</v>
      </c>
      <c r="Q95" s="841" t="s">
        <v>323</v>
      </c>
      <c r="R95" s="841" t="s">
        <v>652</v>
      </c>
      <c r="S95" s="829"/>
      <c r="T95" s="829" t="s">
        <v>5</v>
      </c>
      <c r="U95" s="829" t="s">
        <v>323</v>
      </c>
      <c r="V95" s="829" t="s">
        <v>652</v>
      </c>
    </row>
    <row r="96" spans="1:22">
      <c r="A96" s="842" t="s">
        <v>647</v>
      </c>
      <c r="B96" s="842"/>
      <c r="C96" s="842"/>
      <c r="D96" s="842"/>
      <c r="E96" s="843"/>
      <c r="F96" s="844"/>
      <c r="G96" s="845">
        <f>SUM(G92:G95)</f>
        <v>1441.85</v>
      </c>
      <c r="H96" s="846">
        <f>SUM(H92:H95)</f>
        <v>1869.4900000000002</v>
      </c>
      <c r="I96" s="842"/>
      <c r="J96" s="1285">
        <f t="shared" si="2"/>
        <v>1869.4900000000002</v>
      </c>
      <c r="K96" s="842"/>
      <c r="L96" s="842"/>
      <c r="M96" s="842"/>
      <c r="N96" s="842"/>
      <c r="O96" s="842"/>
      <c r="P96" s="842"/>
      <c r="Q96" s="842"/>
      <c r="R96" s="842"/>
      <c r="S96" s="829"/>
      <c r="T96" s="829"/>
      <c r="U96" s="829"/>
      <c r="V96" s="829"/>
    </row>
    <row r="97" spans="1:22" outlineLevel="1">
      <c r="A97" s="847" t="s">
        <v>111</v>
      </c>
      <c r="B97" s="829" t="s">
        <v>4101</v>
      </c>
      <c r="C97" s="839">
        <v>43368</v>
      </c>
      <c r="D97" s="829" t="s">
        <v>4146</v>
      </c>
      <c r="E97" s="830" t="s">
        <v>724</v>
      </c>
      <c r="F97" s="831">
        <v>73236</v>
      </c>
      <c r="G97" s="832">
        <v>317.63</v>
      </c>
      <c r="H97" s="829">
        <v>411.83</v>
      </c>
      <c r="I97" s="829" t="s">
        <v>322</v>
      </c>
      <c r="J97" s="1284">
        <f t="shared" si="2"/>
        <v>411.83</v>
      </c>
      <c r="K97" s="840" t="s">
        <v>650</v>
      </c>
      <c r="L97" s="841" t="s">
        <v>661</v>
      </c>
      <c r="M97" s="841" t="s">
        <v>352</v>
      </c>
      <c r="N97" s="841" t="s">
        <v>725</v>
      </c>
      <c r="O97" s="841"/>
      <c r="P97" s="841" t="s">
        <v>5</v>
      </c>
      <c r="Q97" s="841" t="s">
        <v>323</v>
      </c>
      <c r="R97" s="841" t="s">
        <v>652</v>
      </c>
      <c r="S97" s="829"/>
      <c r="T97" s="829" t="s">
        <v>5</v>
      </c>
      <c r="U97" s="829" t="s">
        <v>323</v>
      </c>
      <c r="V97" s="829" t="s">
        <v>652</v>
      </c>
    </row>
    <row r="98" spans="1:22" outlineLevel="1">
      <c r="A98" s="847" t="s">
        <v>111</v>
      </c>
      <c r="B98" s="829" t="s">
        <v>4101</v>
      </c>
      <c r="C98" s="839">
        <v>43368</v>
      </c>
      <c r="D98" s="829" t="s">
        <v>4147</v>
      </c>
      <c r="E98" s="830" t="s">
        <v>727</v>
      </c>
      <c r="F98" s="831">
        <v>73236</v>
      </c>
      <c r="G98" s="832">
        <v>20.309999999999999</v>
      </c>
      <c r="H98" s="829">
        <v>26.34</v>
      </c>
      <c r="I98" s="829" t="s">
        <v>322</v>
      </c>
      <c r="J98" s="1284">
        <f t="shared" si="2"/>
        <v>26.34</v>
      </c>
      <c r="K98" s="840" t="s">
        <v>656</v>
      </c>
      <c r="L98" s="841" t="s">
        <v>661</v>
      </c>
      <c r="M98" s="841" t="s">
        <v>352</v>
      </c>
      <c r="N98" s="841" t="s">
        <v>725</v>
      </c>
      <c r="O98" s="841"/>
      <c r="P98" s="841" t="s">
        <v>5</v>
      </c>
      <c r="Q98" s="841" t="s">
        <v>323</v>
      </c>
      <c r="R98" s="841" t="s">
        <v>652</v>
      </c>
      <c r="S98" s="829"/>
      <c r="T98" s="829" t="s">
        <v>5</v>
      </c>
      <c r="U98" s="829" t="s">
        <v>323</v>
      </c>
      <c r="V98" s="829" t="s">
        <v>652</v>
      </c>
    </row>
    <row r="99" spans="1:22" outlineLevel="1">
      <c r="A99" s="847" t="s">
        <v>111</v>
      </c>
      <c r="B99" s="829" t="s">
        <v>4101</v>
      </c>
      <c r="C99" s="839">
        <v>43368</v>
      </c>
      <c r="D99" s="829" t="s">
        <v>4148</v>
      </c>
      <c r="E99" s="830" t="s">
        <v>731</v>
      </c>
      <c r="F99" s="831">
        <v>73236</v>
      </c>
      <c r="G99" s="832">
        <v>7.17</v>
      </c>
      <c r="H99" s="829">
        <v>9.3000000000000007</v>
      </c>
      <c r="I99" s="829" t="s">
        <v>322</v>
      </c>
      <c r="J99" s="1284">
        <f t="shared" si="2"/>
        <v>9.3000000000000007</v>
      </c>
      <c r="K99" s="840" t="s">
        <v>694</v>
      </c>
      <c r="L99" s="841" t="s">
        <v>661</v>
      </c>
      <c r="M99" s="841" t="s">
        <v>352</v>
      </c>
      <c r="N99" s="841" t="s">
        <v>725</v>
      </c>
      <c r="O99" s="841"/>
      <c r="P99" s="841" t="s">
        <v>5</v>
      </c>
      <c r="Q99" s="841" t="s">
        <v>323</v>
      </c>
      <c r="R99" s="841" t="s">
        <v>652</v>
      </c>
      <c r="S99" s="829"/>
      <c r="T99" s="829" t="s">
        <v>5</v>
      </c>
      <c r="U99" s="829" t="s">
        <v>323</v>
      </c>
      <c r="V99" s="829" t="s">
        <v>652</v>
      </c>
    </row>
    <row r="100" spans="1:22" outlineLevel="1">
      <c r="A100" s="847" t="s">
        <v>111</v>
      </c>
      <c r="B100" s="829" t="s">
        <v>4101</v>
      </c>
      <c r="C100" s="839">
        <v>43368</v>
      </c>
      <c r="D100" s="829" t="s">
        <v>4118</v>
      </c>
      <c r="E100" s="830" t="s">
        <v>736</v>
      </c>
      <c r="F100" s="831">
        <v>73236</v>
      </c>
      <c r="G100" s="832">
        <v>0.48</v>
      </c>
      <c r="H100" s="829">
        <v>0.62</v>
      </c>
      <c r="I100" s="829" t="s">
        <v>322</v>
      </c>
      <c r="J100" s="1284">
        <f t="shared" si="2"/>
        <v>0.62</v>
      </c>
      <c r="K100" s="840" t="s">
        <v>694</v>
      </c>
      <c r="L100" s="841" t="s">
        <v>661</v>
      </c>
      <c r="M100" s="841" t="s">
        <v>352</v>
      </c>
      <c r="N100" s="841" t="s">
        <v>725</v>
      </c>
      <c r="O100" s="841"/>
      <c r="P100" s="841" t="s">
        <v>5</v>
      </c>
      <c r="Q100" s="841" t="s">
        <v>323</v>
      </c>
      <c r="R100" s="841" t="s">
        <v>652</v>
      </c>
      <c r="S100" s="829"/>
      <c r="T100" s="829" t="s">
        <v>5</v>
      </c>
      <c r="U100" s="829" t="s">
        <v>323</v>
      </c>
      <c r="V100" s="829" t="s">
        <v>652</v>
      </c>
    </row>
    <row r="101" spans="1:22">
      <c r="A101" s="842" t="s">
        <v>647</v>
      </c>
      <c r="B101" s="842"/>
      <c r="C101" s="842"/>
      <c r="D101" s="842"/>
      <c r="E101" s="843"/>
      <c r="F101" s="844"/>
      <c r="G101" s="845">
        <f>SUM(G97:G100)</f>
        <v>345.59000000000003</v>
      </c>
      <c r="H101" s="846">
        <f>SUM(H97:H100)</f>
        <v>448.09</v>
      </c>
      <c r="I101" s="842"/>
      <c r="J101" s="1285">
        <f t="shared" si="2"/>
        <v>448.09</v>
      </c>
      <c r="K101" s="842"/>
      <c r="L101" s="842"/>
      <c r="M101" s="842"/>
      <c r="N101" s="842"/>
      <c r="O101" s="842"/>
      <c r="P101" s="842"/>
      <c r="Q101" s="842"/>
      <c r="R101" s="842"/>
      <c r="S101" s="829"/>
      <c r="T101" s="829"/>
      <c r="U101" s="829"/>
      <c r="V101" s="829"/>
    </row>
    <row r="102" spans="1:22" outlineLevel="1">
      <c r="A102" s="847" t="s">
        <v>112</v>
      </c>
      <c r="B102" s="829" t="s">
        <v>4101</v>
      </c>
      <c r="C102" s="839">
        <v>43368</v>
      </c>
      <c r="D102" s="829" t="s">
        <v>4146</v>
      </c>
      <c r="E102" s="830" t="s">
        <v>724</v>
      </c>
      <c r="F102" s="831">
        <v>73236</v>
      </c>
      <c r="G102" s="832">
        <v>952.88</v>
      </c>
      <c r="H102" s="829">
        <v>1235.5</v>
      </c>
      <c r="I102" s="829" t="s">
        <v>322</v>
      </c>
      <c r="J102" s="1284">
        <f t="shared" si="2"/>
        <v>1235.5</v>
      </c>
      <c r="K102" s="840" t="s">
        <v>650</v>
      </c>
      <c r="L102" s="841" t="s">
        <v>661</v>
      </c>
      <c r="M102" s="841" t="s">
        <v>352</v>
      </c>
      <c r="N102" s="841" t="s">
        <v>725</v>
      </c>
      <c r="O102" s="841"/>
      <c r="P102" s="841" t="s">
        <v>5</v>
      </c>
      <c r="Q102" s="841" t="s">
        <v>323</v>
      </c>
      <c r="R102" s="841" t="s">
        <v>652</v>
      </c>
      <c r="S102" s="829"/>
      <c r="T102" s="829" t="s">
        <v>5</v>
      </c>
      <c r="U102" s="829" t="s">
        <v>323</v>
      </c>
      <c r="V102" s="829" t="s">
        <v>652</v>
      </c>
    </row>
    <row r="103" spans="1:22" outlineLevel="1">
      <c r="A103" s="847" t="s">
        <v>112</v>
      </c>
      <c r="B103" s="829" t="s">
        <v>4101</v>
      </c>
      <c r="C103" s="839">
        <v>43368</v>
      </c>
      <c r="D103" s="829" t="s">
        <v>4147</v>
      </c>
      <c r="E103" s="830" t="s">
        <v>727</v>
      </c>
      <c r="F103" s="831">
        <v>73236</v>
      </c>
      <c r="G103" s="832">
        <v>60.94</v>
      </c>
      <c r="H103" s="829">
        <v>79.010000000000005</v>
      </c>
      <c r="I103" s="829" t="s">
        <v>322</v>
      </c>
      <c r="J103" s="1284">
        <f t="shared" si="2"/>
        <v>79.010000000000005</v>
      </c>
      <c r="K103" s="840" t="s">
        <v>656</v>
      </c>
      <c r="L103" s="841" t="s">
        <v>661</v>
      </c>
      <c r="M103" s="841" t="s">
        <v>352</v>
      </c>
      <c r="N103" s="841" t="s">
        <v>725</v>
      </c>
      <c r="O103" s="841"/>
      <c r="P103" s="841" t="s">
        <v>5</v>
      </c>
      <c r="Q103" s="841" t="s">
        <v>323</v>
      </c>
      <c r="R103" s="841" t="s">
        <v>652</v>
      </c>
      <c r="S103" s="829"/>
      <c r="T103" s="829" t="s">
        <v>5</v>
      </c>
      <c r="U103" s="829" t="s">
        <v>323</v>
      </c>
      <c r="V103" s="829" t="s">
        <v>652</v>
      </c>
    </row>
    <row r="104" spans="1:22" outlineLevel="1">
      <c r="A104" s="847" t="s">
        <v>112</v>
      </c>
      <c r="B104" s="829" t="s">
        <v>4101</v>
      </c>
      <c r="C104" s="839">
        <v>43368</v>
      </c>
      <c r="D104" s="829" t="s">
        <v>4148</v>
      </c>
      <c r="E104" s="830" t="s">
        <v>731</v>
      </c>
      <c r="F104" s="831">
        <v>73236</v>
      </c>
      <c r="G104" s="832">
        <v>21.51</v>
      </c>
      <c r="H104" s="829">
        <v>27.89</v>
      </c>
      <c r="I104" s="829" t="s">
        <v>322</v>
      </c>
      <c r="J104" s="1284">
        <f t="shared" si="2"/>
        <v>27.89</v>
      </c>
      <c r="K104" s="840" t="s">
        <v>694</v>
      </c>
      <c r="L104" s="841" t="s">
        <v>661</v>
      </c>
      <c r="M104" s="841" t="s">
        <v>352</v>
      </c>
      <c r="N104" s="841" t="s">
        <v>725</v>
      </c>
      <c r="O104" s="841"/>
      <c r="P104" s="841" t="s">
        <v>5</v>
      </c>
      <c r="Q104" s="841" t="s">
        <v>323</v>
      </c>
      <c r="R104" s="841" t="s">
        <v>652</v>
      </c>
      <c r="S104" s="829"/>
      <c r="T104" s="829" t="s">
        <v>5</v>
      </c>
      <c r="U104" s="829" t="s">
        <v>323</v>
      </c>
      <c r="V104" s="829" t="s">
        <v>652</v>
      </c>
    </row>
    <row r="105" spans="1:22" outlineLevel="1">
      <c r="A105" s="847" t="s">
        <v>112</v>
      </c>
      <c r="B105" s="829" t="s">
        <v>4101</v>
      </c>
      <c r="C105" s="839">
        <v>43368</v>
      </c>
      <c r="D105" s="829" t="s">
        <v>4118</v>
      </c>
      <c r="E105" s="830" t="s">
        <v>736</v>
      </c>
      <c r="F105" s="831">
        <v>73236</v>
      </c>
      <c r="G105" s="832">
        <v>1.43</v>
      </c>
      <c r="H105" s="829">
        <v>1.86</v>
      </c>
      <c r="I105" s="829" t="s">
        <v>322</v>
      </c>
      <c r="J105" s="1284">
        <f t="shared" si="2"/>
        <v>1.86</v>
      </c>
      <c r="K105" s="840" t="s">
        <v>694</v>
      </c>
      <c r="L105" s="841" t="s">
        <v>661</v>
      </c>
      <c r="M105" s="841" t="s">
        <v>352</v>
      </c>
      <c r="N105" s="841" t="s">
        <v>725</v>
      </c>
      <c r="O105" s="841"/>
      <c r="P105" s="841" t="s">
        <v>5</v>
      </c>
      <c r="Q105" s="841" t="s">
        <v>323</v>
      </c>
      <c r="R105" s="841" t="s">
        <v>652</v>
      </c>
      <c r="S105" s="829"/>
      <c r="T105" s="829" t="s">
        <v>5</v>
      </c>
      <c r="U105" s="829" t="s">
        <v>323</v>
      </c>
      <c r="V105" s="829" t="s">
        <v>652</v>
      </c>
    </row>
    <row r="106" spans="1:22">
      <c r="A106" s="842" t="s">
        <v>647</v>
      </c>
      <c r="B106" s="842"/>
      <c r="C106" s="842"/>
      <c r="D106" s="842"/>
      <c r="E106" s="843"/>
      <c r="F106" s="844"/>
      <c r="G106" s="845">
        <f>SUM(G102:G105)</f>
        <v>1036.76</v>
      </c>
      <c r="H106" s="846">
        <f>SUM(H102:H105)</f>
        <v>1344.26</v>
      </c>
      <c r="I106" s="842"/>
      <c r="J106" s="1285">
        <f t="shared" si="2"/>
        <v>1344.26</v>
      </c>
      <c r="K106" s="842"/>
      <c r="L106" s="842"/>
      <c r="M106" s="842"/>
      <c r="N106" s="842"/>
      <c r="O106" s="842"/>
      <c r="P106" s="842"/>
      <c r="Q106" s="842"/>
      <c r="R106" s="842"/>
      <c r="S106" s="829"/>
      <c r="T106" s="829"/>
      <c r="U106" s="829"/>
      <c r="V106" s="829"/>
    </row>
    <row r="107" spans="1:22" outlineLevel="1">
      <c r="A107" s="847" t="s">
        <v>113</v>
      </c>
      <c r="B107" s="829" t="s">
        <v>4101</v>
      </c>
      <c r="C107" s="839">
        <v>43368</v>
      </c>
      <c r="D107" s="829" t="s">
        <v>4146</v>
      </c>
      <c r="E107" s="830" t="s">
        <v>745</v>
      </c>
      <c r="F107" s="831">
        <v>73236</v>
      </c>
      <c r="G107" s="832">
        <v>1021.39</v>
      </c>
      <c r="H107" s="829">
        <v>1324.32</v>
      </c>
      <c r="I107" s="829" t="s">
        <v>322</v>
      </c>
      <c r="J107" s="1284">
        <f t="shared" si="2"/>
        <v>1324.32</v>
      </c>
      <c r="K107" s="840" t="s">
        <v>650</v>
      </c>
      <c r="L107" s="841" t="s">
        <v>661</v>
      </c>
      <c r="M107" s="841" t="s">
        <v>352</v>
      </c>
      <c r="N107" s="841" t="s">
        <v>746</v>
      </c>
      <c r="O107" s="841"/>
      <c r="P107" s="841" t="s">
        <v>5</v>
      </c>
      <c r="Q107" s="841" t="s">
        <v>323</v>
      </c>
      <c r="R107" s="841" t="s">
        <v>652</v>
      </c>
      <c r="S107" s="829"/>
      <c r="T107" s="829" t="s">
        <v>5</v>
      </c>
      <c r="U107" s="829" t="s">
        <v>323</v>
      </c>
      <c r="V107" s="829" t="s">
        <v>652</v>
      </c>
    </row>
    <row r="108" spans="1:22" outlineLevel="1">
      <c r="A108" s="847" t="s">
        <v>113</v>
      </c>
      <c r="B108" s="829" t="s">
        <v>4101</v>
      </c>
      <c r="C108" s="839">
        <v>43368</v>
      </c>
      <c r="D108" s="829" t="s">
        <v>4147</v>
      </c>
      <c r="E108" s="830" t="s">
        <v>747</v>
      </c>
      <c r="F108" s="831">
        <v>73236</v>
      </c>
      <c r="G108" s="832">
        <v>63.25</v>
      </c>
      <c r="H108" s="829">
        <v>82.01</v>
      </c>
      <c r="I108" s="829" t="s">
        <v>322</v>
      </c>
      <c r="J108" s="1284">
        <f t="shared" ref="J108:J171" si="3">H108</f>
        <v>82.01</v>
      </c>
      <c r="K108" s="840" t="s">
        <v>656</v>
      </c>
      <c r="L108" s="841" t="s">
        <v>661</v>
      </c>
      <c r="M108" s="841" t="s">
        <v>352</v>
      </c>
      <c r="N108" s="841" t="s">
        <v>746</v>
      </c>
      <c r="O108" s="841"/>
      <c r="P108" s="841" t="s">
        <v>5</v>
      </c>
      <c r="Q108" s="841" t="s">
        <v>323</v>
      </c>
      <c r="R108" s="841" t="s">
        <v>652</v>
      </c>
      <c r="S108" s="829"/>
      <c r="T108" s="829" t="s">
        <v>5</v>
      </c>
      <c r="U108" s="829" t="s">
        <v>323</v>
      </c>
      <c r="V108" s="829" t="s">
        <v>652</v>
      </c>
    </row>
    <row r="109" spans="1:22" outlineLevel="1">
      <c r="A109" s="847" t="s">
        <v>113</v>
      </c>
      <c r="B109" s="829" t="s">
        <v>4101</v>
      </c>
      <c r="C109" s="839">
        <v>43368</v>
      </c>
      <c r="D109" s="829" t="s">
        <v>4118</v>
      </c>
      <c r="E109" s="830" t="s">
        <v>754</v>
      </c>
      <c r="F109" s="831">
        <v>73236</v>
      </c>
      <c r="G109" s="832">
        <v>1.2</v>
      </c>
      <c r="H109" s="829">
        <v>1.55</v>
      </c>
      <c r="I109" s="829" t="s">
        <v>322</v>
      </c>
      <c r="J109" s="1284">
        <f t="shared" si="3"/>
        <v>1.55</v>
      </c>
      <c r="K109" s="840" t="s">
        <v>694</v>
      </c>
      <c r="L109" s="841" t="s">
        <v>661</v>
      </c>
      <c r="M109" s="841" t="s">
        <v>352</v>
      </c>
      <c r="N109" s="841" t="s">
        <v>746</v>
      </c>
      <c r="O109" s="841"/>
      <c r="P109" s="841" t="s">
        <v>5</v>
      </c>
      <c r="Q109" s="841" t="s">
        <v>323</v>
      </c>
      <c r="R109" s="841" t="s">
        <v>652</v>
      </c>
      <c r="S109" s="829"/>
      <c r="T109" s="829" t="s">
        <v>5</v>
      </c>
      <c r="U109" s="829" t="s">
        <v>323</v>
      </c>
      <c r="V109" s="829" t="s">
        <v>652</v>
      </c>
    </row>
    <row r="110" spans="1:22" outlineLevel="1">
      <c r="A110" s="847" t="s">
        <v>113</v>
      </c>
      <c r="B110" s="829" t="s">
        <v>4101</v>
      </c>
      <c r="C110" s="839">
        <v>43368</v>
      </c>
      <c r="D110" s="829" t="s">
        <v>4148</v>
      </c>
      <c r="E110" s="830" t="s">
        <v>748</v>
      </c>
      <c r="F110" s="831">
        <v>73236</v>
      </c>
      <c r="G110" s="832">
        <v>14.62</v>
      </c>
      <c r="H110" s="829">
        <v>18.95</v>
      </c>
      <c r="I110" s="829" t="s">
        <v>322</v>
      </c>
      <c r="J110" s="1284">
        <f t="shared" si="3"/>
        <v>18.95</v>
      </c>
      <c r="K110" s="840" t="s">
        <v>694</v>
      </c>
      <c r="L110" s="841" t="s">
        <v>661</v>
      </c>
      <c r="M110" s="841" t="s">
        <v>352</v>
      </c>
      <c r="N110" s="841" t="s">
        <v>746</v>
      </c>
      <c r="O110" s="841"/>
      <c r="P110" s="841" t="s">
        <v>5</v>
      </c>
      <c r="Q110" s="841" t="s">
        <v>323</v>
      </c>
      <c r="R110" s="841" t="s">
        <v>652</v>
      </c>
      <c r="S110" s="829"/>
      <c r="T110" s="829" t="s">
        <v>5</v>
      </c>
      <c r="U110" s="829" t="s">
        <v>323</v>
      </c>
      <c r="V110" s="829" t="s">
        <v>652</v>
      </c>
    </row>
    <row r="111" spans="1:22">
      <c r="A111" s="842" t="s">
        <v>647</v>
      </c>
      <c r="B111" s="842"/>
      <c r="C111" s="842"/>
      <c r="D111" s="842"/>
      <c r="E111" s="843"/>
      <c r="F111" s="844"/>
      <c r="G111" s="845">
        <f>SUM(G107:G110)</f>
        <v>1100.4599999999998</v>
      </c>
      <c r="H111" s="846">
        <f>SUM(H107:H110)</f>
        <v>1426.83</v>
      </c>
      <c r="I111" s="842"/>
      <c r="J111" s="1285">
        <f t="shared" si="3"/>
        <v>1426.83</v>
      </c>
      <c r="K111" s="842"/>
      <c r="L111" s="842"/>
      <c r="M111" s="842"/>
      <c r="N111" s="842"/>
      <c r="O111" s="842"/>
      <c r="P111" s="842"/>
      <c r="Q111" s="842"/>
      <c r="R111" s="842"/>
      <c r="S111" s="829"/>
      <c r="T111" s="829"/>
      <c r="U111" s="829"/>
      <c r="V111" s="829"/>
    </row>
    <row r="112" spans="1:22" outlineLevel="1">
      <c r="A112" s="847" t="s">
        <v>114</v>
      </c>
      <c r="B112" s="829" t="s">
        <v>4101</v>
      </c>
      <c r="C112" s="839">
        <v>43368</v>
      </c>
      <c r="D112" s="829" t="s">
        <v>4146</v>
      </c>
      <c r="E112" s="830" t="s">
        <v>798</v>
      </c>
      <c r="F112" s="831">
        <v>73236</v>
      </c>
      <c r="G112" s="832">
        <v>756.82</v>
      </c>
      <c r="H112" s="829">
        <v>981.28</v>
      </c>
      <c r="I112" s="829" t="s">
        <v>322</v>
      </c>
      <c r="J112" s="1284">
        <f t="shared" si="3"/>
        <v>981.28</v>
      </c>
      <c r="K112" s="840" t="s">
        <v>650</v>
      </c>
      <c r="L112" s="841" t="s">
        <v>661</v>
      </c>
      <c r="M112" s="841" t="s">
        <v>352</v>
      </c>
      <c r="N112" s="841" t="s">
        <v>799</v>
      </c>
      <c r="O112" s="841"/>
      <c r="P112" s="841" t="s">
        <v>5</v>
      </c>
      <c r="Q112" s="841" t="s">
        <v>323</v>
      </c>
      <c r="R112" s="841" t="s">
        <v>652</v>
      </c>
      <c r="S112" s="829"/>
      <c r="T112" s="829" t="s">
        <v>5</v>
      </c>
      <c r="U112" s="829" t="s">
        <v>323</v>
      </c>
      <c r="V112" s="829" t="s">
        <v>652</v>
      </c>
    </row>
    <row r="113" spans="1:22" outlineLevel="1">
      <c r="A113" s="847" t="s">
        <v>114</v>
      </c>
      <c r="B113" s="829" t="s">
        <v>4101</v>
      </c>
      <c r="C113" s="839">
        <v>43368</v>
      </c>
      <c r="D113" s="829" t="s">
        <v>4147</v>
      </c>
      <c r="E113" s="830" t="s">
        <v>800</v>
      </c>
      <c r="F113" s="831">
        <v>73236</v>
      </c>
      <c r="G113" s="832">
        <v>47.43</v>
      </c>
      <c r="H113" s="829">
        <v>61.5</v>
      </c>
      <c r="I113" s="829" t="s">
        <v>322</v>
      </c>
      <c r="J113" s="1284">
        <f t="shared" si="3"/>
        <v>61.5</v>
      </c>
      <c r="K113" s="840" t="s">
        <v>656</v>
      </c>
      <c r="L113" s="841" t="s">
        <v>661</v>
      </c>
      <c r="M113" s="841" t="s">
        <v>352</v>
      </c>
      <c r="N113" s="841" t="s">
        <v>799</v>
      </c>
      <c r="O113" s="841"/>
      <c r="P113" s="841" t="s">
        <v>5</v>
      </c>
      <c r="Q113" s="841" t="s">
        <v>323</v>
      </c>
      <c r="R113" s="841" t="s">
        <v>652</v>
      </c>
      <c r="S113" s="829"/>
      <c r="T113" s="829" t="s">
        <v>5</v>
      </c>
      <c r="U113" s="829" t="s">
        <v>323</v>
      </c>
      <c r="V113" s="829" t="s">
        <v>652</v>
      </c>
    </row>
    <row r="114" spans="1:22" outlineLevel="1">
      <c r="A114" s="847" t="s">
        <v>114</v>
      </c>
      <c r="B114" s="829" t="s">
        <v>4101</v>
      </c>
      <c r="C114" s="839">
        <v>43368</v>
      </c>
      <c r="D114" s="829" t="s">
        <v>4148</v>
      </c>
      <c r="E114" s="830" t="s">
        <v>801</v>
      </c>
      <c r="F114" s="831">
        <v>73236</v>
      </c>
      <c r="G114" s="832">
        <v>16.739999999999998</v>
      </c>
      <c r="H114" s="829">
        <v>21.71</v>
      </c>
      <c r="I114" s="829" t="s">
        <v>322</v>
      </c>
      <c r="J114" s="1284">
        <f t="shared" si="3"/>
        <v>21.71</v>
      </c>
      <c r="K114" s="840" t="s">
        <v>694</v>
      </c>
      <c r="L114" s="841" t="s">
        <v>661</v>
      </c>
      <c r="M114" s="841" t="s">
        <v>352</v>
      </c>
      <c r="N114" s="841" t="s">
        <v>799</v>
      </c>
      <c r="O114" s="841"/>
      <c r="P114" s="841" t="s">
        <v>5</v>
      </c>
      <c r="Q114" s="841" t="s">
        <v>323</v>
      </c>
      <c r="R114" s="841" t="s">
        <v>652</v>
      </c>
      <c r="S114" s="829"/>
      <c r="T114" s="829" t="s">
        <v>5</v>
      </c>
      <c r="U114" s="829" t="s">
        <v>323</v>
      </c>
      <c r="V114" s="829" t="s">
        <v>652</v>
      </c>
    </row>
    <row r="115" spans="1:22" outlineLevel="1">
      <c r="A115" s="847" t="s">
        <v>114</v>
      </c>
      <c r="B115" s="829" t="s">
        <v>4101</v>
      </c>
      <c r="C115" s="839">
        <v>43368</v>
      </c>
      <c r="D115" s="829" t="s">
        <v>4118</v>
      </c>
      <c r="E115" s="830" t="s">
        <v>804</v>
      </c>
      <c r="F115" s="831">
        <v>73236</v>
      </c>
      <c r="G115" s="832">
        <v>1.1200000000000001</v>
      </c>
      <c r="H115" s="829">
        <v>1.45</v>
      </c>
      <c r="I115" s="829" t="s">
        <v>322</v>
      </c>
      <c r="J115" s="1284">
        <f t="shared" si="3"/>
        <v>1.45</v>
      </c>
      <c r="K115" s="840" t="s">
        <v>694</v>
      </c>
      <c r="L115" s="841" t="s">
        <v>661</v>
      </c>
      <c r="M115" s="841" t="s">
        <v>352</v>
      </c>
      <c r="N115" s="841" t="s">
        <v>799</v>
      </c>
      <c r="O115" s="841"/>
      <c r="P115" s="841" t="s">
        <v>5</v>
      </c>
      <c r="Q115" s="841" t="s">
        <v>323</v>
      </c>
      <c r="R115" s="841" t="s">
        <v>652</v>
      </c>
      <c r="S115" s="829"/>
      <c r="T115" s="829" t="s">
        <v>5</v>
      </c>
      <c r="U115" s="829" t="s">
        <v>323</v>
      </c>
      <c r="V115" s="829" t="s">
        <v>652</v>
      </c>
    </row>
    <row r="116" spans="1:22">
      <c r="A116" s="842" t="s">
        <v>647</v>
      </c>
      <c r="B116" s="842"/>
      <c r="C116" s="842"/>
      <c r="D116" s="842"/>
      <c r="E116" s="843"/>
      <c r="F116" s="844"/>
      <c r="G116" s="845">
        <f>SUM(G112:G115)</f>
        <v>822.11</v>
      </c>
      <c r="H116" s="846">
        <f>SUM(H112:H115)</f>
        <v>1065.94</v>
      </c>
      <c r="I116" s="842"/>
      <c r="J116" s="1285">
        <f t="shared" si="3"/>
        <v>1065.94</v>
      </c>
      <c r="K116" s="842"/>
      <c r="L116" s="842"/>
      <c r="M116" s="842"/>
      <c r="N116" s="842"/>
      <c r="O116" s="842"/>
      <c r="P116" s="842"/>
      <c r="Q116" s="842"/>
      <c r="R116" s="842"/>
      <c r="S116" s="829"/>
      <c r="T116" s="829"/>
      <c r="U116" s="829"/>
      <c r="V116" s="829"/>
    </row>
    <row r="117" spans="1:22" outlineLevel="1">
      <c r="A117" s="847" t="s">
        <v>115</v>
      </c>
      <c r="B117" s="829" t="s">
        <v>4101</v>
      </c>
      <c r="C117" s="839">
        <v>43368</v>
      </c>
      <c r="D117" s="829" t="s">
        <v>4146</v>
      </c>
      <c r="E117" s="830" t="s">
        <v>759</v>
      </c>
      <c r="F117" s="831">
        <v>73236</v>
      </c>
      <c r="G117" s="832">
        <v>663.5</v>
      </c>
      <c r="H117" s="829">
        <v>860.29</v>
      </c>
      <c r="I117" s="829" t="s">
        <v>322</v>
      </c>
      <c r="J117" s="1284">
        <f t="shared" si="3"/>
        <v>860.29</v>
      </c>
      <c r="K117" s="840" t="s">
        <v>650</v>
      </c>
      <c r="L117" s="841" t="s">
        <v>661</v>
      </c>
      <c r="M117" s="841" t="s">
        <v>352</v>
      </c>
      <c r="N117" s="841" t="s">
        <v>760</v>
      </c>
      <c r="O117" s="841"/>
      <c r="P117" s="841" t="s">
        <v>5</v>
      </c>
      <c r="Q117" s="841" t="s">
        <v>323</v>
      </c>
      <c r="R117" s="841" t="s">
        <v>652</v>
      </c>
      <c r="S117" s="829"/>
      <c r="T117" s="829" t="s">
        <v>5</v>
      </c>
      <c r="U117" s="829" t="s">
        <v>323</v>
      </c>
      <c r="V117" s="829" t="s">
        <v>652</v>
      </c>
    </row>
    <row r="118" spans="1:22" outlineLevel="1">
      <c r="A118" s="847" t="s">
        <v>115</v>
      </c>
      <c r="B118" s="829" t="s">
        <v>4101</v>
      </c>
      <c r="C118" s="839">
        <v>43368</v>
      </c>
      <c r="D118" s="829" t="s">
        <v>4146</v>
      </c>
      <c r="E118" s="830" t="s">
        <v>3498</v>
      </c>
      <c r="F118" s="831">
        <v>73236</v>
      </c>
      <c r="G118" s="832">
        <v>663.5</v>
      </c>
      <c r="H118" s="829">
        <v>860.29</v>
      </c>
      <c r="I118" s="829" t="s">
        <v>322</v>
      </c>
      <c r="J118" s="1284">
        <f t="shared" si="3"/>
        <v>860.29</v>
      </c>
      <c r="K118" s="840" t="s">
        <v>650</v>
      </c>
      <c r="L118" s="841" t="s">
        <v>661</v>
      </c>
      <c r="M118" s="841" t="s">
        <v>352</v>
      </c>
      <c r="N118" s="841" t="s">
        <v>758</v>
      </c>
      <c r="O118" s="841"/>
      <c r="P118" s="841" t="s">
        <v>5</v>
      </c>
      <c r="Q118" s="841" t="s">
        <v>323</v>
      </c>
      <c r="R118" s="841" t="s">
        <v>652</v>
      </c>
      <c r="S118" s="829"/>
      <c r="T118" s="829" t="s">
        <v>5</v>
      </c>
      <c r="U118" s="829" t="s">
        <v>323</v>
      </c>
      <c r="V118" s="829" t="s">
        <v>652</v>
      </c>
    </row>
    <row r="119" spans="1:22" outlineLevel="1">
      <c r="A119" s="847" t="s">
        <v>115</v>
      </c>
      <c r="B119" s="829" t="s">
        <v>4101</v>
      </c>
      <c r="C119" s="839">
        <v>43368</v>
      </c>
      <c r="D119" s="829" t="s">
        <v>4147</v>
      </c>
      <c r="E119" s="830" t="s">
        <v>761</v>
      </c>
      <c r="F119" s="831">
        <v>73236</v>
      </c>
      <c r="G119" s="832">
        <v>38.409999999999997</v>
      </c>
      <c r="H119" s="829">
        <v>49.8</v>
      </c>
      <c r="I119" s="829" t="s">
        <v>322</v>
      </c>
      <c r="J119" s="1284">
        <f t="shared" si="3"/>
        <v>49.8</v>
      </c>
      <c r="K119" s="840" t="s">
        <v>656</v>
      </c>
      <c r="L119" s="841" t="s">
        <v>661</v>
      </c>
      <c r="M119" s="841" t="s">
        <v>352</v>
      </c>
      <c r="N119" s="841" t="s">
        <v>760</v>
      </c>
      <c r="O119" s="841"/>
      <c r="P119" s="841" t="s">
        <v>5</v>
      </c>
      <c r="Q119" s="841" t="s">
        <v>323</v>
      </c>
      <c r="R119" s="841" t="s">
        <v>652</v>
      </c>
      <c r="S119" s="829"/>
      <c r="T119" s="829" t="s">
        <v>5</v>
      </c>
      <c r="U119" s="829" t="s">
        <v>323</v>
      </c>
      <c r="V119" s="829" t="s">
        <v>652</v>
      </c>
    </row>
    <row r="120" spans="1:22" outlineLevel="1">
      <c r="A120" s="847" t="s">
        <v>115</v>
      </c>
      <c r="B120" s="829" t="s">
        <v>4101</v>
      </c>
      <c r="C120" s="839">
        <v>43368</v>
      </c>
      <c r="D120" s="829" t="s">
        <v>4147</v>
      </c>
      <c r="E120" s="830" t="s">
        <v>3378</v>
      </c>
      <c r="F120" s="831">
        <v>73236</v>
      </c>
      <c r="G120" s="832">
        <v>38.409999999999997</v>
      </c>
      <c r="H120" s="829">
        <v>49.8</v>
      </c>
      <c r="I120" s="829" t="s">
        <v>322</v>
      </c>
      <c r="J120" s="1284">
        <f t="shared" si="3"/>
        <v>49.8</v>
      </c>
      <c r="K120" s="840" t="s">
        <v>656</v>
      </c>
      <c r="L120" s="841" t="s">
        <v>661</v>
      </c>
      <c r="M120" s="841" t="s">
        <v>352</v>
      </c>
      <c r="N120" s="841" t="s">
        <v>758</v>
      </c>
      <c r="O120" s="841"/>
      <c r="P120" s="841" t="s">
        <v>5</v>
      </c>
      <c r="Q120" s="841" t="s">
        <v>323</v>
      </c>
      <c r="R120" s="841" t="s">
        <v>652</v>
      </c>
      <c r="S120" s="829"/>
      <c r="T120" s="829" t="s">
        <v>5</v>
      </c>
      <c r="U120" s="829" t="s">
        <v>323</v>
      </c>
      <c r="V120" s="829" t="s">
        <v>652</v>
      </c>
    </row>
    <row r="121" spans="1:22" outlineLevel="1">
      <c r="A121" s="847" t="s">
        <v>115</v>
      </c>
      <c r="B121" s="829" t="s">
        <v>4101</v>
      </c>
      <c r="C121" s="839">
        <v>43368</v>
      </c>
      <c r="D121" s="829" t="s">
        <v>4148</v>
      </c>
      <c r="E121" s="830" t="s">
        <v>763</v>
      </c>
      <c r="F121" s="831">
        <v>73236</v>
      </c>
      <c r="G121" s="832">
        <v>13.56</v>
      </c>
      <c r="H121" s="829">
        <v>17.579999999999998</v>
      </c>
      <c r="I121" s="829" t="s">
        <v>322</v>
      </c>
      <c r="J121" s="1284">
        <f t="shared" si="3"/>
        <v>17.579999999999998</v>
      </c>
      <c r="K121" s="840" t="s">
        <v>694</v>
      </c>
      <c r="L121" s="841" t="s">
        <v>661</v>
      </c>
      <c r="M121" s="841" t="s">
        <v>352</v>
      </c>
      <c r="N121" s="841" t="s">
        <v>760</v>
      </c>
      <c r="O121" s="841"/>
      <c r="P121" s="841" t="s">
        <v>5</v>
      </c>
      <c r="Q121" s="841" t="s">
        <v>323</v>
      </c>
      <c r="R121" s="841" t="s">
        <v>652</v>
      </c>
      <c r="S121" s="829"/>
      <c r="T121" s="829" t="s">
        <v>5</v>
      </c>
      <c r="U121" s="829" t="s">
        <v>323</v>
      </c>
      <c r="V121" s="829" t="s">
        <v>652</v>
      </c>
    </row>
    <row r="122" spans="1:22" outlineLevel="1">
      <c r="A122" s="847" t="s">
        <v>115</v>
      </c>
      <c r="B122" s="829" t="s">
        <v>4101</v>
      </c>
      <c r="C122" s="839">
        <v>43368</v>
      </c>
      <c r="D122" s="829" t="s">
        <v>4118</v>
      </c>
      <c r="E122" s="830" t="s">
        <v>772</v>
      </c>
      <c r="F122" s="831">
        <v>73236</v>
      </c>
      <c r="G122" s="832">
        <v>0.9</v>
      </c>
      <c r="H122" s="829">
        <v>1.17</v>
      </c>
      <c r="I122" s="829" t="s">
        <v>322</v>
      </c>
      <c r="J122" s="1284">
        <f t="shared" si="3"/>
        <v>1.17</v>
      </c>
      <c r="K122" s="840" t="s">
        <v>694</v>
      </c>
      <c r="L122" s="841" t="s">
        <v>661</v>
      </c>
      <c r="M122" s="841" t="s">
        <v>352</v>
      </c>
      <c r="N122" s="841" t="s">
        <v>758</v>
      </c>
      <c r="O122" s="841"/>
      <c r="P122" s="841" t="s">
        <v>5</v>
      </c>
      <c r="Q122" s="841" t="s">
        <v>323</v>
      </c>
      <c r="R122" s="841" t="s">
        <v>652</v>
      </c>
      <c r="S122" s="829"/>
      <c r="T122" s="829" t="s">
        <v>5</v>
      </c>
      <c r="U122" s="829" t="s">
        <v>323</v>
      </c>
      <c r="V122" s="829" t="s">
        <v>652</v>
      </c>
    </row>
    <row r="123" spans="1:22" outlineLevel="1">
      <c r="A123" s="847" t="s">
        <v>115</v>
      </c>
      <c r="B123" s="829" t="s">
        <v>4101</v>
      </c>
      <c r="C123" s="839">
        <v>43368</v>
      </c>
      <c r="D123" s="829" t="s">
        <v>4148</v>
      </c>
      <c r="E123" s="830" t="s">
        <v>1669</v>
      </c>
      <c r="F123" s="831">
        <v>73236</v>
      </c>
      <c r="G123" s="832">
        <v>13.56</v>
      </c>
      <c r="H123" s="829">
        <v>17.579999999999998</v>
      </c>
      <c r="I123" s="829" t="s">
        <v>322</v>
      </c>
      <c r="J123" s="1284">
        <f t="shared" si="3"/>
        <v>17.579999999999998</v>
      </c>
      <c r="K123" s="840" t="s">
        <v>694</v>
      </c>
      <c r="L123" s="841" t="s">
        <v>661</v>
      </c>
      <c r="M123" s="841" t="s">
        <v>352</v>
      </c>
      <c r="N123" s="841" t="s">
        <v>758</v>
      </c>
      <c r="O123" s="841"/>
      <c r="P123" s="841" t="s">
        <v>5</v>
      </c>
      <c r="Q123" s="841" t="s">
        <v>323</v>
      </c>
      <c r="R123" s="841" t="s">
        <v>652</v>
      </c>
      <c r="S123" s="829"/>
      <c r="T123" s="829" t="s">
        <v>5</v>
      </c>
      <c r="U123" s="829" t="s">
        <v>323</v>
      </c>
      <c r="V123" s="829" t="s">
        <v>652</v>
      </c>
    </row>
    <row r="124" spans="1:22" outlineLevel="1">
      <c r="A124" s="847" t="s">
        <v>115</v>
      </c>
      <c r="B124" s="829" t="s">
        <v>4101</v>
      </c>
      <c r="C124" s="839">
        <v>43368</v>
      </c>
      <c r="D124" s="829" t="s">
        <v>4118</v>
      </c>
      <c r="E124" s="830" t="s">
        <v>771</v>
      </c>
      <c r="F124" s="831">
        <v>73236</v>
      </c>
      <c r="G124" s="832">
        <v>0.9</v>
      </c>
      <c r="H124" s="829">
        <v>1.17</v>
      </c>
      <c r="I124" s="829" t="s">
        <v>322</v>
      </c>
      <c r="J124" s="1284">
        <f t="shared" si="3"/>
        <v>1.17</v>
      </c>
      <c r="K124" s="840" t="s">
        <v>694</v>
      </c>
      <c r="L124" s="841" t="s">
        <v>661</v>
      </c>
      <c r="M124" s="841" t="s">
        <v>352</v>
      </c>
      <c r="N124" s="841" t="s">
        <v>760</v>
      </c>
      <c r="O124" s="841"/>
      <c r="P124" s="841" t="s">
        <v>5</v>
      </c>
      <c r="Q124" s="841" t="s">
        <v>323</v>
      </c>
      <c r="R124" s="841" t="s">
        <v>652</v>
      </c>
      <c r="S124" s="829"/>
      <c r="T124" s="829" t="s">
        <v>5</v>
      </c>
      <c r="U124" s="829" t="s">
        <v>323</v>
      </c>
      <c r="V124" s="829" t="s">
        <v>652</v>
      </c>
    </row>
    <row r="125" spans="1:22" outlineLevel="1">
      <c r="A125" s="847" t="s">
        <v>115</v>
      </c>
      <c r="B125" s="829" t="s">
        <v>4101</v>
      </c>
      <c r="C125" s="839">
        <v>43354</v>
      </c>
      <c r="D125" s="829" t="s">
        <v>4141</v>
      </c>
      <c r="E125" s="830" t="s">
        <v>3236</v>
      </c>
      <c r="F125" s="831">
        <v>73236</v>
      </c>
      <c r="G125" s="832">
        <v>69.41</v>
      </c>
      <c r="H125" s="829">
        <v>90</v>
      </c>
      <c r="I125" s="829" t="s">
        <v>322</v>
      </c>
      <c r="J125" s="1284">
        <f t="shared" si="3"/>
        <v>90</v>
      </c>
      <c r="K125" s="840" t="s">
        <v>756</v>
      </c>
      <c r="L125" s="841" t="s">
        <v>661</v>
      </c>
      <c r="M125" s="841" t="s">
        <v>352</v>
      </c>
      <c r="N125" s="841"/>
      <c r="O125" s="841"/>
      <c r="P125" s="841" t="s">
        <v>5</v>
      </c>
      <c r="Q125" s="841" t="s">
        <v>323</v>
      </c>
      <c r="R125" s="841" t="s">
        <v>652</v>
      </c>
      <c r="S125" s="829"/>
      <c r="T125" s="829" t="s">
        <v>5</v>
      </c>
      <c r="U125" s="829" t="s">
        <v>323</v>
      </c>
      <c r="V125" s="829" t="s">
        <v>652</v>
      </c>
    </row>
    <row r="126" spans="1:22">
      <c r="A126" s="842" t="s">
        <v>647</v>
      </c>
      <c r="B126" s="842"/>
      <c r="C126" s="842"/>
      <c r="D126" s="842"/>
      <c r="E126" s="843"/>
      <c r="F126" s="844"/>
      <c r="G126" s="845">
        <f>SUM(G117:G125)</f>
        <v>1502.1500000000003</v>
      </c>
      <c r="H126" s="846">
        <f>SUM(H117:H125)</f>
        <v>1947.6799999999998</v>
      </c>
      <c r="I126" s="842"/>
      <c r="J126" s="1285">
        <f t="shared" si="3"/>
        <v>1947.6799999999998</v>
      </c>
      <c r="K126" s="842"/>
      <c r="L126" s="842"/>
      <c r="M126" s="842"/>
      <c r="N126" s="842"/>
      <c r="O126" s="842"/>
      <c r="P126" s="842"/>
      <c r="Q126" s="842"/>
      <c r="R126" s="842"/>
      <c r="S126" s="829"/>
      <c r="T126" s="829"/>
      <c r="U126" s="829"/>
      <c r="V126" s="829"/>
    </row>
    <row r="127" spans="1:22" outlineLevel="1">
      <c r="A127" s="847" t="s">
        <v>274</v>
      </c>
      <c r="B127" s="829" t="s">
        <v>4101</v>
      </c>
      <c r="C127" s="839">
        <v>43368</v>
      </c>
      <c r="D127" s="829" t="s">
        <v>4146</v>
      </c>
      <c r="E127" s="830" t="s">
        <v>774</v>
      </c>
      <c r="F127" s="831">
        <v>73236</v>
      </c>
      <c r="G127" s="832">
        <v>328.25</v>
      </c>
      <c r="H127" s="829">
        <v>425.6</v>
      </c>
      <c r="I127" s="829" t="s">
        <v>322</v>
      </c>
      <c r="J127" s="1284">
        <f t="shared" si="3"/>
        <v>425.6</v>
      </c>
      <c r="K127" s="840" t="s">
        <v>650</v>
      </c>
      <c r="L127" s="841" t="s">
        <v>661</v>
      </c>
      <c r="M127" s="841" t="s">
        <v>352</v>
      </c>
      <c r="N127" s="841" t="s">
        <v>775</v>
      </c>
      <c r="O127" s="841"/>
      <c r="P127" s="841" t="s">
        <v>5</v>
      </c>
      <c r="Q127" s="841" t="s">
        <v>323</v>
      </c>
      <c r="R127" s="841" t="s">
        <v>652</v>
      </c>
      <c r="S127" s="829"/>
      <c r="T127" s="829" t="s">
        <v>5</v>
      </c>
      <c r="U127" s="829" t="s">
        <v>323</v>
      </c>
      <c r="V127" s="829" t="s">
        <v>652</v>
      </c>
    </row>
    <row r="128" spans="1:22" outlineLevel="1">
      <c r="A128" s="847" t="s">
        <v>274</v>
      </c>
      <c r="B128" s="829" t="s">
        <v>4101</v>
      </c>
      <c r="C128" s="839">
        <v>43368</v>
      </c>
      <c r="D128" s="829" t="s">
        <v>4147</v>
      </c>
      <c r="E128" s="830" t="s">
        <v>776</v>
      </c>
      <c r="F128" s="831">
        <v>73236</v>
      </c>
      <c r="G128" s="832">
        <v>19.12</v>
      </c>
      <c r="H128" s="829">
        <v>24.79</v>
      </c>
      <c r="I128" s="829" t="s">
        <v>322</v>
      </c>
      <c r="J128" s="1284">
        <f t="shared" si="3"/>
        <v>24.79</v>
      </c>
      <c r="K128" s="840" t="s">
        <v>656</v>
      </c>
      <c r="L128" s="841" t="s">
        <v>661</v>
      </c>
      <c r="M128" s="841" t="s">
        <v>352</v>
      </c>
      <c r="N128" s="841" t="s">
        <v>775</v>
      </c>
      <c r="O128" s="841"/>
      <c r="P128" s="841" t="s">
        <v>5</v>
      </c>
      <c r="Q128" s="841" t="s">
        <v>323</v>
      </c>
      <c r="R128" s="841" t="s">
        <v>652</v>
      </c>
      <c r="S128" s="829"/>
      <c r="T128" s="829" t="s">
        <v>5</v>
      </c>
      <c r="U128" s="829" t="s">
        <v>323</v>
      </c>
      <c r="V128" s="829" t="s">
        <v>652</v>
      </c>
    </row>
    <row r="129" spans="1:22" outlineLevel="1">
      <c r="A129" s="847" t="s">
        <v>274</v>
      </c>
      <c r="B129" s="829" t="s">
        <v>4101</v>
      </c>
      <c r="C129" s="839">
        <v>43368</v>
      </c>
      <c r="D129" s="829" t="s">
        <v>4148</v>
      </c>
      <c r="E129" s="830" t="s">
        <v>778</v>
      </c>
      <c r="F129" s="831">
        <v>73236</v>
      </c>
      <c r="G129" s="832">
        <v>6.52</v>
      </c>
      <c r="H129" s="829">
        <v>8.4600000000000009</v>
      </c>
      <c r="I129" s="829" t="s">
        <v>322</v>
      </c>
      <c r="J129" s="1284">
        <f t="shared" si="3"/>
        <v>8.4600000000000009</v>
      </c>
      <c r="K129" s="840" t="s">
        <v>694</v>
      </c>
      <c r="L129" s="841" t="s">
        <v>661</v>
      </c>
      <c r="M129" s="841" t="s">
        <v>352</v>
      </c>
      <c r="N129" s="841" t="s">
        <v>775</v>
      </c>
      <c r="O129" s="841"/>
      <c r="P129" s="841" t="s">
        <v>5</v>
      </c>
      <c r="Q129" s="841" t="s">
        <v>323</v>
      </c>
      <c r="R129" s="841" t="s">
        <v>652</v>
      </c>
      <c r="S129" s="829"/>
      <c r="T129" s="829" t="s">
        <v>5</v>
      </c>
      <c r="U129" s="829" t="s">
        <v>323</v>
      </c>
      <c r="V129" s="829" t="s">
        <v>652</v>
      </c>
    </row>
    <row r="130" spans="1:22" outlineLevel="1">
      <c r="A130" s="847" t="s">
        <v>274</v>
      </c>
      <c r="B130" s="829" t="s">
        <v>4101</v>
      </c>
      <c r="C130" s="839">
        <v>43368</v>
      </c>
      <c r="D130" s="829" t="s">
        <v>4118</v>
      </c>
      <c r="E130" s="830" t="s">
        <v>781</v>
      </c>
      <c r="F130" s="831">
        <v>73236</v>
      </c>
      <c r="G130" s="832">
        <v>0.45</v>
      </c>
      <c r="H130" s="829">
        <v>0.57999999999999996</v>
      </c>
      <c r="I130" s="829" t="s">
        <v>322</v>
      </c>
      <c r="J130" s="1284">
        <f t="shared" si="3"/>
        <v>0.57999999999999996</v>
      </c>
      <c r="K130" s="840" t="s">
        <v>694</v>
      </c>
      <c r="L130" s="841" t="s">
        <v>661</v>
      </c>
      <c r="M130" s="841" t="s">
        <v>352</v>
      </c>
      <c r="N130" s="841" t="s">
        <v>775</v>
      </c>
      <c r="O130" s="841"/>
      <c r="P130" s="841" t="s">
        <v>5</v>
      </c>
      <c r="Q130" s="841" t="s">
        <v>323</v>
      </c>
      <c r="R130" s="841" t="s">
        <v>652</v>
      </c>
      <c r="S130" s="829"/>
      <c r="T130" s="829" t="s">
        <v>5</v>
      </c>
      <c r="U130" s="829" t="s">
        <v>323</v>
      </c>
      <c r="V130" s="829" t="s">
        <v>652</v>
      </c>
    </row>
    <row r="131" spans="1:22">
      <c r="A131" s="842" t="s">
        <v>647</v>
      </c>
      <c r="B131" s="842"/>
      <c r="C131" s="842"/>
      <c r="D131" s="842"/>
      <c r="E131" s="843"/>
      <c r="F131" s="844"/>
      <c r="G131" s="845">
        <f>SUM(G127:G130)</f>
        <v>354.34</v>
      </c>
      <c r="H131" s="846">
        <f>SUM(H127:H130)</f>
        <v>459.43</v>
      </c>
      <c r="I131" s="842"/>
      <c r="J131" s="1285">
        <f t="shared" si="3"/>
        <v>459.43</v>
      </c>
      <c r="K131" s="842"/>
      <c r="L131" s="842"/>
      <c r="M131" s="842"/>
      <c r="N131" s="842"/>
      <c r="O131" s="842"/>
      <c r="P131" s="842"/>
      <c r="Q131" s="842"/>
      <c r="R131" s="842"/>
      <c r="S131" s="829"/>
      <c r="T131" s="829"/>
      <c r="U131" s="829"/>
      <c r="V131" s="829"/>
    </row>
    <row r="132" spans="1:22" outlineLevel="1">
      <c r="A132" s="847" t="s">
        <v>275</v>
      </c>
      <c r="B132" s="829" t="s">
        <v>4101</v>
      </c>
      <c r="C132" s="839">
        <v>43368</v>
      </c>
      <c r="D132" s="829" t="s">
        <v>4146</v>
      </c>
      <c r="E132" s="830" t="s">
        <v>782</v>
      </c>
      <c r="F132" s="831">
        <v>73236</v>
      </c>
      <c r="G132" s="832">
        <v>356.38</v>
      </c>
      <c r="H132" s="829">
        <v>462.08</v>
      </c>
      <c r="I132" s="829" t="s">
        <v>322</v>
      </c>
      <c r="J132" s="1284">
        <f t="shared" si="3"/>
        <v>462.08</v>
      </c>
      <c r="K132" s="840" t="s">
        <v>650</v>
      </c>
      <c r="L132" s="841" t="s">
        <v>661</v>
      </c>
      <c r="M132" s="841" t="s">
        <v>352</v>
      </c>
      <c r="N132" s="841" t="s">
        <v>783</v>
      </c>
      <c r="O132" s="841"/>
      <c r="P132" s="841" t="s">
        <v>5</v>
      </c>
      <c r="Q132" s="841" t="s">
        <v>323</v>
      </c>
      <c r="R132" s="841" t="s">
        <v>652</v>
      </c>
      <c r="S132" s="829"/>
      <c r="T132" s="829" t="s">
        <v>5</v>
      </c>
      <c r="U132" s="829" t="s">
        <v>323</v>
      </c>
      <c r="V132" s="829" t="s">
        <v>652</v>
      </c>
    </row>
    <row r="133" spans="1:22" outlineLevel="1">
      <c r="A133" s="847" t="s">
        <v>275</v>
      </c>
      <c r="B133" s="829" t="s">
        <v>4101</v>
      </c>
      <c r="C133" s="839">
        <v>43368</v>
      </c>
      <c r="D133" s="829" t="s">
        <v>4147</v>
      </c>
      <c r="E133" s="830" t="s">
        <v>784</v>
      </c>
      <c r="F133" s="831">
        <v>73236</v>
      </c>
      <c r="G133" s="832">
        <v>23.33</v>
      </c>
      <c r="H133" s="829">
        <v>30.25</v>
      </c>
      <c r="I133" s="829" t="s">
        <v>322</v>
      </c>
      <c r="J133" s="1284">
        <f t="shared" si="3"/>
        <v>30.25</v>
      </c>
      <c r="K133" s="840" t="s">
        <v>656</v>
      </c>
      <c r="L133" s="841" t="s">
        <v>661</v>
      </c>
      <c r="M133" s="841" t="s">
        <v>352</v>
      </c>
      <c r="N133" s="841" t="s">
        <v>783</v>
      </c>
      <c r="O133" s="841"/>
      <c r="P133" s="841" t="s">
        <v>5</v>
      </c>
      <c r="Q133" s="841" t="s">
        <v>323</v>
      </c>
      <c r="R133" s="841" t="s">
        <v>652</v>
      </c>
      <c r="S133" s="829"/>
      <c r="T133" s="829" t="s">
        <v>5</v>
      </c>
      <c r="U133" s="829" t="s">
        <v>323</v>
      </c>
      <c r="V133" s="829" t="s">
        <v>652</v>
      </c>
    </row>
    <row r="134" spans="1:22" outlineLevel="1">
      <c r="A134" s="847" t="s">
        <v>275</v>
      </c>
      <c r="B134" s="829" t="s">
        <v>4101</v>
      </c>
      <c r="C134" s="839">
        <v>43343</v>
      </c>
      <c r="D134" s="829" t="s">
        <v>4115</v>
      </c>
      <c r="E134" s="830" t="s">
        <v>3919</v>
      </c>
      <c r="F134" s="831">
        <v>73336</v>
      </c>
      <c r="G134" s="832">
        <v>44.87</v>
      </c>
      <c r="H134" s="829">
        <v>58.86</v>
      </c>
      <c r="I134" s="829" t="s">
        <v>322</v>
      </c>
      <c r="J134" s="1284">
        <f t="shared" si="3"/>
        <v>58.86</v>
      </c>
      <c r="K134" s="840" t="s">
        <v>691</v>
      </c>
      <c r="L134" s="841" t="s">
        <v>661</v>
      </c>
      <c r="M134" s="841" t="s">
        <v>352</v>
      </c>
      <c r="N134" s="841" t="s">
        <v>783</v>
      </c>
      <c r="O134" s="841"/>
      <c r="P134" s="841" t="s">
        <v>5</v>
      </c>
      <c r="Q134" s="841" t="s">
        <v>323</v>
      </c>
      <c r="R134" s="841" t="s">
        <v>652</v>
      </c>
      <c r="S134" s="829"/>
      <c r="T134" s="829" t="s">
        <v>5</v>
      </c>
      <c r="U134" s="829" t="s">
        <v>323</v>
      </c>
      <c r="V134" s="829" t="s">
        <v>652</v>
      </c>
    </row>
    <row r="135" spans="1:22" outlineLevel="1">
      <c r="A135" s="847" t="s">
        <v>275</v>
      </c>
      <c r="B135" s="829" t="s">
        <v>4101</v>
      </c>
      <c r="C135" s="839">
        <v>43368</v>
      </c>
      <c r="D135" s="829" t="s">
        <v>4148</v>
      </c>
      <c r="E135" s="830" t="s">
        <v>785</v>
      </c>
      <c r="F135" s="831">
        <v>73236</v>
      </c>
      <c r="G135" s="832">
        <v>8.24</v>
      </c>
      <c r="H135" s="829">
        <v>10.68</v>
      </c>
      <c r="I135" s="829" t="s">
        <v>322</v>
      </c>
      <c r="J135" s="1284">
        <f t="shared" si="3"/>
        <v>10.68</v>
      </c>
      <c r="K135" s="840" t="s">
        <v>694</v>
      </c>
      <c r="L135" s="841" t="s">
        <v>661</v>
      </c>
      <c r="M135" s="841" t="s">
        <v>352</v>
      </c>
      <c r="N135" s="841" t="s">
        <v>783</v>
      </c>
      <c r="O135" s="841"/>
      <c r="P135" s="841" t="s">
        <v>5</v>
      </c>
      <c r="Q135" s="841" t="s">
        <v>323</v>
      </c>
      <c r="R135" s="841" t="s">
        <v>652</v>
      </c>
      <c r="S135" s="829"/>
      <c r="T135" s="829" t="s">
        <v>5</v>
      </c>
      <c r="U135" s="829" t="s">
        <v>323</v>
      </c>
      <c r="V135" s="829" t="s">
        <v>652</v>
      </c>
    </row>
    <row r="136" spans="1:22" outlineLevel="1">
      <c r="A136" s="847" t="s">
        <v>275</v>
      </c>
      <c r="B136" s="829" t="s">
        <v>4101</v>
      </c>
      <c r="C136" s="839">
        <v>43368</v>
      </c>
      <c r="D136" s="829" t="s">
        <v>4118</v>
      </c>
      <c r="E136" s="830" t="s">
        <v>789</v>
      </c>
      <c r="F136" s="831">
        <v>73236</v>
      </c>
      <c r="G136" s="832">
        <v>0.55000000000000004</v>
      </c>
      <c r="H136" s="829">
        <v>0.71</v>
      </c>
      <c r="I136" s="829" t="s">
        <v>322</v>
      </c>
      <c r="J136" s="1284">
        <f t="shared" si="3"/>
        <v>0.71</v>
      </c>
      <c r="K136" s="840" t="s">
        <v>694</v>
      </c>
      <c r="L136" s="841" t="s">
        <v>661</v>
      </c>
      <c r="M136" s="841" t="s">
        <v>352</v>
      </c>
      <c r="N136" s="841" t="s">
        <v>783</v>
      </c>
      <c r="O136" s="841"/>
      <c r="P136" s="841" t="s">
        <v>5</v>
      </c>
      <c r="Q136" s="841" t="s">
        <v>323</v>
      </c>
      <c r="R136" s="841" t="s">
        <v>652</v>
      </c>
      <c r="S136" s="829"/>
      <c r="T136" s="829" t="s">
        <v>5</v>
      </c>
      <c r="U136" s="829" t="s">
        <v>323</v>
      </c>
      <c r="V136" s="829" t="s">
        <v>652</v>
      </c>
    </row>
    <row r="137" spans="1:22">
      <c r="A137" s="842" t="s">
        <v>647</v>
      </c>
      <c r="B137" s="842"/>
      <c r="C137" s="842"/>
      <c r="D137" s="842"/>
      <c r="E137" s="843"/>
      <c r="F137" s="844"/>
      <c r="G137" s="845">
        <f>SUM(G132:G136)</f>
        <v>433.37</v>
      </c>
      <c r="H137" s="846">
        <f>SUM(H132:H136)</f>
        <v>562.57999999999993</v>
      </c>
      <c r="I137" s="842"/>
      <c r="J137" s="1285">
        <f t="shared" si="3"/>
        <v>562.57999999999993</v>
      </c>
      <c r="K137" s="842"/>
      <c r="L137" s="842"/>
      <c r="M137" s="842"/>
      <c r="N137" s="842"/>
      <c r="O137" s="842"/>
      <c r="P137" s="842"/>
      <c r="Q137" s="842"/>
      <c r="R137" s="842"/>
      <c r="S137" s="829"/>
      <c r="T137" s="829"/>
      <c r="U137" s="829"/>
      <c r="V137" s="829"/>
    </row>
    <row r="138" spans="1:22" outlineLevel="1">
      <c r="A138" s="847" t="s">
        <v>276</v>
      </c>
      <c r="B138" s="829" t="s">
        <v>4101</v>
      </c>
      <c r="C138" s="839">
        <v>43368</v>
      </c>
      <c r="D138" s="829" t="s">
        <v>4146</v>
      </c>
      <c r="E138" s="830" t="s">
        <v>790</v>
      </c>
      <c r="F138" s="831">
        <v>73236</v>
      </c>
      <c r="G138" s="832">
        <v>422.97</v>
      </c>
      <c r="H138" s="829">
        <v>548.41999999999996</v>
      </c>
      <c r="I138" s="829" t="s">
        <v>322</v>
      </c>
      <c r="J138" s="1284">
        <f t="shared" si="3"/>
        <v>548.41999999999996</v>
      </c>
      <c r="K138" s="840" t="s">
        <v>650</v>
      </c>
      <c r="L138" s="841" t="s">
        <v>661</v>
      </c>
      <c r="M138" s="841" t="s">
        <v>352</v>
      </c>
      <c r="N138" s="841" t="s">
        <v>791</v>
      </c>
      <c r="O138" s="841"/>
      <c r="P138" s="841" t="s">
        <v>5</v>
      </c>
      <c r="Q138" s="841" t="s">
        <v>323</v>
      </c>
      <c r="R138" s="841" t="s">
        <v>652</v>
      </c>
      <c r="S138" s="829"/>
      <c r="T138" s="829" t="s">
        <v>5</v>
      </c>
      <c r="U138" s="829" t="s">
        <v>323</v>
      </c>
      <c r="V138" s="829" t="s">
        <v>652</v>
      </c>
    </row>
    <row r="139" spans="1:22" outlineLevel="1">
      <c r="A139" s="847" t="s">
        <v>276</v>
      </c>
      <c r="B139" s="829" t="s">
        <v>4101</v>
      </c>
      <c r="C139" s="839">
        <v>43368</v>
      </c>
      <c r="D139" s="829" t="s">
        <v>4147</v>
      </c>
      <c r="E139" s="830" t="s">
        <v>792</v>
      </c>
      <c r="F139" s="831">
        <v>73236</v>
      </c>
      <c r="G139" s="832">
        <v>20.62</v>
      </c>
      <c r="H139" s="829">
        <v>26.74</v>
      </c>
      <c r="I139" s="829" t="s">
        <v>322</v>
      </c>
      <c r="J139" s="1284">
        <f t="shared" si="3"/>
        <v>26.74</v>
      </c>
      <c r="K139" s="840" t="s">
        <v>656</v>
      </c>
      <c r="L139" s="841" t="s">
        <v>661</v>
      </c>
      <c r="M139" s="841" t="s">
        <v>352</v>
      </c>
      <c r="N139" s="841" t="s">
        <v>791</v>
      </c>
      <c r="O139" s="841"/>
      <c r="P139" s="841" t="s">
        <v>5</v>
      </c>
      <c r="Q139" s="841" t="s">
        <v>323</v>
      </c>
      <c r="R139" s="841" t="s">
        <v>652</v>
      </c>
      <c r="S139" s="829"/>
      <c r="T139" s="829" t="s">
        <v>5</v>
      </c>
      <c r="U139" s="829" t="s">
        <v>323</v>
      </c>
      <c r="V139" s="829" t="s">
        <v>652</v>
      </c>
    </row>
    <row r="140" spans="1:22" outlineLevel="1">
      <c r="A140" s="847" t="s">
        <v>276</v>
      </c>
      <c r="B140" s="829" t="s">
        <v>4101</v>
      </c>
      <c r="C140" s="839">
        <v>43368</v>
      </c>
      <c r="D140" s="829" t="s">
        <v>4148</v>
      </c>
      <c r="E140" s="830" t="s">
        <v>794</v>
      </c>
      <c r="F140" s="831">
        <v>73236</v>
      </c>
      <c r="G140" s="832">
        <v>7.28</v>
      </c>
      <c r="H140" s="829">
        <v>9.44</v>
      </c>
      <c r="I140" s="829" t="s">
        <v>322</v>
      </c>
      <c r="J140" s="1284">
        <f t="shared" si="3"/>
        <v>9.44</v>
      </c>
      <c r="K140" s="840" t="s">
        <v>694</v>
      </c>
      <c r="L140" s="841" t="s">
        <v>661</v>
      </c>
      <c r="M140" s="841" t="s">
        <v>352</v>
      </c>
      <c r="N140" s="841" t="s">
        <v>791</v>
      </c>
      <c r="O140" s="841"/>
      <c r="P140" s="841" t="s">
        <v>5</v>
      </c>
      <c r="Q140" s="841" t="s">
        <v>323</v>
      </c>
      <c r="R140" s="841" t="s">
        <v>652</v>
      </c>
      <c r="S140" s="829"/>
      <c r="T140" s="829" t="s">
        <v>5</v>
      </c>
      <c r="U140" s="829" t="s">
        <v>323</v>
      </c>
      <c r="V140" s="829" t="s">
        <v>652</v>
      </c>
    </row>
    <row r="141" spans="1:22" outlineLevel="1">
      <c r="A141" s="847" t="s">
        <v>276</v>
      </c>
      <c r="B141" s="829" t="s">
        <v>4101</v>
      </c>
      <c r="C141" s="839">
        <v>43368</v>
      </c>
      <c r="D141" s="829" t="s">
        <v>4118</v>
      </c>
      <c r="E141" s="830" t="s">
        <v>797</v>
      </c>
      <c r="F141" s="831">
        <v>73236</v>
      </c>
      <c r="G141" s="832">
        <v>0.49</v>
      </c>
      <c r="H141" s="829">
        <v>0.63</v>
      </c>
      <c r="I141" s="829" t="s">
        <v>322</v>
      </c>
      <c r="J141" s="1284">
        <f t="shared" si="3"/>
        <v>0.63</v>
      </c>
      <c r="K141" s="840" t="s">
        <v>694</v>
      </c>
      <c r="L141" s="841" t="s">
        <v>661</v>
      </c>
      <c r="M141" s="841" t="s">
        <v>352</v>
      </c>
      <c r="N141" s="841" t="s">
        <v>791</v>
      </c>
      <c r="O141" s="841"/>
      <c r="P141" s="841" t="s">
        <v>5</v>
      </c>
      <c r="Q141" s="841" t="s">
        <v>323</v>
      </c>
      <c r="R141" s="841" t="s">
        <v>652</v>
      </c>
      <c r="S141" s="829"/>
      <c r="T141" s="829" t="s">
        <v>5</v>
      </c>
      <c r="U141" s="829" t="s">
        <v>323</v>
      </c>
      <c r="V141" s="829" t="s">
        <v>652</v>
      </c>
    </row>
    <row r="142" spans="1:22">
      <c r="A142" s="842" t="s">
        <v>647</v>
      </c>
      <c r="B142" s="842"/>
      <c r="C142" s="842"/>
      <c r="D142" s="842"/>
      <c r="E142" s="843"/>
      <c r="F142" s="844"/>
      <c r="G142" s="845">
        <f>SUM(G138:G141)</f>
        <v>451.36</v>
      </c>
      <c r="H142" s="846">
        <f>SUM(H138:H141)</f>
        <v>585.23</v>
      </c>
      <c r="I142" s="842"/>
      <c r="J142" s="1285">
        <f t="shared" si="3"/>
        <v>585.23</v>
      </c>
      <c r="K142" s="842"/>
      <c r="L142" s="842"/>
      <c r="M142" s="842"/>
      <c r="N142" s="842"/>
      <c r="O142" s="842"/>
      <c r="P142" s="842"/>
      <c r="Q142" s="842"/>
      <c r="R142" s="842"/>
      <c r="S142" s="829"/>
      <c r="T142" s="829"/>
      <c r="U142" s="829"/>
      <c r="V142" s="829"/>
    </row>
    <row r="143" spans="1:22" outlineLevel="1">
      <c r="A143" s="847" t="s">
        <v>277</v>
      </c>
      <c r="B143" s="829" t="s">
        <v>4101</v>
      </c>
      <c r="C143" s="839">
        <v>43373</v>
      </c>
      <c r="D143" s="829" t="s">
        <v>2303</v>
      </c>
      <c r="E143" s="830" t="s">
        <v>4150</v>
      </c>
      <c r="F143" s="831">
        <v>73223</v>
      </c>
      <c r="G143" s="832">
        <v>605.72</v>
      </c>
      <c r="H143" s="829">
        <v>605.72</v>
      </c>
      <c r="I143" s="829" t="s">
        <v>60</v>
      </c>
      <c r="J143" s="1284">
        <f t="shared" si="3"/>
        <v>605.72</v>
      </c>
      <c r="K143" s="840" t="s">
        <v>650</v>
      </c>
      <c r="L143" s="841" t="s">
        <v>645</v>
      </c>
      <c r="M143" s="841" t="s">
        <v>352</v>
      </c>
      <c r="N143" s="841" t="s">
        <v>1390</v>
      </c>
      <c r="O143" s="841"/>
      <c r="P143" s="841" t="s">
        <v>5</v>
      </c>
      <c r="Q143" s="841" t="s">
        <v>323</v>
      </c>
      <c r="R143" s="841" t="s">
        <v>652</v>
      </c>
      <c r="S143" s="829"/>
      <c r="T143" s="829" t="s">
        <v>5</v>
      </c>
      <c r="U143" s="829" t="s">
        <v>323</v>
      </c>
      <c r="V143" s="829" t="s">
        <v>652</v>
      </c>
    </row>
    <row r="144" spans="1:22" outlineLevel="1">
      <c r="A144" s="847" t="s">
        <v>277</v>
      </c>
      <c r="B144" s="829" t="s">
        <v>4101</v>
      </c>
      <c r="C144" s="839">
        <v>43373</v>
      </c>
      <c r="D144" s="829" t="s">
        <v>2303</v>
      </c>
      <c r="E144" s="830" t="s">
        <v>4151</v>
      </c>
      <c r="F144" s="831">
        <v>73225</v>
      </c>
      <c r="G144" s="832">
        <v>9.09</v>
      </c>
      <c r="H144" s="829">
        <v>9.09</v>
      </c>
      <c r="I144" s="829" t="s">
        <v>60</v>
      </c>
      <c r="J144" s="1284">
        <f t="shared" si="3"/>
        <v>9.09</v>
      </c>
      <c r="K144" s="840" t="s">
        <v>650</v>
      </c>
      <c r="L144" s="841" t="s">
        <v>645</v>
      </c>
      <c r="M144" s="841" t="s">
        <v>352</v>
      </c>
      <c r="N144" s="841" t="s">
        <v>1390</v>
      </c>
      <c r="O144" s="841"/>
      <c r="P144" s="841" t="s">
        <v>4</v>
      </c>
      <c r="Q144" s="841" t="s">
        <v>323</v>
      </c>
      <c r="R144" s="841" t="s">
        <v>652</v>
      </c>
      <c r="S144" s="829"/>
      <c r="T144" s="829" t="s">
        <v>4</v>
      </c>
      <c r="U144" s="829" t="s">
        <v>323</v>
      </c>
      <c r="V144" s="829" t="s">
        <v>652</v>
      </c>
    </row>
    <row r="145" spans="1:22" outlineLevel="1">
      <c r="A145" s="847" t="s">
        <v>277</v>
      </c>
      <c r="B145" s="829" t="s">
        <v>4101</v>
      </c>
      <c r="C145" s="839">
        <v>43373</v>
      </c>
      <c r="D145" s="829" t="s">
        <v>2303</v>
      </c>
      <c r="E145" s="830" t="s">
        <v>4152</v>
      </c>
      <c r="F145" s="831">
        <v>73224</v>
      </c>
      <c r="G145" s="832">
        <v>30.29</v>
      </c>
      <c r="H145" s="829">
        <v>30.29</v>
      </c>
      <c r="I145" s="829" t="s">
        <v>60</v>
      </c>
      <c r="J145" s="1284">
        <f t="shared" si="3"/>
        <v>30.29</v>
      </c>
      <c r="K145" s="840" t="s">
        <v>650</v>
      </c>
      <c r="L145" s="841" t="s">
        <v>645</v>
      </c>
      <c r="M145" s="841" t="s">
        <v>352</v>
      </c>
      <c r="N145" s="841" t="s">
        <v>1390</v>
      </c>
      <c r="O145" s="841"/>
      <c r="P145" s="841" t="s">
        <v>655</v>
      </c>
      <c r="Q145" s="841" t="s">
        <v>323</v>
      </c>
      <c r="R145" s="840" t="s">
        <v>277</v>
      </c>
      <c r="S145" s="829"/>
      <c r="T145" s="829" t="s">
        <v>655</v>
      </c>
      <c r="U145" s="829" t="s">
        <v>323</v>
      </c>
      <c r="V145" s="847" t="s">
        <v>277</v>
      </c>
    </row>
    <row r="146" spans="1:22" outlineLevel="1">
      <c r="A146" s="847" t="s">
        <v>277</v>
      </c>
      <c r="B146" s="829" t="s">
        <v>4101</v>
      </c>
      <c r="C146" s="839">
        <v>43373</v>
      </c>
      <c r="D146" s="829" t="s">
        <v>2303</v>
      </c>
      <c r="E146" s="830" t="s">
        <v>4150</v>
      </c>
      <c r="F146" s="831">
        <v>73223</v>
      </c>
      <c r="G146" s="832">
        <v>60.58</v>
      </c>
      <c r="H146" s="829">
        <v>60.58</v>
      </c>
      <c r="I146" s="829" t="s">
        <v>60</v>
      </c>
      <c r="J146" s="1284">
        <f t="shared" si="3"/>
        <v>60.58</v>
      </c>
      <c r="K146" s="840" t="s">
        <v>656</v>
      </c>
      <c r="L146" s="841" t="s">
        <v>645</v>
      </c>
      <c r="M146" s="841" t="s">
        <v>352</v>
      </c>
      <c r="N146" s="841" t="s">
        <v>1390</v>
      </c>
      <c r="O146" s="841"/>
      <c r="P146" s="841" t="s">
        <v>5</v>
      </c>
      <c r="Q146" s="841" t="s">
        <v>323</v>
      </c>
      <c r="R146" s="840" t="s">
        <v>652</v>
      </c>
      <c r="S146" s="829"/>
      <c r="T146" s="829" t="s">
        <v>5</v>
      </c>
      <c r="U146" s="829" t="s">
        <v>323</v>
      </c>
      <c r="V146" s="847" t="s">
        <v>652</v>
      </c>
    </row>
    <row r="147" spans="1:22" outlineLevel="1">
      <c r="A147" s="847" t="s">
        <v>277</v>
      </c>
      <c r="B147" s="829" t="s">
        <v>4101</v>
      </c>
      <c r="C147" s="839">
        <v>43369</v>
      </c>
      <c r="D147" s="829" t="s">
        <v>4153</v>
      </c>
      <c r="E147" s="830" t="s">
        <v>1393</v>
      </c>
      <c r="F147" s="831">
        <v>73233</v>
      </c>
      <c r="G147" s="832">
        <v>10.25</v>
      </c>
      <c r="H147" s="829">
        <v>10.25</v>
      </c>
      <c r="I147" s="829" t="s">
        <v>60</v>
      </c>
      <c r="J147" s="1284">
        <f t="shared" si="3"/>
        <v>10.25</v>
      </c>
      <c r="K147" s="840" t="s">
        <v>818</v>
      </c>
      <c r="L147" s="841" t="s">
        <v>645</v>
      </c>
      <c r="M147" s="841" t="s">
        <v>352</v>
      </c>
      <c r="N147" s="841"/>
      <c r="O147" s="841"/>
      <c r="P147" s="841" t="s">
        <v>5</v>
      </c>
      <c r="Q147" s="841" t="s">
        <v>323</v>
      </c>
      <c r="R147" s="840" t="s">
        <v>652</v>
      </c>
      <c r="S147" s="829"/>
      <c r="T147" s="829" t="s">
        <v>5</v>
      </c>
      <c r="U147" s="829" t="s">
        <v>323</v>
      </c>
      <c r="V147" s="847" t="s">
        <v>652</v>
      </c>
    </row>
    <row r="148" spans="1:22">
      <c r="A148" s="842" t="s">
        <v>647</v>
      </c>
      <c r="B148" s="842"/>
      <c r="C148" s="842"/>
      <c r="D148" s="842"/>
      <c r="E148" s="843"/>
      <c r="F148" s="844"/>
      <c r="G148" s="845">
        <f>SUM(G143:G147)</f>
        <v>715.93000000000006</v>
      </c>
      <c r="H148" s="846">
        <f>SUM(H143:H147)</f>
        <v>715.93000000000006</v>
      </c>
      <c r="I148" s="842"/>
      <c r="J148" s="1285">
        <f t="shared" si="3"/>
        <v>715.93000000000006</v>
      </c>
      <c r="K148" s="842"/>
      <c r="L148" s="842"/>
      <c r="M148" s="842"/>
      <c r="N148" s="842"/>
      <c r="O148" s="842"/>
      <c r="P148" s="842"/>
      <c r="Q148" s="842"/>
      <c r="R148" s="842"/>
      <c r="S148" s="829"/>
      <c r="T148" s="829"/>
      <c r="U148" s="829"/>
      <c r="V148" s="829"/>
    </row>
    <row r="149" spans="1:22" outlineLevel="1">
      <c r="A149" s="847" t="s">
        <v>278</v>
      </c>
      <c r="B149" s="829" t="s">
        <v>4101</v>
      </c>
      <c r="C149" s="839">
        <v>43373</v>
      </c>
      <c r="D149" s="829" t="s">
        <v>2303</v>
      </c>
      <c r="E149" s="830" t="s">
        <v>4152</v>
      </c>
      <c r="F149" s="831">
        <v>73224</v>
      </c>
      <c r="G149" s="832">
        <v>47.88</v>
      </c>
      <c r="H149" s="829">
        <v>47.88</v>
      </c>
      <c r="I149" s="829" t="s">
        <v>60</v>
      </c>
      <c r="J149" s="1284">
        <f t="shared" si="3"/>
        <v>47.88</v>
      </c>
      <c r="K149" s="840" t="s">
        <v>650</v>
      </c>
      <c r="L149" s="841" t="s">
        <v>645</v>
      </c>
      <c r="M149" s="841" t="s">
        <v>352</v>
      </c>
      <c r="N149" s="841" t="s">
        <v>2952</v>
      </c>
      <c r="O149" s="841"/>
      <c r="P149" s="841" t="s">
        <v>655</v>
      </c>
      <c r="Q149" s="841" t="s">
        <v>323</v>
      </c>
      <c r="R149" s="840" t="s">
        <v>278</v>
      </c>
      <c r="S149" s="829"/>
      <c r="T149" s="829" t="s">
        <v>655</v>
      </c>
      <c r="U149" s="829" t="s">
        <v>323</v>
      </c>
      <c r="V149" s="847" t="s">
        <v>278</v>
      </c>
    </row>
    <row r="150" spans="1:22" outlineLevel="1">
      <c r="A150" s="847" t="s">
        <v>278</v>
      </c>
      <c r="B150" s="829" t="s">
        <v>4101</v>
      </c>
      <c r="C150" s="839">
        <v>43373</v>
      </c>
      <c r="D150" s="829" t="s">
        <v>2303</v>
      </c>
      <c r="E150" s="830" t="s">
        <v>4151</v>
      </c>
      <c r="F150" s="831">
        <v>73225</v>
      </c>
      <c r="G150" s="832">
        <v>14.36</v>
      </c>
      <c r="H150" s="829">
        <v>14.36</v>
      </c>
      <c r="I150" s="829" t="s">
        <v>60</v>
      </c>
      <c r="J150" s="1284">
        <f t="shared" si="3"/>
        <v>14.36</v>
      </c>
      <c r="K150" s="840" t="s">
        <v>650</v>
      </c>
      <c r="L150" s="841" t="s">
        <v>645</v>
      </c>
      <c r="M150" s="841" t="s">
        <v>352</v>
      </c>
      <c r="N150" s="841" t="s">
        <v>2952</v>
      </c>
      <c r="O150" s="841"/>
      <c r="P150" s="841" t="s">
        <v>4</v>
      </c>
      <c r="Q150" s="841" t="s">
        <v>323</v>
      </c>
      <c r="R150" s="840" t="s">
        <v>652</v>
      </c>
      <c r="S150" s="829"/>
      <c r="T150" s="829" t="s">
        <v>4</v>
      </c>
      <c r="U150" s="829" t="s">
        <v>323</v>
      </c>
      <c r="V150" s="847" t="s">
        <v>652</v>
      </c>
    </row>
    <row r="151" spans="1:22" outlineLevel="1">
      <c r="A151" s="847" t="s">
        <v>278</v>
      </c>
      <c r="B151" s="829" t="s">
        <v>4101</v>
      </c>
      <c r="C151" s="839">
        <v>43373</v>
      </c>
      <c r="D151" s="829" t="s">
        <v>2303</v>
      </c>
      <c r="E151" s="830" t="s">
        <v>4154</v>
      </c>
      <c r="F151" s="831">
        <v>73223</v>
      </c>
      <c r="G151" s="832">
        <v>957.64</v>
      </c>
      <c r="H151" s="829">
        <v>957.64</v>
      </c>
      <c r="I151" s="829" t="s">
        <v>60</v>
      </c>
      <c r="J151" s="1284">
        <f t="shared" si="3"/>
        <v>957.64</v>
      </c>
      <c r="K151" s="840" t="s">
        <v>650</v>
      </c>
      <c r="L151" s="841" t="s">
        <v>645</v>
      </c>
      <c r="M151" s="841" t="s">
        <v>352</v>
      </c>
      <c r="N151" s="841" t="s">
        <v>2952</v>
      </c>
      <c r="O151" s="841"/>
      <c r="P151" s="841" t="s">
        <v>5</v>
      </c>
      <c r="Q151" s="841" t="s">
        <v>323</v>
      </c>
      <c r="R151" s="840" t="s">
        <v>652</v>
      </c>
      <c r="S151" s="829"/>
      <c r="T151" s="829" t="s">
        <v>5</v>
      </c>
      <c r="U151" s="829" t="s">
        <v>323</v>
      </c>
      <c r="V151" s="847" t="s">
        <v>652</v>
      </c>
    </row>
    <row r="152" spans="1:22" outlineLevel="1">
      <c r="A152" s="847" t="s">
        <v>278</v>
      </c>
      <c r="B152" s="829" t="s">
        <v>4101</v>
      </c>
      <c r="C152" s="839">
        <v>43373</v>
      </c>
      <c r="D152" s="829" t="s">
        <v>2303</v>
      </c>
      <c r="E152" s="830" t="s">
        <v>4154</v>
      </c>
      <c r="F152" s="831">
        <v>73223</v>
      </c>
      <c r="G152" s="832">
        <v>95.76</v>
      </c>
      <c r="H152" s="829">
        <v>95.76</v>
      </c>
      <c r="I152" s="829" t="s">
        <v>60</v>
      </c>
      <c r="J152" s="1284">
        <f t="shared" si="3"/>
        <v>95.76</v>
      </c>
      <c r="K152" s="840" t="s">
        <v>656</v>
      </c>
      <c r="L152" s="841" t="s">
        <v>645</v>
      </c>
      <c r="M152" s="841" t="s">
        <v>352</v>
      </c>
      <c r="N152" s="841" t="s">
        <v>2952</v>
      </c>
      <c r="O152" s="841"/>
      <c r="P152" s="841" t="s">
        <v>5</v>
      </c>
      <c r="Q152" s="841" t="s">
        <v>323</v>
      </c>
      <c r="R152" s="840" t="s">
        <v>652</v>
      </c>
      <c r="S152" s="829"/>
      <c r="T152" s="829" t="s">
        <v>5</v>
      </c>
      <c r="U152" s="829" t="s">
        <v>323</v>
      </c>
      <c r="V152" s="847" t="s">
        <v>652</v>
      </c>
    </row>
    <row r="153" spans="1:22" outlineLevel="1">
      <c r="A153" s="847" t="s">
        <v>278</v>
      </c>
      <c r="B153" s="829" t="s">
        <v>4101</v>
      </c>
      <c r="C153" s="839">
        <v>43349</v>
      </c>
      <c r="D153" s="829" t="s">
        <v>4155</v>
      </c>
      <c r="E153" s="830" t="s">
        <v>4156</v>
      </c>
      <c r="F153" s="831">
        <v>73232</v>
      </c>
      <c r="G153" s="832">
        <v>199.56</v>
      </c>
      <c r="H153" s="829">
        <v>258.75</v>
      </c>
      <c r="I153" s="829" t="s">
        <v>322</v>
      </c>
      <c r="J153" s="1284">
        <f t="shared" si="3"/>
        <v>258.75</v>
      </c>
      <c r="K153" s="840" t="s">
        <v>865</v>
      </c>
      <c r="L153" s="841" t="s">
        <v>665</v>
      </c>
      <c r="M153" s="841" t="s">
        <v>352</v>
      </c>
      <c r="N153" s="841" t="s">
        <v>2952</v>
      </c>
      <c r="O153" s="841"/>
      <c r="P153" s="841" t="s">
        <v>5</v>
      </c>
      <c r="Q153" s="841" t="s">
        <v>323</v>
      </c>
      <c r="R153" s="840" t="s">
        <v>652</v>
      </c>
      <c r="S153" s="829"/>
      <c r="T153" s="829" t="s">
        <v>5</v>
      </c>
      <c r="U153" s="829" t="s">
        <v>323</v>
      </c>
      <c r="V153" s="847" t="s">
        <v>652</v>
      </c>
    </row>
    <row r="154" spans="1:22" outlineLevel="1">
      <c r="A154" s="847" t="s">
        <v>278</v>
      </c>
      <c r="B154" s="829" t="s">
        <v>4101</v>
      </c>
      <c r="C154" s="839">
        <v>43369</v>
      </c>
      <c r="D154" s="829" t="s">
        <v>4153</v>
      </c>
      <c r="E154" s="830" t="s">
        <v>2999</v>
      </c>
      <c r="F154" s="831">
        <v>73233</v>
      </c>
      <c r="G154" s="832">
        <v>5.5</v>
      </c>
      <c r="H154" s="829">
        <v>5.5</v>
      </c>
      <c r="I154" s="829" t="s">
        <v>60</v>
      </c>
      <c r="J154" s="1284">
        <f t="shared" si="3"/>
        <v>5.5</v>
      </c>
      <c r="K154" s="840" t="s">
        <v>818</v>
      </c>
      <c r="L154" s="841" t="s">
        <v>645</v>
      </c>
      <c r="M154" s="841" t="s">
        <v>352</v>
      </c>
      <c r="N154" s="841"/>
      <c r="O154" s="841"/>
      <c r="P154" s="841" t="s">
        <v>5</v>
      </c>
      <c r="Q154" s="841" t="s">
        <v>323</v>
      </c>
      <c r="R154" s="840" t="s">
        <v>652</v>
      </c>
      <c r="S154" s="829"/>
      <c r="T154" s="829" t="s">
        <v>5</v>
      </c>
      <c r="U154" s="829" t="s">
        <v>323</v>
      </c>
      <c r="V154" s="847" t="s">
        <v>652</v>
      </c>
    </row>
    <row r="155" spans="1:22">
      <c r="A155" s="842" t="s">
        <v>647</v>
      </c>
      <c r="B155" s="842"/>
      <c r="C155" s="842"/>
      <c r="D155" s="842"/>
      <c r="E155" s="843"/>
      <c r="F155" s="844"/>
      <c r="G155" s="845">
        <f>SUM(G149:G154)</f>
        <v>1320.7</v>
      </c>
      <c r="H155" s="846">
        <f>SUM(H149:H154)</f>
        <v>1379.89</v>
      </c>
      <c r="I155" s="842"/>
      <c r="J155" s="1285">
        <f t="shared" si="3"/>
        <v>1379.89</v>
      </c>
      <c r="K155" s="842"/>
      <c r="L155" s="842"/>
      <c r="M155" s="842"/>
      <c r="N155" s="842"/>
      <c r="O155" s="842"/>
      <c r="P155" s="842"/>
      <c r="Q155" s="842"/>
      <c r="R155" s="842"/>
      <c r="S155" s="829"/>
      <c r="T155" s="829"/>
      <c r="U155" s="829"/>
      <c r="V155" s="829"/>
    </row>
    <row r="156" spans="1:22" outlineLevel="1">
      <c r="A156" s="847" t="s">
        <v>279</v>
      </c>
      <c r="B156" s="829" t="s">
        <v>4101</v>
      </c>
      <c r="C156" s="839">
        <v>43373</v>
      </c>
      <c r="D156" s="829" t="s">
        <v>2303</v>
      </c>
      <c r="E156" s="830" t="s">
        <v>4157</v>
      </c>
      <c r="F156" s="831">
        <v>73223</v>
      </c>
      <c r="G156" s="832">
        <v>336.61</v>
      </c>
      <c r="H156" s="829">
        <v>336.61</v>
      </c>
      <c r="I156" s="829" t="s">
        <v>60</v>
      </c>
      <c r="J156" s="1284">
        <f t="shared" si="3"/>
        <v>336.61</v>
      </c>
      <c r="K156" s="840" t="s">
        <v>650</v>
      </c>
      <c r="L156" s="841" t="s">
        <v>645</v>
      </c>
      <c r="M156" s="841" t="s">
        <v>352</v>
      </c>
      <c r="N156" s="841" t="s">
        <v>3922</v>
      </c>
      <c r="O156" s="841"/>
      <c r="P156" s="841" t="s">
        <v>5</v>
      </c>
      <c r="Q156" s="841" t="s">
        <v>323</v>
      </c>
      <c r="R156" s="840" t="s">
        <v>652</v>
      </c>
      <c r="S156" s="829"/>
      <c r="T156" s="829" t="s">
        <v>5</v>
      </c>
      <c r="U156" s="829" t="s">
        <v>323</v>
      </c>
      <c r="V156" s="847" t="s">
        <v>652</v>
      </c>
    </row>
    <row r="157" spans="1:22" outlineLevel="1">
      <c r="A157" s="847" t="s">
        <v>279</v>
      </c>
      <c r="B157" s="829" t="s">
        <v>4101</v>
      </c>
      <c r="C157" s="839">
        <v>43373</v>
      </c>
      <c r="D157" s="829" t="s">
        <v>2303</v>
      </c>
      <c r="E157" s="830" t="s">
        <v>4151</v>
      </c>
      <c r="F157" s="831">
        <v>73225</v>
      </c>
      <c r="G157" s="832">
        <v>5.05</v>
      </c>
      <c r="H157" s="829">
        <v>5.05</v>
      </c>
      <c r="I157" s="829" t="s">
        <v>60</v>
      </c>
      <c r="J157" s="1284">
        <f t="shared" si="3"/>
        <v>5.05</v>
      </c>
      <c r="K157" s="840" t="s">
        <v>650</v>
      </c>
      <c r="L157" s="841" t="s">
        <v>645</v>
      </c>
      <c r="M157" s="841" t="s">
        <v>352</v>
      </c>
      <c r="N157" s="841" t="s">
        <v>3922</v>
      </c>
      <c r="O157" s="841"/>
      <c r="P157" s="841" t="s">
        <v>4</v>
      </c>
      <c r="Q157" s="841" t="s">
        <v>323</v>
      </c>
      <c r="R157" s="840" t="s">
        <v>652</v>
      </c>
      <c r="S157" s="829"/>
      <c r="T157" s="829" t="s">
        <v>4</v>
      </c>
      <c r="U157" s="829" t="s">
        <v>323</v>
      </c>
      <c r="V157" s="847" t="s">
        <v>652</v>
      </c>
    </row>
    <row r="158" spans="1:22" outlineLevel="1">
      <c r="A158" s="847" t="s">
        <v>279</v>
      </c>
      <c r="B158" s="829" t="s">
        <v>4101</v>
      </c>
      <c r="C158" s="839">
        <v>43373</v>
      </c>
      <c r="D158" s="829" t="s">
        <v>2303</v>
      </c>
      <c r="E158" s="830" t="s">
        <v>4152</v>
      </c>
      <c r="F158" s="831">
        <v>73224</v>
      </c>
      <c r="G158" s="832">
        <v>16.829999999999998</v>
      </c>
      <c r="H158" s="829">
        <v>16.829999999999998</v>
      </c>
      <c r="I158" s="829" t="s">
        <v>60</v>
      </c>
      <c r="J158" s="1284">
        <f t="shared" si="3"/>
        <v>16.829999999999998</v>
      </c>
      <c r="K158" s="840" t="s">
        <v>650</v>
      </c>
      <c r="L158" s="841" t="s">
        <v>645</v>
      </c>
      <c r="M158" s="841" t="s">
        <v>352</v>
      </c>
      <c r="N158" s="841" t="s">
        <v>3922</v>
      </c>
      <c r="O158" s="841"/>
      <c r="P158" s="841" t="s">
        <v>655</v>
      </c>
      <c r="Q158" s="841" t="s">
        <v>323</v>
      </c>
      <c r="R158" s="840" t="s">
        <v>279</v>
      </c>
      <c r="S158" s="829"/>
      <c r="T158" s="829" t="s">
        <v>655</v>
      </c>
      <c r="U158" s="829" t="s">
        <v>323</v>
      </c>
      <c r="V158" s="847" t="s">
        <v>279</v>
      </c>
    </row>
    <row r="159" spans="1:22" outlineLevel="1">
      <c r="A159" s="847" t="s">
        <v>279</v>
      </c>
      <c r="B159" s="829" t="s">
        <v>4101</v>
      </c>
      <c r="C159" s="839">
        <v>43373</v>
      </c>
      <c r="D159" s="829" t="s">
        <v>2303</v>
      </c>
      <c r="E159" s="830" t="s">
        <v>4157</v>
      </c>
      <c r="F159" s="831">
        <v>73223</v>
      </c>
      <c r="G159" s="832">
        <v>33.67</v>
      </c>
      <c r="H159" s="829">
        <v>33.67</v>
      </c>
      <c r="I159" s="829" t="s">
        <v>60</v>
      </c>
      <c r="J159" s="1284">
        <f t="shared" si="3"/>
        <v>33.67</v>
      </c>
      <c r="K159" s="840" t="s">
        <v>656</v>
      </c>
      <c r="L159" s="841" t="s">
        <v>645</v>
      </c>
      <c r="M159" s="841" t="s">
        <v>352</v>
      </c>
      <c r="N159" s="841" t="s">
        <v>3922</v>
      </c>
      <c r="O159" s="841"/>
      <c r="P159" s="841" t="s">
        <v>5</v>
      </c>
      <c r="Q159" s="841" t="s">
        <v>323</v>
      </c>
      <c r="R159" s="840" t="s">
        <v>652</v>
      </c>
      <c r="S159" s="829"/>
      <c r="T159" s="829" t="s">
        <v>5</v>
      </c>
      <c r="U159" s="829" t="s">
        <v>323</v>
      </c>
      <c r="V159" s="847" t="s">
        <v>652</v>
      </c>
    </row>
    <row r="160" spans="1:22" outlineLevel="1">
      <c r="A160" s="847" t="s">
        <v>279</v>
      </c>
      <c r="B160" s="829" t="s">
        <v>4101</v>
      </c>
      <c r="C160" s="839">
        <v>43336</v>
      </c>
      <c r="D160" s="829" t="s">
        <v>4153</v>
      </c>
      <c r="E160" s="830" t="s">
        <v>3972</v>
      </c>
      <c r="F160" s="831">
        <v>73233</v>
      </c>
      <c r="G160" s="832">
        <v>1.2</v>
      </c>
      <c r="H160" s="829">
        <v>1.2</v>
      </c>
      <c r="I160" s="829" t="s">
        <v>60</v>
      </c>
      <c r="J160" s="1284">
        <f t="shared" si="3"/>
        <v>1.2</v>
      </c>
      <c r="K160" s="840" t="s">
        <v>818</v>
      </c>
      <c r="L160" s="841" t="s">
        <v>645</v>
      </c>
      <c r="M160" s="841" t="s">
        <v>352</v>
      </c>
      <c r="N160" s="841"/>
      <c r="O160" s="841"/>
      <c r="P160" s="841" t="s">
        <v>5</v>
      </c>
      <c r="Q160" s="841" t="s">
        <v>323</v>
      </c>
      <c r="R160" s="840" t="s">
        <v>652</v>
      </c>
      <c r="S160" s="829"/>
      <c r="T160" s="829" t="s">
        <v>5</v>
      </c>
      <c r="U160" s="829" t="s">
        <v>323</v>
      </c>
      <c r="V160" s="847" t="s">
        <v>652</v>
      </c>
    </row>
    <row r="161" spans="1:22">
      <c r="A161" s="842" t="s">
        <v>647</v>
      </c>
      <c r="B161" s="842"/>
      <c r="C161" s="842"/>
      <c r="D161" s="842"/>
      <c r="E161" s="843"/>
      <c r="F161" s="844"/>
      <c r="G161" s="845">
        <f>SUM(G156:G160)</f>
        <v>393.36</v>
      </c>
      <c r="H161" s="846">
        <f>SUM(H156:H160)</f>
        <v>393.36</v>
      </c>
      <c r="I161" s="842"/>
      <c r="J161" s="1285">
        <f t="shared" si="3"/>
        <v>393.36</v>
      </c>
      <c r="K161" s="842"/>
      <c r="L161" s="842"/>
      <c r="M161" s="842"/>
      <c r="N161" s="842"/>
      <c r="O161" s="842"/>
      <c r="P161" s="842"/>
      <c r="Q161" s="842"/>
      <c r="R161" s="842"/>
      <c r="S161" s="829"/>
      <c r="T161" s="829"/>
      <c r="U161" s="829"/>
      <c r="V161" s="829"/>
    </row>
    <row r="162" spans="1:22" outlineLevel="1">
      <c r="A162" s="847" t="s">
        <v>281</v>
      </c>
      <c r="B162" s="829" t="s">
        <v>4101</v>
      </c>
      <c r="C162" s="839">
        <v>43350</v>
      </c>
      <c r="D162" s="829" t="s">
        <v>4158</v>
      </c>
      <c r="E162" s="830" t="s">
        <v>4159</v>
      </c>
      <c r="F162" s="831">
        <v>73236</v>
      </c>
      <c r="G162" s="832">
        <v>2.31</v>
      </c>
      <c r="H162" s="829">
        <v>3</v>
      </c>
      <c r="I162" s="829" t="s">
        <v>322</v>
      </c>
      <c r="J162" s="1284">
        <f t="shared" si="3"/>
        <v>3</v>
      </c>
      <c r="K162" s="840" t="s">
        <v>660</v>
      </c>
      <c r="L162" s="841" t="s">
        <v>661</v>
      </c>
      <c r="M162" s="841" t="s">
        <v>352</v>
      </c>
      <c r="N162" s="841" t="s">
        <v>725</v>
      </c>
      <c r="O162" s="841"/>
      <c r="P162" s="841" t="s">
        <v>5</v>
      </c>
      <c r="Q162" s="841" t="s">
        <v>323</v>
      </c>
      <c r="R162" s="840" t="s">
        <v>652</v>
      </c>
      <c r="S162" s="829"/>
      <c r="T162" s="829" t="s">
        <v>5</v>
      </c>
      <c r="U162" s="829" t="s">
        <v>323</v>
      </c>
      <c r="V162" s="847" t="s">
        <v>652</v>
      </c>
    </row>
    <row r="163" spans="1:22" outlineLevel="1">
      <c r="A163" s="847" t="s">
        <v>281</v>
      </c>
      <c r="B163" s="829" t="s">
        <v>4101</v>
      </c>
      <c r="C163" s="839">
        <v>43350</v>
      </c>
      <c r="D163" s="829" t="s">
        <v>4158</v>
      </c>
      <c r="E163" s="830" t="s">
        <v>3985</v>
      </c>
      <c r="F163" s="831">
        <v>73236</v>
      </c>
      <c r="G163" s="832">
        <v>1.54</v>
      </c>
      <c r="H163" s="829">
        <v>2</v>
      </c>
      <c r="I163" s="829" t="s">
        <v>322</v>
      </c>
      <c r="J163" s="1284">
        <f t="shared" si="3"/>
        <v>2</v>
      </c>
      <c r="K163" s="840" t="s">
        <v>660</v>
      </c>
      <c r="L163" s="841" t="s">
        <v>661</v>
      </c>
      <c r="M163" s="841" t="s">
        <v>352</v>
      </c>
      <c r="N163" s="841" t="s">
        <v>725</v>
      </c>
      <c r="O163" s="841"/>
      <c r="P163" s="841" t="s">
        <v>5</v>
      </c>
      <c r="Q163" s="841" t="s">
        <v>323</v>
      </c>
      <c r="R163" s="840" t="s">
        <v>652</v>
      </c>
      <c r="S163" s="829"/>
      <c r="T163" s="829" t="s">
        <v>5</v>
      </c>
      <c r="U163" s="829" t="s">
        <v>323</v>
      </c>
      <c r="V163" s="847" t="s">
        <v>652</v>
      </c>
    </row>
    <row r="164" spans="1:22" outlineLevel="1">
      <c r="A164" s="847" t="s">
        <v>281</v>
      </c>
      <c r="B164" s="829" t="s">
        <v>4101</v>
      </c>
      <c r="C164" s="839">
        <v>43350</v>
      </c>
      <c r="D164" s="829" t="s">
        <v>4158</v>
      </c>
      <c r="E164" s="830" t="s">
        <v>4160</v>
      </c>
      <c r="F164" s="831">
        <v>73236</v>
      </c>
      <c r="G164" s="832">
        <v>107.98</v>
      </c>
      <c r="H164" s="829">
        <v>140</v>
      </c>
      <c r="I164" s="829" t="s">
        <v>322</v>
      </c>
      <c r="J164" s="1284">
        <f t="shared" si="3"/>
        <v>140</v>
      </c>
      <c r="K164" s="840" t="s">
        <v>667</v>
      </c>
      <c r="L164" s="841" t="s">
        <v>661</v>
      </c>
      <c r="M164" s="841" t="s">
        <v>352</v>
      </c>
      <c r="N164" s="841" t="s">
        <v>725</v>
      </c>
      <c r="O164" s="841"/>
      <c r="P164" s="841" t="s">
        <v>5</v>
      </c>
      <c r="Q164" s="841" t="s">
        <v>323</v>
      </c>
      <c r="R164" s="840" t="s">
        <v>652</v>
      </c>
      <c r="S164" s="829"/>
      <c r="T164" s="829" t="s">
        <v>5</v>
      </c>
      <c r="U164" s="829" t="s">
        <v>323</v>
      </c>
      <c r="V164" s="847" t="s">
        <v>652</v>
      </c>
    </row>
    <row r="165" spans="1:22" outlineLevel="1">
      <c r="A165" s="847" t="s">
        <v>281</v>
      </c>
      <c r="B165" s="829" t="s">
        <v>4101</v>
      </c>
      <c r="C165" s="839">
        <v>43315</v>
      </c>
      <c r="D165" s="829" t="s">
        <v>4127</v>
      </c>
      <c r="E165" s="830" t="s">
        <v>4002</v>
      </c>
      <c r="F165" s="831">
        <v>73336</v>
      </c>
      <c r="G165" s="832">
        <v>-343.04</v>
      </c>
      <c r="H165" s="829">
        <v>-450</v>
      </c>
      <c r="I165" s="829" t="s">
        <v>322</v>
      </c>
      <c r="J165" s="1284">
        <f t="shared" si="3"/>
        <v>-450</v>
      </c>
      <c r="K165" s="840" t="s">
        <v>996</v>
      </c>
      <c r="L165" s="841" t="s">
        <v>661</v>
      </c>
      <c r="M165" s="841" t="s">
        <v>352</v>
      </c>
      <c r="N165" s="841"/>
      <c r="O165" s="841"/>
      <c r="P165" s="841" t="s">
        <v>5</v>
      </c>
      <c r="Q165" s="841" t="s">
        <v>323</v>
      </c>
      <c r="R165" s="840" t="s">
        <v>652</v>
      </c>
      <c r="S165" s="829"/>
      <c r="T165" s="829" t="s">
        <v>5</v>
      </c>
      <c r="U165" s="829" t="s">
        <v>323</v>
      </c>
      <c r="V165" s="847" t="s">
        <v>652</v>
      </c>
    </row>
    <row r="166" spans="1:22">
      <c r="A166" s="842" t="s">
        <v>647</v>
      </c>
      <c r="B166" s="842"/>
      <c r="C166" s="842"/>
      <c r="D166" s="842"/>
      <c r="E166" s="843"/>
      <c r="F166" s="844"/>
      <c r="G166" s="845">
        <f>SUM(G162:G165)</f>
        <v>-231.21000000000004</v>
      </c>
      <c r="H166" s="846">
        <f>SUM(H162:H165)</f>
        <v>-305</v>
      </c>
      <c r="I166" s="842"/>
      <c r="J166" s="1285">
        <f t="shared" si="3"/>
        <v>-305</v>
      </c>
      <c r="K166" s="842"/>
      <c r="L166" s="842"/>
      <c r="M166" s="842"/>
      <c r="N166" s="842"/>
      <c r="O166" s="842"/>
      <c r="P166" s="842"/>
      <c r="Q166" s="842"/>
      <c r="R166" s="842"/>
      <c r="S166" s="829"/>
      <c r="T166" s="829"/>
      <c r="U166" s="829"/>
      <c r="V166" s="829"/>
    </row>
    <row r="167" spans="1:22" outlineLevel="1">
      <c r="A167" s="847" t="s">
        <v>282</v>
      </c>
      <c r="B167" s="829" t="s">
        <v>4101</v>
      </c>
      <c r="C167" s="839">
        <v>43367</v>
      </c>
      <c r="D167" s="829" t="s">
        <v>4161</v>
      </c>
      <c r="E167" s="830" t="s">
        <v>4162</v>
      </c>
      <c r="F167" s="831">
        <v>73232</v>
      </c>
      <c r="G167" s="832">
        <v>53.22</v>
      </c>
      <c r="H167" s="829">
        <v>69</v>
      </c>
      <c r="I167" s="829" t="s">
        <v>322</v>
      </c>
      <c r="J167" s="1284">
        <f t="shared" si="3"/>
        <v>69</v>
      </c>
      <c r="K167" s="840" t="s">
        <v>850</v>
      </c>
      <c r="L167" s="841" t="s">
        <v>665</v>
      </c>
      <c r="M167" s="841" t="s">
        <v>352</v>
      </c>
      <c r="N167" s="841" t="s">
        <v>2952</v>
      </c>
      <c r="O167" s="841"/>
      <c r="P167" s="841" t="s">
        <v>5</v>
      </c>
      <c r="Q167" s="841" t="s">
        <v>323</v>
      </c>
      <c r="R167" s="840" t="s">
        <v>652</v>
      </c>
      <c r="S167" s="829"/>
      <c r="T167" s="829" t="s">
        <v>5</v>
      </c>
      <c r="U167" s="829" t="s">
        <v>323</v>
      </c>
      <c r="V167" s="847" t="s">
        <v>652</v>
      </c>
    </row>
    <row r="168" spans="1:22" outlineLevel="1">
      <c r="A168" s="847" t="s">
        <v>282</v>
      </c>
      <c r="B168" s="829" t="s">
        <v>4101</v>
      </c>
      <c r="C168" s="839">
        <v>43367</v>
      </c>
      <c r="D168" s="829" t="s">
        <v>4161</v>
      </c>
      <c r="E168" s="830" t="s">
        <v>4163</v>
      </c>
      <c r="F168" s="831">
        <v>73232</v>
      </c>
      <c r="G168" s="832">
        <v>88.69</v>
      </c>
      <c r="H168" s="829">
        <v>115</v>
      </c>
      <c r="I168" s="829" t="s">
        <v>322</v>
      </c>
      <c r="J168" s="1284">
        <f t="shared" si="3"/>
        <v>115</v>
      </c>
      <c r="K168" s="840" t="s">
        <v>670</v>
      </c>
      <c r="L168" s="841" t="s">
        <v>665</v>
      </c>
      <c r="M168" s="841" t="s">
        <v>352</v>
      </c>
      <c r="N168" s="841" t="s">
        <v>2952</v>
      </c>
      <c r="O168" s="841"/>
      <c r="P168" s="841" t="s">
        <v>5</v>
      </c>
      <c r="Q168" s="841" t="s">
        <v>323</v>
      </c>
      <c r="R168" s="840" t="s">
        <v>652</v>
      </c>
      <c r="S168" s="829"/>
      <c r="T168" s="829" t="s">
        <v>5</v>
      </c>
      <c r="U168" s="829" t="s">
        <v>323</v>
      </c>
      <c r="V168" s="847" t="s">
        <v>652</v>
      </c>
    </row>
    <row r="169" spans="1:22" outlineLevel="1">
      <c r="A169" s="847" t="s">
        <v>282</v>
      </c>
      <c r="B169" s="829" t="s">
        <v>4101</v>
      </c>
      <c r="C169" s="839">
        <v>43367</v>
      </c>
      <c r="D169" s="829" t="s">
        <v>4161</v>
      </c>
      <c r="E169" s="830" t="s">
        <v>4164</v>
      </c>
      <c r="F169" s="831">
        <v>73232</v>
      </c>
      <c r="G169" s="832">
        <v>31.04</v>
      </c>
      <c r="H169" s="829">
        <v>40.25</v>
      </c>
      <c r="I169" s="829" t="s">
        <v>322</v>
      </c>
      <c r="J169" s="1284">
        <f t="shared" si="3"/>
        <v>40.25</v>
      </c>
      <c r="K169" s="840" t="s">
        <v>667</v>
      </c>
      <c r="L169" s="841" t="s">
        <v>665</v>
      </c>
      <c r="M169" s="841" t="s">
        <v>352</v>
      </c>
      <c r="N169" s="841" t="s">
        <v>2952</v>
      </c>
      <c r="O169" s="841"/>
      <c r="P169" s="841" t="s">
        <v>5</v>
      </c>
      <c r="Q169" s="841" t="s">
        <v>323</v>
      </c>
      <c r="R169" s="840" t="s">
        <v>652</v>
      </c>
      <c r="S169" s="829"/>
      <c r="T169" s="829" t="s">
        <v>5</v>
      </c>
      <c r="U169" s="829" t="s">
        <v>323</v>
      </c>
      <c r="V169" s="847" t="s">
        <v>652</v>
      </c>
    </row>
    <row r="170" spans="1:22">
      <c r="A170" s="842" t="s">
        <v>647</v>
      </c>
      <c r="B170" s="842"/>
      <c r="C170" s="842"/>
      <c r="D170" s="842"/>
      <c r="E170" s="843"/>
      <c r="F170" s="844"/>
      <c r="G170" s="845">
        <f>SUM(G167:G169)</f>
        <v>172.95</v>
      </c>
      <c r="H170" s="846">
        <f>SUM(H167:H169)</f>
        <v>224.25</v>
      </c>
      <c r="I170" s="842"/>
      <c r="J170" s="1285">
        <f t="shared" si="3"/>
        <v>224.25</v>
      </c>
      <c r="K170" s="842"/>
      <c r="L170" s="842"/>
      <c r="M170" s="842"/>
      <c r="N170" s="842"/>
      <c r="O170" s="842"/>
      <c r="P170" s="842"/>
      <c r="Q170" s="842"/>
      <c r="R170" s="842"/>
      <c r="S170" s="829"/>
      <c r="T170" s="829"/>
      <c r="U170" s="829"/>
      <c r="V170" s="829"/>
    </row>
    <row r="171" spans="1:22" outlineLevel="1">
      <c r="A171" s="847" t="s">
        <v>283</v>
      </c>
      <c r="B171" s="829" t="s">
        <v>4101</v>
      </c>
      <c r="C171" s="839">
        <v>43373</v>
      </c>
      <c r="D171" s="829" t="s">
        <v>4095</v>
      </c>
      <c r="E171" s="830" t="s">
        <v>4131</v>
      </c>
      <c r="F171" s="831">
        <v>73272</v>
      </c>
      <c r="G171" s="832">
        <v>9742.59</v>
      </c>
      <c r="H171" s="829">
        <v>13399.1</v>
      </c>
      <c r="I171" s="829" t="s">
        <v>322</v>
      </c>
      <c r="J171" s="1284">
        <f t="shared" si="3"/>
        <v>13399.1</v>
      </c>
      <c r="K171" s="840" t="s">
        <v>1417</v>
      </c>
      <c r="L171" s="841" t="s">
        <v>661</v>
      </c>
      <c r="M171" s="841" t="s">
        <v>352</v>
      </c>
      <c r="N171" s="841"/>
      <c r="O171" s="841" t="s">
        <v>381</v>
      </c>
      <c r="P171" s="841" t="s">
        <v>5</v>
      </c>
      <c r="Q171" s="841" t="s">
        <v>323</v>
      </c>
      <c r="R171" s="840" t="s">
        <v>652</v>
      </c>
      <c r="S171" s="829" t="s">
        <v>381</v>
      </c>
      <c r="T171" s="829" t="s">
        <v>5</v>
      </c>
      <c r="U171" s="829" t="s">
        <v>323</v>
      </c>
      <c r="V171" s="847" t="s">
        <v>652</v>
      </c>
    </row>
    <row r="172" spans="1:22" outlineLevel="1">
      <c r="A172" s="847" t="s">
        <v>283</v>
      </c>
      <c r="B172" s="829" t="s">
        <v>3917</v>
      </c>
      <c r="C172" s="839">
        <v>43343</v>
      </c>
      <c r="D172" s="847" t="s">
        <v>4095</v>
      </c>
      <c r="E172" s="830" t="s">
        <v>3924</v>
      </c>
      <c r="F172" s="831">
        <v>72931</v>
      </c>
      <c r="G172" s="832">
        <v>-9726.5340130151799</v>
      </c>
      <c r="H172" s="829">
        <v>-13377</v>
      </c>
      <c r="I172" s="948" t="s">
        <v>322</v>
      </c>
      <c r="J172" s="1265">
        <f>H172</f>
        <v>-13377</v>
      </c>
      <c r="K172" s="840" t="s">
        <v>1417</v>
      </c>
      <c r="L172" s="841" t="s">
        <v>661</v>
      </c>
      <c r="M172" s="841" t="s">
        <v>352</v>
      </c>
      <c r="N172" s="841"/>
      <c r="O172" s="841" t="s">
        <v>381</v>
      </c>
      <c r="P172" s="841" t="s">
        <v>5</v>
      </c>
      <c r="Q172" s="841" t="s">
        <v>323</v>
      </c>
      <c r="R172" s="840" t="s">
        <v>652</v>
      </c>
      <c r="S172" s="829" t="s">
        <v>381</v>
      </c>
      <c r="T172" s="829" t="s">
        <v>5</v>
      </c>
      <c r="U172" s="829" t="s">
        <v>323</v>
      </c>
      <c r="V172" s="847" t="s">
        <v>652</v>
      </c>
    </row>
    <row r="173" spans="1:22" outlineLevel="1">
      <c r="A173" s="847" t="s">
        <v>283</v>
      </c>
      <c r="B173" s="829" t="s">
        <v>4101</v>
      </c>
      <c r="C173" s="839">
        <v>43373</v>
      </c>
      <c r="D173" s="829" t="s">
        <v>4132</v>
      </c>
      <c r="E173" s="830" t="s">
        <v>4131</v>
      </c>
      <c r="F173" s="831">
        <v>73294</v>
      </c>
      <c r="G173" s="832">
        <v>11200.01</v>
      </c>
      <c r="H173" s="829">
        <v>15403.5</v>
      </c>
      <c r="I173" s="829" t="s">
        <v>322</v>
      </c>
      <c r="J173" s="1284">
        <f t="shared" ref="J173:J235" si="4">H173</f>
        <v>15403.5</v>
      </c>
      <c r="K173" s="840" t="s">
        <v>1417</v>
      </c>
      <c r="L173" s="841" t="s">
        <v>661</v>
      </c>
      <c r="M173" s="841" t="s">
        <v>352</v>
      </c>
      <c r="N173" s="841"/>
      <c r="O173" s="841" t="s">
        <v>381</v>
      </c>
      <c r="P173" s="841" t="s">
        <v>5</v>
      </c>
      <c r="Q173" s="841" t="s">
        <v>323</v>
      </c>
      <c r="R173" s="840" t="s">
        <v>652</v>
      </c>
      <c r="S173" s="829" t="s">
        <v>381</v>
      </c>
      <c r="T173" s="829" t="s">
        <v>5</v>
      </c>
      <c r="U173" s="829" t="s">
        <v>323</v>
      </c>
      <c r="V173" s="847" t="s">
        <v>652</v>
      </c>
    </row>
    <row r="174" spans="1:22">
      <c r="A174" s="842" t="s">
        <v>647</v>
      </c>
      <c r="B174" s="842"/>
      <c r="C174" s="842"/>
      <c r="D174" s="842"/>
      <c r="E174" s="843"/>
      <c r="F174" s="844"/>
      <c r="G174" s="845">
        <f>SUM(G171:G173)</f>
        <v>11216.06598698482</v>
      </c>
      <c r="H174" s="846">
        <f>SUM(H171:H173)</f>
        <v>15425.6</v>
      </c>
      <c r="I174" s="842"/>
      <c r="J174" s="1285">
        <f t="shared" si="4"/>
        <v>15425.6</v>
      </c>
      <c r="K174" s="842"/>
      <c r="L174" s="842"/>
      <c r="M174" s="842"/>
      <c r="N174" s="842"/>
      <c r="O174" s="842"/>
      <c r="P174" s="842"/>
      <c r="Q174" s="842"/>
      <c r="R174" s="842"/>
      <c r="S174" s="829"/>
      <c r="T174" s="829"/>
      <c r="U174" s="829"/>
      <c r="V174" s="829"/>
    </row>
    <row r="175" spans="1:22" outlineLevel="1">
      <c r="A175" s="847" t="s">
        <v>284</v>
      </c>
      <c r="B175" s="829" t="s">
        <v>4101</v>
      </c>
      <c r="C175" s="839">
        <v>43373</v>
      </c>
      <c r="D175" s="829" t="s">
        <v>4165</v>
      </c>
      <c r="E175" s="830" t="s">
        <v>4165</v>
      </c>
      <c r="F175" s="831">
        <v>73252</v>
      </c>
      <c r="G175" s="832">
        <v>40815.410000000003</v>
      </c>
      <c r="H175" s="829">
        <v>6285.32</v>
      </c>
      <c r="I175" s="829" t="s">
        <v>322</v>
      </c>
      <c r="J175" s="1284">
        <f t="shared" si="4"/>
        <v>6285.32</v>
      </c>
      <c r="K175" s="840" t="s">
        <v>1417</v>
      </c>
      <c r="L175" s="841" t="s">
        <v>661</v>
      </c>
      <c r="M175" s="841" t="s">
        <v>352</v>
      </c>
      <c r="N175" s="841"/>
      <c r="O175" s="841" t="s">
        <v>2247</v>
      </c>
      <c r="P175" s="841" t="s">
        <v>5</v>
      </c>
      <c r="Q175" s="841" t="s">
        <v>323</v>
      </c>
      <c r="R175" s="840" t="s">
        <v>652</v>
      </c>
      <c r="S175" s="829" t="s">
        <v>2247</v>
      </c>
      <c r="T175" s="829" t="s">
        <v>5</v>
      </c>
      <c r="U175" s="829" t="s">
        <v>323</v>
      </c>
      <c r="V175" s="847" t="s">
        <v>652</v>
      </c>
    </row>
    <row r="176" spans="1:22" outlineLevel="1">
      <c r="A176" s="847" t="s">
        <v>284</v>
      </c>
      <c r="B176" s="829" t="s">
        <v>4101</v>
      </c>
      <c r="C176" s="839">
        <v>43373</v>
      </c>
      <c r="D176" s="829" t="s">
        <v>4165</v>
      </c>
      <c r="E176" s="830" t="s">
        <v>4165</v>
      </c>
      <c r="F176" s="831">
        <v>73253</v>
      </c>
      <c r="G176" s="832">
        <v>4791.42</v>
      </c>
      <c r="H176" s="829">
        <v>6285.32</v>
      </c>
      <c r="I176" s="829" t="s">
        <v>322</v>
      </c>
      <c r="J176" s="1284">
        <f t="shared" si="4"/>
        <v>6285.32</v>
      </c>
      <c r="K176" s="840" t="s">
        <v>1417</v>
      </c>
      <c r="L176" s="841" t="s">
        <v>661</v>
      </c>
      <c r="M176" s="841" t="s">
        <v>352</v>
      </c>
      <c r="N176" s="841"/>
      <c r="O176" s="841" t="s">
        <v>2247</v>
      </c>
      <c r="P176" s="841" t="s">
        <v>5</v>
      </c>
      <c r="Q176" s="841" t="s">
        <v>323</v>
      </c>
      <c r="R176" s="840" t="s">
        <v>652</v>
      </c>
      <c r="S176" s="829" t="s">
        <v>2247</v>
      </c>
      <c r="T176" s="829" t="s">
        <v>5</v>
      </c>
      <c r="U176" s="829" t="s">
        <v>323</v>
      </c>
      <c r="V176" s="847" t="s">
        <v>652</v>
      </c>
    </row>
    <row r="177" spans="1:22" outlineLevel="1">
      <c r="A177" s="847" t="s">
        <v>284</v>
      </c>
      <c r="B177" s="829" t="s">
        <v>4101</v>
      </c>
      <c r="C177" s="839">
        <v>43373</v>
      </c>
      <c r="D177" s="829" t="s">
        <v>4165</v>
      </c>
      <c r="E177" s="830" t="s">
        <v>4165</v>
      </c>
      <c r="F177" s="831">
        <v>73264</v>
      </c>
      <c r="G177" s="832">
        <v>-40815.410000000003</v>
      </c>
      <c r="H177" s="829">
        <v>-6285.32</v>
      </c>
      <c r="I177" s="829" t="s">
        <v>322</v>
      </c>
      <c r="J177" s="1284">
        <f t="shared" si="4"/>
        <v>-6285.32</v>
      </c>
      <c r="K177" s="840" t="s">
        <v>1417</v>
      </c>
      <c r="L177" s="841" t="s">
        <v>661</v>
      </c>
      <c r="M177" s="841" t="s">
        <v>352</v>
      </c>
      <c r="N177" s="841"/>
      <c r="O177" s="841" t="s">
        <v>2247</v>
      </c>
      <c r="P177" s="841" t="s">
        <v>5</v>
      </c>
      <c r="Q177" s="841" t="s">
        <v>323</v>
      </c>
      <c r="R177" s="840" t="s">
        <v>652</v>
      </c>
      <c r="S177" s="829" t="s">
        <v>2247</v>
      </c>
      <c r="T177" s="829" t="s">
        <v>5</v>
      </c>
      <c r="U177" s="829" t="s">
        <v>323</v>
      </c>
      <c r="V177" s="847" t="s">
        <v>652</v>
      </c>
    </row>
    <row r="178" spans="1:22" outlineLevel="1">
      <c r="A178" s="847" t="s">
        <v>284</v>
      </c>
      <c r="B178" s="829" t="s">
        <v>3917</v>
      </c>
      <c r="C178" s="839">
        <v>43343</v>
      </c>
      <c r="D178" s="847" t="s">
        <v>4095</v>
      </c>
      <c r="E178" s="830" t="s">
        <v>4097</v>
      </c>
      <c r="F178" s="831">
        <v>72931</v>
      </c>
      <c r="G178" s="832">
        <v>-4567.57575725486</v>
      </c>
      <c r="H178" s="829">
        <v>-6281.84</v>
      </c>
      <c r="I178" s="948" t="s">
        <v>322</v>
      </c>
      <c r="J178" s="1265">
        <f>H178</f>
        <v>-6281.84</v>
      </c>
      <c r="K178" s="840" t="s">
        <v>1417</v>
      </c>
      <c r="L178" s="841" t="s">
        <v>661</v>
      </c>
      <c r="M178" s="841" t="s">
        <v>352</v>
      </c>
      <c r="N178" s="841"/>
      <c r="O178" s="841" t="s">
        <v>381</v>
      </c>
      <c r="P178" s="841" t="s">
        <v>5</v>
      </c>
      <c r="Q178" s="841" t="s">
        <v>323</v>
      </c>
      <c r="R178" s="840" t="s">
        <v>652</v>
      </c>
      <c r="S178" s="829" t="s">
        <v>381</v>
      </c>
      <c r="T178" s="829" t="s">
        <v>5</v>
      </c>
      <c r="U178" s="829" t="s">
        <v>323</v>
      </c>
      <c r="V178" s="847" t="s">
        <v>652</v>
      </c>
    </row>
    <row r="179" spans="1:22" outlineLevel="1">
      <c r="A179" s="847" t="s">
        <v>284</v>
      </c>
      <c r="B179" s="829" t="s">
        <v>4101</v>
      </c>
      <c r="C179" s="839">
        <v>43373</v>
      </c>
      <c r="D179" s="829" t="s">
        <v>4116</v>
      </c>
      <c r="E179" s="830" t="s">
        <v>4117</v>
      </c>
      <c r="F179" s="831">
        <v>73271</v>
      </c>
      <c r="G179" s="832">
        <v>6188.74</v>
      </c>
      <c r="H179" s="829">
        <v>8173.13</v>
      </c>
      <c r="I179" s="829" t="s">
        <v>322</v>
      </c>
      <c r="J179" s="1284">
        <f t="shared" si="4"/>
        <v>8173.13</v>
      </c>
      <c r="K179" s="840" t="s">
        <v>1417</v>
      </c>
      <c r="L179" s="841" t="s">
        <v>661</v>
      </c>
      <c r="M179" s="841" t="s">
        <v>352</v>
      </c>
      <c r="N179" s="841"/>
      <c r="O179" s="841" t="s">
        <v>2244</v>
      </c>
      <c r="P179" s="841" t="s">
        <v>5</v>
      </c>
      <c r="Q179" s="841" t="s">
        <v>323</v>
      </c>
      <c r="R179" s="840" t="s">
        <v>652</v>
      </c>
      <c r="S179" s="829" t="s">
        <v>2244</v>
      </c>
      <c r="T179" s="829" t="s">
        <v>5</v>
      </c>
      <c r="U179" s="829" t="s">
        <v>323</v>
      </c>
      <c r="V179" s="847" t="s">
        <v>652</v>
      </c>
    </row>
    <row r="180" spans="1:22">
      <c r="A180" s="842" t="s">
        <v>647</v>
      </c>
      <c r="B180" s="842"/>
      <c r="C180" s="842"/>
      <c r="D180" s="842"/>
      <c r="E180" s="843"/>
      <c r="F180" s="844"/>
      <c r="G180" s="845">
        <f>SUM(G175:G179)</f>
        <v>6412.584242745138</v>
      </c>
      <c r="H180" s="846">
        <f>SUM(H175:H179)</f>
        <v>8176.61</v>
      </c>
      <c r="I180" s="842"/>
      <c r="J180" s="1285">
        <f t="shared" si="4"/>
        <v>8176.61</v>
      </c>
      <c r="K180" s="842"/>
      <c r="L180" s="842"/>
      <c r="M180" s="842"/>
      <c r="N180" s="842"/>
      <c r="O180" s="842"/>
      <c r="P180" s="842"/>
      <c r="Q180" s="842"/>
      <c r="R180" s="842"/>
      <c r="S180" s="829"/>
      <c r="T180" s="829"/>
      <c r="U180" s="829"/>
      <c r="V180" s="829"/>
    </row>
    <row r="181" spans="1:22" outlineLevel="1">
      <c r="A181" s="847" t="s">
        <v>285</v>
      </c>
      <c r="B181" s="829" t="s">
        <v>4101</v>
      </c>
      <c r="C181" s="839">
        <v>43346</v>
      </c>
      <c r="D181" s="829" t="s">
        <v>4166</v>
      </c>
      <c r="E181" s="830" t="s">
        <v>4167</v>
      </c>
      <c r="F181" s="831">
        <v>73235</v>
      </c>
      <c r="G181" s="832">
        <v>6.94</v>
      </c>
      <c r="H181" s="829">
        <v>9</v>
      </c>
      <c r="I181" s="829" t="s">
        <v>322</v>
      </c>
      <c r="J181" s="1284">
        <f t="shared" si="4"/>
        <v>9</v>
      </c>
      <c r="K181" s="840" t="s">
        <v>818</v>
      </c>
      <c r="L181" s="841" t="s">
        <v>917</v>
      </c>
      <c r="M181" s="841" t="s">
        <v>352</v>
      </c>
      <c r="N181" s="841"/>
      <c r="O181" s="841"/>
      <c r="P181" s="841" t="s">
        <v>5</v>
      </c>
      <c r="Q181" s="841" t="s">
        <v>323</v>
      </c>
      <c r="R181" s="840" t="s">
        <v>652</v>
      </c>
      <c r="S181" s="829"/>
      <c r="T181" s="829" t="s">
        <v>5</v>
      </c>
      <c r="U181" s="829" t="s">
        <v>323</v>
      </c>
      <c r="V181" s="847" t="s">
        <v>652</v>
      </c>
    </row>
    <row r="182" spans="1:22" outlineLevel="1">
      <c r="A182" s="847" t="s">
        <v>285</v>
      </c>
      <c r="B182" s="829" t="s">
        <v>4101</v>
      </c>
      <c r="C182" s="839">
        <v>43346</v>
      </c>
      <c r="D182" s="829" t="s">
        <v>4166</v>
      </c>
      <c r="E182" s="830" t="s">
        <v>4168</v>
      </c>
      <c r="F182" s="831">
        <v>73235</v>
      </c>
      <c r="G182" s="832">
        <v>1.1100000000000001</v>
      </c>
      <c r="H182" s="829">
        <v>1.44</v>
      </c>
      <c r="I182" s="829" t="s">
        <v>322</v>
      </c>
      <c r="J182" s="1284">
        <f t="shared" si="4"/>
        <v>1.44</v>
      </c>
      <c r="K182" s="840" t="s">
        <v>818</v>
      </c>
      <c r="L182" s="841" t="s">
        <v>917</v>
      </c>
      <c r="M182" s="841" t="s">
        <v>352</v>
      </c>
      <c r="N182" s="841"/>
      <c r="O182" s="841"/>
      <c r="P182" s="841" t="s">
        <v>5</v>
      </c>
      <c r="Q182" s="841" t="s">
        <v>323</v>
      </c>
      <c r="R182" s="840" t="s">
        <v>652</v>
      </c>
      <c r="S182" s="829"/>
      <c r="T182" s="829" t="s">
        <v>5</v>
      </c>
      <c r="U182" s="829" t="s">
        <v>323</v>
      </c>
      <c r="V182" s="847" t="s">
        <v>652</v>
      </c>
    </row>
    <row r="183" spans="1:22" outlineLevel="1">
      <c r="A183" s="847" t="s">
        <v>285</v>
      </c>
      <c r="B183" s="829" t="s">
        <v>4101</v>
      </c>
      <c r="C183" s="839">
        <v>43350</v>
      </c>
      <c r="D183" s="829" t="s">
        <v>4153</v>
      </c>
      <c r="E183" s="830" t="s">
        <v>1092</v>
      </c>
      <c r="F183" s="831">
        <v>73233</v>
      </c>
      <c r="G183" s="832">
        <v>20.92</v>
      </c>
      <c r="H183" s="829">
        <v>27.13</v>
      </c>
      <c r="I183" s="829" t="s">
        <v>322</v>
      </c>
      <c r="J183" s="1284">
        <f t="shared" si="4"/>
        <v>27.13</v>
      </c>
      <c r="K183" s="840" t="s">
        <v>818</v>
      </c>
      <c r="L183" s="841" t="s">
        <v>645</v>
      </c>
      <c r="M183" s="841" t="s">
        <v>352</v>
      </c>
      <c r="N183" s="841"/>
      <c r="O183" s="841"/>
      <c r="P183" s="841" t="s">
        <v>5</v>
      </c>
      <c r="Q183" s="841" t="s">
        <v>323</v>
      </c>
      <c r="R183" s="840" t="s">
        <v>652</v>
      </c>
      <c r="S183" s="829"/>
      <c r="T183" s="829" t="s">
        <v>5</v>
      </c>
      <c r="U183" s="829" t="s">
        <v>323</v>
      </c>
      <c r="V183" s="847" t="s">
        <v>652</v>
      </c>
    </row>
    <row r="184" spans="1:22" outlineLevel="1">
      <c r="A184" s="847" t="s">
        <v>285</v>
      </c>
      <c r="B184" s="829" t="s">
        <v>4101</v>
      </c>
      <c r="C184" s="839">
        <v>43360</v>
      </c>
      <c r="D184" s="829" t="s">
        <v>4153</v>
      </c>
      <c r="E184" s="830" t="s">
        <v>1092</v>
      </c>
      <c r="F184" s="831">
        <v>73233</v>
      </c>
      <c r="G184" s="832">
        <v>21.1</v>
      </c>
      <c r="H184" s="829">
        <v>27.36</v>
      </c>
      <c r="I184" s="829" t="s">
        <v>322</v>
      </c>
      <c r="J184" s="1284">
        <f t="shared" si="4"/>
        <v>27.36</v>
      </c>
      <c r="K184" s="840" t="s">
        <v>818</v>
      </c>
      <c r="L184" s="841" t="s">
        <v>645</v>
      </c>
      <c r="M184" s="841" t="s">
        <v>352</v>
      </c>
      <c r="N184" s="841"/>
      <c r="O184" s="841"/>
      <c r="P184" s="841" t="s">
        <v>5</v>
      </c>
      <c r="Q184" s="841" t="s">
        <v>323</v>
      </c>
      <c r="R184" s="840" t="s">
        <v>652</v>
      </c>
      <c r="S184" s="829"/>
      <c r="T184" s="829" t="s">
        <v>5</v>
      </c>
      <c r="U184" s="829" t="s">
        <v>323</v>
      </c>
      <c r="V184" s="847" t="s">
        <v>652</v>
      </c>
    </row>
    <row r="185" spans="1:22" outlineLevel="1">
      <c r="A185" s="847" t="s">
        <v>285</v>
      </c>
      <c r="B185" s="829" t="s">
        <v>4101</v>
      </c>
      <c r="C185" s="839">
        <v>43368</v>
      </c>
      <c r="D185" s="829" t="s">
        <v>4146</v>
      </c>
      <c r="E185" s="830" t="s">
        <v>1989</v>
      </c>
      <c r="F185" s="831">
        <v>73236</v>
      </c>
      <c r="G185" s="832">
        <v>2.5099999999999998</v>
      </c>
      <c r="H185" s="829">
        <v>3.26</v>
      </c>
      <c r="I185" s="829" t="s">
        <v>322</v>
      </c>
      <c r="J185" s="1284">
        <f t="shared" si="4"/>
        <v>3.26</v>
      </c>
      <c r="K185" s="840" t="s">
        <v>818</v>
      </c>
      <c r="L185" s="841" t="s">
        <v>661</v>
      </c>
      <c r="M185" s="841" t="s">
        <v>352</v>
      </c>
      <c r="N185" s="841"/>
      <c r="O185" s="841"/>
      <c r="P185" s="841" t="s">
        <v>5</v>
      </c>
      <c r="Q185" s="841" t="s">
        <v>323</v>
      </c>
      <c r="R185" s="840" t="s">
        <v>652</v>
      </c>
      <c r="S185" s="829"/>
      <c r="T185" s="829" t="s">
        <v>5</v>
      </c>
      <c r="U185" s="829" t="s">
        <v>323</v>
      </c>
      <c r="V185" s="847" t="s">
        <v>652</v>
      </c>
    </row>
    <row r="186" spans="1:22" outlineLevel="1">
      <c r="A186" s="847" t="s">
        <v>285</v>
      </c>
      <c r="B186" s="829" t="s">
        <v>4101</v>
      </c>
      <c r="C186" s="839">
        <v>43371</v>
      </c>
      <c r="D186" s="829" t="s">
        <v>4169</v>
      </c>
      <c r="E186" s="830" t="s">
        <v>4170</v>
      </c>
      <c r="F186" s="831">
        <v>73236</v>
      </c>
      <c r="G186" s="832">
        <v>4.37</v>
      </c>
      <c r="H186" s="829">
        <v>5.66</v>
      </c>
      <c r="I186" s="829" t="s">
        <v>322</v>
      </c>
      <c r="J186" s="1284">
        <f t="shared" si="4"/>
        <v>5.66</v>
      </c>
      <c r="K186" s="840" t="s">
        <v>818</v>
      </c>
      <c r="L186" s="841" t="s">
        <v>661</v>
      </c>
      <c r="M186" s="841" t="s">
        <v>352</v>
      </c>
      <c r="N186" s="841"/>
      <c r="O186" s="841"/>
      <c r="P186" s="841" t="s">
        <v>5</v>
      </c>
      <c r="Q186" s="841" t="s">
        <v>323</v>
      </c>
      <c r="R186" s="840" t="s">
        <v>652</v>
      </c>
      <c r="S186" s="829"/>
      <c r="T186" s="829" t="s">
        <v>5</v>
      </c>
      <c r="U186" s="829" t="s">
        <v>323</v>
      </c>
      <c r="V186" s="847" t="s">
        <v>652</v>
      </c>
    </row>
    <row r="187" spans="1:22" outlineLevel="1">
      <c r="A187" s="847" t="s">
        <v>285</v>
      </c>
      <c r="B187" s="829" t="s">
        <v>4101</v>
      </c>
      <c r="C187" s="839">
        <v>43371</v>
      </c>
      <c r="D187" s="829" t="s">
        <v>4169</v>
      </c>
      <c r="E187" s="830" t="s">
        <v>4171</v>
      </c>
      <c r="F187" s="831">
        <v>73236</v>
      </c>
      <c r="G187" s="832">
        <v>4.37</v>
      </c>
      <c r="H187" s="829">
        <v>5.66</v>
      </c>
      <c r="I187" s="829" t="s">
        <v>322</v>
      </c>
      <c r="J187" s="1284">
        <f t="shared" si="4"/>
        <v>5.66</v>
      </c>
      <c r="K187" s="840" t="s">
        <v>818</v>
      </c>
      <c r="L187" s="841" t="s">
        <v>661</v>
      </c>
      <c r="M187" s="841" t="s">
        <v>352</v>
      </c>
      <c r="N187" s="841"/>
      <c r="O187" s="841"/>
      <c r="P187" s="841" t="s">
        <v>5</v>
      </c>
      <c r="Q187" s="841" t="s">
        <v>323</v>
      </c>
      <c r="R187" s="840" t="s">
        <v>652</v>
      </c>
      <c r="S187" s="829"/>
      <c r="T187" s="829" t="s">
        <v>5</v>
      </c>
      <c r="U187" s="829" t="s">
        <v>323</v>
      </c>
      <c r="V187" s="847" t="s">
        <v>652</v>
      </c>
    </row>
    <row r="188" spans="1:22" outlineLevel="1">
      <c r="A188" s="847" t="s">
        <v>285</v>
      </c>
      <c r="B188" s="829" t="s">
        <v>4101</v>
      </c>
      <c r="C188" s="839">
        <v>43371</v>
      </c>
      <c r="D188" s="829" t="s">
        <v>4169</v>
      </c>
      <c r="E188" s="830" t="s">
        <v>2852</v>
      </c>
      <c r="F188" s="831">
        <v>73236</v>
      </c>
      <c r="G188" s="832">
        <v>4.37</v>
      </c>
      <c r="H188" s="829">
        <v>5.66</v>
      </c>
      <c r="I188" s="829" t="s">
        <v>322</v>
      </c>
      <c r="J188" s="1284">
        <f t="shared" si="4"/>
        <v>5.66</v>
      </c>
      <c r="K188" s="840" t="s">
        <v>818</v>
      </c>
      <c r="L188" s="841" t="s">
        <v>661</v>
      </c>
      <c r="M188" s="841" t="s">
        <v>352</v>
      </c>
      <c r="N188" s="841"/>
      <c r="O188" s="841"/>
      <c r="P188" s="841" t="s">
        <v>5</v>
      </c>
      <c r="Q188" s="841" t="s">
        <v>323</v>
      </c>
      <c r="R188" s="840" t="s">
        <v>652</v>
      </c>
      <c r="S188" s="829"/>
      <c r="T188" s="829" t="s">
        <v>5</v>
      </c>
      <c r="U188" s="829" t="s">
        <v>323</v>
      </c>
      <c r="V188" s="847" t="s">
        <v>652</v>
      </c>
    </row>
    <row r="189" spans="1:22" outlineLevel="1">
      <c r="A189" s="847" t="s">
        <v>285</v>
      </c>
      <c r="B189" s="829" t="s">
        <v>4101</v>
      </c>
      <c r="C189" s="839">
        <v>43371</v>
      </c>
      <c r="D189" s="829" t="s">
        <v>4169</v>
      </c>
      <c r="E189" s="830" t="s">
        <v>4172</v>
      </c>
      <c r="F189" s="831">
        <v>73236</v>
      </c>
      <c r="G189" s="832">
        <v>4.37</v>
      </c>
      <c r="H189" s="829">
        <v>5.66</v>
      </c>
      <c r="I189" s="829" t="s">
        <v>322</v>
      </c>
      <c r="J189" s="1284">
        <f t="shared" si="4"/>
        <v>5.66</v>
      </c>
      <c r="K189" s="840" t="s">
        <v>818</v>
      </c>
      <c r="L189" s="841" t="s">
        <v>661</v>
      </c>
      <c r="M189" s="841" t="s">
        <v>352</v>
      </c>
      <c r="N189" s="841"/>
      <c r="O189" s="841"/>
      <c r="P189" s="841" t="s">
        <v>5</v>
      </c>
      <c r="Q189" s="841" t="s">
        <v>323</v>
      </c>
      <c r="R189" s="840" t="s">
        <v>652</v>
      </c>
      <c r="S189" s="829"/>
      <c r="T189" s="829" t="s">
        <v>5</v>
      </c>
      <c r="U189" s="829" t="s">
        <v>323</v>
      </c>
      <c r="V189" s="847" t="s">
        <v>652</v>
      </c>
    </row>
    <row r="190" spans="1:22" outlineLevel="1">
      <c r="A190" s="847" t="s">
        <v>285</v>
      </c>
      <c r="B190" s="829" t="s">
        <v>4101</v>
      </c>
      <c r="C190" s="839">
        <v>43371</v>
      </c>
      <c r="D190" s="829" t="s">
        <v>4169</v>
      </c>
      <c r="E190" s="830" t="s">
        <v>2854</v>
      </c>
      <c r="F190" s="831">
        <v>73236</v>
      </c>
      <c r="G190" s="832">
        <v>4.37</v>
      </c>
      <c r="H190" s="829">
        <v>5.66</v>
      </c>
      <c r="I190" s="829" t="s">
        <v>322</v>
      </c>
      <c r="J190" s="1284">
        <f t="shared" si="4"/>
        <v>5.66</v>
      </c>
      <c r="K190" s="840" t="s">
        <v>818</v>
      </c>
      <c r="L190" s="841" t="s">
        <v>661</v>
      </c>
      <c r="M190" s="841" t="s">
        <v>352</v>
      </c>
      <c r="N190" s="841"/>
      <c r="O190" s="841"/>
      <c r="P190" s="841" t="s">
        <v>5</v>
      </c>
      <c r="Q190" s="841" t="s">
        <v>323</v>
      </c>
      <c r="R190" s="840" t="s">
        <v>652</v>
      </c>
      <c r="S190" s="829"/>
      <c r="T190" s="829" t="s">
        <v>5</v>
      </c>
      <c r="U190" s="829" t="s">
        <v>323</v>
      </c>
      <c r="V190" s="847" t="s">
        <v>652</v>
      </c>
    </row>
    <row r="191" spans="1:22" outlineLevel="1">
      <c r="A191" s="847" t="s">
        <v>285</v>
      </c>
      <c r="B191" s="829" t="s">
        <v>4101</v>
      </c>
      <c r="C191" s="839">
        <v>43371</v>
      </c>
      <c r="D191" s="829" t="s">
        <v>4169</v>
      </c>
      <c r="E191" s="830" t="s">
        <v>2855</v>
      </c>
      <c r="F191" s="831">
        <v>73236</v>
      </c>
      <c r="G191" s="832">
        <v>4.37</v>
      </c>
      <c r="H191" s="829">
        <v>5.66</v>
      </c>
      <c r="I191" s="829" t="s">
        <v>322</v>
      </c>
      <c r="J191" s="1284">
        <f t="shared" si="4"/>
        <v>5.66</v>
      </c>
      <c r="K191" s="840" t="s">
        <v>818</v>
      </c>
      <c r="L191" s="841" t="s">
        <v>661</v>
      </c>
      <c r="M191" s="841" t="s">
        <v>352</v>
      </c>
      <c r="N191" s="841"/>
      <c r="O191" s="841"/>
      <c r="P191" s="841" t="s">
        <v>5</v>
      </c>
      <c r="Q191" s="841" t="s">
        <v>323</v>
      </c>
      <c r="R191" s="840" t="s">
        <v>652</v>
      </c>
      <c r="S191" s="829"/>
      <c r="T191" s="829" t="s">
        <v>5</v>
      </c>
      <c r="U191" s="829" t="s">
        <v>323</v>
      </c>
      <c r="V191" s="847" t="s">
        <v>652</v>
      </c>
    </row>
    <row r="192" spans="1:22" outlineLevel="1">
      <c r="A192" s="847" t="s">
        <v>285</v>
      </c>
      <c r="B192" s="829" t="s">
        <v>4101</v>
      </c>
      <c r="C192" s="839">
        <v>43371</v>
      </c>
      <c r="D192" s="829" t="s">
        <v>4169</v>
      </c>
      <c r="E192" s="830" t="s">
        <v>4173</v>
      </c>
      <c r="F192" s="831">
        <v>73236</v>
      </c>
      <c r="G192" s="832">
        <v>4.37</v>
      </c>
      <c r="H192" s="829">
        <v>5.66</v>
      </c>
      <c r="I192" s="829" t="s">
        <v>322</v>
      </c>
      <c r="J192" s="1284">
        <f t="shared" si="4"/>
        <v>5.66</v>
      </c>
      <c r="K192" s="840" t="s">
        <v>818</v>
      </c>
      <c r="L192" s="841" t="s">
        <v>661</v>
      </c>
      <c r="M192" s="841" t="s">
        <v>352</v>
      </c>
      <c r="N192" s="841"/>
      <c r="O192" s="841"/>
      <c r="P192" s="841" t="s">
        <v>5</v>
      </c>
      <c r="Q192" s="841" t="s">
        <v>323</v>
      </c>
      <c r="R192" s="840" t="s">
        <v>652</v>
      </c>
      <c r="S192" s="829"/>
      <c r="T192" s="829" t="s">
        <v>5</v>
      </c>
      <c r="U192" s="829" t="s">
        <v>323</v>
      </c>
      <c r="V192" s="847" t="s">
        <v>652</v>
      </c>
    </row>
    <row r="193" spans="1:22" outlineLevel="1">
      <c r="A193" s="847" t="s">
        <v>285</v>
      </c>
      <c r="B193" s="829" t="s">
        <v>4101</v>
      </c>
      <c r="C193" s="839">
        <v>43371</v>
      </c>
      <c r="D193" s="829" t="s">
        <v>4169</v>
      </c>
      <c r="E193" s="830" t="s">
        <v>4174</v>
      </c>
      <c r="F193" s="831">
        <v>73236</v>
      </c>
      <c r="G193" s="832">
        <v>4.37</v>
      </c>
      <c r="H193" s="829">
        <v>5.66</v>
      </c>
      <c r="I193" s="829" t="s">
        <v>322</v>
      </c>
      <c r="J193" s="1284">
        <f t="shared" si="4"/>
        <v>5.66</v>
      </c>
      <c r="K193" s="840" t="s">
        <v>818</v>
      </c>
      <c r="L193" s="841" t="s">
        <v>661</v>
      </c>
      <c r="M193" s="841" t="s">
        <v>352</v>
      </c>
      <c r="N193" s="841"/>
      <c r="O193" s="841"/>
      <c r="P193" s="841" t="s">
        <v>5</v>
      </c>
      <c r="Q193" s="841" t="s">
        <v>323</v>
      </c>
      <c r="R193" s="840" t="s">
        <v>652</v>
      </c>
      <c r="S193" s="829"/>
      <c r="T193" s="829" t="s">
        <v>5</v>
      </c>
      <c r="U193" s="829" t="s">
        <v>323</v>
      </c>
      <c r="V193" s="847" t="s">
        <v>652</v>
      </c>
    </row>
    <row r="194" spans="1:22" outlineLevel="1">
      <c r="A194" s="847" t="s">
        <v>285</v>
      </c>
      <c r="B194" s="829" t="s">
        <v>4101</v>
      </c>
      <c r="C194" s="839">
        <v>43371</v>
      </c>
      <c r="D194" s="829" t="s">
        <v>4169</v>
      </c>
      <c r="E194" s="830" t="s">
        <v>4175</v>
      </c>
      <c r="F194" s="831">
        <v>73236</v>
      </c>
      <c r="G194" s="832">
        <v>10.49</v>
      </c>
      <c r="H194" s="829">
        <v>13.6</v>
      </c>
      <c r="I194" s="829" t="s">
        <v>322</v>
      </c>
      <c r="J194" s="1284">
        <f t="shared" si="4"/>
        <v>13.6</v>
      </c>
      <c r="K194" s="840" t="s">
        <v>818</v>
      </c>
      <c r="L194" s="841" t="s">
        <v>661</v>
      </c>
      <c r="M194" s="841" t="s">
        <v>352</v>
      </c>
      <c r="N194" s="841"/>
      <c r="O194" s="841"/>
      <c r="P194" s="841" t="s">
        <v>5</v>
      </c>
      <c r="Q194" s="841" t="s">
        <v>323</v>
      </c>
      <c r="R194" s="840" t="s">
        <v>652</v>
      </c>
      <c r="S194" s="829"/>
      <c r="T194" s="829" t="s">
        <v>5</v>
      </c>
      <c r="U194" s="829" t="s">
        <v>323</v>
      </c>
      <c r="V194" s="847" t="s">
        <v>652</v>
      </c>
    </row>
    <row r="195" spans="1:22" outlineLevel="1">
      <c r="A195" s="847" t="s">
        <v>285</v>
      </c>
      <c r="B195" s="829" t="s">
        <v>4101</v>
      </c>
      <c r="C195" s="839">
        <v>43371</v>
      </c>
      <c r="D195" s="829" t="s">
        <v>4169</v>
      </c>
      <c r="E195" s="830" t="s">
        <v>1087</v>
      </c>
      <c r="F195" s="831">
        <v>73236</v>
      </c>
      <c r="G195" s="832">
        <v>14.65</v>
      </c>
      <c r="H195" s="829">
        <v>18.989999999999998</v>
      </c>
      <c r="I195" s="829" t="s">
        <v>322</v>
      </c>
      <c r="J195" s="1284">
        <f t="shared" si="4"/>
        <v>18.989999999999998</v>
      </c>
      <c r="K195" s="840" t="s">
        <v>818</v>
      </c>
      <c r="L195" s="841" t="s">
        <v>661</v>
      </c>
      <c r="M195" s="841" t="s">
        <v>352</v>
      </c>
      <c r="N195" s="841"/>
      <c r="O195" s="841"/>
      <c r="P195" s="841" t="s">
        <v>5</v>
      </c>
      <c r="Q195" s="841" t="s">
        <v>323</v>
      </c>
      <c r="R195" s="840" t="s">
        <v>652</v>
      </c>
      <c r="S195" s="829"/>
      <c r="T195" s="829" t="s">
        <v>5</v>
      </c>
      <c r="U195" s="829" t="s">
        <v>323</v>
      </c>
      <c r="V195" s="847" t="s">
        <v>652</v>
      </c>
    </row>
    <row r="196" spans="1:22" outlineLevel="1">
      <c r="A196" s="847" t="s">
        <v>285</v>
      </c>
      <c r="B196" s="829" t="s">
        <v>4101</v>
      </c>
      <c r="C196" s="839">
        <v>43371</v>
      </c>
      <c r="D196" s="829" t="s">
        <v>4169</v>
      </c>
      <c r="E196" s="830" t="s">
        <v>1087</v>
      </c>
      <c r="F196" s="831">
        <v>73236</v>
      </c>
      <c r="G196" s="832">
        <v>35.79</v>
      </c>
      <c r="H196" s="829">
        <v>46.4</v>
      </c>
      <c r="I196" s="829" t="s">
        <v>322</v>
      </c>
      <c r="J196" s="1284">
        <f t="shared" si="4"/>
        <v>46.4</v>
      </c>
      <c r="K196" s="840" t="s">
        <v>818</v>
      </c>
      <c r="L196" s="841" t="s">
        <v>661</v>
      </c>
      <c r="M196" s="841" t="s">
        <v>352</v>
      </c>
      <c r="N196" s="841"/>
      <c r="O196" s="841"/>
      <c r="P196" s="841" t="s">
        <v>5</v>
      </c>
      <c r="Q196" s="841" t="s">
        <v>323</v>
      </c>
      <c r="R196" s="840" t="s">
        <v>652</v>
      </c>
      <c r="S196" s="829"/>
      <c r="T196" s="829" t="s">
        <v>5</v>
      </c>
      <c r="U196" s="829" t="s">
        <v>323</v>
      </c>
      <c r="V196" s="847" t="s">
        <v>652</v>
      </c>
    </row>
    <row r="197" spans="1:22" outlineLevel="1">
      <c r="A197" s="847" t="s">
        <v>285</v>
      </c>
      <c r="B197" s="829" t="s">
        <v>4101</v>
      </c>
      <c r="C197" s="839">
        <v>43371</v>
      </c>
      <c r="D197" s="829" t="s">
        <v>4169</v>
      </c>
      <c r="E197" s="830" t="s">
        <v>1087</v>
      </c>
      <c r="F197" s="831">
        <v>73236</v>
      </c>
      <c r="G197" s="832">
        <v>8.9499999999999993</v>
      </c>
      <c r="H197" s="829">
        <v>11.6</v>
      </c>
      <c r="I197" s="829" t="s">
        <v>322</v>
      </c>
      <c r="J197" s="1284">
        <f t="shared" si="4"/>
        <v>11.6</v>
      </c>
      <c r="K197" s="840" t="s">
        <v>818</v>
      </c>
      <c r="L197" s="841" t="s">
        <v>661</v>
      </c>
      <c r="M197" s="841" t="s">
        <v>352</v>
      </c>
      <c r="N197" s="841"/>
      <c r="O197" s="841"/>
      <c r="P197" s="841" t="s">
        <v>5</v>
      </c>
      <c r="Q197" s="841" t="s">
        <v>323</v>
      </c>
      <c r="R197" s="840" t="s">
        <v>652</v>
      </c>
      <c r="S197" s="829"/>
      <c r="T197" s="829" t="s">
        <v>5</v>
      </c>
      <c r="U197" s="829" t="s">
        <v>323</v>
      </c>
      <c r="V197" s="847" t="s">
        <v>652</v>
      </c>
    </row>
    <row r="198" spans="1:22" outlineLevel="1">
      <c r="A198" s="847" t="s">
        <v>285</v>
      </c>
      <c r="B198" s="829" t="s">
        <v>4101</v>
      </c>
      <c r="C198" s="839">
        <v>43371</v>
      </c>
      <c r="D198" s="829" t="s">
        <v>4169</v>
      </c>
      <c r="E198" s="830" t="s">
        <v>1087</v>
      </c>
      <c r="F198" s="831">
        <v>73236</v>
      </c>
      <c r="G198" s="832">
        <v>4.03</v>
      </c>
      <c r="H198" s="829">
        <v>5.22</v>
      </c>
      <c r="I198" s="829" t="s">
        <v>322</v>
      </c>
      <c r="J198" s="1284">
        <f t="shared" si="4"/>
        <v>5.22</v>
      </c>
      <c r="K198" s="840" t="s">
        <v>818</v>
      </c>
      <c r="L198" s="841" t="s">
        <v>661</v>
      </c>
      <c r="M198" s="841" t="s">
        <v>352</v>
      </c>
      <c r="N198" s="841"/>
      <c r="O198" s="841"/>
      <c r="P198" s="841" t="s">
        <v>5</v>
      </c>
      <c r="Q198" s="841" t="s">
        <v>323</v>
      </c>
      <c r="R198" s="840" t="s">
        <v>652</v>
      </c>
      <c r="S198" s="829"/>
      <c r="T198" s="829" t="s">
        <v>5</v>
      </c>
      <c r="U198" s="829" t="s">
        <v>323</v>
      </c>
      <c r="V198" s="847" t="s">
        <v>652</v>
      </c>
    </row>
    <row r="199" spans="1:22" outlineLevel="1">
      <c r="A199" s="847" t="s">
        <v>285</v>
      </c>
      <c r="B199" s="829" t="s">
        <v>4101</v>
      </c>
      <c r="C199" s="839">
        <v>43371</v>
      </c>
      <c r="D199" s="829" t="s">
        <v>4169</v>
      </c>
      <c r="E199" s="830" t="s">
        <v>1087</v>
      </c>
      <c r="F199" s="831">
        <v>73236</v>
      </c>
      <c r="G199" s="832">
        <v>55.36</v>
      </c>
      <c r="H199" s="829">
        <v>71.78</v>
      </c>
      <c r="I199" s="829" t="s">
        <v>322</v>
      </c>
      <c r="J199" s="1284">
        <f t="shared" si="4"/>
        <v>71.78</v>
      </c>
      <c r="K199" s="840" t="s">
        <v>818</v>
      </c>
      <c r="L199" s="841" t="s">
        <v>661</v>
      </c>
      <c r="M199" s="841" t="s">
        <v>352</v>
      </c>
      <c r="N199" s="841"/>
      <c r="O199" s="841"/>
      <c r="P199" s="841" t="s">
        <v>5</v>
      </c>
      <c r="Q199" s="841" t="s">
        <v>323</v>
      </c>
      <c r="R199" s="840" t="s">
        <v>652</v>
      </c>
      <c r="S199" s="829"/>
      <c r="T199" s="829" t="s">
        <v>5</v>
      </c>
      <c r="U199" s="829" t="s">
        <v>323</v>
      </c>
      <c r="V199" s="847" t="s">
        <v>652</v>
      </c>
    </row>
    <row r="200" spans="1:22" outlineLevel="1">
      <c r="A200" s="847" t="s">
        <v>285</v>
      </c>
      <c r="B200" s="829" t="s">
        <v>4101</v>
      </c>
      <c r="C200" s="839">
        <v>43371</v>
      </c>
      <c r="D200" s="829" t="s">
        <v>4169</v>
      </c>
      <c r="E200" s="830" t="s">
        <v>2327</v>
      </c>
      <c r="F200" s="831">
        <v>73236</v>
      </c>
      <c r="G200" s="832">
        <v>231.38</v>
      </c>
      <c r="H200" s="829">
        <v>300</v>
      </c>
      <c r="I200" s="829" t="s">
        <v>322</v>
      </c>
      <c r="J200" s="1284">
        <f t="shared" si="4"/>
        <v>300</v>
      </c>
      <c r="K200" s="840" t="s">
        <v>818</v>
      </c>
      <c r="L200" s="841" t="s">
        <v>661</v>
      </c>
      <c r="M200" s="841" t="s">
        <v>352</v>
      </c>
      <c r="N200" s="841"/>
      <c r="O200" s="841"/>
      <c r="P200" s="841" t="s">
        <v>5</v>
      </c>
      <c r="Q200" s="841" t="s">
        <v>323</v>
      </c>
      <c r="R200" s="840" t="s">
        <v>652</v>
      </c>
      <c r="S200" s="829"/>
      <c r="T200" s="829" t="s">
        <v>5</v>
      </c>
      <c r="U200" s="829" t="s">
        <v>323</v>
      </c>
      <c r="V200" s="847" t="s">
        <v>652</v>
      </c>
    </row>
    <row r="201" spans="1:22" outlineLevel="1">
      <c r="A201" s="847" t="s">
        <v>285</v>
      </c>
      <c r="B201" s="829" t="s">
        <v>4101</v>
      </c>
      <c r="C201" s="839">
        <v>43371</v>
      </c>
      <c r="D201" s="829" t="s">
        <v>4169</v>
      </c>
      <c r="E201" s="830" t="s">
        <v>1087</v>
      </c>
      <c r="F201" s="831">
        <v>73236</v>
      </c>
      <c r="G201" s="832">
        <v>4.47</v>
      </c>
      <c r="H201" s="829">
        <v>5.8</v>
      </c>
      <c r="I201" s="829" t="s">
        <v>322</v>
      </c>
      <c r="J201" s="1284">
        <f t="shared" si="4"/>
        <v>5.8</v>
      </c>
      <c r="K201" s="840" t="s">
        <v>818</v>
      </c>
      <c r="L201" s="841" t="s">
        <v>661</v>
      </c>
      <c r="M201" s="841" t="s">
        <v>352</v>
      </c>
      <c r="N201" s="841"/>
      <c r="O201" s="841"/>
      <c r="P201" s="841" t="s">
        <v>5</v>
      </c>
      <c r="Q201" s="841" t="s">
        <v>323</v>
      </c>
      <c r="R201" s="840" t="s">
        <v>652</v>
      </c>
      <c r="S201" s="829"/>
      <c r="T201" s="829" t="s">
        <v>5</v>
      </c>
      <c r="U201" s="829" t="s">
        <v>323</v>
      </c>
      <c r="V201" s="847" t="s">
        <v>652</v>
      </c>
    </row>
    <row r="202" spans="1:22" outlineLevel="1">
      <c r="A202" s="847" t="s">
        <v>285</v>
      </c>
      <c r="B202" s="829" t="s">
        <v>4101</v>
      </c>
      <c r="C202" s="839">
        <v>43371</v>
      </c>
      <c r="D202" s="829" t="s">
        <v>4169</v>
      </c>
      <c r="E202" s="830" t="s">
        <v>1087</v>
      </c>
      <c r="F202" s="831">
        <v>73236</v>
      </c>
      <c r="G202" s="832">
        <v>41.06</v>
      </c>
      <c r="H202" s="829">
        <v>53.24</v>
      </c>
      <c r="I202" s="829" t="s">
        <v>322</v>
      </c>
      <c r="J202" s="1284">
        <f t="shared" si="4"/>
        <v>53.24</v>
      </c>
      <c r="K202" s="840" t="s">
        <v>818</v>
      </c>
      <c r="L202" s="841" t="s">
        <v>661</v>
      </c>
      <c r="M202" s="841" t="s">
        <v>352</v>
      </c>
      <c r="N202" s="841"/>
      <c r="O202" s="841"/>
      <c r="P202" s="841" t="s">
        <v>5</v>
      </c>
      <c r="Q202" s="841" t="s">
        <v>323</v>
      </c>
      <c r="R202" s="840" t="s">
        <v>652</v>
      </c>
      <c r="S202" s="829"/>
      <c r="T202" s="829" t="s">
        <v>5</v>
      </c>
      <c r="U202" s="829" t="s">
        <v>323</v>
      </c>
      <c r="V202" s="847" t="s">
        <v>652</v>
      </c>
    </row>
    <row r="203" spans="1:22" outlineLevel="1">
      <c r="A203" s="847" t="s">
        <v>285</v>
      </c>
      <c r="B203" s="829" t="s">
        <v>4101</v>
      </c>
      <c r="C203" s="839">
        <v>43371</v>
      </c>
      <c r="D203" s="829" t="s">
        <v>4169</v>
      </c>
      <c r="E203" s="830" t="s">
        <v>1087</v>
      </c>
      <c r="F203" s="831">
        <v>73236</v>
      </c>
      <c r="G203" s="832">
        <v>38.020000000000003</v>
      </c>
      <c r="H203" s="829">
        <v>49.3</v>
      </c>
      <c r="I203" s="829" t="s">
        <v>322</v>
      </c>
      <c r="J203" s="1284">
        <f t="shared" si="4"/>
        <v>49.3</v>
      </c>
      <c r="K203" s="840" t="s">
        <v>818</v>
      </c>
      <c r="L203" s="841" t="s">
        <v>661</v>
      </c>
      <c r="M203" s="841" t="s">
        <v>352</v>
      </c>
      <c r="N203" s="841"/>
      <c r="O203" s="841"/>
      <c r="P203" s="841" t="s">
        <v>5</v>
      </c>
      <c r="Q203" s="841" t="s">
        <v>323</v>
      </c>
      <c r="R203" s="840" t="s">
        <v>652</v>
      </c>
      <c r="S203" s="829"/>
      <c r="T203" s="829" t="s">
        <v>5</v>
      </c>
      <c r="U203" s="829" t="s">
        <v>323</v>
      </c>
      <c r="V203" s="847" t="s">
        <v>652</v>
      </c>
    </row>
    <row r="204" spans="1:22" outlineLevel="1">
      <c r="A204" s="847" t="s">
        <v>285</v>
      </c>
      <c r="B204" s="829" t="s">
        <v>4101</v>
      </c>
      <c r="C204" s="839">
        <v>43371</v>
      </c>
      <c r="D204" s="829" t="s">
        <v>4169</v>
      </c>
      <c r="E204" s="830" t="s">
        <v>4176</v>
      </c>
      <c r="F204" s="831">
        <v>73236</v>
      </c>
      <c r="G204" s="832">
        <v>1.23</v>
      </c>
      <c r="H204" s="829">
        <v>1.6</v>
      </c>
      <c r="I204" s="829" t="s">
        <v>322</v>
      </c>
      <c r="J204" s="1284">
        <f t="shared" si="4"/>
        <v>1.6</v>
      </c>
      <c r="K204" s="840" t="s">
        <v>818</v>
      </c>
      <c r="L204" s="841" t="s">
        <v>661</v>
      </c>
      <c r="M204" s="841" t="s">
        <v>352</v>
      </c>
      <c r="N204" s="841"/>
      <c r="O204" s="841"/>
      <c r="P204" s="841" t="s">
        <v>5</v>
      </c>
      <c r="Q204" s="841" t="s">
        <v>323</v>
      </c>
      <c r="R204" s="840" t="s">
        <v>652</v>
      </c>
      <c r="S204" s="829"/>
      <c r="T204" s="829" t="s">
        <v>5</v>
      </c>
      <c r="U204" s="829" t="s">
        <v>323</v>
      </c>
      <c r="V204" s="847" t="s">
        <v>652</v>
      </c>
    </row>
    <row r="205" spans="1:22" outlineLevel="1">
      <c r="A205" s="847" t="s">
        <v>285</v>
      </c>
      <c r="B205" s="829" t="s">
        <v>4101</v>
      </c>
      <c r="C205" s="839">
        <v>43371</v>
      </c>
      <c r="D205" s="829" t="s">
        <v>4169</v>
      </c>
      <c r="E205" s="830" t="s">
        <v>4177</v>
      </c>
      <c r="F205" s="831">
        <v>73236</v>
      </c>
      <c r="G205" s="832">
        <v>7.71</v>
      </c>
      <c r="H205" s="829">
        <v>10</v>
      </c>
      <c r="I205" s="829" t="s">
        <v>322</v>
      </c>
      <c r="J205" s="1284">
        <f t="shared" si="4"/>
        <v>10</v>
      </c>
      <c r="K205" s="840" t="s">
        <v>818</v>
      </c>
      <c r="L205" s="841" t="s">
        <v>661</v>
      </c>
      <c r="M205" s="841" t="s">
        <v>352</v>
      </c>
      <c r="N205" s="841"/>
      <c r="O205" s="841"/>
      <c r="P205" s="841" t="s">
        <v>5</v>
      </c>
      <c r="Q205" s="841" t="s">
        <v>323</v>
      </c>
      <c r="R205" s="840" t="s">
        <v>652</v>
      </c>
      <c r="S205" s="829"/>
      <c r="T205" s="829" t="s">
        <v>5</v>
      </c>
      <c r="U205" s="829" t="s">
        <v>323</v>
      </c>
      <c r="V205" s="847" t="s">
        <v>652</v>
      </c>
    </row>
    <row r="206" spans="1:22" outlineLevel="1">
      <c r="A206" s="847" t="s">
        <v>285</v>
      </c>
      <c r="B206" s="829" t="s">
        <v>4101</v>
      </c>
      <c r="C206" s="839">
        <v>43371</v>
      </c>
      <c r="D206" s="829" t="s">
        <v>4169</v>
      </c>
      <c r="E206" s="830" t="s">
        <v>4178</v>
      </c>
      <c r="F206" s="831">
        <v>73236</v>
      </c>
      <c r="G206" s="832">
        <v>14.54</v>
      </c>
      <c r="H206" s="829">
        <v>18.850000000000001</v>
      </c>
      <c r="I206" s="829" t="s">
        <v>322</v>
      </c>
      <c r="J206" s="1284">
        <f t="shared" si="4"/>
        <v>18.850000000000001</v>
      </c>
      <c r="K206" s="840" t="s">
        <v>818</v>
      </c>
      <c r="L206" s="841" t="s">
        <v>661</v>
      </c>
      <c r="M206" s="841" t="s">
        <v>352</v>
      </c>
      <c r="N206" s="841"/>
      <c r="O206" s="841"/>
      <c r="P206" s="841" t="s">
        <v>5</v>
      </c>
      <c r="Q206" s="841" t="s">
        <v>323</v>
      </c>
      <c r="R206" s="840" t="s">
        <v>652</v>
      </c>
      <c r="S206" s="829"/>
      <c r="T206" s="829" t="s">
        <v>5</v>
      </c>
      <c r="U206" s="829" t="s">
        <v>323</v>
      </c>
      <c r="V206" s="847" t="s">
        <v>652</v>
      </c>
    </row>
    <row r="207" spans="1:22" outlineLevel="1">
      <c r="A207" s="847" t="s">
        <v>285</v>
      </c>
      <c r="B207" s="829" t="s">
        <v>4101</v>
      </c>
      <c r="C207" s="839">
        <v>43371</v>
      </c>
      <c r="D207" s="829" t="s">
        <v>4169</v>
      </c>
      <c r="E207" s="830" t="s">
        <v>2327</v>
      </c>
      <c r="F207" s="831">
        <v>73236</v>
      </c>
      <c r="G207" s="832">
        <v>310.26</v>
      </c>
      <c r="H207" s="829">
        <v>402.28</v>
      </c>
      <c r="I207" s="829" t="s">
        <v>322</v>
      </c>
      <c r="J207" s="1284">
        <f t="shared" si="4"/>
        <v>402.28</v>
      </c>
      <c r="K207" s="840" t="s">
        <v>818</v>
      </c>
      <c r="L207" s="841" t="s">
        <v>661</v>
      </c>
      <c r="M207" s="841" t="s">
        <v>352</v>
      </c>
      <c r="N207" s="841"/>
      <c r="O207" s="841"/>
      <c r="P207" s="841" t="s">
        <v>5</v>
      </c>
      <c r="Q207" s="841" t="s">
        <v>323</v>
      </c>
      <c r="R207" s="840" t="s">
        <v>652</v>
      </c>
      <c r="S207" s="829"/>
      <c r="T207" s="829" t="s">
        <v>5</v>
      </c>
      <c r="U207" s="829" t="s">
        <v>323</v>
      </c>
      <c r="V207" s="847" t="s">
        <v>652</v>
      </c>
    </row>
    <row r="208" spans="1:22" outlineLevel="1">
      <c r="A208" s="847" t="s">
        <v>285</v>
      </c>
      <c r="B208" s="829" t="s">
        <v>4101</v>
      </c>
      <c r="C208" s="839">
        <v>43371</v>
      </c>
      <c r="D208" s="829" t="s">
        <v>4169</v>
      </c>
      <c r="E208" s="830" t="s">
        <v>1087</v>
      </c>
      <c r="F208" s="831">
        <v>73236</v>
      </c>
      <c r="G208" s="832">
        <v>7.16</v>
      </c>
      <c r="H208" s="829">
        <v>9.2799999999999994</v>
      </c>
      <c r="I208" s="829" t="s">
        <v>322</v>
      </c>
      <c r="J208" s="1284">
        <f t="shared" si="4"/>
        <v>9.2799999999999994</v>
      </c>
      <c r="K208" s="840" t="s">
        <v>818</v>
      </c>
      <c r="L208" s="841" t="s">
        <v>661</v>
      </c>
      <c r="M208" s="841" t="s">
        <v>352</v>
      </c>
      <c r="N208" s="841"/>
      <c r="O208" s="841"/>
      <c r="P208" s="841" t="s">
        <v>5</v>
      </c>
      <c r="Q208" s="841" t="s">
        <v>323</v>
      </c>
      <c r="R208" s="840" t="s">
        <v>652</v>
      </c>
      <c r="S208" s="829"/>
      <c r="T208" s="829" t="s">
        <v>5</v>
      </c>
      <c r="U208" s="829" t="s">
        <v>323</v>
      </c>
      <c r="V208" s="847" t="s">
        <v>652</v>
      </c>
    </row>
    <row r="209" spans="1:22" outlineLevel="1">
      <c r="A209" s="847" t="s">
        <v>285</v>
      </c>
      <c r="B209" s="829" t="s">
        <v>4101</v>
      </c>
      <c r="C209" s="839">
        <v>43371</v>
      </c>
      <c r="D209" s="829" t="s">
        <v>4169</v>
      </c>
      <c r="E209" s="830" t="s">
        <v>4179</v>
      </c>
      <c r="F209" s="831">
        <v>73236</v>
      </c>
      <c r="G209" s="832">
        <v>1.23</v>
      </c>
      <c r="H209" s="829">
        <v>1.6</v>
      </c>
      <c r="I209" s="829" t="s">
        <v>322</v>
      </c>
      <c r="J209" s="1284">
        <f t="shared" si="4"/>
        <v>1.6</v>
      </c>
      <c r="K209" s="840" t="s">
        <v>818</v>
      </c>
      <c r="L209" s="841" t="s">
        <v>661</v>
      </c>
      <c r="M209" s="841" t="s">
        <v>352</v>
      </c>
      <c r="N209" s="841"/>
      <c r="O209" s="841"/>
      <c r="P209" s="841" t="s">
        <v>5</v>
      </c>
      <c r="Q209" s="841" t="s">
        <v>323</v>
      </c>
      <c r="R209" s="840" t="s">
        <v>652</v>
      </c>
      <c r="S209" s="829"/>
      <c r="T209" s="829" t="s">
        <v>5</v>
      </c>
      <c r="U209" s="829" t="s">
        <v>323</v>
      </c>
      <c r="V209" s="847" t="s">
        <v>652</v>
      </c>
    </row>
    <row r="210" spans="1:22" outlineLevel="1">
      <c r="A210" s="847" t="s">
        <v>285</v>
      </c>
      <c r="B210" s="829" t="s">
        <v>4101</v>
      </c>
      <c r="C210" s="839">
        <v>43371</v>
      </c>
      <c r="D210" s="829" t="s">
        <v>4169</v>
      </c>
      <c r="E210" s="830" t="s">
        <v>4180</v>
      </c>
      <c r="F210" s="831">
        <v>73236</v>
      </c>
      <c r="G210" s="832">
        <v>7.71</v>
      </c>
      <c r="H210" s="829">
        <v>10</v>
      </c>
      <c r="I210" s="829" t="s">
        <v>322</v>
      </c>
      <c r="J210" s="1284">
        <f t="shared" si="4"/>
        <v>10</v>
      </c>
      <c r="K210" s="840" t="s">
        <v>818</v>
      </c>
      <c r="L210" s="841" t="s">
        <v>661</v>
      </c>
      <c r="M210" s="841" t="s">
        <v>352</v>
      </c>
      <c r="N210" s="841"/>
      <c r="O210" s="841"/>
      <c r="P210" s="841" t="s">
        <v>5</v>
      </c>
      <c r="Q210" s="841" t="s">
        <v>323</v>
      </c>
      <c r="R210" s="840" t="s">
        <v>652</v>
      </c>
      <c r="S210" s="829"/>
      <c r="T210" s="829" t="s">
        <v>5</v>
      </c>
      <c r="U210" s="829" t="s">
        <v>323</v>
      </c>
      <c r="V210" s="847" t="s">
        <v>652</v>
      </c>
    </row>
    <row r="211" spans="1:22" outlineLevel="1">
      <c r="A211" s="847" t="s">
        <v>285</v>
      </c>
      <c r="B211" s="829" t="s">
        <v>4101</v>
      </c>
      <c r="C211" s="839">
        <v>43371</v>
      </c>
      <c r="D211" s="829" t="s">
        <v>4169</v>
      </c>
      <c r="E211" s="830" t="s">
        <v>4181</v>
      </c>
      <c r="F211" s="831">
        <v>73236</v>
      </c>
      <c r="G211" s="832">
        <v>14.54</v>
      </c>
      <c r="H211" s="829">
        <v>18.850000000000001</v>
      </c>
      <c r="I211" s="829" t="s">
        <v>322</v>
      </c>
      <c r="J211" s="1284">
        <f t="shared" si="4"/>
        <v>18.850000000000001</v>
      </c>
      <c r="K211" s="840" t="s">
        <v>818</v>
      </c>
      <c r="L211" s="841" t="s">
        <v>661</v>
      </c>
      <c r="M211" s="841" t="s">
        <v>352</v>
      </c>
      <c r="N211" s="841"/>
      <c r="O211" s="841"/>
      <c r="P211" s="841" t="s">
        <v>5</v>
      </c>
      <c r="Q211" s="841" t="s">
        <v>323</v>
      </c>
      <c r="R211" s="840" t="s">
        <v>652</v>
      </c>
      <c r="S211" s="829"/>
      <c r="T211" s="829" t="s">
        <v>5</v>
      </c>
      <c r="U211" s="829" t="s">
        <v>323</v>
      </c>
      <c r="V211" s="847" t="s">
        <v>652</v>
      </c>
    </row>
    <row r="212" spans="1:22" outlineLevel="1">
      <c r="A212" s="847" t="s">
        <v>285</v>
      </c>
      <c r="B212" s="829" t="s">
        <v>4101</v>
      </c>
      <c r="C212" s="839">
        <v>43371</v>
      </c>
      <c r="D212" s="829" t="s">
        <v>4169</v>
      </c>
      <c r="E212" s="830" t="s">
        <v>1087</v>
      </c>
      <c r="F212" s="831">
        <v>73236</v>
      </c>
      <c r="G212" s="832">
        <v>4.92</v>
      </c>
      <c r="H212" s="829">
        <v>6.38</v>
      </c>
      <c r="I212" s="829" t="s">
        <v>322</v>
      </c>
      <c r="J212" s="1284">
        <f t="shared" si="4"/>
        <v>6.38</v>
      </c>
      <c r="K212" s="840" t="s">
        <v>818</v>
      </c>
      <c r="L212" s="841" t="s">
        <v>661</v>
      </c>
      <c r="M212" s="841" t="s">
        <v>352</v>
      </c>
      <c r="N212" s="841"/>
      <c r="O212" s="841"/>
      <c r="P212" s="841" t="s">
        <v>5</v>
      </c>
      <c r="Q212" s="841" t="s">
        <v>323</v>
      </c>
      <c r="R212" s="840" t="s">
        <v>652</v>
      </c>
      <c r="S212" s="829"/>
      <c r="T212" s="829" t="s">
        <v>5</v>
      </c>
      <c r="U212" s="829" t="s">
        <v>323</v>
      </c>
      <c r="V212" s="847" t="s">
        <v>652</v>
      </c>
    </row>
    <row r="213" spans="1:22" outlineLevel="1">
      <c r="A213" s="847" t="s">
        <v>285</v>
      </c>
      <c r="B213" s="829" t="s">
        <v>4101</v>
      </c>
      <c r="C213" s="839">
        <v>43371</v>
      </c>
      <c r="D213" s="829" t="s">
        <v>4169</v>
      </c>
      <c r="E213" s="830" t="s">
        <v>1087</v>
      </c>
      <c r="F213" s="831">
        <v>73236</v>
      </c>
      <c r="G213" s="832">
        <v>26.84</v>
      </c>
      <c r="H213" s="829">
        <v>34.799999999999997</v>
      </c>
      <c r="I213" s="829" t="s">
        <v>322</v>
      </c>
      <c r="J213" s="1284">
        <f t="shared" si="4"/>
        <v>34.799999999999997</v>
      </c>
      <c r="K213" s="840" t="s">
        <v>818</v>
      </c>
      <c r="L213" s="841" t="s">
        <v>661</v>
      </c>
      <c r="M213" s="841" t="s">
        <v>352</v>
      </c>
      <c r="N213" s="841"/>
      <c r="O213" s="841"/>
      <c r="P213" s="841" t="s">
        <v>5</v>
      </c>
      <c r="Q213" s="841" t="s">
        <v>323</v>
      </c>
      <c r="R213" s="840" t="s">
        <v>652</v>
      </c>
      <c r="S213" s="829"/>
      <c r="T213" s="829" t="s">
        <v>5</v>
      </c>
      <c r="U213" s="829" t="s">
        <v>323</v>
      </c>
      <c r="V213" s="847" t="s">
        <v>652</v>
      </c>
    </row>
    <row r="214" spans="1:22" outlineLevel="1">
      <c r="A214" s="847" t="s">
        <v>285</v>
      </c>
      <c r="B214" s="829" t="s">
        <v>4101</v>
      </c>
      <c r="C214" s="839">
        <v>43371</v>
      </c>
      <c r="D214" s="829" t="s">
        <v>4169</v>
      </c>
      <c r="E214" s="830" t="s">
        <v>1087</v>
      </c>
      <c r="F214" s="831">
        <v>73236</v>
      </c>
      <c r="G214" s="832">
        <v>26.84</v>
      </c>
      <c r="H214" s="829">
        <v>34.799999999999997</v>
      </c>
      <c r="I214" s="829" t="s">
        <v>322</v>
      </c>
      <c r="J214" s="1284">
        <f t="shared" si="4"/>
        <v>34.799999999999997</v>
      </c>
      <c r="K214" s="840" t="s">
        <v>818</v>
      </c>
      <c r="L214" s="841" t="s">
        <v>661</v>
      </c>
      <c r="M214" s="841" t="s">
        <v>352</v>
      </c>
      <c r="N214" s="841"/>
      <c r="O214" s="841"/>
      <c r="P214" s="841" t="s">
        <v>5</v>
      </c>
      <c r="Q214" s="841" t="s">
        <v>323</v>
      </c>
      <c r="R214" s="840" t="s">
        <v>652</v>
      </c>
      <c r="S214" s="829"/>
      <c r="T214" s="829" t="s">
        <v>5</v>
      </c>
      <c r="U214" s="829" t="s">
        <v>323</v>
      </c>
      <c r="V214" s="847" t="s">
        <v>652</v>
      </c>
    </row>
    <row r="215" spans="1:22" outlineLevel="1">
      <c r="A215" s="847" t="s">
        <v>285</v>
      </c>
      <c r="B215" s="829" t="s">
        <v>4101</v>
      </c>
      <c r="C215" s="839">
        <v>43371</v>
      </c>
      <c r="D215" s="829" t="s">
        <v>4169</v>
      </c>
      <c r="E215" s="830" t="s">
        <v>4170</v>
      </c>
      <c r="F215" s="831">
        <v>73236</v>
      </c>
      <c r="G215" s="832">
        <v>13.19</v>
      </c>
      <c r="H215" s="829">
        <v>17.100000000000001</v>
      </c>
      <c r="I215" s="829" t="s">
        <v>322</v>
      </c>
      <c r="J215" s="1284">
        <f t="shared" si="4"/>
        <v>17.100000000000001</v>
      </c>
      <c r="K215" s="840" t="s">
        <v>818</v>
      </c>
      <c r="L215" s="841" t="s">
        <v>661</v>
      </c>
      <c r="M215" s="841" t="s">
        <v>352</v>
      </c>
      <c r="N215" s="841"/>
      <c r="O215" s="841"/>
      <c r="P215" s="841" t="s">
        <v>5</v>
      </c>
      <c r="Q215" s="841" t="s">
        <v>323</v>
      </c>
      <c r="R215" s="840" t="s">
        <v>652</v>
      </c>
      <c r="S215" s="829"/>
      <c r="T215" s="829" t="s">
        <v>5</v>
      </c>
      <c r="U215" s="829" t="s">
        <v>323</v>
      </c>
      <c r="V215" s="847" t="s">
        <v>652</v>
      </c>
    </row>
    <row r="216" spans="1:22" outlineLevel="1">
      <c r="A216" s="847" t="s">
        <v>285</v>
      </c>
      <c r="B216" s="829" t="s">
        <v>4101</v>
      </c>
      <c r="C216" s="839">
        <v>43371</v>
      </c>
      <c r="D216" s="829" t="s">
        <v>4169</v>
      </c>
      <c r="E216" s="830" t="s">
        <v>4171</v>
      </c>
      <c r="F216" s="831">
        <v>73236</v>
      </c>
      <c r="G216" s="832">
        <v>13.19</v>
      </c>
      <c r="H216" s="829">
        <v>17.100000000000001</v>
      </c>
      <c r="I216" s="829" t="s">
        <v>322</v>
      </c>
      <c r="J216" s="1284">
        <f t="shared" si="4"/>
        <v>17.100000000000001</v>
      </c>
      <c r="K216" s="840" t="s">
        <v>818</v>
      </c>
      <c r="L216" s="841" t="s">
        <v>661</v>
      </c>
      <c r="M216" s="841" t="s">
        <v>352</v>
      </c>
      <c r="N216" s="841"/>
      <c r="O216" s="841"/>
      <c r="P216" s="841" t="s">
        <v>5</v>
      </c>
      <c r="Q216" s="841" t="s">
        <v>323</v>
      </c>
      <c r="R216" s="840" t="s">
        <v>652</v>
      </c>
      <c r="S216" s="829"/>
      <c r="T216" s="829" t="s">
        <v>5</v>
      </c>
      <c r="U216" s="829" t="s">
        <v>323</v>
      </c>
      <c r="V216" s="847" t="s">
        <v>652</v>
      </c>
    </row>
    <row r="217" spans="1:22" outlineLevel="1">
      <c r="A217" s="847" t="s">
        <v>285</v>
      </c>
      <c r="B217" s="829" t="s">
        <v>4101</v>
      </c>
      <c r="C217" s="839">
        <v>43371</v>
      </c>
      <c r="D217" s="829" t="s">
        <v>4169</v>
      </c>
      <c r="E217" s="830" t="s">
        <v>2852</v>
      </c>
      <c r="F217" s="831">
        <v>73236</v>
      </c>
      <c r="G217" s="832">
        <v>13.19</v>
      </c>
      <c r="H217" s="829">
        <v>17.100000000000001</v>
      </c>
      <c r="I217" s="829" t="s">
        <v>322</v>
      </c>
      <c r="J217" s="1284">
        <f t="shared" si="4"/>
        <v>17.100000000000001</v>
      </c>
      <c r="K217" s="840" t="s">
        <v>818</v>
      </c>
      <c r="L217" s="841" t="s">
        <v>661</v>
      </c>
      <c r="M217" s="841" t="s">
        <v>352</v>
      </c>
      <c r="N217" s="841"/>
      <c r="O217" s="841"/>
      <c r="P217" s="841" t="s">
        <v>5</v>
      </c>
      <c r="Q217" s="841" t="s">
        <v>323</v>
      </c>
      <c r="R217" s="840" t="s">
        <v>652</v>
      </c>
      <c r="S217" s="829"/>
      <c r="T217" s="829" t="s">
        <v>5</v>
      </c>
      <c r="U217" s="829" t="s">
        <v>323</v>
      </c>
      <c r="V217" s="847" t="s">
        <v>652</v>
      </c>
    </row>
    <row r="218" spans="1:22" outlineLevel="1">
      <c r="A218" s="847" t="s">
        <v>285</v>
      </c>
      <c r="B218" s="829" t="s">
        <v>4101</v>
      </c>
      <c r="C218" s="839">
        <v>43371</v>
      </c>
      <c r="D218" s="829" t="s">
        <v>4169</v>
      </c>
      <c r="E218" s="830" t="s">
        <v>4172</v>
      </c>
      <c r="F218" s="831">
        <v>73236</v>
      </c>
      <c r="G218" s="832">
        <v>13.19</v>
      </c>
      <c r="H218" s="829">
        <v>17.100000000000001</v>
      </c>
      <c r="I218" s="829" t="s">
        <v>322</v>
      </c>
      <c r="J218" s="1284">
        <f t="shared" si="4"/>
        <v>17.100000000000001</v>
      </c>
      <c r="K218" s="840" t="s">
        <v>818</v>
      </c>
      <c r="L218" s="841" t="s">
        <v>661</v>
      </c>
      <c r="M218" s="841" t="s">
        <v>352</v>
      </c>
      <c r="N218" s="841"/>
      <c r="O218" s="841"/>
      <c r="P218" s="841" t="s">
        <v>5</v>
      </c>
      <c r="Q218" s="841" t="s">
        <v>323</v>
      </c>
      <c r="R218" s="840" t="s">
        <v>652</v>
      </c>
      <c r="S218" s="829"/>
      <c r="T218" s="829" t="s">
        <v>5</v>
      </c>
      <c r="U218" s="829" t="s">
        <v>323</v>
      </c>
      <c r="V218" s="847" t="s">
        <v>652</v>
      </c>
    </row>
    <row r="219" spans="1:22" outlineLevel="1">
      <c r="A219" s="847" t="s">
        <v>285</v>
      </c>
      <c r="B219" s="829" t="s">
        <v>4101</v>
      </c>
      <c r="C219" s="839">
        <v>43371</v>
      </c>
      <c r="D219" s="829" t="s">
        <v>4169</v>
      </c>
      <c r="E219" s="830" t="s">
        <v>2854</v>
      </c>
      <c r="F219" s="831">
        <v>73236</v>
      </c>
      <c r="G219" s="832">
        <v>13.19</v>
      </c>
      <c r="H219" s="829">
        <v>17.100000000000001</v>
      </c>
      <c r="I219" s="829" t="s">
        <v>322</v>
      </c>
      <c r="J219" s="1284">
        <f t="shared" si="4"/>
        <v>17.100000000000001</v>
      </c>
      <c r="K219" s="840" t="s">
        <v>818</v>
      </c>
      <c r="L219" s="841" t="s">
        <v>661</v>
      </c>
      <c r="M219" s="841" t="s">
        <v>352</v>
      </c>
      <c r="N219" s="841"/>
      <c r="O219" s="841"/>
      <c r="P219" s="841" t="s">
        <v>5</v>
      </c>
      <c r="Q219" s="841" t="s">
        <v>323</v>
      </c>
      <c r="R219" s="840" t="s">
        <v>652</v>
      </c>
      <c r="S219" s="829"/>
      <c r="T219" s="829" t="s">
        <v>5</v>
      </c>
      <c r="U219" s="829" t="s">
        <v>323</v>
      </c>
      <c r="V219" s="847" t="s">
        <v>652</v>
      </c>
    </row>
    <row r="220" spans="1:22" outlineLevel="1">
      <c r="A220" s="847" t="s">
        <v>285</v>
      </c>
      <c r="B220" s="829" t="s">
        <v>4101</v>
      </c>
      <c r="C220" s="839">
        <v>43371</v>
      </c>
      <c r="D220" s="829" t="s">
        <v>4169</v>
      </c>
      <c r="E220" s="830" t="s">
        <v>2855</v>
      </c>
      <c r="F220" s="831">
        <v>73236</v>
      </c>
      <c r="G220" s="832">
        <v>13.19</v>
      </c>
      <c r="H220" s="829">
        <v>17.100000000000001</v>
      </c>
      <c r="I220" s="829" t="s">
        <v>322</v>
      </c>
      <c r="J220" s="1284">
        <f t="shared" si="4"/>
        <v>17.100000000000001</v>
      </c>
      <c r="K220" s="840" t="s">
        <v>818</v>
      </c>
      <c r="L220" s="841" t="s">
        <v>661</v>
      </c>
      <c r="M220" s="841" t="s">
        <v>352</v>
      </c>
      <c r="N220" s="841"/>
      <c r="O220" s="841"/>
      <c r="P220" s="841" t="s">
        <v>5</v>
      </c>
      <c r="Q220" s="841" t="s">
        <v>323</v>
      </c>
      <c r="R220" s="840" t="s">
        <v>652</v>
      </c>
      <c r="S220" s="829"/>
      <c r="T220" s="829" t="s">
        <v>5</v>
      </c>
      <c r="U220" s="829" t="s">
        <v>323</v>
      </c>
      <c r="V220" s="847" t="s">
        <v>652</v>
      </c>
    </row>
    <row r="221" spans="1:22" outlineLevel="1">
      <c r="A221" s="847" t="s">
        <v>285</v>
      </c>
      <c r="B221" s="829" t="s">
        <v>4101</v>
      </c>
      <c r="C221" s="839">
        <v>43371</v>
      </c>
      <c r="D221" s="829" t="s">
        <v>4169</v>
      </c>
      <c r="E221" s="830" t="s">
        <v>4173</v>
      </c>
      <c r="F221" s="831">
        <v>73236</v>
      </c>
      <c r="G221" s="832">
        <v>13.19</v>
      </c>
      <c r="H221" s="829">
        <v>17.100000000000001</v>
      </c>
      <c r="I221" s="829" t="s">
        <v>322</v>
      </c>
      <c r="J221" s="1284">
        <f t="shared" si="4"/>
        <v>17.100000000000001</v>
      </c>
      <c r="K221" s="840" t="s">
        <v>818</v>
      </c>
      <c r="L221" s="841" t="s">
        <v>661</v>
      </c>
      <c r="M221" s="841" t="s">
        <v>352</v>
      </c>
      <c r="N221" s="841"/>
      <c r="O221" s="841"/>
      <c r="P221" s="841" t="s">
        <v>5</v>
      </c>
      <c r="Q221" s="841" t="s">
        <v>323</v>
      </c>
      <c r="R221" s="840" t="s">
        <v>652</v>
      </c>
      <c r="S221" s="829"/>
      <c r="T221" s="829" t="s">
        <v>5</v>
      </c>
      <c r="U221" s="829" t="s">
        <v>323</v>
      </c>
      <c r="V221" s="847" t="s">
        <v>652</v>
      </c>
    </row>
    <row r="222" spans="1:22" outlineLevel="1">
      <c r="A222" s="847" t="s">
        <v>285</v>
      </c>
      <c r="B222" s="829" t="s">
        <v>4101</v>
      </c>
      <c r="C222" s="839">
        <v>43371</v>
      </c>
      <c r="D222" s="829" t="s">
        <v>4169</v>
      </c>
      <c r="E222" s="830" t="s">
        <v>4174</v>
      </c>
      <c r="F222" s="831">
        <v>73236</v>
      </c>
      <c r="G222" s="832">
        <v>13.19</v>
      </c>
      <c r="H222" s="829">
        <v>17.100000000000001</v>
      </c>
      <c r="I222" s="829" t="s">
        <v>322</v>
      </c>
      <c r="J222" s="1284">
        <f t="shared" si="4"/>
        <v>17.100000000000001</v>
      </c>
      <c r="K222" s="840" t="s">
        <v>818</v>
      </c>
      <c r="L222" s="841" t="s">
        <v>661</v>
      </c>
      <c r="M222" s="841" t="s">
        <v>352</v>
      </c>
      <c r="N222" s="841"/>
      <c r="O222" s="841"/>
      <c r="P222" s="841" t="s">
        <v>5</v>
      </c>
      <c r="Q222" s="841" t="s">
        <v>323</v>
      </c>
      <c r="R222" s="840" t="s">
        <v>652</v>
      </c>
      <c r="S222" s="829"/>
      <c r="T222" s="829" t="s">
        <v>5</v>
      </c>
      <c r="U222" s="829" t="s">
        <v>323</v>
      </c>
      <c r="V222" s="847" t="s">
        <v>652</v>
      </c>
    </row>
    <row r="223" spans="1:22" outlineLevel="1">
      <c r="A223" s="847" t="s">
        <v>285</v>
      </c>
      <c r="B223" s="829" t="s">
        <v>4101</v>
      </c>
      <c r="C223" s="839">
        <v>43371</v>
      </c>
      <c r="D223" s="829" t="s">
        <v>4169</v>
      </c>
      <c r="E223" s="830" t="s">
        <v>4182</v>
      </c>
      <c r="F223" s="831">
        <v>73236</v>
      </c>
      <c r="G223" s="832">
        <v>31.56</v>
      </c>
      <c r="H223" s="829">
        <v>40.92</v>
      </c>
      <c r="I223" s="829" t="s">
        <v>322</v>
      </c>
      <c r="J223" s="1284">
        <f t="shared" si="4"/>
        <v>40.92</v>
      </c>
      <c r="K223" s="840" t="s">
        <v>818</v>
      </c>
      <c r="L223" s="841" t="s">
        <v>661</v>
      </c>
      <c r="M223" s="841" t="s">
        <v>352</v>
      </c>
      <c r="N223" s="841"/>
      <c r="O223" s="841"/>
      <c r="P223" s="841" t="s">
        <v>5</v>
      </c>
      <c r="Q223" s="841" t="s">
        <v>323</v>
      </c>
      <c r="R223" s="840" t="s">
        <v>652</v>
      </c>
      <c r="S223" s="829"/>
      <c r="T223" s="829" t="s">
        <v>5</v>
      </c>
      <c r="U223" s="829" t="s">
        <v>323</v>
      </c>
      <c r="V223" s="847" t="s">
        <v>652</v>
      </c>
    </row>
    <row r="224" spans="1:22" outlineLevel="1">
      <c r="A224" s="847" t="s">
        <v>285</v>
      </c>
      <c r="B224" s="829" t="s">
        <v>4101</v>
      </c>
      <c r="C224" s="839">
        <v>43371</v>
      </c>
      <c r="D224" s="829" t="s">
        <v>4169</v>
      </c>
      <c r="E224" s="830" t="s">
        <v>3537</v>
      </c>
      <c r="F224" s="831">
        <v>73236</v>
      </c>
      <c r="G224" s="832">
        <v>339.1</v>
      </c>
      <c r="H224" s="829">
        <v>439.67</v>
      </c>
      <c r="I224" s="829" t="s">
        <v>322</v>
      </c>
      <c r="J224" s="1284">
        <f t="shared" si="4"/>
        <v>439.67</v>
      </c>
      <c r="K224" s="840" t="s">
        <v>818</v>
      </c>
      <c r="L224" s="841" t="s">
        <v>661</v>
      </c>
      <c r="M224" s="841" t="s">
        <v>352</v>
      </c>
      <c r="N224" s="841"/>
      <c r="O224" s="841"/>
      <c r="P224" s="841" t="s">
        <v>5</v>
      </c>
      <c r="Q224" s="841" t="s">
        <v>323</v>
      </c>
      <c r="R224" s="840" t="s">
        <v>652</v>
      </c>
      <c r="S224" s="829"/>
      <c r="T224" s="829" t="s">
        <v>5</v>
      </c>
      <c r="U224" s="829" t="s">
        <v>323</v>
      </c>
      <c r="V224" s="847" t="s">
        <v>652</v>
      </c>
    </row>
    <row r="225" spans="1:22" outlineLevel="1">
      <c r="A225" s="847" t="s">
        <v>285</v>
      </c>
      <c r="B225" s="829" t="s">
        <v>4101</v>
      </c>
      <c r="C225" s="839">
        <v>43371</v>
      </c>
      <c r="D225" s="829" t="s">
        <v>4169</v>
      </c>
      <c r="E225" s="830" t="s">
        <v>1087</v>
      </c>
      <c r="F225" s="831">
        <v>73236</v>
      </c>
      <c r="G225" s="832">
        <v>35.79</v>
      </c>
      <c r="H225" s="829">
        <v>46.4</v>
      </c>
      <c r="I225" s="829" t="s">
        <v>322</v>
      </c>
      <c r="J225" s="1284">
        <f t="shared" si="4"/>
        <v>46.4</v>
      </c>
      <c r="K225" s="840" t="s">
        <v>818</v>
      </c>
      <c r="L225" s="841" t="s">
        <v>661</v>
      </c>
      <c r="M225" s="841" t="s">
        <v>352</v>
      </c>
      <c r="N225" s="841"/>
      <c r="O225" s="841"/>
      <c r="P225" s="841" t="s">
        <v>5</v>
      </c>
      <c r="Q225" s="841" t="s">
        <v>323</v>
      </c>
      <c r="R225" s="840" t="s">
        <v>652</v>
      </c>
      <c r="S225" s="829"/>
      <c r="T225" s="829" t="s">
        <v>5</v>
      </c>
      <c r="U225" s="829" t="s">
        <v>323</v>
      </c>
      <c r="V225" s="847" t="s">
        <v>652</v>
      </c>
    </row>
    <row r="226" spans="1:22" outlineLevel="1">
      <c r="A226" s="847" t="s">
        <v>285</v>
      </c>
      <c r="B226" s="829" t="s">
        <v>4101</v>
      </c>
      <c r="C226" s="839">
        <v>43371</v>
      </c>
      <c r="D226" s="829" t="s">
        <v>4183</v>
      </c>
      <c r="E226" s="830" t="s">
        <v>1087</v>
      </c>
      <c r="F226" s="831">
        <v>73236</v>
      </c>
      <c r="G226" s="832">
        <v>1.76</v>
      </c>
      <c r="H226" s="829">
        <v>2.2799999999999998</v>
      </c>
      <c r="I226" s="829" t="s">
        <v>322</v>
      </c>
      <c r="J226" s="1284">
        <f t="shared" si="4"/>
        <v>2.2799999999999998</v>
      </c>
      <c r="K226" s="840" t="s">
        <v>818</v>
      </c>
      <c r="L226" s="841" t="s">
        <v>661</v>
      </c>
      <c r="M226" s="841" t="s">
        <v>352</v>
      </c>
      <c r="N226" s="841"/>
      <c r="O226" s="841"/>
      <c r="P226" s="841" t="s">
        <v>5</v>
      </c>
      <c r="Q226" s="841" t="s">
        <v>323</v>
      </c>
      <c r="R226" s="840" t="s">
        <v>652</v>
      </c>
      <c r="S226" s="829"/>
      <c r="T226" s="829" t="s">
        <v>5</v>
      </c>
      <c r="U226" s="829" t="s">
        <v>323</v>
      </c>
      <c r="V226" s="847" t="s">
        <v>652</v>
      </c>
    </row>
    <row r="227" spans="1:22" outlineLevel="1">
      <c r="A227" s="847" t="s">
        <v>285</v>
      </c>
      <c r="B227" s="829" t="s">
        <v>4101</v>
      </c>
      <c r="C227" s="839">
        <v>43373</v>
      </c>
      <c r="D227" s="829" t="s">
        <v>4184</v>
      </c>
      <c r="E227" s="830" t="s">
        <v>824</v>
      </c>
      <c r="F227" s="831">
        <v>73232</v>
      </c>
      <c r="G227" s="832">
        <v>3.86</v>
      </c>
      <c r="H227" s="829">
        <v>5</v>
      </c>
      <c r="I227" s="829" t="s">
        <v>322</v>
      </c>
      <c r="J227" s="1284">
        <f t="shared" si="4"/>
        <v>5</v>
      </c>
      <c r="K227" s="840" t="s">
        <v>818</v>
      </c>
      <c r="L227" s="841" t="s">
        <v>665</v>
      </c>
      <c r="M227" s="841" t="s">
        <v>352</v>
      </c>
      <c r="N227" s="841"/>
      <c r="O227" s="841"/>
      <c r="P227" s="841" t="s">
        <v>5</v>
      </c>
      <c r="Q227" s="841" t="s">
        <v>323</v>
      </c>
      <c r="R227" s="840" t="s">
        <v>652</v>
      </c>
      <c r="S227" s="829"/>
      <c r="T227" s="829" t="s">
        <v>5</v>
      </c>
      <c r="U227" s="829" t="s">
        <v>323</v>
      </c>
      <c r="V227" s="847" t="s">
        <v>652</v>
      </c>
    </row>
    <row r="228" spans="1:22" outlineLevel="1">
      <c r="A228" s="847" t="s">
        <v>285</v>
      </c>
      <c r="B228" s="829" t="s">
        <v>4101</v>
      </c>
      <c r="C228" s="839">
        <v>43373</v>
      </c>
      <c r="D228" s="829" t="s">
        <v>4184</v>
      </c>
      <c r="E228" s="830" t="s">
        <v>4185</v>
      </c>
      <c r="F228" s="831">
        <v>73232</v>
      </c>
      <c r="G228" s="832">
        <v>0.62</v>
      </c>
      <c r="H228" s="829">
        <v>0.8</v>
      </c>
      <c r="I228" s="829" t="s">
        <v>322</v>
      </c>
      <c r="J228" s="1284">
        <f t="shared" si="4"/>
        <v>0.8</v>
      </c>
      <c r="K228" s="840" t="s">
        <v>818</v>
      </c>
      <c r="L228" s="841" t="s">
        <v>665</v>
      </c>
      <c r="M228" s="841" t="s">
        <v>352</v>
      </c>
      <c r="N228" s="841"/>
      <c r="O228" s="841"/>
      <c r="P228" s="841" t="s">
        <v>5</v>
      </c>
      <c r="Q228" s="841" t="s">
        <v>323</v>
      </c>
      <c r="R228" s="840" t="s">
        <v>652</v>
      </c>
      <c r="S228" s="829"/>
      <c r="T228" s="829" t="s">
        <v>5</v>
      </c>
      <c r="U228" s="829" t="s">
        <v>323</v>
      </c>
      <c r="V228" s="847" t="s">
        <v>652</v>
      </c>
    </row>
    <row r="229" spans="1:22">
      <c r="A229" s="842" t="s">
        <v>647</v>
      </c>
      <c r="B229" s="842"/>
      <c r="C229" s="842"/>
      <c r="D229" s="842"/>
      <c r="E229" s="843"/>
      <c r="F229" s="844"/>
      <c r="G229" s="845">
        <f>SUM(G181:G228)</f>
        <v>1472.9300000000003</v>
      </c>
      <c r="H229" s="846">
        <f>SUM(H181:H228)</f>
        <v>1909.7099999999991</v>
      </c>
      <c r="I229" s="842"/>
      <c r="J229" s="1285">
        <f t="shared" si="4"/>
        <v>1909.7099999999991</v>
      </c>
      <c r="K229" s="842"/>
      <c r="L229" s="842"/>
      <c r="M229" s="842"/>
      <c r="N229" s="842"/>
      <c r="O229" s="842"/>
      <c r="P229" s="842"/>
      <c r="Q229" s="842"/>
      <c r="R229" s="842"/>
      <c r="S229" s="829"/>
      <c r="T229" s="829"/>
      <c r="U229" s="829"/>
      <c r="V229" s="829"/>
    </row>
    <row r="230" spans="1:22" outlineLevel="1">
      <c r="A230" s="847" t="s">
        <v>286</v>
      </c>
      <c r="B230" s="829" t="s">
        <v>4101</v>
      </c>
      <c r="C230" s="839">
        <v>43356</v>
      </c>
      <c r="D230" s="829" t="s">
        <v>4141</v>
      </c>
      <c r="E230" s="830" t="s">
        <v>4186</v>
      </c>
      <c r="F230" s="831">
        <v>73236</v>
      </c>
      <c r="G230" s="832">
        <v>7.71</v>
      </c>
      <c r="H230" s="829">
        <v>10</v>
      </c>
      <c r="I230" s="829" t="s">
        <v>322</v>
      </c>
      <c r="J230" s="1284">
        <f t="shared" si="4"/>
        <v>10</v>
      </c>
      <c r="K230" s="840" t="s">
        <v>835</v>
      </c>
      <c r="L230" s="841" t="s">
        <v>661</v>
      </c>
      <c r="M230" s="841" t="s">
        <v>352</v>
      </c>
      <c r="N230" s="841"/>
      <c r="O230" s="841"/>
      <c r="P230" s="841" t="s">
        <v>5</v>
      </c>
      <c r="Q230" s="841" t="s">
        <v>323</v>
      </c>
      <c r="R230" s="840" t="s">
        <v>652</v>
      </c>
      <c r="S230" s="829"/>
      <c r="T230" s="829" t="s">
        <v>5</v>
      </c>
      <c r="U230" s="829" t="s">
        <v>323</v>
      </c>
      <c r="V230" s="847" t="s">
        <v>652</v>
      </c>
    </row>
    <row r="231" spans="1:22">
      <c r="A231" s="842" t="s">
        <v>647</v>
      </c>
      <c r="B231" s="842"/>
      <c r="C231" s="842"/>
      <c r="D231" s="842"/>
      <c r="E231" s="843"/>
      <c r="F231" s="844"/>
      <c r="G231" s="845">
        <f>SUM(G230:G230)</f>
        <v>7.71</v>
      </c>
      <c r="H231" s="846">
        <f>SUM(H230:H230)</f>
        <v>10</v>
      </c>
      <c r="I231" s="842"/>
      <c r="J231" s="1285">
        <f t="shared" si="4"/>
        <v>10</v>
      </c>
      <c r="K231" s="842"/>
      <c r="L231" s="842"/>
      <c r="M231" s="842"/>
      <c r="N231" s="842"/>
      <c r="O231" s="842"/>
      <c r="P231" s="842"/>
      <c r="Q231" s="842"/>
      <c r="R231" s="842"/>
      <c r="S231" s="829"/>
      <c r="T231" s="829"/>
      <c r="U231" s="829"/>
      <c r="V231" s="829"/>
    </row>
    <row r="232" spans="1:22" outlineLevel="1">
      <c r="A232" s="847" t="s">
        <v>287</v>
      </c>
      <c r="B232" s="829" t="s">
        <v>4101</v>
      </c>
      <c r="C232" s="839">
        <v>43347</v>
      </c>
      <c r="D232" s="829" t="s">
        <v>4187</v>
      </c>
      <c r="E232" s="830" t="s">
        <v>4188</v>
      </c>
      <c r="F232" s="831">
        <v>73236</v>
      </c>
      <c r="G232" s="832">
        <v>57.84</v>
      </c>
      <c r="H232" s="829">
        <v>75</v>
      </c>
      <c r="I232" s="829" t="s">
        <v>322</v>
      </c>
      <c r="J232" s="1284">
        <f t="shared" si="4"/>
        <v>75</v>
      </c>
      <c r="K232" s="840" t="s">
        <v>835</v>
      </c>
      <c r="L232" s="841" t="s">
        <v>661</v>
      </c>
      <c r="M232" s="841" t="s">
        <v>352</v>
      </c>
      <c r="N232" s="841"/>
      <c r="O232" s="841"/>
      <c r="P232" s="841" t="s">
        <v>5</v>
      </c>
      <c r="Q232" s="841" t="s">
        <v>323</v>
      </c>
      <c r="R232" s="840" t="s">
        <v>652</v>
      </c>
      <c r="S232" s="829"/>
      <c r="T232" s="829" t="s">
        <v>5</v>
      </c>
      <c r="U232" s="829" t="s">
        <v>323</v>
      </c>
      <c r="V232" s="847" t="s">
        <v>652</v>
      </c>
    </row>
    <row r="233" spans="1:22" outlineLevel="1">
      <c r="A233" s="847" t="s">
        <v>287</v>
      </c>
      <c r="B233" s="829" t="s">
        <v>4101</v>
      </c>
      <c r="C233" s="839">
        <v>43371</v>
      </c>
      <c r="D233" s="829" t="s">
        <v>4118</v>
      </c>
      <c r="E233" s="830" t="s">
        <v>4189</v>
      </c>
      <c r="F233" s="831">
        <v>73236</v>
      </c>
      <c r="G233" s="832">
        <v>84.84</v>
      </c>
      <c r="H233" s="829">
        <v>110</v>
      </c>
      <c r="I233" s="829" t="s">
        <v>322</v>
      </c>
      <c r="J233" s="1284">
        <f t="shared" si="4"/>
        <v>110</v>
      </c>
      <c r="K233" s="840" t="s">
        <v>835</v>
      </c>
      <c r="L233" s="841" t="s">
        <v>661</v>
      </c>
      <c r="M233" s="841" t="s">
        <v>352</v>
      </c>
      <c r="N233" s="841"/>
      <c r="O233" s="841"/>
      <c r="P233" s="841" t="s">
        <v>5</v>
      </c>
      <c r="Q233" s="841" t="s">
        <v>323</v>
      </c>
      <c r="R233" s="840" t="s">
        <v>652</v>
      </c>
      <c r="S233" s="829"/>
      <c r="T233" s="829" t="s">
        <v>5</v>
      </c>
      <c r="U233" s="829" t="s">
        <v>323</v>
      </c>
      <c r="V233" s="847" t="s">
        <v>652</v>
      </c>
    </row>
    <row r="234" spans="1:22">
      <c r="A234" s="842" t="s">
        <v>647</v>
      </c>
      <c r="B234" s="842"/>
      <c r="C234" s="842"/>
      <c r="D234" s="842"/>
      <c r="E234" s="843"/>
      <c r="F234" s="844"/>
      <c r="G234" s="845">
        <f>SUM(G232:G233)</f>
        <v>142.68</v>
      </c>
      <c r="H234" s="846">
        <f>SUM(H232:H233)</f>
        <v>185</v>
      </c>
      <c r="I234" s="842"/>
      <c r="J234" s="1285">
        <f t="shared" si="4"/>
        <v>185</v>
      </c>
      <c r="K234" s="842"/>
      <c r="L234" s="842"/>
      <c r="M234" s="842"/>
      <c r="N234" s="842"/>
      <c r="O234" s="842"/>
      <c r="P234" s="842"/>
      <c r="Q234" s="842"/>
      <c r="R234" s="842"/>
      <c r="S234" s="829"/>
      <c r="T234" s="829"/>
      <c r="U234" s="829"/>
      <c r="V234" s="829"/>
    </row>
    <row r="235" spans="1:22" outlineLevel="1">
      <c r="A235" s="847" t="s">
        <v>288</v>
      </c>
      <c r="B235" s="829" t="s">
        <v>4101</v>
      </c>
      <c r="C235" s="839">
        <v>43361</v>
      </c>
      <c r="D235" s="829" t="s">
        <v>4141</v>
      </c>
      <c r="E235" s="830" t="s">
        <v>4190</v>
      </c>
      <c r="F235" s="831">
        <v>73236</v>
      </c>
      <c r="G235" s="832">
        <v>115.69</v>
      </c>
      <c r="H235" s="829">
        <v>150</v>
      </c>
      <c r="I235" s="829" t="s">
        <v>322</v>
      </c>
      <c r="J235" s="1284">
        <f t="shared" si="4"/>
        <v>150</v>
      </c>
      <c r="K235" s="840" t="s">
        <v>835</v>
      </c>
      <c r="L235" s="841" t="s">
        <v>661</v>
      </c>
      <c r="M235" s="841" t="s">
        <v>352</v>
      </c>
      <c r="N235" s="841"/>
      <c r="O235" s="841"/>
      <c r="P235" s="841" t="s">
        <v>5</v>
      </c>
      <c r="Q235" s="841" t="s">
        <v>323</v>
      </c>
      <c r="R235" s="840" t="s">
        <v>652</v>
      </c>
      <c r="S235" s="829"/>
      <c r="T235" s="829" t="s">
        <v>5</v>
      </c>
      <c r="U235" s="829" t="s">
        <v>323</v>
      </c>
      <c r="V235" s="847" t="s">
        <v>652</v>
      </c>
    </row>
    <row r="236" spans="1:22">
      <c r="A236" s="842" t="s">
        <v>647</v>
      </c>
      <c r="B236" s="842"/>
      <c r="C236" s="842"/>
      <c r="D236" s="842"/>
      <c r="E236" s="843"/>
      <c r="F236" s="844"/>
      <c r="G236" s="845">
        <f>SUM(G235:G235)</f>
        <v>115.69</v>
      </c>
      <c r="H236" s="846">
        <f>SUM(H235:H235)</f>
        <v>150</v>
      </c>
      <c r="I236" s="842"/>
      <c r="J236" s="1285">
        <f>SUM(J235:J235)</f>
        <v>150</v>
      </c>
      <c r="K236" s="842"/>
      <c r="L236" s="842"/>
      <c r="M236" s="842"/>
      <c r="N236" s="842"/>
      <c r="O236" s="842"/>
      <c r="P236" s="842"/>
      <c r="Q236" s="842"/>
      <c r="R236" s="842"/>
      <c r="S236" s="829"/>
      <c r="T236" s="829"/>
      <c r="U236" s="829"/>
      <c r="V236" s="829"/>
    </row>
    <row r="237" spans="1:22" outlineLevel="1">
      <c r="A237" s="847" t="s">
        <v>292</v>
      </c>
      <c r="B237" s="829" t="s">
        <v>4101</v>
      </c>
      <c r="C237" s="839">
        <v>43373</v>
      </c>
      <c r="D237" s="829" t="s">
        <v>4191</v>
      </c>
      <c r="E237" s="830" t="s">
        <v>2660</v>
      </c>
      <c r="F237" s="831">
        <v>73207</v>
      </c>
      <c r="G237" s="832">
        <v>-156.01</v>
      </c>
      <c r="H237" s="829">
        <v>-156.01</v>
      </c>
      <c r="I237" s="829" t="s">
        <v>60</v>
      </c>
      <c r="J237" s="1284">
        <v>-202.28</v>
      </c>
      <c r="K237" s="840" t="s">
        <v>2661</v>
      </c>
      <c r="L237" s="841" t="s">
        <v>645</v>
      </c>
      <c r="M237" s="841" t="s">
        <v>352</v>
      </c>
      <c r="N237" s="841" t="s">
        <v>1390</v>
      </c>
      <c r="O237" s="841"/>
      <c r="P237" s="841" t="s">
        <v>5</v>
      </c>
      <c r="Q237" s="841" t="s">
        <v>323</v>
      </c>
      <c r="R237" s="840" t="s">
        <v>652</v>
      </c>
      <c r="S237" s="829"/>
      <c r="T237" s="829" t="s">
        <v>5</v>
      </c>
      <c r="U237" s="829" t="s">
        <v>323</v>
      </c>
      <c r="V237" s="847" t="s">
        <v>652</v>
      </c>
    </row>
    <row r="238" spans="1:22" outlineLevel="1">
      <c r="A238" s="847" t="s">
        <v>292</v>
      </c>
      <c r="B238" s="829" t="s">
        <v>4101</v>
      </c>
      <c r="C238" s="839">
        <v>43371</v>
      </c>
      <c r="D238" s="829" t="s">
        <v>4129</v>
      </c>
      <c r="E238" s="830" t="s">
        <v>4192</v>
      </c>
      <c r="F238" s="831">
        <v>73235</v>
      </c>
      <c r="G238" s="832">
        <v>11.78</v>
      </c>
      <c r="H238" s="829">
        <v>24737.8</v>
      </c>
      <c r="I238" s="829" t="s">
        <v>1680</v>
      </c>
      <c r="J238" s="1284">
        <v>15.27</v>
      </c>
      <c r="K238" s="840" t="s">
        <v>680</v>
      </c>
      <c r="L238" s="841" t="s">
        <v>917</v>
      </c>
      <c r="M238" s="841" t="s">
        <v>352</v>
      </c>
      <c r="N238" s="841" t="s">
        <v>3922</v>
      </c>
      <c r="O238" s="841"/>
      <c r="P238" s="841" t="s">
        <v>5</v>
      </c>
      <c r="Q238" s="841" t="s">
        <v>323</v>
      </c>
      <c r="R238" s="840" t="s">
        <v>652</v>
      </c>
      <c r="S238" s="829"/>
      <c r="T238" s="829" t="s">
        <v>5</v>
      </c>
      <c r="U238" s="829" t="s">
        <v>323</v>
      </c>
      <c r="V238" s="847" t="s">
        <v>652</v>
      </c>
    </row>
    <row r="239" spans="1:22">
      <c r="A239" s="842" t="s">
        <v>647</v>
      </c>
      <c r="B239" s="842"/>
      <c r="C239" s="842"/>
      <c r="D239" s="842"/>
      <c r="E239" s="843"/>
      <c r="F239" s="844"/>
      <c r="G239" s="845">
        <f>SUM(G237:G238)</f>
        <v>-144.22999999999999</v>
      </c>
      <c r="H239" s="846">
        <f>SUM(H237:H238)</f>
        <v>24581.79</v>
      </c>
      <c r="I239" s="842"/>
      <c r="J239" s="1285">
        <f>SUM(J237:J238)</f>
        <v>-187.01</v>
      </c>
      <c r="K239" s="842"/>
      <c r="L239" s="842"/>
      <c r="M239" s="842"/>
      <c r="N239" s="842"/>
      <c r="O239" s="842"/>
      <c r="P239" s="842"/>
      <c r="Q239" s="842"/>
      <c r="R239" s="842"/>
      <c r="S239" s="829"/>
      <c r="T239" s="829"/>
      <c r="U239" s="829"/>
      <c r="V239" s="829"/>
    </row>
    <row r="240" spans="1:22" outlineLevel="1">
      <c r="A240" s="847" t="s">
        <v>293</v>
      </c>
      <c r="B240" s="829" t="s">
        <v>4101</v>
      </c>
      <c r="C240" s="839">
        <v>43332</v>
      </c>
      <c r="D240" s="829" t="s">
        <v>4125</v>
      </c>
      <c r="E240" s="830" t="s">
        <v>3921</v>
      </c>
      <c r="F240" s="831">
        <v>73336</v>
      </c>
      <c r="G240" s="832">
        <v>11.93</v>
      </c>
      <c r="H240" s="829">
        <v>15.65</v>
      </c>
      <c r="I240" s="829" t="s">
        <v>322</v>
      </c>
      <c r="J240" s="1284">
        <f>H240</f>
        <v>15.65</v>
      </c>
      <c r="K240" s="840" t="s">
        <v>680</v>
      </c>
      <c r="L240" s="841" t="s">
        <v>661</v>
      </c>
      <c r="M240" s="841" t="s">
        <v>352</v>
      </c>
      <c r="N240" s="841" t="s">
        <v>3922</v>
      </c>
      <c r="O240" s="841"/>
      <c r="P240" s="841" t="s">
        <v>5</v>
      </c>
      <c r="Q240" s="841" t="s">
        <v>323</v>
      </c>
      <c r="R240" s="840" t="s">
        <v>652</v>
      </c>
      <c r="S240" s="829"/>
      <c r="T240" s="829" t="s">
        <v>5</v>
      </c>
      <c r="U240" s="829" t="s">
        <v>323</v>
      </c>
      <c r="V240" s="847" t="s">
        <v>652</v>
      </c>
    </row>
    <row r="241" spans="1:22" outlineLevel="1">
      <c r="A241" s="847" t="s">
        <v>293</v>
      </c>
      <c r="B241" s="829" t="s">
        <v>4101</v>
      </c>
      <c r="C241" s="839">
        <v>43332</v>
      </c>
      <c r="D241" s="829" t="s">
        <v>4125</v>
      </c>
      <c r="E241" s="830" t="s">
        <v>3921</v>
      </c>
      <c r="F241" s="831">
        <v>73336</v>
      </c>
      <c r="G241" s="832">
        <v>7.85</v>
      </c>
      <c r="H241" s="829">
        <v>10.3</v>
      </c>
      <c r="I241" s="829" t="s">
        <v>322</v>
      </c>
      <c r="J241" s="1284">
        <f>H241</f>
        <v>10.3</v>
      </c>
      <c r="K241" s="840" t="s">
        <v>680</v>
      </c>
      <c r="L241" s="841" t="s">
        <v>661</v>
      </c>
      <c r="M241" s="841" t="s">
        <v>352</v>
      </c>
      <c r="N241" s="841" t="s">
        <v>3922</v>
      </c>
      <c r="O241" s="841"/>
      <c r="P241" s="841" t="s">
        <v>5</v>
      </c>
      <c r="Q241" s="841" t="s">
        <v>323</v>
      </c>
      <c r="R241" s="840" t="s">
        <v>652</v>
      </c>
      <c r="S241" s="829"/>
      <c r="T241" s="829" t="s">
        <v>5</v>
      </c>
      <c r="U241" s="829" t="s">
        <v>323</v>
      </c>
      <c r="V241" s="847" t="s">
        <v>652</v>
      </c>
    </row>
    <row r="242" spans="1:22" outlineLevel="1">
      <c r="A242" s="847" t="s">
        <v>293</v>
      </c>
      <c r="B242" s="829" t="s">
        <v>4101</v>
      </c>
      <c r="C242" s="839">
        <v>43364</v>
      </c>
      <c r="D242" s="829" t="s">
        <v>4133</v>
      </c>
      <c r="E242" s="830" t="s">
        <v>4193</v>
      </c>
      <c r="F242" s="831">
        <v>73236</v>
      </c>
      <c r="G242" s="832">
        <v>23.14</v>
      </c>
      <c r="H242" s="829">
        <v>30</v>
      </c>
      <c r="I242" s="829" t="s">
        <v>322</v>
      </c>
      <c r="J242" s="1284">
        <f>H242</f>
        <v>30</v>
      </c>
      <c r="K242" s="840" t="s">
        <v>680</v>
      </c>
      <c r="L242" s="841" t="s">
        <v>661</v>
      </c>
      <c r="M242" s="841" t="s">
        <v>352</v>
      </c>
      <c r="N242" s="841" t="s">
        <v>4194</v>
      </c>
      <c r="O242" s="841"/>
      <c r="P242" s="841" t="s">
        <v>5</v>
      </c>
      <c r="Q242" s="841" t="s">
        <v>323</v>
      </c>
      <c r="R242" s="840" t="s">
        <v>652</v>
      </c>
      <c r="S242" s="829"/>
      <c r="T242" s="829" t="s">
        <v>5</v>
      </c>
      <c r="U242" s="829" t="s">
        <v>323</v>
      </c>
      <c r="V242" s="847" t="s">
        <v>652</v>
      </c>
    </row>
    <row r="243" spans="1:22" outlineLevel="1">
      <c r="A243" s="847" t="s">
        <v>293</v>
      </c>
      <c r="B243" s="829" t="s">
        <v>4101</v>
      </c>
      <c r="C243" s="839">
        <v>43367</v>
      </c>
      <c r="D243" s="829" t="s">
        <v>4133</v>
      </c>
      <c r="E243" s="830" t="s">
        <v>4195</v>
      </c>
      <c r="F243" s="831">
        <v>73236</v>
      </c>
      <c r="G243" s="832">
        <v>0.62</v>
      </c>
      <c r="H243" s="829">
        <v>0.8</v>
      </c>
      <c r="I243" s="829" t="s">
        <v>322</v>
      </c>
      <c r="J243" s="1284">
        <f>H243</f>
        <v>0.8</v>
      </c>
      <c r="K243" s="840" t="s">
        <v>883</v>
      </c>
      <c r="L243" s="841" t="s">
        <v>661</v>
      </c>
      <c r="M243" s="841" t="s">
        <v>352</v>
      </c>
      <c r="N243" s="841"/>
      <c r="O243" s="841"/>
      <c r="P243" s="841" t="s">
        <v>5</v>
      </c>
      <c r="Q243" s="841" t="s">
        <v>323</v>
      </c>
      <c r="R243" s="840" t="s">
        <v>652</v>
      </c>
      <c r="S243" s="829"/>
      <c r="T243" s="829" t="s">
        <v>5</v>
      </c>
      <c r="U243" s="829" t="s">
        <v>323</v>
      </c>
      <c r="V243" s="847" t="s">
        <v>652</v>
      </c>
    </row>
    <row r="244" spans="1:22">
      <c r="A244" s="842" t="s">
        <v>647</v>
      </c>
      <c r="B244" s="842"/>
      <c r="C244" s="842"/>
      <c r="D244" s="842"/>
      <c r="E244" s="843"/>
      <c r="F244" s="844"/>
      <c r="G244" s="845">
        <f>SUM(G240:G243)</f>
        <v>43.54</v>
      </c>
      <c r="H244" s="846">
        <f>SUM(H240:H243)</f>
        <v>56.75</v>
      </c>
      <c r="I244" s="842"/>
      <c r="J244" s="1285">
        <f>SUM(J240:J243)</f>
        <v>56.75</v>
      </c>
      <c r="K244" s="842"/>
      <c r="L244" s="842"/>
      <c r="M244" s="842"/>
      <c r="N244" s="842"/>
      <c r="O244" s="842"/>
      <c r="P244" s="842"/>
      <c r="Q244" s="842"/>
      <c r="R244" s="842"/>
      <c r="S244" s="829"/>
      <c r="T244" s="829"/>
      <c r="U244" s="829"/>
      <c r="V244" s="829"/>
    </row>
    <row r="245" spans="1:22" outlineLevel="1">
      <c r="A245" s="847" t="s">
        <v>294</v>
      </c>
      <c r="B245" s="829" t="s">
        <v>4101</v>
      </c>
      <c r="C245" s="839">
        <v>43347</v>
      </c>
      <c r="D245" s="829" t="s">
        <v>4187</v>
      </c>
      <c r="E245" s="830" t="s">
        <v>2990</v>
      </c>
      <c r="F245" s="831">
        <v>73236</v>
      </c>
      <c r="G245" s="832">
        <v>3.09</v>
      </c>
      <c r="H245" s="829">
        <v>4</v>
      </c>
      <c r="I245" s="829" t="s">
        <v>322</v>
      </c>
      <c r="J245" s="1284">
        <f t="shared" ref="J245:J265" si="5">H245</f>
        <v>4</v>
      </c>
      <c r="K245" s="840" t="s">
        <v>880</v>
      </c>
      <c r="L245" s="841" t="s">
        <v>661</v>
      </c>
      <c r="M245" s="841" t="s">
        <v>352</v>
      </c>
      <c r="N245" s="841"/>
      <c r="O245" s="841"/>
      <c r="P245" s="841" t="s">
        <v>5</v>
      </c>
      <c r="Q245" s="841" t="s">
        <v>323</v>
      </c>
      <c r="R245" s="840" t="s">
        <v>652</v>
      </c>
      <c r="S245" s="829"/>
      <c r="T245" s="829" t="s">
        <v>5</v>
      </c>
      <c r="U245" s="829" t="s">
        <v>323</v>
      </c>
      <c r="V245" s="847" t="s">
        <v>652</v>
      </c>
    </row>
    <row r="246" spans="1:22" outlineLevel="1">
      <c r="A246" s="847" t="s">
        <v>294</v>
      </c>
      <c r="B246" s="829" t="s">
        <v>4101</v>
      </c>
      <c r="C246" s="839">
        <v>43347</v>
      </c>
      <c r="D246" s="829" t="s">
        <v>4187</v>
      </c>
      <c r="E246" s="830" t="s">
        <v>4196</v>
      </c>
      <c r="F246" s="831">
        <v>73236</v>
      </c>
      <c r="G246" s="832">
        <v>4.47</v>
      </c>
      <c r="H246" s="829">
        <v>5.8</v>
      </c>
      <c r="I246" s="829" t="s">
        <v>322</v>
      </c>
      <c r="J246" s="1284">
        <f t="shared" si="5"/>
        <v>5.8</v>
      </c>
      <c r="K246" s="840" t="s">
        <v>880</v>
      </c>
      <c r="L246" s="841" t="s">
        <v>661</v>
      </c>
      <c r="M246" s="841" t="s">
        <v>352</v>
      </c>
      <c r="N246" s="841"/>
      <c r="O246" s="841"/>
      <c r="P246" s="841" t="s">
        <v>5</v>
      </c>
      <c r="Q246" s="841" t="s">
        <v>323</v>
      </c>
      <c r="R246" s="840" t="s">
        <v>652</v>
      </c>
      <c r="S246" s="829"/>
      <c r="T246" s="829" t="s">
        <v>5</v>
      </c>
      <c r="U246" s="829" t="s">
        <v>323</v>
      </c>
      <c r="V246" s="847" t="s">
        <v>652</v>
      </c>
    </row>
    <row r="247" spans="1:22" outlineLevel="1">
      <c r="A247" s="847" t="s">
        <v>294</v>
      </c>
      <c r="B247" s="829" t="s">
        <v>4101</v>
      </c>
      <c r="C247" s="839">
        <v>43353</v>
      </c>
      <c r="D247" s="829" t="s">
        <v>4197</v>
      </c>
      <c r="E247" s="830" t="s">
        <v>4198</v>
      </c>
      <c r="F247" s="831">
        <v>73236</v>
      </c>
      <c r="G247" s="832">
        <v>139.12</v>
      </c>
      <c r="H247" s="829">
        <v>180.38</v>
      </c>
      <c r="I247" s="829" t="s">
        <v>322</v>
      </c>
      <c r="J247" s="1284">
        <f t="shared" si="5"/>
        <v>180.38</v>
      </c>
      <c r="K247" s="840" t="s">
        <v>880</v>
      </c>
      <c r="L247" s="841" t="s">
        <v>661</v>
      </c>
      <c r="M247" s="841" t="s">
        <v>352</v>
      </c>
      <c r="N247" s="841"/>
      <c r="O247" s="841"/>
      <c r="P247" s="841" t="s">
        <v>5</v>
      </c>
      <c r="Q247" s="841" t="s">
        <v>323</v>
      </c>
      <c r="R247" s="840" t="s">
        <v>652</v>
      </c>
      <c r="S247" s="829"/>
      <c r="T247" s="829" t="s">
        <v>5</v>
      </c>
      <c r="U247" s="829" t="s">
        <v>323</v>
      </c>
      <c r="V247" s="847" t="s">
        <v>652</v>
      </c>
    </row>
    <row r="248" spans="1:22" outlineLevel="1">
      <c r="A248" s="847" t="s">
        <v>294</v>
      </c>
      <c r="B248" s="829" t="s">
        <v>4101</v>
      </c>
      <c r="C248" s="839">
        <v>43360</v>
      </c>
      <c r="D248" s="829" t="s">
        <v>4141</v>
      </c>
      <c r="E248" s="830" t="s">
        <v>4199</v>
      </c>
      <c r="F248" s="831">
        <v>73236</v>
      </c>
      <c r="G248" s="832">
        <v>93.72</v>
      </c>
      <c r="H248" s="829">
        <v>121.51</v>
      </c>
      <c r="I248" s="829" t="s">
        <v>322</v>
      </c>
      <c r="J248" s="1284">
        <f t="shared" si="5"/>
        <v>121.51</v>
      </c>
      <c r="K248" s="840" t="s">
        <v>880</v>
      </c>
      <c r="L248" s="841" t="s">
        <v>661</v>
      </c>
      <c r="M248" s="841" t="s">
        <v>352</v>
      </c>
      <c r="N248" s="841"/>
      <c r="O248" s="841"/>
      <c r="P248" s="841" t="s">
        <v>5</v>
      </c>
      <c r="Q248" s="841" t="s">
        <v>323</v>
      </c>
      <c r="R248" s="840" t="s">
        <v>652</v>
      </c>
      <c r="S248" s="829"/>
      <c r="T248" s="829" t="s">
        <v>5</v>
      </c>
      <c r="U248" s="829" t="s">
        <v>323</v>
      </c>
      <c r="V248" s="847" t="s">
        <v>652</v>
      </c>
    </row>
    <row r="249" spans="1:22" outlineLevel="1">
      <c r="A249" s="847" t="s">
        <v>294</v>
      </c>
      <c r="B249" s="829" t="s">
        <v>4101</v>
      </c>
      <c r="C249" s="839">
        <v>43362</v>
      </c>
      <c r="D249" s="829" t="s">
        <v>4141</v>
      </c>
      <c r="E249" s="830" t="s">
        <v>4200</v>
      </c>
      <c r="F249" s="831">
        <v>73236</v>
      </c>
      <c r="G249" s="832">
        <v>23.38</v>
      </c>
      <c r="H249" s="829">
        <v>30.32</v>
      </c>
      <c r="I249" s="829" t="s">
        <v>322</v>
      </c>
      <c r="J249" s="1284">
        <f t="shared" si="5"/>
        <v>30.32</v>
      </c>
      <c r="K249" s="840" t="s">
        <v>891</v>
      </c>
      <c r="L249" s="841" t="s">
        <v>661</v>
      </c>
      <c r="M249" s="841" t="s">
        <v>352</v>
      </c>
      <c r="N249" s="841"/>
      <c r="O249" s="841"/>
      <c r="P249" s="841" t="s">
        <v>5</v>
      </c>
      <c r="Q249" s="841" t="s">
        <v>323</v>
      </c>
      <c r="R249" s="840" t="s">
        <v>652</v>
      </c>
      <c r="S249" s="829"/>
      <c r="T249" s="829" t="s">
        <v>5</v>
      </c>
      <c r="U249" s="829" t="s">
        <v>323</v>
      </c>
      <c r="V249" s="847" t="s">
        <v>652</v>
      </c>
    </row>
    <row r="250" spans="1:22" outlineLevel="1">
      <c r="A250" s="847" t="s">
        <v>294</v>
      </c>
      <c r="B250" s="829" t="s">
        <v>4101</v>
      </c>
      <c r="C250" s="839">
        <v>43353</v>
      </c>
      <c r="D250" s="829" t="s">
        <v>4187</v>
      </c>
      <c r="E250" s="830" t="s">
        <v>2070</v>
      </c>
      <c r="F250" s="831">
        <v>73236</v>
      </c>
      <c r="G250" s="832">
        <v>15.43</v>
      </c>
      <c r="H250" s="829">
        <v>20</v>
      </c>
      <c r="I250" s="829" t="s">
        <v>322</v>
      </c>
      <c r="J250" s="1284">
        <f t="shared" si="5"/>
        <v>20</v>
      </c>
      <c r="K250" s="840" t="s">
        <v>1219</v>
      </c>
      <c r="L250" s="841" t="s">
        <v>661</v>
      </c>
      <c r="M250" s="841" t="s">
        <v>352</v>
      </c>
      <c r="N250" s="841"/>
      <c r="O250" s="841"/>
      <c r="P250" s="841" t="s">
        <v>5</v>
      </c>
      <c r="Q250" s="841" t="s">
        <v>323</v>
      </c>
      <c r="R250" s="840" t="s">
        <v>652</v>
      </c>
      <c r="S250" s="829"/>
      <c r="T250" s="829" t="s">
        <v>5</v>
      </c>
      <c r="U250" s="829" t="s">
        <v>323</v>
      </c>
      <c r="V250" s="847" t="s">
        <v>652</v>
      </c>
    </row>
    <row r="251" spans="1:22" outlineLevel="1">
      <c r="A251" s="847" t="s">
        <v>294</v>
      </c>
      <c r="B251" s="829" t="s">
        <v>4101</v>
      </c>
      <c r="C251" s="839">
        <v>43371</v>
      </c>
      <c r="D251" s="829" t="s">
        <v>4118</v>
      </c>
      <c r="E251" s="830" t="s">
        <v>4201</v>
      </c>
      <c r="F251" s="831">
        <v>73236</v>
      </c>
      <c r="G251" s="832">
        <v>17.89</v>
      </c>
      <c r="H251" s="829">
        <v>23.2</v>
      </c>
      <c r="I251" s="829" t="s">
        <v>322</v>
      </c>
      <c r="J251" s="1284">
        <f t="shared" si="5"/>
        <v>23.2</v>
      </c>
      <c r="K251" s="840" t="s">
        <v>1219</v>
      </c>
      <c r="L251" s="841" t="s">
        <v>661</v>
      </c>
      <c r="M251" s="841" t="s">
        <v>352</v>
      </c>
      <c r="N251" s="841"/>
      <c r="O251" s="841"/>
      <c r="P251" s="841" t="s">
        <v>5</v>
      </c>
      <c r="Q251" s="841" t="s">
        <v>323</v>
      </c>
      <c r="R251" s="840" t="s">
        <v>652</v>
      </c>
      <c r="S251" s="829"/>
      <c r="T251" s="829" t="s">
        <v>5</v>
      </c>
      <c r="U251" s="829" t="s">
        <v>323</v>
      </c>
      <c r="V251" s="847" t="s">
        <v>652</v>
      </c>
    </row>
    <row r="252" spans="1:22" outlineLevel="1">
      <c r="A252" s="847" t="s">
        <v>294</v>
      </c>
      <c r="B252" s="829" t="s">
        <v>4101</v>
      </c>
      <c r="C252" s="839">
        <v>43347</v>
      </c>
      <c r="D252" s="829" t="s">
        <v>4187</v>
      </c>
      <c r="E252" s="830" t="s">
        <v>4202</v>
      </c>
      <c r="F252" s="831">
        <v>73236</v>
      </c>
      <c r="G252" s="832">
        <v>44.73</v>
      </c>
      <c r="H252" s="829">
        <v>58</v>
      </c>
      <c r="I252" s="829" t="s">
        <v>322</v>
      </c>
      <c r="J252" s="1284">
        <f t="shared" si="5"/>
        <v>58</v>
      </c>
      <c r="K252" s="840" t="s">
        <v>1280</v>
      </c>
      <c r="L252" s="841" t="s">
        <v>661</v>
      </c>
      <c r="M252" s="841" t="s">
        <v>352</v>
      </c>
      <c r="N252" s="841"/>
      <c r="O252" s="841"/>
      <c r="P252" s="841" t="s">
        <v>5</v>
      </c>
      <c r="Q252" s="841" t="s">
        <v>323</v>
      </c>
      <c r="R252" s="840" t="s">
        <v>652</v>
      </c>
      <c r="S252" s="829"/>
      <c r="T252" s="829" t="s">
        <v>5</v>
      </c>
      <c r="U252" s="829" t="s">
        <v>323</v>
      </c>
      <c r="V252" s="847" t="s">
        <v>652</v>
      </c>
    </row>
    <row r="253" spans="1:22" outlineLevel="1">
      <c r="A253" s="847" t="s">
        <v>294</v>
      </c>
      <c r="B253" s="829" t="s">
        <v>4101</v>
      </c>
      <c r="C253" s="839">
        <v>43354</v>
      </c>
      <c r="D253" s="829" t="s">
        <v>4141</v>
      </c>
      <c r="E253" s="830" t="s">
        <v>4203</v>
      </c>
      <c r="F253" s="831">
        <v>73236</v>
      </c>
      <c r="G253" s="832">
        <v>26.99</v>
      </c>
      <c r="H253" s="829">
        <v>35</v>
      </c>
      <c r="I253" s="829" t="s">
        <v>322</v>
      </c>
      <c r="J253" s="1284">
        <f t="shared" si="5"/>
        <v>35</v>
      </c>
      <c r="K253" s="840" t="s">
        <v>893</v>
      </c>
      <c r="L253" s="841" t="s">
        <v>661</v>
      </c>
      <c r="M253" s="841" t="s">
        <v>352</v>
      </c>
      <c r="N253" s="841"/>
      <c r="O253" s="841"/>
      <c r="P253" s="841" t="s">
        <v>5</v>
      </c>
      <c r="Q253" s="841" t="s">
        <v>323</v>
      </c>
      <c r="R253" s="840" t="s">
        <v>652</v>
      </c>
      <c r="S253" s="829"/>
      <c r="T253" s="829" t="s">
        <v>5</v>
      </c>
      <c r="U253" s="829" t="s">
        <v>323</v>
      </c>
      <c r="V253" s="847" t="s">
        <v>652</v>
      </c>
    </row>
    <row r="254" spans="1:22">
      <c r="A254" s="842" t="s">
        <v>647</v>
      </c>
      <c r="B254" s="842"/>
      <c r="C254" s="842"/>
      <c r="D254" s="842"/>
      <c r="E254" s="843"/>
      <c r="F254" s="844"/>
      <c r="G254" s="845">
        <f>SUM(G245:G253)</f>
        <v>368.82000000000005</v>
      </c>
      <c r="H254" s="846">
        <f>SUM(H245:H253)</f>
        <v>478.21</v>
      </c>
      <c r="I254" s="842"/>
      <c r="J254" s="1285">
        <f t="shared" si="5"/>
        <v>478.21</v>
      </c>
      <c r="K254" s="842"/>
      <c r="L254" s="842"/>
      <c r="M254" s="842"/>
      <c r="N254" s="842"/>
      <c r="O254" s="842"/>
      <c r="P254" s="842"/>
      <c r="Q254" s="842"/>
      <c r="R254" s="842"/>
      <c r="S254" s="829"/>
      <c r="T254" s="829"/>
      <c r="U254" s="829"/>
      <c r="V254" s="829"/>
    </row>
    <row r="255" spans="1:22" outlineLevel="1">
      <c r="A255" s="847" t="s">
        <v>295</v>
      </c>
      <c r="B255" s="829" t="s">
        <v>4101</v>
      </c>
      <c r="C255" s="839">
        <v>43353</v>
      </c>
      <c r="D255" s="829" t="s">
        <v>4187</v>
      </c>
      <c r="E255" s="830" t="s">
        <v>4204</v>
      </c>
      <c r="F255" s="831">
        <v>73236</v>
      </c>
      <c r="G255" s="832">
        <v>3.09</v>
      </c>
      <c r="H255" s="829">
        <v>4</v>
      </c>
      <c r="I255" s="829" t="s">
        <v>322</v>
      </c>
      <c r="J255" s="1284">
        <f t="shared" si="5"/>
        <v>4</v>
      </c>
      <c r="K255" s="840" t="s">
        <v>1596</v>
      </c>
      <c r="L255" s="841" t="s">
        <v>661</v>
      </c>
      <c r="M255" s="841" t="s">
        <v>352</v>
      </c>
      <c r="N255" s="841"/>
      <c r="O255" s="841"/>
      <c r="P255" s="841" t="s">
        <v>5</v>
      </c>
      <c r="Q255" s="841" t="s">
        <v>323</v>
      </c>
      <c r="R255" s="840" t="s">
        <v>652</v>
      </c>
      <c r="S255" s="829"/>
      <c r="T255" s="829" t="s">
        <v>5</v>
      </c>
      <c r="U255" s="829" t="s">
        <v>323</v>
      </c>
      <c r="V255" s="847" t="s">
        <v>652</v>
      </c>
    </row>
    <row r="256" spans="1:22" outlineLevel="1">
      <c r="A256" s="847" t="s">
        <v>295</v>
      </c>
      <c r="B256" s="829" t="s">
        <v>4101</v>
      </c>
      <c r="C256" s="839">
        <v>43353</v>
      </c>
      <c r="D256" s="829" t="s">
        <v>4187</v>
      </c>
      <c r="E256" s="830" t="s">
        <v>4205</v>
      </c>
      <c r="F256" s="831">
        <v>73236</v>
      </c>
      <c r="G256" s="832">
        <v>23.14</v>
      </c>
      <c r="H256" s="829">
        <v>30</v>
      </c>
      <c r="I256" s="829" t="s">
        <v>322</v>
      </c>
      <c r="J256" s="1284">
        <f t="shared" si="5"/>
        <v>30</v>
      </c>
      <c r="K256" s="840" t="s">
        <v>901</v>
      </c>
      <c r="L256" s="841" t="s">
        <v>661</v>
      </c>
      <c r="M256" s="841" t="s">
        <v>352</v>
      </c>
      <c r="N256" s="841"/>
      <c r="O256" s="841"/>
      <c r="P256" s="841" t="s">
        <v>5</v>
      </c>
      <c r="Q256" s="841" t="s">
        <v>323</v>
      </c>
      <c r="R256" s="840" t="s">
        <v>652</v>
      </c>
      <c r="S256" s="829"/>
      <c r="T256" s="829" t="s">
        <v>5</v>
      </c>
      <c r="U256" s="829" t="s">
        <v>323</v>
      </c>
      <c r="V256" s="847" t="s">
        <v>652</v>
      </c>
    </row>
    <row r="257" spans="1:22" outlineLevel="1">
      <c r="A257" s="847" t="s">
        <v>295</v>
      </c>
      <c r="B257" s="829" t="s">
        <v>4101</v>
      </c>
      <c r="C257" s="839">
        <v>43371</v>
      </c>
      <c r="D257" s="829" t="s">
        <v>4118</v>
      </c>
      <c r="E257" s="830" t="s">
        <v>4206</v>
      </c>
      <c r="F257" s="831">
        <v>73236</v>
      </c>
      <c r="G257" s="832">
        <v>14.58</v>
      </c>
      <c r="H257" s="829">
        <v>18.899999999999999</v>
      </c>
      <c r="I257" s="829" t="s">
        <v>322</v>
      </c>
      <c r="J257" s="1284">
        <f t="shared" si="5"/>
        <v>18.899999999999999</v>
      </c>
      <c r="K257" s="840" t="s">
        <v>901</v>
      </c>
      <c r="L257" s="841" t="s">
        <v>661</v>
      </c>
      <c r="M257" s="841" t="s">
        <v>352</v>
      </c>
      <c r="N257" s="841"/>
      <c r="O257" s="841"/>
      <c r="P257" s="841" t="s">
        <v>5</v>
      </c>
      <c r="Q257" s="841" t="s">
        <v>323</v>
      </c>
      <c r="R257" s="840" t="s">
        <v>652</v>
      </c>
      <c r="S257" s="829"/>
      <c r="T257" s="829" t="s">
        <v>5</v>
      </c>
      <c r="U257" s="829" t="s">
        <v>323</v>
      </c>
      <c r="V257" s="847" t="s">
        <v>652</v>
      </c>
    </row>
    <row r="258" spans="1:22">
      <c r="A258" s="842" t="s">
        <v>647</v>
      </c>
      <c r="B258" s="842"/>
      <c r="C258" s="842"/>
      <c r="D258" s="842"/>
      <c r="E258" s="843"/>
      <c r="F258" s="844"/>
      <c r="G258" s="845">
        <f>SUM(G255:G257)</f>
        <v>40.81</v>
      </c>
      <c r="H258" s="846">
        <f>SUM(H255:H257)</f>
        <v>52.9</v>
      </c>
      <c r="I258" s="842"/>
      <c r="J258" s="1285">
        <f t="shared" si="5"/>
        <v>52.9</v>
      </c>
      <c r="K258" s="842"/>
      <c r="L258" s="842"/>
      <c r="M258" s="842"/>
      <c r="N258" s="842"/>
      <c r="O258" s="842"/>
      <c r="P258" s="842"/>
      <c r="Q258" s="842"/>
      <c r="R258" s="842"/>
      <c r="S258" s="829"/>
      <c r="T258" s="829"/>
      <c r="U258" s="829"/>
      <c r="V258" s="829"/>
    </row>
    <row r="259" spans="1:22" outlineLevel="1">
      <c r="A259" s="847" t="s">
        <v>330</v>
      </c>
      <c r="B259" s="829" t="s">
        <v>4101</v>
      </c>
      <c r="C259" s="839">
        <v>43363</v>
      </c>
      <c r="D259" s="829" t="s">
        <v>4133</v>
      </c>
      <c r="E259" s="830" t="s">
        <v>4207</v>
      </c>
      <c r="F259" s="831">
        <v>73236</v>
      </c>
      <c r="G259" s="832">
        <v>37.58</v>
      </c>
      <c r="H259" s="829">
        <v>48.72</v>
      </c>
      <c r="I259" s="829" t="s">
        <v>322</v>
      </c>
      <c r="J259" s="1284">
        <f t="shared" si="5"/>
        <v>48.72</v>
      </c>
      <c r="K259" s="840" t="s">
        <v>895</v>
      </c>
      <c r="L259" s="841" t="s">
        <v>661</v>
      </c>
      <c r="M259" s="841" t="s">
        <v>352</v>
      </c>
      <c r="N259" s="841"/>
      <c r="O259" s="841"/>
      <c r="P259" s="841" t="s">
        <v>5</v>
      </c>
      <c r="Q259" s="841" t="s">
        <v>323</v>
      </c>
      <c r="R259" s="840" t="s">
        <v>652</v>
      </c>
      <c r="S259" s="829"/>
      <c r="T259" s="829" t="s">
        <v>5</v>
      </c>
      <c r="U259" s="829" t="s">
        <v>323</v>
      </c>
      <c r="V259" s="847" t="s">
        <v>652</v>
      </c>
    </row>
    <row r="260" spans="1:22" outlineLevel="1">
      <c r="A260" s="847" t="s">
        <v>330</v>
      </c>
      <c r="B260" s="829" t="s">
        <v>4101</v>
      </c>
      <c r="C260" s="839">
        <v>43368</v>
      </c>
      <c r="D260" s="829" t="s">
        <v>4118</v>
      </c>
      <c r="E260" s="830" t="s">
        <v>4208</v>
      </c>
      <c r="F260" s="831">
        <v>73236</v>
      </c>
      <c r="G260" s="832">
        <v>72.47</v>
      </c>
      <c r="H260" s="829">
        <v>93.96</v>
      </c>
      <c r="I260" s="829" t="s">
        <v>322</v>
      </c>
      <c r="J260" s="1284">
        <f t="shared" si="5"/>
        <v>93.96</v>
      </c>
      <c r="K260" s="840" t="s">
        <v>895</v>
      </c>
      <c r="L260" s="841" t="s">
        <v>661</v>
      </c>
      <c r="M260" s="841" t="s">
        <v>352</v>
      </c>
      <c r="N260" s="841"/>
      <c r="O260" s="841"/>
      <c r="P260" s="841" t="s">
        <v>5</v>
      </c>
      <c r="Q260" s="841" t="s">
        <v>323</v>
      </c>
      <c r="R260" s="840" t="s">
        <v>652</v>
      </c>
      <c r="S260" s="829"/>
      <c r="T260" s="829" t="s">
        <v>5</v>
      </c>
      <c r="U260" s="829" t="s">
        <v>323</v>
      </c>
      <c r="V260" s="847" t="s">
        <v>652</v>
      </c>
    </row>
    <row r="261" spans="1:22">
      <c r="A261" s="842" t="s">
        <v>647</v>
      </c>
      <c r="B261" s="842"/>
      <c r="C261" s="842"/>
      <c r="D261" s="842"/>
      <c r="E261" s="843"/>
      <c r="F261" s="844"/>
      <c r="G261" s="845">
        <f>SUM(G259:G260)</f>
        <v>110.05</v>
      </c>
      <c r="H261" s="846">
        <f>SUM(H259:H260)</f>
        <v>142.68</v>
      </c>
      <c r="I261" s="842"/>
      <c r="J261" s="1285">
        <f t="shared" si="5"/>
        <v>142.68</v>
      </c>
      <c r="K261" s="842"/>
      <c r="L261" s="842"/>
      <c r="M261" s="842"/>
      <c r="N261" s="842"/>
      <c r="O261" s="842"/>
      <c r="P261" s="842"/>
      <c r="Q261" s="842"/>
      <c r="R261" s="842"/>
      <c r="S261" s="829"/>
      <c r="T261" s="829"/>
      <c r="U261" s="829"/>
      <c r="V261" s="829"/>
    </row>
    <row r="262" spans="1:22" outlineLevel="1">
      <c r="A262" s="847" t="s">
        <v>297</v>
      </c>
      <c r="B262" s="829" t="s">
        <v>4101</v>
      </c>
      <c r="C262" s="839">
        <v>43368</v>
      </c>
      <c r="D262" s="829" t="s">
        <v>4209</v>
      </c>
      <c r="E262" s="830" t="s">
        <v>4210</v>
      </c>
      <c r="F262" s="831">
        <v>73232</v>
      </c>
      <c r="G262" s="832">
        <v>144.22</v>
      </c>
      <c r="H262" s="829">
        <v>187</v>
      </c>
      <c r="I262" s="829" t="s">
        <v>322</v>
      </c>
      <c r="J262" s="1284">
        <f t="shared" si="5"/>
        <v>187</v>
      </c>
      <c r="K262" s="840" t="s">
        <v>865</v>
      </c>
      <c r="L262" s="841" t="s">
        <v>665</v>
      </c>
      <c r="M262" s="841" t="s">
        <v>352</v>
      </c>
      <c r="N262" s="841" t="s">
        <v>2952</v>
      </c>
      <c r="O262" s="841"/>
      <c r="P262" s="841" t="s">
        <v>5</v>
      </c>
      <c r="Q262" s="841" t="s">
        <v>323</v>
      </c>
      <c r="R262" s="840" t="s">
        <v>652</v>
      </c>
      <c r="S262" s="829"/>
      <c r="T262" s="829" t="s">
        <v>5</v>
      </c>
      <c r="U262" s="829" t="s">
        <v>323</v>
      </c>
      <c r="V262" s="847" t="s">
        <v>652</v>
      </c>
    </row>
    <row r="263" spans="1:22">
      <c r="A263" s="842" t="s">
        <v>647</v>
      </c>
      <c r="B263" s="842"/>
      <c r="C263" s="842"/>
      <c r="D263" s="842"/>
      <c r="E263" s="843"/>
      <c r="F263" s="844"/>
      <c r="G263" s="845">
        <f>SUM(G262:G262)</f>
        <v>144.22</v>
      </c>
      <c r="H263" s="846">
        <f>SUM(H262:H262)</f>
        <v>187</v>
      </c>
      <c r="I263" s="842"/>
      <c r="J263" s="1285">
        <f t="shared" si="5"/>
        <v>187</v>
      </c>
      <c r="K263" s="842"/>
      <c r="L263" s="842"/>
      <c r="M263" s="842"/>
      <c r="N263" s="842"/>
      <c r="O263" s="842"/>
      <c r="P263" s="842"/>
      <c r="Q263" s="842"/>
      <c r="R263" s="842"/>
      <c r="S263" s="829"/>
      <c r="T263" s="829"/>
      <c r="U263" s="829"/>
      <c r="V263" s="829"/>
    </row>
    <row r="264" spans="1:22" outlineLevel="1">
      <c r="A264" s="847" t="s">
        <v>331</v>
      </c>
      <c r="B264" s="829" t="s">
        <v>4101</v>
      </c>
      <c r="C264" s="839">
        <v>43356</v>
      </c>
      <c r="D264" s="829" t="s">
        <v>4211</v>
      </c>
      <c r="E264" s="830" t="s">
        <v>4212</v>
      </c>
      <c r="F264" s="831">
        <v>73236</v>
      </c>
      <c r="G264" s="832">
        <v>96.41</v>
      </c>
      <c r="H264" s="829">
        <v>125</v>
      </c>
      <c r="I264" s="829" t="s">
        <v>322</v>
      </c>
      <c r="J264" s="1284">
        <f t="shared" si="5"/>
        <v>125</v>
      </c>
      <c r="K264" s="840" t="s">
        <v>756</v>
      </c>
      <c r="L264" s="841" t="s">
        <v>661</v>
      </c>
      <c r="M264" s="841" t="s">
        <v>352</v>
      </c>
      <c r="N264" s="841"/>
      <c r="O264" s="841"/>
      <c r="P264" s="841" t="s">
        <v>5</v>
      </c>
      <c r="Q264" s="841" t="s">
        <v>323</v>
      </c>
      <c r="R264" s="840" t="s">
        <v>652</v>
      </c>
      <c r="S264" s="829"/>
      <c r="T264" s="829" t="s">
        <v>5</v>
      </c>
      <c r="U264" s="829" t="s">
        <v>323</v>
      </c>
      <c r="V264" s="847" t="s">
        <v>652</v>
      </c>
    </row>
    <row r="265" spans="1:22">
      <c r="A265" s="842" t="s">
        <v>647</v>
      </c>
      <c r="B265" s="842"/>
      <c r="C265" s="842"/>
      <c r="D265" s="842"/>
      <c r="E265" s="843"/>
      <c r="F265" s="844"/>
      <c r="G265" s="845">
        <f>SUM(G264:G264)</f>
        <v>96.41</v>
      </c>
      <c r="H265" s="846">
        <f>SUM(H264:H264)</f>
        <v>125</v>
      </c>
      <c r="I265" s="842"/>
      <c r="J265" s="1285">
        <f t="shared" si="5"/>
        <v>125</v>
      </c>
      <c r="K265" s="842"/>
      <c r="L265" s="842"/>
      <c r="M265" s="842"/>
      <c r="N265" s="842"/>
      <c r="O265" s="842"/>
      <c r="P265" s="842"/>
      <c r="Q265" s="842"/>
      <c r="R265" s="842"/>
      <c r="S265" s="829"/>
      <c r="T265" s="829"/>
      <c r="U265" s="829"/>
      <c r="V265" s="829"/>
    </row>
    <row r="266" spans="1:22" outlineLevel="1">
      <c r="A266" s="847" t="s">
        <v>332</v>
      </c>
      <c r="B266" s="829" t="s">
        <v>4101</v>
      </c>
      <c r="C266" s="839">
        <v>43373</v>
      </c>
      <c r="D266" s="829" t="s">
        <v>4213</v>
      </c>
      <c r="E266" s="830" t="s">
        <v>4214</v>
      </c>
      <c r="F266" s="831">
        <v>73337</v>
      </c>
      <c r="G266" s="832">
        <v>10094.86</v>
      </c>
      <c r="H266" s="829">
        <v>10094.86</v>
      </c>
      <c r="I266" s="829" t="s">
        <v>60</v>
      </c>
      <c r="J266" s="1284">
        <v>13088.9</v>
      </c>
      <c r="K266" s="840" t="s">
        <v>922</v>
      </c>
      <c r="L266" s="841" t="s">
        <v>645</v>
      </c>
      <c r="M266" s="841" t="s">
        <v>352</v>
      </c>
      <c r="N266" s="841"/>
      <c r="O266" s="841"/>
      <c r="P266" s="841" t="s">
        <v>22</v>
      </c>
      <c r="Q266" s="841" t="s">
        <v>323</v>
      </c>
      <c r="R266" s="840" t="s">
        <v>652</v>
      </c>
      <c r="S266" s="829"/>
      <c r="T266" s="829" t="s">
        <v>22</v>
      </c>
      <c r="U266" s="829" t="s">
        <v>323</v>
      </c>
      <c r="V266" s="847" t="s">
        <v>652</v>
      </c>
    </row>
    <row r="267" spans="1:22">
      <c r="A267" s="842" t="s">
        <v>647</v>
      </c>
      <c r="B267" s="842"/>
      <c r="C267" s="842"/>
      <c r="D267" s="842"/>
      <c r="E267" s="843"/>
      <c r="F267" s="844"/>
      <c r="G267" s="845">
        <f>SUM(G266:G266)</f>
        <v>10094.86</v>
      </c>
      <c r="H267" s="846">
        <f>SUM(H266:H266)</f>
        <v>10094.86</v>
      </c>
      <c r="I267" s="842"/>
      <c r="J267" s="1285">
        <f>SUM(J266:J266)</f>
        <v>13088.9</v>
      </c>
      <c r="K267" s="842"/>
      <c r="L267" s="842"/>
      <c r="M267" s="842"/>
      <c r="N267" s="842"/>
      <c r="O267" s="842"/>
      <c r="P267" s="842"/>
      <c r="Q267" s="842"/>
      <c r="R267" s="842"/>
      <c r="S267" s="829"/>
      <c r="T267" s="829"/>
      <c r="U267" s="829"/>
      <c r="V267" s="829"/>
    </row>
    <row r="268" spans="1:22" outlineLevel="1">
      <c r="A268" s="847" t="s">
        <v>2184</v>
      </c>
      <c r="B268" s="829" t="s">
        <v>4101</v>
      </c>
      <c r="C268" s="839">
        <v>43373</v>
      </c>
      <c r="D268" s="829" t="s">
        <v>4165</v>
      </c>
      <c r="E268" s="830" t="s">
        <v>4165</v>
      </c>
      <c r="F268" s="831">
        <v>73264</v>
      </c>
      <c r="G268" s="832">
        <v>-40815.410000000003</v>
      </c>
      <c r="H268" s="829">
        <v>-38955.81</v>
      </c>
      <c r="I268" s="829" t="s">
        <v>322</v>
      </c>
      <c r="J268" s="1284">
        <f t="shared" ref="J268:J301" si="6">H268</f>
        <v>-38955.81</v>
      </c>
      <c r="K268" s="840" t="s">
        <v>1297</v>
      </c>
      <c r="L268" s="841" t="s">
        <v>661</v>
      </c>
      <c r="M268" s="841" t="s">
        <v>352</v>
      </c>
      <c r="N268" s="841"/>
      <c r="O268" s="841" t="s">
        <v>2247</v>
      </c>
      <c r="P268" s="841" t="s">
        <v>5</v>
      </c>
      <c r="Q268" s="841" t="s">
        <v>323</v>
      </c>
      <c r="R268" s="840" t="s">
        <v>652</v>
      </c>
      <c r="S268" s="829" t="s">
        <v>2247</v>
      </c>
      <c r="T268" s="829" t="s">
        <v>5</v>
      </c>
      <c r="U268" s="829" t="s">
        <v>323</v>
      </c>
      <c r="V268" s="847" t="s">
        <v>652</v>
      </c>
    </row>
    <row r="269" spans="1:22" outlineLevel="1">
      <c r="A269" s="847" t="s">
        <v>2184</v>
      </c>
      <c r="B269" s="829" t="s">
        <v>4101</v>
      </c>
      <c r="C269" s="839">
        <v>43373</v>
      </c>
      <c r="D269" s="829" t="s">
        <v>4165</v>
      </c>
      <c r="E269" s="830" t="s">
        <v>4165</v>
      </c>
      <c r="F269" s="831">
        <v>73252</v>
      </c>
      <c r="G269" s="832">
        <v>40815.410000000003</v>
      </c>
      <c r="H269" s="829">
        <v>38955.81</v>
      </c>
      <c r="I269" s="829" t="s">
        <v>322</v>
      </c>
      <c r="J269" s="1284">
        <f t="shared" si="6"/>
        <v>38955.81</v>
      </c>
      <c r="K269" s="840" t="s">
        <v>1297</v>
      </c>
      <c r="L269" s="841" t="s">
        <v>661</v>
      </c>
      <c r="M269" s="841" t="s">
        <v>352</v>
      </c>
      <c r="N269" s="841"/>
      <c r="O269" s="841" t="s">
        <v>2247</v>
      </c>
      <c r="P269" s="841" t="s">
        <v>5</v>
      </c>
      <c r="Q269" s="841" t="s">
        <v>323</v>
      </c>
      <c r="R269" s="840" t="s">
        <v>652</v>
      </c>
      <c r="S269" s="829" t="s">
        <v>2247</v>
      </c>
      <c r="T269" s="829" t="s">
        <v>5</v>
      </c>
      <c r="U269" s="829" t="s">
        <v>323</v>
      </c>
      <c r="V269" s="847" t="s">
        <v>652</v>
      </c>
    </row>
    <row r="270" spans="1:22" outlineLevel="1">
      <c r="A270" s="847" t="s">
        <v>2184</v>
      </c>
      <c r="B270" s="829" t="s">
        <v>3917</v>
      </c>
      <c r="C270" s="839">
        <v>43343</v>
      </c>
      <c r="D270" s="847" t="s">
        <v>4092</v>
      </c>
      <c r="E270" s="1280" t="s">
        <v>4098</v>
      </c>
      <c r="F270" s="831">
        <v>72948</v>
      </c>
      <c r="G270" s="832">
        <v>-29844.761731999999</v>
      </c>
      <c r="H270" s="832">
        <v>-39145.805</v>
      </c>
      <c r="I270" s="829" t="s">
        <v>322</v>
      </c>
      <c r="J270" s="1265">
        <f>H270</f>
        <v>-39145.805</v>
      </c>
      <c r="K270" s="840" t="s">
        <v>1290</v>
      </c>
      <c r="L270" s="841" t="s">
        <v>661</v>
      </c>
      <c r="M270" s="841" t="s">
        <v>352</v>
      </c>
      <c r="N270" s="841"/>
      <c r="O270" s="841"/>
      <c r="P270" s="841" t="s">
        <v>22</v>
      </c>
      <c r="Q270" s="841" t="s">
        <v>323</v>
      </c>
      <c r="R270" s="840" t="s">
        <v>652</v>
      </c>
      <c r="S270" s="829"/>
      <c r="T270" s="829" t="s">
        <v>22</v>
      </c>
      <c r="U270" s="829" t="s">
        <v>323</v>
      </c>
      <c r="V270" s="847" t="s">
        <v>652</v>
      </c>
    </row>
    <row r="271" spans="1:22" outlineLevel="1">
      <c r="A271" s="847" t="s">
        <v>2184</v>
      </c>
      <c r="B271" s="829" t="s">
        <v>4101</v>
      </c>
      <c r="C271" s="839">
        <v>43373</v>
      </c>
      <c r="D271" s="829" t="s">
        <v>4165</v>
      </c>
      <c r="E271" s="830" t="s">
        <v>4165</v>
      </c>
      <c r="F271" s="831">
        <v>73253</v>
      </c>
      <c r="G271" s="832">
        <v>29696.74</v>
      </c>
      <c r="H271" s="829">
        <v>38955.81</v>
      </c>
      <c r="I271" s="829" t="s">
        <v>322</v>
      </c>
      <c r="J271" s="1284">
        <f t="shared" si="6"/>
        <v>38955.81</v>
      </c>
      <c r="K271" s="840" t="s">
        <v>1297</v>
      </c>
      <c r="L271" s="841" t="s">
        <v>661</v>
      </c>
      <c r="M271" s="841" t="s">
        <v>352</v>
      </c>
      <c r="N271" s="841"/>
      <c r="O271" s="841" t="s">
        <v>2247</v>
      </c>
      <c r="P271" s="841" t="s">
        <v>5</v>
      </c>
      <c r="Q271" s="841" t="s">
        <v>323</v>
      </c>
      <c r="R271" s="840" t="s">
        <v>652</v>
      </c>
      <c r="S271" s="829" t="s">
        <v>2247</v>
      </c>
      <c r="T271" s="829" t="s">
        <v>5</v>
      </c>
      <c r="U271" s="829" t="s">
        <v>323</v>
      </c>
      <c r="V271" s="847" t="s">
        <v>652</v>
      </c>
    </row>
    <row r="272" spans="1:22">
      <c r="A272" s="842" t="s">
        <v>647</v>
      </c>
      <c r="B272" s="842"/>
      <c r="C272" s="842"/>
      <c r="D272" s="842"/>
      <c r="E272" s="843"/>
      <c r="F272" s="844"/>
      <c r="G272" s="845">
        <f>SUM(G268:G271)</f>
        <v>-148.02173199999743</v>
      </c>
      <c r="H272" s="846">
        <f>SUM(H268:H271)</f>
        <v>-189.99500000000262</v>
      </c>
      <c r="I272" s="842"/>
      <c r="J272" s="1285">
        <f t="shared" si="6"/>
        <v>-189.99500000000262</v>
      </c>
      <c r="K272" s="842"/>
      <c r="L272" s="842"/>
      <c r="M272" s="842"/>
      <c r="N272" s="842"/>
      <c r="O272" s="842"/>
      <c r="P272" s="842"/>
      <c r="Q272" s="842"/>
      <c r="R272" s="842"/>
      <c r="S272" s="829"/>
      <c r="T272" s="829"/>
      <c r="U272" s="829"/>
      <c r="V272" s="829"/>
    </row>
    <row r="273" spans="1:22" outlineLevel="1">
      <c r="A273" s="847" t="s">
        <v>2186</v>
      </c>
      <c r="B273" s="829" t="s">
        <v>4101</v>
      </c>
      <c r="C273" s="839">
        <v>43373</v>
      </c>
      <c r="D273" s="829" t="s">
        <v>4116</v>
      </c>
      <c r="E273" s="830" t="s">
        <v>4117</v>
      </c>
      <c r="F273" s="831">
        <v>73271</v>
      </c>
      <c r="G273" s="832">
        <v>1154.6600000000001</v>
      </c>
      <c r="H273" s="829">
        <v>1524.9</v>
      </c>
      <c r="I273" s="829" t="s">
        <v>322</v>
      </c>
      <c r="J273" s="1284">
        <f t="shared" si="6"/>
        <v>1524.9</v>
      </c>
      <c r="K273" s="840" t="s">
        <v>1297</v>
      </c>
      <c r="L273" s="841" t="s">
        <v>661</v>
      </c>
      <c r="M273" s="841" t="s">
        <v>352</v>
      </c>
      <c r="N273" s="841"/>
      <c r="O273" s="841" t="s">
        <v>2244</v>
      </c>
      <c r="P273" s="841" t="s">
        <v>5</v>
      </c>
      <c r="Q273" s="841" t="s">
        <v>323</v>
      </c>
      <c r="R273" s="840" t="s">
        <v>652</v>
      </c>
      <c r="S273" s="829" t="s">
        <v>2244</v>
      </c>
      <c r="T273" s="829" t="s">
        <v>5</v>
      </c>
      <c r="U273" s="829" t="s">
        <v>323</v>
      </c>
      <c r="V273" s="847" t="s">
        <v>652</v>
      </c>
    </row>
    <row r="274" spans="1:22">
      <c r="A274" s="842" t="s">
        <v>647</v>
      </c>
      <c r="B274" s="842"/>
      <c r="C274" s="842"/>
      <c r="D274" s="842"/>
      <c r="E274" s="843"/>
      <c r="F274" s="844"/>
      <c r="G274" s="845">
        <f>SUM(G273:G273)</f>
        <v>1154.6600000000001</v>
      </c>
      <c r="H274" s="846">
        <f>SUM(H273:H273)</f>
        <v>1524.9</v>
      </c>
      <c r="I274" s="842"/>
      <c r="J274" s="1285">
        <f t="shared" si="6"/>
        <v>1524.9</v>
      </c>
      <c r="K274" s="842"/>
      <c r="L274" s="842"/>
      <c r="M274" s="842"/>
      <c r="N274" s="842"/>
      <c r="O274" s="842"/>
      <c r="P274" s="842"/>
      <c r="Q274" s="842"/>
      <c r="R274" s="842"/>
      <c r="S274" s="829"/>
      <c r="T274" s="829"/>
      <c r="U274" s="829"/>
      <c r="V274" s="829"/>
    </row>
    <row r="275" spans="1:22" outlineLevel="1">
      <c r="A275" s="847" t="s">
        <v>2198</v>
      </c>
      <c r="B275" s="829" t="s">
        <v>4101</v>
      </c>
      <c r="C275" s="839">
        <v>43373</v>
      </c>
      <c r="D275" s="829" t="s">
        <v>4095</v>
      </c>
      <c r="E275" s="830" t="s">
        <v>4131</v>
      </c>
      <c r="F275" s="831">
        <v>73272</v>
      </c>
      <c r="G275" s="832">
        <v>10212.23</v>
      </c>
      <c r="H275" s="829">
        <v>14045</v>
      </c>
      <c r="I275" s="829" t="s">
        <v>322</v>
      </c>
      <c r="J275" s="1284">
        <f t="shared" si="6"/>
        <v>14045</v>
      </c>
      <c r="K275" s="840" t="s">
        <v>1297</v>
      </c>
      <c r="L275" s="841" t="s">
        <v>661</v>
      </c>
      <c r="M275" s="841" t="s">
        <v>352</v>
      </c>
      <c r="N275" s="841"/>
      <c r="O275" s="841" t="s">
        <v>381</v>
      </c>
      <c r="P275" s="841" t="s">
        <v>5</v>
      </c>
      <c r="Q275" s="841" t="s">
        <v>323</v>
      </c>
      <c r="R275" s="840" t="s">
        <v>652</v>
      </c>
      <c r="S275" s="829" t="s">
        <v>381</v>
      </c>
      <c r="T275" s="829" t="s">
        <v>5</v>
      </c>
      <c r="U275" s="829" t="s">
        <v>323</v>
      </c>
      <c r="V275" s="847" t="s">
        <v>652</v>
      </c>
    </row>
    <row r="276" spans="1:22">
      <c r="A276" s="842" t="s">
        <v>647</v>
      </c>
      <c r="B276" s="842"/>
      <c r="C276" s="842"/>
      <c r="D276" s="842"/>
      <c r="E276" s="843"/>
      <c r="F276" s="844"/>
      <c r="G276" s="845">
        <f>SUM(G275:G275)</f>
        <v>10212.23</v>
      </c>
      <c r="H276" s="846">
        <f>SUM(H275:H275)</f>
        <v>14045</v>
      </c>
      <c r="I276" s="842"/>
      <c r="J276" s="1285">
        <f t="shared" si="6"/>
        <v>14045</v>
      </c>
      <c r="K276" s="842"/>
      <c r="L276" s="842"/>
      <c r="M276" s="842"/>
      <c r="N276" s="842"/>
      <c r="O276" s="842"/>
      <c r="P276" s="842"/>
      <c r="Q276" s="842"/>
      <c r="R276" s="842"/>
      <c r="S276" s="829"/>
      <c r="T276" s="829"/>
      <c r="U276" s="829"/>
      <c r="V276" s="829"/>
    </row>
    <row r="277" spans="1:22" outlineLevel="1">
      <c r="A277" s="847" t="s">
        <v>2168</v>
      </c>
      <c r="B277" s="829" t="s">
        <v>4101</v>
      </c>
      <c r="C277" s="839">
        <v>43373</v>
      </c>
      <c r="D277" s="829" t="s">
        <v>4165</v>
      </c>
      <c r="E277" s="830" t="s">
        <v>4165</v>
      </c>
      <c r="F277" s="831">
        <v>73264</v>
      </c>
      <c r="G277" s="832">
        <v>-40815.410000000003</v>
      </c>
      <c r="H277" s="829">
        <v>-8300</v>
      </c>
      <c r="I277" s="829" t="s">
        <v>322</v>
      </c>
      <c r="J277" s="1284">
        <f t="shared" si="6"/>
        <v>-8300</v>
      </c>
      <c r="K277" s="840" t="s">
        <v>1297</v>
      </c>
      <c r="L277" s="841" t="s">
        <v>661</v>
      </c>
      <c r="M277" s="841" t="s">
        <v>352</v>
      </c>
      <c r="N277" s="841"/>
      <c r="O277" s="841" t="s">
        <v>2247</v>
      </c>
      <c r="P277" s="841" t="s">
        <v>5</v>
      </c>
      <c r="Q277" s="841" t="s">
        <v>323</v>
      </c>
      <c r="R277" s="840" t="s">
        <v>652</v>
      </c>
      <c r="S277" s="829" t="s">
        <v>2247</v>
      </c>
      <c r="T277" s="829" t="s">
        <v>5</v>
      </c>
      <c r="U277" s="829" t="s">
        <v>323</v>
      </c>
      <c r="V277" s="847" t="s">
        <v>652</v>
      </c>
    </row>
    <row r="278" spans="1:22" outlineLevel="1">
      <c r="A278" s="847" t="s">
        <v>2168</v>
      </c>
      <c r="B278" s="829" t="s">
        <v>4101</v>
      </c>
      <c r="C278" s="839">
        <v>43373</v>
      </c>
      <c r="D278" s="829" t="s">
        <v>4165</v>
      </c>
      <c r="E278" s="830" t="s">
        <v>4165</v>
      </c>
      <c r="F278" s="831">
        <v>73253</v>
      </c>
      <c r="G278" s="832">
        <v>6327.25</v>
      </c>
      <c r="H278" s="829">
        <v>8300</v>
      </c>
      <c r="I278" s="829" t="s">
        <v>322</v>
      </c>
      <c r="J278" s="1284">
        <f t="shared" si="6"/>
        <v>8300</v>
      </c>
      <c r="K278" s="840" t="s">
        <v>1297</v>
      </c>
      <c r="L278" s="841" t="s">
        <v>661</v>
      </c>
      <c r="M278" s="841" t="s">
        <v>352</v>
      </c>
      <c r="N278" s="841"/>
      <c r="O278" s="841" t="s">
        <v>2247</v>
      </c>
      <c r="P278" s="841" t="s">
        <v>5</v>
      </c>
      <c r="Q278" s="841" t="s">
        <v>323</v>
      </c>
      <c r="R278" s="840" t="s">
        <v>652</v>
      </c>
      <c r="S278" s="829" t="s">
        <v>2247</v>
      </c>
      <c r="T278" s="829" t="s">
        <v>5</v>
      </c>
      <c r="U278" s="829" t="s">
        <v>323</v>
      </c>
      <c r="V278" s="847" t="s">
        <v>652</v>
      </c>
    </row>
    <row r="279" spans="1:22" outlineLevel="1">
      <c r="A279" s="847" t="s">
        <v>2168</v>
      </c>
      <c r="B279" s="829" t="s">
        <v>3917</v>
      </c>
      <c r="C279" s="839">
        <v>43325</v>
      </c>
      <c r="D279" s="847" t="s">
        <v>3931</v>
      </c>
      <c r="E279" s="830" t="s">
        <v>4096</v>
      </c>
      <c r="F279" s="831">
        <v>72886</v>
      </c>
      <c r="G279" s="832">
        <v>-6327.7124999999996</v>
      </c>
      <c r="H279" s="829">
        <v>-8300</v>
      </c>
      <c r="I279" s="829" t="s">
        <v>322</v>
      </c>
      <c r="J279" s="1265">
        <f t="shared" si="6"/>
        <v>-8300</v>
      </c>
      <c r="K279" s="840" t="s">
        <v>683</v>
      </c>
      <c r="L279" s="841" t="s">
        <v>661</v>
      </c>
      <c r="M279" s="841" t="s">
        <v>352</v>
      </c>
      <c r="N279" s="841"/>
      <c r="O279" s="841"/>
      <c r="P279" s="841" t="s">
        <v>5</v>
      </c>
      <c r="Q279" s="841" t="s">
        <v>323</v>
      </c>
      <c r="R279" s="840" t="s">
        <v>652</v>
      </c>
      <c r="S279" s="829"/>
      <c r="T279" s="829" t="s">
        <v>5</v>
      </c>
      <c r="U279" s="829" t="s">
        <v>323</v>
      </c>
      <c r="V279" s="847" t="s">
        <v>652</v>
      </c>
    </row>
    <row r="280" spans="1:22" outlineLevel="1">
      <c r="A280" s="847" t="s">
        <v>2168</v>
      </c>
      <c r="B280" s="829" t="s">
        <v>4101</v>
      </c>
      <c r="C280" s="839">
        <v>43373</v>
      </c>
      <c r="D280" s="829" t="s">
        <v>4165</v>
      </c>
      <c r="E280" s="830" t="s">
        <v>4165</v>
      </c>
      <c r="F280" s="831">
        <v>73252</v>
      </c>
      <c r="G280" s="832">
        <v>40815.410000000003</v>
      </c>
      <c r="H280" s="829">
        <v>8300</v>
      </c>
      <c r="I280" s="829" t="s">
        <v>322</v>
      </c>
      <c r="J280" s="1284">
        <f t="shared" si="6"/>
        <v>8300</v>
      </c>
      <c r="K280" s="840" t="s">
        <v>1297</v>
      </c>
      <c r="L280" s="841" t="s">
        <v>661</v>
      </c>
      <c r="M280" s="841" t="s">
        <v>352</v>
      </c>
      <c r="N280" s="841"/>
      <c r="O280" s="841" t="s">
        <v>2247</v>
      </c>
      <c r="P280" s="841" t="s">
        <v>5</v>
      </c>
      <c r="Q280" s="841" t="s">
        <v>323</v>
      </c>
      <c r="R280" s="840" t="s">
        <v>652</v>
      </c>
      <c r="S280" s="829" t="s">
        <v>2247</v>
      </c>
      <c r="T280" s="829" t="s">
        <v>5</v>
      </c>
      <c r="U280" s="829" t="s">
        <v>323</v>
      </c>
      <c r="V280" s="847" t="s">
        <v>652</v>
      </c>
    </row>
    <row r="281" spans="1:22">
      <c r="A281" s="842" t="s">
        <v>647</v>
      </c>
      <c r="B281" s="842"/>
      <c r="C281" s="842"/>
      <c r="D281" s="842"/>
      <c r="E281" s="843"/>
      <c r="F281" s="844"/>
      <c r="G281" s="845">
        <f>SUM(G277:G280)</f>
        <v>-0.46250000000145519</v>
      </c>
      <c r="H281" s="846">
        <f>SUM(H277:H280)</f>
        <v>0</v>
      </c>
      <c r="I281" s="842"/>
      <c r="J281" s="1285">
        <f t="shared" si="6"/>
        <v>0</v>
      </c>
      <c r="K281" s="842"/>
      <c r="L281" s="842"/>
      <c r="M281" s="842"/>
      <c r="N281" s="842"/>
      <c r="O281" s="842"/>
      <c r="P281" s="842"/>
      <c r="Q281" s="842"/>
      <c r="R281" s="842"/>
      <c r="S281" s="829"/>
      <c r="T281" s="829"/>
      <c r="U281" s="829"/>
      <c r="V281" s="829"/>
    </row>
    <row r="282" spans="1:22" outlineLevel="1">
      <c r="A282" s="847" t="s">
        <v>2159</v>
      </c>
      <c r="B282" s="829" t="s">
        <v>4101</v>
      </c>
      <c r="C282" s="839">
        <v>43315</v>
      </c>
      <c r="D282" s="829" t="s">
        <v>4127</v>
      </c>
      <c r="E282" s="830" t="s">
        <v>4002</v>
      </c>
      <c r="F282" s="831">
        <v>73336</v>
      </c>
      <c r="G282" s="832">
        <v>343.04</v>
      </c>
      <c r="H282" s="829">
        <v>450</v>
      </c>
      <c r="I282" s="829" t="s">
        <v>322</v>
      </c>
      <c r="J282" s="1284">
        <f t="shared" si="6"/>
        <v>450</v>
      </c>
      <c r="K282" s="840" t="s">
        <v>996</v>
      </c>
      <c r="L282" s="841" t="s">
        <v>661</v>
      </c>
      <c r="M282" s="841" t="s">
        <v>352</v>
      </c>
      <c r="N282" s="841"/>
      <c r="O282" s="841"/>
      <c r="P282" s="841" t="s">
        <v>5</v>
      </c>
      <c r="Q282" s="841" t="s">
        <v>323</v>
      </c>
      <c r="R282" s="840" t="s">
        <v>652</v>
      </c>
      <c r="S282" s="829"/>
      <c r="T282" s="829" t="s">
        <v>5</v>
      </c>
      <c r="U282" s="829" t="s">
        <v>323</v>
      </c>
      <c r="V282" s="847" t="s">
        <v>652</v>
      </c>
    </row>
    <row r="283" spans="1:22">
      <c r="A283" s="842" t="s">
        <v>647</v>
      </c>
      <c r="B283" s="842"/>
      <c r="C283" s="842"/>
      <c r="D283" s="842"/>
      <c r="E283" s="843"/>
      <c r="F283" s="844"/>
      <c r="G283" s="845">
        <f>SUM(G282:G282)</f>
        <v>343.04</v>
      </c>
      <c r="H283" s="846">
        <f>SUM(H282:H282)</f>
        <v>450</v>
      </c>
      <c r="I283" s="842"/>
      <c r="J283" s="1285">
        <f t="shared" si="6"/>
        <v>450</v>
      </c>
      <c r="K283" s="842"/>
      <c r="L283" s="842"/>
      <c r="M283" s="842"/>
      <c r="N283" s="842"/>
      <c r="O283" s="842"/>
      <c r="P283" s="842"/>
      <c r="Q283" s="842"/>
      <c r="R283" s="842"/>
      <c r="S283" s="829"/>
      <c r="T283" s="829"/>
      <c r="U283" s="829"/>
      <c r="V283" s="829"/>
    </row>
    <row r="284" spans="1:22" outlineLevel="1">
      <c r="A284" s="847" t="s">
        <v>2209</v>
      </c>
      <c r="B284" s="829" t="s">
        <v>4101</v>
      </c>
      <c r="C284" s="839">
        <v>43315</v>
      </c>
      <c r="D284" s="829" t="s">
        <v>4127</v>
      </c>
      <c r="E284" s="830" t="s">
        <v>4090</v>
      </c>
      <c r="F284" s="831">
        <v>73336</v>
      </c>
      <c r="G284" s="832">
        <v>-480.26</v>
      </c>
      <c r="H284" s="829">
        <v>-630</v>
      </c>
      <c r="I284" s="829" t="s">
        <v>322</v>
      </c>
      <c r="J284" s="1284">
        <f t="shared" si="6"/>
        <v>-630</v>
      </c>
      <c r="K284" s="840" t="s">
        <v>670</v>
      </c>
      <c r="L284" s="841" t="s">
        <v>661</v>
      </c>
      <c r="M284" s="841" t="s">
        <v>352</v>
      </c>
      <c r="N284" s="841" t="s">
        <v>2952</v>
      </c>
      <c r="O284" s="841"/>
      <c r="P284" s="841" t="s">
        <v>5</v>
      </c>
      <c r="Q284" s="841" t="s">
        <v>323</v>
      </c>
      <c r="R284" s="840" t="s">
        <v>652</v>
      </c>
      <c r="S284" s="829"/>
      <c r="T284" s="829" t="s">
        <v>5</v>
      </c>
      <c r="U284" s="829" t="s">
        <v>323</v>
      </c>
      <c r="V284" s="847" t="s">
        <v>652</v>
      </c>
    </row>
    <row r="285" spans="1:22" outlineLevel="1">
      <c r="A285" s="847" t="s">
        <v>2209</v>
      </c>
      <c r="B285" s="829" t="s">
        <v>4101</v>
      </c>
      <c r="C285" s="839">
        <v>43325</v>
      </c>
      <c r="D285" s="829" t="s">
        <v>4128</v>
      </c>
      <c r="E285" s="830" t="s">
        <v>4091</v>
      </c>
      <c r="F285" s="831">
        <v>73336</v>
      </c>
      <c r="G285" s="832">
        <v>-16.010000000000002</v>
      </c>
      <c r="H285" s="829">
        <v>-21</v>
      </c>
      <c r="I285" s="829" t="s">
        <v>322</v>
      </c>
      <c r="J285" s="1284">
        <f t="shared" si="6"/>
        <v>-21</v>
      </c>
      <c r="K285" s="840" t="s">
        <v>667</v>
      </c>
      <c r="L285" s="841" t="s">
        <v>661</v>
      </c>
      <c r="M285" s="841" t="s">
        <v>352</v>
      </c>
      <c r="N285" s="841" t="s">
        <v>662</v>
      </c>
      <c r="O285" s="841"/>
      <c r="P285" s="841" t="s">
        <v>5</v>
      </c>
      <c r="Q285" s="841" t="s">
        <v>323</v>
      </c>
      <c r="R285" s="840" t="s">
        <v>652</v>
      </c>
      <c r="S285" s="829"/>
      <c r="T285" s="829" t="s">
        <v>5</v>
      </c>
      <c r="U285" s="829" t="s">
        <v>323</v>
      </c>
      <c r="V285" s="847" t="s">
        <v>652</v>
      </c>
    </row>
    <row r="286" spans="1:22" outlineLevel="1">
      <c r="A286" s="847" t="s">
        <v>2209</v>
      </c>
      <c r="B286" s="829" t="s">
        <v>4101</v>
      </c>
      <c r="C286" s="839">
        <v>43361</v>
      </c>
      <c r="D286" s="829" t="s">
        <v>4215</v>
      </c>
      <c r="E286" s="830" t="s">
        <v>4216</v>
      </c>
      <c r="F286" s="831">
        <v>73236</v>
      </c>
      <c r="G286" s="832">
        <v>1349.69</v>
      </c>
      <c r="H286" s="829">
        <v>1750</v>
      </c>
      <c r="I286" s="829" t="s">
        <v>322</v>
      </c>
      <c r="J286" s="1284">
        <f t="shared" si="6"/>
        <v>1750</v>
      </c>
      <c r="K286" s="840" t="s">
        <v>683</v>
      </c>
      <c r="L286" s="841" t="s">
        <v>661</v>
      </c>
      <c r="M286" s="841" t="s">
        <v>352</v>
      </c>
      <c r="N286" s="841"/>
      <c r="O286" s="841"/>
      <c r="P286" s="841" t="s">
        <v>5</v>
      </c>
      <c r="Q286" s="841" t="s">
        <v>323</v>
      </c>
      <c r="R286" s="840" t="s">
        <v>652</v>
      </c>
      <c r="S286" s="829"/>
      <c r="T286" s="829" t="s">
        <v>5</v>
      </c>
      <c r="U286" s="829" t="s">
        <v>323</v>
      </c>
      <c r="V286" s="847" t="s">
        <v>652</v>
      </c>
    </row>
    <row r="287" spans="1:22" outlineLevel="1">
      <c r="A287" s="847" t="s">
        <v>2209</v>
      </c>
      <c r="B287" s="829" t="s">
        <v>4101</v>
      </c>
      <c r="C287" s="839">
        <v>43361</v>
      </c>
      <c r="D287" s="829" t="s">
        <v>4215</v>
      </c>
      <c r="E287" s="830" t="s">
        <v>4217</v>
      </c>
      <c r="F287" s="831">
        <v>73236</v>
      </c>
      <c r="G287" s="832">
        <v>431.9</v>
      </c>
      <c r="H287" s="829">
        <v>560</v>
      </c>
      <c r="I287" s="829" t="s">
        <v>322</v>
      </c>
      <c r="J287" s="1284">
        <f t="shared" si="6"/>
        <v>560</v>
      </c>
      <c r="K287" s="840" t="s">
        <v>996</v>
      </c>
      <c r="L287" s="841" t="s">
        <v>661</v>
      </c>
      <c r="M287" s="841" t="s">
        <v>352</v>
      </c>
      <c r="N287" s="841"/>
      <c r="O287" s="841"/>
      <c r="P287" s="841" t="s">
        <v>5</v>
      </c>
      <c r="Q287" s="841" t="s">
        <v>323</v>
      </c>
      <c r="R287" s="840" t="s">
        <v>652</v>
      </c>
      <c r="S287" s="829"/>
      <c r="T287" s="829" t="s">
        <v>5</v>
      </c>
      <c r="U287" s="829" t="s">
        <v>323</v>
      </c>
      <c r="V287" s="847" t="s">
        <v>652</v>
      </c>
    </row>
    <row r="288" spans="1:22" outlineLevel="1">
      <c r="A288" s="847" t="s">
        <v>2209</v>
      </c>
      <c r="B288" s="829" t="s">
        <v>4101</v>
      </c>
      <c r="C288" s="839">
        <v>43361</v>
      </c>
      <c r="D288" s="829" t="s">
        <v>4215</v>
      </c>
      <c r="E288" s="830" t="s">
        <v>4218</v>
      </c>
      <c r="F288" s="831">
        <v>73236</v>
      </c>
      <c r="G288" s="832">
        <v>518.28</v>
      </c>
      <c r="H288" s="829">
        <v>672</v>
      </c>
      <c r="I288" s="829" t="s">
        <v>322</v>
      </c>
      <c r="J288" s="1284">
        <f t="shared" si="6"/>
        <v>672</v>
      </c>
      <c r="K288" s="840" t="s">
        <v>998</v>
      </c>
      <c r="L288" s="841" t="s">
        <v>661</v>
      </c>
      <c r="M288" s="841" t="s">
        <v>352</v>
      </c>
      <c r="N288" s="841"/>
      <c r="O288" s="841"/>
      <c r="P288" s="841" t="s">
        <v>5</v>
      </c>
      <c r="Q288" s="841" t="s">
        <v>323</v>
      </c>
      <c r="R288" s="840" t="s">
        <v>652</v>
      </c>
      <c r="S288" s="829"/>
      <c r="T288" s="829" t="s">
        <v>5</v>
      </c>
      <c r="U288" s="829" t="s">
        <v>323</v>
      </c>
      <c r="V288" s="847" t="s">
        <v>652</v>
      </c>
    </row>
    <row r="289" spans="1:22" outlineLevel="1">
      <c r="A289" s="847" t="s">
        <v>2209</v>
      </c>
      <c r="B289" s="829" t="s">
        <v>4101</v>
      </c>
      <c r="C289" s="839">
        <v>43361</v>
      </c>
      <c r="D289" s="829" t="s">
        <v>4215</v>
      </c>
      <c r="E289" s="830" t="s">
        <v>4219</v>
      </c>
      <c r="F289" s="831">
        <v>73236</v>
      </c>
      <c r="G289" s="832">
        <v>69.41</v>
      </c>
      <c r="H289" s="829">
        <v>90</v>
      </c>
      <c r="I289" s="829" t="s">
        <v>322</v>
      </c>
      <c r="J289" s="1284">
        <f t="shared" si="6"/>
        <v>90</v>
      </c>
      <c r="K289" s="840" t="s">
        <v>1000</v>
      </c>
      <c r="L289" s="841" t="s">
        <v>661</v>
      </c>
      <c r="M289" s="841" t="s">
        <v>352</v>
      </c>
      <c r="N289" s="841"/>
      <c r="O289" s="841"/>
      <c r="P289" s="841" t="s">
        <v>5</v>
      </c>
      <c r="Q289" s="841" t="s">
        <v>323</v>
      </c>
      <c r="R289" s="840" t="s">
        <v>652</v>
      </c>
      <c r="S289" s="829"/>
      <c r="T289" s="829" t="s">
        <v>5</v>
      </c>
      <c r="U289" s="829" t="s">
        <v>323</v>
      </c>
      <c r="V289" s="847" t="s">
        <v>652</v>
      </c>
    </row>
    <row r="290" spans="1:22" outlineLevel="1">
      <c r="A290" s="847" t="s">
        <v>2209</v>
      </c>
      <c r="B290" s="829" t="s">
        <v>4101</v>
      </c>
      <c r="C290" s="839">
        <v>43361</v>
      </c>
      <c r="D290" s="829" t="s">
        <v>4215</v>
      </c>
      <c r="E290" s="830" t="s">
        <v>4220</v>
      </c>
      <c r="F290" s="831">
        <v>73236</v>
      </c>
      <c r="G290" s="832">
        <v>12.34</v>
      </c>
      <c r="H290" s="829">
        <v>16</v>
      </c>
      <c r="I290" s="829" t="s">
        <v>322</v>
      </c>
      <c r="J290" s="1284">
        <f t="shared" si="6"/>
        <v>16</v>
      </c>
      <c r="K290" s="840" t="s">
        <v>1596</v>
      </c>
      <c r="L290" s="841" t="s">
        <v>661</v>
      </c>
      <c r="M290" s="841" t="s">
        <v>352</v>
      </c>
      <c r="N290" s="841"/>
      <c r="O290" s="841"/>
      <c r="P290" s="841" t="s">
        <v>5</v>
      </c>
      <c r="Q290" s="841" t="s">
        <v>323</v>
      </c>
      <c r="R290" s="840" t="s">
        <v>652</v>
      </c>
      <c r="S290" s="829"/>
      <c r="T290" s="829" t="s">
        <v>5</v>
      </c>
      <c r="U290" s="829" t="s">
        <v>323</v>
      </c>
      <c r="V290" s="847" t="s">
        <v>652</v>
      </c>
    </row>
    <row r="291" spans="1:22">
      <c r="A291" s="842" t="s">
        <v>647</v>
      </c>
      <c r="B291" s="842"/>
      <c r="C291" s="842"/>
      <c r="D291" s="842"/>
      <c r="E291" s="843"/>
      <c r="F291" s="844"/>
      <c r="G291" s="845">
        <f>SUM(G284:G290)</f>
        <v>1885.3500000000001</v>
      </c>
      <c r="H291" s="846">
        <f>SUM(H284:H290)</f>
        <v>2437</v>
      </c>
      <c r="I291" s="842"/>
      <c r="J291" s="1285">
        <f t="shared" si="6"/>
        <v>2437</v>
      </c>
      <c r="K291" s="842"/>
      <c r="L291" s="842"/>
      <c r="M291" s="842"/>
      <c r="N291" s="842"/>
      <c r="O291" s="842"/>
      <c r="P291" s="842"/>
      <c r="Q291" s="842"/>
      <c r="R291" s="842"/>
      <c r="S291" s="829"/>
      <c r="T291" s="829"/>
      <c r="U291" s="829"/>
      <c r="V291" s="829"/>
    </row>
    <row r="292" spans="1:22" outlineLevel="1">
      <c r="A292" s="847" t="s">
        <v>2211</v>
      </c>
      <c r="B292" s="829" t="s">
        <v>4101</v>
      </c>
      <c r="C292" s="839">
        <v>43357</v>
      </c>
      <c r="D292" s="829" t="s">
        <v>4141</v>
      </c>
      <c r="E292" s="830" t="s">
        <v>4221</v>
      </c>
      <c r="F292" s="831">
        <v>73236</v>
      </c>
      <c r="G292" s="832">
        <v>3.86</v>
      </c>
      <c r="H292" s="829">
        <v>5</v>
      </c>
      <c r="I292" s="829" t="s">
        <v>322</v>
      </c>
      <c r="J292" s="1284">
        <f t="shared" si="6"/>
        <v>5</v>
      </c>
      <c r="K292" s="840" t="s">
        <v>683</v>
      </c>
      <c r="L292" s="841" t="s">
        <v>661</v>
      </c>
      <c r="M292" s="841" t="s">
        <v>352</v>
      </c>
      <c r="N292" s="841"/>
      <c r="O292" s="841"/>
      <c r="P292" s="841" t="s">
        <v>5</v>
      </c>
      <c r="Q292" s="841" t="s">
        <v>323</v>
      </c>
      <c r="R292" s="840" t="s">
        <v>652</v>
      </c>
      <c r="S292" s="829"/>
      <c r="T292" s="829" t="s">
        <v>5</v>
      </c>
      <c r="U292" s="829" t="s">
        <v>323</v>
      </c>
      <c r="V292" s="847" t="s">
        <v>652</v>
      </c>
    </row>
    <row r="293" spans="1:22" outlineLevel="1">
      <c r="A293" s="847" t="s">
        <v>2211</v>
      </c>
      <c r="B293" s="829" t="s">
        <v>4101</v>
      </c>
      <c r="C293" s="839">
        <v>43362</v>
      </c>
      <c r="D293" s="829" t="s">
        <v>4141</v>
      </c>
      <c r="E293" s="830" t="s">
        <v>4222</v>
      </c>
      <c r="F293" s="831">
        <v>73236</v>
      </c>
      <c r="G293" s="832">
        <v>3.86</v>
      </c>
      <c r="H293" s="829">
        <v>5</v>
      </c>
      <c r="I293" s="829" t="s">
        <v>322</v>
      </c>
      <c r="J293" s="1284">
        <f t="shared" si="6"/>
        <v>5</v>
      </c>
      <c r="K293" s="840" t="s">
        <v>683</v>
      </c>
      <c r="L293" s="841" t="s">
        <v>661</v>
      </c>
      <c r="M293" s="841" t="s">
        <v>352</v>
      </c>
      <c r="N293" s="841"/>
      <c r="O293" s="841"/>
      <c r="P293" s="841" t="s">
        <v>5</v>
      </c>
      <c r="Q293" s="841" t="s">
        <v>323</v>
      </c>
      <c r="R293" s="840" t="s">
        <v>652</v>
      </c>
      <c r="S293" s="829"/>
      <c r="T293" s="829" t="s">
        <v>5</v>
      </c>
      <c r="U293" s="829" t="s">
        <v>323</v>
      </c>
      <c r="V293" s="847" t="s">
        <v>652</v>
      </c>
    </row>
    <row r="294" spans="1:22">
      <c r="A294" s="842" t="s">
        <v>647</v>
      </c>
      <c r="B294" s="842"/>
      <c r="C294" s="842"/>
      <c r="D294" s="842"/>
      <c r="E294" s="843"/>
      <c r="F294" s="844"/>
      <c r="G294" s="845">
        <f>SUM(G292:G293)</f>
        <v>7.72</v>
      </c>
      <c r="H294" s="846">
        <f>SUM(H292:H293)</f>
        <v>10</v>
      </c>
      <c r="I294" s="842"/>
      <c r="J294" s="1285">
        <f t="shared" si="6"/>
        <v>10</v>
      </c>
      <c r="K294" s="842"/>
      <c r="L294" s="842"/>
      <c r="M294" s="842"/>
      <c r="N294" s="842"/>
      <c r="O294" s="842"/>
      <c r="P294" s="842"/>
      <c r="Q294" s="842"/>
      <c r="R294" s="842"/>
      <c r="S294" s="829"/>
      <c r="T294" s="829"/>
      <c r="U294" s="829"/>
      <c r="V294" s="829"/>
    </row>
    <row r="295" spans="1:22" outlineLevel="1">
      <c r="A295" s="847" t="s">
        <v>1287</v>
      </c>
      <c r="B295" s="829" t="s">
        <v>4101</v>
      </c>
      <c r="C295" s="839">
        <v>43363</v>
      </c>
      <c r="D295" s="829" t="s">
        <v>4223</v>
      </c>
      <c r="E295" s="830" t="s">
        <v>4224</v>
      </c>
      <c r="F295" s="831">
        <v>73236</v>
      </c>
      <c r="G295" s="832">
        <v>53150.84</v>
      </c>
      <c r="H295" s="829">
        <v>68914.86</v>
      </c>
      <c r="I295" s="829" t="s">
        <v>322</v>
      </c>
      <c r="J295" s="1284">
        <f t="shared" si="6"/>
        <v>68914.86</v>
      </c>
      <c r="K295" s="840" t="s">
        <v>1290</v>
      </c>
      <c r="L295" s="841" t="s">
        <v>661</v>
      </c>
      <c r="M295" s="841" t="s">
        <v>352</v>
      </c>
      <c r="N295" s="841"/>
      <c r="O295" s="841" t="s">
        <v>381</v>
      </c>
      <c r="P295" s="841" t="s">
        <v>5</v>
      </c>
      <c r="Q295" s="841" t="s">
        <v>323</v>
      </c>
      <c r="R295" s="840" t="s">
        <v>652</v>
      </c>
      <c r="S295" s="829" t="s">
        <v>381</v>
      </c>
      <c r="T295" s="829" t="s">
        <v>5</v>
      </c>
      <c r="U295" s="829" t="s">
        <v>323</v>
      </c>
      <c r="V295" s="847" t="s">
        <v>652</v>
      </c>
    </row>
    <row r="296" spans="1:22" outlineLevel="1">
      <c r="A296" s="847" t="s">
        <v>1287</v>
      </c>
      <c r="B296" s="829" t="s">
        <v>4101</v>
      </c>
      <c r="C296" s="839">
        <v>43373</v>
      </c>
      <c r="D296" s="829" t="s">
        <v>4165</v>
      </c>
      <c r="E296" s="830" t="s">
        <v>4165</v>
      </c>
      <c r="F296" s="831">
        <v>73252</v>
      </c>
      <c r="G296" s="832">
        <v>-40815.410000000003</v>
      </c>
      <c r="H296" s="829">
        <v>-53541.13</v>
      </c>
      <c r="I296" s="829" t="s">
        <v>322</v>
      </c>
      <c r="J296" s="1284">
        <f t="shared" si="6"/>
        <v>-53541.13</v>
      </c>
      <c r="K296" s="840" t="s">
        <v>1290</v>
      </c>
      <c r="L296" s="841" t="s">
        <v>661</v>
      </c>
      <c r="M296" s="841" t="s">
        <v>352</v>
      </c>
      <c r="N296" s="841"/>
      <c r="O296" s="841" t="s">
        <v>2247</v>
      </c>
      <c r="P296" s="841" t="s">
        <v>5</v>
      </c>
      <c r="Q296" s="841" t="s">
        <v>323</v>
      </c>
      <c r="R296" s="840" t="s">
        <v>652</v>
      </c>
      <c r="S296" s="829" t="s">
        <v>2247</v>
      </c>
      <c r="T296" s="829" t="s">
        <v>5</v>
      </c>
      <c r="U296" s="829" t="s">
        <v>323</v>
      </c>
      <c r="V296" s="847" t="s">
        <v>652</v>
      </c>
    </row>
    <row r="297" spans="1:22" outlineLevel="1">
      <c r="A297" s="847" t="s">
        <v>1287</v>
      </c>
      <c r="B297" s="829" t="s">
        <v>4101</v>
      </c>
      <c r="C297" s="839">
        <v>43373</v>
      </c>
      <c r="D297" s="829" t="s">
        <v>4165</v>
      </c>
      <c r="E297" s="830" t="s">
        <v>4165</v>
      </c>
      <c r="F297" s="831">
        <v>73253</v>
      </c>
      <c r="G297" s="832">
        <v>-40815.410000000003</v>
      </c>
      <c r="H297" s="829">
        <v>-53541.13</v>
      </c>
      <c r="I297" s="829" t="s">
        <v>322</v>
      </c>
      <c r="J297" s="1284">
        <f t="shared" si="6"/>
        <v>-53541.13</v>
      </c>
      <c r="K297" s="840" t="s">
        <v>1290</v>
      </c>
      <c r="L297" s="841" t="s">
        <v>661</v>
      </c>
      <c r="M297" s="841" t="s">
        <v>352</v>
      </c>
      <c r="N297" s="841"/>
      <c r="O297" s="841" t="s">
        <v>2247</v>
      </c>
      <c r="P297" s="841" t="s">
        <v>5</v>
      </c>
      <c r="Q297" s="841" t="s">
        <v>323</v>
      </c>
      <c r="R297" s="840" t="s">
        <v>652</v>
      </c>
      <c r="S297" s="829" t="s">
        <v>2247</v>
      </c>
      <c r="T297" s="829" t="s">
        <v>5</v>
      </c>
      <c r="U297" s="829" t="s">
        <v>323</v>
      </c>
      <c r="V297" s="847" t="s">
        <v>652</v>
      </c>
    </row>
    <row r="298" spans="1:22" outlineLevel="1">
      <c r="A298" s="847" t="s">
        <v>1287</v>
      </c>
      <c r="B298" s="829" t="s">
        <v>4101</v>
      </c>
      <c r="C298" s="839">
        <v>43373</v>
      </c>
      <c r="D298" s="829" t="s">
        <v>4165</v>
      </c>
      <c r="E298" s="830" t="s">
        <v>4165</v>
      </c>
      <c r="F298" s="831">
        <v>73264</v>
      </c>
      <c r="G298" s="832">
        <v>40815.410000000003</v>
      </c>
      <c r="H298" s="829">
        <v>53541.13</v>
      </c>
      <c r="I298" s="829" t="s">
        <v>322</v>
      </c>
      <c r="J298" s="1284">
        <f t="shared" si="6"/>
        <v>53541.13</v>
      </c>
      <c r="K298" s="840" t="s">
        <v>1290</v>
      </c>
      <c r="L298" s="841" t="s">
        <v>661</v>
      </c>
      <c r="M298" s="841" t="s">
        <v>352</v>
      </c>
      <c r="N298" s="841"/>
      <c r="O298" s="841" t="s">
        <v>2247</v>
      </c>
      <c r="P298" s="841" t="s">
        <v>5</v>
      </c>
      <c r="Q298" s="841" t="s">
        <v>323</v>
      </c>
      <c r="R298" s="840" t="s">
        <v>652</v>
      </c>
      <c r="S298" s="829" t="s">
        <v>2247</v>
      </c>
      <c r="T298" s="829" t="s">
        <v>5</v>
      </c>
      <c r="U298" s="829" t="s">
        <v>323</v>
      </c>
      <c r="V298" s="847" t="s">
        <v>652</v>
      </c>
    </row>
    <row r="299" spans="1:22" outlineLevel="1">
      <c r="A299" s="847" t="s">
        <v>1287</v>
      </c>
      <c r="B299" s="829" t="s">
        <v>4101</v>
      </c>
      <c r="C299" s="839">
        <v>43373</v>
      </c>
      <c r="D299" s="829" t="s">
        <v>4116</v>
      </c>
      <c r="E299" s="830" t="s">
        <v>4117</v>
      </c>
      <c r="F299" s="831">
        <v>73271</v>
      </c>
      <c r="G299" s="832">
        <v>-12824.81</v>
      </c>
      <c r="H299" s="829">
        <v>-16937.03</v>
      </c>
      <c r="I299" s="829" t="s">
        <v>322</v>
      </c>
      <c r="J299" s="1284">
        <f t="shared" si="6"/>
        <v>-16937.03</v>
      </c>
      <c r="K299" s="840" t="s">
        <v>1290</v>
      </c>
      <c r="L299" s="841" t="s">
        <v>661</v>
      </c>
      <c r="M299" s="841" t="s">
        <v>352</v>
      </c>
      <c r="N299" s="841"/>
      <c r="O299" s="841" t="s">
        <v>2244</v>
      </c>
      <c r="P299" s="841" t="s">
        <v>5</v>
      </c>
      <c r="Q299" s="841" t="s">
        <v>323</v>
      </c>
      <c r="R299" s="840" t="s">
        <v>652</v>
      </c>
      <c r="S299" s="829" t="s">
        <v>2244</v>
      </c>
      <c r="T299" s="829" t="s">
        <v>5</v>
      </c>
      <c r="U299" s="829" t="s">
        <v>323</v>
      </c>
      <c r="V299" s="847" t="s">
        <v>652</v>
      </c>
    </row>
    <row r="300" spans="1:22" outlineLevel="1">
      <c r="A300" s="847" t="s">
        <v>1287</v>
      </c>
      <c r="B300" s="829" t="s">
        <v>4101</v>
      </c>
      <c r="C300" s="839">
        <v>43373</v>
      </c>
      <c r="D300" s="829" t="s">
        <v>4095</v>
      </c>
      <c r="E300" s="830" t="s">
        <v>4131</v>
      </c>
      <c r="F300" s="831">
        <v>73272</v>
      </c>
      <c r="G300" s="832">
        <v>-50104.35</v>
      </c>
      <c r="H300" s="829">
        <v>-68909.100000000006</v>
      </c>
      <c r="I300" s="829" t="s">
        <v>322</v>
      </c>
      <c r="J300" s="1284">
        <f t="shared" si="6"/>
        <v>-68909.100000000006</v>
      </c>
      <c r="K300" s="840" t="s">
        <v>1290</v>
      </c>
      <c r="L300" s="841" t="s">
        <v>661</v>
      </c>
      <c r="M300" s="841" t="s">
        <v>352</v>
      </c>
      <c r="N300" s="841"/>
      <c r="O300" s="841" t="s">
        <v>381</v>
      </c>
      <c r="P300" s="841" t="s">
        <v>5</v>
      </c>
      <c r="Q300" s="841" t="s">
        <v>323</v>
      </c>
      <c r="R300" s="840" t="s">
        <v>652</v>
      </c>
      <c r="S300" s="829" t="s">
        <v>381</v>
      </c>
      <c r="T300" s="829" t="s">
        <v>5</v>
      </c>
      <c r="U300" s="829" t="s">
        <v>323</v>
      </c>
      <c r="V300" s="847" t="s">
        <v>652</v>
      </c>
    </row>
    <row r="301" spans="1:22" outlineLevel="1">
      <c r="A301" s="847" t="s">
        <v>1287</v>
      </c>
      <c r="B301" s="829" t="s">
        <v>4101</v>
      </c>
      <c r="C301" s="839">
        <v>43373</v>
      </c>
      <c r="D301" s="829" t="s">
        <v>4132</v>
      </c>
      <c r="E301" s="830" t="s">
        <v>4131</v>
      </c>
      <c r="F301" s="831">
        <v>73294</v>
      </c>
      <c r="G301" s="832">
        <v>-12096.17</v>
      </c>
      <c r="H301" s="829">
        <v>-16636</v>
      </c>
      <c r="I301" s="829" t="s">
        <v>322</v>
      </c>
      <c r="J301" s="1284">
        <f t="shared" si="6"/>
        <v>-16636</v>
      </c>
      <c r="K301" s="840" t="s">
        <v>1290</v>
      </c>
      <c r="L301" s="841" t="s">
        <v>661</v>
      </c>
      <c r="M301" s="841" t="s">
        <v>352</v>
      </c>
      <c r="N301" s="841"/>
      <c r="O301" s="841" t="s">
        <v>381</v>
      </c>
      <c r="P301" s="841" t="s">
        <v>5</v>
      </c>
      <c r="Q301" s="841" t="s">
        <v>323</v>
      </c>
      <c r="R301" s="840" t="s">
        <v>652</v>
      </c>
      <c r="S301" s="829" t="s">
        <v>381</v>
      </c>
      <c r="T301" s="829" t="s">
        <v>5</v>
      </c>
      <c r="U301" s="829" t="s">
        <v>323</v>
      </c>
      <c r="V301" s="847" t="s">
        <v>652</v>
      </c>
    </row>
    <row r="302" spans="1:22">
      <c r="A302" s="842" t="s">
        <v>647</v>
      </c>
      <c r="B302" s="842"/>
      <c r="C302" s="842"/>
      <c r="D302" s="842"/>
      <c r="E302" s="843"/>
      <c r="F302" s="844"/>
      <c r="G302" s="845">
        <f>SUM(G295:G301)</f>
        <v>-62689.9</v>
      </c>
      <c r="H302" s="846">
        <f>SUM(H295:H301)</f>
        <v>-87108.4</v>
      </c>
      <c r="I302" s="842"/>
      <c r="J302" s="1285">
        <f>SUM(J295:J301)</f>
        <v>-87108.4</v>
      </c>
      <c r="K302" s="842"/>
      <c r="L302" s="842"/>
      <c r="M302" s="842"/>
      <c r="N302" s="842"/>
      <c r="O302" s="842"/>
      <c r="P302" s="842"/>
      <c r="Q302" s="842"/>
      <c r="R302" s="842"/>
      <c r="S302" s="829"/>
      <c r="T302" s="829"/>
      <c r="U302" s="829"/>
      <c r="V302" s="829"/>
    </row>
    <row r="303" spans="1:22">
      <c r="A303" s="829" t="s">
        <v>0</v>
      </c>
      <c r="B303" s="829"/>
      <c r="C303" s="829"/>
      <c r="D303" s="829"/>
      <c r="E303" s="830"/>
      <c r="F303" s="831"/>
      <c r="G303" s="832"/>
      <c r="H303" s="829"/>
      <c r="I303" s="829"/>
      <c r="J303" s="1286"/>
      <c r="K303" s="829"/>
      <c r="L303" s="829"/>
      <c r="M303" s="829"/>
      <c r="N303" s="829"/>
      <c r="O303" s="829"/>
      <c r="P303" s="829"/>
      <c r="Q303" s="829"/>
      <c r="R303" s="829"/>
      <c r="S303" s="829"/>
      <c r="T303" s="829"/>
      <c r="U303" s="829"/>
      <c r="V303" s="829"/>
    </row>
    <row r="304" spans="1:22">
      <c r="A304" s="829"/>
      <c r="B304" s="829"/>
      <c r="C304" s="829"/>
      <c r="D304" s="829"/>
      <c r="E304" s="830"/>
      <c r="F304" s="831"/>
      <c r="G304" s="832">
        <f>+G13+G15+G27+G30+G37+G40+G42+G44+G49+G53+G60+G62+G65+G69+G71+G76+G81+G86+G91+G96+G101+G106+G111+G116+G126+G131+G137+G142+G148+G155+G161+G166+G170+G174+G180+G229+G231+G234+G236+G239+G244+G254+G258+G261+G263+G265+G267+G272+G274+G276+G281+G283+G291+G294+G302</f>
        <v>-355089.13948104304</v>
      </c>
      <c r="H304" s="849">
        <f>+H13+H15+H27+H30+H37+H40+H42+H44+H49+H53+H60+H62+H65+H69+H71+H76+H81+H86+H91+H96+H101+H106+H111+H116+H126+H131+H137+H142+H148+H155+H161+H166+H170+H174+H180+H229+H231+H234+H236+H239+H244+H254+H258+H261+H263+H265+H267+H272+H274+H276+H281+H283+H291+H294+H302</f>
        <v>-443783.48499999999</v>
      </c>
      <c r="I304" s="829"/>
      <c r="J304" s="1287">
        <f>+J13+J15+J27+J30+J37+J40+J42+J44+J49+J53+J60+J62+J65+J69+J71+J76+J81+J86+J91+J96+J101+J106+J111+J116+J126+J131+J137+J142+J148+J155+J161+J166+J170+J174+J180+J229+J231+J234+J236+J239+J244+J254+J258+J261+J263+J265+J267+J272+J274+J276+J281+J283+J291+J294+J302</f>
        <v>-465558.245</v>
      </c>
      <c r="K304" s="829"/>
      <c r="L304" s="829"/>
      <c r="M304" s="829"/>
      <c r="N304" s="829"/>
      <c r="O304" s="829"/>
      <c r="P304" s="829"/>
      <c r="Q304" s="829"/>
      <c r="R304" s="829"/>
      <c r="S304" s="829"/>
      <c r="T304" s="829"/>
      <c r="U304" s="829"/>
      <c r="V304" s="829"/>
    </row>
    <row r="305" spans="6:10">
      <c r="F305"/>
    </row>
    <row r="306" spans="6:10">
      <c r="F306"/>
      <c r="J306" s="1277">
        <f>J304-J302-J13</f>
        <v>88840.155000000028</v>
      </c>
    </row>
    <row r="307" spans="6:10">
      <c r="F307"/>
    </row>
    <row r="308" spans="6:10">
      <c r="F308"/>
    </row>
    <row r="309" spans="6:10">
      <c r="F309"/>
    </row>
    <row r="310" spans="6:10">
      <c r="F310"/>
    </row>
    <row r="311" spans="6:10">
      <c r="F311"/>
    </row>
    <row r="312" spans="6:10">
      <c r="F312"/>
    </row>
    <row r="313" spans="6:10">
      <c r="F313"/>
    </row>
    <row r="314" spans="6:10">
      <c r="F314"/>
    </row>
    <row r="315" spans="6:10">
      <c r="F315"/>
    </row>
    <row r="316" spans="6:10">
      <c r="F316"/>
    </row>
    <row r="317" spans="6:10">
      <c r="F317"/>
    </row>
    <row r="318" spans="6:10">
      <c r="F318"/>
    </row>
    <row r="319" spans="6:10">
      <c r="F319"/>
    </row>
    <row r="320" spans="6:10">
      <c r="F320"/>
    </row>
    <row r="321" spans="6:6">
      <c r="F321"/>
    </row>
    <row r="322" spans="6:6">
      <c r="F322"/>
    </row>
    <row r="323" spans="6:6">
      <c r="F323"/>
    </row>
    <row r="324" spans="6:6">
      <c r="F324"/>
    </row>
    <row r="325" spans="6:6">
      <c r="F325"/>
    </row>
    <row r="326" spans="6:6">
      <c r="F326"/>
    </row>
    <row r="327" spans="6:6">
      <c r="F327"/>
    </row>
    <row r="328" spans="6:6">
      <c r="F328"/>
    </row>
    <row r="329" spans="6:6">
      <c r="F329"/>
    </row>
    <row r="330" spans="6:6">
      <c r="F330"/>
    </row>
    <row r="331" spans="6:6">
      <c r="F331"/>
    </row>
    <row r="332" spans="6:6">
      <c r="F332"/>
    </row>
    <row r="333" spans="6:6">
      <c r="F333"/>
    </row>
    <row r="334" spans="6:6">
      <c r="F334"/>
    </row>
    <row r="335" spans="6:6">
      <c r="F335"/>
    </row>
    <row r="336" spans="6:6">
      <c r="F336"/>
    </row>
    <row r="337" spans="6:6">
      <c r="F337"/>
    </row>
    <row r="338" spans="6:6">
      <c r="F338"/>
    </row>
    <row r="339" spans="6:6">
      <c r="F339"/>
    </row>
    <row r="340" spans="6:6">
      <c r="F340"/>
    </row>
    <row r="341" spans="6:6">
      <c r="F341"/>
    </row>
    <row r="342" spans="6:6">
      <c r="F342"/>
    </row>
    <row r="343" spans="6:6">
      <c r="F343"/>
    </row>
    <row r="344" spans="6:6">
      <c r="F344"/>
    </row>
    <row r="345" spans="6:6">
      <c r="F345"/>
    </row>
    <row r="346" spans="6:6">
      <c r="F346"/>
    </row>
    <row r="347" spans="6:6">
      <c r="F347"/>
    </row>
    <row r="348" spans="6:6">
      <c r="F348"/>
    </row>
    <row r="349" spans="6:6">
      <c r="F349"/>
    </row>
    <row r="350" spans="6:6">
      <c r="F350"/>
    </row>
    <row r="351" spans="6:6">
      <c r="F351"/>
    </row>
    <row r="352" spans="6:6">
      <c r="F352"/>
    </row>
    <row r="353" spans="6:6">
      <c r="F353"/>
    </row>
    <row r="354" spans="6:6">
      <c r="F354"/>
    </row>
    <row r="355" spans="6:6">
      <c r="F355"/>
    </row>
    <row r="356" spans="6:6">
      <c r="F356"/>
    </row>
    <row r="357" spans="6:6">
      <c r="F357"/>
    </row>
    <row r="358" spans="6:6">
      <c r="F358"/>
    </row>
    <row r="359" spans="6:6">
      <c r="F359"/>
    </row>
    <row r="360" spans="6:6">
      <c r="F360"/>
    </row>
    <row r="361" spans="6:6">
      <c r="F361"/>
    </row>
    <row r="362" spans="6:6">
      <c r="F362"/>
    </row>
    <row r="363" spans="6:6">
      <c r="F363"/>
    </row>
    <row r="364" spans="6:6">
      <c r="F364"/>
    </row>
    <row r="365" spans="6:6">
      <c r="F365"/>
    </row>
    <row r="366" spans="6:6">
      <c r="F366"/>
    </row>
    <row r="367" spans="6:6">
      <c r="F367"/>
    </row>
    <row r="368" spans="6:6">
      <c r="F368"/>
    </row>
    <row r="369" spans="6:6">
      <c r="F369"/>
    </row>
    <row r="370" spans="6:6">
      <c r="F370"/>
    </row>
    <row r="371" spans="6:6">
      <c r="F371"/>
    </row>
    <row r="372" spans="6:6">
      <c r="F372"/>
    </row>
    <row r="373" spans="6:6">
      <c r="F373"/>
    </row>
    <row r="374" spans="6:6">
      <c r="F374"/>
    </row>
    <row r="375" spans="6:6">
      <c r="F375"/>
    </row>
    <row r="376" spans="6:6">
      <c r="F376"/>
    </row>
    <row r="377" spans="6:6">
      <c r="F377"/>
    </row>
    <row r="378" spans="6:6">
      <c r="F378"/>
    </row>
    <row r="379" spans="6:6">
      <c r="F379"/>
    </row>
    <row r="380" spans="6:6">
      <c r="F380"/>
    </row>
    <row r="381" spans="6:6">
      <c r="F381"/>
    </row>
    <row r="382" spans="6:6">
      <c r="F382"/>
    </row>
    <row r="383" spans="6:6">
      <c r="F383"/>
    </row>
    <row r="384" spans="6:6">
      <c r="F384"/>
    </row>
    <row r="385" spans="6:6">
      <c r="F385"/>
    </row>
    <row r="386" spans="6:6">
      <c r="F386"/>
    </row>
    <row r="387" spans="6:6">
      <c r="F387"/>
    </row>
    <row r="388" spans="6:6">
      <c r="F388"/>
    </row>
    <row r="389" spans="6:6">
      <c r="F389"/>
    </row>
    <row r="390" spans="6:6">
      <c r="F390"/>
    </row>
    <row r="391" spans="6:6">
      <c r="F391"/>
    </row>
    <row r="392" spans="6:6">
      <c r="F392"/>
    </row>
    <row r="393" spans="6:6">
      <c r="F393"/>
    </row>
    <row r="394" spans="6:6">
      <c r="F394"/>
    </row>
    <row r="395" spans="6:6">
      <c r="F395"/>
    </row>
    <row r="396" spans="6:6">
      <c r="F396"/>
    </row>
    <row r="397" spans="6:6">
      <c r="F397"/>
    </row>
    <row r="398" spans="6:6">
      <c r="F398"/>
    </row>
    <row r="399" spans="6:6">
      <c r="F399"/>
    </row>
    <row r="400" spans="6:6">
      <c r="F400"/>
    </row>
    <row r="401" spans="6:6">
      <c r="F401"/>
    </row>
    <row r="402" spans="6:6" outlineLevel="1">
      <c r="F402"/>
    </row>
    <row r="403" spans="6:6" outlineLevel="1">
      <c r="F403"/>
    </row>
    <row r="404" spans="6:6" outlineLevel="1">
      <c r="F404"/>
    </row>
    <row r="405" spans="6:6" outlineLevel="1">
      <c r="F405"/>
    </row>
    <row r="406" spans="6:6" outlineLevel="1">
      <c r="F406"/>
    </row>
    <row r="407" spans="6:6" outlineLevel="1">
      <c r="F407"/>
    </row>
    <row r="408" spans="6:6" outlineLevel="1">
      <c r="F408"/>
    </row>
    <row r="409" spans="6:6" outlineLevel="1">
      <c r="F409"/>
    </row>
    <row r="410" spans="6:6" outlineLevel="1">
      <c r="F410"/>
    </row>
    <row r="411" spans="6:6" outlineLevel="1">
      <c r="F411"/>
    </row>
    <row r="412" spans="6:6" outlineLevel="1">
      <c r="F412"/>
    </row>
    <row r="413" spans="6:6" outlineLevel="1">
      <c r="F413"/>
    </row>
    <row r="414" spans="6:6" outlineLevel="1">
      <c r="F414"/>
    </row>
    <row r="415" spans="6:6" outlineLevel="1">
      <c r="F415"/>
    </row>
    <row r="416" spans="6:6" outlineLevel="1">
      <c r="F416"/>
    </row>
    <row r="417" spans="6:6" outlineLevel="1">
      <c r="F417"/>
    </row>
    <row r="418" spans="6:6" outlineLevel="1">
      <c r="F418"/>
    </row>
    <row r="419" spans="6:6" outlineLevel="1">
      <c r="F419"/>
    </row>
    <row r="420" spans="6:6" outlineLevel="1">
      <c r="F420"/>
    </row>
    <row r="421" spans="6:6" outlineLevel="1">
      <c r="F421"/>
    </row>
    <row r="422" spans="6:6" outlineLevel="1">
      <c r="F422"/>
    </row>
    <row r="423" spans="6:6" outlineLevel="1">
      <c r="F423"/>
    </row>
    <row r="424" spans="6:6" outlineLevel="1">
      <c r="F424"/>
    </row>
    <row r="425" spans="6:6" outlineLevel="1">
      <c r="F425"/>
    </row>
    <row r="426" spans="6:6" outlineLevel="1">
      <c r="F426"/>
    </row>
    <row r="427" spans="6:6" outlineLevel="1">
      <c r="F427"/>
    </row>
    <row r="428" spans="6:6" outlineLevel="1">
      <c r="F428"/>
    </row>
    <row r="429" spans="6:6" outlineLevel="1">
      <c r="F429"/>
    </row>
    <row r="430" spans="6:6" outlineLevel="1">
      <c r="F430"/>
    </row>
    <row r="431" spans="6:6" outlineLevel="1">
      <c r="F431"/>
    </row>
    <row r="432" spans="6:6" outlineLevel="1">
      <c r="F432"/>
    </row>
    <row r="433" spans="6:6" outlineLevel="1">
      <c r="F433"/>
    </row>
    <row r="434" spans="6:6" outlineLevel="1">
      <c r="F434"/>
    </row>
    <row r="435" spans="6:6">
      <c r="F435"/>
    </row>
    <row r="436" spans="6:6" outlineLevel="1">
      <c r="F436"/>
    </row>
    <row r="437" spans="6:6" outlineLevel="1">
      <c r="F437"/>
    </row>
    <row r="438" spans="6:6" outlineLevel="1">
      <c r="F438"/>
    </row>
    <row r="439" spans="6:6">
      <c r="F439"/>
    </row>
    <row r="440" spans="6:6" outlineLevel="1">
      <c r="F440"/>
    </row>
    <row r="441" spans="6:6" outlineLevel="1">
      <c r="F441"/>
    </row>
    <row r="442" spans="6:6">
      <c r="F442"/>
    </row>
    <row r="443" spans="6:6" outlineLevel="1">
      <c r="F443"/>
    </row>
    <row r="444" spans="6:6">
      <c r="F444"/>
    </row>
    <row r="445" spans="6:6" outlineLevel="1">
      <c r="F445"/>
    </row>
    <row r="446" spans="6:6" outlineLevel="1">
      <c r="F446"/>
    </row>
    <row r="447" spans="6:6" outlineLevel="1">
      <c r="F447"/>
    </row>
    <row r="448" spans="6:6" outlineLevel="1">
      <c r="F448"/>
    </row>
    <row r="449" spans="6:6">
      <c r="F449"/>
    </row>
    <row r="450" spans="6:6" outlineLevel="1">
      <c r="F450"/>
    </row>
    <row r="451" spans="6:6" outlineLevel="1">
      <c r="F451"/>
    </row>
    <row r="452" spans="6:6" outlineLevel="1">
      <c r="F452"/>
    </row>
    <row r="453" spans="6:6" outlineLevel="1">
      <c r="F453"/>
    </row>
    <row r="454" spans="6:6" outlineLevel="1">
      <c r="F454"/>
    </row>
    <row r="455" spans="6:6" outlineLevel="1">
      <c r="F455"/>
    </row>
    <row r="456" spans="6:6" outlineLevel="1">
      <c r="F456"/>
    </row>
    <row r="457" spans="6:6" outlineLevel="1">
      <c r="F457"/>
    </row>
    <row r="458" spans="6:6" outlineLevel="1">
      <c r="F458"/>
    </row>
    <row r="459" spans="6:6" outlineLevel="1">
      <c r="F459"/>
    </row>
    <row r="460" spans="6:6">
      <c r="F460"/>
    </row>
    <row r="461" spans="6:6" outlineLevel="1">
      <c r="F461"/>
    </row>
    <row r="462" spans="6:6" outlineLevel="1">
      <c r="F462"/>
    </row>
    <row r="463" spans="6:6" outlineLevel="1">
      <c r="F463"/>
    </row>
    <row r="464" spans="6:6" outlineLevel="1">
      <c r="F464"/>
    </row>
    <row r="465" spans="6:6" outlineLevel="1">
      <c r="F465"/>
    </row>
    <row r="466" spans="6:6" outlineLevel="1">
      <c r="F466"/>
    </row>
    <row r="467" spans="6:6" outlineLevel="1">
      <c r="F467"/>
    </row>
    <row r="468" spans="6:6">
      <c r="F468"/>
    </row>
    <row r="469" spans="6:6" outlineLevel="1">
      <c r="F469"/>
    </row>
    <row r="470" spans="6:6" outlineLevel="1">
      <c r="F470"/>
    </row>
    <row r="471" spans="6:6" outlineLevel="1">
      <c r="F471"/>
    </row>
    <row r="472" spans="6:6">
      <c r="F472"/>
    </row>
    <row r="473" spans="6:6" outlineLevel="1">
      <c r="F473"/>
    </row>
    <row r="474" spans="6:6">
      <c r="F474"/>
    </row>
    <row r="475" spans="6:6" outlineLevel="1">
      <c r="F475"/>
    </row>
    <row r="476" spans="6:6">
      <c r="F476"/>
    </row>
    <row r="477" spans="6:6" outlineLevel="1">
      <c r="F477"/>
    </row>
    <row r="478" spans="6:6" outlineLevel="1">
      <c r="F478"/>
    </row>
    <row r="479" spans="6:6" outlineLevel="1">
      <c r="F479"/>
    </row>
    <row r="480" spans="6:6" outlineLevel="1">
      <c r="F480"/>
    </row>
    <row r="481" spans="6:6" outlineLevel="1">
      <c r="F481"/>
    </row>
    <row r="482" spans="6:6" outlineLevel="1">
      <c r="F482"/>
    </row>
    <row r="483" spans="6:6" outlineLevel="1">
      <c r="F483"/>
    </row>
    <row r="484" spans="6:6" outlineLevel="1">
      <c r="F484"/>
    </row>
    <row r="485" spans="6:6" outlineLevel="1">
      <c r="F485"/>
    </row>
    <row r="486" spans="6:6" outlineLevel="1">
      <c r="F486"/>
    </row>
    <row r="487" spans="6:6" outlineLevel="1">
      <c r="F487"/>
    </row>
    <row r="488" spans="6:6" outlineLevel="1">
      <c r="F488"/>
    </row>
    <row r="489" spans="6:6">
      <c r="F489"/>
    </row>
    <row r="490" spans="6:6">
      <c r="F490"/>
    </row>
    <row r="491" spans="6:6">
      <c r="F491"/>
    </row>
    <row r="492" spans="6:6">
      <c r="F492"/>
    </row>
    <row r="493" spans="6:6">
      <c r="F493"/>
    </row>
    <row r="494" spans="6:6">
      <c r="F494"/>
    </row>
    <row r="495" spans="6:6">
      <c r="F495"/>
    </row>
    <row r="496" spans="6:6">
      <c r="F496"/>
    </row>
    <row r="497" spans="6:6">
      <c r="F497"/>
    </row>
    <row r="498" spans="6:6">
      <c r="F498"/>
    </row>
    <row r="499" spans="6:6">
      <c r="F499"/>
    </row>
    <row r="500" spans="6:6">
      <c r="F500"/>
    </row>
    <row r="501" spans="6:6">
      <c r="F501"/>
    </row>
    <row r="502" spans="6:6">
      <c r="F502"/>
    </row>
    <row r="503" spans="6:6">
      <c r="F503"/>
    </row>
    <row r="504" spans="6:6">
      <c r="F504"/>
    </row>
    <row r="505" spans="6:6">
      <c r="F505"/>
    </row>
    <row r="506" spans="6:6">
      <c r="F506"/>
    </row>
    <row r="507" spans="6:6">
      <c r="F507"/>
    </row>
    <row r="508" spans="6:6">
      <c r="F508"/>
    </row>
    <row r="509" spans="6:6">
      <c r="F509"/>
    </row>
    <row r="510" spans="6:6">
      <c r="F510"/>
    </row>
    <row r="511" spans="6:6">
      <c r="F511"/>
    </row>
    <row r="512" spans="6:6">
      <c r="F512"/>
    </row>
    <row r="513" spans="6:6">
      <c r="F513"/>
    </row>
    <row r="514" spans="6:6">
      <c r="F514"/>
    </row>
    <row r="515" spans="6:6">
      <c r="F515"/>
    </row>
    <row r="516" spans="6:6">
      <c r="F516"/>
    </row>
    <row r="517" spans="6:6">
      <c r="F517"/>
    </row>
    <row r="518" spans="6:6">
      <c r="F518"/>
    </row>
    <row r="519" spans="6:6">
      <c r="F519"/>
    </row>
    <row r="520" spans="6:6">
      <c r="F520"/>
    </row>
    <row r="521" spans="6:6">
      <c r="F521"/>
    </row>
    <row r="522" spans="6:6">
      <c r="F522"/>
    </row>
    <row r="523" spans="6:6">
      <c r="F523"/>
    </row>
    <row r="524" spans="6:6">
      <c r="F524"/>
    </row>
    <row r="525" spans="6:6">
      <c r="F525"/>
    </row>
    <row r="526" spans="6:6">
      <c r="F526"/>
    </row>
    <row r="527" spans="6:6">
      <c r="F527"/>
    </row>
    <row r="528" spans="6:6">
      <c r="F528"/>
    </row>
    <row r="529" spans="6:6">
      <c r="F529"/>
    </row>
    <row r="530" spans="6:6">
      <c r="F530"/>
    </row>
    <row r="531" spans="6:6">
      <c r="F531"/>
    </row>
    <row r="532" spans="6:6">
      <c r="F532"/>
    </row>
    <row r="533" spans="6:6">
      <c r="F533"/>
    </row>
    <row r="534" spans="6:6">
      <c r="F534"/>
    </row>
    <row r="535" spans="6:6">
      <c r="F535"/>
    </row>
    <row r="536" spans="6:6">
      <c r="F536"/>
    </row>
    <row r="537" spans="6:6">
      <c r="F537"/>
    </row>
    <row r="538" spans="6:6">
      <c r="F538"/>
    </row>
    <row r="539" spans="6:6">
      <c r="F539"/>
    </row>
    <row r="540" spans="6:6">
      <c r="F540"/>
    </row>
    <row r="541" spans="6:6">
      <c r="F541"/>
    </row>
    <row r="542" spans="6:6">
      <c r="F542"/>
    </row>
    <row r="543" spans="6:6">
      <c r="F543"/>
    </row>
    <row r="544" spans="6:6">
      <c r="F544"/>
    </row>
    <row r="545" spans="6:6">
      <c r="F545"/>
    </row>
    <row r="546" spans="6:6">
      <c r="F546"/>
    </row>
    <row r="547" spans="6:6">
      <c r="F547"/>
    </row>
    <row r="548" spans="6:6">
      <c r="F548"/>
    </row>
    <row r="549" spans="6:6">
      <c r="F549"/>
    </row>
    <row r="550" spans="6:6">
      <c r="F550"/>
    </row>
    <row r="551" spans="6:6">
      <c r="F551"/>
    </row>
    <row r="552" spans="6:6">
      <c r="F552"/>
    </row>
    <row r="553" spans="6:6">
      <c r="F553"/>
    </row>
    <row r="554" spans="6:6">
      <c r="F554"/>
    </row>
    <row r="555" spans="6:6">
      <c r="F555"/>
    </row>
    <row r="556" spans="6:6">
      <c r="F556"/>
    </row>
    <row r="557" spans="6:6">
      <c r="F557"/>
    </row>
    <row r="558" spans="6:6">
      <c r="F558"/>
    </row>
    <row r="559" spans="6:6">
      <c r="F559"/>
    </row>
    <row r="560" spans="6:6">
      <c r="F560"/>
    </row>
    <row r="561" spans="6:6">
      <c r="F561"/>
    </row>
    <row r="562" spans="6:6">
      <c r="F562"/>
    </row>
    <row r="563" spans="6:6">
      <c r="F563"/>
    </row>
    <row r="564" spans="6:6">
      <c r="F564"/>
    </row>
    <row r="565" spans="6:6">
      <c r="F565"/>
    </row>
    <row r="566" spans="6:6">
      <c r="F566"/>
    </row>
    <row r="567" spans="6:6">
      <c r="F567"/>
    </row>
    <row r="568" spans="6:6">
      <c r="F568"/>
    </row>
    <row r="569" spans="6:6">
      <c r="F569"/>
    </row>
    <row r="570" spans="6:6">
      <c r="F570"/>
    </row>
    <row r="571" spans="6:6">
      <c r="F571"/>
    </row>
    <row r="572" spans="6:6">
      <c r="F572"/>
    </row>
    <row r="573" spans="6:6">
      <c r="F573"/>
    </row>
    <row r="574" spans="6:6">
      <c r="F574"/>
    </row>
    <row r="575" spans="6:6">
      <c r="F575"/>
    </row>
    <row r="576" spans="6:6">
      <c r="F576"/>
    </row>
    <row r="577" spans="6:6">
      <c r="F577"/>
    </row>
    <row r="578" spans="6:6">
      <c r="F578"/>
    </row>
    <row r="579" spans="6:6">
      <c r="F579"/>
    </row>
    <row r="580" spans="6:6">
      <c r="F580"/>
    </row>
    <row r="581" spans="6:6">
      <c r="F581"/>
    </row>
    <row r="582" spans="6:6">
      <c r="F582"/>
    </row>
    <row r="583" spans="6:6">
      <c r="F583"/>
    </row>
    <row r="584" spans="6:6">
      <c r="F584"/>
    </row>
    <row r="585" spans="6:6">
      <c r="F585"/>
    </row>
    <row r="586" spans="6:6">
      <c r="F586"/>
    </row>
    <row r="587" spans="6:6">
      <c r="F587"/>
    </row>
    <row r="588" spans="6:6">
      <c r="F588"/>
    </row>
    <row r="589" spans="6:6">
      <c r="F589"/>
    </row>
    <row r="590" spans="6:6" outlineLevel="1">
      <c r="F590"/>
    </row>
    <row r="591" spans="6:6" outlineLevel="1">
      <c r="F591"/>
    </row>
    <row r="592" spans="6:6" outlineLevel="1">
      <c r="F592"/>
    </row>
    <row r="593" spans="6:6" outlineLevel="1">
      <c r="F593"/>
    </row>
    <row r="594" spans="6:6" outlineLevel="1">
      <c r="F594"/>
    </row>
    <row r="595" spans="6:6" outlineLevel="1">
      <c r="F595"/>
    </row>
    <row r="596" spans="6:6">
      <c r="F596"/>
    </row>
    <row r="597" spans="6:6">
      <c r="F597"/>
    </row>
    <row r="598" spans="6:6">
      <c r="F598"/>
    </row>
    <row r="599" spans="6:6">
      <c r="F599"/>
    </row>
    <row r="600" spans="6:6">
      <c r="F600"/>
    </row>
    <row r="601" spans="6:6">
      <c r="F601"/>
    </row>
    <row r="602" spans="6:6">
      <c r="F602"/>
    </row>
    <row r="603" spans="6:6">
      <c r="F603"/>
    </row>
    <row r="604" spans="6:6">
      <c r="F604"/>
    </row>
    <row r="605" spans="6:6">
      <c r="F605"/>
    </row>
    <row r="606" spans="6:6">
      <c r="F606"/>
    </row>
    <row r="607" spans="6:6">
      <c r="F607"/>
    </row>
    <row r="608" spans="6:6">
      <c r="F608"/>
    </row>
    <row r="609" spans="6:6">
      <c r="F609"/>
    </row>
    <row r="610" spans="6:6">
      <c r="F610"/>
    </row>
    <row r="611" spans="6:6">
      <c r="F611"/>
    </row>
    <row r="612" spans="6:6">
      <c r="F612"/>
    </row>
    <row r="613" spans="6:6">
      <c r="F613"/>
    </row>
    <row r="614" spans="6:6">
      <c r="F614"/>
    </row>
    <row r="615" spans="6:6">
      <c r="F615"/>
    </row>
    <row r="616" spans="6:6">
      <c r="F616"/>
    </row>
    <row r="617" spans="6:6">
      <c r="F617"/>
    </row>
    <row r="618" spans="6:6">
      <c r="F618"/>
    </row>
    <row r="619" spans="6:6">
      <c r="F619"/>
    </row>
    <row r="620" spans="6:6">
      <c r="F620"/>
    </row>
    <row r="621" spans="6:6">
      <c r="F621"/>
    </row>
    <row r="622" spans="6:6">
      <c r="F622"/>
    </row>
    <row r="623" spans="6:6">
      <c r="F623"/>
    </row>
    <row r="624" spans="6:6">
      <c r="F624"/>
    </row>
    <row r="625" spans="6:6">
      <c r="F625"/>
    </row>
    <row r="626" spans="6:6">
      <c r="F626"/>
    </row>
    <row r="627" spans="6:6">
      <c r="F627"/>
    </row>
    <row r="628" spans="6:6">
      <c r="F628"/>
    </row>
    <row r="629" spans="6:6">
      <c r="F629"/>
    </row>
    <row r="630" spans="6:6">
      <c r="F630"/>
    </row>
    <row r="631" spans="6:6">
      <c r="F631"/>
    </row>
    <row r="632" spans="6:6">
      <c r="F632"/>
    </row>
    <row r="633" spans="6:6">
      <c r="F633"/>
    </row>
    <row r="634" spans="6:6">
      <c r="F634"/>
    </row>
    <row r="635" spans="6:6">
      <c r="F635"/>
    </row>
    <row r="636" spans="6:6">
      <c r="F636"/>
    </row>
    <row r="637" spans="6:6">
      <c r="F637"/>
    </row>
    <row r="638" spans="6:6">
      <c r="F638"/>
    </row>
    <row r="639" spans="6:6">
      <c r="F639"/>
    </row>
    <row r="640" spans="6: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row r="663" spans="6:6">
      <c r="F663"/>
    </row>
    <row r="664" spans="6:6">
      <c r="F664"/>
    </row>
    <row r="665" spans="6:6">
      <c r="F665"/>
    </row>
    <row r="666" spans="6:6">
      <c r="F666"/>
    </row>
    <row r="667" spans="6:6">
      <c r="F667"/>
    </row>
    <row r="668" spans="6:6">
      <c r="F668"/>
    </row>
    <row r="669" spans="6:6">
      <c r="F669"/>
    </row>
    <row r="670" spans="6:6">
      <c r="F670"/>
    </row>
    <row r="671" spans="6:6">
      <c r="F671"/>
    </row>
    <row r="672" spans="6:6">
      <c r="F672"/>
    </row>
    <row r="673" spans="6:6">
      <c r="F673"/>
    </row>
    <row r="674" spans="6:6">
      <c r="F674"/>
    </row>
    <row r="675" spans="6:6">
      <c r="F675"/>
    </row>
    <row r="676" spans="6:6">
      <c r="F676"/>
    </row>
    <row r="677" spans="6:6">
      <c r="F677"/>
    </row>
    <row r="678" spans="6:6">
      <c r="F678"/>
    </row>
    <row r="679" spans="6:6">
      <c r="F679"/>
    </row>
    <row r="680" spans="6:6">
      <c r="F680"/>
    </row>
    <row r="681" spans="6:6">
      <c r="F681"/>
    </row>
    <row r="682" spans="6:6">
      <c r="F682"/>
    </row>
    <row r="683" spans="6:6">
      <c r="F683"/>
    </row>
    <row r="684" spans="6:6">
      <c r="F684"/>
    </row>
    <row r="685" spans="6:6">
      <c r="F685"/>
    </row>
    <row r="686" spans="6:6">
      <c r="F686"/>
    </row>
    <row r="687" spans="6:6">
      <c r="F687"/>
    </row>
    <row r="688" spans="6:6">
      <c r="F688"/>
    </row>
    <row r="689" spans="6:6">
      <c r="F689"/>
    </row>
    <row r="690" spans="6:6">
      <c r="F690"/>
    </row>
    <row r="691" spans="6:6">
      <c r="F691"/>
    </row>
    <row r="692" spans="6:6">
      <c r="F692"/>
    </row>
    <row r="693" spans="6:6">
      <c r="F693"/>
    </row>
    <row r="694" spans="6:6">
      <c r="F694"/>
    </row>
    <row r="695" spans="6:6">
      <c r="F695"/>
    </row>
    <row r="696" spans="6:6" outlineLevel="1">
      <c r="F696"/>
    </row>
    <row r="697" spans="6:6" outlineLevel="1">
      <c r="F697"/>
    </row>
    <row r="698" spans="6:6" outlineLevel="1">
      <c r="F698"/>
    </row>
    <row r="699" spans="6:6" outlineLevel="1">
      <c r="F699"/>
    </row>
    <row r="700" spans="6:6" outlineLevel="1">
      <c r="F700"/>
    </row>
    <row r="701" spans="6:6" outlineLevel="1">
      <c r="F701"/>
    </row>
    <row r="702" spans="6:6" outlineLevel="1">
      <c r="F702"/>
    </row>
    <row r="703" spans="6:6" outlineLevel="1">
      <c r="F703"/>
    </row>
    <row r="704" spans="6:6" outlineLevel="1">
      <c r="F704"/>
    </row>
    <row r="705" spans="6:6" outlineLevel="1">
      <c r="F705"/>
    </row>
    <row r="706" spans="6:6" outlineLevel="1">
      <c r="F706"/>
    </row>
    <row r="707" spans="6:6" outlineLevel="1">
      <c r="F707"/>
    </row>
    <row r="708" spans="6:6" outlineLevel="1">
      <c r="F708"/>
    </row>
    <row r="709" spans="6:6" outlineLevel="1">
      <c r="F709"/>
    </row>
    <row r="710" spans="6:6" outlineLevel="1">
      <c r="F710"/>
    </row>
    <row r="711" spans="6:6" outlineLevel="1">
      <c r="F711"/>
    </row>
    <row r="712" spans="6:6" outlineLevel="1">
      <c r="F712"/>
    </row>
    <row r="713" spans="6:6" outlineLevel="1">
      <c r="F713"/>
    </row>
    <row r="714" spans="6:6" outlineLevel="1">
      <c r="F714"/>
    </row>
    <row r="715" spans="6:6" outlineLevel="1">
      <c r="F715"/>
    </row>
    <row r="716" spans="6:6" outlineLevel="1">
      <c r="F716"/>
    </row>
    <row r="717" spans="6:6" outlineLevel="1">
      <c r="F717"/>
    </row>
    <row r="718" spans="6:6" outlineLevel="1">
      <c r="F718"/>
    </row>
    <row r="719" spans="6:6" outlineLevel="1">
      <c r="F719"/>
    </row>
    <row r="720" spans="6:6" outlineLevel="1">
      <c r="F720"/>
    </row>
    <row r="721" spans="6:6" outlineLevel="1">
      <c r="F721"/>
    </row>
    <row r="722" spans="6:6" outlineLevel="1">
      <c r="F722"/>
    </row>
    <row r="723" spans="6:6" outlineLevel="1">
      <c r="F723"/>
    </row>
    <row r="724" spans="6:6" outlineLevel="1">
      <c r="F724"/>
    </row>
    <row r="725" spans="6:6" outlineLevel="1">
      <c r="F725"/>
    </row>
    <row r="726" spans="6:6" outlineLevel="1">
      <c r="F726"/>
    </row>
    <row r="727" spans="6:6" outlineLevel="1">
      <c r="F727"/>
    </row>
    <row r="728" spans="6:6" outlineLevel="1">
      <c r="F728"/>
    </row>
    <row r="729" spans="6:6" outlineLevel="1">
      <c r="F729"/>
    </row>
    <row r="730" spans="6:6" outlineLevel="1">
      <c r="F730"/>
    </row>
    <row r="731" spans="6:6" outlineLevel="1">
      <c r="F731"/>
    </row>
    <row r="732" spans="6:6" outlineLevel="1">
      <c r="F732"/>
    </row>
    <row r="733" spans="6:6" outlineLevel="1">
      <c r="F733"/>
    </row>
    <row r="734" spans="6:6" outlineLevel="1">
      <c r="F734"/>
    </row>
    <row r="735" spans="6:6" outlineLevel="1">
      <c r="F735"/>
    </row>
    <row r="736" spans="6:6" outlineLevel="1">
      <c r="F736"/>
    </row>
    <row r="737" spans="6:6" outlineLevel="1">
      <c r="F737"/>
    </row>
    <row r="738" spans="6:6" outlineLevel="1">
      <c r="F738"/>
    </row>
    <row r="739" spans="6:6" outlineLevel="1">
      <c r="F739"/>
    </row>
    <row r="740" spans="6:6" outlineLevel="1">
      <c r="F740"/>
    </row>
    <row r="741" spans="6:6" outlineLevel="1">
      <c r="F741"/>
    </row>
    <row r="742" spans="6:6" outlineLevel="1">
      <c r="F742"/>
    </row>
    <row r="743" spans="6:6" outlineLevel="1">
      <c r="F743"/>
    </row>
    <row r="744" spans="6:6" outlineLevel="1">
      <c r="F744"/>
    </row>
    <row r="745" spans="6:6" outlineLevel="1">
      <c r="F745"/>
    </row>
    <row r="746" spans="6:6" outlineLevel="1">
      <c r="F746"/>
    </row>
    <row r="747" spans="6:6" outlineLevel="1">
      <c r="F747"/>
    </row>
    <row r="748" spans="6:6" outlineLevel="1">
      <c r="F748"/>
    </row>
    <row r="749" spans="6:6" outlineLevel="1">
      <c r="F749"/>
    </row>
    <row r="750" spans="6:6" outlineLevel="1">
      <c r="F750"/>
    </row>
    <row r="751" spans="6:6" outlineLevel="1">
      <c r="F751"/>
    </row>
    <row r="752" spans="6:6" outlineLevel="1">
      <c r="F752"/>
    </row>
    <row r="753" spans="6:6" outlineLevel="1">
      <c r="F753"/>
    </row>
    <row r="754" spans="6:6" outlineLevel="1">
      <c r="F754"/>
    </row>
    <row r="755" spans="6:6" outlineLevel="1">
      <c r="F755"/>
    </row>
    <row r="756" spans="6:6" outlineLevel="1">
      <c r="F756"/>
    </row>
    <row r="757" spans="6:6" outlineLevel="1">
      <c r="F757"/>
    </row>
    <row r="758" spans="6:6" outlineLevel="1">
      <c r="F758"/>
    </row>
    <row r="759" spans="6:6" outlineLevel="1">
      <c r="F759"/>
    </row>
    <row r="760" spans="6:6" outlineLevel="1">
      <c r="F760"/>
    </row>
    <row r="761" spans="6:6" outlineLevel="1">
      <c r="F761"/>
    </row>
    <row r="762" spans="6:6" outlineLevel="1">
      <c r="F762"/>
    </row>
    <row r="763" spans="6:6" outlineLevel="1">
      <c r="F763"/>
    </row>
    <row r="764" spans="6:6" outlineLevel="1">
      <c r="F764"/>
    </row>
    <row r="765" spans="6:6" outlineLevel="1">
      <c r="F765"/>
    </row>
    <row r="766" spans="6:6">
      <c r="F766"/>
    </row>
    <row r="767" spans="6:6" outlineLevel="1">
      <c r="F767"/>
    </row>
    <row r="768" spans="6:6" outlineLevel="1">
      <c r="F768"/>
    </row>
    <row r="769" spans="6:6" outlineLevel="1">
      <c r="F769"/>
    </row>
    <row r="770" spans="6:6" outlineLevel="1">
      <c r="F770"/>
    </row>
    <row r="771" spans="6:6" outlineLevel="1">
      <c r="F771"/>
    </row>
    <row r="772" spans="6:6" outlineLevel="1">
      <c r="F772"/>
    </row>
    <row r="773" spans="6:6" outlineLevel="1">
      <c r="F773"/>
    </row>
    <row r="774" spans="6:6" outlineLevel="1">
      <c r="F774"/>
    </row>
    <row r="775" spans="6:6" outlineLevel="1">
      <c r="F775"/>
    </row>
    <row r="776" spans="6:6" outlineLevel="1">
      <c r="F776"/>
    </row>
    <row r="777" spans="6:6" outlineLevel="1">
      <c r="F777"/>
    </row>
    <row r="778" spans="6:6" outlineLevel="1">
      <c r="F778"/>
    </row>
    <row r="779" spans="6:6" outlineLevel="1">
      <c r="F779"/>
    </row>
    <row r="780" spans="6:6" outlineLevel="1">
      <c r="F780"/>
    </row>
    <row r="781" spans="6:6" outlineLevel="1">
      <c r="F781"/>
    </row>
    <row r="782" spans="6:6" outlineLevel="1">
      <c r="F782"/>
    </row>
    <row r="783" spans="6:6" outlineLevel="1">
      <c r="F783"/>
    </row>
    <row r="784" spans="6:6" outlineLevel="1">
      <c r="F784"/>
    </row>
    <row r="785" spans="6:6" outlineLevel="1">
      <c r="F785"/>
    </row>
    <row r="786" spans="6:6" outlineLevel="1">
      <c r="F786"/>
    </row>
    <row r="787" spans="6:6" outlineLevel="1">
      <c r="F787"/>
    </row>
    <row r="788" spans="6:6" outlineLevel="1">
      <c r="F788"/>
    </row>
    <row r="789" spans="6:6">
      <c r="F789"/>
    </row>
    <row r="790" spans="6:6" outlineLevel="1">
      <c r="F790"/>
    </row>
    <row r="791" spans="6:6" outlineLevel="1">
      <c r="F791"/>
    </row>
    <row r="792" spans="6:6" outlineLevel="1">
      <c r="F792"/>
    </row>
    <row r="793" spans="6:6" outlineLevel="1">
      <c r="F793"/>
    </row>
    <row r="794" spans="6:6" outlineLevel="1">
      <c r="F794"/>
    </row>
    <row r="795" spans="6:6" outlineLevel="1">
      <c r="F795"/>
    </row>
    <row r="796" spans="6:6" outlineLevel="1">
      <c r="F796"/>
    </row>
    <row r="797" spans="6:6" outlineLevel="1">
      <c r="F797"/>
    </row>
    <row r="798" spans="6:6" outlineLevel="1">
      <c r="F798"/>
    </row>
    <row r="799" spans="6:6" outlineLevel="1">
      <c r="F799"/>
    </row>
    <row r="800" spans="6:6" outlineLevel="1">
      <c r="F800"/>
    </row>
    <row r="801" spans="6:6" outlineLevel="1">
      <c r="F801"/>
    </row>
    <row r="802" spans="6:6" outlineLevel="1">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outlineLevel="1">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outlineLevel="1">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outlineLevel="1">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c r="F1086"/>
    </row>
    <row r="1087" spans="6:6" outlineLevel="1">
      <c r="F1087"/>
    </row>
    <row r="1088" spans="6:6">
      <c r="F1088"/>
    </row>
    <row r="1089" spans="6:6" outlineLevel="1">
      <c r="F1089"/>
    </row>
    <row r="1090" spans="6:6" outlineLevel="1">
      <c r="F1090"/>
    </row>
    <row r="1091" spans="6:6" outlineLevel="1">
      <c r="F1091"/>
    </row>
    <row r="1092" spans="6:6" outlineLevel="1">
      <c r="F1092"/>
    </row>
    <row r="1093" spans="6:6" outlineLevel="1">
      <c r="F1093"/>
    </row>
    <row r="1094" spans="6:6" outlineLevel="1">
      <c r="F1094"/>
    </row>
    <row r="1095" spans="6:6" outlineLevel="1">
      <c r="F1095"/>
    </row>
    <row r="1096" spans="6:6" outlineLevel="1">
      <c r="F1096"/>
    </row>
    <row r="1097" spans="6:6">
      <c r="F1097"/>
    </row>
    <row r="1098" spans="6:6" outlineLevel="1">
      <c r="F1098"/>
    </row>
    <row r="1099" spans="6:6" outlineLevel="1">
      <c r="F1099"/>
    </row>
    <row r="1100" spans="6:6" outlineLevel="1">
      <c r="F1100"/>
    </row>
    <row r="1101" spans="6:6" outlineLevel="1">
      <c r="F1101"/>
    </row>
    <row r="1102" spans="6:6">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c r="F1142"/>
    </row>
    <row r="1143" spans="6:6" outlineLevel="1">
      <c r="F1143"/>
    </row>
    <row r="1144" spans="6:6" outlineLevel="1">
      <c r="F1144"/>
    </row>
    <row r="1145" spans="6:6" outlineLevel="1">
      <c r="F1145"/>
    </row>
    <row r="1146" spans="6:6" outlineLevel="1">
      <c r="F1146"/>
    </row>
    <row r="1147" spans="6:6" outlineLevel="1">
      <c r="F1147"/>
    </row>
    <row r="1148" spans="6:6" outlineLevel="1">
      <c r="F1148"/>
    </row>
    <row r="1149" spans="6:6" outlineLevel="1">
      <c r="F1149"/>
    </row>
    <row r="1150" spans="6:6" outlineLevel="1">
      <c r="F1150"/>
    </row>
    <row r="1151" spans="6:6" outlineLevel="1">
      <c r="F1151"/>
    </row>
    <row r="1152" spans="6:6" outlineLevel="1">
      <c r="F1152"/>
    </row>
    <row r="1153" spans="6:6" outlineLevel="1">
      <c r="F1153"/>
    </row>
    <row r="1154" spans="6:6" outlineLevel="1">
      <c r="F1154"/>
    </row>
    <row r="1155" spans="6:6" outlineLevel="1">
      <c r="F1155"/>
    </row>
    <row r="1156" spans="6:6">
      <c r="F1156"/>
    </row>
    <row r="1157" spans="6:6" outlineLevel="1">
      <c r="F1157"/>
    </row>
    <row r="1158" spans="6:6">
      <c r="F1158"/>
    </row>
    <row r="1159" spans="6:6" outlineLevel="1">
      <c r="F1159"/>
    </row>
    <row r="1160" spans="6:6" outlineLevel="1">
      <c r="F1160"/>
    </row>
    <row r="1161" spans="6:6" outlineLevel="1">
      <c r="F1161"/>
    </row>
    <row r="1162" spans="6:6" outlineLevel="1">
      <c r="F1162"/>
    </row>
    <row r="1163" spans="6:6" outlineLevel="1">
      <c r="F1163"/>
    </row>
    <row r="1164" spans="6:6" outlineLevel="1">
      <c r="F1164"/>
    </row>
    <row r="1165" spans="6:6">
      <c r="F1165"/>
    </row>
    <row r="1166" spans="6:6" outlineLevel="1">
      <c r="F1166"/>
    </row>
    <row r="1167" spans="6:6" outlineLevel="1">
      <c r="F1167"/>
    </row>
    <row r="1168" spans="6:6">
      <c r="F1168"/>
    </row>
    <row r="1169" spans="6:6" outlineLevel="1">
      <c r="F1169"/>
    </row>
    <row r="1170" spans="6:6" outlineLevel="1">
      <c r="F1170"/>
    </row>
    <row r="1171" spans="6:6" outlineLevel="1">
      <c r="F1171"/>
    </row>
    <row r="1172" spans="6:6" outlineLevel="1">
      <c r="F1172"/>
    </row>
    <row r="1173" spans="6:6">
      <c r="F1173"/>
    </row>
    <row r="1174" spans="6:6" outlineLevel="1">
      <c r="F1174"/>
    </row>
    <row r="1175" spans="6:6" outlineLevel="1">
      <c r="F1175"/>
    </row>
    <row r="1176" spans="6:6" outlineLevel="1">
      <c r="F1176"/>
    </row>
    <row r="1177" spans="6:6">
      <c r="F1177"/>
    </row>
    <row r="1178" spans="6:6" outlineLevel="1">
      <c r="F1178"/>
    </row>
    <row r="1179" spans="6:6" outlineLevel="1">
      <c r="F1179"/>
    </row>
    <row r="1180" spans="6:6">
      <c r="F1180"/>
    </row>
    <row r="1181" spans="6:6" outlineLevel="1">
      <c r="F1181"/>
    </row>
    <row r="1182" spans="6:6" outlineLevel="1">
      <c r="F1182"/>
    </row>
    <row r="1183" spans="6:6" outlineLevel="1">
      <c r="F1183"/>
    </row>
    <row r="1184" spans="6:6" outlineLevel="1">
      <c r="F1184"/>
    </row>
    <row r="1185" spans="6:6" outlineLevel="1">
      <c r="F1185"/>
    </row>
    <row r="1186" spans="6:6" outlineLevel="1">
      <c r="F1186"/>
    </row>
    <row r="1187" spans="6:6" outlineLevel="1">
      <c r="F1187"/>
    </row>
    <row r="1188" spans="6:6" outlineLevel="1">
      <c r="F1188"/>
    </row>
    <row r="1189" spans="6:6">
      <c r="F1189"/>
    </row>
    <row r="1190" spans="6:6" outlineLevel="1">
      <c r="F1190"/>
    </row>
    <row r="1191" spans="6:6" outlineLevel="1">
      <c r="F1191"/>
    </row>
    <row r="1192" spans="6:6" outlineLevel="1">
      <c r="F1192"/>
    </row>
    <row r="1193" spans="6:6" outlineLevel="1">
      <c r="F1193"/>
    </row>
    <row r="1194" spans="6:6">
      <c r="F1194"/>
    </row>
    <row r="1195" spans="6:6" outlineLevel="1">
      <c r="F1195"/>
    </row>
    <row r="1196" spans="6:6">
      <c r="F1196"/>
    </row>
    <row r="1197" spans="6:6" outlineLevel="1">
      <c r="F1197"/>
    </row>
    <row r="1198" spans="6:6">
      <c r="F1198"/>
    </row>
    <row r="1199" spans="6:6" outlineLevel="1">
      <c r="F1199"/>
    </row>
    <row r="1200" spans="6:6">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outlineLevel="1">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c r="F1324"/>
    </row>
    <row r="1325" spans="6:6" outlineLevel="1">
      <c r="F1325"/>
    </row>
    <row r="1326" spans="6:6" outlineLevel="1">
      <c r="F1326"/>
    </row>
    <row r="1327" spans="6:6" outlineLevel="1">
      <c r="F1327"/>
    </row>
    <row r="1328" spans="6:6" outlineLevel="1">
      <c r="F1328"/>
    </row>
    <row r="1329" spans="6:6" outlineLevel="1">
      <c r="F1329"/>
    </row>
    <row r="1330" spans="6:6" outlineLevel="1">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outlineLevel="1">
      <c r="F1368"/>
    </row>
    <row r="1369" spans="6:6" outlineLevel="1">
      <c r="F1369"/>
    </row>
    <row r="1370" spans="6:6" outlineLevel="1">
      <c r="F1370"/>
    </row>
    <row r="1371" spans="6:6" outlineLevel="1">
      <c r="F1371"/>
    </row>
    <row r="1372" spans="6:6" outlineLevel="1">
      <c r="F1372"/>
    </row>
    <row r="1373" spans="6:6" outlineLevel="1">
      <c r="F1373"/>
    </row>
    <row r="1374" spans="6:6" outlineLevel="1">
      <c r="F1374"/>
    </row>
    <row r="1375" spans="6:6">
      <c r="F1375"/>
    </row>
    <row r="1376" spans="6:6" outlineLevel="1">
      <c r="F1376"/>
    </row>
    <row r="1377" spans="6:6" outlineLevel="1">
      <c r="F1377"/>
    </row>
    <row r="1378" spans="6:6" outlineLevel="1">
      <c r="F1378"/>
    </row>
    <row r="1379" spans="6:6" outlineLevel="1">
      <c r="F1379"/>
    </row>
    <row r="1380" spans="6:6">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outlineLevel="1">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outlineLevel="1">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c r="F1739"/>
    </row>
    <row r="1740" spans="6:6" outlineLevel="1">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c r="F1789"/>
    </row>
    <row r="1790" spans="6:6" outlineLevel="1">
      <c r="F1790"/>
    </row>
    <row r="1791" spans="6:6" outlineLevel="1">
      <c r="F1791"/>
    </row>
    <row r="1792" spans="6:6" outlineLevel="1">
      <c r="F1792"/>
    </row>
    <row r="1793" spans="6:6" outlineLevel="1">
      <c r="F1793"/>
    </row>
    <row r="1794" spans="6:6" outlineLevel="1">
      <c r="F1794"/>
    </row>
    <row r="1795" spans="6:6" outlineLevel="1">
      <c r="F1795"/>
    </row>
    <row r="1796" spans="6:6" outlineLevel="1">
      <c r="F1796"/>
    </row>
    <row r="1797" spans="6:6" outlineLevel="1">
      <c r="F1797"/>
    </row>
    <row r="1798" spans="6:6" outlineLevel="1">
      <c r="F1798"/>
    </row>
    <row r="1799" spans="6:6" outlineLevel="1">
      <c r="F1799"/>
    </row>
    <row r="1800" spans="6:6" outlineLevel="1">
      <c r="F1800"/>
    </row>
    <row r="1801" spans="6:6" outlineLevel="1">
      <c r="F1801"/>
    </row>
    <row r="1802" spans="6:6">
      <c r="F1802"/>
    </row>
    <row r="1803" spans="6:6">
      <c r="F1803"/>
    </row>
    <row r="1804" spans="6:6">
      <c r="F1804"/>
    </row>
    <row r="1805" spans="6:6">
      <c r="F1805"/>
    </row>
    <row r="1806" spans="6:6">
      <c r="F1806"/>
    </row>
    <row r="1807" spans="6:6">
      <c r="F1807"/>
    </row>
    <row r="1808" spans="6:6">
      <c r="F1808"/>
    </row>
    <row r="1809" spans="6:6">
      <c r="F1809"/>
    </row>
    <row r="1810" spans="6:6">
      <c r="F1810"/>
    </row>
    <row r="1811" spans="6:6">
      <c r="F1811"/>
    </row>
    <row r="1812" spans="6:6">
      <c r="F1812"/>
    </row>
    <row r="1813" spans="6:6">
      <c r="F1813"/>
    </row>
    <row r="1814" spans="6:6">
      <c r="F1814"/>
    </row>
    <row r="1815" spans="6:6">
      <c r="F1815"/>
    </row>
    <row r="1816" spans="6:6">
      <c r="F1816"/>
    </row>
    <row r="1817" spans="6:6">
      <c r="F1817"/>
    </row>
    <row r="1818" spans="6:6">
      <c r="F1818"/>
    </row>
    <row r="1819" spans="6:6">
      <c r="F1819"/>
    </row>
    <row r="1820" spans="6:6">
      <c r="F1820"/>
    </row>
    <row r="1821" spans="6:6">
      <c r="F1821"/>
    </row>
    <row r="1822" spans="6:6">
      <c r="F1822"/>
    </row>
    <row r="1823" spans="6:6">
      <c r="F1823"/>
    </row>
    <row r="1824" spans="6:6">
      <c r="F1824"/>
    </row>
    <row r="1825" spans="6:6">
      <c r="F1825"/>
    </row>
    <row r="1826" spans="6:6">
      <c r="F1826"/>
    </row>
    <row r="1827" spans="6:6">
      <c r="F1827"/>
    </row>
    <row r="1828" spans="6:6">
      <c r="F1828"/>
    </row>
    <row r="1829" spans="6:6">
      <c r="F1829"/>
    </row>
    <row r="1830" spans="6:6">
      <c r="F1830"/>
    </row>
    <row r="1831" spans="6:6">
      <c r="F1831"/>
    </row>
    <row r="1832" spans="6:6">
      <c r="F1832"/>
    </row>
    <row r="1833" spans="6:6">
      <c r="F1833"/>
    </row>
    <row r="1834" spans="6:6">
      <c r="F1834"/>
    </row>
    <row r="1835" spans="6:6">
      <c r="F1835"/>
    </row>
    <row r="1836" spans="6:6">
      <c r="F1836"/>
    </row>
    <row r="1837" spans="6:6">
      <c r="F1837"/>
    </row>
    <row r="1838" spans="6:6">
      <c r="F1838"/>
    </row>
    <row r="1839" spans="6:6">
      <c r="F1839"/>
    </row>
    <row r="1840" spans="6:6">
      <c r="F1840"/>
    </row>
    <row r="1841" spans="6:6">
      <c r="F1841"/>
    </row>
    <row r="1842" spans="6:6">
      <c r="F1842"/>
    </row>
    <row r="1843" spans="6:6">
      <c r="F1843"/>
    </row>
    <row r="1844" spans="6:6">
      <c r="F1844"/>
    </row>
    <row r="1845" spans="6:6">
      <c r="F1845"/>
    </row>
    <row r="1846" spans="6:6">
      <c r="F1846"/>
    </row>
    <row r="1847" spans="6:6">
      <c r="F1847"/>
    </row>
    <row r="1848" spans="6:6">
      <c r="F1848"/>
    </row>
    <row r="1849" spans="6:6">
      <c r="F1849"/>
    </row>
    <row r="1850" spans="6:6">
      <c r="F1850"/>
    </row>
    <row r="1851" spans="6:6">
      <c r="F1851"/>
    </row>
    <row r="1852" spans="6:6">
      <c r="F1852"/>
    </row>
    <row r="1853" spans="6:6">
      <c r="F1853"/>
    </row>
    <row r="1854" spans="6:6">
      <c r="F1854"/>
    </row>
    <row r="1855" spans="6:6">
      <c r="F1855"/>
    </row>
    <row r="1856" spans="6:6">
      <c r="F1856"/>
    </row>
    <row r="1857" spans="6:6">
      <c r="F1857"/>
    </row>
    <row r="1858" spans="6:6">
      <c r="F1858"/>
    </row>
    <row r="1859" spans="6:6">
      <c r="F1859"/>
    </row>
    <row r="1860" spans="6:6">
      <c r="F1860"/>
    </row>
    <row r="1861" spans="6:6">
      <c r="F1861"/>
    </row>
    <row r="1862" spans="6:6">
      <c r="F1862"/>
    </row>
    <row r="1863" spans="6:6">
      <c r="F1863"/>
    </row>
    <row r="1864" spans="6:6">
      <c r="F1864"/>
    </row>
    <row r="1865" spans="6:6">
      <c r="F1865"/>
    </row>
    <row r="1866" spans="6:6">
      <c r="F1866"/>
    </row>
    <row r="1867" spans="6:6">
      <c r="F1867"/>
    </row>
    <row r="1868" spans="6:6">
      <c r="F1868"/>
    </row>
    <row r="1869" spans="6:6">
      <c r="F1869"/>
    </row>
    <row r="1870" spans="6:6">
      <c r="F1870"/>
    </row>
    <row r="1871" spans="6:6">
      <c r="F1871"/>
    </row>
    <row r="1872" spans="6:6">
      <c r="F1872"/>
    </row>
    <row r="1873" spans="6:6">
      <c r="F1873"/>
    </row>
    <row r="1874" spans="6:6">
      <c r="F1874"/>
    </row>
    <row r="1875" spans="6:6">
      <c r="F1875"/>
    </row>
    <row r="1876" spans="6:6">
      <c r="F1876"/>
    </row>
    <row r="1877" spans="6:6">
      <c r="F1877"/>
    </row>
    <row r="1878" spans="6:6">
      <c r="F1878"/>
    </row>
    <row r="1879" spans="6:6">
      <c r="F1879"/>
    </row>
    <row r="1880" spans="6:6">
      <c r="F1880"/>
    </row>
    <row r="1881" spans="6:6">
      <c r="F1881"/>
    </row>
    <row r="1882" spans="6:6">
      <c r="F1882"/>
    </row>
    <row r="1883" spans="6:6">
      <c r="F1883"/>
    </row>
    <row r="1884" spans="6:6">
      <c r="F1884"/>
    </row>
    <row r="1885" spans="6:6">
      <c r="F1885"/>
    </row>
    <row r="1886" spans="6:6">
      <c r="F1886"/>
    </row>
    <row r="1887" spans="6:6">
      <c r="F1887"/>
    </row>
    <row r="1888" spans="6:6">
      <c r="F1888"/>
    </row>
    <row r="1889" spans="6:6">
      <c r="F1889"/>
    </row>
    <row r="1890" spans="6:6">
      <c r="F1890"/>
    </row>
    <row r="1891" spans="6:6">
      <c r="F1891"/>
    </row>
    <row r="1892" spans="6:6">
      <c r="F1892"/>
    </row>
    <row r="1893" spans="6:6">
      <c r="F1893"/>
    </row>
    <row r="1894" spans="6:6">
      <c r="F1894"/>
    </row>
    <row r="1895" spans="6:6">
      <c r="F1895"/>
    </row>
    <row r="1896" spans="6:6">
      <c r="F1896"/>
    </row>
    <row r="1897" spans="6:6">
      <c r="F1897"/>
    </row>
    <row r="1898" spans="6:6">
      <c r="F1898"/>
    </row>
    <row r="1899" spans="6:6">
      <c r="F1899"/>
    </row>
    <row r="1900" spans="6:6">
      <c r="F1900"/>
    </row>
    <row r="1901" spans="6:6">
      <c r="F1901"/>
    </row>
    <row r="1902" spans="6:6">
      <c r="F1902"/>
    </row>
    <row r="1903" spans="6:6">
      <c r="F1903"/>
    </row>
    <row r="1904" spans="6:6">
      <c r="F1904"/>
    </row>
    <row r="1905" spans="6:6">
      <c r="F1905"/>
    </row>
    <row r="1906" spans="6:6">
      <c r="F1906"/>
    </row>
    <row r="1907" spans="6:6">
      <c r="F1907"/>
    </row>
    <row r="1908" spans="6:6">
      <c r="F1908"/>
    </row>
    <row r="1909" spans="6:6">
      <c r="F1909"/>
    </row>
    <row r="1910" spans="6:6">
      <c r="F1910"/>
    </row>
    <row r="1911" spans="6:6">
      <c r="F1911"/>
    </row>
    <row r="1912" spans="6:6">
      <c r="F1912"/>
    </row>
    <row r="1913" spans="6:6">
      <c r="F1913"/>
    </row>
    <row r="1914" spans="6:6">
      <c r="F1914"/>
    </row>
    <row r="1915" spans="6:6">
      <c r="F1915"/>
    </row>
    <row r="1916" spans="6:6">
      <c r="F1916"/>
    </row>
    <row r="1917" spans="6:6">
      <c r="F1917"/>
    </row>
    <row r="1918" spans="6:6">
      <c r="F1918"/>
    </row>
    <row r="1919" spans="6:6">
      <c r="F1919"/>
    </row>
    <row r="1920" spans="6:6">
      <c r="F1920"/>
    </row>
    <row r="1921" spans="6:6">
      <c r="F1921"/>
    </row>
    <row r="1922" spans="6:6">
      <c r="F1922"/>
    </row>
    <row r="1923" spans="6:6">
      <c r="F1923"/>
    </row>
    <row r="1924" spans="6:6">
      <c r="F1924"/>
    </row>
    <row r="1925" spans="6:6">
      <c r="F1925"/>
    </row>
    <row r="1926" spans="6:6">
      <c r="F1926"/>
    </row>
    <row r="1927" spans="6:6">
      <c r="F1927"/>
    </row>
    <row r="1928" spans="6:6">
      <c r="F1928"/>
    </row>
    <row r="1929" spans="6:6">
      <c r="F1929"/>
    </row>
    <row r="1930" spans="6:6">
      <c r="F1930"/>
    </row>
    <row r="1931" spans="6:6">
      <c r="F1931"/>
    </row>
    <row r="1932" spans="6:6">
      <c r="F1932"/>
    </row>
    <row r="1933" spans="6:6">
      <c r="F1933"/>
    </row>
    <row r="1934" spans="6:6">
      <c r="F1934"/>
    </row>
    <row r="1935" spans="6:6">
      <c r="F1935"/>
    </row>
    <row r="1936" spans="6:6">
      <c r="F1936"/>
    </row>
    <row r="1937" spans="6:6">
      <c r="F1937"/>
    </row>
    <row r="1938" spans="6:6">
      <c r="F1938"/>
    </row>
    <row r="1939" spans="6:6">
      <c r="F1939"/>
    </row>
    <row r="1940" spans="6:6">
      <c r="F1940"/>
    </row>
    <row r="1941" spans="6:6">
      <c r="F1941"/>
    </row>
    <row r="1942" spans="6:6">
      <c r="F1942"/>
    </row>
    <row r="1943" spans="6:6">
      <c r="F1943"/>
    </row>
    <row r="1944" spans="6:6">
      <c r="F1944"/>
    </row>
    <row r="1945" spans="6:6">
      <c r="F1945"/>
    </row>
    <row r="1946" spans="6:6">
      <c r="F1946"/>
    </row>
    <row r="1947" spans="6:6">
      <c r="F1947"/>
    </row>
    <row r="1948" spans="6:6">
      <c r="F1948"/>
    </row>
    <row r="1949" spans="6:6">
      <c r="F1949"/>
    </row>
    <row r="1950" spans="6:6">
      <c r="F1950"/>
    </row>
    <row r="1951" spans="6:6">
      <c r="F1951"/>
    </row>
    <row r="1952" spans="6:6">
      <c r="F1952"/>
    </row>
    <row r="1953" spans="6:6">
      <c r="F1953"/>
    </row>
    <row r="1954" spans="6:6">
      <c r="F1954"/>
    </row>
    <row r="1955" spans="6:6">
      <c r="F1955"/>
    </row>
    <row r="1956" spans="6:6">
      <c r="F1956"/>
    </row>
    <row r="1957" spans="6:6">
      <c r="F1957"/>
    </row>
    <row r="1958" spans="6:6">
      <c r="F1958"/>
    </row>
    <row r="1959" spans="6:6">
      <c r="F1959"/>
    </row>
    <row r="1960" spans="6:6">
      <c r="F1960"/>
    </row>
    <row r="1961" spans="6:6">
      <c r="F1961"/>
    </row>
    <row r="1962" spans="6:6">
      <c r="F1962"/>
    </row>
    <row r="1963" spans="6:6">
      <c r="F1963"/>
    </row>
    <row r="1964" spans="6:6">
      <c r="F1964"/>
    </row>
    <row r="1965" spans="6:6">
      <c r="F1965"/>
    </row>
    <row r="1966" spans="6:6">
      <c r="F1966"/>
    </row>
    <row r="1967" spans="6:6">
      <c r="F1967"/>
    </row>
    <row r="1968" spans="6:6">
      <c r="F1968"/>
    </row>
    <row r="1969" spans="6:6">
      <c r="F1969"/>
    </row>
    <row r="1970" spans="6:6">
      <c r="F1970"/>
    </row>
    <row r="1971" spans="6:6">
      <c r="F1971"/>
    </row>
    <row r="1972" spans="6:6">
      <c r="F1972"/>
    </row>
    <row r="1973" spans="6:6">
      <c r="F1973"/>
    </row>
    <row r="1974" spans="6:6">
      <c r="F1974"/>
    </row>
    <row r="1975" spans="6:6">
      <c r="F1975"/>
    </row>
    <row r="1976" spans="6:6">
      <c r="F1976"/>
    </row>
    <row r="1977" spans="6:6">
      <c r="F1977"/>
    </row>
    <row r="1978" spans="6:6">
      <c r="F1978"/>
    </row>
    <row r="1979" spans="6:6">
      <c r="F1979"/>
    </row>
    <row r="1980" spans="6:6">
      <c r="F1980"/>
    </row>
    <row r="1981" spans="6:6">
      <c r="F1981"/>
    </row>
    <row r="1982" spans="6:6">
      <c r="F1982"/>
    </row>
    <row r="1983" spans="6:6">
      <c r="F1983"/>
    </row>
    <row r="1984" spans="6:6">
      <c r="F1984"/>
    </row>
    <row r="1985" spans="6:6">
      <c r="F1985"/>
    </row>
    <row r="1986" spans="6:6">
      <c r="F1986"/>
    </row>
    <row r="1987" spans="6:6">
      <c r="F1987"/>
    </row>
    <row r="1988" spans="6:6">
      <c r="F1988"/>
    </row>
    <row r="1989" spans="6:6">
      <c r="F1989"/>
    </row>
    <row r="1990" spans="6:6">
      <c r="F1990"/>
    </row>
    <row r="1991" spans="6:6">
      <c r="F1991"/>
    </row>
    <row r="1992" spans="6:6">
      <c r="F1992"/>
    </row>
    <row r="1993" spans="6:6">
      <c r="F1993"/>
    </row>
    <row r="1994" spans="6:6">
      <c r="F1994"/>
    </row>
    <row r="1995" spans="6:6">
      <c r="F1995"/>
    </row>
    <row r="1996" spans="6:6">
      <c r="F1996"/>
    </row>
    <row r="1997" spans="6:6">
      <c r="F1997"/>
    </row>
    <row r="1998" spans="6:6">
      <c r="F1998"/>
    </row>
    <row r="1999" spans="6:6">
      <c r="F1999"/>
    </row>
    <row r="2000" spans="6:6">
      <c r="F2000"/>
    </row>
    <row r="2001" spans="6:6">
      <c r="F2001"/>
    </row>
    <row r="2002" spans="6:6">
      <c r="F2002"/>
    </row>
    <row r="2003" spans="6:6">
      <c r="F2003"/>
    </row>
    <row r="2004" spans="6:6">
      <c r="F2004"/>
    </row>
    <row r="2005" spans="6:6">
      <c r="F2005"/>
    </row>
    <row r="2006" spans="6:6">
      <c r="F2006"/>
    </row>
    <row r="2007" spans="6:6">
      <c r="F2007"/>
    </row>
    <row r="2008" spans="6:6">
      <c r="F2008"/>
    </row>
    <row r="2009" spans="6:6">
      <c r="F2009"/>
    </row>
    <row r="2010" spans="6:6">
      <c r="F2010"/>
    </row>
    <row r="2011" spans="6:6">
      <c r="F2011"/>
    </row>
    <row r="2012" spans="6:6">
      <c r="F2012"/>
    </row>
    <row r="2013" spans="6:6">
      <c r="F2013"/>
    </row>
    <row r="2014" spans="6:6">
      <c r="F2014"/>
    </row>
    <row r="2015" spans="6:6">
      <c r="F2015"/>
    </row>
    <row r="2016" spans="6:6">
      <c r="F2016"/>
    </row>
    <row r="2017" spans="6:6">
      <c r="F2017"/>
    </row>
    <row r="2018" spans="6:6">
      <c r="F2018"/>
    </row>
    <row r="2019" spans="6:6">
      <c r="F2019"/>
    </row>
    <row r="2020" spans="6:6">
      <c r="F2020"/>
    </row>
    <row r="2021" spans="6:6">
      <c r="F2021"/>
    </row>
    <row r="2022" spans="6:6">
      <c r="F2022"/>
    </row>
    <row r="2023" spans="6:6">
      <c r="F2023"/>
    </row>
    <row r="2024" spans="6:6">
      <c r="F2024"/>
    </row>
    <row r="2025" spans="6:6">
      <c r="F2025"/>
    </row>
    <row r="2026" spans="6:6">
      <c r="F2026"/>
    </row>
    <row r="2027" spans="6:6">
      <c r="F2027"/>
    </row>
    <row r="2028" spans="6:6">
      <c r="F2028"/>
    </row>
    <row r="2029" spans="6:6">
      <c r="F2029"/>
    </row>
    <row r="2030" spans="6:6">
      <c r="F2030"/>
    </row>
    <row r="2031" spans="6:6">
      <c r="F2031"/>
    </row>
    <row r="2032" spans="6:6">
      <c r="F2032"/>
    </row>
    <row r="2033" spans="6:6">
      <c r="F2033"/>
    </row>
    <row r="2034" spans="6:6">
      <c r="F2034"/>
    </row>
    <row r="2035" spans="6:6">
      <c r="F2035"/>
    </row>
    <row r="2036" spans="6:6">
      <c r="F2036"/>
    </row>
    <row r="2037" spans="6:6">
      <c r="F2037"/>
    </row>
    <row r="2038" spans="6:6">
      <c r="F2038"/>
    </row>
    <row r="2039" spans="6:6">
      <c r="F2039"/>
    </row>
    <row r="2040" spans="6:6">
      <c r="F2040"/>
    </row>
    <row r="2041" spans="6:6">
      <c r="F2041"/>
    </row>
    <row r="2042" spans="6:6">
      <c r="F2042"/>
    </row>
    <row r="2043" spans="6:6">
      <c r="F2043"/>
    </row>
    <row r="2044" spans="6:6">
      <c r="F2044"/>
    </row>
    <row r="2045" spans="6:6">
      <c r="F2045"/>
    </row>
    <row r="2046" spans="6:6">
      <c r="F2046"/>
    </row>
    <row r="2047" spans="6:6">
      <c r="F2047"/>
    </row>
    <row r="2048" spans="6:6">
      <c r="F2048"/>
    </row>
    <row r="2049" spans="6:6">
      <c r="F2049"/>
    </row>
    <row r="2050" spans="6:6">
      <c r="F2050"/>
    </row>
    <row r="2051" spans="6:6">
      <c r="F2051"/>
    </row>
    <row r="2052" spans="6:6">
      <c r="F2052"/>
    </row>
    <row r="2053" spans="6:6">
      <c r="F2053"/>
    </row>
    <row r="2054" spans="6:6">
      <c r="F2054"/>
    </row>
    <row r="2055" spans="6:6">
      <c r="F2055"/>
    </row>
    <row r="2056" spans="6:6">
      <c r="F2056"/>
    </row>
    <row r="2057" spans="6:6">
      <c r="F2057"/>
    </row>
    <row r="2058" spans="6:6">
      <c r="F2058"/>
    </row>
    <row r="2059" spans="6:6">
      <c r="F2059"/>
    </row>
    <row r="2060" spans="6:6">
      <c r="F2060"/>
    </row>
    <row r="2061" spans="6:6">
      <c r="F2061"/>
    </row>
    <row r="2062" spans="6:6">
      <c r="F2062"/>
    </row>
    <row r="2063" spans="6:6">
      <c r="F2063"/>
    </row>
    <row r="2064" spans="6:6">
      <c r="F2064"/>
    </row>
    <row r="2065" spans="6:6">
      <c r="F2065"/>
    </row>
    <row r="2066" spans="6:6">
      <c r="F2066"/>
    </row>
    <row r="2067" spans="6:6">
      <c r="F2067"/>
    </row>
    <row r="2068" spans="6:6">
      <c r="F2068"/>
    </row>
    <row r="2069" spans="6:6">
      <c r="F2069"/>
    </row>
    <row r="2070" spans="6:6">
      <c r="F2070"/>
    </row>
    <row r="2071" spans="6:6">
      <c r="F2071"/>
    </row>
    <row r="2072" spans="6:6">
      <c r="F2072"/>
    </row>
    <row r="2073" spans="6:6">
      <c r="F2073"/>
    </row>
    <row r="2074" spans="6:6">
      <c r="F2074"/>
    </row>
    <row r="2075" spans="6:6">
      <c r="F2075"/>
    </row>
    <row r="2076" spans="6:6">
      <c r="F2076"/>
    </row>
    <row r="2077" spans="6:6">
      <c r="F2077"/>
    </row>
    <row r="2078" spans="6:6">
      <c r="F2078"/>
    </row>
    <row r="2079" spans="6:6">
      <c r="F2079"/>
    </row>
    <row r="2080" spans="6:6">
      <c r="F2080"/>
    </row>
    <row r="2081" spans="6:6">
      <c r="F2081"/>
    </row>
    <row r="2082" spans="6:6">
      <c r="F2082"/>
    </row>
    <row r="2083" spans="6:6">
      <c r="F2083"/>
    </row>
    <row r="2084" spans="6:6">
      <c r="F2084"/>
    </row>
    <row r="2085" spans="6:6">
      <c r="F2085"/>
    </row>
    <row r="2086" spans="6:6">
      <c r="F2086"/>
    </row>
    <row r="2087" spans="6:6">
      <c r="F2087"/>
    </row>
    <row r="2088" spans="6:6">
      <c r="F2088"/>
    </row>
    <row r="2089" spans="6:6">
      <c r="F2089"/>
    </row>
    <row r="2090" spans="6:6">
      <c r="F2090"/>
    </row>
    <row r="2091" spans="6:6">
      <c r="F2091"/>
    </row>
    <row r="2092" spans="6:6">
      <c r="F2092"/>
    </row>
    <row r="2093" spans="6:6">
      <c r="F2093"/>
    </row>
    <row r="2094" spans="6:6">
      <c r="F2094"/>
    </row>
    <row r="2095" spans="6:6">
      <c r="F2095"/>
    </row>
    <row r="2096" spans="6:6">
      <c r="F2096"/>
    </row>
    <row r="2097" spans="6:6">
      <c r="F2097"/>
    </row>
    <row r="2098" spans="6:6">
      <c r="F2098"/>
    </row>
    <row r="2099" spans="6:6">
      <c r="F2099"/>
    </row>
    <row r="2100" spans="6:6">
      <c r="F2100"/>
    </row>
    <row r="2101" spans="6:6">
      <c r="F2101"/>
    </row>
    <row r="2102" spans="6:6">
      <c r="F2102"/>
    </row>
    <row r="2103" spans="6:6">
      <c r="F2103"/>
    </row>
    <row r="2104" spans="6:6">
      <c r="F2104"/>
    </row>
    <row r="2105" spans="6:6">
      <c r="F2105"/>
    </row>
    <row r="2106" spans="6:6">
      <c r="F2106"/>
    </row>
    <row r="2107" spans="6:6">
      <c r="F2107"/>
    </row>
    <row r="2108" spans="6:6">
      <c r="F2108"/>
    </row>
    <row r="2109" spans="6:6">
      <c r="F2109"/>
    </row>
    <row r="2110" spans="6:6">
      <c r="F2110"/>
    </row>
    <row r="2111" spans="6:6">
      <c r="F2111"/>
    </row>
    <row r="2112" spans="6:6">
      <c r="F2112"/>
    </row>
    <row r="2113" spans="6:6">
      <c r="F2113"/>
    </row>
    <row r="2114" spans="6:6">
      <c r="F2114"/>
    </row>
    <row r="2115" spans="6:6">
      <c r="F2115"/>
    </row>
    <row r="2116" spans="6:6">
      <c r="F2116"/>
    </row>
    <row r="2117" spans="6:6">
      <c r="F2117"/>
    </row>
    <row r="2118" spans="6:6">
      <c r="F2118"/>
    </row>
    <row r="2119" spans="6:6">
      <c r="F2119"/>
    </row>
    <row r="2120" spans="6:6">
      <c r="F2120"/>
    </row>
    <row r="2121" spans="6:6">
      <c r="F2121"/>
    </row>
    <row r="2122" spans="6:6">
      <c r="F2122"/>
    </row>
    <row r="2123" spans="6:6">
      <c r="F2123"/>
    </row>
    <row r="2124" spans="6:6">
      <c r="F2124"/>
    </row>
    <row r="2125" spans="6:6">
      <c r="F2125"/>
    </row>
    <row r="2126" spans="6:6">
      <c r="F2126"/>
    </row>
    <row r="2127" spans="6:6">
      <c r="F2127"/>
    </row>
    <row r="2128" spans="6:6">
      <c r="F2128"/>
    </row>
    <row r="2129" spans="6:6">
      <c r="F2129"/>
    </row>
    <row r="2130" spans="6:6">
      <c r="F2130"/>
    </row>
    <row r="2131" spans="6:6">
      <c r="F2131"/>
    </row>
    <row r="2132" spans="6:6">
      <c r="F2132"/>
    </row>
    <row r="2133" spans="6:6">
      <c r="F2133"/>
    </row>
    <row r="2134" spans="6:6">
      <c r="F2134"/>
    </row>
    <row r="2135" spans="6:6">
      <c r="F2135"/>
    </row>
    <row r="2136" spans="6:6">
      <c r="F2136"/>
    </row>
    <row r="2137" spans="6:6">
      <c r="F2137"/>
    </row>
    <row r="2138" spans="6:6">
      <c r="F2138"/>
    </row>
    <row r="2139" spans="6:6">
      <c r="F2139"/>
    </row>
    <row r="2140" spans="6:6">
      <c r="F2140"/>
    </row>
    <row r="2141" spans="6:6">
      <c r="F2141"/>
    </row>
    <row r="2142" spans="6:6">
      <c r="F2142"/>
    </row>
    <row r="2143" spans="6:6">
      <c r="F2143"/>
    </row>
    <row r="2144" spans="6:6">
      <c r="F2144"/>
    </row>
    <row r="2145" spans="6:6">
      <c r="F2145"/>
    </row>
    <row r="2146" spans="6:6">
      <c r="F2146"/>
    </row>
    <row r="2147" spans="6:6">
      <c r="F2147"/>
    </row>
    <row r="2148" spans="6:6">
      <c r="F2148"/>
    </row>
    <row r="2149" spans="6:6">
      <c r="F2149"/>
    </row>
    <row r="2150" spans="6:6">
      <c r="F2150"/>
    </row>
    <row r="2151" spans="6:6">
      <c r="F2151"/>
    </row>
    <row r="2152" spans="6:6">
      <c r="F2152"/>
    </row>
    <row r="2153" spans="6:6">
      <c r="F2153"/>
    </row>
    <row r="2154" spans="6:6">
      <c r="F2154"/>
    </row>
    <row r="2155" spans="6:6">
      <c r="F2155"/>
    </row>
    <row r="2156" spans="6:6">
      <c r="F2156"/>
    </row>
    <row r="2157" spans="6:6">
      <c r="F2157"/>
    </row>
    <row r="2158" spans="6:6">
      <c r="F2158"/>
    </row>
    <row r="2159" spans="6:6">
      <c r="F2159"/>
    </row>
    <row r="2160" spans="6:6">
      <c r="F2160"/>
    </row>
    <row r="2161" spans="6:6">
      <c r="F2161"/>
    </row>
    <row r="2162" spans="6:6">
      <c r="F2162"/>
    </row>
    <row r="2163" spans="6:6">
      <c r="F2163"/>
    </row>
    <row r="2164" spans="6:6">
      <c r="F2164"/>
    </row>
    <row r="2165" spans="6:6">
      <c r="F2165"/>
    </row>
    <row r="2166" spans="6:6">
      <c r="F2166"/>
    </row>
    <row r="2167" spans="6:6">
      <c r="F2167"/>
    </row>
    <row r="2168" spans="6:6">
      <c r="F2168"/>
    </row>
    <row r="2169" spans="6:6">
      <c r="F2169"/>
    </row>
    <row r="2170" spans="6:6">
      <c r="F2170"/>
    </row>
    <row r="2171" spans="6:6">
      <c r="F2171"/>
    </row>
    <row r="2172" spans="6:6">
      <c r="F2172"/>
    </row>
    <row r="2173" spans="6:6">
      <c r="F2173"/>
    </row>
    <row r="2174" spans="6:6">
      <c r="F2174"/>
    </row>
    <row r="2175" spans="6:6">
      <c r="F2175"/>
    </row>
    <row r="2176" spans="6:6">
      <c r="F2176"/>
    </row>
    <row r="2177" spans="6:6">
      <c r="F2177"/>
    </row>
    <row r="2178" spans="6:6">
      <c r="F2178"/>
    </row>
    <row r="2179" spans="6:6">
      <c r="F2179"/>
    </row>
    <row r="2180" spans="6:6">
      <c r="F2180"/>
    </row>
    <row r="2181" spans="6:6">
      <c r="F2181"/>
    </row>
    <row r="2182" spans="6:6">
      <c r="F2182"/>
    </row>
    <row r="2183" spans="6:6">
      <c r="F2183"/>
    </row>
    <row r="2184" spans="6:6">
      <c r="F2184"/>
    </row>
    <row r="2185" spans="6:6">
      <c r="F2185"/>
    </row>
    <row r="2186" spans="6:6">
      <c r="F2186"/>
    </row>
    <row r="2187" spans="6:6">
      <c r="F2187"/>
    </row>
    <row r="2188" spans="6:6">
      <c r="F2188"/>
    </row>
    <row r="2189" spans="6:6">
      <c r="F2189"/>
    </row>
    <row r="2190" spans="6:6">
      <c r="F2190"/>
    </row>
    <row r="2191" spans="6:6">
      <c r="F2191"/>
    </row>
    <row r="2192" spans="6:6">
      <c r="F2192"/>
    </row>
    <row r="2193" spans="6:6">
      <c r="F2193"/>
    </row>
    <row r="2194" spans="6:6">
      <c r="F2194"/>
    </row>
    <row r="2195" spans="6:6">
      <c r="F2195"/>
    </row>
    <row r="2196" spans="6:6">
      <c r="F2196"/>
    </row>
    <row r="2197" spans="6:6">
      <c r="F2197"/>
    </row>
    <row r="2198" spans="6:6">
      <c r="F2198"/>
    </row>
    <row r="2199" spans="6:6">
      <c r="F2199"/>
    </row>
    <row r="2200" spans="6:6">
      <c r="F2200"/>
    </row>
    <row r="2201" spans="6:6">
      <c r="F2201"/>
    </row>
    <row r="2202" spans="6:6">
      <c r="F2202"/>
    </row>
    <row r="2203" spans="6:6">
      <c r="F2203"/>
    </row>
    <row r="2204" spans="6:6">
      <c r="F2204"/>
    </row>
    <row r="2205" spans="6:6">
      <c r="F2205"/>
    </row>
    <row r="2206" spans="6:6">
      <c r="F2206"/>
    </row>
    <row r="2207" spans="6:6">
      <c r="F2207"/>
    </row>
    <row r="2208" spans="6:6">
      <c r="F2208"/>
    </row>
    <row r="2209" spans="6:6">
      <c r="F2209"/>
    </row>
    <row r="2210" spans="6:6">
      <c r="F2210"/>
    </row>
    <row r="2211" spans="6:6">
      <c r="F2211"/>
    </row>
    <row r="2212" spans="6:6">
      <c r="F2212"/>
    </row>
    <row r="2213" spans="6:6">
      <c r="F2213"/>
    </row>
    <row r="2214" spans="6:6">
      <c r="F2214"/>
    </row>
    <row r="2215" spans="6:6">
      <c r="F2215"/>
    </row>
    <row r="2216" spans="6:6">
      <c r="F2216"/>
    </row>
    <row r="2217" spans="6:6">
      <c r="F2217"/>
    </row>
    <row r="2218" spans="6:6">
      <c r="F2218"/>
    </row>
    <row r="2219" spans="6:6">
      <c r="F2219"/>
    </row>
    <row r="2220" spans="6:6">
      <c r="F2220"/>
    </row>
    <row r="2221" spans="6:6">
      <c r="F2221"/>
    </row>
    <row r="2222" spans="6:6">
      <c r="F2222"/>
    </row>
    <row r="2223" spans="6:6">
      <c r="F2223"/>
    </row>
    <row r="2224" spans="6:6">
      <c r="F2224"/>
    </row>
    <row r="2225" spans="6:6">
      <c r="F2225"/>
    </row>
    <row r="2226" spans="6:6">
      <c r="F2226"/>
    </row>
    <row r="2227" spans="6:6">
      <c r="F2227"/>
    </row>
    <row r="2228" spans="6:6">
      <c r="F2228"/>
    </row>
    <row r="2229" spans="6:6">
      <c r="F2229"/>
    </row>
    <row r="2230" spans="6:6">
      <c r="F2230"/>
    </row>
    <row r="2231" spans="6:6">
      <c r="F2231"/>
    </row>
    <row r="2232" spans="6:6">
      <c r="F2232"/>
    </row>
    <row r="2233" spans="6:6">
      <c r="F2233"/>
    </row>
    <row r="2234" spans="6:6">
      <c r="F2234"/>
    </row>
    <row r="2235" spans="6:6">
      <c r="F2235"/>
    </row>
    <row r="2236" spans="6:6">
      <c r="F2236"/>
    </row>
    <row r="2237" spans="6:6">
      <c r="F2237"/>
    </row>
    <row r="2238" spans="6:6">
      <c r="F2238"/>
    </row>
    <row r="2239" spans="6:6">
      <c r="F2239"/>
    </row>
    <row r="2240" spans="6:6">
      <c r="F2240"/>
    </row>
    <row r="2241" spans="6:6">
      <c r="F2241"/>
    </row>
    <row r="2242" spans="6:6">
      <c r="F2242"/>
    </row>
    <row r="2243" spans="6:6">
      <c r="F2243"/>
    </row>
    <row r="2244" spans="6:6">
      <c r="F2244"/>
    </row>
    <row r="2245" spans="6:6">
      <c r="F2245"/>
    </row>
    <row r="2246" spans="6:6">
      <c r="F2246"/>
    </row>
    <row r="2247" spans="6:6">
      <c r="F2247"/>
    </row>
    <row r="2248" spans="6:6">
      <c r="F2248"/>
    </row>
    <row r="2249" spans="6:6">
      <c r="F2249"/>
    </row>
    <row r="2250" spans="6:6">
      <c r="F2250"/>
    </row>
    <row r="2251" spans="6:6">
      <c r="F2251"/>
    </row>
    <row r="2252" spans="6:6">
      <c r="F2252"/>
    </row>
    <row r="2253" spans="6:6">
      <c r="F2253"/>
    </row>
    <row r="2254" spans="6:6">
      <c r="F2254"/>
    </row>
    <row r="2255" spans="6:6">
      <c r="F2255"/>
    </row>
    <row r="2256" spans="6:6">
      <c r="F2256"/>
    </row>
    <row r="2257" spans="6:6">
      <c r="F2257"/>
    </row>
    <row r="2258" spans="6:6">
      <c r="F2258"/>
    </row>
    <row r="2259" spans="6:6">
      <c r="F2259"/>
    </row>
    <row r="2260" spans="6:6">
      <c r="F2260"/>
    </row>
    <row r="2261" spans="6:6">
      <c r="F2261"/>
    </row>
    <row r="2262" spans="6:6">
      <c r="F2262"/>
    </row>
    <row r="2263" spans="6:6">
      <c r="F2263"/>
    </row>
    <row r="2264" spans="6:6">
      <c r="F2264"/>
    </row>
    <row r="2265" spans="6:6">
      <c r="F2265"/>
    </row>
    <row r="2266" spans="6:6">
      <c r="F2266"/>
    </row>
    <row r="2267" spans="6:6">
      <c r="F2267"/>
    </row>
    <row r="2268" spans="6:6">
      <c r="F2268"/>
    </row>
    <row r="2269" spans="6:6">
      <c r="F2269"/>
    </row>
    <row r="2270" spans="6:6">
      <c r="F2270"/>
    </row>
    <row r="2271" spans="6:6">
      <c r="F2271"/>
    </row>
    <row r="2272" spans="6:6">
      <c r="F2272"/>
    </row>
    <row r="2273" spans="6:6">
      <c r="F2273"/>
    </row>
    <row r="2274" spans="6:6">
      <c r="F2274"/>
    </row>
    <row r="2275" spans="6:6">
      <c r="F2275"/>
    </row>
    <row r="2276" spans="6:6">
      <c r="F2276"/>
    </row>
    <row r="2277" spans="6:6">
      <c r="F2277"/>
    </row>
    <row r="2278" spans="6:6">
      <c r="F2278"/>
    </row>
    <row r="2279" spans="6:6">
      <c r="F2279"/>
    </row>
    <row r="2280" spans="6:6">
      <c r="F2280"/>
    </row>
    <row r="2281" spans="6:6">
      <c r="F2281"/>
    </row>
    <row r="2282" spans="6:6">
      <c r="F2282"/>
    </row>
    <row r="2283" spans="6:6">
      <c r="F2283"/>
    </row>
    <row r="2284" spans="6:6">
      <c r="F2284"/>
    </row>
    <row r="2285" spans="6:6">
      <c r="F2285"/>
    </row>
    <row r="2286" spans="6:6">
      <c r="F2286"/>
    </row>
    <row r="2287" spans="6:6">
      <c r="F2287"/>
    </row>
    <row r="2288" spans="6:6">
      <c r="F2288"/>
    </row>
    <row r="2289" spans="6:6">
      <c r="F2289"/>
    </row>
    <row r="2290" spans="6:6">
      <c r="F2290"/>
    </row>
    <row r="2291" spans="6:6">
      <c r="F2291"/>
    </row>
    <row r="2292" spans="6:6">
      <c r="F2292"/>
    </row>
    <row r="2293" spans="6:6">
      <c r="F2293"/>
    </row>
    <row r="2294" spans="6:6">
      <c r="F2294"/>
    </row>
    <row r="2295" spans="6:6">
      <c r="F2295"/>
    </row>
    <row r="2296" spans="6:6">
      <c r="F2296"/>
    </row>
    <row r="2297" spans="6:6">
      <c r="F2297"/>
    </row>
    <row r="2298" spans="6:6">
      <c r="F2298"/>
    </row>
    <row r="2299" spans="6:6">
      <c r="F2299"/>
    </row>
    <row r="2300" spans="6:6">
      <c r="F2300"/>
    </row>
    <row r="2301" spans="6:6">
      <c r="F2301"/>
    </row>
    <row r="2302" spans="6:6">
      <c r="F2302"/>
    </row>
    <row r="2303" spans="6:6">
      <c r="F2303"/>
    </row>
    <row r="2304" spans="6:6">
      <c r="F2304"/>
    </row>
    <row r="2305" spans="6:6">
      <c r="F2305"/>
    </row>
    <row r="2306" spans="6:6">
      <c r="F2306"/>
    </row>
    <row r="2307" spans="6:6">
      <c r="F2307"/>
    </row>
    <row r="2308" spans="6:6">
      <c r="F2308"/>
    </row>
    <row r="2309" spans="6:6">
      <c r="F2309"/>
    </row>
    <row r="2310" spans="6:6">
      <c r="F2310"/>
    </row>
    <row r="2311" spans="6:6">
      <c r="F2311"/>
    </row>
    <row r="2312" spans="6:6">
      <c r="F2312"/>
    </row>
    <row r="2313" spans="6:6">
      <c r="F2313"/>
    </row>
    <row r="2314" spans="6:6">
      <c r="F2314"/>
    </row>
    <row r="2315" spans="6:6">
      <c r="F2315"/>
    </row>
    <row r="2316" spans="6:6">
      <c r="F2316"/>
    </row>
    <row r="2317" spans="6:6">
      <c r="F2317"/>
    </row>
    <row r="2318" spans="6:6">
      <c r="F2318"/>
    </row>
    <row r="2319" spans="6:6">
      <c r="F2319"/>
    </row>
    <row r="2320" spans="6:6">
      <c r="F2320"/>
    </row>
    <row r="2321" spans="6:6">
      <c r="F2321"/>
    </row>
    <row r="2322" spans="6:6">
      <c r="F2322"/>
    </row>
    <row r="2323" spans="6:6">
      <c r="F2323"/>
    </row>
    <row r="2324" spans="6:6">
      <c r="F2324"/>
    </row>
    <row r="2325" spans="6:6">
      <c r="F2325"/>
    </row>
    <row r="2326" spans="6:6">
      <c r="F2326"/>
    </row>
    <row r="2327" spans="6:6">
      <c r="F2327"/>
    </row>
    <row r="2328" spans="6:6">
      <c r="F2328"/>
    </row>
    <row r="2329" spans="6:6">
      <c r="F2329"/>
    </row>
    <row r="2330" spans="6:6">
      <c r="F2330"/>
    </row>
    <row r="2331" spans="6:6">
      <c r="F2331"/>
    </row>
    <row r="2332" spans="6:6">
      <c r="F2332"/>
    </row>
    <row r="2333" spans="6:6">
      <c r="F2333"/>
    </row>
    <row r="2334" spans="6:6">
      <c r="F2334"/>
    </row>
    <row r="2335" spans="6:6">
      <c r="F2335"/>
    </row>
    <row r="2336" spans="6:6">
      <c r="F2336"/>
    </row>
    <row r="2337" spans="6:6">
      <c r="F2337"/>
    </row>
    <row r="2338" spans="6:6">
      <c r="F2338"/>
    </row>
    <row r="2339" spans="6:6">
      <c r="F2339"/>
    </row>
    <row r="2340" spans="6:6">
      <c r="F2340"/>
    </row>
    <row r="2341" spans="6:6">
      <c r="F2341"/>
    </row>
    <row r="2342" spans="6:6">
      <c r="F2342"/>
    </row>
    <row r="2343" spans="6:6">
      <c r="F2343"/>
    </row>
    <row r="2344" spans="6:6">
      <c r="F2344"/>
    </row>
    <row r="2345" spans="6:6">
      <c r="F2345"/>
    </row>
    <row r="2346" spans="6:6">
      <c r="F2346"/>
    </row>
    <row r="2347" spans="6:6">
      <c r="F2347"/>
    </row>
    <row r="2348" spans="6:6">
      <c r="F2348"/>
    </row>
    <row r="2349" spans="6:6">
      <c r="F2349"/>
    </row>
    <row r="2350" spans="6:6">
      <c r="F2350"/>
    </row>
    <row r="2351" spans="6:6">
      <c r="F2351"/>
    </row>
    <row r="2352" spans="6:6">
      <c r="F2352"/>
    </row>
    <row r="2353" spans="6:6">
      <c r="F2353"/>
    </row>
    <row r="2354" spans="6:6">
      <c r="F2354"/>
    </row>
    <row r="2355" spans="6:6">
      <c r="F2355"/>
    </row>
    <row r="2356" spans="6:6">
      <c r="F2356"/>
    </row>
    <row r="2357" spans="6:6">
      <c r="F2357"/>
    </row>
    <row r="2358" spans="6:6">
      <c r="F2358"/>
    </row>
    <row r="2359" spans="6:6">
      <c r="F2359"/>
    </row>
    <row r="2360" spans="6:6">
      <c r="F2360"/>
    </row>
    <row r="2361" spans="6:6">
      <c r="F2361"/>
    </row>
    <row r="2362" spans="6:6">
      <c r="F2362"/>
    </row>
    <row r="2363" spans="6:6">
      <c r="F2363"/>
    </row>
    <row r="2364" spans="6:6">
      <c r="F2364"/>
    </row>
    <row r="2365" spans="6:6">
      <c r="F2365"/>
    </row>
    <row r="2366" spans="6:6">
      <c r="F2366"/>
    </row>
    <row r="2367" spans="6:6">
      <c r="F2367"/>
    </row>
    <row r="2368" spans="6:6">
      <c r="F2368"/>
    </row>
    <row r="2369" spans="6:6">
      <c r="F2369"/>
    </row>
    <row r="2370" spans="6:6">
      <c r="F2370"/>
    </row>
    <row r="2371" spans="6:6">
      <c r="F2371"/>
    </row>
    <row r="2372" spans="6:6">
      <c r="F2372"/>
    </row>
    <row r="2373" spans="6:6">
      <c r="F2373"/>
    </row>
    <row r="2374" spans="6:6">
      <c r="F2374"/>
    </row>
    <row r="2375" spans="6:6">
      <c r="F2375"/>
    </row>
    <row r="2376" spans="6:6">
      <c r="F2376"/>
    </row>
    <row r="2377" spans="6:6">
      <c r="F2377"/>
    </row>
    <row r="2378" spans="6:6">
      <c r="F2378"/>
    </row>
    <row r="2379" spans="6:6">
      <c r="F2379"/>
    </row>
    <row r="2380" spans="6:6">
      <c r="F2380"/>
    </row>
    <row r="2381" spans="6:6">
      <c r="F2381"/>
    </row>
    <row r="2382" spans="6:6">
      <c r="F2382"/>
    </row>
    <row r="2383" spans="6:6">
      <c r="F2383"/>
    </row>
    <row r="2384" spans="6:6">
      <c r="F2384"/>
    </row>
    <row r="2385" spans="6:6">
      <c r="F2385"/>
    </row>
    <row r="2386" spans="6:6">
      <c r="F2386"/>
    </row>
    <row r="2387" spans="6:6">
      <c r="F2387"/>
    </row>
    <row r="2388" spans="6:6">
      <c r="F2388"/>
    </row>
    <row r="2389" spans="6:6">
      <c r="F2389"/>
    </row>
    <row r="2390" spans="6:6">
      <c r="F2390"/>
    </row>
    <row r="2391" spans="6:6">
      <c r="F2391"/>
    </row>
    <row r="2392" spans="6:6">
      <c r="F2392"/>
    </row>
    <row r="2393" spans="6:6">
      <c r="F2393"/>
    </row>
    <row r="2394" spans="6:6">
      <c r="F2394"/>
    </row>
    <row r="2395" spans="6:6">
      <c r="F2395"/>
    </row>
    <row r="2396" spans="6:6">
      <c r="F2396"/>
    </row>
    <row r="2397" spans="6:6">
      <c r="F2397"/>
    </row>
    <row r="2398" spans="6:6">
      <c r="F2398"/>
    </row>
    <row r="2399" spans="6:6">
      <c r="F2399"/>
    </row>
    <row r="2400" spans="6:6">
      <c r="F2400"/>
    </row>
    <row r="2401" spans="6:6">
      <c r="F2401"/>
    </row>
    <row r="2402" spans="6:6">
      <c r="F2402"/>
    </row>
    <row r="2403" spans="6:6">
      <c r="F2403"/>
    </row>
    <row r="2404" spans="6:6">
      <c r="F2404"/>
    </row>
    <row r="2405" spans="6:6">
      <c r="F2405"/>
    </row>
    <row r="2406" spans="6:6">
      <c r="F2406"/>
    </row>
    <row r="2407" spans="6:6">
      <c r="F2407"/>
    </row>
    <row r="2408" spans="6:6">
      <c r="F2408"/>
    </row>
    <row r="2409" spans="6:6">
      <c r="F2409"/>
    </row>
    <row r="2410" spans="6:6">
      <c r="F2410"/>
    </row>
    <row r="2411" spans="6:6">
      <c r="F2411"/>
    </row>
    <row r="2412" spans="6:6">
      <c r="F2412"/>
    </row>
    <row r="2413" spans="6:6">
      <c r="F2413"/>
    </row>
    <row r="2414" spans="6:6">
      <c r="F2414"/>
    </row>
    <row r="2415" spans="6:6">
      <c r="F2415"/>
    </row>
    <row r="2416" spans="6:6">
      <c r="F2416"/>
    </row>
    <row r="2417" spans="6:6">
      <c r="F2417"/>
    </row>
    <row r="2418" spans="6:6">
      <c r="F2418"/>
    </row>
    <row r="2419" spans="6:6">
      <c r="F2419"/>
    </row>
    <row r="2420" spans="6:6">
      <c r="F2420"/>
    </row>
    <row r="2421" spans="6:6">
      <c r="F2421"/>
    </row>
    <row r="2422" spans="6:6">
      <c r="F2422"/>
    </row>
    <row r="2423" spans="6:6">
      <c r="F2423"/>
    </row>
    <row r="2424" spans="6:6">
      <c r="F2424"/>
    </row>
    <row r="2425" spans="6:6">
      <c r="F2425"/>
    </row>
    <row r="2426" spans="6:6">
      <c r="F2426"/>
    </row>
    <row r="2427" spans="6:6">
      <c r="F2427"/>
    </row>
    <row r="2428" spans="6:6">
      <c r="F2428"/>
    </row>
    <row r="2429" spans="6:6">
      <c r="F2429"/>
    </row>
    <row r="2430" spans="6:6">
      <c r="F2430"/>
    </row>
    <row r="2431" spans="6:6">
      <c r="F2431"/>
    </row>
    <row r="2432" spans="6:6">
      <c r="F2432"/>
    </row>
    <row r="2433" spans="6:6">
      <c r="F2433"/>
    </row>
    <row r="2434" spans="6:6">
      <c r="F2434"/>
    </row>
    <row r="2435" spans="6:6">
      <c r="F2435"/>
    </row>
    <row r="2436" spans="6:6">
      <c r="F2436"/>
    </row>
    <row r="2437" spans="6:6">
      <c r="F2437"/>
    </row>
    <row r="2438" spans="6:6">
      <c r="F2438"/>
    </row>
    <row r="2439" spans="6:6">
      <c r="F2439"/>
    </row>
    <row r="2440" spans="6:6">
      <c r="F2440"/>
    </row>
    <row r="2441" spans="6:6">
      <c r="F2441"/>
    </row>
    <row r="2442" spans="6:6">
      <c r="F2442"/>
    </row>
    <row r="2443" spans="6:6">
      <c r="F2443"/>
    </row>
    <row r="2444" spans="6:6">
      <c r="F2444"/>
    </row>
    <row r="2445" spans="6:6">
      <c r="F2445"/>
    </row>
    <row r="2446" spans="6:6">
      <c r="F2446"/>
    </row>
    <row r="2447" spans="6:6">
      <c r="F2447"/>
    </row>
    <row r="2448" spans="6:6">
      <c r="F2448"/>
    </row>
    <row r="2449" spans="6:6">
      <c r="F2449"/>
    </row>
    <row r="2450" spans="6:6">
      <c r="F2450"/>
    </row>
    <row r="2451" spans="6:6">
      <c r="F2451"/>
    </row>
    <row r="2452" spans="6:6">
      <c r="F2452"/>
    </row>
    <row r="2453" spans="6:6">
      <c r="F2453"/>
    </row>
    <row r="2454" spans="6:6">
      <c r="F2454"/>
    </row>
    <row r="2455" spans="6:6">
      <c r="F2455"/>
    </row>
    <row r="2456" spans="6:6">
      <c r="F2456"/>
    </row>
    <row r="2457" spans="6:6">
      <c r="F2457"/>
    </row>
    <row r="2458" spans="6:6">
      <c r="F2458"/>
    </row>
    <row r="2459" spans="6:6">
      <c r="F2459"/>
    </row>
    <row r="2460" spans="6:6">
      <c r="F2460"/>
    </row>
    <row r="2461" spans="6:6">
      <c r="F2461"/>
    </row>
    <row r="2462" spans="6:6">
      <c r="F2462"/>
    </row>
    <row r="2463" spans="6:6">
      <c r="F2463"/>
    </row>
    <row r="2464" spans="6:6">
      <c r="F2464"/>
    </row>
    <row r="2465" spans="6:6">
      <c r="F2465"/>
    </row>
    <row r="2466" spans="6:6">
      <c r="F2466"/>
    </row>
    <row r="2467" spans="6:6">
      <c r="F2467"/>
    </row>
    <row r="2468" spans="6:6">
      <c r="F2468"/>
    </row>
    <row r="2469" spans="6:6">
      <c r="F2469"/>
    </row>
    <row r="2470" spans="6:6">
      <c r="F2470"/>
    </row>
    <row r="2471" spans="6:6">
      <c r="F2471"/>
    </row>
    <row r="2472" spans="6:6">
      <c r="F2472"/>
    </row>
    <row r="2473" spans="6:6">
      <c r="F2473"/>
    </row>
    <row r="2474" spans="6:6">
      <c r="F2474"/>
    </row>
    <row r="2475" spans="6:6">
      <c r="F2475"/>
    </row>
    <row r="2476" spans="6:6">
      <c r="F2476"/>
    </row>
    <row r="2477" spans="6:6">
      <c r="F2477"/>
    </row>
    <row r="2478" spans="6:6">
      <c r="F2478"/>
    </row>
    <row r="2479" spans="6:6">
      <c r="F2479"/>
    </row>
    <row r="2480" spans="6:6">
      <c r="F2480"/>
    </row>
    <row r="2481" spans="6:6">
      <c r="F2481"/>
    </row>
    <row r="2482" spans="6:6">
      <c r="F2482"/>
    </row>
    <row r="2483" spans="6:6">
      <c r="F2483"/>
    </row>
    <row r="2484" spans="6:6">
      <c r="F2484"/>
    </row>
    <row r="2485" spans="6:6">
      <c r="F2485"/>
    </row>
    <row r="2486" spans="6:6">
      <c r="F2486"/>
    </row>
    <row r="2487" spans="6:6">
      <c r="F2487"/>
    </row>
    <row r="2488" spans="6:6">
      <c r="F2488"/>
    </row>
    <row r="2489" spans="6:6">
      <c r="F2489"/>
    </row>
    <row r="2490" spans="6:6">
      <c r="F2490"/>
    </row>
    <row r="2491" spans="6:6">
      <c r="F2491"/>
    </row>
    <row r="2492" spans="6:6">
      <c r="F2492"/>
    </row>
    <row r="2493" spans="6:6">
      <c r="F2493"/>
    </row>
    <row r="2494" spans="6:6">
      <c r="F2494"/>
    </row>
    <row r="2495" spans="6:6">
      <c r="F2495"/>
    </row>
    <row r="2496" spans="6:6">
      <c r="F2496"/>
    </row>
    <row r="2497" spans="6:6">
      <c r="F2497"/>
    </row>
    <row r="2498" spans="6:6">
      <c r="F2498"/>
    </row>
    <row r="2499" spans="6:6">
      <c r="F2499"/>
    </row>
    <row r="2500" spans="6:6">
      <c r="F2500"/>
    </row>
    <row r="2501" spans="6:6">
      <c r="F2501"/>
    </row>
    <row r="2502" spans="6:6">
      <c r="F2502"/>
    </row>
    <row r="2503" spans="6:6">
      <c r="F2503"/>
    </row>
    <row r="2504" spans="6:6">
      <c r="F2504"/>
    </row>
    <row r="2505" spans="6:6">
      <c r="F2505"/>
    </row>
    <row r="2506" spans="6:6">
      <c r="F2506"/>
    </row>
    <row r="2507" spans="6:6">
      <c r="F2507"/>
    </row>
    <row r="2508" spans="6:6">
      <c r="F2508"/>
    </row>
    <row r="2509" spans="6:6">
      <c r="F2509"/>
    </row>
    <row r="2510" spans="6:6">
      <c r="F2510"/>
    </row>
    <row r="2511" spans="6:6">
      <c r="F2511"/>
    </row>
    <row r="2512" spans="6:6">
      <c r="F2512"/>
    </row>
    <row r="2513" spans="6:6">
      <c r="F2513"/>
    </row>
    <row r="2514" spans="6:6">
      <c r="F2514"/>
    </row>
    <row r="2515" spans="6:6">
      <c r="F2515"/>
    </row>
    <row r="2516" spans="6:6">
      <c r="F2516"/>
    </row>
    <row r="2517" spans="6:6">
      <c r="F2517"/>
    </row>
    <row r="2518" spans="6:6">
      <c r="F2518"/>
    </row>
    <row r="2519" spans="6:6">
      <c r="F2519"/>
    </row>
    <row r="2520" spans="6:6">
      <c r="F2520"/>
    </row>
    <row r="2521" spans="6:6">
      <c r="F2521"/>
    </row>
    <row r="2522" spans="6:6">
      <c r="F2522"/>
    </row>
    <row r="2523" spans="6:6">
      <c r="F2523"/>
    </row>
    <row r="2524" spans="6:6">
      <c r="F2524"/>
    </row>
    <row r="2525" spans="6:6">
      <c r="F2525"/>
    </row>
    <row r="2526" spans="6:6">
      <c r="F2526"/>
    </row>
    <row r="2527" spans="6:6">
      <c r="F2527"/>
    </row>
    <row r="2528" spans="6:6">
      <c r="F2528"/>
    </row>
    <row r="2529" spans="6:6">
      <c r="F2529"/>
    </row>
    <row r="2530" spans="6:6">
      <c r="F2530"/>
    </row>
    <row r="2531" spans="6:6">
      <c r="F2531"/>
    </row>
    <row r="2532" spans="6:6">
      <c r="F2532"/>
    </row>
    <row r="2533" spans="6:6">
      <c r="F2533"/>
    </row>
    <row r="2534" spans="6:6">
      <c r="F2534"/>
    </row>
    <row r="2535" spans="6:6">
      <c r="F2535"/>
    </row>
    <row r="2536" spans="6:6">
      <c r="F2536"/>
    </row>
    <row r="2537" spans="6:6">
      <c r="F2537"/>
    </row>
    <row r="2538" spans="6:6">
      <c r="F2538"/>
    </row>
    <row r="2539" spans="6:6">
      <c r="F2539"/>
    </row>
    <row r="2540" spans="6:6">
      <c r="F2540"/>
    </row>
    <row r="2541" spans="6:6">
      <c r="F2541"/>
    </row>
    <row r="2542" spans="6:6">
      <c r="F2542"/>
    </row>
    <row r="2543" spans="6:6">
      <c r="F2543"/>
    </row>
    <row r="2544" spans="6:6">
      <c r="F2544"/>
    </row>
    <row r="2545" spans="6:6">
      <c r="F2545"/>
    </row>
    <row r="2546" spans="6:6">
      <c r="F2546"/>
    </row>
    <row r="2547" spans="6:6">
      <c r="F2547"/>
    </row>
    <row r="2548" spans="6:6">
      <c r="F2548"/>
    </row>
    <row r="2549" spans="6:6">
      <c r="F2549"/>
    </row>
    <row r="2550" spans="6:6">
      <c r="F2550"/>
    </row>
    <row r="2551" spans="6:6">
      <c r="F2551"/>
    </row>
    <row r="2552" spans="6:6">
      <c r="F2552"/>
    </row>
    <row r="2553" spans="6:6">
      <c r="F2553"/>
    </row>
    <row r="2554" spans="6:6">
      <c r="F2554"/>
    </row>
    <row r="2555" spans="6:6">
      <c r="F2555"/>
    </row>
    <row r="2556" spans="6:6">
      <c r="F2556"/>
    </row>
    <row r="2557" spans="6:6">
      <c r="F2557"/>
    </row>
    <row r="2558" spans="6:6">
      <c r="F2558"/>
    </row>
    <row r="2559" spans="6:6">
      <c r="F2559"/>
    </row>
    <row r="2560" spans="6:6">
      <c r="F2560"/>
    </row>
    <row r="2561" spans="6:6">
      <c r="F2561"/>
    </row>
    <row r="2562" spans="6:6">
      <c r="F2562"/>
    </row>
    <row r="2563" spans="6:6">
      <c r="F2563"/>
    </row>
    <row r="2564" spans="6:6">
      <c r="F2564"/>
    </row>
    <row r="2565" spans="6:6">
      <c r="F2565"/>
    </row>
    <row r="2566" spans="6:6">
      <c r="F2566"/>
    </row>
    <row r="2567" spans="6:6">
      <c r="F2567"/>
    </row>
    <row r="2568" spans="6:6">
      <c r="F2568"/>
    </row>
    <row r="2569" spans="6:6">
      <c r="F2569"/>
    </row>
    <row r="2570" spans="6:6">
      <c r="F2570"/>
    </row>
    <row r="2571" spans="6:6">
      <c r="F2571"/>
    </row>
    <row r="2572" spans="6:6">
      <c r="F2572"/>
    </row>
    <row r="2573" spans="6:6">
      <c r="F2573"/>
    </row>
    <row r="2574" spans="6:6">
      <c r="F2574"/>
    </row>
    <row r="2575" spans="6:6">
      <c r="F2575"/>
    </row>
    <row r="2576" spans="6:6">
      <c r="F2576"/>
    </row>
    <row r="2577" spans="6:6">
      <c r="F2577"/>
    </row>
    <row r="2578" spans="6:6">
      <c r="F2578"/>
    </row>
    <row r="2579" spans="6:6">
      <c r="F2579"/>
    </row>
    <row r="2580" spans="6:6">
      <c r="F2580"/>
    </row>
    <row r="2581" spans="6:6">
      <c r="F2581"/>
    </row>
    <row r="2582" spans="6:6">
      <c r="F2582"/>
    </row>
    <row r="2583" spans="6:6">
      <c r="F2583"/>
    </row>
    <row r="2584" spans="6:6">
      <c r="F2584"/>
    </row>
    <row r="2585" spans="6:6">
      <c r="F2585"/>
    </row>
    <row r="2586" spans="6:6">
      <c r="F2586"/>
    </row>
    <row r="2587" spans="6:6">
      <c r="F2587"/>
    </row>
    <row r="2588" spans="6:6">
      <c r="F2588"/>
    </row>
    <row r="2589" spans="6:6">
      <c r="F2589"/>
    </row>
    <row r="2590" spans="6:6">
      <c r="F2590"/>
    </row>
    <row r="2591" spans="6:6">
      <c r="F2591"/>
    </row>
    <row r="2592" spans="6:6">
      <c r="F2592"/>
    </row>
    <row r="2593" spans="6:6">
      <c r="F2593"/>
    </row>
    <row r="2594" spans="6:6">
      <c r="F2594"/>
    </row>
    <row r="2595" spans="6:6">
      <c r="F2595"/>
    </row>
    <row r="2596" spans="6:6">
      <c r="F2596"/>
    </row>
    <row r="2597" spans="6:6">
      <c r="F2597"/>
    </row>
    <row r="2598" spans="6:6">
      <c r="F2598"/>
    </row>
    <row r="2599" spans="6:6">
      <c r="F2599"/>
    </row>
    <row r="2600" spans="6:6">
      <c r="F2600"/>
    </row>
    <row r="2601" spans="6:6">
      <c r="F2601"/>
    </row>
    <row r="2602" spans="6:6">
      <c r="F2602"/>
    </row>
    <row r="2603" spans="6:6">
      <c r="F2603"/>
    </row>
    <row r="2604" spans="6:6">
      <c r="F2604"/>
    </row>
    <row r="2605" spans="6:6">
      <c r="F2605"/>
    </row>
    <row r="2606" spans="6:6">
      <c r="F2606"/>
    </row>
    <row r="2607" spans="6:6">
      <c r="F2607"/>
    </row>
    <row r="2608" spans="6:6">
      <c r="F2608"/>
    </row>
    <row r="2609" spans="6:6">
      <c r="F2609"/>
    </row>
    <row r="2610" spans="6:6">
      <c r="F2610"/>
    </row>
    <row r="2611" spans="6:6">
      <c r="F2611"/>
    </row>
    <row r="2612" spans="6:6">
      <c r="F2612"/>
    </row>
    <row r="2613" spans="6:6">
      <c r="F2613"/>
    </row>
    <row r="2614" spans="6:6">
      <c r="F2614"/>
    </row>
    <row r="2615" spans="6:6">
      <c r="F2615"/>
    </row>
    <row r="2616" spans="6:6">
      <c r="F2616"/>
    </row>
    <row r="2617" spans="6:6">
      <c r="F2617"/>
    </row>
    <row r="2618" spans="6:6">
      <c r="F2618"/>
    </row>
    <row r="2619" spans="6:6">
      <c r="F2619"/>
    </row>
    <row r="2620" spans="6:6">
      <c r="F2620"/>
    </row>
    <row r="2621" spans="6:6">
      <c r="F2621"/>
    </row>
    <row r="2622" spans="6:6">
      <c r="F2622"/>
    </row>
    <row r="2623" spans="6:6">
      <c r="F2623"/>
    </row>
    <row r="2624" spans="6:6">
      <c r="F2624"/>
    </row>
    <row r="2625" spans="6:6">
      <c r="F2625"/>
    </row>
    <row r="2626" spans="6:6">
      <c r="F2626"/>
    </row>
    <row r="2627" spans="6:6">
      <c r="F2627"/>
    </row>
    <row r="2628" spans="6:6">
      <c r="F2628"/>
    </row>
    <row r="2629" spans="6:6">
      <c r="F2629"/>
    </row>
    <row r="2630" spans="6:6">
      <c r="F2630"/>
    </row>
    <row r="2631" spans="6:6">
      <c r="F2631"/>
    </row>
    <row r="2632" spans="6:6">
      <c r="F2632"/>
    </row>
    <row r="2633" spans="6:6">
      <c r="F2633"/>
    </row>
    <row r="2634" spans="6:6">
      <c r="F2634"/>
    </row>
    <row r="2635" spans="6:6">
      <c r="F2635"/>
    </row>
    <row r="2636" spans="6:6">
      <c r="F2636"/>
    </row>
    <row r="2637" spans="6:6">
      <c r="F2637"/>
    </row>
    <row r="2638" spans="6:6">
      <c r="F2638"/>
    </row>
    <row r="2639" spans="6:6">
      <c r="F2639"/>
    </row>
    <row r="2640" spans="6:6">
      <c r="F2640"/>
    </row>
    <row r="2641" spans="6:6">
      <c r="F2641"/>
    </row>
    <row r="2642" spans="6:6">
      <c r="F2642"/>
    </row>
    <row r="2643" spans="6:6">
      <c r="F2643"/>
    </row>
    <row r="2644" spans="6:6">
      <c r="F2644"/>
    </row>
    <row r="2645" spans="6:6">
      <c r="F2645"/>
    </row>
    <row r="2646" spans="6:6">
      <c r="F2646"/>
    </row>
    <row r="2647" spans="6:6">
      <c r="F2647"/>
    </row>
    <row r="2648" spans="6:6">
      <c r="F2648"/>
    </row>
    <row r="2649" spans="6:6">
      <c r="F2649"/>
    </row>
    <row r="2650" spans="6:6">
      <c r="F2650"/>
    </row>
    <row r="2651" spans="6:6">
      <c r="F2651"/>
    </row>
    <row r="2652" spans="6:6">
      <c r="F2652"/>
    </row>
    <row r="2653" spans="6:6">
      <c r="F2653"/>
    </row>
    <row r="2654" spans="6:6">
      <c r="F2654"/>
    </row>
    <row r="2655" spans="6:6">
      <c r="F2655"/>
    </row>
    <row r="2656" spans="6:6">
      <c r="F2656"/>
    </row>
    <row r="2657" spans="6:6">
      <c r="F2657"/>
    </row>
    <row r="2658" spans="6:6">
      <c r="F2658"/>
    </row>
    <row r="2659" spans="6:6">
      <c r="F2659"/>
    </row>
    <row r="2660" spans="6:6">
      <c r="F2660"/>
    </row>
    <row r="2661" spans="6:6">
      <c r="F2661"/>
    </row>
    <row r="2662" spans="6:6">
      <c r="F2662"/>
    </row>
    <row r="2663" spans="6:6">
      <c r="F2663"/>
    </row>
    <row r="2664" spans="6:6">
      <c r="F2664"/>
    </row>
    <row r="2665" spans="6:6">
      <c r="F2665"/>
    </row>
    <row r="2666" spans="6:6">
      <c r="F2666"/>
    </row>
    <row r="2667" spans="6:6">
      <c r="F2667"/>
    </row>
    <row r="2668" spans="6:6">
      <c r="F2668"/>
    </row>
    <row r="2669" spans="6:6">
      <c r="F2669"/>
    </row>
    <row r="2670" spans="6:6">
      <c r="F2670"/>
    </row>
    <row r="2671" spans="6:6">
      <c r="F2671"/>
    </row>
    <row r="2672" spans="6:6">
      <c r="F2672"/>
    </row>
    <row r="2673" spans="6:6">
      <c r="F2673"/>
    </row>
    <row r="2674" spans="6:6">
      <c r="F2674"/>
    </row>
    <row r="2675" spans="6:6">
      <c r="F2675"/>
    </row>
    <row r="2676" spans="6:6">
      <c r="F2676"/>
    </row>
    <row r="2677" spans="6:6">
      <c r="F2677"/>
    </row>
    <row r="2678" spans="6:6">
      <c r="F2678"/>
    </row>
    <row r="2679" spans="6:6">
      <c r="F2679"/>
    </row>
    <row r="2680" spans="6:6">
      <c r="F2680"/>
    </row>
    <row r="2681" spans="6:6">
      <c r="F2681"/>
    </row>
    <row r="2682" spans="6:6">
      <c r="F2682"/>
    </row>
    <row r="2683" spans="6:6">
      <c r="F2683"/>
    </row>
    <row r="2684" spans="6:6">
      <c r="F2684"/>
    </row>
    <row r="2685" spans="6:6">
      <c r="F2685"/>
    </row>
    <row r="2686" spans="6:6">
      <c r="F2686"/>
    </row>
    <row r="2687" spans="6:6">
      <c r="F2687"/>
    </row>
    <row r="2688" spans="6:6">
      <c r="F2688"/>
    </row>
    <row r="2689" spans="6:6">
      <c r="F2689"/>
    </row>
    <row r="2690" spans="6:6">
      <c r="F2690"/>
    </row>
    <row r="2691" spans="6:6">
      <c r="F2691"/>
    </row>
    <row r="2692" spans="6:6">
      <c r="F2692"/>
    </row>
    <row r="2693" spans="6:6">
      <c r="F2693"/>
    </row>
    <row r="2694" spans="6:6">
      <c r="F2694"/>
    </row>
    <row r="2695" spans="6:6">
      <c r="F2695"/>
    </row>
    <row r="2696" spans="6:6">
      <c r="F2696"/>
    </row>
    <row r="2697" spans="6:6">
      <c r="F2697"/>
    </row>
    <row r="2698" spans="6:6">
      <c r="F2698"/>
    </row>
    <row r="2699" spans="6:6">
      <c r="F2699"/>
    </row>
    <row r="2700" spans="6:6">
      <c r="F2700"/>
    </row>
    <row r="2701" spans="6:6">
      <c r="F2701"/>
    </row>
    <row r="2702" spans="6:6">
      <c r="F2702"/>
    </row>
    <row r="2703" spans="6:6">
      <c r="F2703"/>
    </row>
    <row r="2704" spans="6:6">
      <c r="F2704"/>
    </row>
    <row r="2705" spans="6:6">
      <c r="F2705"/>
    </row>
    <row r="2706" spans="6:6">
      <c r="F2706"/>
    </row>
    <row r="2707" spans="6:6">
      <c r="F2707"/>
    </row>
    <row r="2708" spans="6:6">
      <c r="F2708"/>
    </row>
    <row r="2709" spans="6:6">
      <c r="F2709"/>
    </row>
    <row r="2710" spans="6:6">
      <c r="F2710"/>
    </row>
    <row r="2711" spans="6:6">
      <c r="F2711"/>
    </row>
    <row r="2712" spans="6:6">
      <c r="F2712"/>
    </row>
    <row r="2713" spans="6:6">
      <c r="F2713"/>
    </row>
    <row r="2714" spans="6:6">
      <c r="F2714"/>
    </row>
    <row r="2715" spans="6:6">
      <c r="F2715"/>
    </row>
    <row r="2716" spans="6:6">
      <c r="F2716"/>
    </row>
    <row r="2717" spans="6:6">
      <c r="F2717"/>
    </row>
    <row r="2718" spans="6:6">
      <c r="F2718"/>
    </row>
    <row r="2719" spans="6:6">
      <c r="F2719"/>
    </row>
    <row r="2720" spans="6:6">
      <c r="F2720"/>
    </row>
    <row r="2721" spans="6:6">
      <c r="F2721"/>
    </row>
    <row r="2722" spans="6:6">
      <c r="F2722"/>
    </row>
    <row r="2723" spans="6:6">
      <c r="F2723"/>
    </row>
    <row r="2724" spans="6:6">
      <c r="F2724"/>
    </row>
    <row r="2725" spans="6:6">
      <c r="F2725"/>
    </row>
    <row r="2726" spans="6:6">
      <c r="F2726"/>
    </row>
    <row r="2727" spans="6:6">
      <c r="F2727"/>
    </row>
    <row r="2728" spans="6:6">
      <c r="F2728"/>
    </row>
    <row r="2729" spans="6:6">
      <c r="F2729"/>
    </row>
    <row r="2730" spans="6:6">
      <c r="F2730"/>
    </row>
    <row r="2731" spans="6:6">
      <c r="F2731"/>
    </row>
    <row r="2732" spans="6:6">
      <c r="F2732"/>
    </row>
    <row r="2733" spans="6:6">
      <c r="F2733"/>
    </row>
    <row r="2734" spans="6:6">
      <c r="F2734"/>
    </row>
    <row r="2735" spans="6:6">
      <c r="F2735"/>
    </row>
    <row r="2736" spans="6:6">
      <c r="F2736"/>
    </row>
    <row r="2737" spans="6:6">
      <c r="F2737"/>
    </row>
    <row r="2738" spans="6:6">
      <c r="F2738"/>
    </row>
    <row r="2739" spans="6:6">
      <c r="F2739"/>
    </row>
    <row r="2740" spans="6:6">
      <c r="F2740"/>
    </row>
    <row r="2741" spans="6:6">
      <c r="F2741"/>
    </row>
    <row r="2742" spans="6:6">
      <c r="F2742"/>
    </row>
    <row r="2743" spans="6:6">
      <c r="F2743"/>
    </row>
    <row r="2744" spans="6:6">
      <c r="F2744"/>
    </row>
    <row r="2745" spans="6:6">
      <c r="F2745"/>
    </row>
    <row r="2746" spans="6:6">
      <c r="F2746"/>
    </row>
    <row r="2747" spans="6:6">
      <c r="F2747"/>
    </row>
    <row r="2748" spans="6:6">
      <c r="F2748"/>
    </row>
    <row r="2749" spans="6:6">
      <c r="F2749"/>
    </row>
    <row r="2750" spans="6:6">
      <c r="F2750"/>
    </row>
    <row r="2751" spans="6:6">
      <c r="F2751"/>
    </row>
    <row r="2752" spans="6:6">
      <c r="F2752"/>
    </row>
    <row r="2753" spans="6:6">
      <c r="F2753"/>
    </row>
    <row r="2754" spans="6:6">
      <c r="F2754"/>
    </row>
    <row r="2755" spans="6:6">
      <c r="F2755"/>
    </row>
    <row r="2756" spans="6:6">
      <c r="F2756"/>
    </row>
    <row r="2757" spans="6:6">
      <c r="F2757"/>
    </row>
    <row r="2758" spans="6:6">
      <c r="F2758"/>
    </row>
    <row r="2759" spans="6:6">
      <c r="F2759"/>
    </row>
    <row r="2760" spans="6:6">
      <c r="F2760"/>
    </row>
    <row r="2761" spans="6:6">
      <c r="F2761"/>
    </row>
    <row r="2762" spans="6:6">
      <c r="F2762"/>
    </row>
    <row r="2763" spans="6:6">
      <c r="F2763"/>
    </row>
    <row r="2764" spans="6:6">
      <c r="F2764"/>
    </row>
    <row r="2765" spans="6:6">
      <c r="F2765"/>
    </row>
    <row r="2766" spans="6:6">
      <c r="F2766"/>
    </row>
    <row r="2767" spans="6:6">
      <c r="F2767"/>
    </row>
    <row r="2768" spans="6:6">
      <c r="F2768"/>
    </row>
    <row r="2769" spans="6:6">
      <c r="F2769"/>
    </row>
    <row r="2770" spans="6:6">
      <c r="F2770"/>
    </row>
    <row r="2771" spans="6:6">
      <c r="F2771"/>
    </row>
    <row r="2772" spans="6:6">
      <c r="F2772"/>
    </row>
    <row r="2773" spans="6:6">
      <c r="F2773"/>
    </row>
    <row r="2774" spans="6:6">
      <c r="F2774"/>
    </row>
    <row r="2775" spans="6:6">
      <c r="F2775"/>
    </row>
    <row r="2776" spans="6:6">
      <c r="F2776"/>
    </row>
    <row r="2777" spans="6:6">
      <c r="F2777"/>
    </row>
    <row r="2778" spans="6:6">
      <c r="F2778"/>
    </row>
    <row r="2779" spans="6:6">
      <c r="F2779"/>
    </row>
    <row r="2780" spans="6:6">
      <c r="F2780"/>
    </row>
    <row r="2781" spans="6:6">
      <c r="F2781"/>
    </row>
    <row r="2782" spans="6:6">
      <c r="F2782"/>
    </row>
    <row r="2783" spans="6:6">
      <c r="F2783"/>
    </row>
    <row r="2784" spans="6:6">
      <c r="F2784"/>
    </row>
    <row r="2785" spans="6:6">
      <c r="F2785"/>
    </row>
    <row r="2786" spans="6:6">
      <c r="F2786"/>
    </row>
    <row r="2787" spans="6:6">
      <c r="F2787"/>
    </row>
    <row r="2788" spans="6:6">
      <c r="F2788"/>
    </row>
    <row r="2789" spans="6:6">
      <c r="F2789"/>
    </row>
    <row r="2790" spans="6:6">
      <c r="F2790"/>
    </row>
    <row r="2791" spans="6:6">
      <c r="F2791"/>
    </row>
    <row r="2792" spans="6:6">
      <c r="F2792"/>
    </row>
    <row r="2793" spans="6:6">
      <c r="F2793"/>
    </row>
    <row r="2794" spans="6:6">
      <c r="F2794"/>
    </row>
    <row r="2795" spans="6:6">
      <c r="F2795"/>
    </row>
    <row r="2796" spans="6:6">
      <c r="F2796"/>
    </row>
    <row r="2797" spans="6:6">
      <c r="F2797"/>
    </row>
    <row r="2798" spans="6:6">
      <c r="F2798"/>
    </row>
    <row r="2799" spans="6:6">
      <c r="F2799"/>
    </row>
    <row r="2800" spans="6:6">
      <c r="F2800"/>
    </row>
    <row r="2801" spans="6:6">
      <c r="F2801"/>
    </row>
    <row r="2802" spans="6:6">
      <c r="F2802"/>
    </row>
    <row r="2803" spans="6:6">
      <c r="F2803"/>
    </row>
    <row r="2804" spans="6:6">
      <c r="F2804"/>
    </row>
    <row r="2805" spans="6:6">
      <c r="F2805"/>
    </row>
    <row r="2806" spans="6:6">
      <c r="F2806"/>
    </row>
    <row r="2807" spans="6:6">
      <c r="F2807"/>
    </row>
    <row r="2808" spans="6:6">
      <c r="F2808"/>
    </row>
    <row r="2809" spans="6:6">
      <c r="F2809"/>
    </row>
    <row r="2810" spans="6:6">
      <c r="F2810"/>
    </row>
    <row r="2811" spans="6:6">
      <c r="F2811"/>
    </row>
    <row r="2812" spans="6:6">
      <c r="F2812"/>
    </row>
    <row r="2813" spans="6:6">
      <c r="F2813"/>
    </row>
    <row r="2814" spans="6:6">
      <c r="F2814"/>
    </row>
    <row r="2815" spans="6:6">
      <c r="F2815"/>
    </row>
    <row r="2816" spans="6:6">
      <c r="F2816"/>
    </row>
    <row r="2817" spans="6:6">
      <c r="F2817"/>
    </row>
    <row r="2818" spans="6:6">
      <c r="F2818"/>
    </row>
    <row r="2819" spans="6:6">
      <c r="F2819"/>
    </row>
    <row r="2820" spans="6:6">
      <c r="F2820"/>
    </row>
    <row r="2821" spans="6:6">
      <c r="F2821"/>
    </row>
    <row r="2822" spans="6:6">
      <c r="F2822"/>
    </row>
    <row r="2823" spans="6:6">
      <c r="F2823"/>
    </row>
    <row r="2824" spans="6:6">
      <c r="F2824"/>
    </row>
    <row r="2825" spans="6:6">
      <c r="F2825"/>
    </row>
    <row r="2826" spans="6:6">
      <c r="F2826"/>
    </row>
    <row r="2827" spans="6:6">
      <c r="F2827"/>
    </row>
    <row r="2828" spans="6:6">
      <c r="F2828"/>
    </row>
    <row r="2829" spans="6:6">
      <c r="F2829"/>
    </row>
    <row r="2830" spans="6:6">
      <c r="F2830"/>
    </row>
    <row r="2831" spans="6:6">
      <c r="F2831"/>
    </row>
    <row r="2832" spans="6:6">
      <c r="F2832"/>
    </row>
    <row r="2833" spans="6:6">
      <c r="F2833"/>
    </row>
    <row r="2834" spans="6:6">
      <c r="F2834"/>
    </row>
    <row r="2835" spans="6:6">
      <c r="F2835"/>
    </row>
    <row r="2836" spans="6:6">
      <c r="F2836"/>
    </row>
    <row r="2837" spans="6:6">
      <c r="F2837"/>
    </row>
    <row r="2838" spans="6:6">
      <c r="F2838"/>
    </row>
    <row r="2839" spans="6:6">
      <c r="F2839"/>
    </row>
    <row r="2840" spans="6:6">
      <c r="F2840"/>
    </row>
    <row r="2841" spans="6:6">
      <c r="F2841"/>
    </row>
    <row r="2842" spans="6:6">
      <c r="F2842"/>
    </row>
    <row r="2843" spans="6:6">
      <c r="F2843"/>
    </row>
    <row r="2844" spans="6:6">
      <c r="F2844"/>
    </row>
    <row r="2845" spans="6:6">
      <c r="F2845"/>
    </row>
    <row r="2846" spans="6:6">
      <c r="F2846"/>
    </row>
    <row r="2847" spans="6:6">
      <c r="F2847"/>
    </row>
    <row r="2848" spans="6:6">
      <c r="F2848"/>
    </row>
    <row r="2849" spans="6:6">
      <c r="F2849"/>
    </row>
    <row r="2850" spans="6:6">
      <c r="F2850"/>
    </row>
    <row r="2851" spans="6:6">
      <c r="F2851"/>
    </row>
    <row r="2852" spans="6:6">
      <c r="F2852"/>
    </row>
    <row r="2853" spans="6:6">
      <c r="F2853"/>
    </row>
    <row r="2854" spans="6:6">
      <c r="F2854"/>
    </row>
    <row r="2855" spans="6:6">
      <c r="F2855"/>
    </row>
    <row r="2856" spans="6:6">
      <c r="F2856"/>
    </row>
    <row r="2857" spans="6:6">
      <c r="F2857"/>
    </row>
    <row r="2858" spans="6:6">
      <c r="F2858"/>
    </row>
    <row r="2859" spans="6:6">
      <c r="F2859"/>
    </row>
    <row r="2860" spans="6:6">
      <c r="F2860"/>
    </row>
    <row r="2861" spans="6:6">
      <c r="F2861"/>
    </row>
    <row r="2862" spans="6:6">
      <c r="F2862"/>
    </row>
    <row r="2863" spans="6:6">
      <c r="F2863"/>
    </row>
    <row r="2864" spans="6:6">
      <c r="F2864"/>
    </row>
    <row r="2865" spans="6:6">
      <c r="F2865"/>
    </row>
    <row r="2866" spans="6:6">
      <c r="F2866"/>
    </row>
    <row r="2867" spans="6:6">
      <c r="F2867"/>
    </row>
    <row r="2868" spans="6:6">
      <c r="F2868"/>
    </row>
    <row r="2869" spans="6:6">
      <c r="F2869"/>
    </row>
    <row r="2870" spans="6:6">
      <c r="F2870"/>
    </row>
    <row r="2871" spans="6:6">
      <c r="F2871"/>
    </row>
    <row r="2872" spans="6:6">
      <c r="F2872"/>
    </row>
    <row r="2873" spans="6:6">
      <c r="F2873"/>
    </row>
    <row r="2874" spans="6:6">
      <c r="F2874"/>
    </row>
    <row r="2875" spans="6:6">
      <c r="F2875"/>
    </row>
    <row r="2876" spans="6:6">
      <c r="F2876"/>
    </row>
    <row r="2877" spans="6:6">
      <c r="F2877"/>
    </row>
    <row r="2878" spans="6:6">
      <c r="F2878"/>
    </row>
    <row r="2879" spans="6:6">
      <c r="F2879"/>
    </row>
    <row r="2880" spans="6:6">
      <c r="F2880"/>
    </row>
    <row r="2881" spans="6:6">
      <c r="F2881"/>
    </row>
    <row r="2882" spans="6:6">
      <c r="F2882"/>
    </row>
    <row r="2883" spans="6:6">
      <c r="F2883"/>
    </row>
    <row r="2884" spans="6:6">
      <c r="F2884"/>
    </row>
    <row r="2885" spans="6:6">
      <c r="F2885"/>
    </row>
    <row r="2886" spans="6:6">
      <c r="F2886"/>
    </row>
    <row r="2887" spans="6:6">
      <c r="F2887"/>
    </row>
    <row r="2888" spans="6:6">
      <c r="F2888"/>
    </row>
    <row r="2889" spans="6:6">
      <c r="F2889"/>
    </row>
    <row r="2890" spans="6:6">
      <c r="F2890"/>
    </row>
    <row r="2891" spans="6:6">
      <c r="F2891"/>
    </row>
    <row r="2892" spans="6:6">
      <c r="F2892"/>
    </row>
    <row r="2893" spans="6:6">
      <c r="F2893"/>
    </row>
    <row r="2894" spans="6:6">
      <c r="F2894"/>
    </row>
    <row r="2895" spans="6:6">
      <c r="F2895"/>
    </row>
    <row r="2896" spans="6:6">
      <c r="F2896"/>
    </row>
    <row r="2897" spans="6:6">
      <c r="F2897"/>
    </row>
    <row r="2898" spans="6:6">
      <c r="F2898"/>
    </row>
    <row r="2899" spans="6:6">
      <c r="F2899"/>
    </row>
    <row r="2900" spans="6:6">
      <c r="F2900"/>
    </row>
    <row r="2901" spans="6:6">
      <c r="F2901"/>
    </row>
    <row r="2902" spans="6:6">
      <c r="F2902"/>
    </row>
    <row r="2903" spans="6:6">
      <c r="F2903"/>
    </row>
    <row r="2904" spans="6:6">
      <c r="F2904"/>
    </row>
    <row r="2905" spans="6:6">
      <c r="F2905"/>
    </row>
    <row r="2906" spans="6:6">
      <c r="F2906"/>
    </row>
    <row r="2907" spans="6:6">
      <c r="F2907"/>
    </row>
    <row r="2908" spans="6:6">
      <c r="F2908"/>
    </row>
    <row r="2909" spans="6:6">
      <c r="F2909"/>
    </row>
    <row r="2910" spans="6:6">
      <c r="F2910"/>
    </row>
    <row r="2911" spans="6:6">
      <c r="F2911"/>
    </row>
    <row r="2912" spans="6:6">
      <c r="F2912"/>
    </row>
    <row r="2913" spans="6:6">
      <c r="F2913"/>
    </row>
    <row r="2914" spans="6:6">
      <c r="F2914"/>
    </row>
    <row r="2915" spans="6:6">
      <c r="F2915"/>
    </row>
    <row r="2916" spans="6:6">
      <c r="F2916"/>
    </row>
    <row r="2917" spans="6:6">
      <c r="F2917"/>
    </row>
    <row r="2918" spans="6:6">
      <c r="F2918"/>
    </row>
    <row r="2919" spans="6:6">
      <c r="F2919"/>
    </row>
    <row r="2920" spans="6:6">
      <c r="F2920"/>
    </row>
    <row r="2921" spans="6:6">
      <c r="F2921"/>
    </row>
    <row r="2922" spans="6:6">
      <c r="F2922"/>
    </row>
    <row r="2923" spans="6:6">
      <c r="F2923"/>
    </row>
    <row r="2924" spans="6:6">
      <c r="F2924"/>
    </row>
    <row r="2925" spans="6:6">
      <c r="F2925"/>
    </row>
    <row r="2926" spans="6:6">
      <c r="F2926"/>
    </row>
    <row r="2927" spans="6:6">
      <c r="F2927"/>
    </row>
    <row r="2928" spans="6:6">
      <c r="F2928"/>
    </row>
    <row r="2929" spans="6:6">
      <c r="F2929"/>
    </row>
    <row r="2930" spans="6:6">
      <c r="F2930"/>
    </row>
    <row r="2931" spans="6:6">
      <c r="F2931"/>
    </row>
    <row r="2932" spans="6:6">
      <c r="F2932"/>
    </row>
    <row r="2933" spans="6:6">
      <c r="F2933"/>
    </row>
    <row r="2934" spans="6:6">
      <c r="F2934"/>
    </row>
    <row r="2935" spans="6:6">
      <c r="F2935"/>
    </row>
    <row r="2936" spans="6:6">
      <c r="F2936"/>
    </row>
    <row r="2937" spans="6:6">
      <c r="F2937"/>
    </row>
    <row r="2938" spans="6:6">
      <c r="F2938"/>
    </row>
    <row r="2939" spans="6:6">
      <c r="F2939"/>
    </row>
    <row r="2940" spans="6:6">
      <c r="F2940"/>
    </row>
    <row r="2941" spans="6:6">
      <c r="F2941"/>
    </row>
    <row r="2942" spans="6:6">
      <c r="F2942"/>
    </row>
    <row r="2943" spans="6:6">
      <c r="F2943"/>
    </row>
    <row r="2944" spans="6:6">
      <c r="F2944"/>
    </row>
    <row r="2945" spans="6:6">
      <c r="F2945"/>
    </row>
    <row r="2946" spans="6:6">
      <c r="F2946"/>
    </row>
    <row r="2947" spans="6:6">
      <c r="F2947"/>
    </row>
    <row r="2948" spans="6:6">
      <c r="F2948"/>
    </row>
    <row r="2949" spans="6:6">
      <c r="F2949"/>
    </row>
    <row r="2950" spans="6:6">
      <c r="F2950"/>
    </row>
    <row r="2951" spans="6:6">
      <c r="F2951"/>
    </row>
    <row r="2952" spans="6:6">
      <c r="F2952"/>
    </row>
    <row r="2953" spans="6:6">
      <c r="F2953"/>
    </row>
    <row r="2954" spans="6:6">
      <c r="F2954"/>
    </row>
    <row r="2955" spans="6:6">
      <c r="F2955"/>
    </row>
    <row r="2956" spans="6:6">
      <c r="F2956"/>
    </row>
    <row r="2957" spans="6:6">
      <c r="F2957"/>
    </row>
    <row r="2958" spans="6:6">
      <c r="F2958"/>
    </row>
    <row r="2959" spans="6:6">
      <c r="F2959"/>
    </row>
    <row r="2960" spans="6:6">
      <c r="F2960"/>
    </row>
    <row r="2961" spans="6:6">
      <c r="F2961"/>
    </row>
    <row r="2962" spans="6:6">
      <c r="F2962"/>
    </row>
    <row r="2963" spans="6:6">
      <c r="F2963"/>
    </row>
    <row r="2964" spans="6:6">
      <c r="F2964"/>
    </row>
    <row r="2965" spans="6:6">
      <c r="F2965"/>
    </row>
    <row r="2966" spans="6:6">
      <c r="F2966"/>
    </row>
    <row r="2967" spans="6:6">
      <c r="F2967"/>
    </row>
    <row r="2968" spans="6:6">
      <c r="F2968"/>
    </row>
    <row r="2969" spans="6:6">
      <c r="F2969"/>
    </row>
    <row r="2970" spans="6:6">
      <c r="F2970"/>
    </row>
    <row r="2971" spans="6:6">
      <c r="F2971"/>
    </row>
    <row r="2972" spans="6:6">
      <c r="F2972"/>
    </row>
    <row r="2973" spans="6:6">
      <c r="F2973"/>
    </row>
    <row r="2974" spans="6:6">
      <c r="F2974"/>
    </row>
    <row r="2975" spans="6:6">
      <c r="F2975"/>
    </row>
    <row r="2976" spans="6:6">
      <c r="F2976"/>
    </row>
    <row r="2977" spans="6:6">
      <c r="F2977"/>
    </row>
    <row r="2978" spans="6:6">
      <c r="F2978"/>
    </row>
    <row r="2979" spans="6:6">
      <c r="F2979"/>
    </row>
    <row r="2980" spans="6:6">
      <c r="F2980"/>
    </row>
    <row r="2981" spans="6:6">
      <c r="F2981"/>
    </row>
    <row r="2982" spans="6:6">
      <c r="F2982"/>
    </row>
    <row r="2983" spans="6:6">
      <c r="F2983"/>
    </row>
    <row r="2984" spans="6:6">
      <c r="F2984"/>
    </row>
    <row r="2985" spans="6:6">
      <c r="F2985"/>
    </row>
    <row r="2986" spans="6:6">
      <c r="F2986"/>
    </row>
    <row r="2987" spans="6:6">
      <c r="F2987"/>
    </row>
    <row r="2988" spans="6:6">
      <c r="F2988"/>
    </row>
    <row r="2989" spans="6:6">
      <c r="F2989"/>
    </row>
    <row r="2990" spans="6:6">
      <c r="F2990"/>
    </row>
    <row r="2991" spans="6:6">
      <c r="F2991"/>
    </row>
    <row r="2992" spans="6:6">
      <c r="F2992"/>
    </row>
    <row r="2993" spans="6:6">
      <c r="F2993"/>
    </row>
    <row r="2994" spans="6:6">
      <c r="F2994"/>
    </row>
    <row r="2995" spans="6:6">
      <c r="F2995"/>
    </row>
    <row r="2996" spans="6:6">
      <c r="F2996"/>
    </row>
    <row r="2997" spans="6:6">
      <c r="F2997"/>
    </row>
    <row r="2998" spans="6:6">
      <c r="F2998"/>
    </row>
    <row r="2999" spans="6:6">
      <c r="F2999"/>
    </row>
    <row r="3000" spans="6:6">
      <c r="F3000"/>
    </row>
    <row r="3001" spans="6:6">
      <c r="F3001"/>
    </row>
    <row r="3002" spans="6:6">
      <c r="F3002"/>
    </row>
    <row r="3003" spans="6:6">
      <c r="F3003"/>
    </row>
    <row r="3004" spans="6:6">
      <c r="F3004"/>
    </row>
    <row r="3005" spans="6:6">
      <c r="F3005"/>
    </row>
    <row r="3006" spans="6:6">
      <c r="F3006"/>
    </row>
    <row r="3007" spans="6:6">
      <c r="F3007"/>
    </row>
    <row r="3008" spans="6:6">
      <c r="F3008"/>
    </row>
    <row r="3009" spans="6:6">
      <c r="F3009"/>
    </row>
    <row r="3010" spans="6:6">
      <c r="F3010"/>
    </row>
    <row r="3011" spans="6:6">
      <c r="F3011"/>
    </row>
    <row r="3012" spans="6:6">
      <c r="F3012"/>
    </row>
    <row r="3013" spans="6:6">
      <c r="F3013"/>
    </row>
    <row r="3014" spans="6:6">
      <c r="F3014"/>
    </row>
    <row r="3015" spans="6:6">
      <c r="F3015"/>
    </row>
    <row r="3016" spans="6:6">
      <c r="F3016"/>
    </row>
    <row r="3017" spans="6:6">
      <c r="F3017"/>
    </row>
    <row r="3018" spans="6:6">
      <c r="F3018"/>
    </row>
    <row r="3019" spans="6:6">
      <c r="F3019"/>
    </row>
    <row r="3020" spans="6:6">
      <c r="F3020"/>
    </row>
    <row r="3021" spans="6:6">
      <c r="F3021"/>
    </row>
    <row r="3022" spans="6:6">
      <c r="F3022"/>
    </row>
    <row r="3023" spans="6:6">
      <c r="F3023"/>
    </row>
    <row r="3024" spans="6:6">
      <c r="F3024"/>
    </row>
    <row r="3025" spans="6:6">
      <c r="F3025"/>
    </row>
    <row r="3026" spans="6:6">
      <c r="F3026"/>
    </row>
    <row r="3027" spans="6:6">
      <c r="F3027"/>
    </row>
    <row r="3028" spans="6:6">
      <c r="F3028"/>
    </row>
    <row r="3029" spans="6:6">
      <c r="F3029"/>
    </row>
    <row r="3030" spans="6:6">
      <c r="F3030"/>
    </row>
    <row r="3031" spans="6:6">
      <c r="F3031"/>
    </row>
    <row r="3032" spans="6:6">
      <c r="F3032"/>
    </row>
    <row r="3033" spans="6:6">
      <c r="F3033"/>
    </row>
    <row r="3034" spans="6:6">
      <c r="F3034"/>
    </row>
    <row r="3035" spans="6:6">
      <c r="F3035"/>
    </row>
    <row r="3036" spans="6:6">
      <c r="F3036"/>
    </row>
    <row r="3037" spans="6:6">
      <c r="F3037"/>
    </row>
    <row r="3038" spans="6:6">
      <c r="F3038"/>
    </row>
    <row r="3039" spans="6:6">
      <c r="F3039"/>
    </row>
    <row r="3040" spans="6:6">
      <c r="F3040"/>
    </row>
    <row r="3041" spans="6:6">
      <c r="F3041"/>
    </row>
    <row r="3042" spans="6:6">
      <c r="F3042"/>
    </row>
    <row r="3043" spans="6:6">
      <c r="F3043"/>
    </row>
    <row r="3044" spans="6:6">
      <c r="F3044"/>
    </row>
    <row r="3045" spans="6:6">
      <c r="F3045"/>
    </row>
    <row r="3046" spans="6:6">
      <c r="F3046"/>
    </row>
    <row r="3047" spans="6:6">
      <c r="F3047"/>
    </row>
    <row r="3048" spans="6:6">
      <c r="F3048"/>
    </row>
    <row r="3049" spans="6:6">
      <c r="F3049"/>
    </row>
    <row r="3050" spans="6:6">
      <c r="F3050"/>
    </row>
    <row r="3051" spans="6:6">
      <c r="F3051"/>
    </row>
    <row r="3052" spans="6:6">
      <c r="F3052"/>
    </row>
    <row r="3053" spans="6:6">
      <c r="F3053"/>
    </row>
    <row r="3054" spans="6:6">
      <c r="F3054"/>
    </row>
    <row r="3055" spans="6:6">
      <c r="F3055"/>
    </row>
    <row r="3056" spans="6:6">
      <c r="F3056"/>
    </row>
    <row r="3057" spans="6:6">
      <c r="F3057"/>
    </row>
    <row r="3058" spans="6:6">
      <c r="F3058"/>
    </row>
    <row r="3059" spans="6:6">
      <c r="F3059"/>
    </row>
    <row r="3060" spans="6:6">
      <c r="F3060"/>
    </row>
    <row r="3061" spans="6:6">
      <c r="F3061"/>
    </row>
    <row r="3062" spans="6:6">
      <c r="F3062"/>
    </row>
    <row r="3063" spans="6:6">
      <c r="F3063"/>
    </row>
    <row r="3064" spans="6:6">
      <c r="F3064"/>
    </row>
    <row r="3065" spans="6:6">
      <c r="F3065"/>
    </row>
    <row r="3066" spans="6:6">
      <c r="F3066"/>
    </row>
    <row r="3067" spans="6:6">
      <c r="F3067"/>
    </row>
    <row r="3068" spans="6:6">
      <c r="F3068"/>
    </row>
    <row r="3069" spans="6:6">
      <c r="F3069"/>
    </row>
    <row r="3070" spans="6:6">
      <c r="F3070"/>
    </row>
    <row r="3071" spans="6:6">
      <c r="F3071"/>
    </row>
    <row r="3072" spans="6:6">
      <c r="F3072"/>
    </row>
    <row r="3073" spans="6:6">
      <c r="F3073"/>
    </row>
    <row r="3074" spans="6:6">
      <c r="F3074"/>
    </row>
    <row r="3075" spans="6:6">
      <c r="F3075"/>
    </row>
    <row r="3076" spans="6:6">
      <c r="F3076"/>
    </row>
    <row r="3077" spans="6:6">
      <c r="F3077"/>
    </row>
    <row r="3078" spans="6:6">
      <c r="F3078"/>
    </row>
    <row r="3079" spans="6:6">
      <c r="F3079"/>
    </row>
    <row r="3080" spans="6:6">
      <c r="F3080"/>
    </row>
    <row r="3081" spans="6:6">
      <c r="F3081"/>
    </row>
    <row r="3082" spans="6:6">
      <c r="F3082"/>
    </row>
    <row r="3083" spans="6:6">
      <c r="F3083"/>
    </row>
    <row r="3084" spans="6:6">
      <c r="F3084"/>
    </row>
    <row r="3085" spans="6:6">
      <c r="F3085"/>
    </row>
    <row r="3086" spans="6:6">
      <c r="F3086"/>
    </row>
    <row r="3087" spans="6:6">
      <c r="F3087"/>
    </row>
    <row r="3088" spans="6:6">
      <c r="F3088"/>
    </row>
    <row r="3089" spans="6:6">
      <c r="F3089"/>
    </row>
    <row r="3090" spans="6:6">
      <c r="F3090"/>
    </row>
    <row r="3091" spans="6:6">
      <c r="F3091"/>
    </row>
    <row r="3092" spans="6:6">
      <c r="F3092"/>
    </row>
    <row r="3093" spans="6:6">
      <c r="F3093"/>
    </row>
    <row r="3094" spans="6:6">
      <c r="F3094"/>
    </row>
    <row r="3095" spans="6:6">
      <c r="F3095"/>
    </row>
    <row r="3096" spans="6:6">
      <c r="F3096"/>
    </row>
    <row r="3097" spans="6:6">
      <c r="F3097"/>
    </row>
    <row r="3098" spans="6:6">
      <c r="F3098"/>
    </row>
    <row r="3099" spans="6:6">
      <c r="F3099"/>
    </row>
    <row r="3100" spans="6:6">
      <c r="F3100"/>
    </row>
    <row r="3101" spans="6:6">
      <c r="F3101"/>
    </row>
    <row r="3102" spans="6:6">
      <c r="F3102"/>
    </row>
    <row r="3103" spans="6:6">
      <c r="F3103"/>
    </row>
    <row r="3104" spans="6:6">
      <c r="F3104"/>
    </row>
    <row r="3105" spans="6:6">
      <c r="F3105"/>
    </row>
    <row r="3106" spans="6:6">
      <c r="F3106"/>
    </row>
    <row r="3107" spans="6:6">
      <c r="F3107"/>
    </row>
    <row r="3108" spans="6:6">
      <c r="F3108"/>
    </row>
    <row r="3109" spans="6:6">
      <c r="F3109"/>
    </row>
    <row r="3110" spans="6:6">
      <c r="F3110"/>
    </row>
    <row r="3111" spans="6:6">
      <c r="F3111"/>
    </row>
    <row r="3112" spans="6:6">
      <c r="F3112"/>
    </row>
    <row r="3113" spans="6:6">
      <c r="F3113"/>
    </row>
    <row r="3114" spans="6:6">
      <c r="F3114"/>
    </row>
    <row r="3115" spans="6:6">
      <c r="F3115"/>
    </row>
    <row r="3116" spans="6:6">
      <c r="F3116"/>
    </row>
    <row r="3117" spans="6:6">
      <c r="F3117"/>
    </row>
    <row r="3118" spans="6:6">
      <c r="F3118"/>
    </row>
    <row r="3119" spans="6:6">
      <c r="F3119"/>
    </row>
    <row r="3120" spans="6:6">
      <c r="F3120"/>
    </row>
    <row r="3121" spans="6:6">
      <c r="F3121"/>
    </row>
    <row r="3122" spans="6:6">
      <c r="F3122"/>
    </row>
    <row r="3123" spans="6:6">
      <c r="F3123"/>
    </row>
    <row r="3124" spans="6:6">
      <c r="F3124"/>
    </row>
    <row r="3125" spans="6:6">
      <c r="F3125"/>
    </row>
    <row r="3126" spans="6:6">
      <c r="F3126"/>
    </row>
    <row r="3127" spans="6:6">
      <c r="F3127"/>
    </row>
    <row r="3128" spans="6:6">
      <c r="F3128"/>
    </row>
    <row r="3129" spans="6:6">
      <c r="F3129"/>
    </row>
    <row r="3130" spans="6:6">
      <c r="F3130"/>
    </row>
    <row r="3131" spans="6:6">
      <c r="F3131"/>
    </row>
    <row r="3132" spans="6:6">
      <c r="F3132"/>
    </row>
    <row r="3133" spans="6:6">
      <c r="F3133"/>
    </row>
    <row r="3134" spans="6:6">
      <c r="F3134"/>
    </row>
    <row r="3135" spans="6:6">
      <c r="F3135"/>
    </row>
    <row r="3136" spans="6:6">
      <c r="F3136"/>
    </row>
    <row r="3137" spans="6:6">
      <c r="F3137"/>
    </row>
    <row r="3138" spans="6:6">
      <c r="F3138"/>
    </row>
    <row r="3139" spans="6:6">
      <c r="F3139"/>
    </row>
    <row r="3140" spans="6:6">
      <c r="F3140"/>
    </row>
    <row r="3141" spans="6:6">
      <c r="F3141"/>
    </row>
    <row r="3142" spans="6:6">
      <c r="F3142"/>
    </row>
    <row r="3143" spans="6:6">
      <c r="F3143"/>
    </row>
    <row r="3144" spans="6:6">
      <c r="F3144"/>
    </row>
    <row r="3145" spans="6:6">
      <c r="F3145"/>
    </row>
    <row r="3146" spans="6:6">
      <c r="F3146"/>
    </row>
    <row r="3147" spans="6:6">
      <c r="F3147"/>
    </row>
    <row r="3148" spans="6:6">
      <c r="F3148"/>
    </row>
    <row r="3149" spans="6:6">
      <c r="F3149"/>
    </row>
    <row r="3150" spans="6:6">
      <c r="F3150"/>
    </row>
    <row r="3151" spans="6:6">
      <c r="F3151"/>
    </row>
    <row r="3152" spans="6:6">
      <c r="F3152"/>
    </row>
    <row r="3153" spans="6:6">
      <c r="F3153"/>
    </row>
    <row r="3154" spans="6:6">
      <c r="F3154"/>
    </row>
    <row r="3155" spans="6:6">
      <c r="F3155"/>
    </row>
    <row r="3156" spans="6:6">
      <c r="F3156"/>
    </row>
    <row r="3157" spans="6:6">
      <c r="F3157"/>
    </row>
    <row r="3158" spans="6:6">
      <c r="F3158"/>
    </row>
    <row r="3159" spans="6:6">
      <c r="F3159"/>
    </row>
    <row r="3160" spans="6:6">
      <c r="F3160"/>
    </row>
    <row r="3161" spans="6:6">
      <c r="F3161"/>
    </row>
    <row r="3162" spans="6:6">
      <c r="F3162"/>
    </row>
    <row r="3163" spans="6:6">
      <c r="F3163"/>
    </row>
    <row r="3164" spans="6:6">
      <c r="F3164"/>
    </row>
    <row r="3165" spans="6:6">
      <c r="F3165"/>
    </row>
    <row r="3166" spans="6:6">
      <c r="F3166"/>
    </row>
    <row r="3167" spans="6:6">
      <c r="F3167"/>
    </row>
    <row r="3168" spans="6:6">
      <c r="F3168"/>
    </row>
    <row r="3169" spans="6:6">
      <c r="F3169"/>
    </row>
    <row r="3170" spans="6:6">
      <c r="F3170"/>
    </row>
    <row r="3171" spans="6:6">
      <c r="F3171"/>
    </row>
    <row r="3172" spans="6:6">
      <c r="F3172"/>
    </row>
    <row r="3173" spans="6:6">
      <c r="F3173"/>
    </row>
    <row r="3174" spans="6:6">
      <c r="F3174"/>
    </row>
    <row r="3175" spans="6:6">
      <c r="F3175"/>
    </row>
    <row r="3176" spans="6:6">
      <c r="F3176"/>
    </row>
    <row r="3177" spans="6:6">
      <c r="F3177"/>
    </row>
    <row r="3178" spans="6:6">
      <c r="F3178"/>
    </row>
    <row r="3179" spans="6:6">
      <c r="F3179"/>
    </row>
    <row r="3180" spans="6:6">
      <c r="F3180"/>
    </row>
    <row r="3181" spans="6:6">
      <c r="F3181"/>
    </row>
    <row r="3182" spans="6:6">
      <c r="F3182"/>
    </row>
    <row r="3183" spans="6:6">
      <c r="F3183"/>
    </row>
    <row r="3184" spans="6:6">
      <c r="F3184"/>
    </row>
    <row r="3185" spans="6:6">
      <c r="F3185"/>
    </row>
    <row r="3186" spans="6:6">
      <c r="F3186"/>
    </row>
    <row r="3187" spans="6:6">
      <c r="F3187"/>
    </row>
    <row r="3188" spans="6:6">
      <c r="F3188"/>
    </row>
    <row r="3189" spans="6:6">
      <c r="F3189"/>
    </row>
    <row r="3190" spans="6:6">
      <c r="F3190"/>
    </row>
    <row r="3191" spans="6:6">
      <c r="F3191"/>
    </row>
    <row r="3192" spans="6:6">
      <c r="F3192"/>
    </row>
    <row r="3193" spans="6:6">
      <c r="F3193"/>
    </row>
    <row r="3194" spans="6:6">
      <c r="F3194"/>
    </row>
    <row r="3195" spans="6:6">
      <c r="F3195"/>
    </row>
    <row r="3196" spans="6:6">
      <c r="F3196"/>
    </row>
    <row r="3197" spans="6:6">
      <c r="F3197"/>
    </row>
    <row r="3198" spans="6:6">
      <c r="F3198"/>
    </row>
    <row r="3199" spans="6:6">
      <c r="F3199"/>
    </row>
    <row r="3200" spans="6:6">
      <c r="F3200"/>
    </row>
    <row r="3201" spans="6:6">
      <c r="F3201"/>
    </row>
    <row r="3202" spans="6:6">
      <c r="F3202"/>
    </row>
    <row r="3203" spans="6:6">
      <c r="F3203"/>
    </row>
    <row r="3204" spans="6:6">
      <c r="F3204"/>
    </row>
    <row r="3205" spans="6:6">
      <c r="F3205"/>
    </row>
    <row r="3206" spans="6:6">
      <c r="F3206"/>
    </row>
    <row r="3207" spans="6:6">
      <c r="F3207"/>
    </row>
    <row r="3208" spans="6:6">
      <c r="F3208"/>
    </row>
    <row r="3209" spans="6:6">
      <c r="F3209"/>
    </row>
    <row r="3210" spans="6:6">
      <c r="F3210"/>
    </row>
    <row r="3211" spans="6:6">
      <c r="F3211"/>
    </row>
    <row r="3212" spans="6:6">
      <c r="F3212"/>
    </row>
    <row r="3213" spans="6:6">
      <c r="F3213"/>
    </row>
    <row r="3214" spans="6:6">
      <c r="F3214"/>
    </row>
    <row r="3215" spans="6:6">
      <c r="F3215"/>
    </row>
    <row r="3216" spans="6:6">
      <c r="F3216"/>
    </row>
    <row r="3217" spans="6:6">
      <c r="F3217"/>
    </row>
    <row r="3218" spans="6:6">
      <c r="F3218"/>
    </row>
    <row r="3219" spans="6:6">
      <c r="F3219"/>
    </row>
    <row r="3220" spans="6:6">
      <c r="F3220"/>
    </row>
    <row r="3221" spans="6:6">
      <c r="F3221"/>
    </row>
    <row r="3222" spans="6:6">
      <c r="F3222"/>
    </row>
    <row r="3223" spans="6:6">
      <c r="F3223"/>
    </row>
    <row r="3224" spans="6:6">
      <c r="F3224"/>
    </row>
    <row r="3225" spans="6:6">
      <c r="F3225"/>
    </row>
    <row r="3226" spans="6:6">
      <c r="F3226"/>
    </row>
    <row r="3227" spans="6:6">
      <c r="F3227"/>
    </row>
    <row r="3228" spans="6:6">
      <c r="F3228"/>
    </row>
    <row r="3229" spans="6:6">
      <c r="F3229"/>
    </row>
    <row r="3230" spans="6:6">
      <c r="F3230"/>
    </row>
    <row r="3231" spans="6:6">
      <c r="F3231"/>
    </row>
    <row r="3232" spans="6:6">
      <c r="F3232"/>
    </row>
    <row r="3233" spans="6:6">
      <c r="F3233"/>
    </row>
    <row r="3234" spans="6:6">
      <c r="F3234"/>
    </row>
    <row r="3235" spans="6:6">
      <c r="F3235"/>
    </row>
    <row r="3236" spans="6:6">
      <c r="F3236"/>
    </row>
    <row r="3237" spans="6:6">
      <c r="F3237"/>
    </row>
    <row r="3238" spans="6:6">
      <c r="F3238"/>
    </row>
    <row r="3239" spans="6:6">
      <c r="F3239"/>
    </row>
    <row r="3240" spans="6:6">
      <c r="F3240"/>
    </row>
    <row r="3241" spans="6:6">
      <c r="F3241"/>
    </row>
    <row r="3242" spans="6:6">
      <c r="F3242"/>
    </row>
    <row r="3243" spans="6:6">
      <c r="F3243"/>
    </row>
    <row r="3244" spans="6:6">
      <c r="F3244"/>
    </row>
    <row r="3245" spans="6:6">
      <c r="F3245"/>
    </row>
    <row r="3246" spans="6:6">
      <c r="F3246"/>
    </row>
    <row r="3247" spans="6:6">
      <c r="F3247"/>
    </row>
    <row r="3248" spans="6:6">
      <c r="F3248"/>
    </row>
    <row r="3249" spans="6:6">
      <c r="F3249"/>
    </row>
    <row r="3250" spans="6:6">
      <c r="F3250"/>
    </row>
    <row r="3251" spans="6:6">
      <c r="F3251"/>
    </row>
    <row r="3252" spans="6:6">
      <c r="F3252"/>
    </row>
    <row r="3253" spans="6:6">
      <c r="F3253"/>
    </row>
    <row r="3254" spans="6:6">
      <c r="F3254"/>
    </row>
    <row r="3255" spans="6:6">
      <c r="F3255"/>
    </row>
    <row r="3256" spans="6:6">
      <c r="F3256"/>
    </row>
    <row r="3257" spans="6:6">
      <c r="F3257"/>
    </row>
    <row r="3258" spans="6:6">
      <c r="F3258"/>
    </row>
    <row r="3259" spans="6:6">
      <c r="F3259"/>
    </row>
    <row r="3260" spans="6:6">
      <c r="F3260"/>
    </row>
    <row r="3261" spans="6:6">
      <c r="F3261"/>
    </row>
    <row r="3262" spans="6:6">
      <c r="F3262"/>
    </row>
    <row r="3263" spans="6:6">
      <c r="F3263"/>
    </row>
    <row r="3264" spans="6:6">
      <c r="F3264"/>
    </row>
    <row r="3265" spans="6:6">
      <c r="F3265"/>
    </row>
    <row r="3266" spans="6:6">
      <c r="F3266"/>
    </row>
    <row r="3267" spans="6:6">
      <c r="F3267"/>
    </row>
    <row r="3268" spans="6:6">
      <c r="F3268"/>
    </row>
    <row r="3269" spans="6:6">
      <c r="F3269"/>
    </row>
    <row r="3270" spans="6:6">
      <c r="F3270"/>
    </row>
    <row r="3271" spans="6:6">
      <c r="F3271"/>
    </row>
    <row r="3272" spans="6:6">
      <c r="F3272"/>
    </row>
    <row r="3273" spans="6:6">
      <c r="F3273"/>
    </row>
    <row r="3274" spans="6:6">
      <c r="F3274"/>
    </row>
    <row r="3275" spans="6:6">
      <c r="F3275"/>
    </row>
    <row r="3276" spans="6:6">
      <c r="F3276"/>
    </row>
    <row r="3277" spans="6:6">
      <c r="F3277"/>
    </row>
    <row r="3278" spans="6:6">
      <c r="F3278"/>
    </row>
    <row r="3279" spans="6:6">
      <c r="F3279"/>
    </row>
    <row r="3280" spans="6:6">
      <c r="F3280"/>
    </row>
    <row r="3281" spans="6:6">
      <c r="F3281"/>
    </row>
    <row r="3282" spans="6:6">
      <c r="F3282"/>
    </row>
    <row r="3283" spans="6:6">
      <c r="F3283"/>
    </row>
    <row r="3284" spans="6:6">
      <c r="F3284"/>
    </row>
    <row r="3285" spans="6:6">
      <c r="F3285"/>
    </row>
    <row r="3286" spans="6:6">
      <c r="F3286"/>
    </row>
    <row r="3287" spans="6:6">
      <c r="F3287"/>
    </row>
    <row r="3288" spans="6:6">
      <c r="F3288"/>
    </row>
    <row r="3289" spans="6:6">
      <c r="F3289"/>
    </row>
    <row r="3290" spans="6:6">
      <c r="F3290"/>
    </row>
    <row r="3291" spans="6:6">
      <c r="F3291"/>
    </row>
    <row r="3292" spans="6:6">
      <c r="F3292"/>
    </row>
    <row r="3293" spans="6:6">
      <c r="F3293"/>
    </row>
    <row r="3294" spans="6:6">
      <c r="F3294"/>
    </row>
    <row r="3295" spans="6:6">
      <c r="F3295"/>
    </row>
    <row r="3296" spans="6:6">
      <c r="F3296"/>
    </row>
    <row r="3297" spans="6:6">
      <c r="F3297"/>
    </row>
    <row r="3298" spans="6:6">
      <c r="F3298"/>
    </row>
    <row r="3299" spans="6:6">
      <c r="F3299"/>
    </row>
    <row r="3300" spans="6:6">
      <c r="F3300"/>
    </row>
    <row r="3301" spans="6:6">
      <c r="F3301"/>
    </row>
    <row r="3302" spans="6:6">
      <c r="F3302"/>
    </row>
    <row r="3303" spans="6:6">
      <c r="F3303"/>
    </row>
    <row r="3304" spans="6:6">
      <c r="F3304"/>
    </row>
    <row r="3305" spans="6:6">
      <c r="F3305"/>
    </row>
    <row r="3306" spans="6:6">
      <c r="F3306"/>
    </row>
    <row r="3307" spans="6:6">
      <c r="F3307"/>
    </row>
    <row r="3308" spans="6:6">
      <c r="F3308"/>
    </row>
    <row r="3309" spans="6:6">
      <c r="F3309"/>
    </row>
    <row r="3310" spans="6:6">
      <c r="F3310"/>
    </row>
    <row r="3311" spans="6:6">
      <c r="F3311"/>
    </row>
    <row r="3312" spans="6:6">
      <c r="F3312"/>
    </row>
    <row r="3313" spans="6:6">
      <c r="F3313"/>
    </row>
    <row r="3314" spans="6:6">
      <c r="F3314"/>
    </row>
    <row r="3315" spans="6:6">
      <c r="F3315"/>
    </row>
    <row r="3316" spans="6:6">
      <c r="F3316"/>
    </row>
    <row r="3317" spans="6:6">
      <c r="F3317"/>
    </row>
    <row r="3318" spans="6:6">
      <c r="F3318"/>
    </row>
    <row r="3319" spans="6:6">
      <c r="F3319"/>
    </row>
    <row r="3320" spans="6:6">
      <c r="F3320"/>
    </row>
    <row r="3321" spans="6:6">
      <c r="F3321"/>
    </row>
    <row r="3322" spans="6:6">
      <c r="F3322"/>
    </row>
    <row r="3323" spans="6:6">
      <c r="F3323"/>
    </row>
    <row r="3324" spans="6:6">
      <c r="F3324"/>
    </row>
    <row r="3325" spans="6:6">
      <c r="F3325"/>
    </row>
    <row r="3326" spans="6:6">
      <c r="F3326"/>
    </row>
    <row r="3327" spans="6:6">
      <c r="F3327"/>
    </row>
    <row r="3328" spans="6:6">
      <c r="F3328"/>
    </row>
    <row r="3329" spans="6:6">
      <c r="F3329"/>
    </row>
    <row r="3330" spans="6:6">
      <c r="F3330"/>
    </row>
    <row r="3331" spans="6:6">
      <c r="F3331"/>
    </row>
    <row r="3332" spans="6:6">
      <c r="F3332"/>
    </row>
    <row r="3333" spans="6:6">
      <c r="F3333"/>
    </row>
    <row r="3334" spans="6:6">
      <c r="F3334"/>
    </row>
    <row r="3335" spans="6:6">
      <c r="F3335"/>
    </row>
    <row r="3336" spans="6:6">
      <c r="F3336"/>
    </row>
    <row r="3337" spans="6:6">
      <c r="F3337"/>
    </row>
    <row r="3338" spans="6:6">
      <c r="F3338"/>
    </row>
    <row r="3339" spans="6:6">
      <c r="F3339"/>
    </row>
    <row r="3340" spans="6:6">
      <c r="F3340"/>
    </row>
    <row r="3341" spans="6:6">
      <c r="F3341"/>
    </row>
    <row r="3342" spans="6:6">
      <c r="F3342"/>
    </row>
    <row r="3343" spans="6:6">
      <c r="F3343"/>
    </row>
    <row r="3344" spans="6:6">
      <c r="F3344"/>
    </row>
    <row r="3345" spans="6:6">
      <c r="F3345"/>
    </row>
    <row r="3346" spans="6:6">
      <c r="F3346"/>
    </row>
    <row r="3347" spans="6:6">
      <c r="F3347"/>
    </row>
    <row r="3348" spans="6:6">
      <c r="F3348"/>
    </row>
    <row r="3349" spans="6:6">
      <c r="F3349"/>
    </row>
    <row r="3350" spans="6:6">
      <c r="F3350"/>
    </row>
    <row r="3351" spans="6:6">
      <c r="F3351"/>
    </row>
    <row r="3352" spans="6:6">
      <c r="F3352"/>
    </row>
    <row r="3353" spans="6:6">
      <c r="F3353"/>
    </row>
    <row r="3354" spans="6:6">
      <c r="F3354"/>
    </row>
    <row r="3355" spans="6:6">
      <c r="F3355"/>
    </row>
    <row r="3356" spans="6:6">
      <c r="F3356"/>
    </row>
    <row r="3357" spans="6:6">
      <c r="F3357"/>
    </row>
    <row r="3358" spans="6:6">
      <c r="F3358"/>
    </row>
    <row r="3359" spans="6:6">
      <c r="F3359"/>
    </row>
    <row r="3360" spans="6:6">
      <c r="F3360"/>
    </row>
    <row r="3361" spans="6:6">
      <c r="F3361"/>
    </row>
    <row r="3362" spans="6:6">
      <c r="F3362"/>
    </row>
    <row r="3363" spans="6:6">
      <c r="F3363"/>
    </row>
    <row r="3364" spans="6:6">
      <c r="F3364"/>
    </row>
    <row r="3365" spans="6:6">
      <c r="F3365"/>
    </row>
    <row r="3366" spans="6:6">
      <c r="F3366"/>
    </row>
    <row r="3367" spans="6:6">
      <c r="F3367"/>
    </row>
    <row r="3368" spans="6:6">
      <c r="F3368"/>
    </row>
    <row r="3369" spans="6:6">
      <c r="F3369"/>
    </row>
    <row r="3370" spans="6:6">
      <c r="F3370"/>
    </row>
    <row r="3371" spans="6:6">
      <c r="F3371"/>
    </row>
    <row r="3372" spans="6:6">
      <c r="F3372"/>
    </row>
    <row r="3373" spans="6:6">
      <c r="F3373"/>
    </row>
    <row r="3374" spans="6:6">
      <c r="F3374"/>
    </row>
    <row r="3375" spans="6:6">
      <c r="F3375"/>
    </row>
    <row r="3376" spans="6:6">
      <c r="F3376"/>
    </row>
    <row r="3377" spans="6:6">
      <c r="F3377"/>
    </row>
    <row r="3378" spans="6:6">
      <c r="F3378"/>
    </row>
    <row r="3379" spans="6:6">
      <c r="F3379"/>
    </row>
    <row r="3380" spans="6:6">
      <c r="F3380"/>
    </row>
    <row r="3381" spans="6:6">
      <c r="F3381"/>
    </row>
    <row r="3382" spans="6:6">
      <c r="F3382"/>
    </row>
    <row r="3383" spans="6:6">
      <c r="F3383"/>
    </row>
    <row r="3384" spans="6:6">
      <c r="F3384"/>
    </row>
    <row r="3385" spans="6:6">
      <c r="F3385"/>
    </row>
    <row r="3386" spans="6:6">
      <c r="F3386"/>
    </row>
    <row r="3387" spans="6:6">
      <c r="F3387"/>
    </row>
    <row r="3388" spans="6:6">
      <c r="F3388"/>
    </row>
    <row r="3389" spans="6:6">
      <c r="F3389"/>
    </row>
    <row r="3390" spans="6:6">
      <c r="F3390"/>
    </row>
    <row r="3391" spans="6:6">
      <c r="F3391"/>
    </row>
    <row r="3392" spans="6:6">
      <c r="F3392"/>
    </row>
    <row r="3393" spans="6:6">
      <c r="F3393"/>
    </row>
    <row r="3394" spans="6:6">
      <c r="F3394"/>
    </row>
    <row r="3395" spans="6:6">
      <c r="F3395"/>
    </row>
    <row r="3396" spans="6:6">
      <c r="F3396"/>
    </row>
    <row r="3397" spans="6:6">
      <c r="F3397"/>
    </row>
    <row r="3398" spans="6:6">
      <c r="F3398"/>
    </row>
    <row r="3399" spans="6:6">
      <c r="F3399"/>
    </row>
    <row r="3400" spans="6:6">
      <c r="F3400"/>
    </row>
    <row r="3401" spans="6:6">
      <c r="F3401"/>
    </row>
    <row r="3402" spans="6:6">
      <c r="F3402"/>
    </row>
    <row r="3403" spans="6:6">
      <c r="F3403"/>
    </row>
    <row r="3404" spans="6:6">
      <c r="F3404"/>
    </row>
    <row r="3405" spans="6:6">
      <c r="F3405"/>
    </row>
    <row r="3406" spans="6:6">
      <c r="F3406"/>
    </row>
    <row r="3407" spans="6:6">
      <c r="F3407"/>
    </row>
    <row r="3408" spans="6:6">
      <c r="F3408"/>
    </row>
    <row r="3409" spans="6:6">
      <c r="F3409"/>
    </row>
    <row r="3410" spans="6:6">
      <c r="F3410"/>
    </row>
    <row r="3411" spans="6:6">
      <c r="F3411"/>
    </row>
    <row r="3412" spans="6:6">
      <c r="F3412"/>
    </row>
    <row r="3413" spans="6:6">
      <c r="F3413"/>
    </row>
    <row r="3414" spans="6:6">
      <c r="F3414"/>
    </row>
    <row r="3415" spans="6:6">
      <c r="F3415"/>
    </row>
    <row r="3416" spans="6:6">
      <c r="F3416"/>
    </row>
    <row r="3417" spans="6:6">
      <c r="F3417"/>
    </row>
    <row r="3418" spans="6:6">
      <c r="F3418"/>
    </row>
    <row r="3419" spans="6:6">
      <c r="F3419"/>
    </row>
    <row r="3420" spans="6:6">
      <c r="F3420"/>
    </row>
    <row r="3421" spans="6:6">
      <c r="F3421"/>
    </row>
    <row r="3422" spans="6:6">
      <c r="F3422"/>
    </row>
    <row r="3423" spans="6:6">
      <c r="F3423"/>
    </row>
    <row r="3424" spans="6:6">
      <c r="F3424"/>
    </row>
    <row r="3425" spans="6:6">
      <c r="F3425"/>
    </row>
    <row r="3426" spans="6:6">
      <c r="F3426"/>
    </row>
    <row r="3427" spans="6:6">
      <c r="F3427"/>
    </row>
    <row r="3428" spans="6:6">
      <c r="F3428"/>
    </row>
    <row r="3429" spans="6:6">
      <c r="F3429"/>
    </row>
    <row r="3430" spans="6:6">
      <c r="F3430"/>
    </row>
    <row r="3431" spans="6:6">
      <c r="F3431"/>
    </row>
    <row r="3432" spans="6:6">
      <c r="F3432"/>
    </row>
    <row r="3433" spans="6:6">
      <c r="F3433"/>
    </row>
    <row r="3434" spans="6:6">
      <c r="F3434"/>
    </row>
    <row r="3435" spans="6:6">
      <c r="F3435"/>
    </row>
    <row r="3436" spans="6:6">
      <c r="F3436"/>
    </row>
    <row r="3437" spans="6:6">
      <c r="F3437"/>
    </row>
    <row r="3438" spans="6:6">
      <c r="F3438"/>
    </row>
    <row r="3439" spans="6:6">
      <c r="F3439"/>
    </row>
    <row r="3440" spans="6:6">
      <c r="F3440"/>
    </row>
    <row r="3441" spans="6:6">
      <c r="F3441"/>
    </row>
    <row r="3442" spans="6:6">
      <c r="F3442"/>
    </row>
    <row r="3443" spans="6:6">
      <c r="F3443"/>
    </row>
    <row r="3444" spans="6:6">
      <c r="F3444"/>
    </row>
    <row r="3445" spans="6:6">
      <c r="F3445"/>
    </row>
    <row r="3446" spans="6:6">
      <c r="F3446"/>
    </row>
    <row r="3447" spans="6:6">
      <c r="F3447"/>
    </row>
    <row r="3448" spans="6:6">
      <c r="F3448"/>
    </row>
    <row r="3449" spans="6:6">
      <c r="F3449"/>
    </row>
    <row r="3450" spans="6:6">
      <c r="F3450"/>
    </row>
    <row r="3451" spans="6:6">
      <c r="F3451"/>
    </row>
    <row r="3452" spans="6:6">
      <c r="F3452"/>
    </row>
    <row r="3453" spans="6:6">
      <c r="F3453"/>
    </row>
    <row r="3454" spans="6:6">
      <c r="F3454"/>
    </row>
    <row r="3455" spans="6:6">
      <c r="F3455"/>
    </row>
    <row r="3456" spans="6:6">
      <c r="F3456"/>
    </row>
    <row r="3457" spans="6:6">
      <c r="F3457"/>
    </row>
    <row r="3458" spans="6:6">
      <c r="F3458"/>
    </row>
    <row r="3459" spans="6:6">
      <c r="F3459"/>
    </row>
    <row r="3460" spans="6:6">
      <c r="F3460"/>
    </row>
    <row r="3461" spans="6:6">
      <c r="F3461"/>
    </row>
    <row r="3462" spans="6:6">
      <c r="F3462"/>
    </row>
    <row r="3463" spans="6:6">
      <c r="F3463"/>
    </row>
    <row r="3464" spans="6:6">
      <c r="F3464"/>
    </row>
    <row r="3465" spans="6:6">
      <c r="F3465"/>
    </row>
    <row r="3466" spans="6:6">
      <c r="F3466"/>
    </row>
    <row r="3467" spans="6:6">
      <c r="F3467"/>
    </row>
    <row r="3468" spans="6:6">
      <c r="F3468"/>
    </row>
    <row r="3469" spans="6:6">
      <c r="F3469"/>
    </row>
    <row r="3470" spans="6:6">
      <c r="F3470"/>
    </row>
    <row r="3471" spans="6:6">
      <c r="F3471"/>
    </row>
    <row r="3472" spans="6:6">
      <c r="F3472"/>
    </row>
    <row r="3473" spans="6:6">
      <c r="F3473"/>
    </row>
    <row r="3474" spans="6:6">
      <c r="F3474"/>
    </row>
    <row r="3475" spans="6:6">
      <c r="F3475"/>
    </row>
    <row r="3476" spans="6:6">
      <c r="F3476"/>
    </row>
    <row r="3477" spans="6:6">
      <c r="F3477"/>
    </row>
    <row r="3478" spans="6:6">
      <c r="F3478"/>
    </row>
    <row r="3479" spans="6:6">
      <c r="F3479"/>
    </row>
    <row r="3480" spans="6:6">
      <c r="F3480"/>
    </row>
    <row r="3481" spans="6:6">
      <c r="F3481"/>
    </row>
    <row r="3482" spans="6:6">
      <c r="F3482"/>
    </row>
    <row r="3483" spans="6:6">
      <c r="F3483"/>
    </row>
    <row r="3484" spans="6:6">
      <c r="F3484"/>
    </row>
    <row r="3485" spans="6:6">
      <c r="F3485"/>
    </row>
    <row r="3486" spans="6:6">
      <c r="F3486"/>
    </row>
    <row r="3487" spans="6:6">
      <c r="F3487"/>
    </row>
    <row r="3488" spans="6:6">
      <c r="F3488"/>
    </row>
    <row r="3489" spans="6:6">
      <c r="F3489"/>
    </row>
    <row r="3490" spans="6:6">
      <c r="F3490"/>
    </row>
    <row r="3491" spans="6:6">
      <c r="F3491"/>
    </row>
    <row r="3492" spans="6:6">
      <c r="F3492"/>
    </row>
    <row r="3493" spans="6:6">
      <c r="F3493"/>
    </row>
    <row r="3494" spans="6:6">
      <c r="F3494"/>
    </row>
    <row r="3495" spans="6:6">
      <c r="F3495"/>
    </row>
    <row r="3496" spans="6:6">
      <c r="F3496"/>
    </row>
    <row r="3497" spans="6:6">
      <c r="F3497"/>
    </row>
    <row r="3498" spans="6:6">
      <c r="F3498"/>
    </row>
    <row r="3499" spans="6:6">
      <c r="F3499"/>
    </row>
    <row r="3500" spans="6:6">
      <c r="F3500"/>
    </row>
    <row r="3501" spans="6:6">
      <c r="F3501"/>
    </row>
    <row r="3502" spans="6:6">
      <c r="F3502"/>
    </row>
    <row r="3503" spans="6:6">
      <c r="F3503"/>
    </row>
    <row r="3504" spans="6:6">
      <c r="F3504"/>
    </row>
    <row r="3505" spans="6:6">
      <c r="F3505"/>
    </row>
    <row r="3506" spans="6:6">
      <c r="F3506"/>
    </row>
    <row r="3507" spans="6:6">
      <c r="F3507"/>
    </row>
    <row r="3508" spans="6:6">
      <c r="F3508"/>
    </row>
    <row r="3509" spans="6:6">
      <c r="F3509"/>
    </row>
    <row r="3510" spans="6:6">
      <c r="F3510"/>
    </row>
    <row r="3511" spans="6:6">
      <c r="F3511"/>
    </row>
    <row r="3512" spans="6:6">
      <c r="F3512"/>
    </row>
    <row r="3513" spans="6:6">
      <c r="F3513"/>
    </row>
    <row r="3514" spans="6:6">
      <c r="F3514"/>
    </row>
    <row r="3515" spans="6:6">
      <c r="F3515"/>
    </row>
    <row r="3516" spans="6:6">
      <c r="F3516"/>
    </row>
    <row r="3517" spans="6:6">
      <c r="F3517"/>
    </row>
    <row r="3518" spans="6:6">
      <c r="F3518"/>
    </row>
    <row r="3519" spans="6:6">
      <c r="F3519"/>
    </row>
    <row r="3520" spans="6:6">
      <c r="F3520"/>
    </row>
    <row r="3521" spans="6:6">
      <c r="F3521"/>
    </row>
    <row r="3522" spans="6:6">
      <c r="F3522"/>
    </row>
    <row r="3523" spans="6:6">
      <c r="F3523"/>
    </row>
    <row r="3524" spans="6:6">
      <c r="F3524"/>
    </row>
    <row r="3525" spans="6:6">
      <c r="F3525"/>
    </row>
    <row r="3526" spans="6:6">
      <c r="F3526"/>
    </row>
    <row r="3527" spans="6:6">
      <c r="F3527"/>
    </row>
    <row r="3528" spans="6:6">
      <c r="F3528"/>
    </row>
    <row r="3529" spans="6:6">
      <c r="F3529"/>
    </row>
    <row r="3530" spans="6:6">
      <c r="F3530"/>
    </row>
    <row r="3531" spans="6:6">
      <c r="F3531"/>
    </row>
    <row r="3532" spans="6:6">
      <c r="F3532"/>
    </row>
    <row r="3533" spans="6:6">
      <c r="F3533"/>
    </row>
    <row r="3534" spans="6:6">
      <c r="F3534"/>
    </row>
    <row r="3535" spans="6:6">
      <c r="F3535"/>
    </row>
    <row r="3536" spans="6:6">
      <c r="F3536"/>
    </row>
    <row r="3537" spans="6:6">
      <c r="F3537"/>
    </row>
    <row r="3538" spans="6:6">
      <c r="F3538"/>
    </row>
    <row r="3539" spans="6:6">
      <c r="F3539"/>
    </row>
    <row r="3540" spans="6:6">
      <c r="F3540"/>
    </row>
    <row r="3541" spans="6:6">
      <c r="F3541"/>
    </row>
    <row r="3542" spans="6:6">
      <c r="F3542"/>
    </row>
    <row r="3543" spans="6:6">
      <c r="F3543"/>
    </row>
    <row r="3544" spans="6:6">
      <c r="F3544"/>
    </row>
    <row r="3545" spans="6:6">
      <c r="F3545"/>
    </row>
    <row r="3546" spans="6:6">
      <c r="F3546"/>
    </row>
    <row r="3547" spans="6:6">
      <c r="F3547"/>
    </row>
    <row r="3548" spans="6:6">
      <c r="F3548"/>
    </row>
    <row r="3549" spans="6:6">
      <c r="F3549"/>
    </row>
    <row r="3550" spans="6:6">
      <c r="F3550"/>
    </row>
    <row r="3551" spans="6:6">
      <c r="F3551"/>
    </row>
    <row r="3552" spans="6:6">
      <c r="F3552"/>
    </row>
    <row r="3553" spans="6:6">
      <c r="F3553"/>
    </row>
    <row r="3554" spans="6:6">
      <c r="F3554"/>
    </row>
    <row r="3555" spans="6:6">
      <c r="F3555"/>
    </row>
    <row r="3556" spans="6:6">
      <c r="F3556"/>
    </row>
    <row r="3557" spans="6:6">
      <c r="F3557"/>
    </row>
    <row r="3558" spans="6:6">
      <c r="F3558"/>
    </row>
    <row r="3559" spans="6:6">
      <c r="F3559"/>
    </row>
    <row r="3560" spans="6:6">
      <c r="F3560"/>
    </row>
    <row r="3561" spans="6:6">
      <c r="F3561"/>
    </row>
    <row r="3562" spans="6:6">
      <c r="F3562"/>
    </row>
    <row r="3563" spans="6:6">
      <c r="F3563"/>
    </row>
    <row r="3564" spans="6:6">
      <c r="F3564"/>
    </row>
    <row r="3565" spans="6:6">
      <c r="F3565"/>
    </row>
    <row r="3566" spans="6:6">
      <c r="F3566"/>
    </row>
    <row r="3567" spans="6:6">
      <c r="F3567"/>
    </row>
    <row r="3568" spans="6:6">
      <c r="F3568"/>
    </row>
    <row r="3569" spans="6:6">
      <c r="F3569"/>
    </row>
    <row r="3570" spans="6:6">
      <c r="F3570"/>
    </row>
    <row r="3571" spans="6:6">
      <c r="F3571"/>
    </row>
    <row r="3572" spans="6:6">
      <c r="F3572"/>
    </row>
    <row r="3573" spans="6:6">
      <c r="F3573"/>
    </row>
    <row r="3574" spans="6:6">
      <c r="F3574"/>
    </row>
    <row r="3575" spans="6:6">
      <c r="F3575"/>
    </row>
    <row r="3576" spans="6:6">
      <c r="F3576"/>
    </row>
    <row r="3577" spans="6:6">
      <c r="F3577"/>
    </row>
    <row r="3578" spans="6:6">
      <c r="F3578"/>
    </row>
    <row r="3579" spans="6:6">
      <c r="F3579"/>
    </row>
    <row r="3580" spans="6:6">
      <c r="F3580"/>
    </row>
    <row r="3581" spans="6:6">
      <c r="F3581"/>
    </row>
    <row r="3582" spans="6:6">
      <c r="F3582"/>
    </row>
    <row r="3583" spans="6:6">
      <c r="F3583"/>
    </row>
    <row r="3584" spans="6:6">
      <c r="F3584"/>
    </row>
    <row r="3585" spans="6:6">
      <c r="F3585"/>
    </row>
    <row r="3586" spans="6:6">
      <c r="F3586"/>
    </row>
    <row r="3587" spans="6:6">
      <c r="F3587"/>
    </row>
    <row r="3588" spans="6:6">
      <c r="F3588"/>
    </row>
    <row r="3589" spans="6:6">
      <c r="F3589"/>
    </row>
    <row r="3590" spans="6:6">
      <c r="F3590"/>
    </row>
    <row r="3591" spans="6:6">
      <c r="F3591"/>
    </row>
    <row r="3592" spans="6:6">
      <c r="F3592"/>
    </row>
    <row r="3593" spans="6:6">
      <c r="F3593"/>
    </row>
    <row r="3594" spans="6:6">
      <c r="F3594"/>
    </row>
    <row r="3595" spans="6:6">
      <c r="F3595"/>
    </row>
    <row r="3596" spans="6:6">
      <c r="F3596"/>
    </row>
    <row r="3597" spans="6:6">
      <c r="F3597"/>
    </row>
    <row r="3598" spans="6:6">
      <c r="F3598"/>
    </row>
    <row r="3599" spans="6:6">
      <c r="F3599"/>
    </row>
    <row r="3600" spans="6:6">
      <c r="F3600"/>
    </row>
    <row r="3601" spans="6:6">
      <c r="F3601"/>
    </row>
    <row r="3602" spans="6:6">
      <c r="F3602"/>
    </row>
    <row r="3603" spans="6:6">
      <c r="F3603"/>
    </row>
    <row r="3604" spans="6:6">
      <c r="F3604"/>
    </row>
    <row r="3605" spans="6:6">
      <c r="F3605"/>
    </row>
    <row r="3606" spans="6:6">
      <c r="F3606"/>
    </row>
    <row r="3607" spans="6:6">
      <c r="F3607"/>
    </row>
    <row r="3608" spans="6:6">
      <c r="F3608"/>
    </row>
    <row r="3609" spans="6:6">
      <c r="F3609"/>
    </row>
    <row r="3610" spans="6:6">
      <c r="F3610"/>
    </row>
    <row r="3611" spans="6:6">
      <c r="F3611"/>
    </row>
    <row r="3612" spans="6:6">
      <c r="F3612"/>
    </row>
    <row r="3613" spans="6:6">
      <c r="F3613"/>
    </row>
    <row r="3614" spans="6:6">
      <c r="F3614"/>
    </row>
    <row r="3615" spans="6:6">
      <c r="F3615"/>
    </row>
    <row r="3616" spans="6:6">
      <c r="F3616"/>
    </row>
    <row r="3617" spans="6:6">
      <c r="F3617"/>
    </row>
    <row r="3618" spans="6:6">
      <c r="F3618"/>
    </row>
    <row r="3619" spans="6:6">
      <c r="F3619"/>
    </row>
    <row r="3620" spans="6:6">
      <c r="F3620"/>
    </row>
    <row r="3621" spans="6:6">
      <c r="F3621"/>
    </row>
    <row r="3622" spans="6:6">
      <c r="F3622"/>
    </row>
    <row r="3623" spans="6:6">
      <c r="F3623"/>
    </row>
    <row r="3624" spans="6:6">
      <c r="F3624"/>
    </row>
    <row r="3625" spans="6:6">
      <c r="F3625"/>
    </row>
    <row r="3626" spans="6:6">
      <c r="F3626"/>
    </row>
    <row r="3627" spans="6:6">
      <c r="F3627"/>
    </row>
    <row r="3628" spans="6:6">
      <c r="F3628"/>
    </row>
    <row r="3629" spans="6:6">
      <c r="F3629"/>
    </row>
    <row r="3630" spans="6:6">
      <c r="F3630"/>
    </row>
    <row r="3631" spans="6:6">
      <c r="F3631"/>
    </row>
    <row r="3632" spans="6:6">
      <c r="F3632"/>
    </row>
    <row r="3633" spans="6:6">
      <c r="F3633"/>
    </row>
    <row r="3634" spans="6:6">
      <c r="F3634"/>
    </row>
    <row r="3635" spans="6:6">
      <c r="F3635"/>
    </row>
    <row r="3636" spans="6:6">
      <c r="F3636"/>
    </row>
    <row r="3637" spans="6:6">
      <c r="F3637"/>
    </row>
    <row r="3638" spans="6:6">
      <c r="F3638"/>
    </row>
    <row r="3639" spans="6:6">
      <c r="F3639"/>
    </row>
    <row r="3640" spans="6:6">
      <c r="F3640"/>
    </row>
    <row r="3641" spans="6:6">
      <c r="F3641"/>
    </row>
    <row r="3642" spans="6:6">
      <c r="F3642"/>
    </row>
    <row r="3643" spans="6:6">
      <c r="F3643"/>
    </row>
    <row r="3644" spans="6:6">
      <c r="F3644"/>
    </row>
    <row r="3645" spans="6:6">
      <c r="F3645"/>
    </row>
    <row r="3646" spans="6:6">
      <c r="F3646"/>
    </row>
    <row r="3647" spans="6:6">
      <c r="F3647"/>
    </row>
    <row r="3648" spans="6:6">
      <c r="F3648"/>
    </row>
    <row r="3649" spans="6:6">
      <c r="F3649"/>
    </row>
    <row r="3650" spans="6:6">
      <c r="F3650"/>
    </row>
    <row r="3651" spans="6:6">
      <c r="F3651"/>
    </row>
    <row r="3652" spans="6:6">
      <c r="F3652"/>
    </row>
    <row r="3653" spans="6:6">
      <c r="F3653"/>
    </row>
    <row r="3654" spans="6:6">
      <c r="F3654"/>
    </row>
    <row r="3655" spans="6:6">
      <c r="F3655"/>
    </row>
    <row r="3656" spans="6:6">
      <c r="F3656"/>
    </row>
    <row r="3657" spans="6:6">
      <c r="F3657"/>
    </row>
    <row r="3658" spans="6:6">
      <c r="F3658"/>
    </row>
    <row r="3659" spans="6:6">
      <c r="F3659"/>
    </row>
    <row r="3660" spans="6:6">
      <c r="F3660"/>
    </row>
    <row r="3661" spans="6:6">
      <c r="F3661"/>
    </row>
    <row r="3662" spans="6:6">
      <c r="F3662"/>
    </row>
    <row r="3663" spans="6:6">
      <c r="F3663"/>
    </row>
    <row r="3664" spans="6:6">
      <c r="F3664"/>
    </row>
    <row r="3665" spans="6:6">
      <c r="F3665"/>
    </row>
    <row r="3666" spans="6:6">
      <c r="F3666"/>
    </row>
    <row r="3667" spans="6:6">
      <c r="F3667"/>
    </row>
    <row r="3668" spans="6:6">
      <c r="F3668"/>
    </row>
    <row r="3669" spans="6:6">
      <c r="F3669"/>
    </row>
    <row r="3670" spans="6:6">
      <c r="F3670"/>
    </row>
    <row r="3671" spans="6:6">
      <c r="F3671"/>
    </row>
    <row r="3672" spans="6:6">
      <c r="F3672"/>
    </row>
    <row r="3673" spans="6:6">
      <c r="F3673"/>
    </row>
    <row r="3674" spans="6:6">
      <c r="F3674"/>
    </row>
    <row r="3675" spans="6:6">
      <c r="F3675"/>
    </row>
    <row r="3676" spans="6:6">
      <c r="F3676"/>
    </row>
    <row r="3677" spans="6:6">
      <c r="F3677"/>
    </row>
    <row r="3678" spans="6:6">
      <c r="F3678"/>
    </row>
    <row r="3679" spans="6:6">
      <c r="F3679"/>
    </row>
    <row r="3680" spans="6:6">
      <c r="F3680"/>
    </row>
    <row r="3681" spans="6:6">
      <c r="F3681"/>
    </row>
    <row r="3682" spans="6:6">
      <c r="F3682"/>
    </row>
    <row r="3683" spans="6:6">
      <c r="F3683"/>
    </row>
    <row r="3684" spans="6:6">
      <c r="F3684"/>
    </row>
    <row r="3685" spans="6:6">
      <c r="F3685"/>
    </row>
    <row r="3686" spans="6:6">
      <c r="F3686"/>
    </row>
    <row r="3687" spans="6:6">
      <c r="F3687"/>
    </row>
    <row r="3688" spans="6:6">
      <c r="F3688"/>
    </row>
    <row r="3689" spans="6:6">
      <c r="F3689"/>
    </row>
    <row r="3690" spans="6:6">
      <c r="F3690"/>
    </row>
    <row r="3691" spans="6:6">
      <c r="F3691"/>
    </row>
    <row r="3692" spans="6:6">
      <c r="F3692"/>
    </row>
    <row r="3693" spans="6:6">
      <c r="F3693"/>
    </row>
    <row r="3694" spans="6:6">
      <c r="F3694"/>
    </row>
    <row r="3695" spans="6:6">
      <c r="F3695"/>
    </row>
    <row r="3696" spans="6:6">
      <c r="F3696"/>
    </row>
    <row r="3697" spans="6:6">
      <c r="F3697"/>
    </row>
    <row r="3698" spans="6:6">
      <c r="F3698"/>
    </row>
    <row r="3699" spans="6:6">
      <c r="F3699"/>
    </row>
    <row r="3700" spans="6:6">
      <c r="F3700"/>
    </row>
    <row r="3701" spans="6:6">
      <c r="F3701"/>
    </row>
    <row r="3702" spans="6:6">
      <c r="F3702"/>
    </row>
    <row r="3703" spans="6:6">
      <c r="F3703"/>
    </row>
    <row r="3704" spans="6:6">
      <c r="F3704"/>
    </row>
    <row r="3705" spans="6:6">
      <c r="F3705"/>
    </row>
    <row r="3706" spans="6:6">
      <c r="F3706"/>
    </row>
    <row r="3707" spans="6:6">
      <c r="F3707"/>
    </row>
    <row r="3708" spans="6:6">
      <c r="F3708"/>
    </row>
    <row r="3709" spans="6:6">
      <c r="F3709"/>
    </row>
    <row r="3710" spans="6:6">
      <c r="F3710"/>
    </row>
    <row r="3711" spans="6:6">
      <c r="F3711"/>
    </row>
    <row r="3712" spans="6:6">
      <c r="F3712"/>
    </row>
    <row r="3713" spans="6:6">
      <c r="F3713"/>
    </row>
    <row r="3714" spans="6:6">
      <c r="F3714"/>
    </row>
    <row r="3715" spans="6:6">
      <c r="F3715"/>
    </row>
    <row r="3716" spans="6:6">
      <c r="F3716"/>
    </row>
    <row r="3717" spans="6:6">
      <c r="F3717"/>
    </row>
    <row r="3718" spans="6:6">
      <c r="F3718"/>
    </row>
    <row r="3719" spans="6:6">
      <c r="F3719"/>
    </row>
    <row r="3720" spans="6:6">
      <c r="F3720"/>
    </row>
    <row r="3721" spans="6:6">
      <c r="F3721"/>
    </row>
    <row r="3722" spans="6:6">
      <c r="F3722"/>
    </row>
    <row r="3723" spans="6:6">
      <c r="F3723"/>
    </row>
    <row r="3724" spans="6:6">
      <c r="F3724"/>
    </row>
    <row r="3725" spans="6:6">
      <c r="F3725"/>
    </row>
    <row r="3726" spans="6:6">
      <c r="F3726"/>
    </row>
    <row r="3727" spans="6:6">
      <c r="F3727"/>
    </row>
    <row r="3728" spans="6:6">
      <c r="F3728"/>
    </row>
    <row r="3729" spans="6:6">
      <c r="F3729"/>
    </row>
    <row r="3730" spans="6:6">
      <c r="F3730"/>
    </row>
    <row r="3731" spans="6:6">
      <c r="F3731"/>
    </row>
    <row r="3732" spans="6:6">
      <c r="F3732"/>
    </row>
    <row r="3733" spans="6:6">
      <c r="F3733"/>
    </row>
    <row r="3734" spans="6:6">
      <c r="F3734"/>
    </row>
    <row r="3735" spans="6:6">
      <c r="F3735"/>
    </row>
    <row r="3736" spans="6:6">
      <c r="F3736"/>
    </row>
    <row r="3737" spans="6:6">
      <c r="F3737"/>
    </row>
    <row r="3738" spans="6:6">
      <c r="F3738"/>
    </row>
    <row r="3739" spans="6:6">
      <c r="F3739"/>
    </row>
    <row r="3740" spans="6:6">
      <c r="F3740"/>
    </row>
    <row r="3741" spans="6:6">
      <c r="F3741"/>
    </row>
    <row r="3742" spans="6:6">
      <c r="F3742"/>
    </row>
    <row r="3743" spans="6:6">
      <c r="F3743"/>
    </row>
    <row r="3744" spans="6:6">
      <c r="F3744"/>
    </row>
    <row r="3745" spans="6:6">
      <c r="F3745"/>
    </row>
    <row r="3746" spans="6:6">
      <c r="F3746"/>
    </row>
    <row r="3747" spans="6:6">
      <c r="F3747"/>
    </row>
    <row r="3748" spans="6:6">
      <c r="F3748"/>
    </row>
    <row r="3749" spans="6:6">
      <c r="F3749"/>
    </row>
    <row r="3750" spans="6:6">
      <c r="F3750"/>
    </row>
    <row r="3751" spans="6:6">
      <c r="F3751"/>
    </row>
    <row r="3752" spans="6:6">
      <c r="F3752"/>
    </row>
    <row r="3753" spans="6:6">
      <c r="F3753"/>
    </row>
    <row r="3754" spans="6:6">
      <c r="F3754"/>
    </row>
    <row r="3755" spans="6:6">
      <c r="F3755"/>
    </row>
    <row r="3756" spans="6:6">
      <c r="F3756"/>
    </row>
    <row r="3757" spans="6:6">
      <c r="F3757"/>
    </row>
    <row r="3758" spans="6:6">
      <c r="F3758"/>
    </row>
    <row r="3759" spans="6:6">
      <c r="F3759"/>
    </row>
    <row r="3760" spans="6:6">
      <c r="F3760"/>
    </row>
    <row r="3761" spans="6:6">
      <c r="F3761"/>
    </row>
    <row r="3762" spans="6:6">
      <c r="F3762"/>
    </row>
    <row r="3763" spans="6:6">
      <c r="F3763"/>
    </row>
    <row r="3764" spans="6:6">
      <c r="F3764"/>
    </row>
    <row r="3765" spans="6:6">
      <c r="F3765"/>
    </row>
    <row r="3766" spans="6:6">
      <c r="F3766"/>
    </row>
    <row r="3767" spans="6:6">
      <c r="F3767"/>
    </row>
    <row r="3768" spans="6:6">
      <c r="F3768"/>
    </row>
    <row r="3769" spans="6:6">
      <c r="F3769"/>
    </row>
    <row r="3770" spans="6:6">
      <c r="F3770"/>
    </row>
    <row r="3771" spans="6:6">
      <c r="F3771"/>
    </row>
    <row r="3772" spans="6:6">
      <c r="F3772"/>
    </row>
    <row r="3773" spans="6:6">
      <c r="F3773"/>
    </row>
    <row r="3774" spans="6:6">
      <c r="F3774"/>
    </row>
    <row r="3775" spans="6:6">
      <c r="F3775"/>
    </row>
    <row r="3776" spans="6:6">
      <c r="F3776"/>
    </row>
    <row r="3777" spans="6:6">
      <c r="F3777"/>
    </row>
    <row r="3778" spans="6:6">
      <c r="F3778"/>
    </row>
    <row r="3779" spans="6:6">
      <c r="F3779"/>
    </row>
    <row r="3780" spans="6:6">
      <c r="F3780"/>
    </row>
    <row r="3781" spans="6:6">
      <c r="F3781"/>
    </row>
    <row r="3782" spans="6:6">
      <c r="F3782"/>
    </row>
    <row r="3783" spans="6:6">
      <c r="F3783"/>
    </row>
    <row r="3784" spans="6:6">
      <c r="F3784"/>
    </row>
    <row r="3785" spans="6:6">
      <c r="F3785"/>
    </row>
    <row r="3786" spans="6:6">
      <c r="F3786"/>
    </row>
    <row r="3787" spans="6:6">
      <c r="F3787"/>
    </row>
    <row r="3788" spans="6:6">
      <c r="F3788"/>
    </row>
    <row r="3789" spans="6:6">
      <c r="F3789"/>
    </row>
    <row r="3790" spans="6:6">
      <c r="F3790"/>
    </row>
    <row r="3791" spans="6:6">
      <c r="F3791"/>
    </row>
    <row r="3792" spans="6:6">
      <c r="F3792"/>
    </row>
    <row r="3793" spans="6:6">
      <c r="F3793"/>
    </row>
    <row r="3794" spans="6:6">
      <c r="F3794"/>
    </row>
    <row r="3795" spans="6:6">
      <c r="F3795"/>
    </row>
    <row r="3796" spans="6:6">
      <c r="F3796"/>
    </row>
    <row r="3797" spans="6:6">
      <c r="F3797"/>
    </row>
    <row r="3798" spans="6:6">
      <c r="F3798"/>
    </row>
    <row r="3799" spans="6:6">
      <c r="F3799"/>
    </row>
    <row r="3800" spans="6:6">
      <c r="F3800"/>
    </row>
    <row r="3801" spans="6:6">
      <c r="F3801"/>
    </row>
    <row r="3802" spans="6:6">
      <c r="F3802"/>
    </row>
    <row r="3803" spans="6:6">
      <c r="F3803"/>
    </row>
    <row r="3804" spans="6:6">
      <c r="F3804"/>
    </row>
    <row r="3805" spans="6:6">
      <c r="F3805"/>
    </row>
    <row r="3806" spans="6:6">
      <c r="F3806"/>
    </row>
    <row r="3807" spans="6:6">
      <c r="F3807"/>
    </row>
    <row r="3808" spans="6:6">
      <c r="F3808"/>
    </row>
    <row r="3809" spans="6:6">
      <c r="F3809"/>
    </row>
    <row r="3810" spans="6:6">
      <c r="F3810"/>
    </row>
    <row r="3811" spans="6:6">
      <c r="F3811"/>
    </row>
    <row r="3812" spans="6:6">
      <c r="F3812"/>
    </row>
    <row r="3813" spans="6:6">
      <c r="F3813"/>
    </row>
    <row r="3814" spans="6:6">
      <c r="F3814"/>
    </row>
    <row r="3815" spans="6:6">
      <c r="F3815"/>
    </row>
    <row r="3816" spans="6:6">
      <c r="F3816"/>
    </row>
    <row r="3817" spans="6:6">
      <c r="F3817"/>
    </row>
    <row r="3818" spans="6:6">
      <c r="F3818"/>
    </row>
    <row r="3819" spans="6:6">
      <c r="F3819"/>
    </row>
    <row r="3820" spans="6:6">
      <c r="F3820"/>
    </row>
    <row r="3821" spans="6:6">
      <c r="F3821"/>
    </row>
    <row r="3822" spans="6:6">
      <c r="F3822"/>
    </row>
    <row r="3823" spans="6:6">
      <c r="F3823"/>
    </row>
    <row r="3824" spans="6:6">
      <c r="F3824"/>
    </row>
    <row r="3825" spans="6:6">
      <c r="F3825"/>
    </row>
    <row r="3826" spans="6:6">
      <c r="F3826"/>
    </row>
    <row r="3827" spans="6:6">
      <c r="F3827"/>
    </row>
    <row r="3828" spans="6:6">
      <c r="F3828"/>
    </row>
    <row r="3829" spans="6:6">
      <c r="F3829"/>
    </row>
    <row r="3830" spans="6:6">
      <c r="F3830"/>
    </row>
    <row r="3831" spans="6:6">
      <c r="F3831"/>
    </row>
    <row r="3832" spans="6:6">
      <c r="F3832"/>
    </row>
    <row r="3833" spans="6:6">
      <c r="F3833"/>
    </row>
    <row r="3834" spans="6:6">
      <c r="F3834"/>
    </row>
    <row r="3835" spans="6:6">
      <c r="F3835"/>
    </row>
    <row r="3836" spans="6:6">
      <c r="F3836"/>
    </row>
    <row r="3837" spans="6:6">
      <c r="F3837"/>
    </row>
    <row r="3838" spans="6:6">
      <c r="F3838"/>
    </row>
    <row r="3839" spans="6:6">
      <c r="F3839"/>
    </row>
    <row r="3840" spans="6:6">
      <c r="F3840"/>
    </row>
    <row r="3841" spans="6:6">
      <c r="F3841"/>
    </row>
    <row r="3842" spans="6:6">
      <c r="F3842"/>
    </row>
    <row r="3843" spans="6:6">
      <c r="F3843"/>
    </row>
    <row r="3844" spans="6:6">
      <c r="F3844"/>
    </row>
    <row r="3845" spans="6:6">
      <c r="F3845"/>
    </row>
    <row r="3846" spans="6:6">
      <c r="F3846"/>
    </row>
    <row r="3847" spans="6:6">
      <c r="F3847"/>
    </row>
    <row r="3848" spans="6:6">
      <c r="F3848"/>
    </row>
    <row r="3849" spans="6:6">
      <c r="F3849"/>
    </row>
    <row r="3850" spans="6:6">
      <c r="F3850"/>
    </row>
    <row r="3851" spans="6:6">
      <c r="F3851"/>
    </row>
    <row r="3852" spans="6:6">
      <c r="F3852"/>
    </row>
    <row r="3853" spans="6:6">
      <c r="F3853"/>
    </row>
    <row r="3854" spans="6:6">
      <c r="F3854"/>
    </row>
    <row r="3855" spans="6:6">
      <c r="F3855"/>
    </row>
    <row r="3856" spans="6:6">
      <c r="F3856"/>
    </row>
    <row r="3857" spans="6:6">
      <c r="F3857"/>
    </row>
    <row r="3858" spans="6:6">
      <c r="F3858"/>
    </row>
    <row r="3859" spans="6:6">
      <c r="F3859"/>
    </row>
    <row r="3860" spans="6:6">
      <c r="F3860"/>
    </row>
    <row r="3861" spans="6:6">
      <c r="F3861"/>
    </row>
    <row r="3862" spans="6:6">
      <c r="F3862"/>
    </row>
    <row r="3863" spans="6:6">
      <c r="F3863"/>
    </row>
    <row r="3864" spans="6:6">
      <c r="F3864"/>
    </row>
    <row r="3865" spans="6:6">
      <c r="F3865"/>
    </row>
    <row r="3866" spans="6:6">
      <c r="F3866"/>
    </row>
    <row r="3867" spans="6:6">
      <c r="F3867"/>
    </row>
    <row r="3868" spans="6:6">
      <c r="F3868"/>
    </row>
    <row r="3869" spans="6:6">
      <c r="F3869"/>
    </row>
    <row r="3870" spans="6:6">
      <c r="F3870"/>
    </row>
    <row r="3871" spans="6:6">
      <c r="F3871"/>
    </row>
    <row r="3872" spans="6:6">
      <c r="F3872"/>
    </row>
    <row r="3873" spans="6:6">
      <c r="F3873"/>
    </row>
    <row r="3874" spans="6:6">
      <c r="F3874"/>
    </row>
    <row r="3875" spans="6:6">
      <c r="F3875"/>
    </row>
    <row r="3876" spans="6:6">
      <c r="F3876"/>
    </row>
    <row r="3877" spans="6:6">
      <c r="F3877"/>
    </row>
    <row r="3878" spans="6:6">
      <c r="F3878"/>
    </row>
    <row r="3879" spans="6:6">
      <c r="F3879"/>
    </row>
    <row r="3880" spans="6:6">
      <c r="F3880"/>
    </row>
    <row r="3881" spans="6:6">
      <c r="F3881"/>
    </row>
    <row r="3882" spans="6:6">
      <c r="F3882"/>
    </row>
    <row r="3883" spans="6:6">
      <c r="F3883"/>
    </row>
    <row r="3884" spans="6:6">
      <c r="F3884"/>
    </row>
    <row r="3885" spans="6:6">
      <c r="F3885"/>
    </row>
    <row r="3886" spans="6:6">
      <c r="F3886"/>
    </row>
    <row r="3887" spans="6:6">
      <c r="F3887"/>
    </row>
    <row r="3888" spans="6:6">
      <c r="F3888"/>
    </row>
    <row r="3889" spans="6:6">
      <c r="F3889"/>
    </row>
    <row r="3890" spans="6:6">
      <c r="F3890"/>
    </row>
    <row r="3891" spans="6:6">
      <c r="F3891"/>
    </row>
    <row r="3892" spans="6:6">
      <c r="F3892"/>
    </row>
    <row r="3893" spans="6:6">
      <c r="F3893"/>
    </row>
    <row r="3894" spans="6:6">
      <c r="F3894"/>
    </row>
    <row r="3895" spans="6:6">
      <c r="F3895"/>
    </row>
    <row r="3896" spans="6:6">
      <c r="F3896"/>
    </row>
    <row r="3897" spans="6:6">
      <c r="F3897"/>
    </row>
    <row r="3898" spans="6:6">
      <c r="F3898"/>
    </row>
    <row r="3899" spans="6:6">
      <c r="F3899"/>
    </row>
    <row r="3900" spans="6:6">
      <c r="F3900"/>
    </row>
    <row r="3901" spans="6:6">
      <c r="F3901"/>
    </row>
    <row r="3902" spans="6:6">
      <c r="F3902"/>
    </row>
    <row r="3903" spans="6:6">
      <c r="F3903"/>
    </row>
    <row r="3904" spans="6:6">
      <c r="F3904"/>
    </row>
    <row r="3905" spans="6:6">
      <c r="F3905"/>
    </row>
    <row r="3906" spans="6:6">
      <c r="F3906"/>
    </row>
    <row r="3907" spans="6:6">
      <c r="F3907"/>
    </row>
    <row r="3908" spans="6:6">
      <c r="F3908"/>
    </row>
    <row r="3909" spans="6:6">
      <c r="F3909"/>
    </row>
    <row r="3910" spans="6:6">
      <c r="F3910"/>
    </row>
    <row r="3911" spans="6:6">
      <c r="F3911"/>
    </row>
    <row r="3912" spans="6:6">
      <c r="F3912"/>
    </row>
    <row r="3913" spans="6:6">
      <c r="F3913"/>
    </row>
    <row r="3914" spans="6:6">
      <c r="F3914"/>
    </row>
    <row r="3915" spans="6:6">
      <c r="F3915"/>
    </row>
    <row r="3916" spans="6:6">
      <c r="F3916"/>
    </row>
    <row r="3917" spans="6:6">
      <c r="F3917"/>
    </row>
    <row r="3918" spans="6:6">
      <c r="F3918"/>
    </row>
    <row r="3919" spans="6:6">
      <c r="F3919"/>
    </row>
    <row r="3920" spans="6:6">
      <c r="F3920"/>
    </row>
    <row r="3921" spans="6:6">
      <c r="F3921"/>
    </row>
    <row r="3922" spans="6:6">
      <c r="F3922"/>
    </row>
    <row r="3923" spans="6:6">
      <c r="F3923"/>
    </row>
    <row r="3924" spans="6:6">
      <c r="F3924"/>
    </row>
    <row r="3925" spans="6:6">
      <c r="F3925"/>
    </row>
    <row r="3926" spans="6:6">
      <c r="F3926"/>
    </row>
    <row r="3927" spans="6:6">
      <c r="F3927"/>
    </row>
    <row r="3928" spans="6:6">
      <c r="F3928"/>
    </row>
    <row r="3929" spans="6:6">
      <c r="F3929"/>
    </row>
    <row r="3930" spans="6:6">
      <c r="F3930"/>
    </row>
    <row r="3931" spans="6:6">
      <c r="F3931"/>
    </row>
    <row r="3932" spans="6:6">
      <c r="F3932"/>
    </row>
    <row r="3933" spans="6:6">
      <c r="F3933"/>
    </row>
    <row r="3934" spans="6:6">
      <c r="F3934"/>
    </row>
    <row r="3935" spans="6:6">
      <c r="F3935"/>
    </row>
    <row r="3936" spans="6:6">
      <c r="F3936"/>
    </row>
    <row r="3937" spans="6:6">
      <c r="F3937"/>
    </row>
    <row r="3938" spans="6:6">
      <c r="F3938"/>
    </row>
    <row r="3939" spans="6:6">
      <c r="F3939"/>
    </row>
    <row r="3940" spans="6:6">
      <c r="F3940"/>
    </row>
    <row r="3941" spans="6:6">
      <c r="F3941"/>
    </row>
    <row r="3942" spans="6:6">
      <c r="F3942"/>
    </row>
    <row r="3943" spans="6:6">
      <c r="F3943"/>
    </row>
    <row r="3944" spans="6:6">
      <c r="F3944"/>
    </row>
    <row r="3945" spans="6:6">
      <c r="F3945"/>
    </row>
    <row r="3946" spans="6:6">
      <c r="F3946"/>
    </row>
    <row r="3947" spans="6:6">
      <c r="F3947"/>
    </row>
    <row r="3948" spans="6:6">
      <c r="F3948"/>
    </row>
    <row r="3949" spans="6:6">
      <c r="F3949"/>
    </row>
    <row r="3950" spans="6:6">
      <c r="F3950"/>
    </row>
    <row r="3951" spans="6:6">
      <c r="F3951"/>
    </row>
    <row r="3952" spans="6:6">
      <c r="F3952"/>
    </row>
    <row r="3953" spans="6:6">
      <c r="F3953"/>
    </row>
    <row r="3954" spans="6:6">
      <c r="F3954"/>
    </row>
    <row r="3955" spans="6:6">
      <c r="F3955"/>
    </row>
    <row r="3956" spans="6:6">
      <c r="F3956"/>
    </row>
    <row r="3957" spans="6:6">
      <c r="F3957"/>
    </row>
    <row r="3958" spans="6:6">
      <c r="F3958"/>
    </row>
    <row r="3959" spans="6:6">
      <c r="F3959"/>
    </row>
    <row r="3960" spans="6:6">
      <c r="F3960"/>
    </row>
    <row r="3961" spans="6:6">
      <c r="F3961"/>
    </row>
    <row r="3962" spans="6:6">
      <c r="F3962"/>
    </row>
    <row r="3963" spans="6:6">
      <c r="F3963"/>
    </row>
    <row r="3964" spans="6:6">
      <c r="F3964"/>
    </row>
    <row r="3965" spans="6:6">
      <c r="F3965"/>
    </row>
    <row r="3966" spans="6:6">
      <c r="F3966"/>
    </row>
    <row r="3967" spans="6:6">
      <c r="F3967"/>
    </row>
    <row r="3968" spans="6:6">
      <c r="F3968"/>
    </row>
    <row r="3969" spans="6:6">
      <c r="F3969"/>
    </row>
    <row r="3970" spans="6:6">
      <c r="F3970"/>
    </row>
    <row r="3971" spans="6:6">
      <c r="F3971"/>
    </row>
    <row r="3972" spans="6:6">
      <c r="F3972"/>
    </row>
    <row r="3973" spans="6:6">
      <c r="F3973"/>
    </row>
    <row r="3974" spans="6:6">
      <c r="F3974"/>
    </row>
    <row r="3975" spans="6:6">
      <c r="F3975"/>
    </row>
    <row r="3976" spans="6:6">
      <c r="F3976"/>
    </row>
    <row r="3977" spans="6:6">
      <c r="F3977"/>
    </row>
    <row r="3978" spans="6:6">
      <c r="F3978"/>
    </row>
    <row r="3979" spans="6:6">
      <c r="F3979"/>
    </row>
    <row r="3980" spans="6:6">
      <c r="F3980"/>
    </row>
    <row r="3981" spans="6:6">
      <c r="F3981"/>
    </row>
    <row r="3982" spans="6:6">
      <c r="F3982"/>
    </row>
    <row r="3983" spans="6:6">
      <c r="F3983"/>
    </row>
    <row r="3984" spans="6:6">
      <c r="F3984"/>
    </row>
    <row r="3985" spans="6:6">
      <c r="F3985"/>
    </row>
    <row r="3986" spans="6:6">
      <c r="F3986"/>
    </row>
    <row r="3987" spans="6:6">
      <c r="F3987"/>
    </row>
    <row r="3988" spans="6:6">
      <c r="F3988"/>
    </row>
    <row r="3989" spans="6:6">
      <c r="F3989"/>
    </row>
    <row r="3990" spans="6:6">
      <c r="F3990"/>
    </row>
    <row r="3991" spans="6:6">
      <c r="F3991"/>
    </row>
    <row r="3992" spans="6:6">
      <c r="F3992"/>
    </row>
    <row r="3993" spans="6:6">
      <c r="F3993"/>
    </row>
    <row r="3994" spans="6:6">
      <c r="F3994"/>
    </row>
    <row r="3995" spans="6:6">
      <c r="F3995"/>
    </row>
    <row r="3996" spans="6:6">
      <c r="F3996"/>
    </row>
    <row r="3997" spans="6:6">
      <c r="F3997"/>
    </row>
    <row r="3998" spans="6:6">
      <c r="F3998"/>
    </row>
    <row r="3999" spans="6:6">
      <c r="F3999"/>
    </row>
    <row r="4000" spans="6:6">
      <c r="F4000"/>
    </row>
    <row r="4001" spans="6:6">
      <c r="F4001"/>
    </row>
    <row r="4002" spans="6:6">
      <c r="F4002"/>
    </row>
    <row r="4003" spans="6:6">
      <c r="F4003"/>
    </row>
    <row r="4004" spans="6:6">
      <c r="F4004"/>
    </row>
    <row r="4005" spans="6:6">
      <c r="F4005"/>
    </row>
    <row r="4006" spans="6:6">
      <c r="F4006"/>
    </row>
    <row r="4007" spans="6:6">
      <c r="F4007"/>
    </row>
    <row r="4008" spans="6:6">
      <c r="F4008"/>
    </row>
    <row r="4009" spans="6:6">
      <c r="F4009"/>
    </row>
    <row r="4010" spans="6:6">
      <c r="F4010"/>
    </row>
    <row r="4011" spans="6:6">
      <c r="F4011"/>
    </row>
    <row r="4012" spans="6:6">
      <c r="F4012"/>
    </row>
    <row r="4013" spans="6:6">
      <c r="F4013"/>
    </row>
    <row r="4014" spans="6:6">
      <c r="F4014"/>
    </row>
    <row r="4015" spans="6:6">
      <c r="F4015"/>
    </row>
    <row r="4016" spans="6:6">
      <c r="F4016"/>
    </row>
    <row r="4017" spans="6:6">
      <c r="F4017"/>
    </row>
    <row r="4018" spans="6:6">
      <c r="F4018"/>
    </row>
    <row r="4019" spans="6:6">
      <c r="F4019"/>
    </row>
    <row r="4020" spans="6:6">
      <c r="F4020"/>
    </row>
    <row r="4021" spans="6:6">
      <c r="F4021"/>
    </row>
    <row r="4022" spans="6:6">
      <c r="F4022"/>
    </row>
    <row r="4023" spans="6:6">
      <c r="F4023"/>
    </row>
    <row r="4024" spans="6:6">
      <c r="F4024"/>
    </row>
    <row r="4025" spans="6:6">
      <c r="F4025"/>
    </row>
    <row r="4026" spans="6:6">
      <c r="F4026"/>
    </row>
    <row r="4027" spans="6:6">
      <c r="F4027"/>
    </row>
    <row r="4028" spans="6:6">
      <c r="F4028"/>
    </row>
    <row r="4029" spans="6:6">
      <c r="F4029"/>
    </row>
    <row r="4030" spans="6:6">
      <c r="F4030"/>
    </row>
    <row r="4031" spans="6:6">
      <c r="F4031"/>
    </row>
    <row r="4032" spans="6:6">
      <c r="F4032"/>
    </row>
    <row r="4033" spans="6:6">
      <c r="F4033"/>
    </row>
    <row r="4034" spans="6:6">
      <c r="F4034"/>
    </row>
    <row r="4035" spans="6:6">
      <c r="F4035"/>
    </row>
    <row r="4036" spans="6:6">
      <c r="F4036"/>
    </row>
    <row r="4037" spans="6:6">
      <c r="F4037"/>
    </row>
    <row r="4038" spans="6:6">
      <c r="F4038"/>
    </row>
    <row r="4039" spans="6:6">
      <c r="F4039"/>
    </row>
    <row r="4040" spans="6:6">
      <c r="F4040"/>
    </row>
    <row r="4041" spans="6:6">
      <c r="F4041"/>
    </row>
    <row r="4042" spans="6:6">
      <c r="F4042"/>
    </row>
    <row r="4043" spans="6:6">
      <c r="F4043"/>
    </row>
    <row r="4044" spans="6:6">
      <c r="F4044"/>
    </row>
    <row r="4045" spans="6:6">
      <c r="F4045"/>
    </row>
    <row r="4046" spans="6:6">
      <c r="F4046"/>
    </row>
    <row r="4047" spans="6:6">
      <c r="F4047"/>
    </row>
    <row r="4048" spans="6:6">
      <c r="F4048"/>
    </row>
    <row r="4049" spans="6:6">
      <c r="F4049"/>
    </row>
    <row r="4050" spans="6:6">
      <c r="F4050"/>
    </row>
    <row r="4051" spans="6:6">
      <c r="F4051"/>
    </row>
    <row r="4052" spans="6:6">
      <c r="F4052"/>
    </row>
    <row r="4053" spans="6:6">
      <c r="F4053"/>
    </row>
    <row r="4054" spans="6:6">
      <c r="F4054"/>
    </row>
    <row r="4055" spans="6:6">
      <c r="F4055"/>
    </row>
    <row r="4056" spans="6:6">
      <c r="F4056"/>
    </row>
    <row r="4057" spans="6:6">
      <c r="F4057"/>
    </row>
    <row r="4058" spans="6:6">
      <c r="F4058"/>
    </row>
    <row r="4059" spans="6:6">
      <c r="F4059"/>
    </row>
    <row r="4060" spans="6:6">
      <c r="F4060"/>
    </row>
    <row r="4061" spans="6:6">
      <c r="F4061"/>
    </row>
    <row r="4062" spans="6:6">
      <c r="F4062"/>
    </row>
    <row r="4063" spans="6:6">
      <c r="F4063"/>
    </row>
    <row r="4064" spans="6:6">
      <c r="F4064"/>
    </row>
    <row r="4065" spans="6:6">
      <c r="F4065"/>
    </row>
    <row r="4066" spans="6:6">
      <c r="F4066"/>
    </row>
    <row r="4067" spans="6:6">
      <c r="F4067"/>
    </row>
    <row r="4068" spans="6:6">
      <c r="F4068"/>
    </row>
    <row r="4069" spans="6:6">
      <c r="F4069"/>
    </row>
    <row r="4070" spans="6:6">
      <c r="F4070"/>
    </row>
    <row r="4071" spans="6:6">
      <c r="F4071"/>
    </row>
    <row r="4072" spans="6:6">
      <c r="F4072"/>
    </row>
    <row r="4073" spans="6:6">
      <c r="F4073"/>
    </row>
    <row r="4074" spans="6:6">
      <c r="F4074"/>
    </row>
    <row r="4075" spans="6:6">
      <c r="F4075"/>
    </row>
    <row r="4076" spans="6:6">
      <c r="F4076"/>
    </row>
    <row r="4077" spans="6:6">
      <c r="F4077"/>
    </row>
    <row r="4078" spans="6:6">
      <c r="F4078"/>
    </row>
    <row r="4079" spans="6:6">
      <c r="F4079"/>
    </row>
    <row r="4080" spans="6:6">
      <c r="F4080"/>
    </row>
    <row r="4081" spans="6:6">
      <c r="F4081"/>
    </row>
    <row r="4082" spans="6:6">
      <c r="F4082"/>
    </row>
    <row r="4083" spans="6:6">
      <c r="F4083"/>
    </row>
    <row r="4084" spans="6:6">
      <c r="F4084"/>
    </row>
    <row r="4085" spans="6:6">
      <c r="F4085"/>
    </row>
    <row r="4086" spans="6:6">
      <c r="F4086"/>
    </row>
    <row r="4087" spans="6:6">
      <c r="F4087"/>
    </row>
    <row r="4088" spans="6:6">
      <c r="F4088"/>
    </row>
    <row r="4089" spans="6:6">
      <c r="F4089"/>
    </row>
    <row r="4090" spans="6:6">
      <c r="F4090"/>
    </row>
    <row r="4091" spans="6:6">
      <c r="F4091"/>
    </row>
    <row r="4092" spans="6:6">
      <c r="F4092"/>
    </row>
    <row r="4093" spans="6:6">
      <c r="F4093"/>
    </row>
    <row r="4094" spans="6:6">
      <c r="F4094"/>
    </row>
    <row r="4095" spans="6:6">
      <c r="F4095"/>
    </row>
    <row r="4096" spans="6:6">
      <c r="F4096"/>
    </row>
    <row r="4097" spans="6:6">
      <c r="F4097"/>
    </row>
    <row r="4098" spans="6:6">
      <c r="F4098"/>
    </row>
    <row r="4099" spans="6:6">
      <c r="F4099"/>
    </row>
    <row r="4100" spans="6:6">
      <c r="F4100"/>
    </row>
    <row r="4101" spans="6:6">
      <c r="F4101"/>
    </row>
    <row r="4102" spans="6:6">
      <c r="F4102"/>
    </row>
    <row r="4103" spans="6:6">
      <c r="F4103"/>
    </row>
    <row r="4104" spans="6:6">
      <c r="F4104"/>
    </row>
    <row r="4105" spans="6:6">
      <c r="F4105"/>
    </row>
    <row r="4106" spans="6:6">
      <c r="F4106"/>
    </row>
    <row r="4107" spans="6:6">
      <c r="F4107"/>
    </row>
    <row r="4108" spans="6:6">
      <c r="F4108"/>
    </row>
    <row r="4109" spans="6:6">
      <c r="F4109"/>
    </row>
    <row r="4110" spans="6:6">
      <c r="F4110"/>
    </row>
    <row r="4111" spans="6:6">
      <c r="F4111"/>
    </row>
    <row r="4112" spans="6:6">
      <c r="F4112"/>
    </row>
    <row r="4113" spans="6:6">
      <c r="F4113"/>
    </row>
    <row r="4114" spans="6:6">
      <c r="F4114"/>
    </row>
    <row r="4115" spans="6:6">
      <c r="F4115"/>
    </row>
    <row r="4116" spans="6:6">
      <c r="F4116"/>
    </row>
    <row r="4117" spans="6:6">
      <c r="F4117"/>
    </row>
    <row r="4118" spans="6:6">
      <c r="F4118"/>
    </row>
    <row r="4119" spans="6:6">
      <c r="F4119"/>
    </row>
    <row r="4120" spans="6:6">
      <c r="F4120"/>
    </row>
    <row r="4121" spans="6:6">
      <c r="F4121"/>
    </row>
    <row r="4122" spans="6:6">
      <c r="F4122"/>
    </row>
    <row r="4123" spans="6:6">
      <c r="F4123"/>
    </row>
    <row r="4124" spans="6:6">
      <c r="F4124"/>
    </row>
    <row r="4125" spans="6:6">
      <c r="F4125"/>
    </row>
    <row r="4126" spans="6:6">
      <c r="F4126"/>
    </row>
    <row r="4127" spans="6:6">
      <c r="F4127"/>
    </row>
    <row r="4128" spans="6:6">
      <c r="F4128"/>
    </row>
    <row r="4129" spans="6:6">
      <c r="F4129"/>
    </row>
    <row r="4130" spans="6:6">
      <c r="F4130"/>
    </row>
    <row r="4131" spans="6:6">
      <c r="F4131"/>
    </row>
    <row r="4132" spans="6:6">
      <c r="F4132"/>
    </row>
    <row r="4133" spans="6:6">
      <c r="F4133"/>
    </row>
    <row r="4134" spans="6:6">
      <c r="F4134"/>
    </row>
    <row r="4135" spans="6:6">
      <c r="F4135"/>
    </row>
    <row r="4136" spans="6:6">
      <c r="F4136"/>
    </row>
    <row r="4137" spans="6:6">
      <c r="F4137"/>
    </row>
    <row r="4138" spans="6:6">
      <c r="F4138"/>
    </row>
    <row r="4139" spans="6:6">
      <c r="F4139"/>
    </row>
    <row r="4140" spans="6:6">
      <c r="F4140"/>
    </row>
    <row r="4141" spans="6:6">
      <c r="F4141"/>
    </row>
    <row r="4142" spans="6:6">
      <c r="F4142"/>
    </row>
    <row r="4143" spans="6:6">
      <c r="F4143"/>
    </row>
    <row r="4144" spans="6:6">
      <c r="F4144"/>
    </row>
    <row r="4145" spans="6:6">
      <c r="F4145"/>
    </row>
    <row r="4146" spans="6:6">
      <c r="F4146"/>
    </row>
    <row r="4147" spans="6:6">
      <c r="F4147"/>
    </row>
    <row r="4148" spans="6:6">
      <c r="F4148"/>
    </row>
    <row r="4149" spans="6:6">
      <c r="F4149"/>
    </row>
    <row r="4150" spans="6:6">
      <c r="F4150"/>
    </row>
    <row r="4151" spans="6:6">
      <c r="F4151"/>
    </row>
    <row r="4152" spans="6:6">
      <c r="F4152"/>
    </row>
    <row r="4153" spans="6:6">
      <c r="F4153"/>
    </row>
    <row r="4154" spans="6:6">
      <c r="F4154"/>
    </row>
    <row r="4155" spans="6:6">
      <c r="F4155"/>
    </row>
    <row r="4156" spans="6:6">
      <c r="F4156"/>
    </row>
    <row r="4157" spans="6:6">
      <c r="F4157"/>
    </row>
    <row r="4158" spans="6:6">
      <c r="F4158"/>
    </row>
    <row r="4159" spans="6:6">
      <c r="F4159"/>
    </row>
    <row r="4160" spans="6:6">
      <c r="F4160"/>
    </row>
    <row r="4161" spans="6:6">
      <c r="F4161"/>
    </row>
    <row r="4162" spans="6:6">
      <c r="F4162"/>
    </row>
    <row r="4163" spans="6:6">
      <c r="F4163"/>
    </row>
    <row r="4164" spans="6:6">
      <c r="F4164"/>
    </row>
    <row r="4165" spans="6:6">
      <c r="F4165"/>
    </row>
    <row r="4166" spans="6:6">
      <c r="F4166"/>
    </row>
    <row r="4167" spans="6:6">
      <c r="F4167"/>
    </row>
    <row r="4168" spans="6:6">
      <c r="F4168"/>
    </row>
    <row r="4169" spans="6:6">
      <c r="F4169"/>
    </row>
    <row r="4170" spans="6:6">
      <c r="F4170"/>
    </row>
    <row r="4171" spans="6:6">
      <c r="F4171"/>
    </row>
    <row r="4172" spans="6:6">
      <c r="F4172"/>
    </row>
    <row r="4173" spans="6:6">
      <c r="F4173"/>
    </row>
    <row r="4174" spans="6:6">
      <c r="F4174"/>
    </row>
    <row r="4175" spans="6:6">
      <c r="F4175"/>
    </row>
    <row r="4176" spans="6:6">
      <c r="F4176"/>
    </row>
    <row r="4177" spans="6:6">
      <c r="F4177"/>
    </row>
    <row r="4178" spans="6:6">
      <c r="F4178"/>
    </row>
    <row r="4179" spans="6:6">
      <c r="F4179"/>
    </row>
    <row r="4180" spans="6:6">
      <c r="F4180"/>
    </row>
    <row r="4181" spans="6:6">
      <c r="F4181"/>
    </row>
    <row r="4182" spans="6:6">
      <c r="F4182"/>
    </row>
    <row r="4183" spans="6:6">
      <c r="F4183"/>
    </row>
    <row r="4184" spans="6:6">
      <c r="F4184"/>
    </row>
    <row r="4185" spans="6:6">
      <c r="F4185"/>
    </row>
    <row r="4186" spans="6:6">
      <c r="F4186"/>
    </row>
    <row r="4187" spans="6:6">
      <c r="F4187"/>
    </row>
    <row r="4188" spans="6:6">
      <c r="F4188"/>
    </row>
    <row r="4189" spans="6:6">
      <c r="F4189"/>
    </row>
    <row r="4190" spans="6:6">
      <c r="F4190"/>
    </row>
    <row r="4191" spans="6:6">
      <c r="F4191"/>
    </row>
    <row r="4192" spans="6:6">
      <c r="F4192"/>
    </row>
    <row r="4193" spans="6:6">
      <c r="F4193"/>
    </row>
    <row r="4194" spans="6:6">
      <c r="F4194"/>
    </row>
    <row r="4195" spans="6:6">
      <c r="F4195"/>
    </row>
    <row r="4196" spans="6:6">
      <c r="F4196"/>
    </row>
    <row r="4197" spans="6:6">
      <c r="F4197"/>
    </row>
    <row r="4198" spans="6:6">
      <c r="F4198"/>
    </row>
    <row r="4199" spans="6:6">
      <c r="F4199"/>
    </row>
    <row r="4200" spans="6:6">
      <c r="F4200"/>
    </row>
    <row r="4201" spans="6:6">
      <c r="F4201"/>
    </row>
    <row r="4202" spans="6:6">
      <c r="F4202"/>
    </row>
    <row r="4203" spans="6:6">
      <c r="F4203"/>
    </row>
    <row r="4204" spans="6:6">
      <c r="F4204"/>
    </row>
    <row r="4205" spans="6:6">
      <c r="F4205"/>
    </row>
    <row r="4206" spans="6:6">
      <c r="F4206"/>
    </row>
    <row r="4207" spans="6:6">
      <c r="F4207"/>
    </row>
    <row r="4208" spans="6:6">
      <c r="F4208"/>
    </row>
    <row r="4209" spans="6:6">
      <c r="F4209"/>
    </row>
    <row r="4210" spans="6:6">
      <c r="F4210"/>
    </row>
    <row r="4211" spans="6:6">
      <c r="F4211"/>
    </row>
    <row r="4212" spans="6:6">
      <c r="F4212"/>
    </row>
    <row r="4213" spans="6:6">
      <c r="F4213"/>
    </row>
    <row r="4214" spans="6:6">
      <c r="F4214"/>
    </row>
    <row r="4215" spans="6:6">
      <c r="F4215"/>
    </row>
    <row r="4216" spans="6:6">
      <c r="F4216"/>
    </row>
    <row r="4217" spans="6:6">
      <c r="F4217"/>
    </row>
    <row r="4218" spans="6:6">
      <c r="F4218"/>
    </row>
    <row r="4219" spans="6:6">
      <c r="F4219"/>
    </row>
    <row r="4220" spans="6:6">
      <c r="F4220"/>
    </row>
    <row r="4221" spans="6:6">
      <c r="F4221"/>
    </row>
    <row r="4222" spans="6:6">
      <c r="F4222"/>
    </row>
    <row r="4223" spans="6:6">
      <c r="F4223"/>
    </row>
    <row r="4224" spans="6:6">
      <c r="F4224"/>
    </row>
    <row r="4225" spans="6:6">
      <c r="F4225"/>
    </row>
    <row r="4226" spans="6:6">
      <c r="F4226"/>
    </row>
    <row r="4227" spans="6:6">
      <c r="F4227"/>
    </row>
    <row r="4228" spans="6:6">
      <c r="F4228"/>
    </row>
    <row r="4229" spans="6:6">
      <c r="F4229"/>
    </row>
    <row r="4230" spans="6:6">
      <c r="F4230"/>
    </row>
    <row r="4231" spans="6:6">
      <c r="F4231"/>
    </row>
    <row r="4232" spans="6:6">
      <c r="F4232"/>
    </row>
    <row r="4233" spans="6:6">
      <c r="F4233"/>
    </row>
    <row r="4234" spans="6:6">
      <c r="F4234"/>
    </row>
    <row r="4235" spans="6:6">
      <c r="F4235"/>
    </row>
    <row r="4236" spans="6:6">
      <c r="F4236"/>
    </row>
    <row r="4237" spans="6:6">
      <c r="F4237"/>
    </row>
    <row r="4238" spans="6:6">
      <c r="F4238"/>
    </row>
    <row r="4239" spans="6:6">
      <c r="F4239"/>
    </row>
    <row r="4240" spans="6:6">
      <c r="F4240"/>
    </row>
    <row r="4241" spans="6:6">
      <c r="F4241"/>
    </row>
    <row r="4242" spans="6:6">
      <c r="F4242"/>
    </row>
    <row r="4243" spans="6:6">
      <c r="F4243"/>
    </row>
    <row r="4244" spans="6:6">
      <c r="F4244"/>
    </row>
    <row r="4245" spans="6:6">
      <c r="F4245"/>
    </row>
    <row r="4246" spans="6:6">
      <c r="F4246"/>
    </row>
    <row r="4247" spans="6:6">
      <c r="F4247"/>
    </row>
    <row r="4248" spans="6:6">
      <c r="F4248"/>
    </row>
    <row r="4249" spans="6:6">
      <c r="F4249"/>
    </row>
    <row r="4250" spans="6:6">
      <c r="F4250"/>
    </row>
    <row r="4251" spans="6:6">
      <c r="F4251"/>
    </row>
    <row r="4252" spans="6:6">
      <c r="F4252"/>
    </row>
    <row r="4253" spans="6:6">
      <c r="F4253"/>
    </row>
    <row r="4254" spans="6:6">
      <c r="F4254"/>
    </row>
    <row r="4255" spans="6:6">
      <c r="F4255"/>
    </row>
    <row r="4256" spans="6:6">
      <c r="F4256"/>
    </row>
    <row r="4257" spans="6:6">
      <c r="F4257"/>
    </row>
    <row r="4258" spans="6:6">
      <c r="F4258"/>
    </row>
    <row r="4259" spans="6:6">
      <c r="F4259"/>
    </row>
    <row r="4260" spans="6:6">
      <c r="F4260"/>
    </row>
    <row r="4261" spans="6:6">
      <c r="F4261"/>
    </row>
    <row r="4262" spans="6:6">
      <c r="F4262"/>
    </row>
    <row r="4263" spans="6:6">
      <c r="F4263"/>
    </row>
    <row r="4264" spans="6:6">
      <c r="F4264"/>
    </row>
    <row r="4265" spans="6:6">
      <c r="F4265"/>
    </row>
    <row r="4266" spans="6:6">
      <c r="F4266"/>
    </row>
    <row r="4267" spans="6:6">
      <c r="F4267"/>
    </row>
    <row r="4268" spans="6:6">
      <c r="F4268"/>
    </row>
    <row r="4269" spans="6:6">
      <c r="F4269"/>
    </row>
    <row r="4270" spans="6:6">
      <c r="F4270"/>
    </row>
    <row r="4271" spans="6:6">
      <c r="F4271"/>
    </row>
    <row r="4272" spans="6:6">
      <c r="F4272"/>
    </row>
    <row r="4273" spans="6:6">
      <c r="F4273"/>
    </row>
    <row r="4274" spans="6:6">
      <c r="F4274"/>
    </row>
    <row r="4275" spans="6:6">
      <c r="F4275"/>
    </row>
    <row r="4276" spans="6:6">
      <c r="F4276"/>
    </row>
    <row r="4277" spans="6:6">
      <c r="F4277"/>
    </row>
    <row r="4278" spans="6:6">
      <c r="F4278"/>
    </row>
    <row r="4279" spans="6:6">
      <c r="F4279"/>
    </row>
    <row r="4280" spans="6:6">
      <c r="F4280"/>
    </row>
    <row r="4281" spans="6:6">
      <c r="F4281"/>
    </row>
    <row r="4282" spans="6:6">
      <c r="F4282"/>
    </row>
    <row r="4283" spans="6:6">
      <c r="F4283"/>
    </row>
    <row r="4284" spans="6:6">
      <c r="F4284"/>
    </row>
    <row r="4285" spans="6:6">
      <c r="F4285"/>
    </row>
    <row r="4286" spans="6:6">
      <c r="F4286"/>
    </row>
    <row r="4287" spans="6:6">
      <c r="F4287"/>
    </row>
    <row r="4288" spans="6:6">
      <c r="F4288"/>
    </row>
    <row r="4289" spans="6:6">
      <c r="F4289"/>
    </row>
    <row r="4290" spans="6:6">
      <c r="F4290"/>
    </row>
    <row r="4291" spans="6:6">
      <c r="F4291"/>
    </row>
    <row r="4292" spans="6:6">
      <c r="F4292"/>
    </row>
    <row r="4293" spans="6:6">
      <c r="F4293"/>
    </row>
    <row r="4294" spans="6:6">
      <c r="F4294"/>
    </row>
    <row r="4295" spans="6:6">
      <c r="F4295"/>
    </row>
    <row r="4296" spans="6:6">
      <c r="F4296"/>
    </row>
    <row r="4297" spans="6:6">
      <c r="F4297"/>
    </row>
    <row r="4298" spans="6:6">
      <c r="F4298"/>
    </row>
    <row r="4299" spans="6:6">
      <c r="F4299"/>
    </row>
    <row r="4300" spans="6:6">
      <c r="F4300"/>
    </row>
    <row r="4301" spans="6:6">
      <c r="F4301"/>
    </row>
    <row r="4302" spans="6:6">
      <c r="F4302"/>
    </row>
    <row r="4303" spans="6:6">
      <c r="F4303"/>
    </row>
    <row r="4304" spans="6:6">
      <c r="F4304"/>
    </row>
    <row r="4305" spans="6:6">
      <c r="F4305"/>
    </row>
    <row r="4306" spans="6:6">
      <c r="F4306"/>
    </row>
    <row r="4307" spans="6:6">
      <c r="F4307"/>
    </row>
    <row r="4308" spans="6:6">
      <c r="F4308"/>
    </row>
    <row r="4309" spans="6:6">
      <c r="F4309"/>
    </row>
    <row r="4310" spans="6:6">
      <c r="F4310"/>
    </row>
    <row r="4311" spans="6:6">
      <c r="F4311"/>
    </row>
    <row r="4312" spans="6:6">
      <c r="F4312"/>
    </row>
    <row r="4313" spans="6:6">
      <c r="F4313"/>
    </row>
    <row r="4314" spans="6:6">
      <c r="F4314"/>
    </row>
    <row r="4315" spans="6:6">
      <c r="F4315"/>
    </row>
    <row r="4316" spans="6:6">
      <c r="F4316"/>
    </row>
    <row r="4317" spans="6:6">
      <c r="F4317"/>
    </row>
    <row r="4318" spans="6:6">
      <c r="F4318"/>
    </row>
    <row r="4319" spans="6:6">
      <c r="F4319"/>
    </row>
    <row r="4320" spans="6:6">
      <c r="F4320"/>
    </row>
    <row r="4321" spans="6:6">
      <c r="F4321"/>
    </row>
    <row r="4322" spans="6:6">
      <c r="F4322"/>
    </row>
    <row r="4323" spans="6:6">
      <c r="F4323"/>
    </row>
    <row r="4324" spans="6:6">
      <c r="F4324"/>
    </row>
    <row r="4325" spans="6:6">
      <c r="F4325"/>
    </row>
    <row r="4326" spans="6:6">
      <c r="F4326"/>
    </row>
    <row r="4327" spans="6:6">
      <c r="F4327"/>
    </row>
    <row r="4328" spans="6:6">
      <c r="F4328"/>
    </row>
    <row r="4329" spans="6:6">
      <c r="F4329"/>
    </row>
    <row r="4330" spans="6:6">
      <c r="F4330"/>
    </row>
    <row r="4331" spans="6:6">
      <c r="F4331"/>
    </row>
    <row r="4332" spans="6:6">
      <c r="F4332"/>
    </row>
    <row r="4333" spans="6:6">
      <c r="F4333"/>
    </row>
    <row r="4334" spans="6:6">
      <c r="F4334"/>
    </row>
    <row r="4335" spans="6:6">
      <c r="F4335"/>
    </row>
    <row r="4336" spans="6:6">
      <c r="F4336"/>
    </row>
    <row r="4337" spans="6:6">
      <c r="F4337"/>
    </row>
    <row r="4338" spans="6:6">
      <c r="F4338"/>
    </row>
    <row r="4339" spans="6:6">
      <c r="F4339"/>
    </row>
    <row r="4340" spans="6:6">
      <c r="F4340"/>
    </row>
    <row r="4341" spans="6:6">
      <c r="F4341"/>
    </row>
    <row r="4342" spans="6:6">
      <c r="F4342"/>
    </row>
    <row r="4343" spans="6:6">
      <c r="F4343"/>
    </row>
    <row r="4344" spans="6:6">
      <c r="F4344"/>
    </row>
    <row r="4345" spans="6:6">
      <c r="F4345"/>
    </row>
    <row r="4346" spans="6:6">
      <c r="F4346"/>
    </row>
    <row r="4347" spans="6:6">
      <c r="F4347"/>
    </row>
    <row r="4348" spans="6:6">
      <c r="F4348"/>
    </row>
    <row r="4349" spans="6:6">
      <c r="F4349"/>
    </row>
    <row r="4350" spans="6:6">
      <c r="F4350"/>
    </row>
    <row r="4351" spans="6:6">
      <c r="F4351"/>
    </row>
    <row r="4352" spans="6:6">
      <c r="F4352"/>
    </row>
    <row r="4353" spans="6:6">
      <c r="F4353"/>
    </row>
    <row r="4354" spans="6:6">
      <c r="F4354"/>
    </row>
    <row r="4355" spans="6:6">
      <c r="F4355"/>
    </row>
    <row r="4356" spans="6:6">
      <c r="F4356"/>
    </row>
    <row r="4357" spans="6:6">
      <c r="F4357"/>
    </row>
    <row r="4358" spans="6:6">
      <c r="F4358"/>
    </row>
    <row r="4359" spans="6:6">
      <c r="F4359"/>
    </row>
    <row r="4360" spans="6:6">
      <c r="F4360"/>
    </row>
    <row r="4361" spans="6:6">
      <c r="F4361"/>
    </row>
    <row r="4362" spans="6:6">
      <c r="F4362"/>
    </row>
    <row r="4363" spans="6:6">
      <c r="F4363"/>
    </row>
    <row r="4364" spans="6:6">
      <c r="F4364"/>
    </row>
    <row r="4365" spans="6:6">
      <c r="F4365"/>
    </row>
    <row r="4366" spans="6:6">
      <c r="F4366"/>
    </row>
    <row r="4367" spans="6:6">
      <c r="F4367"/>
    </row>
    <row r="4368" spans="6:6">
      <c r="F4368"/>
    </row>
    <row r="4369" spans="6:6">
      <c r="F4369"/>
    </row>
    <row r="4370" spans="6:6">
      <c r="F4370"/>
    </row>
    <row r="4371" spans="6:6">
      <c r="F4371"/>
    </row>
    <row r="4372" spans="6:6">
      <c r="F4372"/>
    </row>
    <row r="4373" spans="6:6">
      <c r="F4373"/>
    </row>
    <row r="4374" spans="6:6">
      <c r="F4374"/>
    </row>
    <row r="4375" spans="6:6">
      <c r="F4375"/>
    </row>
    <row r="4376" spans="6:6">
      <c r="F4376"/>
    </row>
    <row r="4377" spans="6:6">
      <c r="F4377"/>
    </row>
    <row r="4378" spans="6:6">
      <c r="F4378"/>
    </row>
    <row r="4379" spans="6:6">
      <c r="F4379"/>
    </row>
    <row r="4380" spans="6:6">
      <c r="F4380"/>
    </row>
    <row r="4381" spans="6:6">
      <c r="F4381"/>
    </row>
    <row r="4382" spans="6:6">
      <c r="F4382"/>
    </row>
    <row r="4383" spans="6:6">
      <c r="F4383"/>
    </row>
    <row r="4384" spans="6:6">
      <c r="F4384"/>
    </row>
    <row r="4385" spans="6:6">
      <c r="F4385"/>
    </row>
    <row r="4386" spans="6:6">
      <c r="F4386"/>
    </row>
    <row r="4387" spans="6:6">
      <c r="F4387"/>
    </row>
    <row r="4388" spans="6:6">
      <c r="F4388"/>
    </row>
    <row r="4389" spans="6:6">
      <c r="F4389"/>
    </row>
    <row r="4390" spans="6:6">
      <c r="F4390"/>
    </row>
    <row r="4391" spans="6:6">
      <c r="F4391"/>
    </row>
    <row r="4392" spans="6:6">
      <c r="F4392"/>
    </row>
    <row r="4393" spans="6:6">
      <c r="F4393"/>
    </row>
    <row r="4394" spans="6:6">
      <c r="F4394"/>
    </row>
    <row r="4395" spans="6:6">
      <c r="F4395"/>
    </row>
    <row r="4396" spans="6:6">
      <c r="F4396"/>
    </row>
    <row r="4397" spans="6:6">
      <c r="F4397"/>
    </row>
    <row r="4398" spans="6:6">
      <c r="F4398"/>
    </row>
    <row r="4399" spans="6:6">
      <c r="F4399"/>
    </row>
    <row r="4400" spans="6:6">
      <c r="F4400"/>
    </row>
    <row r="4401" spans="6:6">
      <c r="F4401"/>
    </row>
    <row r="4402" spans="6:6">
      <c r="F4402"/>
    </row>
    <row r="4403" spans="6:6">
      <c r="F4403"/>
    </row>
    <row r="4404" spans="6:6">
      <c r="F4404"/>
    </row>
    <row r="4405" spans="6:6">
      <c r="F4405"/>
    </row>
    <row r="4406" spans="6:6">
      <c r="F4406"/>
    </row>
    <row r="4407" spans="6:6">
      <c r="F4407"/>
    </row>
    <row r="4408" spans="6:6">
      <c r="F4408"/>
    </row>
    <row r="4409" spans="6:6">
      <c r="F4409"/>
    </row>
    <row r="4410" spans="6:6">
      <c r="F4410"/>
    </row>
    <row r="4411" spans="6:6">
      <c r="F4411"/>
    </row>
    <row r="4412" spans="6:6">
      <c r="F4412"/>
    </row>
    <row r="4413" spans="6:6">
      <c r="F4413"/>
    </row>
    <row r="4414" spans="6:6">
      <c r="F4414"/>
    </row>
    <row r="4415" spans="6:6">
      <c r="F4415"/>
    </row>
    <row r="4416" spans="6:6">
      <c r="F4416"/>
    </row>
    <row r="4417" spans="6:6">
      <c r="F4417"/>
    </row>
    <row r="4418" spans="6:6">
      <c r="F4418"/>
    </row>
    <row r="4419" spans="6:6">
      <c r="F4419"/>
    </row>
    <row r="4420" spans="6:6">
      <c r="F4420"/>
    </row>
    <row r="4421" spans="6:6">
      <c r="F4421"/>
    </row>
    <row r="4422" spans="6:6">
      <c r="F4422"/>
    </row>
    <row r="4423" spans="6:6">
      <c r="F4423"/>
    </row>
    <row r="4424" spans="6:6">
      <c r="F4424"/>
    </row>
    <row r="4425" spans="6:6">
      <c r="F4425"/>
    </row>
    <row r="4426" spans="6:6">
      <c r="F4426"/>
    </row>
    <row r="4427" spans="6:6">
      <c r="F4427"/>
    </row>
    <row r="4428" spans="6:6">
      <c r="F4428"/>
    </row>
    <row r="4429" spans="6:6">
      <c r="F4429"/>
    </row>
    <row r="4430" spans="6:6">
      <c r="F4430"/>
    </row>
    <row r="4431" spans="6:6">
      <c r="F4431"/>
    </row>
    <row r="4432" spans="6:6">
      <c r="F4432"/>
    </row>
    <row r="4433" spans="6:6">
      <c r="F4433"/>
    </row>
    <row r="4434" spans="6:6">
      <c r="F4434"/>
    </row>
    <row r="4435" spans="6:6">
      <c r="F4435"/>
    </row>
    <row r="4436" spans="6:6">
      <c r="F4436"/>
    </row>
    <row r="4437" spans="6:6">
      <c r="F4437"/>
    </row>
    <row r="4438" spans="6:6">
      <c r="F4438"/>
    </row>
    <row r="4439" spans="6:6">
      <c r="F4439"/>
    </row>
    <row r="4440" spans="6:6">
      <c r="F4440"/>
    </row>
    <row r="4441" spans="6:6">
      <c r="F4441"/>
    </row>
    <row r="4442" spans="6:6">
      <c r="F4442"/>
    </row>
    <row r="4443" spans="6:6">
      <c r="F4443"/>
    </row>
    <row r="4444" spans="6:6">
      <c r="F4444"/>
    </row>
    <row r="4445" spans="6:6">
      <c r="F4445"/>
    </row>
    <row r="4446" spans="6:6">
      <c r="F4446"/>
    </row>
    <row r="4447" spans="6:6">
      <c r="F4447"/>
    </row>
    <row r="4448" spans="6:6">
      <c r="F4448"/>
    </row>
    <row r="4449" spans="6:6">
      <c r="F4449"/>
    </row>
    <row r="4450" spans="6:6">
      <c r="F4450"/>
    </row>
    <row r="4451" spans="6:6">
      <c r="F4451"/>
    </row>
    <row r="4452" spans="6:6">
      <c r="F4452"/>
    </row>
    <row r="4453" spans="6:6">
      <c r="F4453"/>
    </row>
    <row r="4454" spans="6:6">
      <c r="F4454"/>
    </row>
    <row r="4455" spans="6:6">
      <c r="F4455"/>
    </row>
    <row r="4456" spans="6:6">
      <c r="F4456"/>
    </row>
    <row r="4457" spans="6:6">
      <c r="F4457"/>
    </row>
    <row r="4458" spans="6:6">
      <c r="F4458"/>
    </row>
    <row r="4459" spans="6:6">
      <c r="F4459"/>
    </row>
    <row r="4460" spans="6:6">
      <c r="F4460"/>
    </row>
    <row r="4461" spans="6:6">
      <c r="F4461"/>
    </row>
    <row r="4462" spans="6:6">
      <c r="F4462"/>
    </row>
    <row r="4463" spans="6:6">
      <c r="F4463"/>
    </row>
    <row r="4464" spans="6:6">
      <c r="F4464"/>
    </row>
    <row r="4465" spans="6:6">
      <c r="F4465"/>
    </row>
    <row r="4466" spans="6:6">
      <c r="F4466"/>
    </row>
    <row r="4467" spans="6:6">
      <c r="F4467"/>
    </row>
    <row r="4468" spans="6:6">
      <c r="F4468"/>
    </row>
    <row r="4469" spans="6:6">
      <c r="F4469"/>
    </row>
    <row r="4470" spans="6:6">
      <c r="F4470"/>
    </row>
    <row r="4471" spans="6:6">
      <c r="F4471"/>
    </row>
    <row r="4472" spans="6:6">
      <c r="F4472"/>
    </row>
    <row r="4473" spans="6:6">
      <c r="F4473"/>
    </row>
    <row r="4474" spans="6:6">
      <c r="F4474"/>
    </row>
    <row r="4475" spans="6:6">
      <c r="F4475"/>
    </row>
    <row r="4476" spans="6:6">
      <c r="F4476"/>
    </row>
    <row r="4477" spans="6:6">
      <c r="F4477"/>
    </row>
    <row r="4478" spans="6:6">
      <c r="F4478"/>
    </row>
    <row r="4479" spans="6:6">
      <c r="F4479"/>
    </row>
    <row r="4480" spans="6:6">
      <c r="F4480"/>
    </row>
    <row r="4481" spans="6:6">
      <c r="F4481"/>
    </row>
    <row r="4482" spans="6:6">
      <c r="F4482"/>
    </row>
    <row r="4483" spans="6:6">
      <c r="F4483"/>
    </row>
    <row r="4484" spans="6:6">
      <c r="F4484"/>
    </row>
    <row r="4485" spans="6:6">
      <c r="F4485"/>
    </row>
    <row r="4486" spans="6:6">
      <c r="F4486"/>
    </row>
    <row r="4487" spans="6:6">
      <c r="F4487"/>
    </row>
    <row r="4488" spans="6:6">
      <c r="F4488"/>
    </row>
    <row r="4489" spans="6:6">
      <c r="F4489"/>
    </row>
    <row r="4490" spans="6:6">
      <c r="F4490"/>
    </row>
    <row r="4491" spans="6:6">
      <c r="F4491"/>
    </row>
    <row r="4492" spans="6:6">
      <c r="F4492"/>
    </row>
    <row r="4493" spans="6:6">
      <c r="F4493"/>
    </row>
    <row r="4494" spans="6:6">
      <c r="F4494"/>
    </row>
    <row r="4495" spans="6:6">
      <c r="F4495"/>
    </row>
    <row r="4496" spans="6:6">
      <c r="F4496"/>
    </row>
    <row r="4497" spans="6:6">
      <c r="F4497"/>
    </row>
    <row r="4498" spans="6:6">
      <c r="F4498"/>
    </row>
    <row r="4499" spans="6:6">
      <c r="F4499"/>
    </row>
    <row r="4500" spans="6:6">
      <c r="F4500"/>
    </row>
    <row r="4501" spans="6:6">
      <c r="F4501"/>
    </row>
    <row r="4502" spans="6:6">
      <c r="F4502"/>
    </row>
    <row r="4503" spans="6:6">
      <c r="F4503"/>
    </row>
    <row r="4504" spans="6:6">
      <c r="F4504"/>
    </row>
    <row r="4505" spans="6:6">
      <c r="F4505"/>
    </row>
    <row r="4506" spans="6:6">
      <c r="F4506"/>
    </row>
    <row r="4507" spans="6:6">
      <c r="F4507"/>
    </row>
    <row r="4508" spans="6:6">
      <c r="F4508"/>
    </row>
    <row r="4509" spans="6:6">
      <c r="F4509"/>
    </row>
    <row r="4510" spans="6:6">
      <c r="F4510"/>
    </row>
    <row r="4511" spans="6:6">
      <c r="F4511"/>
    </row>
    <row r="4512" spans="6:6">
      <c r="F4512"/>
    </row>
    <row r="4513" spans="6:6">
      <c r="F4513"/>
    </row>
    <row r="4514" spans="6:6">
      <c r="F4514"/>
    </row>
    <row r="4515" spans="6:6">
      <c r="F4515"/>
    </row>
    <row r="4516" spans="6:6">
      <c r="F4516"/>
    </row>
    <row r="4517" spans="6:6">
      <c r="F4517"/>
    </row>
    <row r="4518" spans="6:6">
      <c r="F4518"/>
    </row>
    <row r="4519" spans="6:6">
      <c r="F4519"/>
    </row>
    <row r="4520" spans="6:6">
      <c r="F4520"/>
    </row>
    <row r="4521" spans="6:6">
      <c r="F4521"/>
    </row>
    <row r="4522" spans="6:6">
      <c r="F4522"/>
    </row>
    <row r="4523" spans="6:6">
      <c r="F4523"/>
    </row>
    <row r="4524" spans="6:6">
      <c r="F4524"/>
    </row>
    <row r="4525" spans="6:6">
      <c r="F4525"/>
    </row>
    <row r="4526" spans="6:6">
      <c r="F4526"/>
    </row>
    <row r="4527" spans="6:6">
      <c r="F4527"/>
    </row>
    <row r="4528" spans="6:6">
      <c r="F4528"/>
    </row>
    <row r="4529" spans="6:6">
      <c r="F4529"/>
    </row>
    <row r="4530" spans="6:6">
      <c r="F4530"/>
    </row>
    <row r="4531" spans="6:6">
      <c r="F4531"/>
    </row>
    <row r="4532" spans="6:6">
      <c r="F4532"/>
    </row>
    <row r="4533" spans="6:6">
      <c r="F4533"/>
    </row>
    <row r="4534" spans="6:6">
      <c r="F4534"/>
    </row>
    <row r="4535" spans="6:6">
      <c r="F4535"/>
    </row>
    <row r="4536" spans="6:6">
      <c r="F4536"/>
    </row>
    <row r="4537" spans="6:6">
      <c r="F4537"/>
    </row>
    <row r="4538" spans="6:6">
      <c r="F4538"/>
    </row>
    <row r="4539" spans="6:6">
      <c r="F4539"/>
    </row>
    <row r="4540" spans="6:6">
      <c r="F4540"/>
    </row>
    <row r="4541" spans="6:6">
      <c r="F4541"/>
    </row>
    <row r="4542" spans="6:6">
      <c r="F4542"/>
    </row>
    <row r="4543" spans="6:6">
      <c r="F4543"/>
    </row>
    <row r="4544" spans="6:6">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c r="F4645"/>
    </row>
    <row r="4646" spans="6:6">
      <c r="F4646"/>
    </row>
    <row r="4647" spans="6:6">
      <c r="F4647"/>
    </row>
    <row r="4648" spans="6:6">
      <c r="F4648"/>
    </row>
    <row r="4649" spans="6:6">
      <c r="F4649"/>
    </row>
    <row r="4650" spans="6:6">
      <c r="F4650"/>
    </row>
    <row r="4651" spans="6:6">
      <c r="F4651"/>
    </row>
    <row r="4652" spans="6:6">
      <c r="F4652"/>
    </row>
    <row r="4653" spans="6:6">
      <c r="F4653"/>
    </row>
    <row r="4654" spans="6:6">
      <c r="F4654"/>
    </row>
    <row r="4655" spans="6:6">
      <c r="F4655"/>
    </row>
    <row r="4656" spans="6:6">
      <c r="F4656"/>
    </row>
    <row r="4657" spans="6:6">
      <c r="F4657"/>
    </row>
    <row r="4658" spans="6:6">
      <c r="F4658"/>
    </row>
    <row r="4659" spans="6:6">
      <c r="F4659"/>
    </row>
    <row r="4660" spans="6:6">
      <c r="F4660"/>
    </row>
    <row r="4661" spans="6:6">
      <c r="F4661"/>
    </row>
    <row r="4662" spans="6:6">
      <c r="F4662"/>
    </row>
    <row r="4663" spans="6:6">
      <c r="F4663"/>
    </row>
    <row r="4664" spans="6:6">
      <c r="F4664"/>
    </row>
    <row r="4665" spans="6:6">
      <c r="F4665"/>
    </row>
    <row r="4666" spans="6:6">
      <c r="F4666"/>
    </row>
    <row r="4667" spans="6:6">
      <c r="F4667"/>
    </row>
    <row r="4668" spans="6:6">
      <c r="F4668"/>
    </row>
    <row r="4669" spans="6:6">
      <c r="F4669"/>
    </row>
    <row r="4670" spans="6:6">
      <c r="F4670"/>
    </row>
    <row r="4671" spans="6:6">
      <c r="F4671"/>
    </row>
    <row r="4672" spans="6:6">
      <c r="F4672"/>
    </row>
    <row r="4673" spans="6:6">
      <c r="F4673"/>
    </row>
    <row r="4674" spans="6:6">
      <c r="F4674"/>
    </row>
    <row r="4675" spans="6:6">
      <c r="F4675"/>
    </row>
    <row r="4676" spans="6:6">
      <c r="F4676"/>
    </row>
    <row r="4677" spans="6:6">
      <c r="F4677"/>
    </row>
    <row r="4678" spans="6:6">
      <c r="F4678"/>
    </row>
    <row r="4679" spans="6:6">
      <c r="F4679"/>
    </row>
    <row r="4680" spans="6:6">
      <c r="F4680"/>
    </row>
    <row r="4681" spans="6:6">
      <c r="F4681"/>
    </row>
    <row r="4682" spans="6:6">
      <c r="F4682"/>
    </row>
    <row r="4683" spans="6:6">
      <c r="F4683"/>
    </row>
    <row r="4684" spans="6:6">
      <c r="F4684"/>
    </row>
    <row r="4685" spans="6:6">
      <c r="F4685"/>
    </row>
    <row r="4686" spans="6:6">
      <c r="F4686"/>
    </row>
    <row r="4687" spans="6:6">
      <c r="F4687"/>
    </row>
    <row r="4688" spans="6:6">
      <c r="F4688"/>
    </row>
    <row r="4689" spans="6:6">
      <c r="F4689"/>
    </row>
    <row r="4690" spans="6:6">
      <c r="F4690"/>
    </row>
    <row r="4691" spans="6:6">
      <c r="F4691"/>
    </row>
    <row r="4692" spans="6:6">
      <c r="F4692"/>
    </row>
    <row r="4693" spans="6:6">
      <c r="F4693"/>
    </row>
    <row r="4694" spans="6:6">
      <c r="F4694"/>
    </row>
    <row r="4695" spans="6:6">
      <c r="F4695"/>
    </row>
    <row r="4696" spans="6:6">
      <c r="F4696"/>
    </row>
    <row r="4697" spans="6:6">
      <c r="F4697"/>
    </row>
    <row r="4698" spans="6:6">
      <c r="F4698"/>
    </row>
    <row r="4699" spans="6:6">
      <c r="F4699"/>
    </row>
    <row r="4700" spans="6:6">
      <c r="F4700"/>
    </row>
    <row r="4701" spans="6:6">
      <c r="F4701"/>
    </row>
    <row r="4702" spans="6:6">
      <c r="F4702"/>
    </row>
    <row r="4703" spans="6:6">
      <c r="F4703"/>
    </row>
    <row r="4704" spans="6:6">
      <c r="F4704"/>
    </row>
    <row r="4705" spans="6:6">
      <c r="F4705"/>
    </row>
    <row r="4706" spans="6:6">
      <c r="F4706"/>
    </row>
    <row r="4707" spans="6:6">
      <c r="F4707"/>
    </row>
    <row r="4708" spans="6:6">
      <c r="F4708"/>
    </row>
    <row r="4709" spans="6:6">
      <c r="F4709"/>
    </row>
    <row r="4710" spans="6:6">
      <c r="F4710"/>
    </row>
    <row r="4711" spans="6:6">
      <c r="F4711"/>
    </row>
    <row r="4712" spans="6:6">
      <c r="F4712"/>
    </row>
    <row r="4713" spans="6:6">
      <c r="F4713"/>
    </row>
    <row r="4714" spans="6:6">
      <c r="F4714"/>
    </row>
    <row r="4715" spans="6:6">
      <c r="F4715"/>
    </row>
    <row r="4716" spans="6:6">
      <c r="F4716"/>
    </row>
    <row r="4717" spans="6:6">
      <c r="F4717"/>
    </row>
    <row r="4718" spans="6:6">
      <c r="F4718"/>
    </row>
    <row r="4719" spans="6:6">
      <c r="F4719"/>
    </row>
    <row r="4720" spans="6:6">
      <c r="F4720"/>
    </row>
    <row r="4721" spans="6:6">
      <c r="F4721"/>
    </row>
    <row r="4722" spans="6:6">
      <c r="F4722"/>
    </row>
    <row r="4723" spans="6:6">
      <c r="F4723"/>
    </row>
    <row r="4724" spans="6:6">
      <c r="F4724"/>
    </row>
    <row r="4725" spans="6:6">
      <c r="F4725"/>
    </row>
    <row r="4726" spans="6:6">
      <c r="F4726"/>
    </row>
    <row r="4727" spans="6:6">
      <c r="F4727"/>
    </row>
    <row r="4728" spans="6:6">
      <c r="F4728"/>
    </row>
    <row r="4729" spans="6:6">
      <c r="F4729"/>
    </row>
    <row r="4730" spans="6:6">
      <c r="F4730"/>
    </row>
    <row r="4731" spans="6:6">
      <c r="F4731"/>
    </row>
    <row r="4732" spans="6:6">
      <c r="F4732"/>
    </row>
    <row r="4733" spans="6:6">
      <c r="F4733"/>
    </row>
    <row r="4734" spans="6:6">
      <c r="F4734"/>
    </row>
    <row r="4735" spans="6:6">
      <c r="F4735"/>
    </row>
    <row r="4736" spans="6:6">
      <c r="F4736"/>
    </row>
    <row r="4737" spans="6:6">
      <c r="F4737"/>
    </row>
    <row r="4738" spans="6:6">
      <c r="F4738"/>
    </row>
    <row r="4739" spans="6:6">
      <c r="F4739"/>
    </row>
    <row r="4740" spans="6:6">
      <c r="F4740"/>
    </row>
    <row r="4741" spans="6:6">
      <c r="F4741"/>
    </row>
    <row r="4742" spans="6:6">
      <c r="F4742"/>
    </row>
    <row r="4743" spans="6:6">
      <c r="F4743"/>
    </row>
    <row r="4744" spans="6:6">
      <c r="F4744"/>
    </row>
    <row r="4745" spans="6:6">
      <c r="F4745"/>
    </row>
    <row r="4746" spans="6:6">
      <c r="F4746"/>
    </row>
    <row r="4747" spans="6:6">
      <c r="F4747"/>
    </row>
    <row r="4748" spans="6:6">
      <c r="F4748"/>
    </row>
    <row r="4749" spans="6:6">
      <c r="F4749"/>
    </row>
    <row r="4750" spans="6:6">
      <c r="F4750"/>
    </row>
    <row r="4751" spans="6:6">
      <c r="F4751"/>
    </row>
    <row r="4752" spans="6:6">
      <c r="F4752"/>
    </row>
    <row r="4753" spans="6:6">
      <c r="F4753"/>
    </row>
    <row r="4754" spans="6:6">
      <c r="F4754"/>
    </row>
    <row r="4755" spans="6:6">
      <c r="F4755"/>
    </row>
    <row r="4756" spans="6:6">
      <c r="F4756"/>
    </row>
    <row r="4757" spans="6:6">
      <c r="F4757"/>
    </row>
    <row r="4758" spans="6:6">
      <c r="F4758"/>
    </row>
    <row r="4759" spans="6:6">
      <c r="F4759"/>
    </row>
    <row r="4760" spans="6:6">
      <c r="F4760"/>
    </row>
    <row r="4761" spans="6:6">
      <c r="F4761"/>
    </row>
    <row r="4762" spans="6:6">
      <c r="F4762"/>
    </row>
    <row r="4763" spans="6:6">
      <c r="F4763"/>
    </row>
    <row r="4764" spans="6:6">
      <c r="F4764"/>
    </row>
    <row r="4765" spans="6:6">
      <c r="F4765"/>
    </row>
    <row r="4766" spans="6:6">
      <c r="F4766"/>
    </row>
    <row r="4767" spans="6:6">
      <c r="F4767"/>
    </row>
    <row r="4768" spans="6:6">
      <c r="F4768"/>
    </row>
    <row r="4769" spans="6:6">
      <c r="F4769"/>
    </row>
    <row r="4770" spans="6:6">
      <c r="F4770"/>
    </row>
    <row r="4771" spans="6:6">
      <c r="F4771"/>
    </row>
    <row r="4772" spans="6:6">
      <c r="F4772"/>
    </row>
    <row r="4773" spans="6:6">
      <c r="F4773"/>
    </row>
    <row r="4774" spans="6:6">
      <c r="F4774"/>
    </row>
    <row r="4775" spans="6:6">
      <c r="F4775"/>
    </row>
    <row r="4776" spans="6:6">
      <c r="F4776"/>
    </row>
    <row r="4777" spans="6:6">
      <c r="F4777"/>
    </row>
    <row r="4778" spans="6:6">
      <c r="F4778"/>
    </row>
    <row r="4779" spans="6:6">
      <c r="F4779"/>
    </row>
    <row r="4780" spans="6:6">
      <c r="F4780"/>
    </row>
    <row r="4781" spans="6:6">
      <c r="F4781"/>
    </row>
    <row r="4782" spans="6:6">
      <c r="F4782"/>
    </row>
    <row r="4783" spans="6:6">
      <c r="F4783"/>
    </row>
    <row r="4784" spans="6:6">
      <c r="F4784"/>
    </row>
    <row r="4785" spans="6:6">
      <c r="F4785"/>
    </row>
    <row r="4786" spans="6:6">
      <c r="F4786"/>
    </row>
    <row r="4787" spans="6:6">
      <c r="F4787"/>
    </row>
    <row r="4788" spans="6:6">
      <c r="F4788"/>
    </row>
    <row r="4789" spans="6:6">
      <c r="F4789"/>
    </row>
    <row r="4790" spans="6:6">
      <c r="F4790"/>
    </row>
    <row r="4791" spans="6:6">
      <c r="F4791"/>
    </row>
    <row r="4792" spans="6:6">
      <c r="F4792"/>
    </row>
    <row r="4793" spans="6:6">
      <c r="F4793"/>
    </row>
    <row r="4794" spans="6:6">
      <c r="F4794"/>
    </row>
    <row r="4795" spans="6:6">
      <c r="F4795"/>
    </row>
    <row r="4796" spans="6:6">
      <c r="F4796"/>
    </row>
    <row r="4797" spans="6:6">
      <c r="F4797"/>
    </row>
    <row r="4798" spans="6:6">
      <c r="F4798"/>
    </row>
    <row r="4799" spans="6:6">
      <c r="F4799"/>
    </row>
    <row r="4800" spans="6:6">
      <c r="F4800"/>
    </row>
    <row r="4801" spans="6:6">
      <c r="F4801"/>
    </row>
    <row r="4802" spans="6:6">
      <c r="F4802"/>
    </row>
    <row r="4803" spans="6:6">
      <c r="F4803"/>
    </row>
    <row r="4804" spans="6:6">
      <c r="F4804"/>
    </row>
    <row r="4805" spans="6:6">
      <c r="F4805"/>
    </row>
    <row r="4806" spans="6:6">
      <c r="F4806"/>
    </row>
    <row r="4807" spans="6:6">
      <c r="F4807"/>
    </row>
    <row r="4808" spans="6:6">
      <c r="F4808"/>
    </row>
    <row r="4809" spans="6:6">
      <c r="F4809"/>
    </row>
    <row r="4810" spans="6:6">
      <c r="F4810"/>
    </row>
    <row r="4811" spans="6:6">
      <c r="F4811"/>
    </row>
    <row r="4812" spans="6:6">
      <c r="F4812"/>
    </row>
    <row r="4813" spans="6:6">
      <c r="F4813"/>
    </row>
    <row r="4814" spans="6:6">
      <c r="F4814"/>
    </row>
    <row r="4815" spans="6:6">
      <c r="F4815"/>
    </row>
    <row r="4816" spans="6:6">
      <c r="F4816"/>
    </row>
    <row r="4817" spans="6:6">
      <c r="F4817"/>
    </row>
    <row r="4818" spans="6:6">
      <c r="F4818"/>
    </row>
    <row r="4819" spans="6:6">
      <c r="F4819"/>
    </row>
    <row r="4820" spans="6:6">
      <c r="F4820"/>
    </row>
    <row r="4821" spans="6:6">
      <c r="F4821"/>
    </row>
    <row r="4822" spans="6:6">
      <c r="F4822"/>
    </row>
    <row r="4823" spans="6:6">
      <c r="F4823"/>
    </row>
    <row r="4824" spans="6:6">
      <c r="F4824"/>
    </row>
    <row r="4825" spans="6:6">
      <c r="F4825"/>
    </row>
    <row r="4826" spans="6:6">
      <c r="F4826"/>
    </row>
    <row r="4827" spans="6:6">
      <c r="F4827"/>
    </row>
    <row r="4828" spans="6:6">
      <c r="F4828"/>
    </row>
    <row r="4829" spans="6:6">
      <c r="F4829"/>
    </row>
    <row r="4830" spans="6:6">
      <c r="F4830"/>
    </row>
    <row r="4831" spans="6:6">
      <c r="F4831"/>
    </row>
    <row r="4832" spans="6:6">
      <c r="F4832"/>
    </row>
    <row r="4833" spans="6:6">
      <c r="F4833"/>
    </row>
    <row r="4834" spans="6:6">
      <c r="F4834"/>
    </row>
    <row r="4835" spans="6:6">
      <c r="F4835"/>
    </row>
    <row r="4836" spans="6:6">
      <c r="F4836"/>
    </row>
    <row r="4837" spans="6:6">
      <c r="F4837"/>
    </row>
    <row r="4838" spans="6:6">
      <c r="F4838"/>
    </row>
    <row r="4839" spans="6:6">
      <c r="F4839"/>
    </row>
    <row r="4840" spans="6:6">
      <c r="F4840"/>
    </row>
    <row r="4841" spans="6:6">
      <c r="F4841"/>
    </row>
    <row r="4842" spans="6:6">
      <c r="F4842"/>
    </row>
    <row r="4843" spans="6:6">
      <c r="F4843"/>
    </row>
    <row r="4844" spans="6:6">
      <c r="F4844"/>
    </row>
    <row r="4845" spans="6:6">
      <c r="F4845"/>
    </row>
    <row r="4846" spans="6:6">
      <c r="F4846"/>
    </row>
    <row r="4847" spans="6:6">
      <c r="F4847"/>
    </row>
    <row r="4848" spans="6:6">
      <c r="F4848"/>
    </row>
    <row r="4849" spans="6:6">
      <c r="F4849"/>
    </row>
    <row r="4850" spans="6:6">
      <c r="F4850"/>
    </row>
    <row r="4851" spans="6:6">
      <c r="F4851"/>
    </row>
    <row r="4852" spans="6:6">
      <c r="F4852"/>
    </row>
    <row r="4853" spans="6:6">
      <c r="F4853"/>
    </row>
    <row r="4854" spans="6:6">
      <c r="F4854"/>
    </row>
    <row r="4855" spans="6:6">
      <c r="F4855"/>
    </row>
    <row r="4856" spans="6:6">
      <c r="F4856"/>
    </row>
    <row r="4857" spans="6:6">
      <c r="F4857"/>
    </row>
    <row r="4858" spans="6:6">
      <c r="F4858"/>
    </row>
    <row r="4859" spans="6:6">
      <c r="F4859"/>
    </row>
    <row r="4860" spans="6:6">
      <c r="F4860"/>
    </row>
    <row r="4861" spans="6:6">
      <c r="F4861"/>
    </row>
    <row r="4862" spans="6:6">
      <c r="F4862"/>
    </row>
    <row r="4863" spans="6:6">
      <c r="F4863"/>
    </row>
    <row r="4864" spans="6:6">
      <c r="F4864"/>
    </row>
    <row r="4865" spans="6:6">
      <c r="F4865"/>
    </row>
    <row r="4866" spans="6:6">
      <c r="F4866"/>
    </row>
    <row r="4867" spans="6:6">
      <c r="F4867"/>
    </row>
    <row r="4868" spans="6:6">
      <c r="F4868"/>
    </row>
    <row r="4869" spans="6:6">
      <c r="F4869"/>
    </row>
    <row r="4870" spans="6:6">
      <c r="F4870"/>
    </row>
    <row r="4871" spans="6:6">
      <c r="F4871"/>
    </row>
    <row r="4872" spans="6:6">
      <c r="F4872"/>
    </row>
    <row r="4873" spans="6:6">
      <c r="F4873"/>
    </row>
    <row r="4874" spans="6:6">
      <c r="F4874"/>
    </row>
    <row r="4875" spans="6:6">
      <c r="F4875"/>
    </row>
    <row r="4876" spans="6:6">
      <c r="F4876"/>
    </row>
    <row r="4877" spans="6:6">
      <c r="F4877"/>
    </row>
    <row r="4878" spans="6:6">
      <c r="F4878"/>
    </row>
    <row r="4879" spans="6:6">
      <c r="F4879"/>
    </row>
    <row r="4880" spans="6:6">
      <c r="F4880"/>
    </row>
    <row r="4881" spans="6:6">
      <c r="F4881"/>
    </row>
    <row r="4882" spans="6:6">
      <c r="F4882"/>
    </row>
    <row r="4883" spans="6:6">
      <c r="F4883"/>
    </row>
    <row r="4884" spans="6:6">
      <c r="F4884"/>
    </row>
    <row r="4885" spans="6:6">
      <c r="F4885"/>
    </row>
    <row r="4886" spans="6:6">
      <c r="F4886"/>
    </row>
    <row r="4887" spans="6:6">
      <c r="F4887"/>
    </row>
    <row r="4888" spans="6:6">
      <c r="F4888"/>
    </row>
    <row r="4889" spans="6:6">
      <c r="F4889"/>
    </row>
    <row r="4890" spans="6:6">
      <c r="F4890"/>
    </row>
    <row r="4891" spans="6:6">
      <c r="F4891"/>
    </row>
    <row r="4892" spans="6:6">
      <c r="F4892"/>
    </row>
    <row r="4893" spans="6:6">
      <c r="F4893"/>
    </row>
    <row r="4894" spans="6:6">
      <c r="F4894"/>
    </row>
    <row r="4895" spans="6:6">
      <c r="F4895"/>
    </row>
    <row r="4896" spans="6:6">
      <c r="F4896"/>
    </row>
    <row r="4897" spans="6:6">
      <c r="F4897"/>
    </row>
    <row r="4898" spans="6:6">
      <c r="F4898"/>
    </row>
    <row r="4899" spans="6:6">
      <c r="F4899"/>
    </row>
    <row r="4900" spans="6:6">
      <c r="F4900"/>
    </row>
    <row r="4901" spans="6:6">
      <c r="F4901"/>
    </row>
    <row r="4902" spans="6:6">
      <c r="F4902"/>
    </row>
    <row r="4903" spans="6:6">
      <c r="F4903"/>
    </row>
    <row r="4904" spans="6:6">
      <c r="F4904"/>
    </row>
    <row r="4905" spans="6:6">
      <c r="F4905"/>
    </row>
    <row r="4906" spans="6:6">
      <c r="F4906"/>
    </row>
    <row r="4907" spans="6:6">
      <c r="F4907"/>
    </row>
    <row r="4908" spans="6:6">
      <c r="F4908"/>
    </row>
    <row r="4909" spans="6:6">
      <c r="F4909"/>
    </row>
    <row r="4910" spans="6:6">
      <c r="F4910"/>
    </row>
    <row r="4911" spans="6:6">
      <c r="F4911"/>
    </row>
    <row r="4912" spans="6:6">
      <c r="F4912"/>
    </row>
    <row r="4913" spans="6:6">
      <c r="F4913"/>
    </row>
    <row r="4914" spans="6:6">
      <c r="F4914"/>
    </row>
    <row r="4915" spans="6:6">
      <c r="F4915"/>
    </row>
    <row r="4916" spans="6:6">
      <c r="F4916"/>
    </row>
    <row r="4917" spans="6:6">
      <c r="F4917"/>
    </row>
    <row r="4918" spans="6:6">
      <c r="F4918"/>
    </row>
    <row r="4919" spans="6:6">
      <c r="F4919"/>
    </row>
    <row r="4920" spans="6:6">
      <c r="F4920"/>
    </row>
    <row r="4921" spans="6:6">
      <c r="F4921"/>
    </row>
    <row r="4922" spans="6:6">
      <c r="F4922"/>
    </row>
    <row r="4923" spans="6:6">
      <c r="F4923"/>
    </row>
    <row r="4924" spans="6:6">
      <c r="F4924"/>
    </row>
    <row r="4925" spans="6:6">
      <c r="F4925"/>
    </row>
    <row r="4926" spans="6:6">
      <c r="F4926"/>
    </row>
    <row r="4927" spans="6:6">
      <c r="F4927"/>
    </row>
    <row r="4928" spans="6:6">
      <c r="F4928"/>
    </row>
    <row r="4929" spans="6:6">
      <c r="F4929"/>
    </row>
    <row r="4930" spans="6:6">
      <c r="F4930"/>
    </row>
    <row r="4931" spans="6:6">
      <c r="F4931"/>
    </row>
    <row r="4932" spans="6:6">
      <c r="F4932"/>
    </row>
    <row r="4933" spans="6:6">
      <c r="F4933"/>
    </row>
    <row r="4934" spans="6:6">
      <c r="F4934"/>
    </row>
    <row r="4935" spans="6:6">
      <c r="F4935"/>
    </row>
    <row r="4936" spans="6:6">
      <c r="F4936"/>
    </row>
    <row r="4937" spans="6:6">
      <c r="F4937"/>
    </row>
    <row r="4938" spans="6:6">
      <c r="F4938"/>
    </row>
    <row r="4939" spans="6:6">
      <c r="F4939"/>
    </row>
    <row r="4940" spans="6:6">
      <c r="F4940"/>
    </row>
    <row r="4941" spans="6:6">
      <c r="F4941"/>
    </row>
    <row r="4942" spans="6:6">
      <c r="F4942"/>
    </row>
    <row r="4943" spans="6:6">
      <c r="F4943"/>
    </row>
    <row r="4944" spans="6:6">
      <c r="F4944"/>
    </row>
    <row r="4945" spans="6:6">
      <c r="F4945"/>
    </row>
    <row r="4946" spans="6:6">
      <c r="F4946"/>
    </row>
    <row r="4947" spans="6:6">
      <c r="F4947"/>
    </row>
    <row r="4948" spans="6:6">
      <c r="F4948"/>
    </row>
    <row r="4949" spans="6:6">
      <c r="F4949"/>
    </row>
    <row r="4950" spans="6:6">
      <c r="F4950"/>
    </row>
    <row r="4951" spans="6:6">
      <c r="F4951"/>
    </row>
    <row r="4952" spans="6:6">
      <c r="F4952"/>
    </row>
    <row r="4953" spans="6:6">
      <c r="F4953"/>
    </row>
    <row r="4954" spans="6:6">
      <c r="F4954"/>
    </row>
    <row r="4955" spans="6:6">
      <c r="F4955"/>
    </row>
    <row r="4956" spans="6:6">
      <c r="F4956"/>
    </row>
    <row r="4957" spans="6:6">
      <c r="F4957"/>
    </row>
    <row r="4958" spans="6:6">
      <c r="F4958"/>
    </row>
    <row r="4959" spans="6:6">
      <c r="F4959"/>
    </row>
    <row r="4960" spans="6:6">
      <c r="F4960"/>
    </row>
    <row r="4961" spans="6:6">
      <c r="F4961"/>
    </row>
    <row r="4962" spans="6:6">
      <c r="F4962"/>
    </row>
    <row r="4963" spans="6:6">
      <c r="F4963"/>
    </row>
    <row r="4964" spans="6:6">
      <c r="F4964"/>
    </row>
    <row r="4965" spans="6:6">
      <c r="F4965"/>
    </row>
    <row r="4966" spans="6:6">
      <c r="F4966"/>
    </row>
    <row r="4967" spans="6:6">
      <c r="F4967"/>
    </row>
    <row r="4968" spans="6:6">
      <c r="F4968"/>
    </row>
    <row r="4969" spans="6:6">
      <c r="F4969"/>
    </row>
    <row r="4970" spans="6:6">
      <c r="F4970"/>
    </row>
    <row r="4971" spans="6:6">
      <c r="F4971"/>
    </row>
    <row r="4972" spans="6:6">
      <c r="F4972"/>
    </row>
    <row r="4973" spans="6:6">
      <c r="F4973"/>
    </row>
    <row r="4974" spans="6:6">
      <c r="F4974"/>
    </row>
    <row r="4975" spans="6:6">
      <c r="F4975"/>
    </row>
    <row r="4976" spans="6:6">
      <c r="F4976"/>
    </row>
    <row r="4977" spans="6:6">
      <c r="F4977"/>
    </row>
    <row r="4978" spans="6:6">
      <c r="F4978"/>
    </row>
    <row r="4979" spans="6:6">
      <c r="F4979"/>
    </row>
    <row r="4980" spans="6:6">
      <c r="F4980"/>
    </row>
    <row r="4981" spans="6:6">
      <c r="F4981"/>
    </row>
    <row r="4982" spans="6:6">
      <c r="F4982"/>
    </row>
    <row r="4983" spans="6:6">
      <c r="F4983"/>
    </row>
    <row r="4984" spans="6:6">
      <c r="F4984"/>
    </row>
    <row r="4985" spans="6:6">
      <c r="F4985"/>
    </row>
    <row r="4986" spans="6:6">
      <c r="F4986"/>
    </row>
    <row r="4987" spans="6:6">
      <c r="F4987"/>
    </row>
    <row r="4988" spans="6:6">
      <c r="F4988"/>
    </row>
    <row r="4989" spans="6:6">
      <c r="F4989"/>
    </row>
    <row r="4990" spans="6:6">
      <c r="F4990"/>
    </row>
    <row r="4991" spans="6:6">
      <c r="F4991"/>
    </row>
    <row r="4992" spans="6:6">
      <c r="F4992"/>
    </row>
    <row r="4993" spans="6:6">
      <c r="F4993"/>
    </row>
    <row r="4994" spans="6:6">
      <c r="F4994"/>
    </row>
    <row r="4995" spans="6:6">
      <c r="F4995"/>
    </row>
    <row r="4996" spans="6:6">
      <c r="F4996"/>
    </row>
    <row r="4997" spans="6:6">
      <c r="F4997"/>
    </row>
    <row r="4998" spans="6:6">
      <c r="F4998"/>
    </row>
    <row r="4999" spans="6:6">
      <c r="F4999"/>
    </row>
    <row r="5000" spans="6:6">
      <c r="F5000"/>
    </row>
    <row r="5001" spans="6:6">
      <c r="F5001"/>
    </row>
    <row r="5002" spans="6:6">
      <c r="F5002"/>
    </row>
    <row r="5003" spans="6:6">
      <c r="F5003"/>
    </row>
    <row r="5004" spans="6:6">
      <c r="F5004"/>
    </row>
    <row r="5005" spans="6:6">
      <c r="F5005"/>
    </row>
    <row r="5006" spans="6:6">
      <c r="F5006"/>
    </row>
    <row r="5007" spans="6:6">
      <c r="F5007"/>
    </row>
    <row r="5008" spans="6:6">
      <c r="F5008"/>
    </row>
    <row r="5009" spans="6:6">
      <c r="F5009"/>
    </row>
    <row r="5010" spans="6:6">
      <c r="F5010"/>
    </row>
    <row r="5011" spans="6:6">
      <c r="F5011"/>
    </row>
    <row r="5012" spans="6:6">
      <c r="F5012"/>
    </row>
    <row r="5013" spans="6:6">
      <c r="F5013"/>
    </row>
    <row r="5014" spans="6:6">
      <c r="F5014"/>
    </row>
    <row r="5015" spans="6:6">
      <c r="F5015"/>
    </row>
    <row r="5016" spans="6:6">
      <c r="F5016"/>
    </row>
    <row r="5017" spans="6:6">
      <c r="F5017"/>
    </row>
    <row r="5018" spans="6:6">
      <c r="F5018"/>
    </row>
    <row r="5019" spans="6:6">
      <c r="F5019"/>
    </row>
    <row r="5020" spans="6:6">
      <c r="F5020"/>
    </row>
    <row r="5021" spans="6:6">
      <c r="F5021"/>
    </row>
    <row r="5022" spans="6:6">
      <c r="F5022"/>
    </row>
    <row r="5023" spans="6:6">
      <c r="F5023"/>
    </row>
    <row r="5024" spans="6:6">
      <c r="F5024"/>
    </row>
    <row r="5025" spans="6:6">
      <c r="F5025"/>
    </row>
    <row r="5026" spans="6:6">
      <c r="F5026"/>
    </row>
    <row r="5027" spans="6:6">
      <c r="F5027"/>
    </row>
    <row r="5028" spans="6:6">
      <c r="F5028"/>
    </row>
    <row r="5029" spans="6:6">
      <c r="F5029"/>
    </row>
    <row r="5030" spans="6:6">
      <c r="F5030"/>
    </row>
    <row r="5031" spans="6:6">
      <c r="F5031"/>
    </row>
    <row r="5032" spans="6:6">
      <c r="F5032"/>
    </row>
    <row r="5033" spans="6:6">
      <c r="F5033"/>
    </row>
    <row r="5034" spans="6:6">
      <c r="F5034"/>
    </row>
    <row r="5035" spans="6:6">
      <c r="F5035"/>
    </row>
    <row r="5036" spans="6:6">
      <c r="F5036"/>
    </row>
    <row r="5037" spans="6:6">
      <c r="F5037"/>
    </row>
    <row r="5038" spans="6:6">
      <c r="F5038"/>
    </row>
    <row r="5039" spans="6:6">
      <c r="F5039"/>
    </row>
    <row r="5040" spans="6:6">
      <c r="F5040"/>
    </row>
    <row r="5041" spans="6:6">
      <c r="F5041"/>
    </row>
    <row r="5042" spans="6:6">
      <c r="F5042"/>
    </row>
    <row r="5043" spans="6:6">
      <c r="F5043"/>
    </row>
    <row r="5044" spans="6:6">
      <c r="F5044"/>
    </row>
    <row r="5045" spans="6:6">
      <c r="F5045"/>
    </row>
    <row r="5046" spans="6:6">
      <c r="F5046"/>
    </row>
    <row r="5047" spans="6:6">
      <c r="F5047"/>
    </row>
    <row r="5048" spans="6:6">
      <c r="F5048"/>
    </row>
    <row r="5049" spans="6:6">
      <c r="F5049"/>
    </row>
    <row r="5050" spans="6:6">
      <c r="F5050"/>
    </row>
    <row r="5051" spans="6:6">
      <c r="F5051"/>
    </row>
    <row r="5052" spans="6:6">
      <c r="F5052"/>
    </row>
    <row r="5053" spans="6:6">
      <c r="F5053"/>
    </row>
    <row r="5054" spans="6:6">
      <c r="F5054"/>
    </row>
    <row r="5055" spans="6:6">
      <c r="F5055"/>
    </row>
    <row r="5056" spans="6:6">
      <c r="F5056"/>
    </row>
    <row r="5057" spans="6:6">
      <c r="F5057"/>
    </row>
    <row r="5058" spans="6:6">
      <c r="F5058"/>
    </row>
    <row r="5059" spans="6:6">
      <c r="F5059"/>
    </row>
    <row r="5060" spans="6:6">
      <c r="F5060"/>
    </row>
    <row r="5061" spans="6:6">
      <c r="F5061"/>
    </row>
    <row r="5062" spans="6:6">
      <c r="F5062"/>
    </row>
    <row r="5063" spans="6:6">
      <c r="F5063"/>
    </row>
    <row r="5064" spans="6:6">
      <c r="F5064"/>
    </row>
    <row r="5065" spans="6:6">
      <c r="F5065"/>
    </row>
    <row r="5066" spans="6:6">
      <c r="F5066"/>
    </row>
    <row r="5067" spans="6:6">
      <c r="F5067"/>
    </row>
    <row r="5068" spans="6:6">
      <c r="F5068"/>
    </row>
    <row r="5069" spans="6:6">
      <c r="F5069"/>
    </row>
    <row r="5070" spans="6:6">
      <c r="F5070"/>
    </row>
    <row r="5071" spans="6:6">
      <c r="F5071"/>
    </row>
    <row r="5072" spans="6:6">
      <c r="F5072"/>
    </row>
    <row r="5073" spans="6:6">
      <c r="F5073"/>
    </row>
    <row r="5074" spans="6:6">
      <c r="F5074"/>
    </row>
    <row r="5075" spans="6:6">
      <c r="F5075"/>
    </row>
    <row r="5076" spans="6:6">
      <c r="F5076"/>
    </row>
    <row r="5077" spans="6:6">
      <c r="F5077"/>
    </row>
    <row r="5078" spans="6:6">
      <c r="F5078"/>
    </row>
    <row r="5079" spans="6:6">
      <c r="F5079"/>
    </row>
    <row r="5080" spans="6:6">
      <c r="F5080"/>
    </row>
    <row r="5081" spans="6:6">
      <c r="F5081"/>
    </row>
    <row r="5082" spans="6:6">
      <c r="F5082"/>
    </row>
    <row r="5083" spans="6:6">
      <c r="F5083"/>
    </row>
    <row r="5084" spans="6:6">
      <c r="F5084"/>
    </row>
    <row r="5085" spans="6:6">
      <c r="F5085"/>
    </row>
    <row r="5086" spans="6:6">
      <c r="F5086"/>
    </row>
    <row r="5087" spans="6:6">
      <c r="F5087"/>
    </row>
    <row r="5088" spans="6:6">
      <c r="F5088"/>
    </row>
    <row r="5089" spans="6:6">
      <c r="F5089"/>
    </row>
    <row r="5090" spans="6:6">
      <c r="F5090"/>
    </row>
    <row r="5091" spans="6:6">
      <c r="F5091"/>
    </row>
    <row r="5092" spans="6:6">
      <c r="F5092"/>
    </row>
    <row r="5093" spans="6:6">
      <c r="F5093"/>
    </row>
    <row r="5094" spans="6:6">
      <c r="F5094"/>
    </row>
    <row r="5095" spans="6:6">
      <c r="F5095"/>
    </row>
    <row r="5096" spans="6:6">
      <c r="F5096"/>
    </row>
    <row r="5097" spans="6:6">
      <c r="F5097"/>
    </row>
    <row r="5098" spans="6:6">
      <c r="F5098"/>
    </row>
    <row r="5099" spans="6:6">
      <c r="F5099"/>
    </row>
    <row r="5100" spans="6:6">
      <c r="F5100"/>
    </row>
    <row r="5101" spans="6:6">
      <c r="F5101"/>
    </row>
    <row r="5102" spans="6:6">
      <c r="F5102"/>
    </row>
    <row r="5103" spans="6:6">
      <c r="F5103"/>
    </row>
    <row r="5104" spans="6:6">
      <c r="F5104"/>
    </row>
    <row r="5105" spans="6:6">
      <c r="F5105"/>
    </row>
    <row r="5106" spans="6:6">
      <c r="F5106"/>
    </row>
    <row r="5107" spans="6:6">
      <c r="F5107"/>
    </row>
    <row r="5108" spans="6:6">
      <c r="F5108"/>
    </row>
    <row r="5109" spans="6:6">
      <c r="F5109"/>
    </row>
    <row r="5110" spans="6:6">
      <c r="F5110"/>
    </row>
    <row r="5111" spans="6:6">
      <c r="F5111"/>
    </row>
    <row r="5112" spans="6:6">
      <c r="F5112"/>
    </row>
    <row r="5113" spans="6:6">
      <c r="F5113"/>
    </row>
    <row r="5114" spans="6:6">
      <c r="F5114"/>
    </row>
    <row r="5115" spans="6:6">
      <c r="F5115"/>
    </row>
    <row r="5116" spans="6:6">
      <c r="F5116"/>
    </row>
    <row r="5117" spans="6:6">
      <c r="F5117"/>
    </row>
    <row r="5118" spans="6:6">
      <c r="F5118"/>
    </row>
    <row r="5119" spans="6:6">
      <c r="F5119"/>
    </row>
    <row r="5120" spans="6:6">
      <c r="F5120"/>
    </row>
    <row r="5121" spans="6:6">
      <c r="F5121"/>
    </row>
    <row r="5122" spans="6:6">
      <c r="F5122"/>
    </row>
    <row r="5123" spans="6:6">
      <c r="F5123"/>
    </row>
    <row r="5124" spans="6:6">
      <c r="F5124"/>
    </row>
    <row r="5125" spans="6:6">
      <c r="F5125"/>
    </row>
    <row r="5126" spans="6:6">
      <c r="F5126"/>
    </row>
    <row r="5127" spans="6:6">
      <c r="F5127"/>
    </row>
    <row r="5128" spans="6:6">
      <c r="F5128"/>
    </row>
    <row r="5129" spans="6:6">
      <c r="F5129"/>
    </row>
    <row r="5130" spans="6:6">
      <c r="F5130"/>
    </row>
    <row r="5131" spans="6:6">
      <c r="F5131"/>
    </row>
    <row r="5132" spans="6:6">
      <c r="F5132"/>
    </row>
    <row r="5133" spans="6:6">
      <c r="F5133"/>
    </row>
    <row r="5134" spans="6:6">
      <c r="F5134"/>
    </row>
    <row r="5135" spans="6:6">
      <c r="F5135"/>
    </row>
    <row r="5136" spans="6:6">
      <c r="F5136"/>
    </row>
    <row r="5137" spans="6:6">
      <c r="F5137"/>
    </row>
    <row r="5138" spans="6:6">
      <c r="F5138"/>
    </row>
    <row r="5139" spans="6:6">
      <c r="F5139"/>
    </row>
    <row r="5140" spans="6:6">
      <c r="F5140"/>
    </row>
    <row r="5141" spans="6:6">
      <c r="F5141"/>
    </row>
    <row r="5142" spans="6:6">
      <c r="F5142"/>
    </row>
    <row r="5143" spans="6:6">
      <c r="F5143"/>
    </row>
    <row r="5144" spans="6:6">
      <c r="F5144"/>
    </row>
    <row r="5145" spans="6:6">
      <c r="F5145"/>
    </row>
    <row r="5146" spans="6:6">
      <c r="F5146"/>
    </row>
    <row r="5147" spans="6:6">
      <c r="F5147"/>
    </row>
    <row r="5148" spans="6:6">
      <c r="F5148"/>
    </row>
    <row r="5149" spans="6:6">
      <c r="F5149"/>
    </row>
    <row r="5150" spans="6:6">
      <c r="F5150"/>
    </row>
    <row r="5151" spans="6:6">
      <c r="F5151"/>
    </row>
    <row r="5152" spans="6:6">
      <c r="F5152"/>
    </row>
    <row r="5153" spans="6:6">
      <c r="F5153"/>
    </row>
    <row r="5154" spans="6:6">
      <c r="F5154"/>
    </row>
    <row r="5155" spans="6:6">
      <c r="F5155"/>
    </row>
    <row r="5156" spans="6:6">
      <c r="F5156"/>
    </row>
    <row r="5157" spans="6:6">
      <c r="F5157"/>
    </row>
    <row r="5158" spans="6:6">
      <c r="F5158"/>
    </row>
    <row r="5159" spans="6:6">
      <c r="F5159"/>
    </row>
    <row r="5160" spans="6:6">
      <c r="F5160"/>
    </row>
    <row r="5161" spans="6:6">
      <c r="F5161"/>
    </row>
    <row r="5162" spans="6:6">
      <c r="F5162"/>
    </row>
    <row r="5163" spans="6:6">
      <c r="F5163"/>
    </row>
    <row r="5164" spans="6:6">
      <c r="F5164"/>
    </row>
    <row r="5165" spans="6:6">
      <c r="F5165"/>
    </row>
    <row r="5166" spans="6:6">
      <c r="F5166"/>
    </row>
    <row r="5167" spans="6:6">
      <c r="F5167"/>
    </row>
    <row r="5168" spans="6:6">
      <c r="F5168"/>
    </row>
    <row r="5169" spans="6:6">
      <c r="F5169"/>
    </row>
    <row r="5170" spans="6:6">
      <c r="F5170"/>
    </row>
    <row r="5171" spans="6:6">
      <c r="F5171"/>
    </row>
    <row r="5172" spans="6:6">
      <c r="F5172"/>
    </row>
    <row r="5173" spans="6:6">
      <c r="F5173"/>
    </row>
    <row r="5174" spans="6:6">
      <c r="F5174"/>
    </row>
    <row r="5175" spans="6:6">
      <c r="F5175"/>
    </row>
    <row r="5176" spans="6:6">
      <c r="F5176"/>
    </row>
    <row r="5177" spans="6:6">
      <c r="F5177"/>
    </row>
    <row r="5178" spans="6:6">
      <c r="F5178"/>
    </row>
    <row r="5179" spans="6:6">
      <c r="F5179"/>
    </row>
    <row r="5180" spans="6:6">
      <c r="F5180"/>
    </row>
    <row r="5181" spans="6:6">
      <c r="F5181"/>
    </row>
    <row r="5182" spans="6:6">
      <c r="F5182"/>
    </row>
    <row r="5183" spans="6:6">
      <c r="F5183"/>
    </row>
    <row r="5184" spans="6:6">
      <c r="F5184"/>
    </row>
    <row r="5185" spans="6:6">
      <c r="F5185"/>
    </row>
    <row r="5186" spans="6:6">
      <c r="F5186"/>
    </row>
    <row r="5187" spans="6:6">
      <c r="F5187"/>
    </row>
    <row r="5188" spans="6:6">
      <c r="F5188"/>
    </row>
    <row r="5189" spans="6:6">
      <c r="F5189"/>
    </row>
    <row r="5190" spans="6:6">
      <c r="F5190"/>
    </row>
    <row r="5191" spans="6:6">
      <c r="F5191"/>
    </row>
    <row r="5192" spans="6:6">
      <c r="F5192"/>
    </row>
    <row r="5193" spans="6:6">
      <c r="F5193"/>
    </row>
    <row r="5194" spans="6:6">
      <c r="F5194"/>
    </row>
    <row r="5195" spans="6:6">
      <c r="F5195"/>
    </row>
    <row r="5196" spans="6:6">
      <c r="F5196"/>
    </row>
    <row r="5197" spans="6:6">
      <c r="F5197"/>
    </row>
    <row r="5198" spans="6:6">
      <c r="F5198"/>
    </row>
    <row r="5199" spans="6:6">
      <c r="F5199"/>
    </row>
    <row r="5200" spans="6:6">
      <c r="F5200"/>
    </row>
    <row r="5201" spans="6:6">
      <c r="F5201"/>
    </row>
    <row r="5202" spans="6:6">
      <c r="F5202"/>
    </row>
    <row r="5203" spans="6:6">
      <c r="F5203"/>
    </row>
    <row r="5204" spans="6:6">
      <c r="F5204"/>
    </row>
    <row r="5205" spans="6:6">
      <c r="F5205"/>
    </row>
    <row r="5206" spans="6:6">
      <c r="F5206"/>
    </row>
    <row r="5207" spans="6:6">
      <c r="F5207"/>
    </row>
    <row r="5208" spans="6:6">
      <c r="F5208"/>
    </row>
    <row r="5209" spans="6:6">
      <c r="F5209"/>
    </row>
    <row r="5210" spans="6:6">
      <c r="F5210"/>
    </row>
    <row r="5211" spans="6:6">
      <c r="F5211"/>
    </row>
    <row r="5212" spans="6:6">
      <c r="F5212"/>
    </row>
    <row r="5213" spans="6:6">
      <c r="F5213"/>
    </row>
    <row r="5214" spans="6:6">
      <c r="F5214"/>
    </row>
    <row r="5215" spans="6:6">
      <c r="F5215"/>
    </row>
    <row r="5216" spans="6:6">
      <c r="F5216"/>
    </row>
    <row r="5217" spans="6:6">
      <c r="F5217"/>
    </row>
    <row r="5218" spans="6:6">
      <c r="F5218"/>
    </row>
    <row r="5219" spans="6:6">
      <c r="F5219"/>
    </row>
    <row r="5220" spans="6:6">
      <c r="F5220"/>
    </row>
    <row r="5221" spans="6:6">
      <c r="F5221"/>
    </row>
    <row r="5222" spans="6:6">
      <c r="F5222"/>
    </row>
    <row r="5223" spans="6:6">
      <c r="F5223"/>
    </row>
    <row r="5224" spans="6:6">
      <c r="F5224"/>
    </row>
    <row r="5225" spans="6:6">
      <c r="F5225"/>
    </row>
    <row r="5226" spans="6:6">
      <c r="F5226"/>
    </row>
    <row r="5227" spans="6:6">
      <c r="F5227"/>
    </row>
    <row r="5228" spans="6:6">
      <c r="F5228"/>
    </row>
    <row r="5229" spans="6:6">
      <c r="F5229"/>
    </row>
    <row r="5230" spans="6:6">
      <c r="F5230"/>
    </row>
    <row r="5231" spans="6:6">
      <c r="F5231"/>
    </row>
    <row r="5232" spans="6:6">
      <c r="F5232"/>
    </row>
    <row r="5233" spans="6:6">
      <c r="F5233"/>
    </row>
    <row r="5234" spans="6:6">
      <c r="F5234"/>
    </row>
    <row r="5235" spans="6:6">
      <c r="F5235"/>
    </row>
    <row r="5236" spans="6:6">
      <c r="F5236"/>
    </row>
    <row r="5237" spans="6:6">
      <c r="F5237"/>
    </row>
    <row r="5238" spans="6:6">
      <c r="F5238"/>
    </row>
    <row r="5239" spans="6:6">
      <c r="F5239"/>
    </row>
    <row r="5240" spans="6:6">
      <c r="F5240"/>
    </row>
    <row r="5241" spans="6:6">
      <c r="F5241"/>
    </row>
    <row r="5242" spans="6:6">
      <c r="F5242"/>
    </row>
    <row r="5243" spans="6:6">
      <c r="F5243"/>
    </row>
    <row r="5244" spans="6:6">
      <c r="F5244"/>
    </row>
    <row r="5245" spans="6:6">
      <c r="F5245"/>
    </row>
    <row r="5246" spans="6:6">
      <c r="F5246"/>
    </row>
    <row r="5247" spans="6:6">
      <c r="F5247"/>
    </row>
    <row r="5248" spans="6:6">
      <c r="F5248"/>
    </row>
    <row r="5249" spans="6:6">
      <c r="F5249"/>
    </row>
    <row r="5250" spans="6:6">
      <c r="F5250"/>
    </row>
    <row r="5251" spans="6:6">
      <c r="F5251"/>
    </row>
    <row r="5252" spans="6:6">
      <c r="F5252"/>
    </row>
    <row r="5253" spans="6:6">
      <c r="F5253"/>
    </row>
    <row r="5254" spans="6:6">
      <c r="F5254"/>
    </row>
    <row r="5255" spans="6:6">
      <c r="F5255"/>
    </row>
    <row r="5256" spans="6:6">
      <c r="F5256"/>
    </row>
    <row r="5257" spans="6:6">
      <c r="F5257"/>
    </row>
    <row r="5258" spans="6:6">
      <c r="F5258"/>
    </row>
    <row r="5259" spans="6:6">
      <c r="F5259"/>
    </row>
    <row r="5260" spans="6:6">
      <c r="F5260"/>
    </row>
    <row r="5261" spans="6:6">
      <c r="F5261"/>
    </row>
    <row r="5262" spans="6:6">
      <c r="F5262"/>
    </row>
    <row r="5263" spans="6:6">
      <c r="F5263"/>
    </row>
    <row r="5264" spans="6:6">
      <c r="F5264"/>
    </row>
    <row r="5265" spans="6:6">
      <c r="F5265"/>
    </row>
    <row r="5266" spans="6:6">
      <c r="F5266"/>
    </row>
    <row r="5267" spans="6:6">
      <c r="F5267"/>
    </row>
    <row r="5268" spans="6:6">
      <c r="F5268"/>
    </row>
    <row r="5269" spans="6:6">
      <c r="F5269"/>
    </row>
    <row r="5270" spans="6:6">
      <c r="F5270"/>
    </row>
    <row r="5271" spans="6:6">
      <c r="F5271"/>
    </row>
    <row r="5272" spans="6:6">
      <c r="F5272"/>
    </row>
    <row r="5273" spans="6:6">
      <c r="F5273"/>
    </row>
    <row r="5274" spans="6:6">
      <c r="F5274"/>
    </row>
    <row r="5275" spans="6:6">
      <c r="F5275"/>
    </row>
    <row r="5276" spans="6:6">
      <c r="F5276"/>
    </row>
    <row r="5277" spans="6:6">
      <c r="F5277"/>
    </row>
    <row r="5278" spans="6:6">
      <c r="F5278"/>
    </row>
    <row r="5279" spans="6:6">
      <c r="F5279"/>
    </row>
    <row r="5280" spans="6:6">
      <c r="F5280"/>
    </row>
    <row r="5281" spans="6:6">
      <c r="F5281"/>
    </row>
    <row r="5282" spans="6:6">
      <c r="F5282"/>
    </row>
    <row r="5283" spans="6:6">
      <c r="F5283"/>
    </row>
    <row r="5284" spans="6:6">
      <c r="F5284"/>
    </row>
    <row r="5285" spans="6:6">
      <c r="F5285"/>
    </row>
    <row r="5286" spans="6:6">
      <c r="F5286"/>
    </row>
    <row r="5287" spans="6:6">
      <c r="F5287"/>
    </row>
    <row r="5288" spans="6:6">
      <c r="F5288"/>
    </row>
    <row r="5289" spans="6:6">
      <c r="F5289"/>
    </row>
    <row r="5290" spans="6:6">
      <c r="F5290"/>
    </row>
    <row r="5291" spans="6:6">
      <c r="F5291"/>
    </row>
    <row r="5292" spans="6:6">
      <c r="F5292"/>
    </row>
    <row r="5293" spans="6:6">
      <c r="F5293"/>
    </row>
    <row r="5294" spans="6:6">
      <c r="F5294"/>
    </row>
    <row r="5295" spans="6:6">
      <c r="F5295"/>
    </row>
    <row r="5296" spans="6:6">
      <c r="F5296"/>
    </row>
    <row r="5297" spans="6:6">
      <c r="F5297"/>
    </row>
    <row r="5298" spans="6:6">
      <c r="F5298"/>
    </row>
    <row r="5299" spans="6:6">
      <c r="F5299"/>
    </row>
    <row r="5300" spans="6:6">
      <c r="F5300"/>
    </row>
    <row r="5301" spans="6:6">
      <c r="F5301"/>
    </row>
    <row r="5302" spans="6:6">
      <c r="F5302"/>
    </row>
    <row r="5303" spans="6:6">
      <c r="F5303"/>
    </row>
    <row r="5304" spans="6:6">
      <c r="F5304"/>
    </row>
    <row r="5305" spans="6:6">
      <c r="F5305"/>
    </row>
    <row r="5306" spans="6:6">
      <c r="F5306"/>
    </row>
    <row r="5307" spans="6:6">
      <c r="F5307"/>
    </row>
    <row r="5308" spans="6:6">
      <c r="F5308"/>
    </row>
    <row r="5309" spans="6:6">
      <c r="F5309"/>
    </row>
    <row r="5310" spans="6:6">
      <c r="F5310"/>
    </row>
    <row r="5311" spans="6:6">
      <c r="F5311"/>
    </row>
    <row r="5312" spans="6:6">
      <c r="F5312"/>
    </row>
    <row r="5313" spans="6:6">
      <c r="F5313"/>
    </row>
    <row r="5314" spans="6:6">
      <c r="F5314"/>
    </row>
    <row r="5315" spans="6:6">
      <c r="F5315"/>
    </row>
    <row r="5316" spans="6:6">
      <c r="F5316"/>
    </row>
    <row r="5317" spans="6:6">
      <c r="F5317"/>
    </row>
    <row r="5318" spans="6:6">
      <c r="F5318"/>
    </row>
    <row r="5319" spans="6:6">
      <c r="F5319"/>
    </row>
    <row r="5320" spans="6:6">
      <c r="F5320"/>
    </row>
    <row r="5321" spans="6:6">
      <c r="F5321"/>
    </row>
    <row r="5322" spans="6:6">
      <c r="F5322"/>
    </row>
    <row r="5323" spans="6:6">
      <c r="F5323"/>
    </row>
    <row r="5324" spans="6:6">
      <c r="F5324"/>
    </row>
    <row r="5325" spans="6:6">
      <c r="F5325"/>
    </row>
    <row r="5326" spans="6:6">
      <c r="F5326"/>
    </row>
    <row r="5327" spans="6:6">
      <c r="F5327"/>
    </row>
    <row r="5328" spans="6:6">
      <c r="F5328"/>
    </row>
    <row r="5329" spans="6:6">
      <c r="F5329"/>
    </row>
    <row r="5330" spans="6:6">
      <c r="F5330"/>
    </row>
    <row r="5331" spans="6:6">
      <c r="F5331"/>
    </row>
    <row r="5332" spans="6:6">
      <c r="F5332"/>
    </row>
    <row r="5333" spans="6:6">
      <c r="F5333"/>
    </row>
    <row r="5334" spans="6:6">
      <c r="F5334"/>
    </row>
    <row r="5335" spans="6:6">
      <c r="F5335"/>
    </row>
    <row r="5336" spans="6:6">
      <c r="F5336"/>
    </row>
    <row r="5337" spans="6:6">
      <c r="F5337"/>
    </row>
    <row r="5338" spans="6:6">
      <c r="F5338"/>
    </row>
    <row r="5339" spans="6:6">
      <c r="F5339"/>
    </row>
    <row r="5340" spans="6:6">
      <c r="F5340"/>
    </row>
    <row r="5341" spans="6:6">
      <c r="F5341"/>
    </row>
    <row r="5342" spans="6:6">
      <c r="F5342"/>
    </row>
    <row r="5343" spans="6:6">
      <c r="F5343"/>
    </row>
    <row r="5344" spans="6:6">
      <c r="F5344"/>
    </row>
    <row r="5345" spans="6:6">
      <c r="F5345"/>
    </row>
    <row r="5346" spans="6:6">
      <c r="F5346"/>
    </row>
    <row r="5347" spans="6:6">
      <c r="F5347"/>
    </row>
    <row r="5348" spans="6:6">
      <c r="F5348"/>
    </row>
    <row r="5349" spans="6:6">
      <c r="F5349"/>
    </row>
    <row r="5350" spans="6:6">
      <c r="F5350"/>
    </row>
    <row r="5351" spans="6:6">
      <c r="F5351"/>
    </row>
    <row r="5352" spans="6:6">
      <c r="F5352"/>
    </row>
    <row r="5353" spans="6:6">
      <c r="F5353"/>
    </row>
    <row r="5354" spans="6:6">
      <c r="F5354"/>
    </row>
    <row r="5355" spans="6:6">
      <c r="F5355"/>
    </row>
    <row r="5356" spans="6:6">
      <c r="F5356"/>
    </row>
    <row r="5357" spans="6:6">
      <c r="F5357"/>
    </row>
    <row r="5358" spans="6:6">
      <c r="F5358"/>
    </row>
    <row r="5359" spans="6:6">
      <c r="F5359"/>
    </row>
    <row r="5360" spans="6:6">
      <c r="F5360"/>
    </row>
    <row r="5361" spans="6:6">
      <c r="F5361"/>
    </row>
    <row r="5362" spans="6:6">
      <c r="F5362"/>
    </row>
    <row r="5363" spans="6:6">
      <c r="F5363"/>
    </row>
    <row r="5364" spans="6:6">
      <c r="F5364"/>
    </row>
    <row r="5365" spans="6:6">
      <c r="F5365"/>
    </row>
    <row r="5366" spans="6:6">
      <c r="F5366"/>
    </row>
    <row r="5367" spans="6:6">
      <c r="F5367"/>
    </row>
    <row r="5368" spans="6:6">
      <c r="F5368"/>
    </row>
    <row r="5369" spans="6:6">
      <c r="F5369"/>
    </row>
    <row r="5370" spans="6:6">
      <c r="F5370"/>
    </row>
    <row r="5371" spans="6:6">
      <c r="F5371"/>
    </row>
    <row r="5372" spans="6:6">
      <c r="F5372"/>
    </row>
    <row r="5373" spans="6:6">
      <c r="F5373"/>
    </row>
    <row r="5374" spans="6:6">
      <c r="F5374"/>
    </row>
    <row r="5375" spans="6:6">
      <c r="F5375"/>
    </row>
    <row r="5376" spans="6:6">
      <c r="F5376"/>
    </row>
    <row r="5377" spans="6:6">
      <c r="F5377"/>
    </row>
    <row r="5378" spans="6:6">
      <c r="F5378"/>
    </row>
    <row r="5379" spans="6:6">
      <c r="F5379"/>
    </row>
    <row r="5380" spans="6:6">
      <c r="F5380"/>
    </row>
    <row r="5381" spans="6:6">
      <c r="F5381"/>
    </row>
    <row r="5382" spans="6:6">
      <c r="F5382"/>
    </row>
    <row r="5383" spans="6:6">
      <c r="F5383"/>
    </row>
    <row r="5384" spans="6:6">
      <c r="F5384"/>
    </row>
    <row r="5385" spans="6:6">
      <c r="F5385"/>
    </row>
    <row r="5386" spans="6:6">
      <c r="F5386"/>
    </row>
    <row r="5387" spans="6:6">
      <c r="F5387"/>
    </row>
    <row r="5388" spans="6:6">
      <c r="F5388"/>
    </row>
    <row r="5389" spans="6:6">
      <c r="F5389"/>
    </row>
    <row r="5390" spans="6:6">
      <c r="F5390"/>
    </row>
    <row r="5391" spans="6:6">
      <c r="F5391"/>
    </row>
    <row r="5392" spans="6:6">
      <c r="F5392"/>
    </row>
    <row r="5393" spans="6:6">
      <c r="F5393"/>
    </row>
    <row r="5394" spans="6:6">
      <c r="F5394"/>
    </row>
    <row r="5395" spans="6:6">
      <c r="F5395"/>
    </row>
    <row r="5396" spans="6:6">
      <c r="F5396"/>
    </row>
    <row r="5397" spans="6:6">
      <c r="F5397"/>
    </row>
    <row r="5398" spans="6:6">
      <c r="F5398"/>
    </row>
    <row r="5399" spans="6:6">
      <c r="F5399"/>
    </row>
    <row r="5400" spans="6:6">
      <c r="F5400"/>
    </row>
    <row r="5401" spans="6:6">
      <c r="F5401"/>
    </row>
    <row r="5402" spans="6:6">
      <c r="F5402"/>
    </row>
    <row r="5403" spans="6:6">
      <c r="F5403"/>
    </row>
    <row r="5404" spans="6:6">
      <c r="F5404"/>
    </row>
    <row r="5405" spans="6:6">
      <c r="F5405"/>
    </row>
    <row r="5406" spans="6:6">
      <c r="F5406"/>
    </row>
    <row r="5407" spans="6:6">
      <c r="F5407"/>
    </row>
    <row r="5408" spans="6:6">
      <c r="F5408"/>
    </row>
    <row r="5409" spans="6:6">
      <c r="F5409"/>
    </row>
    <row r="5410" spans="6:6">
      <c r="F5410"/>
    </row>
    <row r="5411" spans="6:6">
      <c r="F5411"/>
    </row>
    <row r="5412" spans="6:6">
      <c r="F5412"/>
    </row>
    <row r="5413" spans="6:6">
      <c r="F5413"/>
    </row>
    <row r="5414" spans="6:6">
      <c r="F5414"/>
    </row>
    <row r="5415" spans="6:6">
      <c r="F5415"/>
    </row>
    <row r="5416" spans="6:6">
      <c r="F5416"/>
    </row>
    <row r="5417" spans="6:6">
      <c r="F5417"/>
    </row>
    <row r="5418" spans="6:6">
      <c r="F5418"/>
    </row>
    <row r="5419" spans="6:6">
      <c r="F5419"/>
    </row>
    <row r="5420" spans="6:6">
      <c r="F5420"/>
    </row>
    <row r="5421" spans="6:6">
      <c r="F5421"/>
    </row>
    <row r="5422" spans="6:6">
      <c r="F5422"/>
    </row>
    <row r="5423" spans="6:6">
      <c r="F5423"/>
    </row>
    <row r="5424" spans="6:6">
      <c r="F5424"/>
    </row>
    <row r="5425" spans="6:6">
      <c r="F5425"/>
    </row>
    <row r="5426" spans="6:6">
      <c r="F5426"/>
    </row>
    <row r="5427" spans="6:6">
      <c r="F5427"/>
    </row>
    <row r="5428" spans="6:6">
      <c r="F5428"/>
    </row>
    <row r="5429" spans="6:6">
      <c r="F5429"/>
    </row>
    <row r="5430" spans="6:6">
      <c r="F5430"/>
    </row>
    <row r="5431" spans="6:6">
      <c r="F5431"/>
    </row>
    <row r="5432" spans="6:6">
      <c r="F5432"/>
    </row>
    <row r="5433" spans="6:6">
      <c r="F5433"/>
    </row>
    <row r="5434" spans="6:6">
      <c r="F5434"/>
    </row>
    <row r="5435" spans="6:6">
      <c r="F5435"/>
    </row>
    <row r="5436" spans="6:6">
      <c r="F5436"/>
    </row>
    <row r="5437" spans="6:6">
      <c r="F5437"/>
    </row>
    <row r="5438" spans="6:6">
      <c r="F5438"/>
    </row>
    <row r="5439" spans="6:6">
      <c r="F5439"/>
    </row>
    <row r="5440" spans="6:6">
      <c r="F5440"/>
    </row>
    <row r="5441" spans="6:6">
      <c r="F5441"/>
    </row>
    <row r="5442" spans="6:6">
      <c r="F5442"/>
    </row>
    <row r="5443" spans="6:6">
      <c r="F5443"/>
    </row>
    <row r="5444" spans="6:6">
      <c r="F5444"/>
    </row>
    <row r="5445" spans="6:6">
      <c r="F5445"/>
    </row>
    <row r="5446" spans="6:6">
      <c r="F5446"/>
    </row>
    <row r="5447" spans="6:6">
      <c r="F5447"/>
    </row>
    <row r="5448" spans="6:6">
      <c r="F5448"/>
    </row>
    <row r="5449" spans="6:6">
      <c r="F5449"/>
    </row>
    <row r="5450" spans="6:6">
      <c r="F5450"/>
    </row>
    <row r="5451" spans="6:6">
      <c r="F5451"/>
    </row>
    <row r="5452" spans="6:6">
      <c r="F5452"/>
    </row>
    <row r="5453" spans="6:6">
      <c r="F5453"/>
    </row>
    <row r="5454" spans="6:6">
      <c r="F5454"/>
    </row>
    <row r="5455" spans="6:6">
      <c r="F5455"/>
    </row>
    <row r="5456" spans="6:6">
      <c r="F5456"/>
    </row>
    <row r="5457" spans="6:6">
      <c r="F5457"/>
    </row>
    <row r="5458" spans="6:6">
      <c r="F5458"/>
    </row>
    <row r="5459" spans="6:6">
      <c r="F5459"/>
    </row>
    <row r="5460" spans="6:6">
      <c r="F5460"/>
    </row>
    <row r="5461" spans="6:6">
      <c r="F5461"/>
    </row>
    <row r="5462" spans="6:6">
      <c r="F5462"/>
    </row>
    <row r="5463" spans="6:6">
      <c r="F5463"/>
    </row>
    <row r="5464" spans="6:6">
      <c r="F5464"/>
    </row>
    <row r="5465" spans="6:6">
      <c r="F5465"/>
    </row>
    <row r="5466" spans="6:6">
      <c r="F5466"/>
    </row>
    <row r="5467" spans="6:6">
      <c r="F5467"/>
    </row>
    <row r="5468" spans="6:6">
      <c r="F5468"/>
    </row>
    <row r="5469" spans="6:6">
      <c r="F5469"/>
    </row>
    <row r="5470" spans="6:6">
      <c r="F5470"/>
    </row>
    <row r="5471" spans="6:6">
      <c r="F5471"/>
    </row>
    <row r="5472" spans="6:6">
      <c r="F5472"/>
    </row>
    <row r="5473" spans="6:6">
      <c r="F5473"/>
    </row>
    <row r="5474" spans="6:6">
      <c r="F5474"/>
    </row>
    <row r="5475" spans="6:6">
      <c r="F5475"/>
    </row>
    <row r="5476" spans="6:6">
      <c r="F5476"/>
    </row>
    <row r="5477" spans="6:6">
      <c r="F5477"/>
    </row>
    <row r="5478" spans="6:6">
      <c r="F5478"/>
    </row>
    <row r="5479" spans="6:6">
      <c r="F5479"/>
    </row>
    <row r="5480" spans="6:6">
      <c r="F5480"/>
    </row>
    <row r="5481" spans="6:6">
      <c r="F5481"/>
    </row>
    <row r="5482" spans="6:6">
      <c r="F5482"/>
    </row>
    <row r="5483" spans="6:6">
      <c r="F5483"/>
    </row>
    <row r="5484" spans="6:6">
      <c r="F5484"/>
    </row>
    <row r="5485" spans="6:6">
      <c r="F5485"/>
    </row>
    <row r="5486" spans="6:6">
      <c r="F5486"/>
    </row>
    <row r="5487" spans="6:6">
      <c r="F5487"/>
    </row>
    <row r="5488" spans="6:6">
      <c r="F5488"/>
    </row>
    <row r="5489" spans="6:6">
      <c r="F5489"/>
    </row>
    <row r="5490" spans="6:6">
      <c r="F5490"/>
    </row>
    <row r="5491" spans="6:6">
      <c r="F5491"/>
    </row>
    <row r="5492" spans="6:6">
      <c r="F5492"/>
    </row>
    <row r="5493" spans="6:6">
      <c r="F5493"/>
    </row>
    <row r="5494" spans="6:6">
      <c r="F5494"/>
    </row>
    <row r="5495" spans="6:6">
      <c r="F5495"/>
    </row>
    <row r="5496" spans="6:6">
      <c r="F5496"/>
    </row>
    <row r="5497" spans="6:6">
      <c r="F5497"/>
    </row>
    <row r="5498" spans="6:6">
      <c r="F5498"/>
    </row>
    <row r="5499" spans="6:6">
      <c r="F5499"/>
    </row>
    <row r="5500" spans="6:6">
      <c r="F5500"/>
    </row>
    <row r="5501" spans="6:6">
      <c r="F5501"/>
    </row>
    <row r="5502" spans="6:6">
      <c r="F5502"/>
    </row>
    <row r="5503" spans="6:6">
      <c r="F5503"/>
    </row>
    <row r="5504" spans="6:6">
      <c r="F5504"/>
    </row>
    <row r="5505" spans="6:6">
      <c r="F5505"/>
    </row>
    <row r="5506" spans="6:6">
      <c r="F5506"/>
    </row>
    <row r="5507" spans="6:6">
      <c r="F5507"/>
    </row>
    <row r="5508" spans="6:6">
      <c r="F5508"/>
    </row>
    <row r="5509" spans="6:6">
      <c r="F5509"/>
    </row>
    <row r="5510" spans="6:6">
      <c r="F5510"/>
    </row>
    <row r="5511" spans="6:6">
      <c r="F5511"/>
    </row>
    <row r="5512" spans="6:6">
      <c r="F5512"/>
    </row>
    <row r="5513" spans="6:6">
      <c r="F5513"/>
    </row>
    <row r="5514" spans="6:6">
      <c r="F5514"/>
    </row>
    <row r="5515" spans="6:6">
      <c r="F5515"/>
    </row>
    <row r="5516" spans="6:6">
      <c r="F5516"/>
    </row>
    <row r="5517" spans="6:6">
      <c r="F5517"/>
    </row>
    <row r="5518" spans="6:6">
      <c r="F5518"/>
    </row>
    <row r="5519" spans="6:6">
      <c r="F5519"/>
    </row>
    <row r="5520" spans="6:6">
      <c r="F5520"/>
    </row>
    <row r="5521" spans="6:6">
      <c r="F5521"/>
    </row>
    <row r="5522" spans="6:6">
      <c r="F5522"/>
    </row>
    <row r="5523" spans="6:6">
      <c r="F5523"/>
    </row>
    <row r="5524" spans="6:6">
      <c r="F5524"/>
    </row>
    <row r="5525" spans="6:6">
      <c r="F5525"/>
    </row>
    <row r="5526" spans="6:6">
      <c r="F5526"/>
    </row>
    <row r="5527" spans="6:6">
      <c r="F5527"/>
    </row>
    <row r="5528" spans="6:6">
      <c r="F5528"/>
    </row>
    <row r="5529" spans="6:6">
      <c r="F5529"/>
    </row>
    <row r="5530" spans="6:6">
      <c r="F5530"/>
    </row>
    <row r="5531" spans="6:6">
      <c r="F5531"/>
    </row>
    <row r="5532" spans="6:6">
      <c r="F5532"/>
    </row>
    <row r="5533" spans="6:6">
      <c r="F5533"/>
    </row>
    <row r="5534" spans="6:6">
      <c r="F5534"/>
    </row>
    <row r="5535" spans="6:6">
      <c r="F5535"/>
    </row>
    <row r="5536" spans="6:6">
      <c r="F5536"/>
    </row>
    <row r="5537" spans="6:6">
      <c r="F5537"/>
    </row>
    <row r="5538" spans="6:6">
      <c r="F5538"/>
    </row>
    <row r="5539" spans="6:6">
      <c r="F5539"/>
    </row>
    <row r="5540" spans="6:6">
      <c r="F5540"/>
    </row>
    <row r="5541" spans="6:6">
      <c r="F5541"/>
    </row>
    <row r="5542" spans="6:6">
      <c r="F5542"/>
    </row>
    <row r="5543" spans="6:6">
      <c r="F5543"/>
    </row>
    <row r="5544" spans="6:6">
      <c r="F5544"/>
    </row>
    <row r="5545" spans="6:6">
      <c r="F5545"/>
    </row>
    <row r="5546" spans="6:6">
      <c r="F5546"/>
    </row>
    <row r="5547" spans="6:6">
      <c r="F5547"/>
    </row>
    <row r="5548" spans="6:6">
      <c r="F5548"/>
    </row>
    <row r="5549" spans="6:6">
      <c r="F5549"/>
    </row>
    <row r="5550" spans="6:6">
      <c r="F5550"/>
    </row>
    <row r="5551" spans="6:6">
      <c r="F5551"/>
    </row>
    <row r="5552" spans="6:6">
      <c r="F5552"/>
    </row>
    <row r="5553" spans="6:6">
      <c r="F5553"/>
    </row>
    <row r="5554" spans="6:6">
      <c r="F5554"/>
    </row>
    <row r="5555" spans="6:6">
      <c r="F5555"/>
    </row>
    <row r="5556" spans="6:6">
      <c r="F5556"/>
    </row>
    <row r="5557" spans="6:6">
      <c r="F5557"/>
    </row>
    <row r="5558" spans="6:6">
      <c r="F5558"/>
    </row>
    <row r="5559" spans="6:6">
      <c r="F5559"/>
    </row>
    <row r="5560" spans="6:6">
      <c r="F5560"/>
    </row>
    <row r="5561" spans="6:6">
      <c r="F5561"/>
    </row>
    <row r="5562" spans="6:6">
      <c r="F5562"/>
    </row>
    <row r="5563" spans="6:6">
      <c r="F5563"/>
    </row>
    <row r="5564" spans="6:6">
      <c r="F5564"/>
    </row>
    <row r="5565" spans="6:6">
      <c r="F5565"/>
    </row>
    <row r="5566" spans="6:6">
      <c r="F5566"/>
    </row>
    <row r="5567" spans="6:6">
      <c r="F5567"/>
    </row>
    <row r="5568" spans="6:6">
      <c r="F5568"/>
    </row>
    <row r="5569" spans="6:6">
      <c r="F5569"/>
    </row>
    <row r="5570" spans="6:6">
      <c r="F5570"/>
    </row>
    <row r="5571" spans="6:6">
      <c r="F5571"/>
    </row>
    <row r="5572" spans="6:6">
      <c r="F5572"/>
    </row>
    <row r="5573" spans="6:6">
      <c r="F5573"/>
    </row>
    <row r="5574" spans="6:6">
      <c r="F5574"/>
    </row>
    <row r="5575" spans="6:6">
      <c r="F5575"/>
    </row>
    <row r="5576" spans="6:6">
      <c r="F5576"/>
    </row>
    <row r="5577" spans="6:6">
      <c r="F5577"/>
    </row>
    <row r="5578" spans="6:6">
      <c r="F5578"/>
    </row>
    <row r="5579" spans="6:6">
      <c r="F5579"/>
    </row>
    <row r="5580" spans="6:6">
      <c r="F5580"/>
    </row>
    <row r="5581" spans="6:6">
      <c r="F5581"/>
    </row>
    <row r="5582" spans="6:6">
      <c r="F5582"/>
    </row>
    <row r="5583" spans="6:6">
      <c r="F5583"/>
    </row>
    <row r="5584" spans="6:6">
      <c r="F5584"/>
    </row>
    <row r="5585" spans="6:6">
      <c r="F5585"/>
    </row>
    <row r="5586" spans="6:6">
      <c r="F5586"/>
    </row>
    <row r="5587" spans="6:6">
      <c r="F5587"/>
    </row>
    <row r="5588" spans="6:6">
      <c r="F5588"/>
    </row>
    <row r="5589" spans="6:6">
      <c r="F5589"/>
    </row>
    <row r="5590" spans="6:6">
      <c r="F5590"/>
    </row>
    <row r="5591" spans="6:6">
      <c r="F5591"/>
    </row>
    <row r="5592" spans="6:6">
      <c r="F5592"/>
    </row>
    <row r="5593" spans="6:6">
      <c r="F5593"/>
    </row>
    <row r="5594" spans="6:6">
      <c r="F5594"/>
    </row>
    <row r="5595" spans="6:6">
      <c r="F5595"/>
    </row>
    <row r="5596" spans="6:6">
      <c r="F5596"/>
    </row>
    <row r="5597" spans="6:6">
      <c r="F5597"/>
    </row>
    <row r="5598" spans="6:6">
      <c r="F5598"/>
    </row>
    <row r="5599" spans="6:6">
      <c r="F5599"/>
    </row>
    <row r="5600" spans="6:6">
      <c r="F5600"/>
    </row>
    <row r="5601" spans="6:6">
      <c r="F5601"/>
    </row>
    <row r="5602" spans="6:6">
      <c r="F5602"/>
    </row>
    <row r="5603" spans="6:6">
      <c r="F5603"/>
    </row>
    <row r="5604" spans="6:6">
      <c r="F5604"/>
    </row>
    <row r="5605" spans="6:6">
      <c r="F5605"/>
    </row>
    <row r="5606" spans="6:6">
      <c r="F5606"/>
    </row>
    <row r="5607" spans="6:6">
      <c r="F5607"/>
    </row>
    <row r="5608" spans="6:6">
      <c r="F5608"/>
    </row>
    <row r="5609" spans="6:6">
      <c r="F5609"/>
    </row>
    <row r="5610" spans="6:6">
      <c r="F5610"/>
    </row>
    <row r="5611" spans="6:6">
      <c r="F5611"/>
    </row>
    <row r="5612" spans="6:6">
      <c r="F5612"/>
    </row>
    <row r="5613" spans="6:6">
      <c r="F5613"/>
    </row>
    <row r="5614" spans="6:6">
      <c r="F5614"/>
    </row>
    <row r="5615" spans="6:6">
      <c r="F5615"/>
    </row>
    <row r="5616" spans="6:6">
      <c r="F5616"/>
    </row>
    <row r="5617" spans="6:6">
      <c r="F5617"/>
    </row>
    <row r="5618" spans="6:6">
      <c r="F5618"/>
    </row>
    <row r="5619" spans="6:6">
      <c r="F5619"/>
    </row>
    <row r="5620" spans="6:6">
      <c r="F5620"/>
    </row>
    <row r="5621" spans="6:6">
      <c r="F5621"/>
    </row>
    <row r="5622" spans="6:6">
      <c r="F5622"/>
    </row>
    <row r="5623" spans="6:6">
      <c r="F5623"/>
    </row>
    <row r="5624" spans="6:6">
      <c r="F5624"/>
    </row>
    <row r="5625" spans="6:6">
      <c r="F5625"/>
    </row>
    <row r="5626" spans="6:6">
      <c r="F5626"/>
    </row>
    <row r="5627" spans="6:6">
      <c r="F5627"/>
    </row>
    <row r="5628" spans="6:6">
      <c r="F5628"/>
    </row>
    <row r="5629" spans="6:6">
      <c r="F5629"/>
    </row>
    <row r="5630" spans="6:6">
      <c r="F5630"/>
    </row>
    <row r="5631" spans="6:6">
      <c r="F5631"/>
    </row>
    <row r="5632" spans="6:6">
      <c r="F5632"/>
    </row>
    <row r="5633" spans="6:6">
      <c r="F5633"/>
    </row>
    <row r="5634" spans="6:6">
      <c r="F5634"/>
    </row>
    <row r="5635" spans="6:6">
      <c r="F5635"/>
    </row>
    <row r="5636" spans="6:6">
      <c r="F5636"/>
    </row>
    <row r="5637" spans="6:6">
      <c r="F5637"/>
    </row>
    <row r="5638" spans="6:6">
      <c r="F5638"/>
    </row>
    <row r="5639" spans="6:6">
      <c r="F5639"/>
    </row>
    <row r="5640" spans="6:6">
      <c r="F5640"/>
    </row>
    <row r="5641" spans="6:6">
      <c r="F5641"/>
    </row>
    <row r="5642" spans="6:6">
      <c r="F5642"/>
    </row>
    <row r="5643" spans="6:6">
      <c r="F5643"/>
    </row>
    <row r="5644" spans="6:6">
      <c r="F5644"/>
    </row>
    <row r="5645" spans="6:6">
      <c r="F5645"/>
    </row>
    <row r="5646" spans="6:6">
      <c r="F5646"/>
    </row>
    <row r="5647" spans="6:6">
      <c r="F5647"/>
    </row>
    <row r="5648" spans="6:6">
      <c r="F5648"/>
    </row>
    <row r="5649" spans="6:6">
      <c r="F5649"/>
    </row>
    <row r="5650" spans="6:6">
      <c r="F5650"/>
    </row>
    <row r="5651" spans="6:6">
      <c r="F5651"/>
    </row>
    <row r="5652" spans="6:6">
      <c r="F5652"/>
    </row>
    <row r="5653" spans="6:6">
      <c r="F5653"/>
    </row>
    <row r="5654" spans="6:6">
      <c r="F5654"/>
    </row>
    <row r="5655" spans="6:6">
      <c r="F5655"/>
    </row>
    <row r="5656" spans="6:6">
      <c r="F5656"/>
    </row>
    <row r="5657" spans="6:6">
      <c r="F5657"/>
    </row>
    <row r="5658" spans="6:6">
      <c r="F5658"/>
    </row>
    <row r="5659" spans="6:6">
      <c r="F5659"/>
    </row>
    <row r="5660" spans="6:6">
      <c r="F5660"/>
    </row>
    <row r="5661" spans="6:6">
      <c r="F5661"/>
    </row>
    <row r="5662" spans="6:6">
      <c r="F5662"/>
    </row>
    <row r="5663" spans="6:6">
      <c r="F5663"/>
    </row>
    <row r="5664" spans="6:6">
      <c r="F5664"/>
    </row>
    <row r="5665" spans="6:6">
      <c r="F5665"/>
    </row>
    <row r="5666" spans="6:6">
      <c r="F5666"/>
    </row>
    <row r="5667" spans="6:6">
      <c r="F5667"/>
    </row>
    <row r="5668" spans="6:6">
      <c r="F5668"/>
    </row>
    <row r="5669" spans="6:6">
      <c r="F5669"/>
    </row>
    <row r="5670" spans="6:6">
      <c r="F5670"/>
    </row>
    <row r="5671" spans="6:6">
      <c r="F5671"/>
    </row>
    <row r="5672" spans="6:6">
      <c r="F5672"/>
    </row>
    <row r="5673" spans="6:6">
      <c r="F5673"/>
    </row>
    <row r="5674" spans="6:6">
      <c r="F5674"/>
    </row>
    <row r="5675" spans="6:6">
      <c r="F5675"/>
    </row>
    <row r="5676" spans="6:6">
      <c r="F5676"/>
    </row>
    <row r="5677" spans="6:6">
      <c r="F5677"/>
    </row>
    <row r="5678" spans="6:6">
      <c r="F5678"/>
    </row>
    <row r="5679" spans="6:6">
      <c r="F5679"/>
    </row>
    <row r="5680" spans="6:6">
      <c r="F5680"/>
    </row>
    <row r="5681" spans="6:6">
      <c r="F5681"/>
    </row>
    <row r="5682" spans="6:6">
      <c r="F5682"/>
    </row>
    <row r="5683" spans="6:6">
      <c r="F5683"/>
    </row>
    <row r="5684" spans="6:6">
      <c r="F5684"/>
    </row>
    <row r="5685" spans="6:6">
      <c r="F5685"/>
    </row>
    <row r="5686" spans="6:6">
      <c r="F5686"/>
    </row>
    <row r="5687" spans="6:6">
      <c r="F5687"/>
    </row>
    <row r="5688" spans="6:6">
      <c r="F5688"/>
    </row>
    <row r="5689" spans="6:6">
      <c r="F5689"/>
    </row>
    <row r="5690" spans="6:6">
      <c r="F5690"/>
    </row>
    <row r="5691" spans="6:6">
      <c r="F5691"/>
    </row>
    <row r="5692" spans="6:6">
      <c r="F5692"/>
    </row>
    <row r="5693" spans="6:6">
      <c r="F5693"/>
    </row>
    <row r="5694" spans="6:6">
      <c r="F5694"/>
    </row>
  </sheetData>
  <autoFilter ref="A11:V304" xr:uid="{00000000-0009-0000-0000-000026000000}"/>
  <dataValidations count="1">
    <dataValidation type="textLength" errorStyle="information" allowBlank="1" showInputMessage="1" showErrorMessage="1" error="XLBVal:8=_x000d__x000a_XLBRowCount:3=288_x000d__x000a_XLBColCount:3=22_x000d__x000a_Style:2=2_x000d__x000a_" sqref="A10" xr:uid="{00000000-0002-0000-2600-000000000000}">
      <formula1>0</formula1>
      <formula2>300</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dimension ref="A1:W5699"/>
  <sheetViews>
    <sheetView topLeftCell="A417" zoomScaleNormal="100" workbookViewId="0">
      <selection activeCell="A441" sqref="A441:IV441"/>
    </sheetView>
  </sheetViews>
  <sheetFormatPr baseColWidth="10" defaultColWidth="8.81640625" defaultRowHeight="12.5" outlineLevelRow="1"/>
  <cols>
    <col min="1" max="1" width="16.81640625" bestFit="1" customWidth="1"/>
    <col min="2" max="2" width="18.1796875" bestFit="1" customWidth="1"/>
    <col min="3" max="3" width="17" bestFit="1" customWidth="1"/>
    <col min="4" max="4" width="34.453125" bestFit="1" customWidth="1"/>
    <col min="5" max="5" width="53" bestFit="1" customWidth="1"/>
    <col min="6" max="6" width="11.1796875" style="820" bestFit="1" customWidth="1"/>
    <col min="7" max="7" width="19.26953125" bestFit="1" customWidth="1"/>
    <col min="8" max="8" width="20" bestFit="1" customWidth="1"/>
    <col min="9" max="9" width="14.7265625" bestFit="1" customWidth="1"/>
    <col min="10" max="10" width="21.453125" bestFit="1" customWidth="1"/>
    <col min="11" max="11" width="14" bestFit="1" customWidth="1"/>
    <col min="12" max="12" width="14" customWidth="1"/>
    <col min="13" max="13" width="19.7265625" bestFit="1" customWidth="1"/>
    <col min="14" max="14" width="19.54296875" bestFit="1" customWidth="1"/>
    <col min="15" max="15" width="13.81640625" bestFit="1" customWidth="1"/>
    <col min="16" max="16" width="13.453125" bestFit="1" customWidth="1"/>
    <col min="17" max="17" width="10.1796875" bestFit="1" customWidth="1"/>
    <col min="18" max="18" width="12.81640625" bestFit="1" customWidth="1"/>
    <col min="19" max="19" width="18.26953125" bestFit="1" customWidth="1"/>
    <col min="20" max="20" width="6.26953125" bestFit="1" customWidth="1"/>
    <col min="21" max="21" width="2.26953125" bestFit="1" customWidth="1"/>
    <col min="22" max="22" width="7.453125" bestFit="1" customWidth="1"/>
    <col min="23" max="23" width="4" bestFit="1" customWidth="1"/>
    <col min="24" max="24" width="35.453125" customWidth="1"/>
  </cols>
  <sheetData>
    <row r="1" spans="1:23" ht="13" thickBot="1">
      <c r="A1" s="817"/>
      <c r="B1" s="818"/>
      <c r="C1" s="818"/>
      <c r="D1" s="819"/>
    </row>
    <row r="2" spans="1:23" ht="15" thickBot="1">
      <c r="A2" s="821"/>
      <c r="B2" s="822" t="s">
        <v>617</v>
      </c>
      <c r="C2" s="823" t="s">
        <v>618</v>
      </c>
      <c r="D2" s="824"/>
    </row>
    <row r="3" spans="1:23" ht="15" thickBot="1">
      <c r="A3" s="821"/>
      <c r="B3" s="822" t="s">
        <v>619</v>
      </c>
      <c r="C3" s="823" t="s">
        <v>4236</v>
      </c>
      <c r="D3" s="824"/>
    </row>
    <row r="4" spans="1:23" ht="15" thickBot="1">
      <c r="A4" s="821"/>
      <c r="B4" s="822" t="s">
        <v>621</v>
      </c>
      <c r="C4" s="823" t="s">
        <v>4237</v>
      </c>
      <c r="D4" s="824"/>
    </row>
    <row r="5" spans="1:23" ht="15" thickBot="1">
      <c r="A5" s="821"/>
      <c r="B5" s="822" t="s">
        <v>623</v>
      </c>
      <c r="C5" s="823">
        <v>4000</v>
      </c>
      <c r="D5" s="824"/>
    </row>
    <row r="6" spans="1:23" ht="15" thickBot="1">
      <c r="A6" s="821"/>
      <c r="B6" s="822" t="s">
        <v>624</v>
      </c>
      <c r="C6" s="823">
        <v>9999</v>
      </c>
      <c r="D6" s="824"/>
    </row>
    <row r="7" spans="1:23" ht="15" thickBot="1">
      <c r="A7" s="821"/>
      <c r="B7" s="822" t="s">
        <v>625</v>
      </c>
      <c r="C7" s="825" t="s">
        <v>352</v>
      </c>
      <c r="D7" s="824"/>
    </row>
    <row r="8" spans="1:23" ht="13" thickBot="1">
      <c r="A8" s="826"/>
      <c r="B8" s="827"/>
      <c r="C8" s="827"/>
      <c r="D8" s="828"/>
    </row>
    <row r="10" spans="1:23">
      <c r="A10" s="829" t="e">
        <f ca="1">[2]!AG_DTRT("0,Detail Report 1,1",#REF!,#REF!,#REF!,#REF!,#REF!,#REF!,#REF!)</f>
        <v>#NAME?</v>
      </c>
      <c r="B10" s="829"/>
      <c r="C10" s="829"/>
      <c r="D10" s="829"/>
      <c r="E10" s="830"/>
      <c r="F10" s="831"/>
      <c r="G10" s="832"/>
      <c r="H10" s="829"/>
      <c r="I10" s="829"/>
      <c r="J10" s="829"/>
      <c r="K10" s="829"/>
      <c r="L10" s="829"/>
      <c r="M10" s="829"/>
      <c r="N10" s="833"/>
      <c r="O10" s="833"/>
      <c r="P10" s="829"/>
      <c r="Q10" s="829"/>
      <c r="R10" s="829"/>
      <c r="S10" s="829"/>
      <c r="T10" s="829"/>
      <c r="U10" s="829"/>
      <c r="V10" s="829"/>
      <c r="W10" s="829"/>
    </row>
    <row r="11" spans="1:23" s="838" customFormat="1" ht="37.5">
      <c r="A11" s="834" t="s">
        <v>626</v>
      </c>
      <c r="B11" s="834" t="s">
        <v>627</v>
      </c>
      <c r="C11" s="834" t="s">
        <v>628</v>
      </c>
      <c r="D11" s="834" t="s">
        <v>629</v>
      </c>
      <c r="E11" s="834" t="s">
        <v>27</v>
      </c>
      <c r="F11" s="835" t="s">
        <v>630</v>
      </c>
      <c r="G11" s="836" t="s">
        <v>631</v>
      </c>
      <c r="H11" s="834" t="s">
        <v>632</v>
      </c>
      <c r="I11" s="834" t="s">
        <v>633</v>
      </c>
      <c r="J11" s="834" t="s">
        <v>3466</v>
      </c>
      <c r="K11" s="834" t="s">
        <v>634</v>
      </c>
      <c r="L11" s="834" t="s">
        <v>635</v>
      </c>
      <c r="M11" s="837" t="s">
        <v>636</v>
      </c>
      <c r="N11" s="834" t="s">
        <v>637</v>
      </c>
      <c r="O11" s="834" t="s">
        <v>638</v>
      </c>
      <c r="P11" s="834" t="s">
        <v>639</v>
      </c>
      <c r="Q11" s="834" t="s">
        <v>640</v>
      </c>
      <c r="R11" s="834" t="s">
        <v>641</v>
      </c>
      <c r="S11" s="834"/>
      <c r="T11" s="834"/>
      <c r="U11" s="834"/>
      <c r="V11" s="834"/>
      <c r="W11" s="834"/>
    </row>
    <row r="12" spans="1:23" hidden="1" outlineLevel="1">
      <c r="A12" s="829"/>
      <c r="B12" s="829" t="s">
        <v>4236</v>
      </c>
      <c r="C12" s="839">
        <v>43230</v>
      </c>
      <c r="D12" s="829" t="s">
        <v>3467</v>
      </c>
      <c r="E12" s="830" t="s">
        <v>589</v>
      </c>
      <c r="F12" s="831">
        <v>73702</v>
      </c>
      <c r="G12" s="832">
        <v>727107.83</v>
      </c>
      <c r="H12" s="829">
        <v>1000000</v>
      </c>
      <c r="I12" s="829" t="s">
        <v>322</v>
      </c>
      <c r="J12" s="1300">
        <v>1000000</v>
      </c>
      <c r="K12" s="840" t="s">
        <v>644</v>
      </c>
      <c r="L12" s="841" t="s">
        <v>645</v>
      </c>
      <c r="M12" s="841" t="s">
        <v>352</v>
      </c>
      <c r="N12" s="841"/>
      <c r="O12" s="841" t="s">
        <v>646</v>
      </c>
      <c r="P12" s="841"/>
      <c r="Q12" s="841" t="s">
        <v>323</v>
      </c>
      <c r="R12" s="841"/>
      <c r="S12" s="829" t="s">
        <v>646</v>
      </c>
      <c r="T12" s="829"/>
      <c r="U12" s="829" t="s">
        <v>323</v>
      </c>
      <c r="V12" s="829"/>
      <c r="W12" s="829"/>
    </row>
    <row r="13" spans="1:23" hidden="1" outlineLevel="1">
      <c r="A13" s="829"/>
      <c r="B13" s="829" t="s">
        <v>4236</v>
      </c>
      <c r="C13" s="839">
        <v>43256</v>
      </c>
      <c r="D13" s="829" t="s">
        <v>3618</v>
      </c>
      <c r="E13" s="830" t="s">
        <v>589</v>
      </c>
      <c r="F13" s="831">
        <v>73702</v>
      </c>
      <c r="G13" s="832">
        <v>33103.040000000001</v>
      </c>
      <c r="H13" s="829">
        <v>44000</v>
      </c>
      <c r="I13" s="829" t="s">
        <v>322</v>
      </c>
      <c r="J13" s="1300">
        <v>43999.99</v>
      </c>
      <c r="K13" s="840" t="s">
        <v>644</v>
      </c>
      <c r="L13" s="841" t="s">
        <v>645</v>
      </c>
      <c r="M13" s="841" t="s">
        <v>352</v>
      </c>
      <c r="N13" s="841"/>
      <c r="O13" s="841" t="s">
        <v>646</v>
      </c>
      <c r="P13" s="841"/>
      <c r="Q13" s="841" t="s">
        <v>323</v>
      </c>
      <c r="R13" s="841"/>
      <c r="S13" s="829" t="s">
        <v>646</v>
      </c>
      <c r="T13" s="829"/>
      <c r="U13" s="829" t="s">
        <v>323</v>
      </c>
      <c r="V13" s="829"/>
      <c r="W13" s="829"/>
    </row>
    <row r="14" spans="1:23" hidden="1" outlineLevel="1">
      <c r="A14" s="829"/>
      <c r="B14" s="829" t="s">
        <v>4236</v>
      </c>
      <c r="C14" s="839">
        <v>43304</v>
      </c>
      <c r="D14" s="829" t="s">
        <v>3759</v>
      </c>
      <c r="E14" s="830" t="s">
        <v>589</v>
      </c>
      <c r="F14" s="831">
        <v>73702</v>
      </c>
      <c r="G14" s="832">
        <v>-727107.83</v>
      </c>
      <c r="H14" s="829">
        <v>-1000000</v>
      </c>
      <c r="I14" s="829" t="s">
        <v>322</v>
      </c>
      <c r="J14" s="1300">
        <v>-960252.08</v>
      </c>
      <c r="K14" s="840" t="s">
        <v>644</v>
      </c>
      <c r="L14" s="841" t="s">
        <v>645</v>
      </c>
      <c r="M14" s="841" t="s">
        <v>352</v>
      </c>
      <c r="N14" s="841"/>
      <c r="O14" s="841" t="s">
        <v>646</v>
      </c>
      <c r="P14" s="841"/>
      <c r="Q14" s="841" t="s">
        <v>323</v>
      </c>
      <c r="R14" s="841"/>
      <c r="S14" s="829" t="s">
        <v>646</v>
      </c>
      <c r="T14" s="829"/>
      <c r="U14" s="829" t="s">
        <v>323</v>
      </c>
      <c r="V14" s="829"/>
      <c r="W14" s="829"/>
    </row>
    <row r="15" spans="1:23" s="848" customFormat="1" hidden="1" collapsed="1">
      <c r="A15" s="842" t="s">
        <v>647</v>
      </c>
      <c r="B15" s="842"/>
      <c r="C15" s="842"/>
      <c r="D15" s="842"/>
      <c r="E15" s="843"/>
      <c r="F15" s="844"/>
      <c r="G15" s="845">
        <f>SUM(G12:G14)</f>
        <v>33103.040000000037</v>
      </c>
      <c r="H15" s="846">
        <f>SUM(H12:H14)</f>
        <v>44000</v>
      </c>
      <c r="I15" s="842"/>
      <c r="J15" s="846">
        <f>SUM(J12:J14)</f>
        <v>83747.910000000033</v>
      </c>
      <c r="K15" s="842"/>
      <c r="L15" s="842"/>
      <c r="M15" s="842"/>
      <c r="N15" s="842"/>
      <c r="O15" s="842"/>
      <c r="P15" s="842"/>
      <c r="Q15" s="842"/>
      <c r="R15" s="842"/>
      <c r="S15" s="829"/>
      <c r="T15" s="829"/>
      <c r="U15" s="829"/>
      <c r="V15" s="829"/>
      <c r="W15" s="829"/>
    </row>
    <row r="16" spans="1:23" s="848" customFormat="1" outlineLevel="1">
      <c r="A16" s="847" t="s">
        <v>71</v>
      </c>
      <c r="B16" s="829" t="s">
        <v>4237</v>
      </c>
      <c r="C16" s="839">
        <v>43434</v>
      </c>
      <c r="D16" s="829" t="s">
        <v>4238</v>
      </c>
      <c r="E16" s="830" t="s">
        <v>4239</v>
      </c>
      <c r="F16" s="831">
        <v>74080</v>
      </c>
      <c r="G16" s="832">
        <v>136.79</v>
      </c>
      <c r="H16" s="829">
        <v>175</v>
      </c>
      <c r="I16" s="829" t="s">
        <v>322</v>
      </c>
      <c r="J16" s="1300">
        <v>175</v>
      </c>
      <c r="K16" s="840" t="s">
        <v>660</v>
      </c>
      <c r="L16" s="841" t="s">
        <v>661</v>
      </c>
      <c r="M16" s="841" t="s">
        <v>352</v>
      </c>
      <c r="N16" s="841" t="s">
        <v>2952</v>
      </c>
      <c r="O16" s="841"/>
      <c r="P16" s="841" t="s">
        <v>5</v>
      </c>
      <c r="Q16" s="841" t="s">
        <v>323</v>
      </c>
      <c r="R16" s="841" t="s">
        <v>652</v>
      </c>
      <c r="S16" s="829"/>
      <c r="T16" s="829" t="s">
        <v>5</v>
      </c>
      <c r="U16" s="829" t="s">
        <v>323</v>
      </c>
      <c r="V16" s="829" t="s">
        <v>652</v>
      </c>
      <c r="W16" s="829" t="s">
        <v>652</v>
      </c>
    </row>
    <row r="17" spans="1:23" s="848" customFormat="1" outlineLevel="1">
      <c r="A17" s="847" t="s">
        <v>71</v>
      </c>
      <c r="B17" s="829" t="s">
        <v>4237</v>
      </c>
      <c r="C17" s="839">
        <v>43434</v>
      </c>
      <c r="D17" s="829" t="s">
        <v>4240</v>
      </c>
      <c r="E17" s="830" t="s">
        <v>4241</v>
      </c>
      <c r="F17" s="831">
        <v>74080</v>
      </c>
      <c r="G17" s="832">
        <v>5.71</v>
      </c>
      <c r="H17" s="829">
        <v>7.3</v>
      </c>
      <c r="I17" s="829" t="s">
        <v>322</v>
      </c>
      <c r="J17" s="1300">
        <v>7.3</v>
      </c>
      <c r="K17" s="840" t="s">
        <v>660</v>
      </c>
      <c r="L17" s="841" t="s">
        <v>661</v>
      </c>
      <c r="M17" s="841" t="s">
        <v>352</v>
      </c>
      <c r="N17" s="841" t="s">
        <v>725</v>
      </c>
      <c r="O17" s="841"/>
      <c r="P17" s="841" t="s">
        <v>5</v>
      </c>
      <c r="Q17" s="841" t="s">
        <v>323</v>
      </c>
      <c r="R17" s="841" t="s">
        <v>652</v>
      </c>
      <c r="S17" s="829"/>
      <c r="T17" s="829" t="s">
        <v>5</v>
      </c>
      <c r="U17" s="829" t="s">
        <v>323</v>
      </c>
      <c r="V17" s="829" t="s">
        <v>652</v>
      </c>
      <c r="W17" s="829" t="s">
        <v>652</v>
      </c>
    </row>
    <row r="18" spans="1:23" outlineLevel="1">
      <c r="A18" s="847" t="s">
        <v>71</v>
      </c>
      <c r="B18" s="829" t="s">
        <v>4237</v>
      </c>
      <c r="C18" s="839">
        <v>43434</v>
      </c>
      <c r="D18" s="829" t="s">
        <v>4238</v>
      </c>
      <c r="E18" s="830" t="s">
        <v>4242</v>
      </c>
      <c r="F18" s="831">
        <v>74080</v>
      </c>
      <c r="G18" s="832">
        <v>316.58</v>
      </c>
      <c r="H18" s="829">
        <v>405</v>
      </c>
      <c r="I18" s="829" t="s">
        <v>322</v>
      </c>
      <c r="J18" s="1300">
        <v>405</v>
      </c>
      <c r="K18" s="840" t="s">
        <v>667</v>
      </c>
      <c r="L18" s="841" t="s">
        <v>661</v>
      </c>
      <c r="M18" s="841" t="s">
        <v>352</v>
      </c>
      <c r="N18" s="841" t="s">
        <v>2952</v>
      </c>
      <c r="O18" s="841"/>
      <c r="P18" s="841" t="s">
        <v>5</v>
      </c>
      <c r="Q18" s="841" t="s">
        <v>323</v>
      </c>
      <c r="R18" s="841" t="s">
        <v>652</v>
      </c>
      <c r="S18" s="829"/>
      <c r="T18" s="829" t="s">
        <v>5</v>
      </c>
      <c r="U18" s="829" t="s">
        <v>323</v>
      </c>
      <c r="V18" s="829" t="s">
        <v>652</v>
      </c>
      <c r="W18" s="829" t="s">
        <v>652</v>
      </c>
    </row>
    <row r="19" spans="1:23" outlineLevel="1">
      <c r="A19" s="847" t="s">
        <v>71</v>
      </c>
      <c r="B19" s="829" t="s">
        <v>4237</v>
      </c>
      <c r="C19" s="839">
        <v>43434</v>
      </c>
      <c r="D19" s="829" t="s">
        <v>4238</v>
      </c>
      <c r="E19" s="830" t="s">
        <v>4243</v>
      </c>
      <c r="F19" s="831">
        <v>74080</v>
      </c>
      <c r="G19" s="832">
        <v>316.58</v>
      </c>
      <c r="H19" s="829">
        <v>405</v>
      </c>
      <c r="I19" s="829" t="s">
        <v>322</v>
      </c>
      <c r="J19" s="1300">
        <v>405</v>
      </c>
      <c r="K19" s="840" t="s">
        <v>667</v>
      </c>
      <c r="L19" s="841" t="s">
        <v>661</v>
      </c>
      <c r="M19" s="841" t="s">
        <v>352</v>
      </c>
      <c r="N19" s="841" t="s">
        <v>2952</v>
      </c>
      <c r="O19" s="841"/>
      <c r="P19" s="841" t="s">
        <v>5</v>
      </c>
      <c r="Q19" s="841" t="s">
        <v>323</v>
      </c>
      <c r="R19" s="841" t="s">
        <v>652</v>
      </c>
      <c r="S19" s="829"/>
      <c r="T19" s="829" t="s">
        <v>5</v>
      </c>
      <c r="U19" s="829" t="s">
        <v>323</v>
      </c>
      <c r="V19" s="829" t="s">
        <v>652</v>
      </c>
      <c r="W19" s="829" t="s">
        <v>652</v>
      </c>
    </row>
    <row r="20" spans="1:23" outlineLevel="1">
      <c r="A20" s="847" t="s">
        <v>71</v>
      </c>
      <c r="B20" s="829" t="s">
        <v>4237</v>
      </c>
      <c r="C20" s="839">
        <v>43434</v>
      </c>
      <c r="D20" s="829" t="s">
        <v>4238</v>
      </c>
      <c r="E20" s="830" t="s">
        <v>4244</v>
      </c>
      <c r="F20" s="831">
        <v>74080</v>
      </c>
      <c r="G20" s="832">
        <v>316.58</v>
      </c>
      <c r="H20" s="829">
        <v>405</v>
      </c>
      <c r="I20" s="829" t="s">
        <v>322</v>
      </c>
      <c r="J20" s="1300">
        <v>405</v>
      </c>
      <c r="K20" s="840" t="s">
        <v>667</v>
      </c>
      <c r="L20" s="841" t="s">
        <v>661</v>
      </c>
      <c r="M20" s="841" t="s">
        <v>352</v>
      </c>
      <c r="N20" s="841" t="s">
        <v>2952</v>
      </c>
      <c r="O20" s="841"/>
      <c r="P20" s="841" t="s">
        <v>5</v>
      </c>
      <c r="Q20" s="841" t="s">
        <v>323</v>
      </c>
      <c r="R20" s="841" t="s">
        <v>652</v>
      </c>
      <c r="S20" s="829"/>
      <c r="T20" s="829" t="s">
        <v>5</v>
      </c>
      <c r="U20" s="829" t="s">
        <v>323</v>
      </c>
      <c r="V20" s="829" t="s">
        <v>652</v>
      </c>
      <c r="W20" s="829" t="s">
        <v>652</v>
      </c>
    </row>
    <row r="21" spans="1:23" outlineLevel="1">
      <c r="A21" s="847" t="s">
        <v>71</v>
      </c>
      <c r="B21" s="829" t="s">
        <v>4237</v>
      </c>
      <c r="C21" s="839">
        <v>43434</v>
      </c>
      <c r="D21" s="829" t="s">
        <v>4240</v>
      </c>
      <c r="E21" s="830" t="s">
        <v>4245</v>
      </c>
      <c r="F21" s="831">
        <v>74080</v>
      </c>
      <c r="G21" s="832">
        <v>87.55</v>
      </c>
      <c r="H21" s="829">
        <v>112</v>
      </c>
      <c r="I21" s="829" t="s">
        <v>322</v>
      </c>
      <c r="J21" s="1300">
        <v>112</v>
      </c>
      <c r="K21" s="840" t="s">
        <v>667</v>
      </c>
      <c r="L21" s="841" t="s">
        <v>661</v>
      </c>
      <c r="M21" s="841" t="s">
        <v>352</v>
      </c>
      <c r="N21" s="841" t="s">
        <v>725</v>
      </c>
      <c r="O21" s="841"/>
      <c r="P21" s="841" t="s">
        <v>5</v>
      </c>
      <c r="Q21" s="841" t="s">
        <v>323</v>
      </c>
      <c r="R21" s="841" t="s">
        <v>652</v>
      </c>
      <c r="S21" s="829"/>
      <c r="T21" s="829" t="s">
        <v>5</v>
      </c>
      <c r="U21" s="829" t="s">
        <v>323</v>
      </c>
      <c r="V21" s="829" t="s">
        <v>652</v>
      </c>
      <c r="W21" s="829" t="s">
        <v>652</v>
      </c>
    </row>
    <row r="22" spans="1:23" outlineLevel="1">
      <c r="A22" s="847" t="s">
        <v>71</v>
      </c>
      <c r="B22" s="829" t="s">
        <v>4237</v>
      </c>
      <c r="C22" s="839">
        <v>43424</v>
      </c>
      <c r="D22" s="829" t="s">
        <v>4246</v>
      </c>
      <c r="E22" s="830" t="s">
        <v>4247</v>
      </c>
      <c r="F22" s="831">
        <v>74080</v>
      </c>
      <c r="G22" s="832">
        <v>98.49</v>
      </c>
      <c r="H22" s="829">
        <v>126</v>
      </c>
      <c r="I22" s="829" t="s">
        <v>322</v>
      </c>
      <c r="J22" s="1300">
        <v>126</v>
      </c>
      <c r="K22" s="840" t="s">
        <v>667</v>
      </c>
      <c r="L22" s="841" t="s">
        <v>661</v>
      </c>
      <c r="M22" s="841" t="s">
        <v>352</v>
      </c>
      <c r="N22" s="841" t="s">
        <v>783</v>
      </c>
      <c r="O22" s="841"/>
      <c r="P22" s="841" t="s">
        <v>5</v>
      </c>
      <c r="Q22" s="841" t="s">
        <v>323</v>
      </c>
      <c r="R22" s="841" t="s">
        <v>652</v>
      </c>
      <c r="S22" s="829"/>
      <c r="T22" s="829" t="s">
        <v>5</v>
      </c>
      <c r="U22" s="829" t="s">
        <v>323</v>
      </c>
      <c r="V22" s="829" t="s">
        <v>652</v>
      </c>
      <c r="W22" s="829" t="s">
        <v>652</v>
      </c>
    </row>
    <row r="23" spans="1:23" outlineLevel="1">
      <c r="A23" s="847" t="s">
        <v>71</v>
      </c>
      <c r="B23" s="829" t="s">
        <v>4237</v>
      </c>
      <c r="C23" s="839">
        <v>43424</v>
      </c>
      <c r="D23" s="829" t="s">
        <v>4246</v>
      </c>
      <c r="E23" s="830" t="s">
        <v>4248</v>
      </c>
      <c r="F23" s="831">
        <v>74080</v>
      </c>
      <c r="G23" s="832">
        <v>131.32</v>
      </c>
      <c r="H23" s="829">
        <v>168</v>
      </c>
      <c r="I23" s="829" t="s">
        <v>322</v>
      </c>
      <c r="J23" s="1300">
        <v>168</v>
      </c>
      <c r="K23" s="840" t="s">
        <v>667</v>
      </c>
      <c r="L23" s="841" t="s">
        <v>661</v>
      </c>
      <c r="M23" s="841" t="s">
        <v>352</v>
      </c>
      <c r="N23" s="841" t="s">
        <v>3922</v>
      </c>
      <c r="O23" s="841"/>
      <c r="P23" s="841" t="s">
        <v>5</v>
      </c>
      <c r="Q23" s="841" t="s">
        <v>323</v>
      </c>
      <c r="R23" s="841" t="s">
        <v>652</v>
      </c>
      <c r="S23" s="829"/>
      <c r="T23" s="829" t="s">
        <v>5</v>
      </c>
      <c r="U23" s="829" t="s">
        <v>323</v>
      </c>
      <c r="V23" s="829" t="s">
        <v>652</v>
      </c>
      <c r="W23" s="829" t="s">
        <v>652</v>
      </c>
    </row>
    <row r="24" spans="1:23" outlineLevel="1">
      <c r="A24" s="847" t="s">
        <v>71</v>
      </c>
      <c r="B24" s="829" t="s">
        <v>4237</v>
      </c>
      <c r="C24" s="839">
        <v>43430</v>
      </c>
      <c r="D24" s="829" t="s">
        <v>4670</v>
      </c>
      <c r="E24" s="830" t="s">
        <v>4671</v>
      </c>
      <c r="F24" s="831">
        <v>74090</v>
      </c>
      <c r="G24" s="832">
        <v>11.73</v>
      </c>
      <c r="H24" s="829">
        <v>15</v>
      </c>
      <c r="I24" s="829" t="s">
        <v>322</v>
      </c>
      <c r="J24" s="1300">
        <v>15.01</v>
      </c>
      <c r="K24" s="840" t="s">
        <v>756</v>
      </c>
      <c r="L24" s="841" t="s">
        <v>665</v>
      </c>
      <c r="M24" s="841" t="s">
        <v>352</v>
      </c>
      <c r="N24" s="841"/>
      <c r="O24" s="841"/>
      <c r="P24" s="841" t="s">
        <v>5</v>
      </c>
      <c r="Q24" s="841" t="s">
        <v>323</v>
      </c>
      <c r="R24" s="841" t="s">
        <v>652</v>
      </c>
      <c r="S24" s="829"/>
      <c r="T24" s="829" t="s">
        <v>5</v>
      </c>
      <c r="U24" s="829" t="s">
        <v>323</v>
      </c>
      <c r="V24" s="829" t="s">
        <v>652</v>
      </c>
      <c r="W24" s="829" t="s">
        <v>652</v>
      </c>
    </row>
    <row r="25" spans="1:23" outlineLevel="1">
      <c r="A25" s="847" t="s">
        <v>71</v>
      </c>
      <c r="B25" s="829" t="s">
        <v>4237</v>
      </c>
      <c r="C25" s="839">
        <v>43431</v>
      </c>
      <c r="D25" s="829" t="s">
        <v>4670</v>
      </c>
      <c r="E25" s="830" t="s">
        <v>4672</v>
      </c>
      <c r="F25" s="831">
        <v>74090</v>
      </c>
      <c r="G25" s="832">
        <v>11.73</v>
      </c>
      <c r="H25" s="829">
        <v>15</v>
      </c>
      <c r="I25" s="829" t="s">
        <v>322</v>
      </c>
      <c r="J25" s="1300">
        <v>15.01</v>
      </c>
      <c r="K25" s="840" t="s">
        <v>756</v>
      </c>
      <c r="L25" s="841" t="s">
        <v>665</v>
      </c>
      <c r="M25" s="841" t="s">
        <v>352</v>
      </c>
      <c r="N25" s="841"/>
      <c r="O25" s="841"/>
      <c r="P25" s="841" t="s">
        <v>5</v>
      </c>
      <c r="Q25" s="841" t="s">
        <v>323</v>
      </c>
      <c r="R25" s="841" t="s">
        <v>652</v>
      </c>
      <c r="S25" s="829"/>
      <c r="T25" s="829" t="s">
        <v>5</v>
      </c>
      <c r="U25" s="829" t="s">
        <v>323</v>
      </c>
      <c r="V25" s="829" t="s">
        <v>652</v>
      </c>
      <c r="W25" s="829" t="s">
        <v>652</v>
      </c>
    </row>
    <row r="26" spans="1:23" outlineLevel="1">
      <c r="A26" s="847" t="s">
        <v>71</v>
      </c>
      <c r="B26" s="829" t="s">
        <v>4237</v>
      </c>
      <c r="C26" s="839">
        <v>43420</v>
      </c>
      <c r="D26" s="829" t="s">
        <v>4249</v>
      </c>
      <c r="E26" s="830" t="s">
        <v>4250</v>
      </c>
      <c r="F26" s="831">
        <v>74080</v>
      </c>
      <c r="G26" s="832">
        <v>859.84</v>
      </c>
      <c r="H26" s="829">
        <v>1100</v>
      </c>
      <c r="I26" s="829" t="s">
        <v>322</v>
      </c>
      <c r="J26" s="1300">
        <v>1099.99</v>
      </c>
      <c r="K26" s="840" t="s">
        <v>683</v>
      </c>
      <c r="L26" s="841" t="s">
        <v>661</v>
      </c>
      <c r="M26" s="841" t="s">
        <v>352</v>
      </c>
      <c r="N26" s="841"/>
      <c r="O26" s="841"/>
      <c r="P26" s="841" t="s">
        <v>5</v>
      </c>
      <c r="Q26" s="841" t="s">
        <v>323</v>
      </c>
      <c r="R26" s="841" t="s">
        <v>652</v>
      </c>
      <c r="S26" s="829"/>
      <c r="T26" s="829" t="s">
        <v>5</v>
      </c>
      <c r="U26" s="829" t="s">
        <v>323</v>
      </c>
      <c r="V26" s="829" t="s">
        <v>652</v>
      </c>
      <c r="W26" s="829" t="s">
        <v>652</v>
      </c>
    </row>
    <row r="27" spans="1:23" outlineLevel="1">
      <c r="A27" s="847" t="s">
        <v>71</v>
      </c>
      <c r="B27" s="829" t="s">
        <v>4237</v>
      </c>
      <c r="C27" s="839">
        <v>43434</v>
      </c>
      <c r="D27" s="829" t="s">
        <v>4240</v>
      </c>
      <c r="E27" s="830" t="s">
        <v>4251</v>
      </c>
      <c r="F27" s="831">
        <v>74080</v>
      </c>
      <c r="G27" s="832">
        <v>7.82</v>
      </c>
      <c r="H27" s="829">
        <v>10</v>
      </c>
      <c r="I27" s="829" t="s">
        <v>322</v>
      </c>
      <c r="J27" s="1300">
        <v>10</v>
      </c>
      <c r="K27" s="840" t="s">
        <v>683</v>
      </c>
      <c r="L27" s="841" t="s">
        <v>661</v>
      </c>
      <c r="M27" s="841" t="s">
        <v>352</v>
      </c>
      <c r="N27" s="841"/>
      <c r="O27" s="841"/>
      <c r="P27" s="841" t="s">
        <v>5</v>
      </c>
      <c r="Q27" s="841" t="s">
        <v>323</v>
      </c>
      <c r="R27" s="841" t="s">
        <v>652</v>
      </c>
      <c r="S27" s="829"/>
      <c r="T27" s="829" t="s">
        <v>5</v>
      </c>
      <c r="U27" s="829" t="s">
        <v>323</v>
      </c>
      <c r="V27" s="829" t="s">
        <v>652</v>
      </c>
      <c r="W27" s="829" t="s">
        <v>652</v>
      </c>
    </row>
    <row r="28" spans="1:23" outlineLevel="1">
      <c r="A28" s="847" t="s">
        <v>71</v>
      </c>
      <c r="B28" s="829" t="s">
        <v>4237</v>
      </c>
      <c r="C28" s="839">
        <v>43420</v>
      </c>
      <c r="D28" s="829" t="s">
        <v>4249</v>
      </c>
      <c r="E28" s="830" t="s">
        <v>4252</v>
      </c>
      <c r="F28" s="831">
        <v>74080</v>
      </c>
      <c r="G28" s="832">
        <v>1289.77</v>
      </c>
      <c r="H28" s="829">
        <v>1650</v>
      </c>
      <c r="I28" s="829" t="s">
        <v>322</v>
      </c>
      <c r="J28" s="1300">
        <v>1650</v>
      </c>
      <c r="K28" s="840" t="s">
        <v>996</v>
      </c>
      <c r="L28" s="841" t="s">
        <v>661</v>
      </c>
      <c r="M28" s="841" t="s">
        <v>352</v>
      </c>
      <c r="N28" s="841"/>
      <c r="O28" s="841"/>
      <c r="P28" s="841" t="s">
        <v>5</v>
      </c>
      <c r="Q28" s="841" t="s">
        <v>323</v>
      </c>
      <c r="R28" s="841" t="s">
        <v>652</v>
      </c>
      <c r="S28" s="829"/>
      <c r="T28" s="829" t="s">
        <v>5</v>
      </c>
      <c r="U28" s="829" t="s">
        <v>323</v>
      </c>
      <c r="V28" s="829" t="s">
        <v>652</v>
      </c>
      <c r="W28" s="829" t="s">
        <v>652</v>
      </c>
    </row>
    <row r="29" spans="1:23" outlineLevel="1">
      <c r="A29" s="847" t="s">
        <v>71</v>
      </c>
      <c r="B29" s="829" t="s">
        <v>4237</v>
      </c>
      <c r="C29" s="839">
        <v>43432</v>
      </c>
      <c r="D29" s="829" t="s">
        <v>4673</v>
      </c>
      <c r="E29" s="830" t="s">
        <v>4674</v>
      </c>
      <c r="F29" s="831">
        <v>74090</v>
      </c>
      <c r="G29" s="832">
        <v>776.99</v>
      </c>
      <c r="H29" s="829">
        <v>994</v>
      </c>
      <c r="I29" s="829" t="s">
        <v>322</v>
      </c>
      <c r="J29" s="1300">
        <v>994</v>
      </c>
      <c r="K29" s="840" t="s">
        <v>998</v>
      </c>
      <c r="L29" s="841" t="s">
        <v>665</v>
      </c>
      <c r="M29" s="841" t="s">
        <v>352</v>
      </c>
      <c r="N29" s="841"/>
      <c r="O29" s="841"/>
      <c r="P29" s="841" t="s">
        <v>5</v>
      </c>
      <c r="Q29" s="841" t="s">
        <v>323</v>
      </c>
      <c r="R29" s="841" t="s">
        <v>652</v>
      </c>
      <c r="S29" s="829"/>
      <c r="T29" s="829" t="s">
        <v>5</v>
      </c>
      <c r="U29" s="829" t="s">
        <v>323</v>
      </c>
      <c r="V29" s="829" t="s">
        <v>652</v>
      </c>
      <c r="W29" s="829" t="s">
        <v>652</v>
      </c>
    </row>
    <row r="30" spans="1:23" outlineLevel="1">
      <c r="A30" s="847" t="s">
        <v>71</v>
      </c>
      <c r="B30" s="829" t="s">
        <v>4237</v>
      </c>
      <c r="C30" s="839">
        <v>43434</v>
      </c>
      <c r="D30" s="829" t="s">
        <v>4238</v>
      </c>
      <c r="E30" s="830" t="s">
        <v>4253</v>
      </c>
      <c r="F30" s="831">
        <v>74080</v>
      </c>
      <c r="G30" s="832">
        <v>114.12</v>
      </c>
      <c r="H30" s="829">
        <v>146</v>
      </c>
      <c r="I30" s="829" t="s">
        <v>322</v>
      </c>
      <c r="J30" s="1300">
        <v>145.99</v>
      </c>
      <c r="K30" s="840" t="s">
        <v>878</v>
      </c>
      <c r="L30" s="841" t="s">
        <v>661</v>
      </c>
      <c r="M30" s="841" t="s">
        <v>352</v>
      </c>
      <c r="N30" s="841"/>
      <c r="O30" s="841"/>
      <c r="P30" s="841" t="s">
        <v>5</v>
      </c>
      <c r="Q30" s="841" t="s">
        <v>323</v>
      </c>
      <c r="R30" s="841" t="s">
        <v>652</v>
      </c>
      <c r="S30" s="829"/>
      <c r="T30" s="829" t="s">
        <v>5</v>
      </c>
      <c r="U30" s="829" t="s">
        <v>323</v>
      </c>
      <c r="V30" s="829" t="s">
        <v>652</v>
      </c>
      <c r="W30" s="829" t="s">
        <v>652</v>
      </c>
    </row>
    <row r="31" spans="1:23" outlineLevel="1">
      <c r="A31" s="847" t="s">
        <v>71</v>
      </c>
      <c r="B31" s="829" t="s">
        <v>4237</v>
      </c>
      <c r="C31" s="839">
        <v>43434</v>
      </c>
      <c r="D31" s="829" t="s">
        <v>4238</v>
      </c>
      <c r="E31" s="830" t="s">
        <v>4254</v>
      </c>
      <c r="F31" s="831">
        <v>74080</v>
      </c>
      <c r="G31" s="832">
        <v>390.84</v>
      </c>
      <c r="H31" s="829">
        <v>500</v>
      </c>
      <c r="I31" s="829" t="s">
        <v>322</v>
      </c>
      <c r="J31" s="1300">
        <v>500</v>
      </c>
      <c r="K31" s="840" t="s">
        <v>1000</v>
      </c>
      <c r="L31" s="841" t="s">
        <v>661</v>
      </c>
      <c r="M31" s="841" t="s">
        <v>352</v>
      </c>
      <c r="N31" s="841"/>
      <c r="O31" s="841"/>
      <c r="P31" s="841" t="s">
        <v>5</v>
      </c>
      <c r="Q31" s="841" t="s">
        <v>323</v>
      </c>
      <c r="R31" s="841" t="s">
        <v>652</v>
      </c>
      <c r="S31" s="829"/>
      <c r="T31" s="829" t="s">
        <v>5</v>
      </c>
      <c r="U31" s="829" t="s">
        <v>323</v>
      </c>
      <c r="V31" s="829" t="s">
        <v>652</v>
      </c>
      <c r="W31" s="829" t="s">
        <v>652</v>
      </c>
    </row>
    <row r="32" spans="1:23" outlineLevel="1">
      <c r="A32" s="847" t="s">
        <v>71</v>
      </c>
      <c r="B32" s="829" t="s">
        <v>4237</v>
      </c>
      <c r="C32" s="839">
        <v>43431</v>
      </c>
      <c r="D32" s="829" t="s">
        <v>4670</v>
      </c>
      <c r="E32" s="830" t="s">
        <v>4675</v>
      </c>
      <c r="F32" s="831">
        <v>74090</v>
      </c>
      <c r="G32" s="832">
        <v>30.49</v>
      </c>
      <c r="H32" s="829">
        <v>39</v>
      </c>
      <c r="I32" s="829" t="s">
        <v>322</v>
      </c>
      <c r="J32" s="1300">
        <v>39.01</v>
      </c>
      <c r="K32" s="840" t="s">
        <v>1596</v>
      </c>
      <c r="L32" s="841" t="s">
        <v>665</v>
      </c>
      <c r="M32" s="841" t="s">
        <v>352</v>
      </c>
      <c r="N32" s="841"/>
      <c r="O32" s="841"/>
      <c r="P32" s="841" t="s">
        <v>5</v>
      </c>
      <c r="Q32" s="841" t="s">
        <v>323</v>
      </c>
      <c r="R32" s="841" t="s">
        <v>652</v>
      </c>
      <c r="S32" s="829"/>
      <c r="T32" s="829" t="s">
        <v>5</v>
      </c>
      <c r="U32" s="829" t="s">
        <v>323</v>
      </c>
      <c r="V32" s="829" t="s">
        <v>652</v>
      </c>
      <c r="W32" s="829" t="s">
        <v>652</v>
      </c>
    </row>
    <row r="33" spans="1:23" outlineLevel="1">
      <c r="A33" s="847" t="s">
        <v>71</v>
      </c>
      <c r="B33" s="829" t="s">
        <v>4237</v>
      </c>
      <c r="C33" s="839">
        <v>43434</v>
      </c>
      <c r="D33" s="829" t="s">
        <v>4238</v>
      </c>
      <c r="E33" s="830" t="s">
        <v>4255</v>
      </c>
      <c r="F33" s="831">
        <v>74080</v>
      </c>
      <c r="G33" s="832">
        <v>46.12</v>
      </c>
      <c r="H33" s="829">
        <v>59</v>
      </c>
      <c r="I33" s="829" t="s">
        <v>322</v>
      </c>
      <c r="J33" s="1300">
        <v>59</v>
      </c>
      <c r="K33" s="840" t="s">
        <v>752</v>
      </c>
      <c r="L33" s="841" t="s">
        <v>661</v>
      </c>
      <c r="M33" s="841" t="s">
        <v>352</v>
      </c>
      <c r="N33" s="841"/>
      <c r="O33" s="841"/>
      <c r="P33" s="841" t="s">
        <v>5</v>
      </c>
      <c r="Q33" s="841" t="s">
        <v>323</v>
      </c>
      <c r="R33" s="841" t="s">
        <v>652</v>
      </c>
      <c r="S33" s="829"/>
      <c r="T33" s="829" t="s">
        <v>5</v>
      </c>
      <c r="U33" s="829" t="s">
        <v>323</v>
      </c>
      <c r="V33" s="829" t="s">
        <v>652</v>
      </c>
      <c r="W33" s="829" t="s">
        <v>652</v>
      </c>
    </row>
    <row r="34" spans="1:23" outlineLevel="1">
      <c r="A34" s="847" t="s">
        <v>71</v>
      </c>
      <c r="B34" s="829" t="s">
        <v>4237</v>
      </c>
      <c r="C34" s="839">
        <v>43434</v>
      </c>
      <c r="D34" s="829" t="s">
        <v>4686</v>
      </c>
      <c r="E34" s="830" t="s">
        <v>4687</v>
      </c>
      <c r="F34" s="831">
        <v>1.2792714657415438</v>
      </c>
      <c r="G34" s="832">
        <f>H34/F34</f>
        <v>3022.8142372881357</v>
      </c>
      <c r="H34" s="829">
        <f>630+2607+630</f>
        <v>3867</v>
      </c>
      <c r="I34" s="829" t="s">
        <v>322</v>
      </c>
      <c r="J34" s="1300">
        <f>H34</f>
        <v>3867</v>
      </c>
      <c r="K34" s="840" t="s">
        <v>752</v>
      </c>
      <c r="L34" s="841" t="s">
        <v>661</v>
      </c>
      <c r="M34" s="841" t="s">
        <v>352</v>
      </c>
      <c r="N34" s="841"/>
      <c r="O34" s="841"/>
      <c r="P34" s="841" t="s">
        <v>5</v>
      </c>
      <c r="Q34" s="841" t="s">
        <v>323</v>
      </c>
      <c r="R34" s="841" t="s">
        <v>652</v>
      </c>
      <c r="S34" s="829"/>
      <c r="T34" s="829" t="s">
        <v>5</v>
      </c>
      <c r="U34" s="829" t="s">
        <v>323</v>
      </c>
      <c r="V34" s="829" t="s">
        <v>652</v>
      </c>
      <c r="W34" s="829" t="s">
        <v>652</v>
      </c>
    </row>
    <row r="35" spans="1:23" outlineLevel="1">
      <c r="A35" s="847" t="s">
        <v>71</v>
      </c>
      <c r="B35" s="829" t="s">
        <v>4237</v>
      </c>
      <c r="C35" s="839">
        <v>43434</v>
      </c>
      <c r="D35" s="829" t="s">
        <v>4238</v>
      </c>
      <c r="E35" s="830" t="s">
        <v>4256</v>
      </c>
      <c r="F35" s="831">
        <v>74080</v>
      </c>
      <c r="G35" s="832">
        <v>85.98</v>
      </c>
      <c r="H35" s="829">
        <v>110</v>
      </c>
      <c r="I35" s="829" t="s">
        <v>322</v>
      </c>
      <c r="J35" s="1300">
        <v>109.99</v>
      </c>
      <c r="K35" s="840" t="s">
        <v>1465</v>
      </c>
      <c r="L35" s="841" t="s">
        <v>661</v>
      </c>
      <c r="M35" s="841" t="s">
        <v>352</v>
      </c>
      <c r="N35" s="841"/>
      <c r="O35" s="841"/>
      <c r="P35" s="841" t="s">
        <v>5</v>
      </c>
      <c r="Q35" s="841" t="s">
        <v>323</v>
      </c>
      <c r="R35" s="841" t="s">
        <v>652</v>
      </c>
      <c r="S35" s="829"/>
      <c r="T35" s="829" t="s">
        <v>5</v>
      </c>
      <c r="U35" s="829" t="s">
        <v>323</v>
      </c>
      <c r="V35" s="829" t="s">
        <v>652</v>
      </c>
      <c r="W35" s="829" t="s">
        <v>652</v>
      </c>
    </row>
    <row r="36" spans="1:23" hidden="1">
      <c r="A36" s="842" t="s">
        <v>647</v>
      </c>
      <c r="B36" s="842"/>
      <c r="C36" s="842"/>
      <c r="D36" s="842"/>
      <c r="E36" s="843"/>
      <c r="F36" s="844"/>
      <c r="G36" s="845">
        <f>SUM(G16:G35)</f>
        <v>8057.8442372881354</v>
      </c>
      <c r="H36" s="846">
        <f>SUM(H16:H35)</f>
        <v>10308.299999999999</v>
      </c>
      <c r="I36" s="842"/>
      <c r="J36" s="846">
        <f>SUM(J16:J35)</f>
        <v>10308.299999999999</v>
      </c>
      <c r="K36" s="842"/>
      <c r="L36" s="842"/>
      <c r="M36" s="842"/>
      <c r="N36" s="842"/>
      <c r="O36" s="842"/>
      <c r="P36" s="842"/>
      <c r="Q36" s="842"/>
      <c r="R36" s="842"/>
      <c r="S36" s="829"/>
      <c r="T36" s="829"/>
      <c r="U36" s="829"/>
      <c r="V36" s="829"/>
      <c r="W36" s="829"/>
    </row>
    <row r="37" spans="1:23" outlineLevel="1">
      <c r="A37" s="847" t="s">
        <v>72</v>
      </c>
      <c r="B37" s="829" t="s">
        <v>4236</v>
      </c>
      <c r="C37" s="839">
        <v>43404</v>
      </c>
      <c r="D37" s="829" t="s">
        <v>4257</v>
      </c>
      <c r="E37" s="830" t="s">
        <v>4258</v>
      </c>
      <c r="F37" s="831">
        <v>73700</v>
      </c>
      <c r="G37" s="832">
        <v>701.84</v>
      </c>
      <c r="H37" s="829">
        <v>910</v>
      </c>
      <c r="I37" s="829" t="s">
        <v>322</v>
      </c>
      <c r="J37" s="1300">
        <v>914.44</v>
      </c>
      <c r="K37" s="840" t="s">
        <v>1297</v>
      </c>
      <c r="L37" s="841" t="s">
        <v>661</v>
      </c>
      <c r="M37" s="841" t="s">
        <v>352</v>
      </c>
      <c r="N37" s="841"/>
      <c r="O37" s="841" t="s">
        <v>381</v>
      </c>
      <c r="P37" s="841" t="s">
        <v>5</v>
      </c>
      <c r="Q37" s="841" t="s">
        <v>323</v>
      </c>
      <c r="R37" s="841" t="s">
        <v>652</v>
      </c>
      <c r="S37" s="829" t="s">
        <v>381</v>
      </c>
      <c r="T37" s="829" t="s">
        <v>5</v>
      </c>
      <c r="U37" s="829" t="s">
        <v>323</v>
      </c>
      <c r="V37" s="829" t="s">
        <v>652</v>
      </c>
      <c r="W37" s="829" t="s">
        <v>652</v>
      </c>
    </row>
    <row r="38" spans="1:23" hidden="1">
      <c r="A38" s="842" t="s">
        <v>647</v>
      </c>
      <c r="B38" s="842"/>
      <c r="C38" s="842"/>
      <c r="D38" s="842"/>
      <c r="E38" s="843"/>
      <c r="F38" s="844"/>
      <c r="G38" s="845">
        <f>SUM(G37:G37)</f>
        <v>701.84</v>
      </c>
      <c r="H38" s="846">
        <f>SUM(H37:H37)</f>
        <v>910</v>
      </c>
      <c r="I38" s="842"/>
      <c r="J38" s="846">
        <f>SUM(J37:J37)</f>
        <v>914.44</v>
      </c>
      <c r="K38" s="842"/>
      <c r="L38" s="842"/>
      <c r="M38" s="842"/>
      <c r="N38" s="842"/>
      <c r="O38" s="842"/>
      <c r="P38" s="842"/>
      <c r="Q38" s="842"/>
      <c r="R38" s="842"/>
      <c r="S38" s="829"/>
      <c r="T38" s="829"/>
      <c r="U38" s="829"/>
      <c r="V38" s="829"/>
      <c r="W38" s="829"/>
    </row>
    <row r="39" spans="1:23" outlineLevel="1">
      <c r="A39" s="847" t="s">
        <v>74</v>
      </c>
      <c r="B39" s="829" t="s">
        <v>4236</v>
      </c>
      <c r="C39" s="839">
        <v>43404</v>
      </c>
      <c r="D39" s="829" t="s">
        <v>4257</v>
      </c>
      <c r="E39" s="830" t="s">
        <v>4258</v>
      </c>
      <c r="F39" s="831">
        <v>73700</v>
      </c>
      <c r="G39" s="832">
        <v>1866.62</v>
      </c>
      <c r="H39" s="829">
        <v>2420.2399999999998</v>
      </c>
      <c r="I39" s="829" t="s">
        <v>322</v>
      </c>
      <c r="J39" s="1300">
        <v>2432.0500000000002</v>
      </c>
      <c r="K39" s="840" t="s">
        <v>1297</v>
      </c>
      <c r="L39" s="841" t="s">
        <v>661</v>
      </c>
      <c r="M39" s="841" t="s">
        <v>352</v>
      </c>
      <c r="N39" s="841"/>
      <c r="O39" s="841" t="s">
        <v>381</v>
      </c>
      <c r="P39" s="841" t="s">
        <v>5</v>
      </c>
      <c r="Q39" s="841" t="s">
        <v>323</v>
      </c>
      <c r="R39" s="841" t="s">
        <v>652</v>
      </c>
      <c r="S39" s="829" t="s">
        <v>381</v>
      </c>
      <c r="T39" s="829" t="s">
        <v>5</v>
      </c>
      <c r="U39" s="829" t="s">
        <v>323</v>
      </c>
      <c r="V39" s="829" t="s">
        <v>652</v>
      </c>
      <c r="W39" s="829" t="s">
        <v>652</v>
      </c>
    </row>
    <row r="40" spans="1:23" hidden="1">
      <c r="A40" s="842" t="s">
        <v>647</v>
      </c>
      <c r="B40" s="842"/>
      <c r="C40" s="842"/>
      <c r="D40" s="842"/>
      <c r="E40" s="843"/>
      <c r="F40" s="844"/>
      <c r="G40" s="845">
        <f>SUM(G39:G39)</f>
        <v>1866.62</v>
      </c>
      <c r="H40" s="846">
        <f>SUM(H39:H39)</f>
        <v>2420.2399999999998</v>
      </c>
      <c r="I40" s="842"/>
      <c r="J40" s="846">
        <f>SUM(J39:J39)</f>
        <v>2432.0500000000002</v>
      </c>
      <c r="K40" s="842"/>
      <c r="L40" s="842"/>
      <c r="M40" s="842"/>
      <c r="N40" s="842"/>
      <c r="O40" s="842"/>
      <c r="P40" s="842"/>
      <c r="Q40" s="842"/>
      <c r="R40" s="842"/>
      <c r="S40" s="829"/>
      <c r="T40" s="829"/>
      <c r="U40" s="829"/>
      <c r="V40" s="829"/>
      <c r="W40" s="829"/>
    </row>
    <row r="41" spans="1:23" outlineLevel="1">
      <c r="A41" s="847" t="s">
        <v>76</v>
      </c>
      <c r="B41" s="829" t="s">
        <v>4237</v>
      </c>
      <c r="C41" s="839">
        <v>43434</v>
      </c>
      <c r="D41" s="829" t="s">
        <v>4676</v>
      </c>
      <c r="E41" s="830" t="s">
        <v>4677</v>
      </c>
      <c r="F41" s="831">
        <v>74117</v>
      </c>
      <c r="G41" s="832">
        <v>706.1</v>
      </c>
      <c r="H41" s="829">
        <v>920</v>
      </c>
      <c r="I41" s="829" t="s">
        <v>322</v>
      </c>
      <c r="J41" s="1300">
        <v>903.31</v>
      </c>
      <c r="K41" s="840" t="s">
        <v>1297</v>
      </c>
      <c r="L41" s="841" t="s">
        <v>661</v>
      </c>
      <c r="M41" s="841" t="s">
        <v>352</v>
      </c>
      <c r="N41" s="841"/>
      <c r="O41" s="841" t="s">
        <v>2244</v>
      </c>
      <c r="P41" s="841" t="s">
        <v>5</v>
      </c>
      <c r="Q41" s="841" t="s">
        <v>323</v>
      </c>
      <c r="R41" s="841" t="s">
        <v>652</v>
      </c>
      <c r="S41" s="829" t="s">
        <v>2244</v>
      </c>
      <c r="T41" s="829" t="s">
        <v>5</v>
      </c>
      <c r="U41" s="829" t="s">
        <v>323</v>
      </c>
      <c r="V41" s="829" t="s">
        <v>652</v>
      </c>
      <c r="W41" s="829" t="s">
        <v>652</v>
      </c>
    </row>
    <row r="42" spans="1:23" hidden="1">
      <c r="A42" s="842" t="s">
        <v>647</v>
      </c>
      <c r="B42" s="842"/>
      <c r="C42" s="842"/>
      <c r="D42" s="842"/>
      <c r="E42" s="843"/>
      <c r="F42" s="844"/>
      <c r="G42" s="845">
        <f>SUM(G41:G41)</f>
        <v>706.1</v>
      </c>
      <c r="H42" s="846">
        <f>SUM(H41:H41)</f>
        <v>920</v>
      </c>
      <c r="I42" s="842"/>
      <c r="J42" s="846">
        <f>SUM(J41:J41)</f>
        <v>903.31</v>
      </c>
      <c r="K42" s="842"/>
      <c r="L42" s="842"/>
      <c r="M42" s="842"/>
      <c r="N42" s="842"/>
      <c r="O42" s="842"/>
      <c r="P42" s="842"/>
      <c r="Q42" s="842"/>
      <c r="R42" s="842"/>
      <c r="S42" s="829"/>
      <c r="T42" s="829"/>
      <c r="U42" s="829"/>
      <c r="V42" s="829"/>
      <c r="W42" s="829"/>
    </row>
    <row r="43" spans="1:23" outlineLevel="1">
      <c r="A43" s="847" t="s">
        <v>86</v>
      </c>
      <c r="B43" s="829" t="s">
        <v>4236</v>
      </c>
      <c r="C43" s="839">
        <v>43376</v>
      </c>
      <c r="D43" s="829" t="s">
        <v>4259</v>
      </c>
      <c r="E43" s="830" t="s">
        <v>4260</v>
      </c>
      <c r="F43" s="831">
        <v>73653</v>
      </c>
      <c r="G43" s="832">
        <v>230.25</v>
      </c>
      <c r="H43" s="829">
        <v>300</v>
      </c>
      <c r="I43" s="829" t="s">
        <v>322</v>
      </c>
      <c r="J43" s="1300">
        <v>300</v>
      </c>
      <c r="K43" s="840" t="s">
        <v>683</v>
      </c>
      <c r="L43" s="841" t="s">
        <v>661</v>
      </c>
      <c r="M43" s="841" t="s">
        <v>352</v>
      </c>
      <c r="N43" s="841"/>
      <c r="O43" s="841"/>
      <c r="P43" s="841" t="s">
        <v>5</v>
      </c>
      <c r="Q43" s="841" t="s">
        <v>323</v>
      </c>
      <c r="R43" s="841" t="s">
        <v>652</v>
      </c>
      <c r="S43" s="829"/>
      <c r="T43" s="829" t="s">
        <v>5</v>
      </c>
      <c r="U43" s="829" t="s">
        <v>323</v>
      </c>
      <c r="V43" s="829" t="s">
        <v>652</v>
      </c>
      <c r="W43" s="829" t="s">
        <v>652</v>
      </c>
    </row>
    <row r="44" spans="1:23" outlineLevel="1">
      <c r="A44" s="847" t="s">
        <v>86</v>
      </c>
      <c r="B44" s="829" t="s">
        <v>4236</v>
      </c>
      <c r="C44" s="839">
        <v>43404</v>
      </c>
      <c r="D44" s="829" t="s">
        <v>4257</v>
      </c>
      <c r="E44" s="830" t="s">
        <v>4258</v>
      </c>
      <c r="F44" s="831">
        <v>73700</v>
      </c>
      <c r="G44" s="832">
        <v>11912.01</v>
      </c>
      <c r="H44" s="829">
        <v>15445</v>
      </c>
      <c r="I44" s="829" t="s">
        <v>322</v>
      </c>
      <c r="J44" s="1300">
        <v>15520.38</v>
      </c>
      <c r="K44" s="840" t="s">
        <v>1297</v>
      </c>
      <c r="L44" s="841" t="s">
        <v>661</v>
      </c>
      <c r="M44" s="841" t="s">
        <v>352</v>
      </c>
      <c r="N44" s="841"/>
      <c r="O44" s="841" t="s">
        <v>381</v>
      </c>
      <c r="P44" s="841" t="s">
        <v>5</v>
      </c>
      <c r="Q44" s="841" t="s">
        <v>323</v>
      </c>
      <c r="R44" s="841" t="s">
        <v>652</v>
      </c>
      <c r="S44" s="829" t="s">
        <v>381</v>
      </c>
      <c r="T44" s="829" t="s">
        <v>5</v>
      </c>
      <c r="U44" s="829" t="s">
        <v>323</v>
      </c>
      <c r="V44" s="829" t="s">
        <v>652</v>
      </c>
      <c r="W44" s="829" t="s">
        <v>652</v>
      </c>
    </row>
    <row r="45" spans="1:23" outlineLevel="1">
      <c r="A45" s="847" t="s">
        <v>86</v>
      </c>
      <c r="B45" s="829" t="s">
        <v>4236</v>
      </c>
      <c r="C45" s="839">
        <v>43375</v>
      </c>
      <c r="D45" s="829" t="s">
        <v>4261</v>
      </c>
      <c r="E45" s="830" t="s">
        <v>4262</v>
      </c>
      <c r="F45" s="831">
        <v>73685</v>
      </c>
      <c r="G45" s="832">
        <v>1903.42</v>
      </c>
      <c r="H45" s="829">
        <v>2480</v>
      </c>
      <c r="I45" s="829" t="s">
        <v>322</v>
      </c>
      <c r="J45" s="1300">
        <v>2480</v>
      </c>
      <c r="K45" s="840" t="s">
        <v>4263</v>
      </c>
      <c r="L45" s="841" t="s">
        <v>665</v>
      </c>
      <c r="M45" s="841" t="s">
        <v>352</v>
      </c>
      <c r="N45" s="841"/>
      <c r="O45" s="841"/>
      <c r="P45" s="841" t="s">
        <v>5</v>
      </c>
      <c r="Q45" s="841" t="s">
        <v>323</v>
      </c>
      <c r="R45" s="841" t="s">
        <v>652</v>
      </c>
      <c r="S45" s="829"/>
      <c r="T45" s="829" t="s">
        <v>5</v>
      </c>
      <c r="U45" s="829" t="s">
        <v>323</v>
      </c>
      <c r="V45" s="829" t="s">
        <v>652</v>
      </c>
      <c r="W45" s="829" t="s">
        <v>652</v>
      </c>
    </row>
    <row r="46" spans="1:23" outlineLevel="1">
      <c r="A46" s="847" t="s">
        <v>86</v>
      </c>
      <c r="B46" s="829" t="s">
        <v>4236</v>
      </c>
      <c r="C46" s="839" t="s">
        <v>4688</v>
      </c>
      <c r="D46" s="829" t="s">
        <v>4686</v>
      </c>
      <c r="E46" s="830" t="s">
        <v>4689</v>
      </c>
      <c r="F46" s="831">
        <v>73685</v>
      </c>
      <c r="G46" s="832">
        <f>H46/F34</f>
        <v>2454.5220338983049</v>
      </c>
      <c r="H46" s="829">
        <v>3140</v>
      </c>
      <c r="I46" s="829" t="s">
        <v>322</v>
      </c>
      <c r="J46" s="1300">
        <f>H46</f>
        <v>3140</v>
      </c>
      <c r="K46" s="840" t="s">
        <v>4263</v>
      </c>
      <c r="L46" s="841" t="s">
        <v>665</v>
      </c>
      <c r="M46" s="841" t="s">
        <v>352</v>
      </c>
      <c r="N46" s="841"/>
      <c r="O46" s="841"/>
      <c r="P46" s="841" t="s">
        <v>5</v>
      </c>
      <c r="Q46" s="841" t="s">
        <v>323</v>
      </c>
      <c r="R46" s="841" t="s">
        <v>652</v>
      </c>
      <c r="S46" s="829"/>
      <c r="T46" s="829" t="s">
        <v>5</v>
      </c>
      <c r="U46" s="829" t="s">
        <v>323</v>
      </c>
      <c r="V46" s="829" t="s">
        <v>652</v>
      </c>
      <c r="W46" s="829" t="s">
        <v>652</v>
      </c>
    </row>
    <row r="47" spans="1:23" outlineLevel="1">
      <c r="A47" s="847" t="s">
        <v>86</v>
      </c>
      <c r="B47" s="829" t="s">
        <v>4236</v>
      </c>
      <c r="C47" s="839">
        <v>43376</v>
      </c>
      <c r="D47" s="829" t="s">
        <v>4259</v>
      </c>
      <c r="E47" s="830" t="s">
        <v>4264</v>
      </c>
      <c r="F47" s="831">
        <v>73653</v>
      </c>
      <c r="G47" s="832">
        <v>38.380000000000003</v>
      </c>
      <c r="H47" s="829">
        <v>50</v>
      </c>
      <c r="I47" s="829" t="s">
        <v>322</v>
      </c>
      <c r="J47" s="1300">
        <v>50.01</v>
      </c>
      <c r="K47" s="840" t="s">
        <v>4263</v>
      </c>
      <c r="L47" s="841" t="s">
        <v>661</v>
      </c>
      <c r="M47" s="841" t="s">
        <v>352</v>
      </c>
      <c r="N47" s="841"/>
      <c r="O47" s="841"/>
      <c r="P47" s="841" t="s">
        <v>5</v>
      </c>
      <c r="Q47" s="841" t="s">
        <v>323</v>
      </c>
      <c r="R47" s="841" t="s">
        <v>652</v>
      </c>
      <c r="S47" s="829"/>
      <c r="T47" s="829" t="s">
        <v>5</v>
      </c>
      <c r="U47" s="829" t="s">
        <v>323</v>
      </c>
      <c r="V47" s="829" t="s">
        <v>652</v>
      </c>
      <c r="W47" s="829" t="s">
        <v>652</v>
      </c>
    </row>
    <row r="48" spans="1:23" hidden="1">
      <c r="A48" s="842" t="s">
        <v>647</v>
      </c>
      <c r="B48" s="842"/>
      <c r="C48" s="842"/>
      <c r="D48" s="842"/>
      <c r="E48" s="843"/>
      <c r="F48" s="844"/>
      <c r="G48" s="845">
        <f>SUM(G43:G47)</f>
        <v>16538.582033898307</v>
      </c>
      <c r="H48" s="846">
        <f>SUM(H43:H47)</f>
        <v>21415</v>
      </c>
      <c r="I48" s="842"/>
      <c r="J48" s="846">
        <f>SUM(J43:J47)</f>
        <v>21490.389999999996</v>
      </c>
      <c r="K48" s="842"/>
      <c r="L48" s="842"/>
      <c r="M48" s="842"/>
      <c r="N48" s="842"/>
      <c r="O48" s="842"/>
      <c r="P48" s="842"/>
      <c r="Q48" s="842"/>
      <c r="R48" s="842"/>
      <c r="S48" s="829"/>
      <c r="T48" s="829"/>
      <c r="U48" s="829"/>
      <c r="V48" s="829"/>
      <c r="W48" s="829"/>
    </row>
    <row r="49" spans="1:23" outlineLevel="1">
      <c r="A49" s="847" t="s">
        <v>90</v>
      </c>
      <c r="B49" s="829" t="s">
        <v>4236</v>
      </c>
      <c r="C49" s="839">
        <v>43404</v>
      </c>
      <c r="D49" s="829" t="s">
        <v>4257</v>
      </c>
      <c r="E49" s="830" t="s">
        <v>4258</v>
      </c>
      <c r="F49" s="831">
        <v>73700</v>
      </c>
      <c r="G49" s="832">
        <v>7153.38</v>
      </c>
      <c r="H49" s="829">
        <v>9275</v>
      </c>
      <c r="I49" s="829" t="s">
        <v>322</v>
      </c>
      <c r="J49" s="1300">
        <v>9320.27</v>
      </c>
      <c r="K49" s="840" t="s">
        <v>1297</v>
      </c>
      <c r="L49" s="841" t="s">
        <v>661</v>
      </c>
      <c r="M49" s="841" t="s">
        <v>352</v>
      </c>
      <c r="N49" s="841"/>
      <c r="O49" s="841" t="s">
        <v>381</v>
      </c>
      <c r="P49" s="841" t="s">
        <v>5</v>
      </c>
      <c r="Q49" s="841" t="s">
        <v>323</v>
      </c>
      <c r="R49" s="841" t="s">
        <v>652</v>
      </c>
      <c r="S49" s="829" t="s">
        <v>381</v>
      </c>
      <c r="T49" s="829" t="s">
        <v>5</v>
      </c>
      <c r="U49" s="829" t="s">
        <v>323</v>
      </c>
      <c r="V49" s="829" t="s">
        <v>652</v>
      </c>
      <c r="W49" s="829" t="s">
        <v>652</v>
      </c>
    </row>
    <row r="50" spans="1:23" hidden="1">
      <c r="A50" s="842" t="s">
        <v>647</v>
      </c>
      <c r="B50" s="842"/>
      <c r="C50" s="842"/>
      <c r="D50" s="842"/>
      <c r="E50" s="843"/>
      <c r="F50" s="844"/>
      <c r="G50" s="845">
        <f>SUM(G49:G49)</f>
        <v>7153.38</v>
      </c>
      <c r="H50" s="846">
        <f>SUM(H49:H49)</f>
        <v>9275</v>
      </c>
      <c r="I50" s="842"/>
      <c r="J50" s="846">
        <f>SUM(J49:J49)</f>
        <v>9320.27</v>
      </c>
      <c r="K50" s="842"/>
      <c r="L50" s="842"/>
      <c r="M50" s="842"/>
      <c r="N50" s="842"/>
      <c r="O50" s="842"/>
      <c r="P50" s="842"/>
      <c r="Q50" s="842"/>
      <c r="R50" s="842"/>
      <c r="S50" s="829"/>
      <c r="T50" s="829"/>
      <c r="U50" s="829"/>
      <c r="V50" s="829"/>
      <c r="W50" s="829"/>
    </row>
    <row r="51" spans="1:23" outlineLevel="1">
      <c r="A51" s="847" t="s">
        <v>92</v>
      </c>
      <c r="B51" s="829" t="s">
        <v>4236</v>
      </c>
      <c r="C51" s="839">
        <v>43376</v>
      </c>
      <c r="D51" s="829" t="s">
        <v>4265</v>
      </c>
      <c r="E51" s="830" t="s">
        <v>4266</v>
      </c>
      <c r="F51" s="831">
        <v>73653</v>
      </c>
      <c r="G51" s="832">
        <v>3.84</v>
      </c>
      <c r="H51" s="829">
        <v>5</v>
      </c>
      <c r="I51" s="829" t="s">
        <v>322</v>
      </c>
      <c r="J51" s="1300">
        <v>5</v>
      </c>
      <c r="K51" s="840" t="s">
        <v>660</v>
      </c>
      <c r="L51" s="841" t="s">
        <v>661</v>
      </c>
      <c r="M51" s="841" t="s">
        <v>352</v>
      </c>
      <c r="N51" s="841" t="s">
        <v>662</v>
      </c>
      <c r="O51" s="841"/>
      <c r="P51" s="841" t="s">
        <v>5</v>
      </c>
      <c r="Q51" s="841" t="s">
        <v>323</v>
      </c>
      <c r="R51" s="841" t="s">
        <v>652</v>
      </c>
      <c r="S51" s="829"/>
      <c r="T51" s="829" t="s">
        <v>5</v>
      </c>
      <c r="U51" s="829" t="s">
        <v>323</v>
      </c>
      <c r="V51" s="829" t="s">
        <v>652</v>
      </c>
      <c r="W51" s="829" t="s">
        <v>652</v>
      </c>
    </row>
    <row r="52" spans="1:23" outlineLevel="1">
      <c r="A52" s="847" t="s">
        <v>92</v>
      </c>
      <c r="B52" s="829" t="s">
        <v>4236</v>
      </c>
      <c r="C52" s="839">
        <v>43404</v>
      </c>
      <c r="D52" s="829" t="s">
        <v>4267</v>
      </c>
      <c r="E52" s="830" t="s">
        <v>4268</v>
      </c>
      <c r="F52" s="831">
        <v>73653</v>
      </c>
      <c r="G52" s="832">
        <v>61.4</v>
      </c>
      <c r="H52" s="829">
        <v>80</v>
      </c>
      <c r="I52" s="829" t="s">
        <v>322</v>
      </c>
      <c r="J52" s="1300">
        <v>80</v>
      </c>
      <c r="K52" s="840" t="s">
        <v>660</v>
      </c>
      <c r="L52" s="841" t="s">
        <v>661</v>
      </c>
      <c r="M52" s="841" t="s">
        <v>352</v>
      </c>
      <c r="N52" s="841" t="s">
        <v>662</v>
      </c>
      <c r="O52" s="841"/>
      <c r="P52" s="841" t="s">
        <v>5</v>
      </c>
      <c r="Q52" s="841" t="s">
        <v>323</v>
      </c>
      <c r="R52" s="841" t="s">
        <v>652</v>
      </c>
      <c r="S52" s="829"/>
      <c r="T52" s="829" t="s">
        <v>5</v>
      </c>
      <c r="U52" s="829" t="s">
        <v>323</v>
      </c>
      <c r="V52" s="829" t="s">
        <v>652</v>
      </c>
      <c r="W52" s="829" t="s">
        <v>652</v>
      </c>
    </row>
    <row r="53" spans="1:23" outlineLevel="1">
      <c r="A53" s="847" t="s">
        <v>92</v>
      </c>
      <c r="B53" s="829" t="s">
        <v>4236</v>
      </c>
      <c r="C53" s="839">
        <v>43404</v>
      </c>
      <c r="D53" s="829" t="s">
        <v>4267</v>
      </c>
      <c r="E53" s="830" t="s">
        <v>4269</v>
      </c>
      <c r="F53" s="831">
        <v>73653</v>
      </c>
      <c r="G53" s="832">
        <v>46.05</v>
      </c>
      <c r="H53" s="829">
        <v>60</v>
      </c>
      <c r="I53" s="829" t="s">
        <v>322</v>
      </c>
      <c r="J53" s="1300">
        <v>60</v>
      </c>
      <c r="K53" s="840" t="s">
        <v>660</v>
      </c>
      <c r="L53" s="841" t="s">
        <v>661</v>
      </c>
      <c r="M53" s="841" t="s">
        <v>352</v>
      </c>
      <c r="N53" s="841" t="s">
        <v>662</v>
      </c>
      <c r="O53" s="841"/>
      <c r="P53" s="841" t="s">
        <v>5</v>
      </c>
      <c r="Q53" s="841" t="s">
        <v>323</v>
      </c>
      <c r="R53" s="841" t="s">
        <v>652</v>
      </c>
      <c r="S53" s="829"/>
      <c r="T53" s="829" t="s">
        <v>5</v>
      </c>
      <c r="U53" s="829" t="s">
        <v>323</v>
      </c>
      <c r="V53" s="829" t="s">
        <v>652</v>
      </c>
      <c r="W53" s="829" t="s">
        <v>652</v>
      </c>
    </row>
    <row r="54" spans="1:23" outlineLevel="1">
      <c r="A54" s="847" t="s">
        <v>92</v>
      </c>
      <c r="B54" s="829" t="s">
        <v>4236</v>
      </c>
      <c r="C54" s="839">
        <v>43404</v>
      </c>
      <c r="D54" s="829" t="s">
        <v>4267</v>
      </c>
      <c r="E54" s="830" t="s">
        <v>4270</v>
      </c>
      <c r="F54" s="831">
        <v>73653</v>
      </c>
      <c r="G54" s="832">
        <v>110.52</v>
      </c>
      <c r="H54" s="829">
        <v>144</v>
      </c>
      <c r="I54" s="829" t="s">
        <v>322</v>
      </c>
      <c r="J54" s="1300">
        <v>144</v>
      </c>
      <c r="K54" s="840" t="s">
        <v>660</v>
      </c>
      <c r="L54" s="841" t="s">
        <v>661</v>
      </c>
      <c r="M54" s="841" t="s">
        <v>352</v>
      </c>
      <c r="N54" s="841" t="s">
        <v>662</v>
      </c>
      <c r="O54" s="841"/>
      <c r="P54" s="841" t="s">
        <v>5</v>
      </c>
      <c r="Q54" s="841" t="s">
        <v>323</v>
      </c>
      <c r="R54" s="841" t="s">
        <v>652</v>
      </c>
      <c r="S54" s="829"/>
      <c r="T54" s="829" t="s">
        <v>5</v>
      </c>
      <c r="U54" s="829" t="s">
        <v>323</v>
      </c>
      <c r="V54" s="829" t="s">
        <v>652</v>
      </c>
      <c r="W54" s="829" t="s">
        <v>652</v>
      </c>
    </row>
    <row r="55" spans="1:23" outlineLevel="1">
      <c r="A55" s="847" t="s">
        <v>92</v>
      </c>
      <c r="B55" s="829" t="s">
        <v>4236</v>
      </c>
      <c r="C55" s="839">
        <v>43377</v>
      </c>
      <c r="D55" s="829" t="s">
        <v>4271</v>
      </c>
      <c r="E55" s="830" t="s">
        <v>4272</v>
      </c>
      <c r="F55" s="831">
        <v>73653</v>
      </c>
      <c r="G55" s="832">
        <v>621.67999999999995</v>
      </c>
      <c r="H55" s="829">
        <v>810</v>
      </c>
      <c r="I55" s="829" t="s">
        <v>322</v>
      </c>
      <c r="J55" s="1300">
        <v>810</v>
      </c>
      <c r="K55" s="840" t="s">
        <v>670</v>
      </c>
      <c r="L55" s="841" t="s">
        <v>661</v>
      </c>
      <c r="M55" s="841" t="s">
        <v>352</v>
      </c>
      <c r="N55" s="841" t="s">
        <v>1021</v>
      </c>
      <c r="O55" s="841"/>
      <c r="P55" s="841" t="s">
        <v>5</v>
      </c>
      <c r="Q55" s="841" t="s">
        <v>323</v>
      </c>
      <c r="R55" s="841" t="s">
        <v>652</v>
      </c>
      <c r="S55" s="829"/>
      <c r="T55" s="829" t="s">
        <v>5</v>
      </c>
      <c r="U55" s="829" t="s">
        <v>323</v>
      </c>
      <c r="V55" s="829" t="s">
        <v>652</v>
      </c>
      <c r="W55" s="829" t="s">
        <v>652</v>
      </c>
    </row>
    <row r="56" spans="1:23" outlineLevel="1">
      <c r="A56" s="847" t="s">
        <v>92</v>
      </c>
      <c r="B56" s="829" t="s">
        <v>4236</v>
      </c>
      <c r="C56" s="839">
        <v>43377</v>
      </c>
      <c r="D56" s="829" t="s">
        <v>4271</v>
      </c>
      <c r="E56" s="830" t="s">
        <v>4273</v>
      </c>
      <c r="F56" s="831">
        <v>73653</v>
      </c>
      <c r="G56" s="832">
        <v>621.67999999999995</v>
      </c>
      <c r="H56" s="829">
        <v>810</v>
      </c>
      <c r="I56" s="829" t="s">
        <v>322</v>
      </c>
      <c r="J56" s="1300">
        <v>810</v>
      </c>
      <c r="K56" s="840" t="s">
        <v>670</v>
      </c>
      <c r="L56" s="841" t="s">
        <v>661</v>
      </c>
      <c r="M56" s="841" t="s">
        <v>352</v>
      </c>
      <c r="N56" s="841" t="s">
        <v>2952</v>
      </c>
      <c r="O56" s="841"/>
      <c r="P56" s="841" t="s">
        <v>5</v>
      </c>
      <c r="Q56" s="841" t="s">
        <v>323</v>
      </c>
      <c r="R56" s="841" t="s">
        <v>652</v>
      </c>
      <c r="S56" s="829"/>
      <c r="T56" s="829" t="s">
        <v>5</v>
      </c>
      <c r="U56" s="829" t="s">
        <v>323</v>
      </c>
      <c r="V56" s="829" t="s">
        <v>652</v>
      </c>
      <c r="W56" s="829" t="s">
        <v>652</v>
      </c>
    </row>
    <row r="57" spans="1:23" outlineLevel="1">
      <c r="A57" s="847" t="s">
        <v>92</v>
      </c>
      <c r="B57" s="829" t="s">
        <v>4236</v>
      </c>
      <c r="C57" s="839">
        <v>43382</v>
      </c>
      <c r="D57" s="829" t="s">
        <v>4274</v>
      </c>
      <c r="E57" s="830" t="s">
        <v>4275</v>
      </c>
      <c r="F57" s="831">
        <v>73653</v>
      </c>
      <c r="G57" s="832">
        <v>126.64</v>
      </c>
      <c r="H57" s="829">
        <v>165</v>
      </c>
      <c r="I57" s="829" t="s">
        <v>322</v>
      </c>
      <c r="J57" s="1300">
        <v>165</v>
      </c>
      <c r="K57" s="840" t="s">
        <v>670</v>
      </c>
      <c r="L57" s="841" t="s">
        <v>661</v>
      </c>
      <c r="M57" s="841" t="s">
        <v>352</v>
      </c>
      <c r="N57" s="841" t="s">
        <v>2952</v>
      </c>
      <c r="O57" s="841"/>
      <c r="P57" s="841" t="s">
        <v>5</v>
      </c>
      <c r="Q57" s="841" t="s">
        <v>323</v>
      </c>
      <c r="R57" s="841" t="s">
        <v>652</v>
      </c>
      <c r="S57" s="829"/>
      <c r="T57" s="829" t="s">
        <v>5</v>
      </c>
      <c r="U57" s="829" t="s">
        <v>323</v>
      </c>
      <c r="V57" s="829" t="s">
        <v>652</v>
      </c>
      <c r="W57" s="829" t="s">
        <v>652</v>
      </c>
    </row>
    <row r="58" spans="1:23" outlineLevel="1">
      <c r="A58" s="847" t="s">
        <v>92</v>
      </c>
      <c r="B58" s="829" t="s">
        <v>4236</v>
      </c>
      <c r="C58" s="839">
        <v>43392</v>
      </c>
      <c r="D58" s="829" t="s">
        <v>4276</v>
      </c>
      <c r="E58" s="830" t="s">
        <v>4277</v>
      </c>
      <c r="F58" s="831">
        <v>73653</v>
      </c>
      <c r="G58" s="832">
        <v>46.05</v>
      </c>
      <c r="H58" s="829">
        <v>60</v>
      </c>
      <c r="I58" s="829" t="s">
        <v>322</v>
      </c>
      <c r="J58" s="1300">
        <v>60</v>
      </c>
      <c r="K58" s="840" t="s">
        <v>670</v>
      </c>
      <c r="L58" s="841" t="s">
        <v>661</v>
      </c>
      <c r="M58" s="841" t="s">
        <v>352</v>
      </c>
      <c r="N58" s="841" t="s">
        <v>674</v>
      </c>
      <c r="O58" s="841"/>
      <c r="P58" s="841" t="s">
        <v>5</v>
      </c>
      <c r="Q58" s="841" t="s">
        <v>323</v>
      </c>
      <c r="R58" s="841" t="s">
        <v>652</v>
      </c>
      <c r="S58" s="829"/>
      <c r="T58" s="829" t="s">
        <v>5</v>
      </c>
      <c r="U58" s="829" t="s">
        <v>323</v>
      </c>
      <c r="V58" s="829" t="s">
        <v>652</v>
      </c>
      <c r="W58" s="829" t="s">
        <v>652</v>
      </c>
    </row>
    <row r="59" spans="1:23" outlineLevel="1">
      <c r="A59" s="847" t="s">
        <v>92</v>
      </c>
      <c r="B59" s="829" t="s">
        <v>4236</v>
      </c>
      <c r="C59" s="839">
        <v>43392</v>
      </c>
      <c r="D59" s="829" t="s">
        <v>4276</v>
      </c>
      <c r="E59" s="830" t="s">
        <v>4278</v>
      </c>
      <c r="F59" s="831">
        <v>73653</v>
      </c>
      <c r="G59" s="832">
        <v>46.05</v>
      </c>
      <c r="H59" s="829">
        <v>60</v>
      </c>
      <c r="I59" s="829" t="s">
        <v>322</v>
      </c>
      <c r="J59" s="1300">
        <v>60</v>
      </c>
      <c r="K59" s="840" t="s">
        <v>670</v>
      </c>
      <c r="L59" s="841" t="s">
        <v>661</v>
      </c>
      <c r="M59" s="841" t="s">
        <v>352</v>
      </c>
      <c r="N59" s="841" t="s">
        <v>662</v>
      </c>
      <c r="O59" s="841"/>
      <c r="P59" s="841" t="s">
        <v>5</v>
      </c>
      <c r="Q59" s="841" t="s">
        <v>323</v>
      </c>
      <c r="R59" s="841" t="s">
        <v>652</v>
      </c>
      <c r="S59" s="829"/>
      <c r="T59" s="829" t="s">
        <v>5</v>
      </c>
      <c r="U59" s="829" t="s">
        <v>323</v>
      </c>
      <c r="V59" s="829" t="s">
        <v>652</v>
      </c>
      <c r="W59" s="829" t="s">
        <v>652</v>
      </c>
    </row>
    <row r="60" spans="1:23" outlineLevel="1">
      <c r="A60" s="847" t="s">
        <v>92</v>
      </c>
      <c r="B60" s="829" t="s">
        <v>4236</v>
      </c>
      <c r="C60" s="839">
        <v>43392</v>
      </c>
      <c r="D60" s="829" t="s">
        <v>4276</v>
      </c>
      <c r="E60" s="830" t="s">
        <v>4279</v>
      </c>
      <c r="F60" s="831">
        <v>73653</v>
      </c>
      <c r="G60" s="832">
        <v>55.26</v>
      </c>
      <c r="H60" s="829">
        <v>72</v>
      </c>
      <c r="I60" s="829" t="s">
        <v>322</v>
      </c>
      <c r="J60" s="1300">
        <v>72</v>
      </c>
      <c r="K60" s="840" t="s">
        <v>670</v>
      </c>
      <c r="L60" s="841" t="s">
        <v>661</v>
      </c>
      <c r="M60" s="841" t="s">
        <v>352</v>
      </c>
      <c r="N60" s="841" t="s">
        <v>758</v>
      </c>
      <c r="O60" s="841"/>
      <c r="P60" s="841" t="s">
        <v>5</v>
      </c>
      <c r="Q60" s="841" t="s">
        <v>323</v>
      </c>
      <c r="R60" s="841" t="s">
        <v>652</v>
      </c>
      <c r="S60" s="829"/>
      <c r="T60" s="829" t="s">
        <v>5</v>
      </c>
      <c r="U60" s="829" t="s">
        <v>323</v>
      </c>
      <c r="V60" s="829" t="s">
        <v>652</v>
      </c>
      <c r="W60" s="829" t="s">
        <v>652</v>
      </c>
    </row>
    <row r="61" spans="1:23" outlineLevel="1">
      <c r="A61" s="847" t="s">
        <v>92</v>
      </c>
      <c r="B61" s="829" t="s">
        <v>4236</v>
      </c>
      <c r="C61" s="839">
        <v>43392</v>
      </c>
      <c r="D61" s="829" t="s">
        <v>4276</v>
      </c>
      <c r="E61" s="830" t="s">
        <v>4280</v>
      </c>
      <c r="F61" s="831">
        <v>73653</v>
      </c>
      <c r="G61" s="832">
        <v>55.26</v>
      </c>
      <c r="H61" s="829">
        <v>72</v>
      </c>
      <c r="I61" s="829" t="s">
        <v>322</v>
      </c>
      <c r="J61" s="1300">
        <v>72</v>
      </c>
      <c r="K61" s="840" t="s">
        <v>670</v>
      </c>
      <c r="L61" s="841" t="s">
        <v>661</v>
      </c>
      <c r="M61" s="841" t="s">
        <v>352</v>
      </c>
      <c r="N61" s="841" t="s">
        <v>1003</v>
      </c>
      <c r="O61" s="841"/>
      <c r="P61" s="841" t="s">
        <v>5</v>
      </c>
      <c r="Q61" s="841" t="s">
        <v>323</v>
      </c>
      <c r="R61" s="841" t="s">
        <v>652</v>
      </c>
      <c r="S61" s="829"/>
      <c r="T61" s="829" t="s">
        <v>5</v>
      </c>
      <c r="U61" s="829" t="s">
        <v>323</v>
      </c>
      <c r="V61" s="829" t="s">
        <v>652</v>
      </c>
      <c r="W61" s="829" t="s">
        <v>652</v>
      </c>
    </row>
    <row r="62" spans="1:23" outlineLevel="1">
      <c r="A62" s="847" t="s">
        <v>92</v>
      </c>
      <c r="B62" s="829" t="s">
        <v>4236</v>
      </c>
      <c r="C62" s="839">
        <v>43404</v>
      </c>
      <c r="D62" s="829" t="s">
        <v>4281</v>
      </c>
      <c r="E62" s="830" t="s">
        <v>4282</v>
      </c>
      <c r="F62" s="831">
        <v>73653</v>
      </c>
      <c r="G62" s="832">
        <v>518.07000000000005</v>
      </c>
      <c r="H62" s="829">
        <v>675</v>
      </c>
      <c r="I62" s="829" t="s">
        <v>322</v>
      </c>
      <c r="J62" s="1300">
        <v>675</v>
      </c>
      <c r="K62" s="840" t="s">
        <v>667</v>
      </c>
      <c r="L62" s="841" t="s">
        <v>661</v>
      </c>
      <c r="M62" s="841" t="s">
        <v>352</v>
      </c>
      <c r="N62" s="841" t="s">
        <v>662</v>
      </c>
      <c r="O62" s="841"/>
      <c r="P62" s="841" t="s">
        <v>5</v>
      </c>
      <c r="Q62" s="841" t="s">
        <v>323</v>
      </c>
      <c r="R62" s="841" t="s">
        <v>652</v>
      </c>
      <c r="S62" s="829"/>
      <c r="T62" s="829" t="s">
        <v>5</v>
      </c>
      <c r="U62" s="829" t="s">
        <v>323</v>
      </c>
      <c r="V62" s="829" t="s">
        <v>652</v>
      </c>
      <c r="W62" s="829" t="s">
        <v>652</v>
      </c>
    </row>
    <row r="63" spans="1:23" outlineLevel="1">
      <c r="A63" s="847" t="s">
        <v>92</v>
      </c>
      <c r="B63" s="829" t="s">
        <v>4236</v>
      </c>
      <c r="C63" s="839">
        <v>43404</v>
      </c>
      <c r="D63" s="829" t="s">
        <v>4281</v>
      </c>
      <c r="E63" s="830" t="s">
        <v>4283</v>
      </c>
      <c r="F63" s="831">
        <v>73653</v>
      </c>
      <c r="G63" s="832">
        <v>679.24</v>
      </c>
      <c r="H63" s="829">
        <v>885</v>
      </c>
      <c r="I63" s="829" t="s">
        <v>322</v>
      </c>
      <c r="J63" s="1300">
        <v>884.99</v>
      </c>
      <c r="K63" s="840" t="s">
        <v>667</v>
      </c>
      <c r="L63" s="841" t="s">
        <v>661</v>
      </c>
      <c r="M63" s="841" t="s">
        <v>352</v>
      </c>
      <c r="N63" s="841" t="s">
        <v>2952</v>
      </c>
      <c r="O63" s="841"/>
      <c r="P63" s="841" t="s">
        <v>5</v>
      </c>
      <c r="Q63" s="841" t="s">
        <v>323</v>
      </c>
      <c r="R63" s="841" t="s">
        <v>652</v>
      </c>
      <c r="S63" s="829"/>
      <c r="T63" s="829" t="s">
        <v>5</v>
      </c>
      <c r="U63" s="829" t="s">
        <v>323</v>
      </c>
      <c r="V63" s="829" t="s">
        <v>652</v>
      </c>
      <c r="W63" s="829" t="s">
        <v>652</v>
      </c>
    </row>
    <row r="64" spans="1:23" outlineLevel="1">
      <c r="A64" s="847" t="s">
        <v>92</v>
      </c>
      <c r="B64" s="829" t="s">
        <v>4236</v>
      </c>
      <c r="C64" s="839">
        <v>43404</v>
      </c>
      <c r="D64" s="829" t="s">
        <v>4281</v>
      </c>
      <c r="E64" s="830" t="s">
        <v>4286</v>
      </c>
      <c r="F64" s="831">
        <v>73653</v>
      </c>
      <c r="G64" s="832">
        <v>844.26</v>
      </c>
      <c r="H64" s="829">
        <v>1100</v>
      </c>
      <c r="I64" s="829" t="s">
        <v>322</v>
      </c>
      <c r="J64" s="1300">
        <v>1100</v>
      </c>
      <c r="K64" s="840" t="s">
        <v>683</v>
      </c>
      <c r="L64" s="841" t="s">
        <v>661</v>
      </c>
      <c r="M64" s="841" t="s">
        <v>352</v>
      </c>
      <c r="N64" s="841"/>
      <c r="O64" s="841"/>
      <c r="P64" s="841" t="s">
        <v>5</v>
      </c>
      <c r="Q64" s="841" t="s">
        <v>323</v>
      </c>
      <c r="R64" s="841" t="s">
        <v>652</v>
      </c>
      <c r="S64" s="829"/>
      <c r="T64" s="829" t="s">
        <v>5</v>
      </c>
      <c r="U64" s="829" t="s">
        <v>323</v>
      </c>
      <c r="V64" s="829" t="s">
        <v>652</v>
      </c>
      <c r="W64" s="829" t="s">
        <v>652</v>
      </c>
    </row>
    <row r="65" spans="1:23" outlineLevel="1">
      <c r="A65" s="847" t="s">
        <v>92</v>
      </c>
      <c r="B65" s="829" t="s">
        <v>4236</v>
      </c>
      <c r="C65" s="839">
        <v>43378</v>
      </c>
      <c r="D65" s="829" t="s">
        <v>4284</v>
      </c>
      <c r="E65" s="830" t="s">
        <v>4285</v>
      </c>
      <c r="F65" s="831">
        <v>73653</v>
      </c>
      <c r="G65" s="832">
        <v>3035.49</v>
      </c>
      <c r="H65" s="829">
        <v>3955</v>
      </c>
      <c r="I65" s="829" t="s">
        <v>322</v>
      </c>
      <c r="J65" s="1300">
        <v>3955</v>
      </c>
      <c r="K65" s="840" t="s">
        <v>683</v>
      </c>
      <c r="L65" s="841" t="s">
        <v>661</v>
      </c>
      <c r="M65" s="841" t="s">
        <v>352</v>
      </c>
      <c r="N65" s="841"/>
      <c r="O65" s="841"/>
      <c r="P65" s="841" t="s">
        <v>5</v>
      </c>
      <c r="Q65" s="841" t="s">
        <v>323</v>
      </c>
      <c r="R65" s="841" t="s">
        <v>652</v>
      </c>
      <c r="S65" s="829"/>
      <c r="T65" s="829" t="s">
        <v>5</v>
      </c>
      <c r="U65" s="829" t="s">
        <v>323</v>
      </c>
      <c r="V65" s="829" t="s">
        <v>652</v>
      </c>
      <c r="W65" s="829" t="s">
        <v>652</v>
      </c>
    </row>
    <row r="66" spans="1:23" outlineLevel="1">
      <c r="A66" s="847" t="s">
        <v>92</v>
      </c>
      <c r="B66" s="829" t="s">
        <v>4236</v>
      </c>
      <c r="C66" s="839">
        <v>43377</v>
      </c>
      <c r="D66" s="829" t="s">
        <v>4271</v>
      </c>
      <c r="E66" s="830" t="s">
        <v>4287</v>
      </c>
      <c r="F66" s="831">
        <v>73653</v>
      </c>
      <c r="G66" s="832">
        <v>414.45</v>
      </c>
      <c r="H66" s="829">
        <v>540</v>
      </c>
      <c r="I66" s="829" t="s">
        <v>322</v>
      </c>
      <c r="J66" s="1300">
        <v>539.99</v>
      </c>
      <c r="K66" s="840" t="s">
        <v>996</v>
      </c>
      <c r="L66" s="841" t="s">
        <v>661</v>
      </c>
      <c r="M66" s="841" t="s">
        <v>352</v>
      </c>
      <c r="N66" s="841"/>
      <c r="O66" s="841"/>
      <c r="P66" s="841" t="s">
        <v>5</v>
      </c>
      <c r="Q66" s="841" t="s">
        <v>323</v>
      </c>
      <c r="R66" s="841" t="s">
        <v>652</v>
      </c>
      <c r="S66" s="829"/>
      <c r="T66" s="829" t="s">
        <v>5</v>
      </c>
      <c r="U66" s="829" t="s">
        <v>323</v>
      </c>
      <c r="V66" s="829" t="s">
        <v>652</v>
      </c>
      <c r="W66" s="829" t="s">
        <v>652</v>
      </c>
    </row>
    <row r="67" spans="1:23" outlineLevel="1">
      <c r="A67" s="847" t="s">
        <v>92</v>
      </c>
      <c r="B67" s="829" t="s">
        <v>4236</v>
      </c>
      <c r="C67" s="839">
        <v>43378</v>
      </c>
      <c r="D67" s="829" t="s">
        <v>4284</v>
      </c>
      <c r="E67" s="830" t="s">
        <v>4288</v>
      </c>
      <c r="F67" s="831">
        <v>73653</v>
      </c>
      <c r="G67" s="832">
        <v>38.380000000000003</v>
      </c>
      <c r="H67" s="829">
        <v>50</v>
      </c>
      <c r="I67" s="829" t="s">
        <v>322</v>
      </c>
      <c r="J67" s="1300">
        <v>50.01</v>
      </c>
      <c r="K67" s="840" t="s">
        <v>996</v>
      </c>
      <c r="L67" s="841" t="s">
        <v>661</v>
      </c>
      <c r="M67" s="841" t="s">
        <v>352</v>
      </c>
      <c r="N67" s="841"/>
      <c r="O67" s="841"/>
      <c r="P67" s="841" t="s">
        <v>5</v>
      </c>
      <c r="Q67" s="841" t="s">
        <v>323</v>
      </c>
      <c r="R67" s="841" t="s">
        <v>652</v>
      </c>
      <c r="S67" s="829"/>
      <c r="T67" s="829" t="s">
        <v>5</v>
      </c>
      <c r="U67" s="829" t="s">
        <v>323</v>
      </c>
      <c r="V67" s="829" t="s">
        <v>652</v>
      </c>
      <c r="W67" s="829" t="s">
        <v>652</v>
      </c>
    </row>
    <row r="68" spans="1:23" outlineLevel="1">
      <c r="A68" s="847" t="s">
        <v>92</v>
      </c>
      <c r="B68" s="829" t="s">
        <v>4236</v>
      </c>
      <c r="C68" s="839">
        <v>43381</v>
      </c>
      <c r="D68" s="829" t="s">
        <v>4289</v>
      </c>
      <c r="E68" s="830" t="s">
        <v>4290</v>
      </c>
      <c r="F68" s="831">
        <v>73653</v>
      </c>
      <c r="G68" s="832">
        <v>61.4</v>
      </c>
      <c r="H68" s="829">
        <v>80</v>
      </c>
      <c r="I68" s="829" t="s">
        <v>322</v>
      </c>
      <c r="J68" s="1300">
        <v>80</v>
      </c>
      <c r="K68" s="840" t="s">
        <v>996</v>
      </c>
      <c r="L68" s="841" t="s">
        <v>661</v>
      </c>
      <c r="M68" s="841" t="s">
        <v>352</v>
      </c>
      <c r="N68" s="841"/>
      <c r="O68" s="841"/>
      <c r="P68" s="841" t="s">
        <v>5</v>
      </c>
      <c r="Q68" s="841" t="s">
        <v>323</v>
      </c>
      <c r="R68" s="841" t="s">
        <v>652</v>
      </c>
      <c r="S68" s="829"/>
      <c r="T68" s="829" t="s">
        <v>5</v>
      </c>
      <c r="U68" s="829" t="s">
        <v>323</v>
      </c>
      <c r="V68" s="829" t="s">
        <v>652</v>
      </c>
      <c r="W68" s="829" t="s">
        <v>652</v>
      </c>
    </row>
    <row r="69" spans="1:23" outlineLevel="1">
      <c r="A69" s="847" t="s">
        <v>92</v>
      </c>
      <c r="B69" s="829" t="s">
        <v>4236</v>
      </c>
      <c r="C69" s="839">
        <v>43381</v>
      </c>
      <c r="D69" s="829" t="s">
        <v>4289</v>
      </c>
      <c r="E69" s="830" t="s">
        <v>4291</v>
      </c>
      <c r="F69" s="831">
        <v>73653</v>
      </c>
      <c r="G69" s="832">
        <v>61.4</v>
      </c>
      <c r="H69" s="829">
        <v>80</v>
      </c>
      <c r="I69" s="829" t="s">
        <v>322</v>
      </c>
      <c r="J69" s="1300">
        <v>80</v>
      </c>
      <c r="K69" s="840" t="s">
        <v>996</v>
      </c>
      <c r="L69" s="841" t="s">
        <v>661</v>
      </c>
      <c r="M69" s="841" t="s">
        <v>352</v>
      </c>
      <c r="N69" s="841"/>
      <c r="O69" s="841"/>
      <c r="P69" s="841" t="s">
        <v>5</v>
      </c>
      <c r="Q69" s="841" t="s">
        <v>323</v>
      </c>
      <c r="R69" s="841" t="s">
        <v>652</v>
      </c>
      <c r="S69" s="829"/>
      <c r="T69" s="829" t="s">
        <v>5</v>
      </c>
      <c r="U69" s="829" t="s">
        <v>323</v>
      </c>
      <c r="V69" s="829" t="s">
        <v>652</v>
      </c>
      <c r="W69" s="829" t="s">
        <v>652</v>
      </c>
    </row>
    <row r="70" spans="1:23" outlineLevel="1">
      <c r="A70" s="847" t="s">
        <v>92</v>
      </c>
      <c r="B70" s="829" t="s">
        <v>4236</v>
      </c>
      <c r="C70" s="839">
        <v>43392</v>
      </c>
      <c r="D70" s="829" t="s">
        <v>4276</v>
      </c>
      <c r="E70" s="830" t="s">
        <v>4292</v>
      </c>
      <c r="F70" s="831">
        <v>73653</v>
      </c>
      <c r="G70" s="832">
        <v>46.05</v>
      </c>
      <c r="H70" s="829">
        <v>60</v>
      </c>
      <c r="I70" s="829" t="s">
        <v>322</v>
      </c>
      <c r="J70" s="1300">
        <v>60</v>
      </c>
      <c r="K70" s="840" t="s">
        <v>996</v>
      </c>
      <c r="L70" s="841" t="s">
        <v>661</v>
      </c>
      <c r="M70" s="841" t="s">
        <v>352</v>
      </c>
      <c r="N70" s="841"/>
      <c r="O70" s="841"/>
      <c r="P70" s="841" t="s">
        <v>5</v>
      </c>
      <c r="Q70" s="841" t="s">
        <v>323</v>
      </c>
      <c r="R70" s="841" t="s">
        <v>652</v>
      </c>
      <c r="S70" s="829"/>
      <c r="T70" s="829" t="s">
        <v>5</v>
      </c>
      <c r="U70" s="829" t="s">
        <v>323</v>
      </c>
      <c r="V70" s="829" t="s">
        <v>652</v>
      </c>
      <c r="W70" s="829" t="s">
        <v>652</v>
      </c>
    </row>
    <row r="71" spans="1:23" outlineLevel="1">
      <c r="A71" s="847" t="s">
        <v>92</v>
      </c>
      <c r="B71" s="829" t="s">
        <v>4236</v>
      </c>
      <c r="C71" s="839">
        <v>43392</v>
      </c>
      <c r="D71" s="829" t="s">
        <v>4276</v>
      </c>
      <c r="E71" s="830" t="s">
        <v>4293</v>
      </c>
      <c r="F71" s="831">
        <v>73653</v>
      </c>
      <c r="G71" s="832">
        <v>46.05</v>
      </c>
      <c r="H71" s="829">
        <v>60</v>
      </c>
      <c r="I71" s="829" t="s">
        <v>322</v>
      </c>
      <c r="J71" s="1300">
        <v>60</v>
      </c>
      <c r="K71" s="840" t="s">
        <v>996</v>
      </c>
      <c r="L71" s="841" t="s">
        <v>661</v>
      </c>
      <c r="M71" s="841" t="s">
        <v>352</v>
      </c>
      <c r="N71" s="841"/>
      <c r="O71" s="841"/>
      <c r="P71" s="841" t="s">
        <v>5</v>
      </c>
      <c r="Q71" s="841" t="s">
        <v>323</v>
      </c>
      <c r="R71" s="841" t="s">
        <v>652</v>
      </c>
      <c r="S71" s="829"/>
      <c r="T71" s="829" t="s">
        <v>5</v>
      </c>
      <c r="U71" s="829" t="s">
        <v>323</v>
      </c>
      <c r="V71" s="829" t="s">
        <v>652</v>
      </c>
      <c r="W71" s="829" t="s">
        <v>652</v>
      </c>
    </row>
    <row r="72" spans="1:23" outlineLevel="1">
      <c r="A72" s="847" t="s">
        <v>92</v>
      </c>
      <c r="B72" s="829" t="s">
        <v>4236</v>
      </c>
      <c r="C72" s="839">
        <v>43378</v>
      </c>
      <c r="D72" s="829" t="s">
        <v>4284</v>
      </c>
      <c r="E72" s="830" t="s">
        <v>4294</v>
      </c>
      <c r="F72" s="831">
        <v>73653</v>
      </c>
      <c r="G72" s="832">
        <v>122.8</v>
      </c>
      <c r="H72" s="829">
        <v>160</v>
      </c>
      <c r="I72" s="829" t="s">
        <v>322</v>
      </c>
      <c r="J72" s="1300">
        <v>160</v>
      </c>
      <c r="K72" s="840" t="s">
        <v>998</v>
      </c>
      <c r="L72" s="841" t="s">
        <v>661</v>
      </c>
      <c r="M72" s="841" t="s">
        <v>352</v>
      </c>
      <c r="N72" s="841"/>
      <c r="O72" s="841"/>
      <c r="P72" s="841" t="s">
        <v>5</v>
      </c>
      <c r="Q72" s="841" t="s">
        <v>323</v>
      </c>
      <c r="R72" s="841" t="s">
        <v>652</v>
      </c>
      <c r="S72" s="829"/>
      <c r="T72" s="829" t="s">
        <v>5</v>
      </c>
      <c r="U72" s="829" t="s">
        <v>323</v>
      </c>
      <c r="V72" s="829" t="s">
        <v>652</v>
      </c>
      <c r="W72" s="829" t="s">
        <v>652</v>
      </c>
    </row>
    <row r="73" spans="1:23" outlineLevel="1">
      <c r="A73" s="847" t="s">
        <v>92</v>
      </c>
      <c r="B73" s="829" t="s">
        <v>4236</v>
      </c>
      <c r="C73" s="839">
        <v>43404</v>
      </c>
      <c r="D73" s="829" t="s">
        <v>4267</v>
      </c>
      <c r="E73" s="830" t="s">
        <v>4295</v>
      </c>
      <c r="F73" s="831">
        <v>73653</v>
      </c>
      <c r="G73" s="832">
        <v>1343.14</v>
      </c>
      <c r="H73" s="829">
        <v>1750</v>
      </c>
      <c r="I73" s="829" t="s">
        <v>322</v>
      </c>
      <c r="J73" s="1300">
        <v>1750</v>
      </c>
      <c r="K73" s="840" t="s">
        <v>998</v>
      </c>
      <c r="L73" s="841" t="s">
        <v>661</v>
      </c>
      <c r="M73" s="841" t="s">
        <v>352</v>
      </c>
      <c r="N73" s="841"/>
      <c r="O73" s="841"/>
      <c r="P73" s="841" t="s">
        <v>5</v>
      </c>
      <c r="Q73" s="841" t="s">
        <v>323</v>
      </c>
      <c r="R73" s="841" t="s">
        <v>652</v>
      </c>
      <c r="S73" s="829"/>
      <c r="T73" s="829" t="s">
        <v>5</v>
      </c>
      <c r="U73" s="829" t="s">
        <v>323</v>
      </c>
      <c r="V73" s="829" t="s">
        <v>652</v>
      </c>
      <c r="W73" s="829" t="s">
        <v>652</v>
      </c>
    </row>
    <row r="74" spans="1:23" outlineLevel="1">
      <c r="A74" s="847" t="s">
        <v>92</v>
      </c>
      <c r="B74" s="829" t="s">
        <v>4236</v>
      </c>
      <c r="C74" s="839">
        <v>43376</v>
      </c>
      <c r="D74" s="829" t="s">
        <v>4265</v>
      </c>
      <c r="E74" s="830" t="s">
        <v>4296</v>
      </c>
      <c r="F74" s="831">
        <v>73653</v>
      </c>
      <c r="G74" s="832">
        <v>23.03</v>
      </c>
      <c r="H74" s="829">
        <v>30</v>
      </c>
      <c r="I74" s="829" t="s">
        <v>322</v>
      </c>
      <c r="J74" s="1300">
        <v>30.01</v>
      </c>
      <c r="K74" s="840" t="s">
        <v>878</v>
      </c>
      <c r="L74" s="841" t="s">
        <v>661</v>
      </c>
      <c r="M74" s="841" t="s">
        <v>352</v>
      </c>
      <c r="N74" s="841"/>
      <c r="O74" s="841"/>
      <c r="P74" s="841" t="s">
        <v>5</v>
      </c>
      <c r="Q74" s="841" t="s">
        <v>323</v>
      </c>
      <c r="R74" s="841" t="s">
        <v>652</v>
      </c>
      <c r="S74" s="829"/>
      <c r="T74" s="829" t="s">
        <v>5</v>
      </c>
      <c r="U74" s="829" t="s">
        <v>323</v>
      </c>
      <c r="V74" s="829" t="s">
        <v>652</v>
      </c>
      <c r="W74" s="829" t="s">
        <v>652</v>
      </c>
    </row>
    <row r="75" spans="1:23" outlineLevel="1">
      <c r="A75" s="847" t="s">
        <v>92</v>
      </c>
      <c r="B75" s="829" t="s">
        <v>4236</v>
      </c>
      <c r="C75" s="839">
        <v>43377</v>
      </c>
      <c r="D75" s="829" t="s">
        <v>4265</v>
      </c>
      <c r="E75" s="830" t="s">
        <v>4297</v>
      </c>
      <c r="F75" s="831">
        <v>73653</v>
      </c>
      <c r="G75" s="832">
        <v>146.13</v>
      </c>
      <c r="H75" s="829">
        <v>190.4</v>
      </c>
      <c r="I75" s="829" t="s">
        <v>322</v>
      </c>
      <c r="J75" s="1300">
        <v>190.4</v>
      </c>
      <c r="K75" s="840" t="s">
        <v>878</v>
      </c>
      <c r="L75" s="841" t="s">
        <v>661</v>
      </c>
      <c r="M75" s="841" t="s">
        <v>352</v>
      </c>
      <c r="N75" s="841"/>
      <c r="O75" s="841"/>
      <c r="P75" s="841" t="s">
        <v>5</v>
      </c>
      <c r="Q75" s="841" t="s">
        <v>323</v>
      </c>
      <c r="R75" s="841" t="s">
        <v>652</v>
      </c>
      <c r="S75" s="829"/>
      <c r="T75" s="829" t="s">
        <v>5</v>
      </c>
      <c r="U75" s="829" t="s">
        <v>323</v>
      </c>
      <c r="V75" s="829" t="s">
        <v>652</v>
      </c>
      <c r="W75" s="829" t="s">
        <v>652</v>
      </c>
    </row>
    <row r="76" spans="1:23" outlineLevel="1">
      <c r="A76" s="847" t="s">
        <v>92</v>
      </c>
      <c r="B76" s="829" t="s">
        <v>4236</v>
      </c>
      <c r="C76" s="839">
        <v>43404</v>
      </c>
      <c r="D76" s="829" t="s">
        <v>4281</v>
      </c>
      <c r="E76" s="830" t="s">
        <v>4298</v>
      </c>
      <c r="F76" s="831">
        <v>73653</v>
      </c>
      <c r="G76" s="832">
        <v>115.13</v>
      </c>
      <c r="H76" s="829">
        <v>150</v>
      </c>
      <c r="I76" s="829" t="s">
        <v>322</v>
      </c>
      <c r="J76" s="1300">
        <v>150</v>
      </c>
      <c r="K76" s="840" t="s">
        <v>878</v>
      </c>
      <c r="L76" s="841" t="s">
        <v>661</v>
      </c>
      <c r="M76" s="841" t="s">
        <v>352</v>
      </c>
      <c r="N76" s="841"/>
      <c r="O76" s="841"/>
      <c r="P76" s="841" t="s">
        <v>5</v>
      </c>
      <c r="Q76" s="841" t="s">
        <v>323</v>
      </c>
      <c r="R76" s="841" t="s">
        <v>652</v>
      </c>
      <c r="S76" s="829"/>
      <c r="T76" s="829" t="s">
        <v>5</v>
      </c>
      <c r="U76" s="829" t="s">
        <v>323</v>
      </c>
      <c r="V76" s="829" t="s">
        <v>652</v>
      </c>
      <c r="W76" s="829" t="s">
        <v>652</v>
      </c>
    </row>
    <row r="77" spans="1:23" outlineLevel="1">
      <c r="A77" s="847" t="s">
        <v>92</v>
      </c>
      <c r="B77" s="829" t="s">
        <v>4236</v>
      </c>
      <c r="C77" s="839">
        <v>43377</v>
      </c>
      <c r="D77" s="829" t="s">
        <v>4299</v>
      </c>
      <c r="E77" s="830" t="s">
        <v>4300</v>
      </c>
      <c r="F77" s="831">
        <v>73653</v>
      </c>
      <c r="G77" s="832">
        <v>76.75</v>
      </c>
      <c r="H77" s="829">
        <v>100</v>
      </c>
      <c r="I77" s="829" t="s">
        <v>322</v>
      </c>
      <c r="J77" s="1300">
        <v>100</v>
      </c>
      <c r="K77" s="840" t="s">
        <v>1000</v>
      </c>
      <c r="L77" s="841" t="s">
        <v>661</v>
      </c>
      <c r="M77" s="841" t="s">
        <v>352</v>
      </c>
      <c r="N77" s="841"/>
      <c r="O77" s="841"/>
      <c r="P77" s="841" t="s">
        <v>5</v>
      </c>
      <c r="Q77" s="841" t="s">
        <v>323</v>
      </c>
      <c r="R77" s="841" t="s">
        <v>652</v>
      </c>
      <c r="S77" s="829"/>
      <c r="T77" s="829" t="s">
        <v>5</v>
      </c>
      <c r="U77" s="829" t="s">
        <v>323</v>
      </c>
      <c r="V77" s="829" t="s">
        <v>652</v>
      </c>
      <c r="W77" s="829" t="s">
        <v>652</v>
      </c>
    </row>
    <row r="78" spans="1:23" outlineLevel="1">
      <c r="A78" s="847" t="s">
        <v>92</v>
      </c>
      <c r="B78" s="829" t="s">
        <v>4236</v>
      </c>
      <c r="C78" s="839">
        <v>43381</v>
      </c>
      <c r="D78" s="829" t="s">
        <v>4289</v>
      </c>
      <c r="E78" s="830" t="s">
        <v>3607</v>
      </c>
      <c r="F78" s="831">
        <v>73653</v>
      </c>
      <c r="G78" s="832">
        <v>107.45</v>
      </c>
      <c r="H78" s="829">
        <v>140</v>
      </c>
      <c r="I78" s="829" t="s">
        <v>322</v>
      </c>
      <c r="J78" s="1300">
        <v>140</v>
      </c>
      <c r="K78" s="840" t="s">
        <v>1000</v>
      </c>
      <c r="L78" s="841" t="s">
        <v>661</v>
      </c>
      <c r="M78" s="841" t="s">
        <v>352</v>
      </c>
      <c r="N78" s="841"/>
      <c r="O78" s="841"/>
      <c r="P78" s="841" t="s">
        <v>5</v>
      </c>
      <c r="Q78" s="841" t="s">
        <v>323</v>
      </c>
      <c r="R78" s="841" t="s">
        <v>652</v>
      </c>
      <c r="S78" s="829"/>
      <c r="T78" s="829" t="s">
        <v>5</v>
      </c>
      <c r="U78" s="829" t="s">
        <v>323</v>
      </c>
      <c r="V78" s="829" t="s">
        <v>652</v>
      </c>
      <c r="W78" s="829" t="s">
        <v>652</v>
      </c>
    </row>
    <row r="79" spans="1:23" outlineLevel="1">
      <c r="A79" s="847" t="s">
        <v>92</v>
      </c>
      <c r="B79" s="829" t="s">
        <v>4236</v>
      </c>
      <c r="C79" s="839">
        <v>43404</v>
      </c>
      <c r="D79" s="829" t="s">
        <v>4267</v>
      </c>
      <c r="E79" s="830" t="s">
        <v>4301</v>
      </c>
      <c r="F79" s="831">
        <v>73653</v>
      </c>
      <c r="G79" s="832">
        <v>345.38</v>
      </c>
      <c r="H79" s="829">
        <v>450</v>
      </c>
      <c r="I79" s="829" t="s">
        <v>322</v>
      </c>
      <c r="J79" s="1300">
        <v>450</v>
      </c>
      <c r="K79" s="840" t="s">
        <v>1000</v>
      </c>
      <c r="L79" s="841" t="s">
        <v>661</v>
      </c>
      <c r="M79" s="841" t="s">
        <v>352</v>
      </c>
      <c r="N79" s="841"/>
      <c r="O79" s="841"/>
      <c r="P79" s="841" t="s">
        <v>5</v>
      </c>
      <c r="Q79" s="841" t="s">
        <v>323</v>
      </c>
      <c r="R79" s="841" t="s">
        <v>652</v>
      </c>
      <c r="S79" s="829"/>
      <c r="T79" s="829" t="s">
        <v>5</v>
      </c>
      <c r="U79" s="829" t="s">
        <v>323</v>
      </c>
      <c r="V79" s="829" t="s">
        <v>652</v>
      </c>
      <c r="W79" s="829" t="s">
        <v>652</v>
      </c>
    </row>
    <row r="80" spans="1:23" outlineLevel="1">
      <c r="A80" s="847" t="s">
        <v>92</v>
      </c>
      <c r="B80" s="829" t="s">
        <v>4236</v>
      </c>
      <c r="C80" s="839">
        <v>43377</v>
      </c>
      <c r="D80" s="829" t="s">
        <v>4299</v>
      </c>
      <c r="E80" s="830" t="s">
        <v>4302</v>
      </c>
      <c r="F80" s="831">
        <v>73653</v>
      </c>
      <c r="G80" s="832">
        <v>798.21</v>
      </c>
      <c r="H80" s="829">
        <v>1040</v>
      </c>
      <c r="I80" s="829" t="s">
        <v>322</v>
      </c>
      <c r="J80" s="1300">
        <v>1040</v>
      </c>
      <c r="K80" s="840" t="s">
        <v>1308</v>
      </c>
      <c r="L80" s="841" t="s">
        <v>661</v>
      </c>
      <c r="M80" s="841" t="s">
        <v>352</v>
      </c>
      <c r="N80" s="841"/>
      <c r="O80" s="841"/>
      <c r="P80" s="841" t="s">
        <v>5</v>
      </c>
      <c r="Q80" s="841" t="s">
        <v>323</v>
      </c>
      <c r="R80" s="841" t="s">
        <v>652</v>
      </c>
      <c r="S80" s="829"/>
      <c r="T80" s="829" t="s">
        <v>5</v>
      </c>
      <c r="U80" s="829" t="s">
        <v>323</v>
      </c>
      <c r="V80" s="829" t="s">
        <v>652</v>
      </c>
      <c r="W80" s="829" t="s">
        <v>652</v>
      </c>
    </row>
    <row r="81" spans="1:23" outlineLevel="1">
      <c r="A81" s="847" t="s">
        <v>92</v>
      </c>
      <c r="B81" s="829" t="s">
        <v>4236</v>
      </c>
      <c r="C81" s="839">
        <v>43381</v>
      </c>
      <c r="D81" s="829" t="s">
        <v>4289</v>
      </c>
      <c r="E81" s="830" t="s">
        <v>4303</v>
      </c>
      <c r="F81" s="831">
        <v>73653</v>
      </c>
      <c r="G81" s="832">
        <v>1604.86</v>
      </c>
      <c r="H81" s="829">
        <v>2091</v>
      </c>
      <c r="I81" s="829" t="s">
        <v>322</v>
      </c>
      <c r="J81" s="1300">
        <v>2091</v>
      </c>
      <c r="K81" s="840" t="s">
        <v>1308</v>
      </c>
      <c r="L81" s="841" t="s">
        <v>661</v>
      </c>
      <c r="M81" s="841" t="s">
        <v>352</v>
      </c>
      <c r="N81" s="841"/>
      <c r="O81" s="841"/>
      <c r="P81" s="841" t="s">
        <v>5</v>
      </c>
      <c r="Q81" s="841" t="s">
        <v>323</v>
      </c>
      <c r="R81" s="841" t="s">
        <v>652</v>
      </c>
      <c r="S81" s="829"/>
      <c r="T81" s="829" t="s">
        <v>5</v>
      </c>
      <c r="U81" s="829" t="s">
        <v>323</v>
      </c>
      <c r="V81" s="829" t="s">
        <v>652</v>
      </c>
      <c r="W81" s="829" t="s">
        <v>652</v>
      </c>
    </row>
    <row r="82" spans="1:23" outlineLevel="1">
      <c r="A82" s="847" t="s">
        <v>92</v>
      </c>
      <c r="B82" s="829" t="s">
        <v>4236</v>
      </c>
      <c r="C82" s="839">
        <v>43381</v>
      </c>
      <c r="D82" s="829" t="s">
        <v>4289</v>
      </c>
      <c r="E82" s="830" t="s">
        <v>4304</v>
      </c>
      <c r="F82" s="831">
        <v>73653</v>
      </c>
      <c r="G82" s="832">
        <v>268.63</v>
      </c>
      <c r="H82" s="829">
        <v>350</v>
      </c>
      <c r="I82" s="829" t="s">
        <v>322</v>
      </c>
      <c r="J82" s="1300">
        <v>350</v>
      </c>
      <c r="K82" s="840" t="s">
        <v>4263</v>
      </c>
      <c r="L82" s="841" t="s">
        <v>661</v>
      </c>
      <c r="M82" s="841" t="s">
        <v>352</v>
      </c>
      <c r="N82" s="841"/>
      <c r="O82" s="841"/>
      <c r="P82" s="841" t="s">
        <v>5</v>
      </c>
      <c r="Q82" s="841" t="s">
        <v>323</v>
      </c>
      <c r="R82" s="841" t="s">
        <v>652</v>
      </c>
      <c r="S82" s="829"/>
      <c r="T82" s="829" t="s">
        <v>5</v>
      </c>
      <c r="U82" s="829" t="s">
        <v>323</v>
      </c>
      <c r="V82" s="829" t="s">
        <v>652</v>
      </c>
      <c r="W82" s="829" t="s">
        <v>652</v>
      </c>
    </row>
    <row r="83" spans="1:23" outlineLevel="1">
      <c r="A83" s="847" t="s">
        <v>92</v>
      </c>
      <c r="B83" s="829" t="s">
        <v>4236</v>
      </c>
      <c r="C83" s="839">
        <v>43404</v>
      </c>
      <c r="D83" s="829" t="s">
        <v>4281</v>
      </c>
      <c r="E83" s="830" t="s">
        <v>4305</v>
      </c>
      <c r="F83" s="831">
        <v>73653</v>
      </c>
      <c r="G83" s="832">
        <v>115.89</v>
      </c>
      <c r="H83" s="829">
        <v>151</v>
      </c>
      <c r="I83" s="829" t="s">
        <v>322</v>
      </c>
      <c r="J83" s="1300">
        <v>151</v>
      </c>
      <c r="K83" s="840" t="s">
        <v>2786</v>
      </c>
      <c r="L83" s="841" t="s">
        <v>661</v>
      </c>
      <c r="M83" s="841" t="s">
        <v>352</v>
      </c>
      <c r="N83" s="841"/>
      <c r="O83" s="841"/>
      <c r="P83" s="841" t="s">
        <v>5</v>
      </c>
      <c r="Q83" s="841" t="s">
        <v>323</v>
      </c>
      <c r="R83" s="841" t="s">
        <v>652</v>
      </c>
      <c r="S83" s="829"/>
      <c r="T83" s="829" t="s">
        <v>5</v>
      </c>
      <c r="U83" s="829" t="s">
        <v>323</v>
      </c>
      <c r="V83" s="829" t="s">
        <v>652</v>
      </c>
      <c r="W83" s="829" t="s">
        <v>652</v>
      </c>
    </row>
    <row r="84" spans="1:23" outlineLevel="1">
      <c r="A84" s="847" t="s">
        <v>92</v>
      </c>
      <c r="B84" s="829" t="s">
        <v>4236</v>
      </c>
      <c r="C84" s="839">
        <v>43404</v>
      </c>
      <c r="D84" s="829" t="s">
        <v>4267</v>
      </c>
      <c r="E84" s="830" t="s">
        <v>4306</v>
      </c>
      <c r="F84" s="831">
        <v>73653</v>
      </c>
      <c r="G84" s="832">
        <v>460.5</v>
      </c>
      <c r="H84" s="829">
        <v>600</v>
      </c>
      <c r="I84" s="829" t="s">
        <v>322</v>
      </c>
      <c r="J84" s="1300">
        <v>599.99</v>
      </c>
      <c r="K84" s="840" t="s">
        <v>1465</v>
      </c>
      <c r="L84" s="841" t="s">
        <v>661</v>
      </c>
      <c r="M84" s="841" t="s">
        <v>352</v>
      </c>
      <c r="N84" s="841"/>
      <c r="O84" s="841"/>
      <c r="P84" s="841" t="s">
        <v>5</v>
      </c>
      <c r="Q84" s="841" t="s">
        <v>323</v>
      </c>
      <c r="R84" s="841" t="s">
        <v>652</v>
      </c>
      <c r="S84" s="829"/>
      <c r="T84" s="829" t="s">
        <v>5</v>
      </c>
      <c r="U84" s="829" t="s">
        <v>323</v>
      </c>
      <c r="V84" s="829" t="s">
        <v>652</v>
      </c>
      <c r="W84" s="829" t="s">
        <v>652</v>
      </c>
    </row>
    <row r="85" spans="1:23" hidden="1">
      <c r="A85" s="842" t="s">
        <v>647</v>
      </c>
      <c r="B85" s="842"/>
      <c r="C85" s="842"/>
      <c r="D85" s="842"/>
      <c r="E85" s="843"/>
      <c r="F85" s="844"/>
      <c r="G85" s="845">
        <f>SUM(G51:G84)</f>
        <v>13067.119999999997</v>
      </c>
      <c r="H85" s="846">
        <f>SUM(H51:H84)</f>
        <v>17025.400000000001</v>
      </c>
      <c r="I85" s="842"/>
      <c r="J85" s="846">
        <f>SUM(J51:J84)</f>
        <v>17025.390000000003</v>
      </c>
      <c r="K85" s="842"/>
      <c r="L85" s="842"/>
      <c r="M85" s="842"/>
      <c r="N85" s="842"/>
      <c r="O85" s="842"/>
      <c r="P85" s="842"/>
      <c r="Q85" s="842"/>
      <c r="R85" s="842"/>
      <c r="S85" s="829"/>
      <c r="T85" s="829"/>
      <c r="U85" s="829"/>
      <c r="V85" s="829"/>
      <c r="W85" s="829"/>
    </row>
    <row r="86" spans="1:23" outlineLevel="1">
      <c r="A86" s="847" t="s">
        <v>102</v>
      </c>
      <c r="B86" s="829" t="s">
        <v>4236</v>
      </c>
      <c r="C86" s="839">
        <v>43378</v>
      </c>
      <c r="D86" s="829" t="s">
        <v>4307</v>
      </c>
      <c r="E86" s="830" t="s">
        <v>4308</v>
      </c>
      <c r="F86" s="831">
        <v>73685</v>
      </c>
      <c r="G86" s="832">
        <v>23.03</v>
      </c>
      <c r="H86" s="829">
        <v>30</v>
      </c>
      <c r="I86" s="829" t="s">
        <v>322</v>
      </c>
      <c r="J86" s="1300">
        <v>30.01</v>
      </c>
      <c r="K86" s="840" t="s">
        <v>660</v>
      </c>
      <c r="L86" s="841" t="s">
        <v>665</v>
      </c>
      <c r="M86" s="841" t="s">
        <v>352</v>
      </c>
      <c r="N86" s="841" t="s">
        <v>2952</v>
      </c>
      <c r="O86" s="841"/>
      <c r="P86" s="841" t="s">
        <v>5</v>
      </c>
      <c r="Q86" s="841" t="s">
        <v>323</v>
      </c>
      <c r="R86" s="841" t="s">
        <v>652</v>
      </c>
      <c r="S86" s="829"/>
      <c r="T86" s="829" t="s">
        <v>5</v>
      </c>
      <c r="U86" s="829" t="s">
        <v>323</v>
      </c>
      <c r="V86" s="829" t="s">
        <v>652</v>
      </c>
      <c r="W86" s="829" t="s">
        <v>652</v>
      </c>
    </row>
    <row r="87" spans="1:23" outlineLevel="1">
      <c r="A87" s="847" t="s">
        <v>102</v>
      </c>
      <c r="B87" s="829" t="s">
        <v>4236</v>
      </c>
      <c r="C87" s="839">
        <v>43378</v>
      </c>
      <c r="D87" s="829" t="s">
        <v>4307</v>
      </c>
      <c r="E87" s="830" t="s">
        <v>3926</v>
      </c>
      <c r="F87" s="831">
        <v>73685</v>
      </c>
      <c r="G87" s="832">
        <v>23.03</v>
      </c>
      <c r="H87" s="829">
        <v>30</v>
      </c>
      <c r="I87" s="829" t="s">
        <v>322</v>
      </c>
      <c r="J87" s="1300">
        <v>30.01</v>
      </c>
      <c r="K87" s="840" t="s">
        <v>660</v>
      </c>
      <c r="L87" s="841" t="s">
        <v>665</v>
      </c>
      <c r="M87" s="841" t="s">
        <v>352</v>
      </c>
      <c r="N87" s="841" t="s">
        <v>662</v>
      </c>
      <c r="O87" s="841"/>
      <c r="P87" s="841" t="s">
        <v>5</v>
      </c>
      <c r="Q87" s="841" t="s">
        <v>323</v>
      </c>
      <c r="R87" s="841" t="s">
        <v>652</v>
      </c>
      <c r="S87" s="829"/>
      <c r="T87" s="829" t="s">
        <v>5</v>
      </c>
      <c r="U87" s="829" t="s">
        <v>323</v>
      </c>
      <c r="V87" s="829" t="s">
        <v>652</v>
      </c>
      <c r="W87" s="829" t="s">
        <v>652</v>
      </c>
    </row>
    <row r="88" spans="1:23" outlineLevel="1">
      <c r="A88" s="847" t="s">
        <v>102</v>
      </c>
      <c r="B88" s="829" t="s">
        <v>4236</v>
      </c>
      <c r="C88" s="839">
        <v>43402</v>
      </c>
      <c r="D88" s="829" t="s">
        <v>4309</v>
      </c>
      <c r="E88" s="830" t="s">
        <v>4310</v>
      </c>
      <c r="F88" s="831">
        <v>73653</v>
      </c>
      <c r="G88" s="832">
        <v>383.75</v>
      </c>
      <c r="H88" s="829">
        <v>500</v>
      </c>
      <c r="I88" s="829" t="s">
        <v>322</v>
      </c>
      <c r="J88" s="1300">
        <v>499.99</v>
      </c>
      <c r="K88" s="840" t="s">
        <v>660</v>
      </c>
      <c r="L88" s="841" t="s">
        <v>661</v>
      </c>
      <c r="M88" s="841" t="s">
        <v>352</v>
      </c>
      <c r="N88" s="841" t="s">
        <v>662</v>
      </c>
      <c r="O88" s="841"/>
      <c r="P88" s="841" t="s">
        <v>5</v>
      </c>
      <c r="Q88" s="841" t="s">
        <v>323</v>
      </c>
      <c r="R88" s="841" t="s">
        <v>652</v>
      </c>
      <c r="S88" s="829"/>
      <c r="T88" s="829" t="s">
        <v>5</v>
      </c>
      <c r="U88" s="829" t="s">
        <v>323</v>
      </c>
      <c r="V88" s="829" t="s">
        <v>652</v>
      </c>
      <c r="W88" s="829" t="s">
        <v>652</v>
      </c>
    </row>
    <row r="89" spans="1:23" outlineLevel="1">
      <c r="A89" s="847" t="s">
        <v>102</v>
      </c>
      <c r="B89" s="829" t="s">
        <v>4236</v>
      </c>
      <c r="C89" s="839">
        <v>43402</v>
      </c>
      <c r="D89" s="829" t="s">
        <v>4309</v>
      </c>
      <c r="E89" s="830" t="s">
        <v>4311</v>
      </c>
      <c r="F89" s="831">
        <v>73653</v>
      </c>
      <c r="G89" s="832">
        <v>383.75</v>
      </c>
      <c r="H89" s="829">
        <v>500</v>
      </c>
      <c r="I89" s="829" t="s">
        <v>322</v>
      </c>
      <c r="J89" s="1300">
        <v>499.99</v>
      </c>
      <c r="K89" s="840" t="s">
        <v>660</v>
      </c>
      <c r="L89" s="841" t="s">
        <v>661</v>
      </c>
      <c r="M89" s="841" t="s">
        <v>352</v>
      </c>
      <c r="N89" s="841" t="s">
        <v>2952</v>
      </c>
      <c r="O89" s="841"/>
      <c r="P89" s="841" t="s">
        <v>5</v>
      </c>
      <c r="Q89" s="841" t="s">
        <v>323</v>
      </c>
      <c r="R89" s="841" t="s">
        <v>652</v>
      </c>
      <c r="S89" s="829"/>
      <c r="T89" s="829" t="s">
        <v>5</v>
      </c>
      <c r="U89" s="829" t="s">
        <v>323</v>
      </c>
      <c r="V89" s="829" t="s">
        <v>652</v>
      </c>
      <c r="W89" s="829" t="s">
        <v>652</v>
      </c>
    </row>
    <row r="90" spans="1:23" outlineLevel="1">
      <c r="A90" s="847" t="s">
        <v>102</v>
      </c>
      <c r="B90" s="829" t="s">
        <v>4236</v>
      </c>
      <c r="C90" s="839">
        <v>43378</v>
      </c>
      <c r="D90" s="829" t="s">
        <v>4307</v>
      </c>
      <c r="E90" s="830" t="s">
        <v>4312</v>
      </c>
      <c r="F90" s="831">
        <v>73685</v>
      </c>
      <c r="G90" s="832">
        <v>23.03</v>
      </c>
      <c r="H90" s="829">
        <v>30</v>
      </c>
      <c r="I90" s="829" t="s">
        <v>322</v>
      </c>
      <c r="J90" s="1300">
        <v>30.01</v>
      </c>
      <c r="K90" s="840" t="s">
        <v>660</v>
      </c>
      <c r="L90" s="841" t="s">
        <v>665</v>
      </c>
      <c r="M90" s="841" t="s">
        <v>352</v>
      </c>
      <c r="N90" s="841" t="s">
        <v>3922</v>
      </c>
      <c r="O90" s="841"/>
      <c r="P90" s="841" t="s">
        <v>5</v>
      </c>
      <c r="Q90" s="841" t="s">
        <v>323</v>
      </c>
      <c r="R90" s="841" t="s">
        <v>652</v>
      </c>
      <c r="S90" s="829"/>
      <c r="T90" s="829" t="s">
        <v>5</v>
      </c>
      <c r="U90" s="829" t="s">
        <v>323</v>
      </c>
      <c r="V90" s="829" t="s">
        <v>652</v>
      </c>
      <c r="W90" s="829" t="s">
        <v>652</v>
      </c>
    </row>
    <row r="91" spans="1:23" outlineLevel="1">
      <c r="A91" s="847" t="s">
        <v>102</v>
      </c>
      <c r="B91" s="829" t="s">
        <v>4236</v>
      </c>
      <c r="C91" s="839">
        <v>43388</v>
      </c>
      <c r="D91" s="829" t="s">
        <v>4313</v>
      </c>
      <c r="E91" s="830" t="s">
        <v>4314</v>
      </c>
      <c r="F91" s="831">
        <v>73653</v>
      </c>
      <c r="G91" s="832">
        <v>23.03</v>
      </c>
      <c r="H91" s="829">
        <v>30</v>
      </c>
      <c r="I91" s="829" t="s">
        <v>322</v>
      </c>
      <c r="J91" s="1300">
        <v>30.01</v>
      </c>
      <c r="K91" s="840" t="s">
        <v>660</v>
      </c>
      <c r="L91" s="841" t="s">
        <v>661</v>
      </c>
      <c r="M91" s="841" t="s">
        <v>352</v>
      </c>
      <c r="N91" s="841" t="s">
        <v>662</v>
      </c>
      <c r="O91" s="841"/>
      <c r="P91" s="841" t="s">
        <v>5</v>
      </c>
      <c r="Q91" s="841" t="s">
        <v>323</v>
      </c>
      <c r="R91" s="841" t="s">
        <v>652</v>
      </c>
      <c r="S91" s="829"/>
      <c r="T91" s="829" t="s">
        <v>5</v>
      </c>
      <c r="U91" s="829" t="s">
        <v>323</v>
      </c>
      <c r="V91" s="829" t="s">
        <v>652</v>
      </c>
      <c r="W91" s="829" t="s">
        <v>652</v>
      </c>
    </row>
    <row r="92" spans="1:23" outlineLevel="1">
      <c r="A92" s="847" t="s">
        <v>102</v>
      </c>
      <c r="B92" s="829" t="s">
        <v>4236</v>
      </c>
      <c r="C92" s="839">
        <v>43381</v>
      </c>
      <c r="D92" s="829" t="s">
        <v>4289</v>
      </c>
      <c r="E92" s="830" t="s">
        <v>4318</v>
      </c>
      <c r="F92" s="831">
        <v>73653</v>
      </c>
      <c r="G92" s="832">
        <v>61.4</v>
      </c>
      <c r="H92" s="829">
        <v>80</v>
      </c>
      <c r="I92" s="829" t="s">
        <v>322</v>
      </c>
      <c r="J92" s="1300">
        <v>80</v>
      </c>
      <c r="K92" s="840" t="s">
        <v>670</v>
      </c>
      <c r="L92" s="841" t="s">
        <v>661</v>
      </c>
      <c r="M92" s="841" t="s">
        <v>352</v>
      </c>
      <c r="N92" s="841" t="s">
        <v>674</v>
      </c>
      <c r="O92" s="841"/>
      <c r="P92" s="841" t="s">
        <v>5</v>
      </c>
      <c r="Q92" s="841" t="s">
        <v>323</v>
      </c>
      <c r="R92" s="841" t="s">
        <v>652</v>
      </c>
      <c r="S92" s="829"/>
      <c r="T92" s="829" t="s">
        <v>5</v>
      </c>
      <c r="U92" s="829" t="s">
        <v>323</v>
      </c>
      <c r="V92" s="829" t="s">
        <v>652</v>
      </c>
      <c r="W92" s="829" t="s">
        <v>652</v>
      </c>
    </row>
    <row r="93" spans="1:23" outlineLevel="1">
      <c r="A93" s="847" t="s">
        <v>102</v>
      </c>
      <c r="B93" s="829" t="s">
        <v>4236</v>
      </c>
      <c r="C93" s="839">
        <v>43381</v>
      </c>
      <c r="D93" s="829" t="s">
        <v>4289</v>
      </c>
      <c r="E93" s="830" t="s">
        <v>4319</v>
      </c>
      <c r="F93" s="831">
        <v>73653</v>
      </c>
      <c r="G93" s="832">
        <v>61.4</v>
      </c>
      <c r="H93" s="829">
        <v>80</v>
      </c>
      <c r="I93" s="829" t="s">
        <v>322</v>
      </c>
      <c r="J93" s="1300">
        <v>80</v>
      </c>
      <c r="K93" s="840" t="s">
        <v>670</v>
      </c>
      <c r="L93" s="841" t="s">
        <v>661</v>
      </c>
      <c r="M93" s="841" t="s">
        <v>352</v>
      </c>
      <c r="N93" s="841" t="s">
        <v>674</v>
      </c>
      <c r="O93" s="841"/>
      <c r="P93" s="841" t="s">
        <v>5</v>
      </c>
      <c r="Q93" s="841" t="s">
        <v>323</v>
      </c>
      <c r="R93" s="841" t="s">
        <v>652</v>
      </c>
      <c r="S93" s="829"/>
      <c r="T93" s="829" t="s">
        <v>5</v>
      </c>
      <c r="U93" s="829" t="s">
        <v>323</v>
      </c>
      <c r="V93" s="829" t="s">
        <v>652</v>
      </c>
      <c r="W93" s="829" t="s">
        <v>652</v>
      </c>
    </row>
    <row r="94" spans="1:23" outlineLevel="1">
      <c r="A94" s="847" t="s">
        <v>102</v>
      </c>
      <c r="B94" s="829" t="s">
        <v>4236</v>
      </c>
      <c r="C94" s="839">
        <v>43402</v>
      </c>
      <c r="D94" s="829" t="s">
        <v>4315</v>
      </c>
      <c r="E94" s="830" t="s">
        <v>4316</v>
      </c>
      <c r="F94" s="831">
        <v>73653</v>
      </c>
      <c r="G94" s="832">
        <v>42.21</v>
      </c>
      <c r="H94" s="829">
        <v>55</v>
      </c>
      <c r="I94" s="829" t="s">
        <v>322</v>
      </c>
      <c r="J94" s="1300">
        <v>55</v>
      </c>
      <c r="K94" s="840" t="s">
        <v>670</v>
      </c>
      <c r="L94" s="841" t="s">
        <v>661</v>
      </c>
      <c r="M94" s="841" t="s">
        <v>352</v>
      </c>
      <c r="N94" s="841" t="s">
        <v>760</v>
      </c>
      <c r="O94" s="841"/>
      <c r="P94" s="841" t="s">
        <v>5</v>
      </c>
      <c r="Q94" s="841" t="s">
        <v>323</v>
      </c>
      <c r="R94" s="841" t="s">
        <v>652</v>
      </c>
      <c r="S94" s="829"/>
      <c r="T94" s="829" t="s">
        <v>5</v>
      </c>
      <c r="U94" s="829" t="s">
        <v>323</v>
      </c>
      <c r="V94" s="829" t="s">
        <v>652</v>
      </c>
      <c r="W94" s="829" t="s">
        <v>652</v>
      </c>
    </row>
    <row r="95" spans="1:23" outlineLevel="1">
      <c r="A95" s="847" t="s">
        <v>102</v>
      </c>
      <c r="B95" s="829" t="s">
        <v>4236</v>
      </c>
      <c r="C95" s="839">
        <v>43402</v>
      </c>
      <c r="D95" s="829" t="s">
        <v>4315</v>
      </c>
      <c r="E95" s="830" t="s">
        <v>4317</v>
      </c>
      <c r="F95" s="831">
        <v>73653</v>
      </c>
      <c r="G95" s="832">
        <v>42.21</v>
      </c>
      <c r="H95" s="829">
        <v>55</v>
      </c>
      <c r="I95" s="829" t="s">
        <v>322</v>
      </c>
      <c r="J95" s="1300">
        <v>55</v>
      </c>
      <c r="K95" s="840" t="s">
        <v>670</v>
      </c>
      <c r="L95" s="841" t="s">
        <v>661</v>
      </c>
      <c r="M95" s="841" t="s">
        <v>352</v>
      </c>
      <c r="N95" s="841" t="s">
        <v>760</v>
      </c>
      <c r="O95" s="841"/>
      <c r="P95" s="841" t="s">
        <v>5</v>
      </c>
      <c r="Q95" s="841" t="s">
        <v>323</v>
      </c>
      <c r="R95" s="841" t="s">
        <v>652</v>
      </c>
      <c r="S95" s="829"/>
      <c r="T95" s="829" t="s">
        <v>5</v>
      </c>
      <c r="U95" s="829" t="s">
        <v>323</v>
      </c>
      <c r="V95" s="829" t="s">
        <v>652</v>
      </c>
      <c r="W95" s="829" t="s">
        <v>652</v>
      </c>
    </row>
    <row r="96" spans="1:23" outlineLevel="1">
      <c r="A96" s="847" t="s">
        <v>102</v>
      </c>
      <c r="B96" s="829" t="s">
        <v>4236</v>
      </c>
      <c r="C96" s="839">
        <v>43402</v>
      </c>
      <c r="D96" s="829" t="s">
        <v>4315</v>
      </c>
      <c r="E96" s="830" t="s">
        <v>4106</v>
      </c>
      <c r="F96" s="831">
        <v>73653</v>
      </c>
      <c r="G96" s="832">
        <v>42.21</v>
      </c>
      <c r="H96" s="829">
        <v>55</v>
      </c>
      <c r="I96" s="829" t="s">
        <v>322</v>
      </c>
      <c r="J96" s="1300">
        <v>55</v>
      </c>
      <c r="K96" s="840" t="s">
        <v>670</v>
      </c>
      <c r="L96" s="841" t="s">
        <v>661</v>
      </c>
      <c r="M96" s="841" t="s">
        <v>352</v>
      </c>
      <c r="N96" s="841" t="s">
        <v>760</v>
      </c>
      <c r="O96" s="841"/>
      <c r="P96" s="841" t="s">
        <v>5</v>
      </c>
      <c r="Q96" s="841" t="s">
        <v>323</v>
      </c>
      <c r="R96" s="841" t="s">
        <v>652</v>
      </c>
      <c r="S96" s="829"/>
      <c r="T96" s="829" t="s">
        <v>5</v>
      </c>
      <c r="U96" s="829" t="s">
        <v>323</v>
      </c>
      <c r="V96" s="829" t="s">
        <v>652</v>
      </c>
      <c r="W96" s="829" t="s">
        <v>652</v>
      </c>
    </row>
    <row r="97" spans="1:23" outlineLevel="1">
      <c r="A97" s="847" t="s">
        <v>102</v>
      </c>
      <c r="B97" s="829" t="s">
        <v>4236</v>
      </c>
      <c r="C97" s="839">
        <v>43381</v>
      </c>
      <c r="D97" s="829" t="s">
        <v>4289</v>
      </c>
      <c r="E97" s="830" t="s">
        <v>4320</v>
      </c>
      <c r="F97" s="831">
        <v>73653</v>
      </c>
      <c r="G97" s="832">
        <v>307</v>
      </c>
      <c r="H97" s="829">
        <v>400</v>
      </c>
      <c r="I97" s="829" t="s">
        <v>322</v>
      </c>
      <c r="J97" s="1300">
        <v>400</v>
      </c>
      <c r="K97" s="840" t="s">
        <v>667</v>
      </c>
      <c r="L97" s="841" t="s">
        <v>661</v>
      </c>
      <c r="M97" s="841" t="s">
        <v>352</v>
      </c>
      <c r="N97" s="841" t="s">
        <v>674</v>
      </c>
      <c r="O97" s="841"/>
      <c r="P97" s="841" t="s">
        <v>5</v>
      </c>
      <c r="Q97" s="841" t="s">
        <v>323</v>
      </c>
      <c r="R97" s="841" t="s">
        <v>652</v>
      </c>
      <c r="S97" s="829"/>
      <c r="T97" s="829" t="s">
        <v>5</v>
      </c>
      <c r="U97" s="829" t="s">
        <v>323</v>
      </c>
      <c r="V97" s="829" t="s">
        <v>652</v>
      </c>
      <c r="W97" s="829" t="s">
        <v>652</v>
      </c>
    </row>
    <row r="98" spans="1:23" outlineLevel="1">
      <c r="A98" s="847" t="s">
        <v>102</v>
      </c>
      <c r="B98" s="829" t="s">
        <v>4236</v>
      </c>
      <c r="C98" s="839">
        <v>43381</v>
      </c>
      <c r="D98" s="829" t="s">
        <v>4289</v>
      </c>
      <c r="E98" s="830" t="s">
        <v>4321</v>
      </c>
      <c r="F98" s="831">
        <v>73653</v>
      </c>
      <c r="G98" s="832">
        <v>307</v>
      </c>
      <c r="H98" s="829">
        <v>400</v>
      </c>
      <c r="I98" s="829" t="s">
        <v>322</v>
      </c>
      <c r="J98" s="1300">
        <v>400</v>
      </c>
      <c r="K98" s="840" t="s">
        <v>667</v>
      </c>
      <c r="L98" s="841" t="s">
        <v>661</v>
      </c>
      <c r="M98" s="841" t="s">
        <v>352</v>
      </c>
      <c r="N98" s="841" t="s">
        <v>674</v>
      </c>
      <c r="O98" s="841"/>
      <c r="P98" s="841" t="s">
        <v>5</v>
      </c>
      <c r="Q98" s="841" t="s">
        <v>323</v>
      </c>
      <c r="R98" s="841" t="s">
        <v>652</v>
      </c>
      <c r="S98" s="829"/>
      <c r="T98" s="829" t="s">
        <v>5</v>
      </c>
      <c r="U98" s="829" t="s">
        <v>323</v>
      </c>
      <c r="V98" s="829" t="s">
        <v>652</v>
      </c>
      <c r="W98" s="829" t="s">
        <v>652</v>
      </c>
    </row>
    <row r="99" spans="1:23" outlineLevel="1">
      <c r="A99" s="847" t="s">
        <v>102</v>
      </c>
      <c r="B99" s="829" t="s">
        <v>4236</v>
      </c>
      <c r="C99" s="839">
        <v>43402</v>
      </c>
      <c r="D99" s="829" t="s">
        <v>4315</v>
      </c>
      <c r="E99" s="830" t="s">
        <v>4322</v>
      </c>
      <c r="F99" s="831">
        <v>73653</v>
      </c>
      <c r="G99" s="832">
        <v>145.83000000000001</v>
      </c>
      <c r="H99" s="829">
        <v>190</v>
      </c>
      <c r="I99" s="829" t="s">
        <v>322</v>
      </c>
      <c r="J99" s="1300">
        <v>190</v>
      </c>
      <c r="K99" s="840" t="s">
        <v>667</v>
      </c>
      <c r="L99" s="841" t="s">
        <v>661</v>
      </c>
      <c r="M99" s="841" t="s">
        <v>352</v>
      </c>
      <c r="N99" s="841" t="s">
        <v>760</v>
      </c>
      <c r="O99" s="841"/>
      <c r="P99" s="841" t="s">
        <v>5</v>
      </c>
      <c r="Q99" s="841" t="s">
        <v>323</v>
      </c>
      <c r="R99" s="841" t="s">
        <v>652</v>
      </c>
      <c r="S99" s="829"/>
      <c r="T99" s="829" t="s">
        <v>5</v>
      </c>
      <c r="U99" s="829" t="s">
        <v>323</v>
      </c>
      <c r="V99" s="829" t="s">
        <v>652</v>
      </c>
      <c r="W99" s="829" t="s">
        <v>652</v>
      </c>
    </row>
    <row r="100" spans="1:23" outlineLevel="1">
      <c r="A100" s="847" t="s">
        <v>102</v>
      </c>
      <c r="B100" s="829" t="s">
        <v>4236</v>
      </c>
      <c r="C100" s="839">
        <v>43402</v>
      </c>
      <c r="D100" s="829" t="s">
        <v>4315</v>
      </c>
      <c r="E100" s="830" t="s">
        <v>4323</v>
      </c>
      <c r="F100" s="831">
        <v>73653</v>
      </c>
      <c r="G100" s="832">
        <v>145.83000000000001</v>
      </c>
      <c r="H100" s="829">
        <v>190</v>
      </c>
      <c r="I100" s="829" t="s">
        <v>322</v>
      </c>
      <c r="J100" s="1300">
        <v>190</v>
      </c>
      <c r="K100" s="840" t="s">
        <v>667</v>
      </c>
      <c r="L100" s="841" t="s">
        <v>661</v>
      </c>
      <c r="M100" s="841" t="s">
        <v>352</v>
      </c>
      <c r="N100" s="841" t="s">
        <v>760</v>
      </c>
      <c r="O100" s="841"/>
      <c r="P100" s="841" t="s">
        <v>5</v>
      </c>
      <c r="Q100" s="841" t="s">
        <v>323</v>
      </c>
      <c r="R100" s="841" t="s">
        <v>652</v>
      </c>
      <c r="S100" s="829"/>
      <c r="T100" s="829" t="s">
        <v>5</v>
      </c>
      <c r="U100" s="829" t="s">
        <v>323</v>
      </c>
      <c r="V100" s="829" t="s">
        <v>652</v>
      </c>
      <c r="W100" s="829" t="s">
        <v>652</v>
      </c>
    </row>
    <row r="101" spans="1:23" outlineLevel="1">
      <c r="A101" s="847" t="s">
        <v>102</v>
      </c>
      <c r="B101" s="829" t="s">
        <v>4236</v>
      </c>
      <c r="C101" s="839">
        <v>43402</v>
      </c>
      <c r="D101" s="829" t="s">
        <v>4315</v>
      </c>
      <c r="E101" s="830" t="s">
        <v>4324</v>
      </c>
      <c r="F101" s="831">
        <v>73653</v>
      </c>
      <c r="G101" s="832">
        <v>145.83000000000001</v>
      </c>
      <c r="H101" s="829">
        <v>190</v>
      </c>
      <c r="I101" s="829" t="s">
        <v>322</v>
      </c>
      <c r="J101" s="1300">
        <v>190</v>
      </c>
      <c r="K101" s="840" t="s">
        <v>667</v>
      </c>
      <c r="L101" s="841" t="s">
        <v>661</v>
      </c>
      <c r="M101" s="841" t="s">
        <v>352</v>
      </c>
      <c r="N101" s="841" t="s">
        <v>760</v>
      </c>
      <c r="O101" s="841"/>
      <c r="P101" s="841" t="s">
        <v>5</v>
      </c>
      <c r="Q101" s="841" t="s">
        <v>323</v>
      </c>
      <c r="R101" s="841" t="s">
        <v>652</v>
      </c>
      <c r="S101" s="829"/>
      <c r="T101" s="829" t="s">
        <v>5</v>
      </c>
      <c r="U101" s="829" t="s">
        <v>323</v>
      </c>
      <c r="V101" s="829" t="s">
        <v>652</v>
      </c>
      <c r="W101" s="829" t="s">
        <v>652</v>
      </c>
    </row>
    <row r="102" spans="1:23" outlineLevel="1">
      <c r="A102" s="847" t="s">
        <v>102</v>
      </c>
      <c r="B102" s="829" t="s">
        <v>4236</v>
      </c>
      <c r="C102" s="839">
        <v>43381</v>
      </c>
      <c r="D102" s="829" t="s">
        <v>4289</v>
      </c>
      <c r="E102" s="830" t="s">
        <v>4325</v>
      </c>
      <c r="F102" s="831">
        <v>73653</v>
      </c>
      <c r="G102" s="832">
        <v>307</v>
      </c>
      <c r="H102" s="829">
        <v>400</v>
      </c>
      <c r="I102" s="829" t="s">
        <v>322</v>
      </c>
      <c r="J102" s="1300">
        <v>400</v>
      </c>
      <c r="K102" s="840" t="s">
        <v>998</v>
      </c>
      <c r="L102" s="841" t="s">
        <v>661</v>
      </c>
      <c r="M102" s="841" t="s">
        <v>352</v>
      </c>
      <c r="N102" s="841"/>
      <c r="O102" s="841"/>
      <c r="P102" s="841" t="s">
        <v>5</v>
      </c>
      <c r="Q102" s="841" t="s">
        <v>323</v>
      </c>
      <c r="R102" s="841" t="s">
        <v>652</v>
      </c>
      <c r="S102" s="829"/>
      <c r="T102" s="829" t="s">
        <v>5</v>
      </c>
      <c r="U102" s="829" t="s">
        <v>323</v>
      </c>
      <c r="V102" s="829" t="s">
        <v>652</v>
      </c>
      <c r="W102" s="829" t="s">
        <v>652</v>
      </c>
    </row>
    <row r="103" spans="1:23" outlineLevel="1">
      <c r="A103" s="847" t="s">
        <v>102</v>
      </c>
      <c r="B103" s="829" t="s">
        <v>4236</v>
      </c>
      <c r="C103" s="839">
        <v>43381</v>
      </c>
      <c r="D103" s="829" t="s">
        <v>4289</v>
      </c>
      <c r="E103" s="830" t="s">
        <v>4326</v>
      </c>
      <c r="F103" s="831">
        <v>73653</v>
      </c>
      <c r="G103" s="832">
        <v>307</v>
      </c>
      <c r="H103" s="829">
        <v>400</v>
      </c>
      <c r="I103" s="829" t="s">
        <v>322</v>
      </c>
      <c r="J103" s="1300">
        <v>400</v>
      </c>
      <c r="K103" s="840" t="s">
        <v>998</v>
      </c>
      <c r="L103" s="841" t="s">
        <v>661</v>
      </c>
      <c r="M103" s="841" t="s">
        <v>352</v>
      </c>
      <c r="N103" s="841"/>
      <c r="O103" s="841"/>
      <c r="P103" s="841" t="s">
        <v>5</v>
      </c>
      <c r="Q103" s="841" t="s">
        <v>323</v>
      </c>
      <c r="R103" s="841" t="s">
        <v>652</v>
      </c>
      <c r="S103" s="829"/>
      <c r="T103" s="829" t="s">
        <v>5</v>
      </c>
      <c r="U103" s="829" t="s">
        <v>323</v>
      </c>
      <c r="V103" s="829" t="s">
        <v>652</v>
      </c>
      <c r="W103" s="829" t="s">
        <v>652</v>
      </c>
    </row>
    <row r="104" spans="1:23" outlineLevel="1">
      <c r="A104" s="847" t="s">
        <v>102</v>
      </c>
      <c r="B104" s="829" t="s">
        <v>4237</v>
      </c>
      <c r="C104" s="839" t="s">
        <v>4688</v>
      </c>
      <c r="D104" s="829" t="s">
        <v>4686</v>
      </c>
      <c r="E104" s="830" t="s">
        <v>4690</v>
      </c>
      <c r="F104" s="831">
        <v>73653</v>
      </c>
      <c r="G104" s="832">
        <f>H104/F34</f>
        <v>848.92067796610172</v>
      </c>
      <c r="H104" s="829">
        <v>1086</v>
      </c>
      <c r="I104" s="829" t="s">
        <v>322</v>
      </c>
      <c r="J104" s="1300">
        <f>H104</f>
        <v>1086</v>
      </c>
      <c r="K104" s="840" t="s">
        <v>998</v>
      </c>
      <c r="L104" s="841" t="s">
        <v>661</v>
      </c>
      <c r="M104" s="841" t="s">
        <v>352</v>
      </c>
      <c r="N104" s="841"/>
      <c r="O104" s="841"/>
      <c r="P104" s="841" t="s">
        <v>5</v>
      </c>
      <c r="Q104" s="841" t="s">
        <v>323</v>
      </c>
      <c r="R104" s="841" t="s">
        <v>652</v>
      </c>
      <c r="S104" s="829"/>
      <c r="T104" s="829" t="s">
        <v>5</v>
      </c>
      <c r="U104" s="829" t="s">
        <v>323</v>
      </c>
      <c r="V104" s="829" t="s">
        <v>652</v>
      </c>
      <c r="W104" s="829" t="s">
        <v>652</v>
      </c>
    </row>
    <row r="105" spans="1:23" outlineLevel="1">
      <c r="A105" s="847" t="s">
        <v>102</v>
      </c>
      <c r="B105" s="829" t="s">
        <v>4237</v>
      </c>
      <c r="C105" s="839">
        <v>43434</v>
      </c>
      <c r="D105" s="829" t="s">
        <v>4238</v>
      </c>
      <c r="E105" s="830" t="s">
        <v>4327</v>
      </c>
      <c r="F105" s="831">
        <v>74080</v>
      </c>
      <c r="G105" s="832">
        <v>285.31</v>
      </c>
      <c r="H105" s="829">
        <v>365</v>
      </c>
      <c r="I105" s="829" t="s">
        <v>322</v>
      </c>
      <c r="J105" s="1300">
        <v>365</v>
      </c>
      <c r="K105" s="840" t="s">
        <v>667</v>
      </c>
      <c r="L105" s="841" t="s">
        <v>661</v>
      </c>
      <c r="M105" s="841" t="s">
        <v>352</v>
      </c>
      <c r="N105" s="841" t="s">
        <v>2952</v>
      </c>
      <c r="O105" s="841"/>
      <c r="P105" s="841" t="s">
        <v>5</v>
      </c>
      <c r="Q105" s="841" t="s">
        <v>323</v>
      </c>
      <c r="R105" s="841" t="s">
        <v>652</v>
      </c>
      <c r="S105" s="829"/>
      <c r="T105" s="829" t="s">
        <v>5</v>
      </c>
      <c r="U105" s="829" t="s">
        <v>323</v>
      </c>
      <c r="V105" s="829" t="s">
        <v>652</v>
      </c>
      <c r="W105" s="829" t="s">
        <v>652</v>
      </c>
    </row>
    <row r="106" spans="1:23" hidden="1">
      <c r="A106" s="842" t="s">
        <v>647</v>
      </c>
      <c r="B106" s="842"/>
      <c r="C106" s="842"/>
      <c r="D106" s="842"/>
      <c r="E106" s="843"/>
      <c r="F106" s="844"/>
      <c r="G106" s="845">
        <f>SUM(G86:G105)</f>
        <v>3908.7706779661016</v>
      </c>
      <c r="H106" s="846">
        <f>SUM(H86:H105)</f>
        <v>5066</v>
      </c>
      <c r="I106" s="842"/>
      <c r="J106" s="846">
        <f>SUM(J86:J105)</f>
        <v>5066.0200000000004</v>
      </c>
      <c r="K106" s="842"/>
      <c r="L106" s="842"/>
      <c r="M106" s="842"/>
      <c r="N106" s="842"/>
      <c r="O106" s="842"/>
      <c r="P106" s="842"/>
      <c r="Q106" s="842"/>
      <c r="R106" s="842"/>
      <c r="S106" s="829"/>
      <c r="T106" s="829"/>
      <c r="U106" s="829"/>
      <c r="V106" s="829"/>
      <c r="W106" s="829"/>
    </row>
    <row r="107" spans="1:23" outlineLevel="1">
      <c r="A107" s="847" t="s">
        <v>105</v>
      </c>
      <c r="B107" s="829" t="s">
        <v>4236</v>
      </c>
      <c r="C107" s="839">
        <v>43378</v>
      </c>
      <c r="D107" s="829" t="s">
        <v>4328</v>
      </c>
      <c r="E107" s="830" t="s">
        <v>4329</v>
      </c>
      <c r="F107" s="831">
        <v>73653</v>
      </c>
      <c r="G107" s="832">
        <v>38.380000000000003</v>
      </c>
      <c r="H107" s="829">
        <v>50</v>
      </c>
      <c r="I107" s="829" t="s">
        <v>322</v>
      </c>
      <c r="J107" s="1300">
        <v>50.01</v>
      </c>
      <c r="K107" s="840" t="s">
        <v>972</v>
      </c>
      <c r="L107" s="841" t="s">
        <v>661</v>
      </c>
      <c r="M107" s="841" t="s">
        <v>352</v>
      </c>
      <c r="N107" s="841"/>
      <c r="O107" s="841"/>
      <c r="P107" s="841" t="s">
        <v>5</v>
      </c>
      <c r="Q107" s="841" t="s">
        <v>323</v>
      </c>
      <c r="R107" s="841" t="s">
        <v>652</v>
      </c>
      <c r="S107" s="829"/>
      <c r="T107" s="829" t="s">
        <v>5</v>
      </c>
      <c r="U107" s="829" t="s">
        <v>323</v>
      </c>
      <c r="V107" s="829" t="s">
        <v>652</v>
      </c>
      <c r="W107" s="829" t="s">
        <v>652</v>
      </c>
    </row>
    <row r="108" spans="1:23" outlineLevel="1">
      <c r="A108" s="847" t="s">
        <v>105</v>
      </c>
      <c r="B108" s="829" t="s">
        <v>4236</v>
      </c>
      <c r="C108" s="839">
        <v>43378</v>
      </c>
      <c r="D108" s="829" t="s">
        <v>4284</v>
      </c>
      <c r="E108" s="830" t="s">
        <v>4329</v>
      </c>
      <c r="F108" s="831">
        <v>73653</v>
      </c>
      <c r="G108" s="832">
        <v>7.68</v>
      </c>
      <c r="H108" s="829">
        <v>10</v>
      </c>
      <c r="I108" s="829" t="s">
        <v>322</v>
      </c>
      <c r="J108" s="1300">
        <v>10.01</v>
      </c>
      <c r="K108" s="840" t="s">
        <v>972</v>
      </c>
      <c r="L108" s="841" t="s">
        <v>661</v>
      </c>
      <c r="M108" s="841" t="s">
        <v>352</v>
      </c>
      <c r="N108" s="841"/>
      <c r="O108" s="841"/>
      <c r="P108" s="841" t="s">
        <v>5</v>
      </c>
      <c r="Q108" s="841" t="s">
        <v>323</v>
      </c>
      <c r="R108" s="841" t="s">
        <v>652</v>
      </c>
      <c r="S108" s="829"/>
      <c r="T108" s="829" t="s">
        <v>5</v>
      </c>
      <c r="U108" s="829" t="s">
        <v>323</v>
      </c>
      <c r="V108" s="829" t="s">
        <v>652</v>
      </c>
      <c r="W108" s="829" t="s">
        <v>652</v>
      </c>
    </row>
    <row r="109" spans="1:23" outlineLevel="1">
      <c r="A109" s="847" t="s">
        <v>105</v>
      </c>
      <c r="B109" s="829" t="s">
        <v>4236</v>
      </c>
      <c r="C109" s="839">
        <v>43381</v>
      </c>
      <c r="D109" s="829" t="s">
        <v>4289</v>
      </c>
      <c r="E109" s="830" t="s">
        <v>4329</v>
      </c>
      <c r="F109" s="831">
        <v>73653</v>
      </c>
      <c r="G109" s="832">
        <v>76.75</v>
      </c>
      <c r="H109" s="829">
        <v>100</v>
      </c>
      <c r="I109" s="829" t="s">
        <v>322</v>
      </c>
      <c r="J109" s="1300">
        <v>100</v>
      </c>
      <c r="K109" s="840" t="s">
        <v>972</v>
      </c>
      <c r="L109" s="841" t="s">
        <v>661</v>
      </c>
      <c r="M109" s="841" t="s">
        <v>352</v>
      </c>
      <c r="N109" s="841"/>
      <c r="O109" s="841"/>
      <c r="P109" s="841" t="s">
        <v>5</v>
      </c>
      <c r="Q109" s="841" t="s">
        <v>323</v>
      </c>
      <c r="R109" s="841" t="s">
        <v>652</v>
      </c>
      <c r="S109" s="829"/>
      <c r="T109" s="829" t="s">
        <v>5</v>
      </c>
      <c r="U109" s="829" t="s">
        <v>323</v>
      </c>
      <c r="V109" s="829" t="s">
        <v>652</v>
      </c>
      <c r="W109" s="829" t="s">
        <v>652</v>
      </c>
    </row>
    <row r="110" spans="1:23" hidden="1">
      <c r="A110" s="842" t="s">
        <v>647</v>
      </c>
      <c r="B110" s="842"/>
      <c r="C110" s="842"/>
      <c r="D110" s="842"/>
      <c r="E110" s="843"/>
      <c r="F110" s="844"/>
      <c r="G110" s="845">
        <f>SUM(G107:G109)</f>
        <v>122.81</v>
      </c>
      <c r="H110" s="846">
        <f>SUM(H107:H109)</f>
        <v>160</v>
      </c>
      <c r="I110" s="842"/>
      <c r="J110" s="846">
        <f>SUM(J107:J109)</f>
        <v>160.01999999999998</v>
      </c>
      <c r="K110" s="842"/>
      <c r="L110" s="842"/>
      <c r="M110" s="842"/>
      <c r="N110" s="842"/>
      <c r="O110" s="842"/>
      <c r="P110" s="842"/>
      <c r="Q110" s="842"/>
      <c r="R110" s="842"/>
      <c r="S110" s="829"/>
      <c r="T110" s="829"/>
      <c r="U110" s="829"/>
      <c r="V110" s="829"/>
      <c r="W110" s="829"/>
    </row>
    <row r="111" spans="1:23" outlineLevel="1">
      <c r="A111" s="847" t="s">
        <v>106</v>
      </c>
      <c r="B111" s="829" t="s">
        <v>4236</v>
      </c>
      <c r="C111" s="839">
        <v>43403</v>
      </c>
      <c r="D111" s="829" t="s">
        <v>4330</v>
      </c>
      <c r="E111" s="830" t="s">
        <v>1660</v>
      </c>
      <c r="F111" s="831">
        <v>73653</v>
      </c>
      <c r="G111" s="832">
        <v>961.95</v>
      </c>
      <c r="H111" s="829">
        <v>1253.3399999999999</v>
      </c>
      <c r="I111" s="829" t="s">
        <v>322</v>
      </c>
      <c r="J111" s="1300">
        <v>1253.3399999999999</v>
      </c>
      <c r="K111" s="840" t="s">
        <v>650</v>
      </c>
      <c r="L111" s="841" t="s">
        <v>661</v>
      </c>
      <c r="M111" s="841" t="s">
        <v>352</v>
      </c>
      <c r="N111" s="841" t="s">
        <v>1003</v>
      </c>
      <c r="O111" s="841"/>
      <c r="P111" s="841" t="s">
        <v>5</v>
      </c>
      <c r="Q111" s="841" t="s">
        <v>323</v>
      </c>
      <c r="R111" s="841" t="s">
        <v>652</v>
      </c>
      <c r="S111" s="829"/>
      <c r="T111" s="829" t="s">
        <v>5</v>
      </c>
      <c r="U111" s="829" t="s">
        <v>323</v>
      </c>
      <c r="V111" s="829" t="s">
        <v>652</v>
      </c>
      <c r="W111" s="829" t="s">
        <v>652</v>
      </c>
    </row>
    <row r="112" spans="1:23" outlineLevel="1">
      <c r="A112" s="847" t="s">
        <v>106</v>
      </c>
      <c r="B112" s="829" t="s">
        <v>4236</v>
      </c>
      <c r="C112" s="839">
        <v>43403</v>
      </c>
      <c r="D112" s="829" t="s">
        <v>4331</v>
      </c>
      <c r="E112" s="830" t="s">
        <v>3482</v>
      </c>
      <c r="F112" s="831">
        <v>73653</v>
      </c>
      <c r="G112" s="832">
        <v>60.98</v>
      </c>
      <c r="H112" s="829">
        <v>79.45</v>
      </c>
      <c r="I112" s="829" t="s">
        <v>322</v>
      </c>
      <c r="J112" s="1300">
        <v>79.45</v>
      </c>
      <c r="K112" s="840" t="s">
        <v>656</v>
      </c>
      <c r="L112" s="841" t="s">
        <v>661</v>
      </c>
      <c r="M112" s="841" t="s">
        <v>352</v>
      </c>
      <c r="N112" s="841" t="s">
        <v>1003</v>
      </c>
      <c r="O112" s="841"/>
      <c r="P112" s="841" t="s">
        <v>5</v>
      </c>
      <c r="Q112" s="841" t="s">
        <v>323</v>
      </c>
      <c r="R112" s="841" t="s">
        <v>652</v>
      </c>
      <c r="S112" s="829"/>
      <c r="T112" s="829" t="s">
        <v>5</v>
      </c>
      <c r="U112" s="829" t="s">
        <v>323</v>
      </c>
      <c r="V112" s="829" t="s">
        <v>652</v>
      </c>
      <c r="W112" s="829" t="s">
        <v>652</v>
      </c>
    </row>
    <row r="113" spans="1:23" outlineLevel="1">
      <c r="A113" s="847" t="s">
        <v>106</v>
      </c>
      <c r="B113" s="829" t="s">
        <v>4236</v>
      </c>
      <c r="C113" s="839">
        <v>43403</v>
      </c>
      <c r="D113" s="829" t="s">
        <v>4332</v>
      </c>
      <c r="E113" s="830" t="s">
        <v>2984</v>
      </c>
      <c r="F113" s="831">
        <v>73653</v>
      </c>
      <c r="G113" s="832">
        <v>21.52</v>
      </c>
      <c r="H113" s="829">
        <v>28.04</v>
      </c>
      <c r="I113" s="829" t="s">
        <v>322</v>
      </c>
      <c r="J113" s="1300">
        <v>28.04</v>
      </c>
      <c r="K113" s="840" t="s">
        <v>694</v>
      </c>
      <c r="L113" s="841" t="s">
        <v>661</v>
      </c>
      <c r="M113" s="841" t="s">
        <v>352</v>
      </c>
      <c r="N113" s="841" t="s">
        <v>1003</v>
      </c>
      <c r="O113" s="841"/>
      <c r="P113" s="841" t="s">
        <v>5</v>
      </c>
      <c r="Q113" s="841" t="s">
        <v>323</v>
      </c>
      <c r="R113" s="841" t="s">
        <v>652</v>
      </c>
      <c r="S113" s="829"/>
      <c r="T113" s="829" t="s">
        <v>5</v>
      </c>
      <c r="U113" s="829" t="s">
        <v>323</v>
      </c>
      <c r="V113" s="829" t="s">
        <v>652</v>
      </c>
      <c r="W113" s="829" t="s">
        <v>652</v>
      </c>
    </row>
    <row r="114" spans="1:23" outlineLevel="1">
      <c r="A114" s="847" t="s">
        <v>106</v>
      </c>
      <c r="B114" s="829" t="s">
        <v>4236</v>
      </c>
      <c r="C114" s="839">
        <v>43403</v>
      </c>
      <c r="D114" s="829" t="s">
        <v>4333</v>
      </c>
      <c r="E114" s="830" t="s">
        <v>3788</v>
      </c>
      <c r="F114" s="831">
        <v>73653</v>
      </c>
      <c r="G114" s="832">
        <v>1.44</v>
      </c>
      <c r="H114" s="829">
        <v>1.88</v>
      </c>
      <c r="I114" s="829" t="s">
        <v>322</v>
      </c>
      <c r="J114" s="1300">
        <v>1.88</v>
      </c>
      <c r="K114" s="840" t="s">
        <v>694</v>
      </c>
      <c r="L114" s="841" t="s">
        <v>661</v>
      </c>
      <c r="M114" s="841" t="s">
        <v>352</v>
      </c>
      <c r="N114" s="841" t="s">
        <v>1003</v>
      </c>
      <c r="O114" s="841"/>
      <c r="P114" s="841" t="s">
        <v>5</v>
      </c>
      <c r="Q114" s="841" t="s">
        <v>323</v>
      </c>
      <c r="R114" s="841" t="s">
        <v>652</v>
      </c>
      <c r="S114" s="829"/>
      <c r="T114" s="829" t="s">
        <v>5</v>
      </c>
      <c r="U114" s="829" t="s">
        <v>323</v>
      </c>
      <c r="V114" s="829" t="s">
        <v>652</v>
      </c>
      <c r="W114" s="829" t="s">
        <v>652</v>
      </c>
    </row>
    <row r="115" spans="1:23" outlineLevel="1">
      <c r="A115" s="847" t="s">
        <v>106</v>
      </c>
      <c r="B115" s="829" t="s">
        <v>4237</v>
      </c>
      <c r="C115" s="839">
        <v>43433</v>
      </c>
      <c r="D115" s="829" t="s">
        <v>4334</v>
      </c>
      <c r="E115" s="830" t="s">
        <v>1660</v>
      </c>
      <c r="F115" s="831">
        <v>74080</v>
      </c>
      <c r="G115" s="832">
        <v>1023.48</v>
      </c>
      <c r="H115" s="829">
        <v>1309.3399999999999</v>
      </c>
      <c r="I115" s="829" t="s">
        <v>322</v>
      </c>
      <c r="J115" s="1300">
        <v>1309.3399999999999</v>
      </c>
      <c r="K115" s="840" t="s">
        <v>650</v>
      </c>
      <c r="L115" s="841" t="s">
        <v>661</v>
      </c>
      <c r="M115" s="841" t="s">
        <v>352</v>
      </c>
      <c r="N115" s="841" t="s">
        <v>1003</v>
      </c>
      <c r="O115" s="841"/>
      <c r="P115" s="841" t="s">
        <v>5</v>
      </c>
      <c r="Q115" s="841" t="s">
        <v>323</v>
      </c>
      <c r="R115" s="841" t="s">
        <v>652</v>
      </c>
      <c r="S115" s="829"/>
      <c r="T115" s="829" t="s">
        <v>5</v>
      </c>
      <c r="U115" s="829" t="s">
        <v>323</v>
      </c>
      <c r="V115" s="829" t="s">
        <v>652</v>
      </c>
      <c r="W115" s="829" t="s">
        <v>652</v>
      </c>
    </row>
    <row r="116" spans="1:23" outlineLevel="1">
      <c r="A116" s="847" t="s">
        <v>106</v>
      </c>
      <c r="B116" s="829" t="s">
        <v>4237</v>
      </c>
      <c r="C116" s="839">
        <v>43433</v>
      </c>
      <c r="D116" s="829" t="s">
        <v>4335</v>
      </c>
      <c r="E116" s="830" t="s">
        <v>3482</v>
      </c>
      <c r="F116" s="831">
        <v>74080</v>
      </c>
      <c r="G116" s="832">
        <v>62.1</v>
      </c>
      <c r="H116" s="829">
        <v>79.45</v>
      </c>
      <c r="I116" s="829" t="s">
        <v>322</v>
      </c>
      <c r="J116" s="1300">
        <v>79.44</v>
      </c>
      <c r="K116" s="840" t="s">
        <v>656</v>
      </c>
      <c r="L116" s="841" t="s">
        <v>661</v>
      </c>
      <c r="M116" s="841" t="s">
        <v>352</v>
      </c>
      <c r="N116" s="841" t="s">
        <v>1003</v>
      </c>
      <c r="O116" s="841"/>
      <c r="P116" s="841" t="s">
        <v>5</v>
      </c>
      <c r="Q116" s="841" t="s">
        <v>323</v>
      </c>
      <c r="R116" s="841" t="s">
        <v>652</v>
      </c>
      <c r="S116" s="829"/>
      <c r="T116" s="829" t="s">
        <v>5</v>
      </c>
      <c r="U116" s="829" t="s">
        <v>323</v>
      </c>
      <c r="V116" s="829" t="s">
        <v>652</v>
      </c>
      <c r="W116" s="829" t="s">
        <v>652</v>
      </c>
    </row>
    <row r="117" spans="1:23" outlineLevel="1">
      <c r="A117" s="847" t="s">
        <v>106</v>
      </c>
      <c r="B117" s="829" t="s">
        <v>4237</v>
      </c>
      <c r="C117" s="839">
        <v>43433</v>
      </c>
      <c r="D117" s="829" t="s">
        <v>4336</v>
      </c>
      <c r="E117" s="830" t="s">
        <v>2984</v>
      </c>
      <c r="F117" s="831">
        <v>74080</v>
      </c>
      <c r="G117" s="832">
        <v>21.92</v>
      </c>
      <c r="H117" s="829">
        <v>28.04</v>
      </c>
      <c r="I117" s="829" t="s">
        <v>322</v>
      </c>
      <c r="J117" s="1300">
        <v>28.04</v>
      </c>
      <c r="K117" s="840" t="s">
        <v>694</v>
      </c>
      <c r="L117" s="841" t="s">
        <v>661</v>
      </c>
      <c r="M117" s="841" t="s">
        <v>352</v>
      </c>
      <c r="N117" s="841" t="s">
        <v>1003</v>
      </c>
      <c r="O117" s="841"/>
      <c r="P117" s="841" t="s">
        <v>5</v>
      </c>
      <c r="Q117" s="841" t="s">
        <v>323</v>
      </c>
      <c r="R117" s="841" t="s">
        <v>652</v>
      </c>
      <c r="S117" s="829"/>
      <c r="T117" s="829" t="s">
        <v>5</v>
      </c>
      <c r="U117" s="829" t="s">
        <v>323</v>
      </c>
      <c r="V117" s="829" t="s">
        <v>652</v>
      </c>
      <c r="W117" s="829" t="s">
        <v>652</v>
      </c>
    </row>
    <row r="118" spans="1:23" outlineLevel="1">
      <c r="A118" s="847" t="s">
        <v>106</v>
      </c>
      <c r="B118" s="829" t="s">
        <v>4237</v>
      </c>
      <c r="C118" s="839">
        <v>43433</v>
      </c>
      <c r="D118" s="829" t="s">
        <v>4246</v>
      </c>
      <c r="E118" s="830" t="s">
        <v>3788</v>
      </c>
      <c r="F118" s="831">
        <v>74080</v>
      </c>
      <c r="G118" s="832">
        <v>1.46</v>
      </c>
      <c r="H118" s="829">
        <v>1.87</v>
      </c>
      <c r="I118" s="829" t="s">
        <v>322</v>
      </c>
      <c r="J118" s="1300">
        <v>1.87</v>
      </c>
      <c r="K118" s="840" t="s">
        <v>694</v>
      </c>
      <c r="L118" s="841" t="s">
        <v>661</v>
      </c>
      <c r="M118" s="841" t="s">
        <v>352</v>
      </c>
      <c r="N118" s="841" t="s">
        <v>1003</v>
      </c>
      <c r="O118" s="841"/>
      <c r="P118" s="841" t="s">
        <v>5</v>
      </c>
      <c r="Q118" s="841" t="s">
        <v>323</v>
      </c>
      <c r="R118" s="841" t="s">
        <v>652</v>
      </c>
      <c r="S118" s="829"/>
      <c r="T118" s="829" t="s">
        <v>5</v>
      </c>
      <c r="U118" s="829" t="s">
        <v>323</v>
      </c>
      <c r="V118" s="829" t="s">
        <v>652</v>
      </c>
      <c r="W118" s="829" t="s">
        <v>652</v>
      </c>
    </row>
    <row r="119" spans="1:23" outlineLevel="1">
      <c r="A119" s="847" t="s">
        <v>106</v>
      </c>
      <c r="B119" s="829" t="s">
        <v>4237</v>
      </c>
      <c r="C119" s="839">
        <v>43413</v>
      </c>
      <c r="D119" s="829" t="s">
        <v>4337</v>
      </c>
      <c r="E119" s="830" t="s">
        <v>1537</v>
      </c>
      <c r="F119" s="831">
        <v>74080</v>
      </c>
      <c r="G119" s="832">
        <v>95.21</v>
      </c>
      <c r="H119" s="829">
        <v>121.8</v>
      </c>
      <c r="I119" s="829" t="s">
        <v>322</v>
      </c>
      <c r="J119" s="1300">
        <v>121.8</v>
      </c>
      <c r="K119" s="840" t="s">
        <v>880</v>
      </c>
      <c r="L119" s="841" t="s">
        <v>661</v>
      </c>
      <c r="M119" s="841" t="s">
        <v>352</v>
      </c>
      <c r="N119" s="841"/>
      <c r="O119" s="841"/>
      <c r="P119" s="841" t="s">
        <v>5</v>
      </c>
      <c r="Q119" s="841" t="s">
        <v>323</v>
      </c>
      <c r="R119" s="841" t="s">
        <v>652</v>
      </c>
      <c r="S119" s="829"/>
      <c r="T119" s="829" t="s">
        <v>5</v>
      </c>
      <c r="U119" s="829" t="s">
        <v>323</v>
      </c>
      <c r="V119" s="829" t="s">
        <v>652</v>
      </c>
      <c r="W119" s="829" t="s">
        <v>652</v>
      </c>
    </row>
    <row r="120" spans="1:23" hidden="1">
      <c r="A120" s="842" t="s">
        <v>647</v>
      </c>
      <c r="B120" s="842"/>
      <c r="C120" s="842"/>
      <c r="D120" s="842"/>
      <c r="E120" s="843"/>
      <c r="F120" s="844"/>
      <c r="G120" s="845">
        <f>SUM(G111:G119)</f>
        <v>2250.06</v>
      </c>
      <c r="H120" s="846">
        <f>SUM(H111:H119)</f>
        <v>2903.21</v>
      </c>
      <c r="I120" s="842"/>
      <c r="J120" s="846">
        <f>SUM(J111:J119)</f>
        <v>2903.2000000000003</v>
      </c>
      <c r="K120" s="842"/>
      <c r="L120" s="842"/>
      <c r="M120" s="842"/>
      <c r="N120" s="842"/>
      <c r="O120" s="842"/>
      <c r="P120" s="842"/>
      <c r="Q120" s="842"/>
      <c r="R120" s="842"/>
      <c r="S120" s="829"/>
      <c r="T120" s="829"/>
      <c r="U120" s="829"/>
      <c r="V120" s="829"/>
      <c r="W120" s="829"/>
    </row>
    <row r="121" spans="1:23" outlineLevel="1">
      <c r="A121" s="847" t="s">
        <v>107</v>
      </c>
      <c r="B121" s="829" t="s">
        <v>4236</v>
      </c>
      <c r="C121" s="839">
        <v>43403</v>
      </c>
      <c r="D121" s="829" t="s">
        <v>4330</v>
      </c>
      <c r="E121" s="830" t="s">
        <v>1890</v>
      </c>
      <c r="F121" s="831">
        <v>73653</v>
      </c>
      <c r="G121" s="832">
        <v>707.12</v>
      </c>
      <c r="H121" s="829">
        <v>921.32</v>
      </c>
      <c r="I121" s="829" t="s">
        <v>322</v>
      </c>
      <c r="J121" s="1300">
        <v>921.32</v>
      </c>
      <c r="K121" s="840" t="s">
        <v>650</v>
      </c>
      <c r="L121" s="841" t="s">
        <v>661</v>
      </c>
      <c r="M121" s="841" t="s">
        <v>352</v>
      </c>
      <c r="N121" s="841" t="s">
        <v>1891</v>
      </c>
      <c r="O121" s="841"/>
      <c r="P121" s="841" t="s">
        <v>5</v>
      </c>
      <c r="Q121" s="841" t="s">
        <v>323</v>
      </c>
      <c r="R121" s="841" t="s">
        <v>652</v>
      </c>
      <c r="S121" s="829"/>
      <c r="T121" s="829" t="s">
        <v>5</v>
      </c>
      <c r="U121" s="829" t="s">
        <v>323</v>
      </c>
      <c r="V121" s="829" t="s">
        <v>652</v>
      </c>
      <c r="W121" s="829" t="s">
        <v>652</v>
      </c>
    </row>
    <row r="122" spans="1:23" outlineLevel="1">
      <c r="A122" s="847" t="s">
        <v>107</v>
      </c>
      <c r="B122" s="829" t="s">
        <v>4236</v>
      </c>
      <c r="C122" s="839">
        <v>43403</v>
      </c>
      <c r="D122" s="829" t="s">
        <v>4331</v>
      </c>
      <c r="E122" s="830" t="s">
        <v>1892</v>
      </c>
      <c r="F122" s="831">
        <v>73653</v>
      </c>
      <c r="G122" s="832">
        <v>45.79</v>
      </c>
      <c r="H122" s="829">
        <v>59.66</v>
      </c>
      <c r="I122" s="829" t="s">
        <v>322</v>
      </c>
      <c r="J122" s="1300">
        <v>59.66</v>
      </c>
      <c r="K122" s="840" t="s">
        <v>656</v>
      </c>
      <c r="L122" s="841" t="s">
        <v>661</v>
      </c>
      <c r="M122" s="841" t="s">
        <v>352</v>
      </c>
      <c r="N122" s="841" t="s">
        <v>1891</v>
      </c>
      <c r="O122" s="841"/>
      <c r="P122" s="841" t="s">
        <v>5</v>
      </c>
      <c r="Q122" s="841" t="s">
        <v>323</v>
      </c>
      <c r="R122" s="841" t="s">
        <v>652</v>
      </c>
      <c r="S122" s="829"/>
      <c r="T122" s="829" t="s">
        <v>5</v>
      </c>
      <c r="U122" s="829" t="s">
        <v>323</v>
      </c>
      <c r="V122" s="829" t="s">
        <v>652</v>
      </c>
      <c r="W122" s="829" t="s">
        <v>652</v>
      </c>
    </row>
    <row r="123" spans="1:23" outlineLevel="1">
      <c r="A123" s="847" t="s">
        <v>107</v>
      </c>
      <c r="B123" s="829" t="s">
        <v>4236</v>
      </c>
      <c r="C123" s="839">
        <v>43403</v>
      </c>
      <c r="D123" s="829" t="s">
        <v>4333</v>
      </c>
      <c r="E123" s="830" t="s">
        <v>1894</v>
      </c>
      <c r="F123" s="831">
        <v>73653</v>
      </c>
      <c r="G123" s="832">
        <v>1.07</v>
      </c>
      <c r="H123" s="829">
        <v>1.4</v>
      </c>
      <c r="I123" s="829" t="s">
        <v>322</v>
      </c>
      <c r="J123" s="1300">
        <v>1.39</v>
      </c>
      <c r="K123" s="840" t="s">
        <v>694</v>
      </c>
      <c r="L123" s="841" t="s">
        <v>661</v>
      </c>
      <c r="M123" s="841" t="s">
        <v>352</v>
      </c>
      <c r="N123" s="841" t="s">
        <v>1891</v>
      </c>
      <c r="O123" s="841"/>
      <c r="P123" s="841" t="s">
        <v>5</v>
      </c>
      <c r="Q123" s="841" t="s">
        <v>323</v>
      </c>
      <c r="R123" s="841" t="s">
        <v>652</v>
      </c>
      <c r="S123" s="829"/>
      <c r="T123" s="829" t="s">
        <v>5</v>
      </c>
      <c r="U123" s="829" t="s">
        <v>323</v>
      </c>
      <c r="V123" s="829" t="s">
        <v>652</v>
      </c>
      <c r="W123" s="829" t="s">
        <v>652</v>
      </c>
    </row>
    <row r="124" spans="1:23" outlineLevel="1">
      <c r="A124" s="847" t="s">
        <v>107</v>
      </c>
      <c r="B124" s="829" t="s">
        <v>4236</v>
      </c>
      <c r="C124" s="839">
        <v>43403</v>
      </c>
      <c r="D124" s="829" t="s">
        <v>4332</v>
      </c>
      <c r="E124" s="830" t="s">
        <v>1893</v>
      </c>
      <c r="F124" s="831">
        <v>73653</v>
      </c>
      <c r="G124" s="832">
        <v>16.16</v>
      </c>
      <c r="H124" s="829">
        <v>21.06</v>
      </c>
      <c r="I124" s="829" t="s">
        <v>322</v>
      </c>
      <c r="J124" s="1300">
        <v>21.06</v>
      </c>
      <c r="K124" s="840" t="s">
        <v>694</v>
      </c>
      <c r="L124" s="841" t="s">
        <v>661</v>
      </c>
      <c r="M124" s="841" t="s">
        <v>352</v>
      </c>
      <c r="N124" s="841" t="s">
        <v>1891</v>
      </c>
      <c r="O124" s="841"/>
      <c r="P124" s="841" t="s">
        <v>5</v>
      </c>
      <c r="Q124" s="841" t="s">
        <v>323</v>
      </c>
      <c r="R124" s="841" t="s">
        <v>652</v>
      </c>
      <c r="S124" s="829"/>
      <c r="T124" s="829" t="s">
        <v>5</v>
      </c>
      <c r="U124" s="829" t="s">
        <v>323</v>
      </c>
      <c r="V124" s="829" t="s">
        <v>652</v>
      </c>
      <c r="W124" s="829" t="s">
        <v>652</v>
      </c>
    </row>
    <row r="125" spans="1:23" outlineLevel="1">
      <c r="A125" s="847" t="s">
        <v>107</v>
      </c>
      <c r="B125" s="829" t="s">
        <v>4237</v>
      </c>
      <c r="C125" s="839">
        <v>43433</v>
      </c>
      <c r="D125" s="829" t="s">
        <v>4334</v>
      </c>
      <c r="E125" s="830" t="s">
        <v>1890</v>
      </c>
      <c r="F125" s="831">
        <v>74080</v>
      </c>
      <c r="G125" s="832">
        <v>360.09</v>
      </c>
      <c r="H125" s="829">
        <v>460.66</v>
      </c>
      <c r="I125" s="829" t="s">
        <v>322</v>
      </c>
      <c r="J125" s="1300">
        <v>460.66</v>
      </c>
      <c r="K125" s="840" t="s">
        <v>650</v>
      </c>
      <c r="L125" s="841" t="s">
        <v>661</v>
      </c>
      <c r="M125" s="841" t="s">
        <v>352</v>
      </c>
      <c r="N125" s="841" t="s">
        <v>1891</v>
      </c>
      <c r="O125" s="841"/>
      <c r="P125" s="841" t="s">
        <v>5</v>
      </c>
      <c r="Q125" s="841" t="s">
        <v>323</v>
      </c>
      <c r="R125" s="841" t="s">
        <v>652</v>
      </c>
      <c r="S125" s="829"/>
      <c r="T125" s="829" t="s">
        <v>5</v>
      </c>
      <c r="U125" s="829" t="s">
        <v>323</v>
      </c>
      <c r="V125" s="829" t="s">
        <v>652</v>
      </c>
      <c r="W125" s="829" t="s">
        <v>652</v>
      </c>
    </row>
    <row r="126" spans="1:23" outlineLevel="1">
      <c r="A126" s="847" t="s">
        <v>107</v>
      </c>
      <c r="B126" s="829" t="s">
        <v>4237</v>
      </c>
      <c r="C126" s="839">
        <v>43433</v>
      </c>
      <c r="D126" s="829" t="s">
        <v>4335</v>
      </c>
      <c r="E126" s="830" t="s">
        <v>1892</v>
      </c>
      <c r="F126" s="831">
        <v>74080</v>
      </c>
      <c r="G126" s="832">
        <v>23.32</v>
      </c>
      <c r="H126" s="829">
        <v>29.83</v>
      </c>
      <c r="I126" s="829" t="s">
        <v>322</v>
      </c>
      <c r="J126" s="1300">
        <v>29.83</v>
      </c>
      <c r="K126" s="840" t="s">
        <v>656</v>
      </c>
      <c r="L126" s="841" t="s">
        <v>661</v>
      </c>
      <c r="M126" s="841" t="s">
        <v>352</v>
      </c>
      <c r="N126" s="841" t="s">
        <v>1891</v>
      </c>
      <c r="O126" s="841"/>
      <c r="P126" s="841" t="s">
        <v>5</v>
      </c>
      <c r="Q126" s="841" t="s">
        <v>323</v>
      </c>
      <c r="R126" s="841" t="s">
        <v>652</v>
      </c>
      <c r="S126" s="829"/>
      <c r="T126" s="829" t="s">
        <v>5</v>
      </c>
      <c r="U126" s="829" t="s">
        <v>323</v>
      </c>
      <c r="V126" s="829" t="s">
        <v>652</v>
      </c>
      <c r="W126" s="829" t="s">
        <v>652</v>
      </c>
    </row>
    <row r="127" spans="1:23" outlineLevel="1">
      <c r="A127" s="847" t="s">
        <v>107</v>
      </c>
      <c r="B127" s="829" t="s">
        <v>4237</v>
      </c>
      <c r="C127" s="839">
        <v>43433</v>
      </c>
      <c r="D127" s="829" t="s">
        <v>4246</v>
      </c>
      <c r="E127" s="830" t="s">
        <v>1894</v>
      </c>
      <c r="F127" s="831">
        <v>74080</v>
      </c>
      <c r="G127" s="832">
        <v>2.0099999999999998</v>
      </c>
      <c r="H127" s="829">
        <v>2.57</v>
      </c>
      <c r="I127" s="829" t="s">
        <v>322</v>
      </c>
      <c r="J127" s="1300">
        <v>2.57</v>
      </c>
      <c r="K127" s="840" t="s">
        <v>694</v>
      </c>
      <c r="L127" s="841" t="s">
        <v>661</v>
      </c>
      <c r="M127" s="841" t="s">
        <v>352</v>
      </c>
      <c r="N127" s="841" t="s">
        <v>1891</v>
      </c>
      <c r="O127" s="841"/>
      <c r="P127" s="841" t="s">
        <v>5</v>
      </c>
      <c r="Q127" s="841" t="s">
        <v>323</v>
      </c>
      <c r="R127" s="841" t="s">
        <v>652</v>
      </c>
      <c r="S127" s="829"/>
      <c r="T127" s="829" t="s">
        <v>5</v>
      </c>
      <c r="U127" s="829" t="s">
        <v>323</v>
      </c>
      <c r="V127" s="829" t="s">
        <v>652</v>
      </c>
      <c r="W127" s="829" t="s">
        <v>652</v>
      </c>
    </row>
    <row r="128" spans="1:23" outlineLevel="1">
      <c r="A128" s="847" t="s">
        <v>107</v>
      </c>
      <c r="B128" s="829" t="s">
        <v>4237</v>
      </c>
      <c r="C128" s="839">
        <v>43433</v>
      </c>
      <c r="D128" s="829" t="s">
        <v>4336</v>
      </c>
      <c r="E128" s="830" t="s">
        <v>1893</v>
      </c>
      <c r="F128" s="831">
        <v>74080</v>
      </c>
      <c r="G128" s="832">
        <v>8.23</v>
      </c>
      <c r="H128" s="829">
        <v>10.53</v>
      </c>
      <c r="I128" s="829" t="s">
        <v>322</v>
      </c>
      <c r="J128" s="1300">
        <v>10.53</v>
      </c>
      <c r="K128" s="840" t="s">
        <v>694</v>
      </c>
      <c r="L128" s="841" t="s">
        <v>661</v>
      </c>
      <c r="M128" s="841" t="s">
        <v>352</v>
      </c>
      <c r="N128" s="841" t="s">
        <v>1891</v>
      </c>
      <c r="O128" s="841"/>
      <c r="P128" s="841" t="s">
        <v>5</v>
      </c>
      <c r="Q128" s="841" t="s">
        <v>323</v>
      </c>
      <c r="R128" s="841" t="s">
        <v>652</v>
      </c>
      <c r="S128" s="829"/>
      <c r="T128" s="829" t="s">
        <v>5</v>
      </c>
      <c r="U128" s="829" t="s">
        <v>323</v>
      </c>
      <c r="V128" s="829" t="s">
        <v>652</v>
      </c>
      <c r="W128" s="829" t="s">
        <v>652</v>
      </c>
    </row>
    <row r="129" spans="1:23" hidden="1">
      <c r="A129" s="842" t="s">
        <v>647</v>
      </c>
      <c r="B129" s="842"/>
      <c r="C129" s="842"/>
      <c r="D129" s="842"/>
      <c r="E129" s="843"/>
      <c r="F129" s="844"/>
      <c r="G129" s="845">
        <f>SUM(G121:G128)</f>
        <v>1163.79</v>
      </c>
      <c r="H129" s="846">
        <f>SUM(H121:H128)</f>
        <v>1507.0299999999997</v>
      </c>
      <c r="I129" s="842"/>
      <c r="J129" s="846">
        <f>SUM(J121:J128)</f>
        <v>1507.0199999999998</v>
      </c>
      <c r="K129" s="842"/>
      <c r="L129" s="842"/>
      <c r="M129" s="842"/>
      <c r="N129" s="842"/>
      <c r="O129" s="842"/>
      <c r="P129" s="842"/>
      <c r="Q129" s="842"/>
      <c r="R129" s="842"/>
      <c r="S129" s="829"/>
      <c r="T129" s="829"/>
      <c r="U129" s="829"/>
      <c r="V129" s="829"/>
      <c r="W129" s="829"/>
    </row>
    <row r="130" spans="1:23" outlineLevel="1">
      <c r="A130" s="847" t="s">
        <v>108</v>
      </c>
      <c r="B130" s="829" t="s">
        <v>4236</v>
      </c>
      <c r="C130" s="839">
        <v>43403</v>
      </c>
      <c r="D130" s="829" t="s">
        <v>4330</v>
      </c>
      <c r="E130" s="830" t="s">
        <v>707</v>
      </c>
      <c r="F130" s="831">
        <v>73653</v>
      </c>
      <c r="G130" s="832">
        <v>1815.23</v>
      </c>
      <c r="H130" s="829">
        <v>2365.09</v>
      </c>
      <c r="I130" s="829" t="s">
        <v>322</v>
      </c>
      <c r="J130" s="1300">
        <v>2365.1</v>
      </c>
      <c r="K130" s="840" t="s">
        <v>650</v>
      </c>
      <c r="L130" s="841" t="s">
        <v>661</v>
      </c>
      <c r="M130" s="841" t="s">
        <v>352</v>
      </c>
      <c r="N130" s="841" t="s">
        <v>674</v>
      </c>
      <c r="O130" s="841"/>
      <c r="P130" s="841" t="s">
        <v>5</v>
      </c>
      <c r="Q130" s="841" t="s">
        <v>323</v>
      </c>
      <c r="R130" s="841" t="s">
        <v>652</v>
      </c>
      <c r="S130" s="829"/>
      <c r="T130" s="829" t="s">
        <v>5</v>
      </c>
      <c r="U130" s="829" t="s">
        <v>323</v>
      </c>
      <c r="V130" s="829" t="s">
        <v>652</v>
      </c>
      <c r="W130" s="829" t="s">
        <v>652</v>
      </c>
    </row>
    <row r="131" spans="1:23" outlineLevel="1">
      <c r="A131" s="847" t="s">
        <v>108</v>
      </c>
      <c r="B131" s="829" t="s">
        <v>4236</v>
      </c>
      <c r="C131" s="839">
        <v>43403</v>
      </c>
      <c r="D131" s="829" t="s">
        <v>4331</v>
      </c>
      <c r="E131" s="830" t="s">
        <v>709</v>
      </c>
      <c r="F131" s="831">
        <v>73653</v>
      </c>
      <c r="G131" s="832">
        <v>115.43</v>
      </c>
      <c r="H131" s="829">
        <v>150.38999999999999</v>
      </c>
      <c r="I131" s="829" t="s">
        <v>322</v>
      </c>
      <c r="J131" s="1300">
        <v>150.4</v>
      </c>
      <c r="K131" s="840" t="s">
        <v>656</v>
      </c>
      <c r="L131" s="841" t="s">
        <v>661</v>
      </c>
      <c r="M131" s="841" t="s">
        <v>352</v>
      </c>
      <c r="N131" s="841" t="s">
        <v>674</v>
      </c>
      <c r="O131" s="841"/>
      <c r="P131" s="841" t="s">
        <v>5</v>
      </c>
      <c r="Q131" s="841" t="s">
        <v>323</v>
      </c>
      <c r="R131" s="841" t="s">
        <v>652</v>
      </c>
      <c r="S131" s="829"/>
      <c r="T131" s="829" t="s">
        <v>5</v>
      </c>
      <c r="U131" s="829" t="s">
        <v>323</v>
      </c>
      <c r="V131" s="829" t="s">
        <v>652</v>
      </c>
      <c r="W131" s="829" t="s">
        <v>652</v>
      </c>
    </row>
    <row r="132" spans="1:23" outlineLevel="1">
      <c r="A132" s="847" t="s">
        <v>108</v>
      </c>
      <c r="B132" s="829" t="s">
        <v>4236</v>
      </c>
      <c r="C132" s="839">
        <v>43403</v>
      </c>
      <c r="D132" s="829" t="s">
        <v>4332</v>
      </c>
      <c r="E132" s="830" t="s">
        <v>710</v>
      </c>
      <c r="F132" s="831">
        <v>73653</v>
      </c>
      <c r="G132" s="832">
        <v>40.74</v>
      </c>
      <c r="H132" s="829">
        <v>53.08</v>
      </c>
      <c r="I132" s="829" t="s">
        <v>322</v>
      </c>
      <c r="J132" s="1300">
        <v>53.08</v>
      </c>
      <c r="K132" s="840" t="s">
        <v>694</v>
      </c>
      <c r="L132" s="841" t="s">
        <v>661</v>
      </c>
      <c r="M132" s="841" t="s">
        <v>352</v>
      </c>
      <c r="N132" s="841" t="s">
        <v>674</v>
      </c>
      <c r="O132" s="841"/>
      <c r="P132" s="841" t="s">
        <v>5</v>
      </c>
      <c r="Q132" s="841" t="s">
        <v>323</v>
      </c>
      <c r="R132" s="841" t="s">
        <v>652</v>
      </c>
      <c r="S132" s="829"/>
      <c r="T132" s="829" t="s">
        <v>5</v>
      </c>
      <c r="U132" s="829" t="s">
        <v>323</v>
      </c>
      <c r="V132" s="829" t="s">
        <v>652</v>
      </c>
      <c r="W132" s="829" t="s">
        <v>652</v>
      </c>
    </row>
    <row r="133" spans="1:23" outlineLevel="1">
      <c r="A133" s="847" t="s">
        <v>108</v>
      </c>
      <c r="B133" s="829" t="s">
        <v>4236</v>
      </c>
      <c r="C133" s="839">
        <v>43403</v>
      </c>
      <c r="D133" s="829" t="s">
        <v>4333</v>
      </c>
      <c r="E133" s="830" t="s">
        <v>2511</v>
      </c>
      <c r="F133" s="831">
        <v>73653</v>
      </c>
      <c r="G133" s="832">
        <v>2.72</v>
      </c>
      <c r="H133" s="829">
        <v>3.54</v>
      </c>
      <c r="I133" s="829" t="s">
        <v>322</v>
      </c>
      <c r="J133" s="1300">
        <v>3.54</v>
      </c>
      <c r="K133" s="840" t="s">
        <v>694</v>
      </c>
      <c r="L133" s="841" t="s">
        <v>661</v>
      </c>
      <c r="M133" s="841" t="s">
        <v>352</v>
      </c>
      <c r="N133" s="841" t="s">
        <v>674</v>
      </c>
      <c r="O133" s="841"/>
      <c r="P133" s="841" t="s">
        <v>5</v>
      </c>
      <c r="Q133" s="841" t="s">
        <v>323</v>
      </c>
      <c r="R133" s="841" t="s">
        <v>652</v>
      </c>
      <c r="S133" s="829"/>
      <c r="T133" s="829" t="s">
        <v>5</v>
      </c>
      <c r="U133" s="829" t="s">
        <v>323</v>
      </c>
      <c r="V133" s="829" t="s">
        <v>652</v>
      </c>
      <c r="W133" s="829" t="s">
        <v>652</v>
      </c>
    </row>
    <row r="134" spans="1:23" hidden="1">
      <c r="A134" s="842" t="s">
        <v>647</v>
      </c>
      <c r="B134" s="842"/>
      <c r="C134" s="842"/>
      <c r="D134" s="842"/>
      <c r="E134" s="843"/>
      <c r="F134" s="844"/>
      <c r="G134" s="845">
        <f>SUM(G130:G133)</f>
        <v>1974.1200000000001</v>
      </c>
      <c r="H134" s="846">
        <f>SUM(H130:H133)</f>
        <v>2572.1</v>
      </c>
      <c r="I134" s="842"/>
      <c r="J134" s="846">
        <f>SUM(J130:J133)</f>
        <v>2572.12</v>
      </c>
      <c r="K134" s="842"/>
      <c r="L134" s="842"/>
      <c r="M134" s="842"/>
      <c r="N134" s="842"/>
      <c r="O134" s="842"/>
      <c r="P134" s="842"/>
      <c r="Q134" s="842"/>
      <c r="R134" s="842"/>
      <c r="S134" s="829"/>
      <c r="T134" s="829"/>
      <c r="U134" s="829"/>
      <c r="V134" s="829"/>
      <c r="W134" s="829"/>
    </row>
    <row r="135" spans="1:23" outlineLevel="1">
      <c r="A135" s="847" t="s">
        <v>109</v>
      </c>
      <c r="B135" s="829" t="s">
        <v>4236</v>
      </c>
      <c r="C135" s="839">
        <v>43404</v>
      </c>
      <c r="D135" s="829" t="s">
        <v>4338</v>
      </c>
      <c r="E135" s="830" t="s">
        <v>4339</v>
      </c>
      <c r="F135" s="831">
        <v>73653</v>
      </c>
      <c r="G135" s="832">
        <v>3248.48</v>
      </c>
      <c r="H135" s="829">
        <v>4232.5</v>
      </c>
      <c r="I135" s="829" t="s">
        <v>322</v>
      </c>
      <c r="J135" s="1300">
        <v>4232.5</v>
      </c>
      <c r="K135" s="840" t="s">
        <v>650</v>
      </c>
      <c r="L135" s="841" t="s">
        <v>661</v>
      </c>
      <c r="M135" s="841" t="s">
        <v>352</v>
      </c>
      <c r="N135" s="841" t="s">
        <v>662</v>
      </c>
      <c r="O135" s="841"/>
      <c r="P135" s="841" t="s">
        <v>5</v>
      </c>
      <c r="Q135" s="841" t="s">
        <v>323</v>
      </c>
      <c r="R135" s="841" t="s">
        <v>652</v>
      </c>
      <c r="S135" s="829"/>
      <c r="T135" s="829" t="s">
        <v>5</v>
      </c>
      <c r="U135" s="829" t="s">
        <v>323</v>
      </c>
      <c r="V135" s="829" t="s">
        <v>652</v>
      </c>
      <c r="W135" s="829" t="s">
        <v>652</v>
      </c>
    </row>
    <row r="136" spans="1:23" outlineLevel="1">
      <c r="A136" s="847" t="s">
        <v>109</v>
      </c>
      <c r="B136" s="829" t="s">
        <v>4237</v>
      </c>
      <c r="C136" s="839">
        <v>43416</v>
      </c>
      <c r="D136" s="829" t="s">
        <v>4340</v>
      </c>
      <c r="E136" s="830" t="s">
        <v>4341</v>
      </c>
      <c r="F136" s="831">
        <v>74080</v>
      </c>
      <c r="G136" s="832">
        <v>299.33999999999997</v>
      </c>
      <c r="H136" s="829">
        <v>382.95</v>
      </c>
      <c r="I136" s="829" t="s">
        <v>322</v>
      </c>
      <c r="J136" s="1300">
        <v>382.95</v>
      </c>
      <c r="K136" s="840" t="s">
        <v>650</v>
      </c>
      <c r="L136" s="841" t="s">
        <v>661</v>
      </c>
      <c r="M136" s="841" t="s">
        <v>352</v>
      </c>
      <c r="N136" s="841" t="s">
        <v>662</v>
      </c>
      <c r="O136" s="841"/>
      <c r="P136" s="841" t="s">
        <v>5</v>
      </c>
      <c r="Q136" s="841" t="s">
        <v>323</v>
      </c>
      <c r="R136" s="841" t="s">
        <v>652</v>
      </c>
      <c r="S136" s="829"/>
      <c r="T136" s="829" t="s">
        <v>5</v>
      </c>
      <c r="U136" s="829" t="s">
        <v>323</v>
      </c>
      <c r="V136" s="829" t="s">
        <v>652</v>
      </c>
      <c r="W136" s="829" t="s">
        <v>652</v>
      </c>
    </row>
    <row r="137" spans="1:23" outlineLevel="1">
      <c r="A137" s="847" t="s">
        <v>109</v>
      </c>
      <c r="B137" s="829" t="s">
        <v>4237</v>
      </c>
      <c r="C137" s="839">
        <v>43433</v>
      </c>
      <c r="D137" s="829" t="s">
        <v>4334</v>
      </c>
      <c r="E137" s="830" t="s">
        <v>707</v>
      </c>
      <c r="F137" s="831">
        <v>74080</v>
      </c>
      <c r="G137" s="832">
        <v>924.36</v>
      </c>
      <c r="H137" s="829">
        <v>1182.54</v>
      </c>
      <c r="I137" s="829" t="s">
        <v>322</v>
      </c>
      <c r="J137" s="1300">
        <v>1182.53</v>
      </c>
      <c r="K137" s="840" t="s">
        <v>650</v>
      </c>
      <c r="L137" s="841" t="s">
        <v>661</v>
      </c>
      <c r="M137" s="841" t="s">
        <v>352</v>
      </c>
      <c r="N137" s="841" t="s">
        <v>674</v>
      </c>
      <c r="O137" s="841"/>
      <c r="P137" s="841" t="s">
        <v>5</v>
      </c>
      <c r="Q137" s="841" t="s">
        <v>323</v>
      </c>
      <c r="R137" s="841" t="s">
        <v>652</v>
      </c>
      <c r="S137" s="829"/>
      <c r="T137" s="829" t="s">
        <v>5</v>
      </c>
      <c r="U137" s="829" t="s">
        <v>323</v>
      </c>
      <c r="V137" s="829" t="s">
        <v>652</v>
      </c>
      <c r="W137" s="829" t="s">
        <v>652</v>
      </c>
    </row>
    <row r="138" spans="1:23" outlineLevel="1">
      <c r="A138" s="847" t="s">
        <v>109</v>
      </c>
      <c r="B138" s="829" t="s">
        <v>4237</v>
      </c>
      <c r="C138" s="839">
        <v>43416</v>
      </c>
      <c r="D138" s="829" t="s">
        <v>4342</v>
      </c>
      <c r="E138" s="830" t="s">
        <v>4343</v>
      </c>
      <c r="F138" s="831">
        <v>74080</v>
      </c>
      <c r="G138" s="832">
        <v>98.84</v>
      </c>
      <c r="H138" s="829">
        <v>126.44</v>
      </c>
      <c r="I138" s="829" t="s">
        <v>322</v>
      </c>
      <c r="J138" s="1300">
        <v>126.45</v>
      </c>
      <c r="K138" s="840" t="s">
        <v>656</v>
      </c>
      <c r="L138" s="841" t="s">
        <v>661</v>
      </c>
      <c r="M138" s="841" t="s">
        <v>352</v>
      </c>
      <c r="N138" s="841" t="s">
        <v>662</v>
      </c>
      <c r="O138" s="841"/>
      <c r="P138" s="841" t="s">
        <v>5</v>
      </c>
      <c r="Q138" s="841" t="s">
        <v>323</v>
      </c>
      <c r="R138" s="841" t="s">
        <v>652</v>
      </c>
      <c r="S138" s="829"/>
      <c r="T138" s="829" t="s">
        <v>5</v>
      </c>
      <c r="U138" s="829" t="s">
        <v>323</v>
      </c>
      <c r="V138" s="829" t="s">
        <v>652</v>
      </c>
      <c r="W138" s="829" t="s">
        <v>652</v>
      </c>
    </row>
    <row r="139" spans="1:23" outlineLevel="1">
      <c r="A139" s="847" t="s">
        <v>109</v>
      </c>
      <c r="B139" s="829" t="s">
        <v>4237</v>
      </c>
      <c r="C139" s="839">
        <v>43433</v>
      </c>
      <c r="D139" s="829" t="s">
        <v>4335</v>
      </c>
      <c r="E139" s="830" t="s">
        <v>709</v>
      </c>
      <c r="F139" s="831">
        <v>74080</v>
      </c>
      <c r="G139" s="832">
        <v>58.77</v>
      </c>
      <c r="H139" s="829">
        <v>75.19</v>
      </c>
      <c r="I139" s="829" t="s">
        <v>322</v>
      </c>
      <c r="J139" s="1300">
        <v>75.180000000000007</v>
      </c>
      <c r="K139" s="840" t="s">
        <v>656</v>
      </c>
      <c r="L139" s="841" t="s">
        <v>661</v>
      </c>
      <c r="M139" s="841" t="s">
        <v>352</v>
      </c>
      <c r="N139" s="841" t="s">
        <v>674</v>
      </c>
      <c r="O139" s="841"/>
      <c r="P139" s="841" t="s">
        <v>5</v>
      </c>
      <c r="Q139" s="841" t="s">
        <v>323</v>
      </c>
      <c r="R139" s="841" t="s">
        <v>652</v>
      </c>
      <c r="S139" s="829"/>
      <c r="T139" s="829" t="s">
        <v>5</v>
      </c>
      <c r="U139" s="829" t="s">
        <v>323</v>
      </c>
      <c r="V139" s="829" t="s">
        <v>652</v>
      </c>
      <c r="W139" s="829" t="s">
        <v>652</v>
      </c>
    </row>
    <row r="140" spans="1:23" outlineLevel="1">
      <c r="A140" s="847" t="s">
        <v>109</v>
      </c>
      <c r="B140" s="829" t="s">
        <v>4237</v>
      </c>
      <c r="C140" s="839">
        <v>43433</v>
      </c>
      <c r="D140" s="829" t="s">
        <v>4336</v>
      </c>
      <c r="E140" s="830" t="s">
        <v>710</v>
      </c>
      <c r="F140" s="831">
        <v>74080</v>
      </c>
      <c r="G140" s="832">
        <v>20.75</v>
      </c>
      <c r="H140" s="829">
        <v>26.54</v>
      </c>
      <c r="I140" s="829" t="s">
        <v>322</v>
      </c>
      <c r="J140" s="1300">
        <v>26.55</v>
      </c>
      <c r="K140" s="840" t="s">
        <v>694</v>
      </c>
      <c r="L140" s="841" t="s">
        <v>661</v>
      </c>
      <c r="M140" s="841" t="s">
        <v>352</v>
      </c>
      <c r="N140" s="841" t="s">
        <v>674</v>
      </c>
      <c r="O140" s="841"/>
      <c r="P140" s="841" t="s">
        <v>5</v>
      </c>
      <c r="Q140" s="841" t="s">
        <v>323</v>
      </c>
      <c r="R140" s="841" t="s">
        <v>652</v>
      </c>
      <c r="S140" s="829"/>
      <c r="T140" s="829" t="s">
        <v>5</v>
      </c>
      <c r="U140" s="829" t="s">
        <v>323</v>
      </c>
      <c r="V140" s="829" t="s">
        <v>652</v>
      </c>
      <c r="W140" s="829" t="s">
        <v>652</v>
      </c>
    </row>
    <row r="141" spans="1:23" outlineLevel="1">
      <c r="A141" s="847" t="s">
        <v>109</v>
      </c>
      <c r="B141" s="829" t="s">
        <v>4237</v>
      </c>
      <c r="C141" s="839">
        <v>43433</v>
      </c>
      <c r="D141" s="829" t="s">
        <v>4246</v>
      </c>
      <c r="E141" s="830" t="s">
        <v>2511</v>
      </c>
      <c r="F141" s="831">
        <v>74080</v>
      </c>
      <c r="G141" s="832">
        <v>1.38</v>
      </c>
      <c r="H141" s="829">
        <v>1.77</v>
      </c>
      <c r="I141" s="829" t="s">
        <v>322</v>
      </c>
      <c r="J141" s="1300">
        <v>1.77</v>
      </c>
      <c r="K141" s="840" t="s">
        <v>694</v>
      </c>
      <c r="L141" s="841" t="s">
        <v>661</v>
      </c>
      <c r="M141" s="841" t="s">
        <v>352</v>
      </c>
      <c r="N141" s="841" t="s">
        <v>674</v>
      </c>
      <c r="O141" s="841"/>
      <c r="P141" s="841" t="s">
        <v>5</v>
      </c>
      <c r="Q141" s="841" t="s">
        <v>323</v>
      </c>
      <c r="R141" s="841" t="s">
        <v>652</v>
      </c>
      <c r="S141" s="829"/>
      <c r="T141" s="829" t="s">
        <v>5</v>
      </c>
      <c r="U141" s="829" t="s">
        <v>323</v>
      </c>
      <c r="V141" s="829" t="s">
        <v>652</v>
      </c>
      <c r="W141" s="829" t="s">
        <v>652</v>
      </c>
    </row>
    <row r="142" spans="1:23" hidden="1">
      <c r="A142" s="842" t="s">
        <v>647</v>
      </c>
      <c r="B142" s="842"/>
      <c r="C142" s="842"/>
      <c r="D142" s="842"/>
      <c r="E142" s="843"/>
      <c r="F142" s="844"/>
      <c r="G142" s="845">
        <f>SUM(G135:G141)</f>
        <v>4651.920000000001</v>
      </c>
      <c r="H142" s="846">
        <f>SUM(H135:H141)</f>
        <v>6027.9299999999994</v>
      </c>
      <c r="I142" s="842"/>
      <c r="J142" s="846">
        <f>SUM(J135:J141)</f>
        <v>6027.93</v>
      </c>
      <c r="K142" s="842"/>
      <c r="L142" s="842"/>
      <c r="M142" s="842"/>
      <c r="N142" s="842"/>
      <c r="O142" s="842"/>
      <c r="P142" s="842"/>
      <c r="Q142" s="842"/>
      <c r="R142" s="842"/>
      <c r="S142" s="829"/>
      <c r="T142" s="829"/>
      <c r="U142" s="829"/>
      <c r="V142" s="829"/>
      <c r="W142" s="829"/>
    </row>
    <row r="143" spans="1:23" outlineLevel="1">
      <c r="A143" s="847" t="s">
        <v>110</v>
      </c>
      <c r="B143" s="829" t="s">
        <v>4236</v>
      </c>
      <c r="C143" s="839">
        <v>43404</v>
      </c>
      <c r="D143" s="829" t="s">
        <v>4338</v>
      </c>
      <c r="E143" s="830" t="s">
        <v>4339</v>
      </c>
      <c r="F143" s="831">
        <v>73653</v>
      </c>
      <c r="G143" s="832">
        <v>3248.48</v>
      </c>
      <c r="H143" s="829">
        <v>4232.5</v>
      </c>
      <c r="I143" s="829" t="s">
        <v>322</v>
      </c>
      <c r="J143" s="1300">
        <v>4232.5</v>
      </c>
      <c r="K143" s="840" t="s">
        <v>650</v>
      </c>
      <c r="L143" s="841" t="s">
        <v>661</v>
      </c>
      <c r="M143" s="841" t="s">
        <v>352</v>
      </c>
      <c r="N143" s="841" t="s">
        <v>662</v>
      </c>
      <c r="O143" s="841"/>
      <c r="P143" s="841" t="s">
        <v>5</v>
      </c>
      <c r="Q143" s="841" t="s">
        <v>323</v>
      </c>
      <c r="R143" s="841" t="s">
        <v>652</v>
      </c>
      <c r="S143" s="829"/>
      <c r="T143" s="829" t="s">
        <v>5</v>
      </c>
      <c r="U143" s="829" t="s">
        <v>323</v>
      </c>
      <c r="V143" s="829" t="s">
        <v>652</v>
      </c>
      <c r="W143" s="829" t="s">
        <v>652</v>
      </c>
    </row>
    <row r="144" spans="1:23" outlineLevel="1">
      <c r="A144" s="847" t="s">
        <v>110</v>
      </c>
      <c r="B144" s="829" t="s">
        <v>4236</v>
      </c>
      <c r="C144" s="839">
        <v>43382</v>
      </c>
      <c r="D144" s="829" t="s">
        <v>4265</v>
      </c>
      <c r="E144" s="830" t="s">
        <v>4344</v>
      </c>
      <c r="F144" s="831">
        <v>73653</v>
      </c>
      <c r="G144" s="832">
        <v>23.15</v>
      </c>
      <c r="H144" s="829">
        <v>30.16</v>
      </c>
      <c r="I144" s="829" t="s">
        <v>322</v>
      </c>
      <c r="J144" s="1300">
        <v>30.16</v>
      </c>
      <c r="K144" s="840" t="s">
        <v>880</v>
      </c>
      <c r="L144" s="841" t="s">
        <v>661</v>
      </c>
      <c r="M144" s="841" t="s">
        <v>352</v>
      </c>
      <c r="N144" s="841"/>
      <c r="O144" s="841"/>
      <c r="P144" s="841" t="s">
        <v>5</v>
      </c>
      <c r="Q144" s="841" t="s">
        <v>323</v>
      </c>
      <c r="R144" s="841" t="s">
        <v>652</v>
      </c>
      <c r="S144" s="829"/>
      <c r="T144" s="829" t="s">
        <v>5</v>
      </c>
      <c r="U144" s="829" t="s">
        <v>323</v>
      </c>
      <c r="V144" s="829" t="s">
        <v>652</v>
      </c>
      <c r="W144" s="829" t="s">
        <v>652</v>
      </c>
    </row>
    <row r="145" spans="1:23" outlineLevel="1">
      <c r="A145" s="847" t="s">
        <v>110</v>
      </c>
      <c r="B145" s="829" t="s">
        <v>4236</v>
      </c>
      <c r="C145" s="839">
        <v>43385</v>
      </c>
      <c r="D145" s="829" t="s">
        <v>4265</v>
      </c>
      <c r="E145" s="830" t="s">
        <v>4345</v>
      </c>
      <c r="F145" s="831">
        <v>73653</v>
      </c>
      <c r="G145" s="832">
        <v>4.45</v>
      </c>
      <c r="H145" s="829">
        <v>5.8</v>
      </c>
      <c r="I145" s="829" t="s">
        <v>322</v>
      </c>
      <c r="J145" s="1300">
        <v>5.8</v>
      </c>
      <c r="K145" s="840" t="s">
        <v>880</v>
      </c>
      <c r="L145" s="841" t="s">
        <v>661</v>
      </c>
      <c r="M145" s="841" t="s">
        <v>352</v>
      </c>
      <c r="N145" s="841"/>
      <c r="O145" s="841"/>
      <c r="P145" s="841" t="s">
        <v>5</v>
      </c>
      <c r="Q145" s="841" t="s">
        <v>323</v>
      </c>
      <c r="R145" s="841" t="s">
        <v>652</v>
      </c>
      <c r="S145" s="829"/>
      <c r="T145" s="829" t="s">
        <v>5</v>
      </c>
      <c r="U145" s="829" t="s">
        <v>323</v>
      </c>
      <c r="V145" s="829" t="s">
        <v>652</v>
      </c>
      <c r="W145" s="829" t="s">
        <v>652</v>
      </c>
    </row>
    <row r="146" spans="1:23" outlineLevel="1">
      <c r="A146" s="847" t="s">
        <v>110</v>
      </c>
      <c r="B146" s="829" t="s">
        <v>4237</v>
      </c>
      <c r="C146" s="839">
        <v>43416</v>
      </c>
      <c r="D146" s="829" t="s">
        <v>4340</v>
      </c>
      <c r="E146" s="830" t="s">
        <v>4341</v>
      </c>
      <c r="F146" s="831">
        <v>74080</v>
      </c>
      <c r="G146" s="832">
        <v>298.3</v>
      </c>
      <c r="H146" s="829">
        <v>381.62</v>
      </c>
      <c r="I146" s="829" t="s">
        <v>322</v>
      </c>
      <c r="J146" s="1300">
        <v>381.62</v>
      </c>
      <c r="K146" s="840" t="s">
        <v>650</v>
      </c>
      <c r="L146" s="841" t="s">
        <v>661</v>
      </c>
      <c r="M146" s="841" t="s">
        <v>352</v>
      </c>
      <c r="N146" s="841" t="s">
        <v>662</v>
      </c>
      <c r="O146" s="841"/>
      <c r="P146" s="841" t="s">
        <v>5</v>
      </c>
      <c r="Q146" s="841" t="s">
        <v>323</v>
      </c>
      <c r="R146" s="841" t="s">
        <v>652</v>
      </c>
      <c r="S146" s="829"/>
      <c r="T146" s="829" t="s">
        <v>5</v>
      </c>
      <c r="U146" s="829" t="s">
        <v>323</v>
      </c>
      <c r="V146" s="829" t="s">
        <v>652</v>
      </c>
      <c r="W146" s="829" t="s">
        <v>652</v>
      </c>
    </row>
    <row r="147" spans="1:23" outlineLevel="1">
      <c r="A147" s="847" t="s">
        <v>110</v>
      </c>
      <c r="B147" s="829" t="s">
        <v>4237</v>
      </c>
      <c r="C147" s="839">
        <v>43433</v>
      </c>
      <c r="D147" s="829" t="s">
        <v>4334</v>
      </c>
      <c r="E147" s="830" t="s">
        <v>707</v>
      </c>
      <c r="F147" s="831">
        <v>74080</v>
      </c>
      <c r="G147" s="832">
        <v>924.36</v>
      </c>
      <c r="H147" s="829">
        <v>1182.54</v>
      </c>
      <c r="I147" s="829" t="s">
        <v>322</v>
      </c>
      <c r="J147" s="1300">
        <v>1182.53</v>
      </c>
      <c r="K147" s="840" t="s">
        <v>650</v>
      </c>
      <c r="L147" s="841" t="s">
        <v>661</v>
      </c>
      <c r="M147" s="841" t="s">
        <v>352</v>
      </c>
      <c r="N147" s="841" t="s">
        <v>674</v>
      </c>
      <c r="O147" s="841"/>
      <c r="P147" s="841" t="s">
        <v>5</v>
      </c>
      <c r="Q147" s="841" t="s">
        <v>323</v>
      </c>
      <c r="R147" s="841" t="s">
        <v>652</v>
      </c>
      <c r="S147" s="829"/>
      <c r="T147" s="829" t="s">
        <v>5</v>
      </c>
      <c r="U147" s="829" t="s">
        <v>323</v>
      </c>
      <c r="V147" s="829" t="s">
        <v>652</v>
      </c>
      <c r="W147" s="829" t="s">
        <v>652</v>
      </c>
    </row>
    <row r="148" spans="1:23" outlineLevel="1">
      <c r="A148" s="847" t="s">
        <v>110</v>
      </c>
      <c r="B148" s="829" t="s">
        <v>4237</v>
      </c>
      <c r="C148" s="839">
        <v>43416</v>
      </c>
      <c r="D148" s="829" t="s">
        <v>4342</v>
      </c>
      <c r="E148" s="830" t="s">
        <v>4343</v>
      </c>
      <c r="F148" s="831">
        <v>74080</v>
      </c>
      <c r="G148" s="832">
        <v>98.83</v>
      </c>
      <c r="H148" s="829">
        <v>126.43</v>
      </c>
      <c r="I148" s="829" t="s">
        <v>322</v>
      </c>
      <c r="J148" s="1300">
        <v>126.43</v>
      </c>
      <c r="K148" s="840" t="s">
        <v>656</v>
      </c>
      <c r="L148" s="841" t="s">
        <v>661</v>
      </c>
      <c r="M148" s="841" t="s">
        <v>352</v>
      </c>
      <c r="N148" s="841" t="s">
        <v>662</v>
      </c>
      <c r="O148" s="841"/>
      <c r="P148" s="841" t="s">
        <v>5</v>
      </c>
      <c r="Q148" s="841" t="s">
        <v>323</v>
      </c>
      <c r="R148" s="841" t="s">
        <v>652</v>
      </c>
      <c r="S148" s="829"/>
      <c r="T148" s="829" t="s">
        <v>5</v>
      </c>
      <c r="U148" s="829" t="s">
        <v>323</v>
      </c>
      <c r="V148" s="829" t="s">
        <v>652</v>
      </c>
      <c r="W148" s="829" t="s">
        <v>652</v>
      </c>
    </row>
    <row r="149" spans="1:23" outlineLevel="1">
      <c r="A149" s="847" t="s">
        <v>110</v>
      </c>
      <c r="B149" s="829" t="s">
        <v>4237</v>
      </c>
      <c r="C149" s="839">
        <v>43433</v>
      </c>
      <c r="D149" s="829" t="s">
        <v>4335</v>
      </c>
      <c r="E149" s="830" t="s">
        <v>709</v>
      </c>
      <c r="F149" s="831">
        <v>74080</v>
      </c>
      <c r="G149" s="832">
        <v>58.77</v>
      </c>
      <c r="H149" s="829">
        <v>75.19</v>
      </c>
      <c r="I149" s="829" t="s">
        <v>322</v>
      </c>
      <c r="J149" s="1300">
        <v>75.180000000000007</v>
      </c>
      <c r="K149" s="840" t="s">
        <v>656</v>
      </c>
      <c r="L149" s="841" t="s">
        <v>661</v>
      </c>
      <c r="M149" s="841" t="s">
        <v>352</v>
      </c>
      <c r="N149" s="841" t="s">
        <v>674</v>
      </c>
      <c r="O149" s="841"/>
      <c r="P149" s="841" t="s">
        <v>5</v>
      </c>
      <c r="Q149" s="841" t="s">
        <v>323</v>
      </c>
      <c r="R149" s="841" t="s">
        <v>652</v>
      </c>
      <c r="S149" s="829"/>
      <c r="T149" s="829" t="s">
        <v>5</v>
      </c>
      <c r="U149" s="829" t="s">
        <v>323</v>
      </c>
      <c r="V149" s="829" t="s">
        <v>652</v>
      </c>
      <c r="W149" s="829" t="s">
        <v>652</v>
      </c>
    </row>
    <row r="150" spans="1:23" outlineLevel="1">
      <c r="A150" s="847" t="s">
        <v>110</v>
      </c>
      <c r="B150" s="829" t="s">
        <v>4237</v>
      </c>
      <c r="C150" s="839">
        <v>43433</v>
      </c>
      <c r="D150" s="829" t="s">
        <v>4336</v>
      </c>
      <c r="E150" s="830" t="s">
        <v>710</v>
      </c>
      <c r="F150" s="831">
        <v>74080</v>
      </c>
      <c r="G150" s="832">
        <v>20.75</v>
      </c>
      <c r="H150" s="829">
        <v>26.54</v>
      </c>
      <c r="I150" s="829" t="s">
        <v>322</v>
      </c>
      <c r="J150" s="1300">
        <v>26.55</v>
      </c>
      <c r="K150" s="840" t="s">
        <v>694</v>
      </c>
      <c r="L150" s="841" t="s">
        <v>661</v>
      </c>
      <c r="M150" s="841" t="s">
        <v>352</v>
      </c>
      <c r="N150" s="841" t="s">
        <v>674</v>
      </c>
      <c r="O150" s="841"/>
      <c r="P150" s="841" t="s">
        <v>5</v>
      </c>
      <c r="Q150" s="841" t="s">
        <v>323</v>
      </c>
      <c r="R150" s="841" t="s">
        <v>652</v>
      </c>
      <c r="S150" s="829"/>
      <c r="T150" s="829" t="s">
        <v>5</v>
      </c>
      <c r="U150" s="829" t="s">
        <v>323</v>
      </c>
      <c r="V150" s="829" t="s">
        <v>652</v>
      </c>
      <c r="W150" s="829" t="s">
        <v>652</v>
      </c>
    </row>
    <row r="151" spans="1:23" outlineLevel="1">
      <c r="A151" s="847" t="s">
        <v>110</v>
      </c>
      <c r="B151" s="829" t="s">
        <v>4237</v>
      </c>
      <c r="C151" s="839">
        <v>43433</v>
      </c>
      <c r="D151" s="829" t="s">
        <v>4246</v>
      </c>
      <c r="E151" s="830" t="s">
        <v>2511</v>
      </c>
      <c r="F151" s="831">
        <v>74080</v>
      </c>
      <c r="G151" s="832">
        <v>1.38</v>
      </c>
      <c r="H151" s="829">
        <v>1.77</v>
      </c>
      <c r="I151" s="829" t="s">
        <v>322</v>
      </c>
      <c r="J151" s="1300">
        <v>1.77</v>
      </c>
      <c r="K151" s="840" t="s">
        <v>694</v>
      </c>
      <c r="L151" s="841" t="s">
        <v>661</v>
      </c>
      <c r="M151" s="841" t="s">
        <v>352</v>
      </c>
      <c r="N151" s="841" t="s">
        <v>674</v>
      </c>
      <c r="O151" s="841"/>
      <c r="P151" s="841" t="s">
        <v>5</v>
      </c>
      <c r="Q151" s="841" t="s">
        <v>323</v>
      </c>
      <c r="R151" s="841" t="s">
        <v>652</v>
      </c>
      <c r="S151" s="829"/>
      <c r="T151" s="829" t="s">
        <v>5</v>
      </c>
      <c r="U151" s="829" t="s">
        <v>323</v>
      </c>
      <c r="V151" s="829" t="s">
        <v>652</v>
      </c>
      <c r="W151" s="829" t="s">
        <v>652</v>
      </c>
    </row>
    <row r="152" spans="1:23" outlineLevel="1">
      <c r="A152" s="847" t="s">
        <v>110</v>
      </c>
      <c r="B152" s="829" t="s">
        <v>4237</v>
      </c>
      <c r="C152" s="839">
        <v>43431</v>
      </c>
      <c r="D152" s="829" t="s">
        <v>4246</v>
      </c>
      <c r="E152" s="830" t="s">
        <v>4346</v>
      </c>
      <c r="F152" s="831">
        <v>74080</v>
      </c>
      <c r="G152" s="832">
        <v>9.75</v>
      </c>
      <c r="H152" s="829">
        <v>12.47</v>
      </c>
      <c r="I152" s="829" t="s">
        <v>322</v>
      </c>
      <c r="J152" s="1300">
        <v>12.47</v>
      </c>
      <c r="K152" s="840" t="s">
        <v>886</v>
      </c>
      <c r="L152" s="841" t="s">
        <v>661</v>
      </c>
      <c r="M152" s="841" t="s">
        <v>352</v>
      </c>
      <c r="N152" s="841"/>
      <c r="O152" s="841"/>
      <c r="P152" s="841" t="s">
        <v>5</v>
      </c>
      <c r="Q152" s="841" t="s">
        <v>323</v>
      </c>
      <c r="R152" s="841" t="s">
        <v>652</v>
      </c>
      <c r="S152" s="829"/>
      <c r="T152" s="829" t="s">
        <v>5</v>
      </c>
      <c r="U152" s="829" t="s">
        <v>323</v>
      </c>
      <c r="V152" s="829" t="s">
        <v>652</v>
      </c>
      <c r="W152" s="829" t="s">
        <v>652</v>
      </c>
    </row>
    <row r="153" spans="1:23" outlineLevel="1">
      <c r="A153" s="847" t="s">
        <v>110</v>
      </c>
      <c r="B153" s="829" t="s">
        <v>4237</v>
      </c>
      <c r="C153" s="839">
        <v>43430</v>
      </c>
      <c r="D153" s="829" t="s">
        <v>4246</v>
      </c>
      <c r="E153" s="830" t="s">
        <v>4347</v>
      </c>
      <c r="F153" s="831">
        <v>74080</v>
      </c>
      <c r="G153" s="832">
        <v>6.8</v>
      </c>
      <c r="H153" s="829">
        <v>8.6999999999999993</v>
      </c>
      <c r="I153" s="829" t="s">
        <v>322</v>
      </c>
      <c r="J153" s="1300">
        <v>8.6999999999999993</v>
      </c>
      <c r="K153" s="840" t="s">
        <v>875</v>
      </c>
      <c r="L153" s="841" t="s">
        <v>661</v>
      </c>
      <c r="M153" s="841" t="s">
        <v>352</v>
      </c>
      <c r="N153" s="841"/>
      <c r="O153" s="841"/>
      <c r="P153" s="841" t="s">
        <v>5</v>
      </c>
      <c r="Q153" s="841" t="s">
        <v>323</v>
      </c>
      <c r="R153" s="841" t="s">
        <v>652</v>
      </c>
      <c r="S153" s="829"/>
      <c r="T153" s="829" t="s">
        <v>5</v>
      </c>
      <c r="U153" s="829" t="s">
        <v>323</v>
      </c>
      <c r="V153" s="829" t="s">
        <v>652</v>
      </c>
      <c r="W153" s="829" t="s">
        <v>652</v>
      </c>
    </row>
    <row r="154" spans="1:23" outlineLevel="1">
      <c r="A154" s="847" t="s">
        <v>110</v>
      </c>
      <c r="B154" s="829" t="s">
        <v>4237</v>
      </c>
      <c r="C154" s="839">
        <v>43427</v>
      </c>
      <c r="D154" s="829" t="s">
        <v>4246</v>
      </c>
      <c r="E154" s="830" t="s">
        <v>4348</v>
      </c>
      <c r="F154" s="831">
        <v>74080</v>
      </c>
      <c r="G154" s="832">
        <v>4.3899999999999997</v>
      </c>
      <c r="H154" s="829">
        <v>5.62</v>
      </c>
      <c r="I154" s="829" t="s">
        <v>322</v>
      </c>
      <c r="J154" s="1300">
        <v>5.62</v>
      </c>
      <c r="K154" s="840" t="s">
        <v>1215</v>
      </c>
      <c r="L154" s="841" t="s">
        <v>661</v>
      </c>
      <c r="M154" s="841" t="s">
        <v>352</v>
      </c>
      <c r="N154" s="841"/>
      <c r="O154" s="841"/>
      <c r="P154" s="841" t="s">
        <v>5</v>
      </c>
      <c r="Q154" s="841" t="s">
        <v>323</v>
      </c>
      <c r="R154" s="841" t="s">
        <v>652</v>
      </c>
      <c r="S154" s="829"/>
      <c r="T154" s="829" t="s">
        <v>5</v>
      </c>
      <c r="U154" s="829" t="s">
        <v>323</v>
      </c>
      <c r="V154" s="829" t="s">
        <v>652</v>
      </c>
      <c r="W154" s="829" t="s">
        <v>652</v>
      </c>
    </row>
    <row r="155" spans="1:23" hidden="1">
      <c r="A155" s="842" t="s">
        <v>647</v>
      </c>
      <c r="B155" s="842"/>
      <c r="C155" s="842"/>
      <c r="D155" s="842"/>
      <c r="E155" s="843"/>
      <c r="F155" s="844"/>
      <c r="G155" s="845">
        <f>SUM(G143:G154)</f>
        <v>4699.4100000000008</v>
      </c>
      <c r="H155" s="846">
        <f>SUM(H143:H154)</f>
        <v>6089.34</v>
      </c>
      <c r="I155" s="842"/>
      <c r="J155" s="846">
        <f>SUM(J143:J154)</f>
        <v>6089.3300000000008</v>
      </c>
      <c r="K155" s="842"/>
      <c r="L155" s="842"/>
      <c r="M155" s="842"/>
      <c r="N155" s="842"/>
      <c r="O155" s="842"/>
      <c r="P155" s="842"/>
      <c r="Q155" s="842"/>
      <c r="R155" s="842"/>
      <c r="S155" s="829"/>
      <c r="T155" s="829"/>
      <c r="U155" s="829"/>
      <c r="V155" s="829"/>
      <c r="W155" s="829"/>
    </row>
    <row r="156" spans="1:23" outlineLevel="1">
      <c r="A156" s="847" t="s">
        <v>111</v>
      </c>
      <c r="B156" s="829" t="s">
        <v>4236</v>
      </c>
      <c r="C156" s="839">
        <v>43403</v>
      </c>
      <c r="D156" s="829" t="s">
        <v>4330</v>
      </c>
      <c r="E156" s="830" t="s">
        <v>724</v>
      </c>
      <c r="F156" s="831">
        <v>73653</v>
      </c>
      <c r="G156" s="832">
        <v>310.56</v>
      </c>
      <c r="H156" s="829">
        <v>404.63</v>
      </c>
      <c r="I156" s="829" t="s">
        <v>322</v>
      </c>
      <c r="J156" s="1300">
        <v>404.63</v>
      </c>
      <c r="K156" s="840" t="s">
        <v>650</v>
      </c>
      <c r="L156" s="841" t="s">
        <v>661</v>
      </c>
      <c r="M156" s="841" t="s">
        <v>352</v>
      </c>
      <c r="N156" s="841" t="s">
        <v>725</v>
      </c>
      <c r="O156" s="841"/>
      <c r="P156" s="841" t="s">
        <v>5</v>
      </c>
      <c r="Q156" s="841" t="s">
        <v>323</v>
      </c>
      <c r="R156" s="841" t="s">
        <v>652</v>
      </c>
      <c r="S156" s="829"/>
      <c r="T156" s="829" t="s">
        <v>5</v>
      </c>
      <c r="U156" s="829" t="s">
        <v>323</v>
      </c>
      <c r="V156" s="829" t="s">
        <v>652</v>
      </c>
      <c r="W156" s="829" t="s">
        <v>652</v>
      </c>
    </row>
    <row r="157" spans="1:23" outlineLevel="1">
      <c r="A157" s="847" t="s">
        <v>111</v>
      </c>
      <c r="B157" s="829" t="s">
        <v>4236</v>
      </c>
      <c r="C157" s="839">
        <v>43403</v>
      </c>
      <c r="D157" s="829" t="s">
        <v>4331</v>
      </c>
      <c r="E157" s="830" t="s">
        <v>727</v>
      </c>
      <c r="F157" s="831">
        <v>73653</v>
      </c>
      <c r="G157" s="832">
        <v>20.22</v>
      </c>
      <c r="H157" s="829">
        <v>26.34</v>
      </c>
      <c r="I157" s="829" t="s">
        <v>322</v>
      </c>
      <c r="J157" s="1300">
        <v>26.35</v>
      </c>
      <c r="K157" s="840" t="s">
        <v>656</v>
      </c>
      <c r="L157" s="841" t="s">
        <v>661</v>
      </c>
      <c r="M157" s="841" t="s">
        <v>352</v>
      </c>
      <c r="N157" s="841" t="s">
        <v>725</v>
      </c>
      <c r="O157" s="841"/>
      <c r="P157" s="841" t="s">
        <v>5</v>
      </c>
      <c r="Q157" s="841" t="s">
        <v>323</v>
      </c>
      <c r="R157" s="841" t="s">
        <v>652</v>
      </c>
      <c r="S157" s="829"/>
      <c r="T157" s="829" t="s">
        <v>5</v>
      </c>
      <c r="U157" s="829" t="s">
        <v>323</v>
      </c>
      <c r="V157" s="829" t="s">
        <v>652</v>
      </c>
      <c r="W157" s="829" t="s">
        <v>652</v>
      </c>
    </row>
    <row r="158" spans="1:23" outlineLevel="1">
      <c r="A158" s="847" t="s">
        <v>111</v>
      </c>
      <c r="B158" s="829" t="s">
        <v>4236</v>
      </c>
      <c r="C158" s="839">
        <v>43403</v>
      </c>
      <c r="D158" s="829" t="s">
        <v>4333</v>
      </c>
      <c r="E158" s="830" t="s">
        <v>736</v>
      </c>
      <c r="F158" s="831">
        <v>73653</v>
      </c>
      <c r="G158" s="832">
        <v>0.48</v>
      </c>
      <c r="H158" s="829">
        <v>0.62</v>
      </c>
      <c r="I158" s="829" t="s">
        <v>322</v>
      </c>
      <c r="J158" s="1300">
        <v>0.63</v>
      </c>
      <c r="K158" s="840" t="s">
        <v>694</v>
      </c>
      <c r="L158" s="841" t="s">
        <v>661</v>
      </c>
      <c r="M158" s="841" t="s">
        <v>352</v>
      </c>
      <c r="N158" s="841" t="s">
        <v>725</v>
      </c>
      <c r="O158" s="841"/>
      <c r="P158" s="841" t="s">
        <v>5</v>
      </c>
      <c r="Q158" s="841" t="s">
        <v>323</v>
      </c>
      <c r="R158" s="841" t="s">
        <v>652</v>
      </c>
      <c r="S158" s="829"/>
      <c r="T158" s="829" t="s">
        <v>5</v>
      </c>
      <c r="U158" s="829" t="s">
        <v>323</v>
      </c>
      <c r="V158" s="829" t="s">
        <v>652</v>
      </c>
      <c r="W158" s="829" t="s">
        <v>652</v>
      </c>
    </row>
    <row r="159" spans="1:23" outlineLevel="1">
      <c r="A159" s="847" t="s">
        <v>111</v>
      </c>
      <c r="B159" s="829" t="s">
        <v>4236</v>
      </c>
      <c r="C159" s="839">
        <v>43403</v>
      </c>
      <c r="D159" s="829" t="s">
        <v>4332</v>
      </c>
      <c r="E159" s="830" t="s">
        <v>731</v>
      </c>
      <c r="F159" s="831">
        <v>73653</v>
      </c>
      <c r="G159" s="832">
        <v>7.14</v>
      </c>
      <c r="H159" s="829">
        <v>9.3000000000000007</v>
      </c>
      <c r="I159" s="829" t="s">
        <v>322</v>
      </c>
      <c r="J159" s="1300">
        <v>9.3000000000000007</v>
      </c>
      <c r="K159" s="840" t="s">
        <v>694</v>
      </c>
      <c r="L159" s="841" t="s">
        <v>661</v>
      </c>
      <c r="M159" s="841" t="s">
        <v>352</v>
      </c>
      <c r="N159" s="841" t="s">
        <v>725</v>
      </c>
      <c r="O159" s="841"/>
      <c r="P159" s="841" t="s">
        <v>5</v>
      </c>
      <c r="Q159" s="841" t="s">
        <v>323</v>
      </c>
      <c r="R159" s="841" t="s">
        <v>652</v>
      </c>
      <c r="S159" s="829"/>
      <c r="T159" s="829" t="s">
        <v>5</v>
      </c>
      <c r="U159" s="829" t="s">
        <v>323</v>
      </c>
      <c r="V159" s="829" t="s">
        <v>652</v>
      </c>
      <c r="W159" s="829" t="s">
        <v>652</v>
      </c>
    </row>
    <row r="160" spans="1:23" outlineLevel="1">
      <c r="A160" s="847" t="s">
        <v>111</v>
      </c>
      <c r="B160" s="829" t="s">
        <v>4237</v>
      </c>
      <c r="C160" s="839">
        <v>43433</v>
      </c>
      <c r="D160" s="829" t="s">
        <v>4334</v>
      </c>
      <c r="E160" s="830" t="s">
        <v>724</v>
      </c>
      <c r="F160" s="831">
        <v>74080</v>
      </c>
      <c r="G160" s="832">
        <v>971.39</v>
      </c>
      <c r="H160" s="829">
        <v>1242.7</v>
      </c>
      <c r="I160" s="829" t="s">
        <v>322</v>
      </c>
      <c r="J160" s="1300">
        <v>1242.7</v>
      </c>
      <c r="K160" s="840" t="s">
        <v>650</v>
      </c>
      <c r="L160" s="841" t="s">
        <v>661</v>
      </c>
      <c r="M160" s="841" t="s">
        <v>352</v>
      </c>
      <c r="N160" s="841" t="s">
        <v>725</v>
      </c>
      <c r="O160" s="841"/>
      <c r="P160" s="841" t="s">
        <v>5</v>
      </c>
      <c r="Q160" s="841" t="s">
        <v>323</v>
      </c>
      <c r="R160" s="841" t="s">
        <v>652</v>
      </c>
      <c r="S160" s="829"/>
      <c r="T160" s="829" t="s">
        <v>5</v>
      </c>
      <c r="U160" s="829" t="s">
        <v>323</v>
      </c>
      <c r="V160" s="829" t="s">
        <v>652</v>
      </c>
      <c r="W160" s="829" t="s">
        <v>652</v>
      </c>
    </row>
    <row r="161" spans="1:23" outlineLevel="1">
      <c r="A161" s="847" t="s">
        <v>111</v>
      </c>
      <c r="B161" s="829" t="s">
        <v>4237</v>
      </c>
      <c r="C161" s="839">
        <v>43433</v>
      </c>
      <c r="D161" s="829" t="s">
        <v>4335</v>
      </c>
      <c r="E161" s="830" t="s">
        <v>727</v>
      </c>
      <c r="F161" s="831">
        <v>74080</v>
      </c>
      <c r="G161" s="832">
        <v>61.76</v>
      </c>
      <c r="H161" s="829">
        <v>79.010000000000005</v>
      </c>
      <c r="I161" s="829" t="s">
        <v>322</v>
      </c>
      <c r="J161" s="1300">
        <v>79.010000000000005</v>
      </c>
      <c r="K161" s="840" t="s">
        <v>656</v>
      </c>
      <c r="L161" s="841" t="s">
        <v>661</v>
      </c>
      <c r="M161" s="841" t="s">
        <v>352</v>
      </c>
      <c r="N161" s="841" t="s">
        <v>725</v>
      </c>
      <c r="O161" s="841"/>
      <c r="P161" s="841" t="s">
        <v>5</v>
      </c>
      <c r="Q161" s="841" t="s">
        <v>323</v>
      </c>
      <c r="R161" s="841" t="s">
        <v>652</v>
      </c>
      <c r="S161" s="829"/>
      <c r="T161" s="829" t="s">
        <v>5</v>
      </c>
      <c r="U161" s="829" t="s">
        <v>323</v>
      </c>
      <c r="V161" s="829" t="s">
        <v>652</v>
      </c>
      <c r="W161" s="829" t="s">
        <v>652</v>
      </c>
    </row>
    <row r="162" spans="1:23" outlineLevel="1">
      <c r="A162" s="847" t="s">
        <v>111</v>
      </c>
      <c r="B162" s="829" t="s">
        <v>4237</v>
      </c>
      <c r="C162" s="839">
        <v>43433</v>
      </c>
      <c r="D162" s="829" t="s">
        <v>4246</v>
      </c>
      <c r="E162" s="830" t="s">
        <v>736</v>
      </c>
      <c r="F162" s="831">
        <v>74080</v>
      </c>
      <c r="G162" s="832">
        <v>1.7</v>
      </c>
      <c r="H162" s="829">
        <v>2.17</v>
      </c>
      <c r="I162" s="829" t="s">
        <v>322</v>
      </c>
      <c r="J162" s="1300">
        <v>2.17</v>
      </c>
      <c r="K162" s="840" t="s">
        <v>694</v>
      </c>
      <c r="L162" s="841" t="s">
        <v>661</v>
      </c>
      <c r="M162" s="841" t="s">
        <v>352</v>
      </c>
      <c r="N162" s="841" t="s">
        <v>725</v>
      </c>
      <c r="O162" s="841"/>
      <c r="P162" s="841" t="s">
        <v>5</v>
      </c>
      <c r="Q162" s="841" t="s">
        <v>323</v>
      </c>
      <c r="R162" s="841" t="s">
        <v>652</v>
      </c>
      <c r="S162" s="829"/>
      <c r="T162" s="829" t="s">
        <v>5</v>
      </c>
      <c r="U162" s="829" t="s">
        <v>323</v>
      </c>
      <c r="V162" s="829" t="s">
        <v>652</v>
      </c>
      <c r="W162" s="829" t="s">
        <v>652</v>
      </c>
    </row>
    <row r="163" spans="1:23" outlineLevel="1">
      <c r="A163" s="847" t="s">
        <v>111</v>
      </c>
      <c r="B163" s="829" t="s">
        <v>4237</v>
      </c>
      <c r="C163" s="839">
        <v>43433</v>
      </c>
      <c r="D163" s="829" t="s">
        <v>4336</v>
      </c>
      <c r="E163" s="830" t="s">
        <v>731</v>
      </c>
      <c r="F163" s="831">
        <v>74080</v>
      </c>
      <c r="G163" s="832">
        <v>21.8</v>
      </c>
      <c r="H163" s="829">
        <v>27.89</v>
      </c>
      <c r="I163" s="829" t="s">
        <v>322</v>
      </c>
      <c r="J163" s="1300">
        <v>27.89</v>
      </c>
      <c r="K163" s="840" t="s">
        <v>694</v>
      </c>
      <c r="L163" s="841" t="s">
        <v>661</v>
      </c>
      <c r="M163" s="841" t="s">
        <v>352</v>
      </c>
      <c r="N163" s="841" t="s">
        <v>725</v>
      </c>
      <c r="O163" s="841"/>
      <c r="P163" s="841" t="s">
        <v>5</v>
      </c>
      <c r="Q163" s="841" t="s">
        <v>323</v>
      </c>
      <c r="R163" s="841" t="s">
        <v>652</v>
      </c>
      <c r="S163" s="829"/>
      <c r="T163" s="829" t="s">
        <v>5</v>
      </c>
      <c r="U163" s="829" t="s">
        <v>323</v>
      </c>
      <c r="V163" s="829" t="s">
        <v>652</v>
      </c>
      <c r="W163" s="829" t="s">
        <v>652</v>
      </c>
    </row>
    <row r="164" spans="1:23" hidden="1">
      <c r="A164" s="842" t="s">
        <v>647</v>
      </c>
      <c r="B164" s="842"/>
      <c r="C164" s="842"/>
      <c r="D164" s="842"/>
      <c r="E164" s="843"/>
      <c r="F164" s="844"/>
      <c r="G164" s="845">
        <f>SUM(G156:G163)</f>
        <v>1395.05</v>
      </c>
      <c r="H164" s="846">
        <f>SUM(H156:H163)</f>
        <v>1792.6600000000003</v>
      </c>
      <c r="I164" s="842"/>
      <c r="J164" s="846">
        <f>SUM(J156:J163)</f>
        <v>1792.6800000000003</v>
      </c>
      <c r="K164" s="842"/>
      <c r="L164" s="842"/>
      <c r="M164" s="842"/>
      <c r="N164" s="842"/>
      <c r="O164" s="842"/>
      <c r="P164" s="842"/>
      <c r="Q164" s="842"/>
      <c r="R164" s="842"/>
      <c r="S164" s="829"/>
      <c r="T164" s="829"/>
      <c r="U164" s="829"/>
      <c r="V164" s="829"/>
      <c r="W164" s="829"/>
    </row>
    <row r="165" spans="1:23" outlineLevel="1">
      <c r="A165" s="847" t="s">
        <v>112</v>
      </c>
      <c r="B165" s="829" t="s">
        <v>4236</v>
      </c>
      <c r="C165" s="839">
        <v>43403</v>
      </c>
      <c r="D165" s="829" t="s">
        <v>4330</v>
      </c>
      <c r="E165" s="830" t="s">
        <v>724</v>
      </c>
      <c r="F165" s="831">
        <v>73653</v>
      </c>
      <c r="G165" s="832">
        <v>776.4</v>
      </c>
      <c r="H165" s="829">
        <v>1011.59</v>
      </c>
      <c r="I165" s="829" t="s">
        <v>322</v>
      </c>
      <c r="J165" s="1300">
        <v>1011.59</v>
      </c>
      <c r="K165" s="840" t="s">
        <v>650</v>
      </c>
      <c r="L165" s="841" t="s">
        <v>661</v>
      </c>
      <c r="M165" s="841" t="s">
        <v>352</v>
      </c>
      <c r="N165" s="841" t="s">
        <v>725</v>
      </c>
      <c r="O165" s="841"/>
      <c r="P165" s="841" t="s">
        <v>5</v>
      </c>
      <c r="Q165" s="841" t="s">
        <v>323</v>
      </c>
      <c r="R165" s="841" t="s">
        <v>652</v>
      </c>
      <c r="S165" s="829"/>
      <c r="T165" s="829" t="s">
        <v>5</v>
      </c>
      <c r="U165" s="829" t="s">
        <v>323</v>
      </c>
      <c r="V165" s="829" t="s">
        <v>652</v>
      </c>
      <c r="W165" s="829" t="s">
        <v>652</v>
      </c>
    </row>
    <row r="166" spans="1:23" outlineLevel="1">
      <c r="A166" s="847" t="s">
        <v>112</v>
      </c>
      <c r="B166" s="829" t="s">
        <v>4236</v>
      </c>
      <c r="C166" s="839">
        <v>43403</v>
      </c>
      <c r="D166" s="829" t="s">
        <v>4331</v>
      </c>
      <c r="E166" s="830" t="s">
        <v>727</v>
      </c>
      <c r="F166" s="831">
        <v>73653</v>
      </c>
      <c r="G166" s="832">
        <v>50.53</v>
      </c>
      <c r="H166" s="829">
        <v>65.84</v>
      </c>
      <c r="I166" s="829" t="s">
        <v>322</v>
      </c>
      <c r="J166" s="1300">
        <v>65.84</v>
      </c>
      <c r="K166" s="840" t="s">
        <v>656</v>
      </c>
      <c r="L166" s="841" t="s">
        <v>661</v>
      </c>
      <c r="M166" s="841" t="s">
        <v>352</v>
      </c>
      <c r="N166" s="841" t="s">
        <v>725</v>
      </c>
      <c r="O166" s="841"/>
      <c r="P166" s="841" t="s">
        <v>5</v>
      </c>
      <c r="Q166" s="841" t="s">
        <v>323</v>
      </c>
      <c r="R166" s="841" t="s">
        <v>652</v>
      </c>
      <c r="S166" s="829"/>
      <c r="T166" s="829" t="s">
        <v>5</v>
      </c>
      <c r="U166" s="829" t="s">
        <v>323</v>
      </c>
      <c r="V166" s="829" t="s">
        <v>652</v>
      </c>
      <c r="W166" s="829" t="s">
        <v>652</v>
      </c>
    </row>
    <row r="167" spans="1:23" outlineLevel="1">
      <c r="A167" s="847" t="s">
        <v>112</v>
      </c>
      <c r="B167" s="829" t="s">
        <v>4236</v>
      </c>
      <c r="C167" s="839">
        <v>43403</v>
      </c>
      <c r="D167" s="829" t="s">
        <v>4332</v>
      </c>
      <c r="E167" s="830" t="s">
        <v>731</v>
      </c>
      <c r="F167" s="831">
        <v>73653</v>
      </c>
      <c r="G167" s="832">
        <v>17.84</v>
      </c>
      <c r="H167" s="829">
        <v>23.24</v>
      </c>
      <c r="I167" s="829" t="s">
        <v>322</v>
      </c>
      <c r="J167" s="1300">
        <v>23.24</v>
      </c>
      <c r="K167" s="840" t="s">
        <v>694</v>
      </c>
      <c r="L167" s="841" t="s">
        <v>661</v>
      </c>
      <c r="M167" s="841" t="s">
        <v>352</v>
      </c>
      <c r="N167" s="841" t="s">
        <v>725</v>
      </c>
      <c r="O167" s="841"/>
      <c r="P167" s="841" t="s">
        <v>5</v>
      </c>
      <c r="Q167" s="841" t="s">
        <v>323</v>
      </c>
      <c r="R167" s="841" t="s">
        <v>652</v>
      </c>
      <c r="S167" s="829"/>
      <c r="T167" s="829" t="s">
        <v>5</v>
      </c>
      <c r="U167" s="829" t="s">
        <v>323</v>
      </c>
      <c r="V167" s="829" t="s">
        <v>652</v>
      </c>
      <c r="W167" s="829" t="s">
        <v>652</v>
      </c>
    </row>
    <row r="168" spans="1:23" outlineLevel="1">
      <c r="A168" s="847" t="s">
        <v>112</v>
      </c>
      <c r="B168" s="829" t="s">
        <v>4236</v>
      </c>
      <c r="C168" s="839">
        <v>43403</v>
      </c>
      <c r="D168" s="829" t="s">
        <v>4333</v>
      </c>
      <c r="E168" s="830" t="s">
        <v>736</v>
      </c>
      <c r="F168" s="831">
        <v>73653</v>
      </c>
      <c r="G168" s="832">
        <v>1.19</v>
      </c>
      <c r="H168" s="829">
        <v>1.55</v>
      </c>
      <c r="I168" s="829" t="s">
        <v>322</v>
      </c>
      <c r="J168" s="1300">
        <v>1.55</v>
      </c>
      <c r="K168" s="840" t="s">
        <v>694</v>
      </c>
      <c r="L168" s="841" t="s">
        <v>661</v>
      </c>
      <c r="M168" s="841" t="s">
        <v>352</v>
      </c>
      <c r="N168" s="841" t="s">
        <v>725</v>
      </c>
      <c r="O168" s="841"/>
      <c r="P168" s="841" t="s">
        <v>5</v>
      </c>
      <c r="Q168" s="841" t="s">
        <v>323</v>
      </c>
      <c r="R168" s="841" t="s">
        <v>652</v>
      </c>
      <c r="S168" s="829"/>
      <c r="T168" s="829" t="s">
        <v>5</v>
      </c>
      <c r="U168" s="829" t="s">
        <v>323</v>
      </c>
      <c r="V168" s="829" t="s">
        <v>652</v>
      </c>
      <c r="W168" s="829" t="s">
        <v>652</v>
      </c>
    </row>
    <row r="169" spans="1:23" hidden="1">
      <c r="A169" s="842" t="s">
        <v>647</v>
      </c>
      <c r="B169" s="842"/>
      <c r="C169" s="842"/>
      <c r="D169" s="842"/>
      <c r="E169" s="843"/>
      <c r="F169" s="844"/>
      <c r="G169" s="845">
        <f>SUM(G165:G168)</f>
        <v>845.96</v>
      </c>
      <c r="H169" s="846">
        <f>SUM(H165:H168)</f>
        <v>1102.22</v>
      </c>
      <c r="I169" s="842"/>
      <c r="J169" s="846">
        <f>SUM(J165:J168)</f>
        <v>1102.22</v>
      </c>
      <c r="K169" s="842"/>
      <c r="L169" s="842"/>
      <c r="M169" s="842"/>
      <c r="N169" s="842"/>
      <c r="O169" s="842"/>
      <c r="P169" s="842"/>
      <c r="Q169" s="842"/>
      <c r="R169" s="842"/>
      <c r="S169" s="829"/>
      <c r="T169" s="829"/>
      <c r="U169" s="829"/>
      <c r="V169" s="829"/>
      <c r="W169" s="829"/>
    </row>
    <row r="170" spans="1:23" outlineLevel="1">
      <c r="A170" s="847" t="s">
        <v>113</v>
      </c>
      <c r="B170" s="829" t="s">
        <v>4236</v>
      </c>
      <c r="C170" s="839">
        <v>43403</v>
      </c>
      <c r="D170" s="829" t="s">
        <v>4330</v>
      </c>
      <c r="E170" s="830" t="s">
        <v>745</v>
      </c>
      <c r="F170" s="831">
        <v>73653</v>
      </c>
      <c r="G170" s="832">
        <v>818.66</v>
      </c>
      <c r="H170" s="829">
        <v>1066.6500000000001</v>
      </c>
      <c r="I170" s="829" t="s">
        <v>322</v>
      </c>
      <c r="J170" s="1300">
        <v>1066.6500000000001</v>
      </c>
      <c r="K170" s="840" t="s">
        <v>650</v>
      </c>
      <c r="L170" s="841" t="s">
        <v>661</v>
      </c>
      <c r="M170" s="841" t="s">
        <v>352</v>
      </c>
      <c r="N170" s="841" t="s">
        <v>746</v>
      </c>
      <c r="O170" s="841"/>
      <c r="P170" s="841" t="s">
        <v>5</v>
      </c>
      <c r="Q170" s="841" t="s">
        <v>323</v>
      </c>
      <c r="R170" s="841" t="s">
        <v>652</v>
      </c>
      <c r="S170" s="829"/>
      <c r="T170" s="829" t="s">
        <v>5</v>
      </c>
      <c r="U170" s="829" t="s">
        <v>323</v>
      </c>
      <c r="V170" s="829" t="s">
        <v>652</v>
      </c>
      <c r="W170" s="829" t="s">
        <v>652</v>
      </c>
    </row>
    <row r="171" spans="1:23" outlineLevel="1">
      <c r="A171" s="847" t="s">
        <v>113</v>
      </c>
      <c r="B171" s="829" t="s">
        <v>4236</v>
      </c>
      <c r="C171" s="839">
        <v>43403</v>
      </c>
      <c r="D171" s="829" t="s">
        <v>4331</v>
      </c>
      <c r="E171" s="830" t="s">
        <v>747</v>
      </c>
      <c r="F171" s="831">
        <v>73653</v>
      </c>
      <c r="G171" s="832">
        <v>50.36</v>
      </c>
      <c r="H171" s="829">
        <v>65.61</v>
      </c>
      <c r="I171" s="829" t="s">
        <v>322</v>
      </c>
      <c r="J171" s="1300">
        <v>65.61</v>
      </c>
      <c r="K171" s="840" t="s">
        <v>656</v>
      </c>
      <c r="L171" s="841" t="s">
        <v>661</v>
      </c>
      <c r="M171" s="841" t="s">
        <v>352</v>
      </c>
      <c r="N171" s="841" t="s">
        <v>746</v>
      </c>
      <c r="O171" s="841"/>
      <c r="P171" s="841" t="s">
        <v>5</v>
      </c>
      <c r="Q171" s="841" t="s">
        <v>323</v>
      </c>
      <c r="R171" s="841" t="s">
        <v>652</v>
      </c>
      <c r="S171" s="829"/>
      <c r="T171" s="829" t="s">
        <v>5</v>
      </c>
      <c r="U171" s="829" t="s">
        <v>323</v>
      </c>
      <c r="V171" s="829" t="s">
        <v>652</v>
      </c>
      <c r="W171" s="829" t="s">
        <v>652</v>
      </c>
    </row>
    <row r="172" spans="1:23" outlineLevel="1">
      <c r="A172" s="847" t="s">
        <v>113</v>
      </c>
      <c r="B172" s="829" t="s">
        <v>4236</v>
      </c>
      <c r="C172" s="839">
        <v>43403</v>
      </c>
      <c r="D172" s="829" t="s">
        <v>4333</v>
      </c>
      <c r="E172" s="830" t="s">
        <v>754</v>
      </c>
      <c r="F172" s="831">
        <v>73653</v>
      </c>
      <c r="G172" s="832">
        <v>1.18</v>
      </c>
      <c r="H172" s="829">
        <v>1.54</v>
      </c>
      <c r="I172" s="829" t="s">
        <v>322</v>
      </c>
      <c r="J172" s="1300">
        <v>1.54</v>
      </c>
      <c r="K172" s="840" t="s">
        <v>694</v>
      </c>
      <c r="L172" s="841" t="s">
        <v>661</v>
      </c>
      <c r="M172" s="841" t="s">
        <v>352</v>
      </c>
      <c r="N172" s="841" t="s">
        <v>746</v>
      </c>
      <c r="O172" s="841"/>
      <c r="P172" s="841" t="s">
        <v>5</v>
      </c>
      <c r="Q172" s="841" t="s">
        <v>323</v>
      </c>
      <c r="R172" s="841" t="s">
        <v>652</v>
      </c>
      <c r="S172" s="829"/>
      <c r="T172" s="829" t="s">
        <v>5</v>
      </c>
      <c r="U172" s="829" t="s">
        <v>323</v>
      </c>
      <c r="V172" s="829" t="s">
        <v>652</v>
      </c>
      <c r="W172" s="829" t="s">
        <v>652</v>
      </c>
    </row>
    <row r="173" spans="1:23" outlineLevel="1">
      <c r="A173" s="847" t="s">
        <v>113</v>
      </c>
      <c r="B173" s="829" t="s">
        <v>4236</v>
      </c>
      <c r="C173" s="839">
        <v>43403</v>
      </c>
      <c r="D173" s="829" t="s">
        <v>4332</v>
      </c>
      <c r="E173" s="830" t="s">
        <v>748</v>
      </c>
      <c r="F173" s="831">
        <v>73653</v>
      </c>
      <c r="G173" s="832">
        <v>17.78</v>
      </c>
      <c r="H173" s="829">
        <v>23.16</v>
      </c>
      <c r="I173" s="829" t="s">
        <v>322</v>
      </c>
      <c r="J173" s="1300">
        <v>23.17</v>
      </c>
      <c r="K173" s="840" t="s">
        <v>694</v>
      </c>
      <c r="L173" s="841" t="s">
        <v>661</v>
      </c>
      <c r="M173" s="841" t="s">
        <v>352</v>
      </c>
      <c r="N173" s="841" t="s">
        <v>746</v>
      </c>
      <c r="O173" s="841"/>
      <c r="P173" s="841" t="s">
        <v>5</v>
      </c>
      <c r="Q173" s="841" t="s">
        <v>323</v>
      </c>
      <c r="R173" s="841" t="s">
        <v>652</v>
      </c>
      <c r="S173" s="829"/>
      <c r="T173" s="829" t="s">
        <v>5</v>
      </c>
      <c r="U173" s="829" t="s">
        <v>323</v>
      </c>
      <c r="V173" s="829" t="s">
        <v>652</v>
      </c>
      <c r="W173" s="829" t="s">
        <v>652</v>
      </c>
    </row>
    <row r="174" spans="1:23" outlineLevel="1">
      <c r="A174" s="847" t="s">
        <v>113</v>
      </c>
      <c r="B174" s="829" t="s">
        <v>4237</v>
      </c>
      <c r="C174" s="839">
        <v>43433</v>
      </c>
      <c r="D174" s="829" t="s">
        <v>4334</v>
      </c>
      <c r="E174" s="830" t="s">
        <v>745</v>
      </c>
      <c r="F174" s="831">
        <v>74080</v>
      </c>
      <c r="G174" s="832">
        <v>833.78</v>
      </c>
      <c r="H174" s="829">
        <v>1066.6500000000001</v>
      </c>
      <c r="I174" s="829" t="s">
        <v>322</v>
      </c>
      <c r="J174" s="1300">
        <v>1066.6600000000001</v>
      </c>
      <c r="K174" s="840" t="s">
        <v>650</v>
      </c>
      <c r="L174" s="841" t="s">
        <v>661</v>
      </c>
      <c r="M174" s="841" t="s">
        <v>352</v>
      </c>
      <c r="N174" s="841" t="s">
        <v>746</v>
      </c>
      <c r="O174" s="841"/>
      <c r="P174" s="841" t="s">
        <v>5</v>
      </c>
      <c r="Q174" s="841" t="s">
        <v>323</v>
      </c>
      <c r="R174" s="841" t="s">
        <v>652</v>
      </c>
      <c r="S174" s="829"/>
      <c r="T174" s="829" t="s">
        <v>5</v>
      </c>
      <c r="U174" s="829" t="s">
        <v>323</v>
      </c>
      <c r="V174" s="829" t="s">
        <v>652</v>
      </c>
      <c r="W174" s="829" t="s">
        <v>652</v>
      </c>
    </row>
    <row r="175" spans="1:23" outlineLevel="1">
      <c r="A175" s="847" t="s">
        <v>113</v>
      </c>
      <c r="B175" s="829" t="s">
        <v>4237</v>
      </c>
      <c r="C175" s="839">
        <v>43433</v>
      </c>
      <c r="D175" s="829" t="s">
        <v>4335</v>
      </c>
      <c r="E175" s="830" t="s">
        <v>747</v>
      </c>
      <c r="F175" s="831">
        <v>74080</v>
      </c>
      <c r="G175" s="832">
        <v>51.29</v>
      </c>
      <c r="H175" s="829">
        <v>65.61</v>
      </c>
      <c r="I175" s="829" t="s">
        <v>322</v>
      </c>
      <c r="J175" s="1300">
        <v>65.62</v>
      </c>
      <c r="K175" s="840" t="s">
        <v>656</v>
      </c>
      <c r="L175" s="841" t="s">
        <v>661</v>
      </c>
      <c r="M175" s="841" t="s">
        <v>352</v>
      </c>
      <c r="N175" s="841" t="s">
        <v>746</v>
      </c>
      <c r="O175" s="841"/>
      <c r="P175" s="841" t="s">
        <v>5</v>
      </c>
      <c r="Q175" s="841" t="s">
        <v>323</v>
      </c>
      <c r="R175" s="841" t="s">
        <v>652</v>
      </c>
      <c r="S175" s="829"/>
      <c r="T175" s="829" t="s">
        <v>5</v>
      </c>
      <c r="U175" s="829" t="s">
        <v>323</v>
      </c>
      <c r="V175" s="829" t="s">
        <v>652</v>
      </c>
      <c r="W175" s="829" t="s">
        <v>652</v>
      </c>
    </row>
    <row r="176" spans="1:23" outlineLevel="1">
      <c r="A176" s="847" t="s">
        <v>113</v>
      </c>
      <c r="B176" s="829" t="s">
        <v>4237</v>
      </c>
      <c r="C176" s="839">
        <v>43433</v>
      </c>
      <c r="D176" s="829" t="s">
        <v>4336</v>
      </c>
      <c r="E176" s="830" t="s">
        <v>748</v>
      </c>
      <c r="F176" s="831">
        <v>74080</v>
      </c>
      <c r="G176" s="832">
        <v>18.100000000000001</v>
      </c>
      <c r="H176" s="829">
        <v>23.16</v>
      </c>
      <c r="I176" s="829" t="s">
        <v>322</v>
      </c>
      <c r="J176" s="1300">
        <v>23.16</v>
      </c>
      <c r="K176" s="840" t="s">
        <v>694</v>
      </c>
      <c r="L176" s="841" t="s">
        <v>661</v>
      </c>
      <c r="M176" s="841" t="s">
        <v>352</v>
      </c>
      <c r="N176" s="841" t="s">
        <v>746</v>
      </c>
      <c r="O176" s="841"/>
      <c r="P176" s="841" t="s">
        <v>5</v>
      </c>
      <c r="Q176" s="841" t="s">
        <v>323</v>
      </c>
      <c r="R176" s="841" t="s">
        <v>652</v>
      </c>
      <c r="S176" s="829"/>
      <c r="T176" s="829" t="s">
        <v>5</v>
      </c>
      <c r="U176" s="829" t="s">
        <v>323</v>
      </c>
      <c r="V176" s="829" t="s">
        <v>652</v>
      </c>
      <c r="W176" s="829" t="s">
        <v>652</v>
      </c>
    </row>
    <row r="177" spans="1:23" outlineLevel="1">
      <c r="A177" s="847" t="s">
        <v>113</v>
      </c>
      <c r="B177" s="829" t="s">
        <v>4237</v>
      </c>
      <c r="C177" s="839">
        <v>43433</v>
      </c>
      <c r="D177" s="829" t="s">
        <v>4246</v>
      </c>
      <c r="E177" s="830" t="s">
        <v>754</v>
      </c>
      <c r="F177" s="831">
        <v>74080</v>
      </c>
      <c r="G177" s="832">
        <v>1.06</v>
      </c>
      <c r="H177" s="829">
        <v>1.36</v>
      </c>
      <c r="I177" s="829" t="s">
        <v>322</v>
      </c>
      <c r="J177" s="1300">
        <v>1.36</v>
      </c>
      <c r="K177" s="840" t="s">
        <v>694</v>
      </c>
      <c r="L177" s="841" t="s">
        <v>661</v>
      </c>
      <c r="M177" s="841" t="s">
        <v>352</v>
      </c>
      <c r="N177" s="841" t="s">
        <v>746</v>
      </c>
      <c r="O177" s="841"/>
      <c r="P177" s="841" t="s">
        <v>5</v>
      </c>
      <c r="Q177" s="841" t="s">
        <v>323</v>
      </c>
      <c r="R177" s="841" t="s">
        <v>652</v>
      </c>
      <c r="S177" s="829"/>
      <c r="T177" s="829" t="s">
        <v>5</v>
      </c>
      <c r="U177" s="829" t="s">
        <v>323</v>
      </c>
      <c r="V177" s="829" t="s">
        <v>652</v>
      </c>
      <c r="W177" s="829" t="s">
        <v>652</v>
      </c>
    </row>
    <row r="178" spans="1:23" hidden="1">
      <c r="A178" s="842" t="s">
        <v>647</v>
      </c>
      <c r="B178" s="842"/>
      <c r="C178" s="842"/>
      <c r="D178" s="842"/>
      <c r="E178" s="843"/>
      <c r="F178" s="844"/>
      <c r="G178" s="845">
        <f>SUM(G170:G177)</f>
        <v>1792.2099999999996</v>
      </c>
      <c r="H178" s="846">
        <f>SUM(H170:H177)</f>
        <v>2313.7400000000002</v>
      </c>
      <c r="I178" s="842"/>
      <c r="J178" s="846">
        <f>SUM(J170:J177)</f>
        <v>2313.77</v>
      </c>
      <c r="K178" s="842"/>
      <c r="L178" s="842"/>
      <c r="M178" s="842"/>
      <c r="N178" s="842"/>
      <c r="O178" s="842"/>
      <c r="P178" s="842"/>
      <c r="Q178" s="842"/>
      <c r="R178" s="842"/>
      <c r="S178" s="829"/>
      <c r="T178" s="829"/>
      <c r="U178" s="829"/>
      <c r="V178" s="829"/>
      <c r="W178" s="829"/>
    </row>
    <row r="179" spans="1:23" outlineLevel="1">
      <c r="A179" s="847" t="s">
        <v>114</v>
      </c>
      <c r="B179" s="829" t="s">
        <v>4236</v>
      </c>
      <c r="C179" s="839">
        <v>43403</v>
      </c>
      <c r="D179" s="829" t="s">
        <v>4330</v>
      </c>
      <c r="E179" s="830" t="s">
        <v>798</v>
      </c>
      <c r="F179" s="831">
        <v>73653</v>
      </c>
      <c r="G179" s="832">
        <v>746.23</v>
      </c>
      <c r="H179" s="829">
        <v>972.28</v>
      </c>
      <c r="I179" s="829" t="s">
        <v>322</v>
      </c>
      <c r="J179" s="1300">
        <v>972.28</v>
      </c>
      <c r="K179" s="840" t="s">
        <v>650</v>
      </c>
      <c r="L179" s="841" t="s">
        <v>661</v>
      </c>
      <c r="M179" s="841" t="s">
        <v>352</v>
      </c>
      <c r="N179" s="841" t="s">
        <v>799</v>
      </c>
      <c r="O179" s="841"/>
      <c r="P179" s="841" t="s">
        <v>5</v>
      </c>
      <c r="Q179" s="841" t="s">
        <v>323</v>
      </c>
      <c r="R179" s="841" t="s">
        <v>652</v>
      </c>
      <c r="S179" s="829"/>
      <c r="T179" s="829" t="s">
        <v>5</v>
      </c>
      <c r="U179" s="829" t="s">
        <v>323</v>
      </c>
      <c r="V179" s="829" t="s">
        <v>652</v>
      </c>
      <c r="W179" s="829" t="s">
        <v>652</v>
      </c>
    </row>
    <row r="180" spans="1:23" outlineLevel="1">
      <c r="A180" s="847" t="s">
        <v>114</v>
      </c>
      <c r="B180" s="829" t="s">
        <v>4236</v>
      </c>
      <c r="C180" s="839">
        <v>43403</v>
      </c>
      <c r="D180" s="829" t="s">
        <v>4331</v>
      </c>
      <c r="E180" s="830" t="s">
        <v>800</v>
      </c>
      <c r="F180" s="831">
        <v>73653</v>
      </c>
      <c r="G180" s="832">
        <v>47.2</v>
      </c>
      <c r="H180" s="829">
        <v>61.5</v>
      </c>
      <c r="I180" s="829" t="s">
        <v>322</v>
      </c>
      <c r="J180" s="1300">
        <v>61.5</v>
      </c>
      <c r="K180" s="840" t="s">
        <v>656</v>
      </c>
      <c r="L180" s="841" t="s">
        <v>661</v>
      </c>
      <c r="M180" s="841" t="s">
        <v>352</v>
      </c>
      <c r="N180" s="841" t="s">
        <v>799</v>
      </c>
      <c r="O180" s="841"/>
      <c r="P180" s="841" t="s">
        <v>5</v>
      </c>
      <c r="Q180" s="841" t="s">
        <v>323</v>
      </c>
      <c r="R180" s="841" t="s">
        <v>652</v>
      </c>
      <c r="S180" s="829"/>
      <c r="T180" s="829" t="s">
        <v>5</v>
      </c>
      <c r="U180" s="829" t="s">
        <v>323</v>
      </c>
      <c r="V180" s="829" t="s">
        <v>652</v>
      </c>
      <c r="W180" s="829" t="s">
        <v>652</v>
      </c>
    </row>
    <row r="181" spans="1:23" outlineLevel="1">
      <c r="A181" s="847" t="s">
        <v>114</v>
      </c>
      <c r="B181" s="829" t="s">
        <v>4236</v>
      </c>
      <c r="C181" s="839">
        <v>43403</v>
      </c>
      <c r="D181" s="829" t="s">
        <v>4333</v>
      </c>
      <c r="E181" s="830" t="s">
        <v>804</v>
      </c>
      <c r="F181" s="831">
        <v>73653</v>
      </c>
      <c r="G181" s="832">
        <v>1.1100000000000001</v>
      </c>
      <c r="H181" s="829">
        <v>1.45</v>
      </c>
      <c r="I181" s="829" t="s">
        <v>322</v>
      </c>
      <c r="J181" s="1300">
        <v>1.45</v>
      </c>
      <c r="K181" s="840" t="s">
        <v>694</v>
      </c>
      <c r="L181" s="841" t="s">
        <v>661</v>
      </c>
      <c r="M181" s="841" t="s">
        <v>352</v>
      </c>
      <c r="N181" s="841" t="s">
        <v>799</v>
      </c>
      <c r="O181" s="841"/>
      <c r="P181" s="841" t="s">
        <v>5</v>
      </c>
      <c r="Q181" s="841" t="s">
        <v>323</v>
      </c>
      <c r="R181" s="841" t="s">
        <v>652</v>
      </c>
      <c r="S181" s="829"/>
      <c r="T181" s="829" t="s">
        <v>5</v>
      </c>
      <c r="U181" s="829" t="s">
        <v>323</v>
      </c>
      <c r="V181" s="829" t="s">
        <v>652</v>
      </c>
      <c r="W181" s="829" t="s">
        <v>652</v>
      </c>
    </row>
    <row r="182" spans="1:23" outlineLevel="1">
      <c r="A182" s="847" t="s">
        <v>114</v>
      </c>
      <c r="B182" s="829" t="s">
        <v>4236</v>
      </c>
      <c r="C182" s="839">
        <v>43403</v>
      </c>
      <c r="D182" s="829" t="s">
        <v>4332</v>
      </c>
      <c r="E182" s="830" t="s">
        <v>801</v>
      </c>
      <c r="F182" s="831">
        <v>73653</v>
      </c>
      <c r="G182" s="832">
        <v>16.66</v>
      </c>
      <c r="H182" s="829">
        <v>21.71</v>
      </c>
      <c r="I182" s="829" t="s">
        <v>322</v>
      </c>
      <c r="J182" s="1300">
        <v>21.71</v>
      </c>
      <c r="K182" s="840" t="s">
        <v>694</v>
      </c>
      <c r="L182" s="841" t="s">
        <v>661</v>
      </c>
      <c r="M182" s="841" t="s">
        <v>352</v>
      </c>
      <c r="N182" s="841" t="s">
        <v>799</v>
      </c>
      <c r="O182" s="841"/>
      <c r="P182" s="841" t="s">
        <v>5</v>
      </c>
      <c r="Q182" s="841" t="s">
        <v>323</v>
      </c>
      <c r="R182" s="841" t="s">
        <v>652</v>
      </c>
      <c r="S182" s="829"/>
      <c r="T182" s="829" t="s">
        <v>5</v>
      </c>
      <c r="U182" s="829" t="s">
        <v>323</v>
      </c>
      <c r="V182" s="829" t="s">
        <v>652</v>
      </c>
      <c r="W182" s="829" t="s">
        <v>652</v>
      </c>
    </row>
    <row r="183" spans="1:23" outlineLevel="1">
      <c r="A183" s="847" t="s">
        <v>114</v>
      </c>
      <c r="B183" s="829" t="s">
        <v>4237</v>
      </c>
      <c r="C183" s="839">
        <v>43433</v>
      </c>
      <c r="D183" s="829" t="s">
        <v>4334</v>
      </c>
      <c r="E183" s="830" t="s">
        <v>798</v>
      </c>
      <c r="F183" s="831">
        <v>74080</v>
      </c>
      <c r="G183" s="832">
        <v>606.13</v>
      </c>
      <c r="H183" s="829">
        <v>775.42</v>
      </c>
      <c r="I183" s="829" t="s">
        <v>322</v>
      </c>
      <c r="J183" s="1300">
        <v>775.42</v>
      </c>
      <c r="K183" s="840" t="s">
        <v>650</v>
      </c>
      <c r="L183" s="841" t="s">
        <v>661</v>
      </c>
      <c r="M183" s="841" t="s">
        <v>352</v>
      </c>
      <c r="N183" s="841" t="s">
        <v>799</v>
      </c>
      <c r="O183" s="841"/>
      <c r="P183" s="841" t="s">
        <v>5</v>
      </c>
      <c r="Q183" s="841" t="s">
        <v>323</v>
      </c>
      <c r="R183" s="841" t="s">
        <v>652</v>
      </c>
      <c r="S183" s="829"/>
      <c r="T183" s="829" t="s">
        <v>5</v>
      </c>
      <c r="U183" s="829" t="s">
        <v>323</v>
      </c>
      <c r="V183" s="829" t="s">
        <v>652</v>
      </c>
      <c r="W183" s="829" t="s">
        <v>652</v>
      </c>
    </row>
    <row r="184" spans="1:23" outlineLevel="1">
      <c r="A184" s="847" t="s">
        <v>114</v>
      </c>
      <c r="B184" s="829" t="s">
        <v>4237</v>
      </c>
      <c r="C184" s="839">
        <v>43433</v>
      </c>
      <c r="D184" s="829" t="s">
        <v>4335</v>
      </c>
      <c r="E184" s="830" t="s">
        <v>800</v>
      </c>
      <c r="F184" s="831">
        <v>74080</v>
      </c>
      <c r="G184" s="832">
        <v>38.46</v>
      </c>
      <c r="H184" s="829">
        <v>49.2</v>
      </c>
      <c r="I184" s="829" t="s">
        <v>322</v>
      </c>
      <c r="J184" s="1300">
        <v>49.2</v>
      </c>
      <c r="K184" s="840" t="s">
        <v>656</v>
      </c>
      <c r="L184" s="841" t="s">
        <v>661</v>
      </c>
      <c r="M184" s="841" t="s">
        <v>352</v>
      </c>
      <c r="N184" s="841" t="s">
        <v>799</v>
      </c>
      <c r="O184" s="841"/>
      <c r="P184" s="841" t="s">
        <v>5</v>
      </c>
      <c r="Q184" s="841" t="s">
        <v>323</v>
      </c>
      <c r="R184" s="841" t="s">
        <v>652</v>
      </c>
      <c r="S184" s="829"/>
      <c r="T184" s="829" t="s">
        <v>5</v>
      </c>
      <c r="U184" s="829" t="s">
        <v>323</v>
      </c>
      <c r="V184" s="829" t="s">
        <v>652</v>
      </c>
      <c r="W184" s="829" t="s">
        <v>652</v>
      </c>
    </row>
    <row r="185" spans="1:23" outlineLevel="1">
      <c r="A185" s="847" t="s">
        <v>114</v>
      </c>
      <c r="B185" s="829" t="s">
        <v>4237</v>
      </c>
      <c r="C185" s="839">
        <v>43433</v>
      </c>
      <c r="D185" s="829" t="s">
        <v>4336</v>
      </c>
      <c r="E185" s="830" t="s">
        <v>801</v>
      </c>
      <c r="F185" s="831">
        <v>74080</v>
      </c>
      <c r="G185" s="832">
        <v>13.57</v>
      </c>
      <c r="H185" s="829">
        <v>17.36</v>
      </c>
      <c r="I185" s="829" t="s">
        <v>322</v>
      </c>
      <c r="J185" s="1300">
        <v>17.36</v>
      </c>
      <c r="K185" s="840" t="s">
        <v>694</v>
      </c>
      <c r="L185" s="841" t="s">
        <v>661</v>
      </c>
      <c r="M185" s="841" t="s">
        <v>352</v>
      </c>
      <c r="N185" s="841" t="s">
        <v>799</v>
      </c>
      <c r="O185" s="841"/>
      <c r="P185" s="841" t="s">
        <v>5</v>
      </c>
      <c r="Q185" s="841" t="s">
        <v>323</v>
      </c>
      <c r="R185" s="841" t="s">
        <v>652</v>
      </c>
      <c r="S185" s="829"/>
      <c r="T185" s="829" t="s">
        <v>5</v>
      </c>
      <c r="U185" s="829" t="s">
        <v>323</v>
      </c>
      <c r="V185" s="829" t="s">
        <v>652</v>
      </c>
      <c r="W185" s="829" t="s">
        <v>652</v>
      </c>
    </row>
    <row r="186" spans="1:23" outlineLevel="1">
      <c r="A186" s="847" t="s">
        <v>114</v>
      </c>
      <c r="B186" s="829" t="s">
        <v>4237</v>
      </c>
      <c r="C186" s="839">
        <v>43433</v>
      </c>
      <c r="D186" s="829" t="s">
        <v>4246</v>
      </c>
      <c r="E186" s="830" t="s">
        <v>804</v>
      </c>
      <c r="F186" s="831">
        <v>74080</v>
      </c>
      <c r="G186" s="832">
        <v>1.06</v>
      </c>
      <c r="H186" s="829">
        <v>1.35</v>
      </c>
      <c r="I186" s="829" t="s">
        <v>322</v>
      </c>
      <c r="J186" s="1300">
        <v>1.36</v>
      </c>
      <c r="K186" s="840" t="s">
        <v>694</v>
      </c>
      <c r="L186" s="841" t="s">
        <v>661</v>
      </c>
      <c r="M186" s="841" t="s">
        <v>352</v>
      </c>
      <c r="N186" s="841" t="s">
        <v>799</v>
      </c>
      <c r="O186" s="841"/>
      <c r="P186" s="841" t="s">
        <v>5</v>
      </c>
      <c r="Q186" s="841" t="s">
        <v>323</v>
      </c>
      <c r="R186" s="841" t="s">
        <v>652</v>
      </c>
      <c r="S186" s="829"/>
      <c r="T186" s="829" t="s">
        <v>5</v>
      </c>
      <c r="U186" s="829" t="s">
        <v>323</v>
      </c>
      <c r="V186" s="829" t="s">
        <v>652</v>
      </c>
      <c r="W186" s="829" t="s">
        <v>652</v>
      </c>
    </row>
    <row r="187" spans="1:23" hidden="1">
      <c r="A187" s="842" t="s">
        <v>647</v>
      </c>
      <c r="B187" s="842"/>
      <c r="C187" s="842"/>
      <c r="D187" s="842"/>
      <c r="E187" s="843"/>
      <c r="F187" s="844"/>
      <c r="G187" s="845">
        <f>SUM(G179:G186)</f>
        <v>1470.4199999999998</v>
      </c>
      <c r="H187" s="846">
        <f>SUM(H179:H186)</f>
        <v>1900.27</v>
      </c>
      <c r="I187" s="842"/>
      <c r="J187" s="846">
        <f>SUM(J179:J186)</f>
        <v>1900.28</v>
      </c>
      <c r="K187" s="842"/>
      <c r="L187" s="842"/>
      <c r="M187" s="842"/>
      <c r="N187" s="842"/>
      <c r="O187" s="842"/>
      <c r="P187" s="842"/>
      <c r="Q187" s="842"/>
      <c r="R187" s="842"/>
      <c r="S187" s="829"/>
      <c r="T187" s="829"/>
      <c r="U187" s="829"/>
      <c r="V187" s="829"/>
      <c r="W187" s="829"/>
    </row>
    <row r="188" spans="1:23" outlineLevel="1">
      <c r="A188" s="847" t="s">
        <v>115</v>
      </c>
      <c r="B188" s="829" t="s">
        <v>4236</v>
      </c>
      <c r="C188" s="839">
        <v>43403</v>
      </c>
      <c r="D188" s="829" t="s">
        <v>4330</v>
      </c>
      <c r="E188" s="830" t="s">
        <v>759</v>
      </c>
      <c r="F188" s="831">
        <v>73653</v>
      </c>
      <c r="G188" s="832">
        <v>660.28</v>
      </c>
      <c r="H188" s="829">
        <v>860.29</v>
      </c>
      <c r="I188" s="829" t="s">
        <v>322</v>
      </c>
      <c r="J188" s="1300">
        <v>860.29</v>
      </c>
      <c r="K188" s="840" t="s">
        <v>650</v>
      </c>
      <c r="L188" s="841" t="s">
        <v>661</v>
      </c>
      <c r="M188" s="841" t="s">
        <v>352</v>
      </c>
      <c r="N188" s="841" t="s">
        <v>760</v>
      </c>
      <c r="O188" s="841"/>
      <c r="P188" s="841" t="s">
        <v>5</v>
      </c>
      <c r="Q188" s="841" t="s">
        <v>323</v>
      </c>
      <c r="R188" s="841" t="s">
        <v>652</v>
      </c>
      <c r="S188" s="829"/>
      <c r="T188" s="829" t="s">
        <v>5</v>
      </c>
      <c r="U188" s="829" t="s">
        <v>323</v>
      </c>
      <c r="V188" s="829" t="s">
        <v>652</v>
      </c>
      <c r="W188" s="829" t="s">
        <v>652</v>
      </c>
    </row>
    <row r="189" spans="1:23" outlineLevel="1">
      <c r="A189" s="847" t="s">
        <v>115</v>
      </c>
      <c r="B189" s="829" t="s">
        <v>4236</v>
      </c>
      <c r="C189" s="839">
        <v>43403</v>
      </c>
      <c r="D189" s="829" t="s">
        <v>4330</v>
      </c>
      <c r="E189" s="830" t="s">
        <v>3498</v>
      </c>
      <c r="F189" s="831">
        <v>73653</v>
      </c>
      <c r="G189" s="832">
        <v>648</v>
      </c>
      <c r="H189" s="829">
        <v>844.29</v>
      </c>
      <c r="I189" s="829" t="s">
        <v>322</v>
      </c>
      <c r="J189" s="1300">
        <v>844.29</v>
      </c>
      <c r="K189" s="840" t="s">
        <v>650</v>
      </c>
      <c r="L189" s="841" t="s">
        <v>661</v>
      </c>
      <c r="M189" s="841" t="s">
        <v>352</v>
      </c>
      <c r="N189" s="841" t="s">
        <v>758</v>
      </c>
      <c r="O189" s="841"/>
      <c r="P189" s="841" t="s">
        <v>5</v>
      </c>
      <c r="Q189" s="841" t="s">
        <v>323</v>
      </c>
      <c r="R189" s="841" t="s">
        <v>652</v>
      </c>
      <c r="S189" s="829"/>
      <c r="T189" s="829" t="s">
        <v>5</v>
      </c>
      <c r="U189" s="829" t="s">
        <v>323</v>
      </c>
      <c r="V189" s="829" t="s">
        <v>652</v>
      </c>
      <c r="W189" s="829" t="s">
        <v>652</v>
      </c>
    </row>
    <row r="190" spans="1:23" outlineLevel="1">
      <c r="A190" s="847" t="s">
        <v>115</v>
      </c>
      <c r="B190" s="829" t="s">
        <v>4236</v>
      </c>
      <c r="C190" s="839">
        <v>43403</v>
      </c>
      <c r="D190" s="829" t="s">
        <v>4331</v>
      </c>
      <c r="E190" s="830" t="s">
        <v>3378</v>
      </c>
      <c r="F190" s="831">
        <v>73653</v>
      </c>
      <c r="G190" s="832">
        <v>38.22</v>
      </c>
      <c r="H190" s="829">
        <v>49.8</v>
      </c>
      <c r="I190" s="829" t="s">
        <v>322</v>
      </c>
      <c r="J190" s="1300">
        <v>49.8</v>
      </c>
      <c r="K190" s="840" t="s">
        <v>656</v>
      </c>
      <c r="L190" s="841" t="s">
        <v>661</v>
      </c>
      <c r="M190" s="841" t="s">
        <v>352</v>
      </c>
      <c r="N190" s="841" t="s">
        <v>758</v>
      </c>
      <c r="O190" s="841"/>
      <c r="P190" s="841" t="s">
        <v>5</v>
      </c>
      <c r="Q190" s="841" t="s">
        <v>323</v>
      </c>
      <c r="R190" s="841" t="s">
        <v>652</v>
      </c>
      <c r="S190" s="829"/>
      <c r="T190" s="829" t="s">
        <v>5</v>
      </c>
      <c r="U190" s="829" t="s">
        <v>323</v>
      </c>
      <c r="V190" s="829" t="s">
        <v>652</v>
      </c>
      <c r="W190" s="829" t="s">
        <v>652</v>
      </c>
    </row>
    <row r="191" spans="1:23" outlineLevel="1">
      <c r="A191" s="847" t="s">
        <v>115</v>
      </c>
      <c r="B191" s="829" t="s">
        <v>4236</v>
      </c>
      <c r="C191" s="839">
        <v>43403</v>
      </c>
      <c r="D191" s="829" t="s">
        <v>4331</v>
      </c>
      <c r="E191" s="830" t="s">
        <v>761</v>
      </c>
      <c r="F191" s="831">
        <v>73653</v>
      </c>
      <c r="G191" s="832">
        <v>38.22</v>
      </c>
      <c r="H191" s="829">
        <v>49.8</v>
      </c>
      <c r="I191" s="829" t="s">
        <v>322</v>
      </c>
      <c r="J191" s="1300">
        <v>49.8</v>
      </c>
      <c r="K191" s="840" t="s">
        <v>656</v>
      </c>
      <c r="L191" s="841" t="s">
        <v>661</v>
      </c>
      <c r="M191" s="841" t="s">
        <v>352</v>
      </c>
      <c r="N191" s="841" t="s">
        <v>760</v>
      </c>
      <c r="O191" s="841"/>
      <c r="P191" s="841" t="s">
        <v>5</v>
      </c>
      <c r="Q191" s="841" t="s">
        <v>323</v>
      </c>
      <c r="R191" s="841" t="s">
        <v>652</v>
      </c>
      <c r="S191" s="829"/>
      <c r="T191" s="829" t="s">
        <v>5</v>
      </c>
      <c r="U191" s="829" t="s">
        <v>323</v>
      </c>
      <c r="V191" s="829" t="s">
        <v>652</v>
      </c>
      <c r="W191" s="829" t="s">
        <v>652</v>
      </c>
    </row>
    <row r="192" spans="1:23" outlineLevel="1">
      <c r="A192" s="847" t="s">
        <v>115</v>
      </c>
      <c r="B192" s="829" t="s">
        <v>4236</v>
      </c>
      <c r="C192" s="839">
        <v>43403</v>
      </c>
      <c r="D192" s="829" t="s">
        <v>4333</v>
      </c>
      <c r="E192" s="830" t="s">
        <v>771</v>
      </c>
      <c r="F192" s="831">
        <v>73653</v>
      </c>
      <c r="G192" s="832">
        <v>0.9</v>
      </c>
      <c r="H192" s="829">
        <v>1.17</v>
      </c>
      <c r="I192" s="829" t="s">
        <v>322</v>
      </c>
      <c r="J192" s="1300">
        <v>1.17</v>
      </c>
      <c r="K192" s="840" t="s">
        <v>694</v>
      </c>
      <c r="L192" s="841" t="s">
        <v>661</v>
      </c>
      <c r="M192" s="841" t="s">
        <v>352</v>
      </c>
      <c r="N192" s="841" t="s">
        <v>760</v>
      </c>
      <c r="O192" s="841"/>
      <c r="P192" s="841" t="s">
        <v>5</v>
      </c>
      <c r="Q192" s="841" t="s">
        <v>323</v>
      </c>
      <c r="R192" s="841" t="s">
        <v>652</v>
      </c>
      <c r="S192" s="829"/>
      <c r="T192" s="829" t="s">
        <v>5</v>
      </c>
      <c r="U192" s="829" t="s">
        <v>323</v>
      </c>
      <c r="V192" s="829" t="s">
        <v>652</v>
      </c>
      <c r="W192" s="829" t="s">
        <v>652</v>
      </c>
    </row>
    <row r="193" spans="1:23" outlineLevel="1">
      <c r="A193" s="847" t="s">
        <v>115</v>
      </c>
      <c r="B193" s="829" t="s">
        <v>4236</v>
      </c>
      <c r="C193" s="839">
        <v>43403</v>
      </c>
      <c r="D193" s="829" t="s">
        <v>4332</v>
      </c>
      <c r="E193" s="830" t="s">
        <v>763</v>
      </c>
      <c r="F193" s="831">
        <v>73653</v>
      </c>
      <c r="G193" s="832">
        <v>13.49</v>
      </c>
      <c r="H193" s="829">
        <v>17.579999999999998</v>
      </c>
      <c r="I193" s="829" t="s">
        <v>322</v>
      </c>
      <c r="J193" s="1300">
        <v>17.579999999999998</v>
      </c>
      <c r="K193" s="840" t="s">
        <v>694</v>
      </c>
      <c r="L193" s="841" t="s">
        <v>661</v>
      </c>
      <c r="M193" s="841" t="s">
        <v>352</v>
      </c>
      <c r="N193" s="841" t="s">
        <v>760</v>
      </c>
      <c r="O193" s="841"/>
      <c r="P193" s="841" t="s">
        <v>5</v>
      </c>
      <c r="Q193" s="841" t="s">
        <v>323</v>
      </c>
      <c r="R193" s="841" t="s">
        <v>652</v>
      </c>
      <c r="S193" s="829"/>
      <c r="T193" s="829" t="s">
        <v>5</v>
      </c>
      <c r="U193" s="829" t="s">
        <v>323</v>
      </c>
      <c r="V193" s="829" t="s">
        <v>652</v>
      </c>
      <c r="W193" s="829" t="s">
        <v>652</v>
      </c>
    </row>
    <row r="194" spans="1:23" outlineLevel="1">
      <c r="A194" s="847" t="s">
        <v>115</v>
      </c>
      <c r="B194" s="829" t="s">
        <v>4236</v>
      </c>
      <c r="C194" s="839">
        <v>43403</v>
      </c>
      <c r="D194" s="829" t="s">
        <v>4332</v>
      </c>
      <c r="E194" s="830" t="s">
        <v>1669</v>
      </c>
      <c r="F194" s="831">
        <v>73653</v>
      </c>
      <c r="G194" s="832">
        <v>13.49</v>
      </c>
      <c r="H194" s="829">
        <v>17.579999999999998</v>
      </c>
      <c r="I194" s="829" t="s">
        <v>322</v>
      </c>
      <c r="J194" s="1300">
        <v>17.579999999999998</v>
      </c>
      <c r="K194" s="840" t="s">
        <v>694</v>
      </c>
      <c r="L194" s="841" t="s">
        <v>661</v>
      </c>
      <c r="M194" s="841" t="s">
        <v>352</v>
      </c>
      <c r="N194" s="841" t="s">
        <v>758</v>
      </c>
      <c r="O194" s="841"/>
      <c r="P194" s="841" t="s">
        <v>5</v>
      </c>
      <c r="Q194" s="841" t="s">
        <v>323</v>
      </c>
      <c r="R194" s="841" t="s">
        <v>652</v>
      </c>
      <c r="S194" s="829"/>
      <c r="T194" s="829" t="s">
        <v>5</v>
      </c>
      <c r="U194" s="829" t="s">
        <v>323</v>
      </c>
      <c r="V194" s="829" t="s">
        <v>652</v>
      </c>
      <c r="W194" s="829" t="s">
        <v>652</v>
      </c>
    </row>
    <row r="195" spans="1:23" outlineLevel="1">
      <c r="A195" s="847" t="s">
        <v>115</v>
      </c>
      <c r="B195" s="829" t="s">
        <v>4236</v>
      </c>
      <c r="C195" s="839">
        <v>43403</v>
      </c>
      <c r="D195" s="829" t="s">
        <v>4333</v>
      </c>
      <c r="E195" s="830" t="s">
        <v>3381</v>
      </c>
      <c r="F195" s="831">
        <v>73653</v>
      </c>
      <c r="G195" s="832">
        <v>0.9</v>
      </c>
      <c r="H195" s="829">
        <v>1.17</v>
      </c>
      <c r="I195" s="829" t="s">
        <v>322</v>
      </c>
      <c r="J195" s="1300">
        <v>1.17</v>
      </c>
      <c r="K195" s="840" t="s">
        <v>694</v>
      </c>
      <c r="L195" s="841" t="s">
        <v>661</v>
      </c>
      <c r="M195" s="841" t="s">
        <v>352</v>
      </c>
      <c r="N195" s="841" t="s">
        <v>758</v>
      </c>
      <c r="O195" s="841"/>
      <c r="P195" s="841" t="s">
        <v>5</v>
      </c>
      <c r="Q195" s="841" t="s">
        <v>323</v>
      </c>
      <c r="R195" s="841" t="s">
        <v>652</v>
      </c>
      <c r="S195" s="829"/>
      <c r="T195" s="829" t="s">
        <v>5</v>
      </c>
      <c r="U195" s="829" t="s">
        <v>323</v>
      </c>
      <c r="V195" s="829" t="s">
        <v>652</v>
      </c>
      <c r="W195" s="829" t="s">
        <v>652</v>
      </c>
    </row>
    <row r="196" spans="1:23" outlineLevel="1">
      <c r="A196" s="847" t="s">
        <v>115</v>
      </c>
      <c r="B196" s="829" t="s">
        <v>4236</v>
      </c>
      <c r="C196" s="839">
        <v>43374</v>
      </c>
      <c r="D196" s="829" t="s">
        <v>4265</v>
      </c>
      <c r="E196" s="830" t="s">
        <v>773</v>
      </c>
      <c r="F196" s="831">
        <v>73653</v>
      </c>
      <c r="G196" s="832">
        <v>115.08</v>
      </c>
      <c r="H196" s="829">
        <v>149.94</v>
      </c>
      <c r="I196" s="829" t="s">
        <v>322</v>
      </c>
      <c r="J196" s="1300">
        <v>149.94</v>
      </c>
      <c r="K196" s="840" t="s">
        <v>756</v>
      </c>
      <c r="L196" s="841" t="s">
        <v>661</v>
      </c>
      <c r="M196" s="841" t="s">
        <v>352</v>
      </c>
      <c r="N196" s="841"/>
      <c r="O196" s="841"/>
      <c r="P196" s="841" t="s">
        <v>5</v>
      </c>
      <c r="Q196" s="841" t="s">
        <v>323</v>
      </c>
      <c r="R196" s="841" t="s">
        <v>652</v>
      </c>
      <c r="S196" s="829"/>
      <c r="T196" s="829" t="s">
        <v>5</v>
      </c>
      <c r="U196" s="829" t="s">
        <v>323</v>
      </c>
      <c r="V196" s="829" t="s">
        <v>652</v>
      </c>
      <c r="W196" s="829" t="s">
        <v>652</v>
      </c>
    </row>
    <row r="197" spans="1:23" outlineLevel="1">
      <c r="A197" s="847" t="s">
        <v>115</v>
      </c>
      <c r="B197" s="829" t="s">
        <v>4236</v>
      </c>
      <c r="C197" s="839">
        <v>43390</v>
      </c>
      <c r="D197" s="829" t="s">
        <v>4352</v>
      </c>
      <c r="E197" s="830" t="s">
        <v>773</v>
      </c>
      <c r="F197" s="831">
        <v>73653</v>
      </c>
      <c r="G197" s="832">
        <v>69.08</v>
      </c>
      <c r="H197" s="829">
        <v>90</v>
      </c>
      <c r="I197" s="829" t="s">
        <v>322</v>
      </c>
      <c r="J197" s="1300">
        <v>90.01</v>
      </c>
      <c r="K197" s="840" t="s">
        <v>756</v>
      </c>
      <c r="L197" s="841" t="s">
        <v>661</v>
      </c>
      <c r="M197" s="841" t="s">
        <v>352</v>
      </c>
      <c r="N197" s="841"/>
      <c r="O197" s="841"/>
      <c r="P197" s="841" t="s">
        <v>5</v>
      </c>
      <c r="Q197" s="841" t="s">
        <v>323</v>
      </c>
      <c r="R197" s="841" t="s">
        <v>652</v>
      </c>
      <c r="S197" s="829"/>
      <c r="T197" s="829" t="s">
        <v>5</v>
      </c>
      <c r="U197" s="829" t="s">
        <v>323</v>
      </c>
      <c r="V197" s="829" t="s">
        <v>652</v>
      </c>
      <c r="W197" s="829" t="s">
        <v>652</v>
      </c>
    </row>
    <row r="198" spans="1:23" outlineLevel="1">
      <c r="A198" s="847" t="s">
        <v>115</v>
      </c>
      <c r="B198" s="829" t="s">
        <v>4236</v>
      </c>
      <c r="C198" s="839">
        <v>43404</v>
      </c>
      <c r="D198" s="829" t="s">
        <v>4353</v>
      </c>
      <c r="E198" s="830" t="s">
        <v>4354</v>
      </c>
      <c r="F198" s="831">
        <v>73653</v>
      </c>
      <c r="G198" s="832">
        <v>12.19</v>
      </c>
      <c r="H198" s="829">
        <v>15.88</v>
      </c>
      <c r="I198" s="829" t="s">
        <v>322</v>
      </c>
      <c r="J198" s="1300">
        <v>15.88</v>
      </c>
      <c r="K198" s="840" t="s">
        <v>756</v>
      </c>
      <c r="L198" s="841" t="s">
        <v>661</v>
      </c>
      <c r="M198" s="841" t="s">
        <v>352</v>
      </c>
      <c r="N198" s="841"/>
      <c r="O198" s="841"/>
      <c r="P198" s="841" t="s">
        <v>5</v>
      </c>
      <c r="Q198" s="841" t="s">
        <v>323</v>
      </c>
      <c r="R198" s="841" t="s">
        <v>652</v>
      </c>
      <c r="S198" s="829"/>
      <c r="T198" s="829" t="s">
        <v>5</v>
      </c>
      <c r="U198" s="829" t="s">
        <v>323</v>
      </c>
      <c r="V198" s="829" t="s">
        <v>652</v>
      </c>
      <c r="W198" s="829" t="s">
        <v>652</v>
      </c>
    </row>
    <row r="199" spans="1:23" outlineLevel="1">
      <c r="A199" s="847" t="s">
        <v>115</v>
      </c>
      <c r="B199" s="829" t="s">
        <v>4236</v>
      </c>
      <c r="C199" s="839">
        <v>43404</v>
      </c>
      <c r="D199" s="829" t="s">
        <v>4353</v>
      </c>
      <c r="E199" s="830" t="s">
        <v>4355</v>
      </c>
      <c r="F199" s="831">
        <v>73653</v>
      </c>
      <c r="G199" s="832">
        <v>8.1199999999999992</v>
      </c>
      <c r="H199" s="829">
        <v>10.58</v>
      </c>
      <c r="I199" s="829" t="s">
        <v>322</v>
      </c>
      <c r="J199" s="1300">
        <v>10.58</v>
      </c>
      <c r="K199" s="840" t="s">
        <v>756</v>
      </c>
      <c r="L199" s="841" t="s">
        <v>661</v>
      </c>
      <c r="M199" s="841" t="s">
        <v>352</v>
      </c>
      <c r="N199" s="841"/>
      <c r="O199" s="841"/>
      <c r="P199" s="841" t="s">
        <v>5</v>
      </c>
      <c r="Q199" s="841" t="s">
        <v>323</v>
      </c>
      <c r="R199" s="841" t="s">
        <v>652</v>
      </c>
      <c r="S199" s="829"/>
      <c r="T199" s="829" t="s">
        <v>5</v>
      </c>
      <c r="U199" s="829" t="s">
        <v>323</v>
      </c>
      <c r="V199" s="829" t="s">
        <v>652</v>
      </c>
      <c r="W199" s="829" t="s">
        <v>652</v>
      </c>
    </row>
    <row r="200" spans="1:23" outlineLevel="1">
      <c r="A200" s="847" t="s">
        <v>115</v>
      </c>
      <c r="B200" s="829" t="s">
        <v>4236</v>
      </c>
      <c r="C200" s="839">
        <v>43403</v>
      </c>
      <c r="D200" s="829" t="s">
        <v>4333</v>
      </c>
      <c r="E200" s="830" t="s">
        <v>3236</v>
      </c>
      <c r="F200" s="831">
        <v>73653</v>
      </c>
      <c r="G200" s="832">
        <v>46.05</v>
      </c>
      <c r="H200" s="829">
        <v>60</v>
      </c>
      <c r="I200" s="829" t="s">
        <v>322</v>
      </c>
      <c r="J200" s="1300">
        <v>60</v>
      </c>
      <c r="K200" s="840" t="s">
        <v>756</v>
      </c>
      <c r="L200" s="841" t="s">
        <v>661</v>
      </c>
      <c r="M200" s="841" t="s">
        <v>352</v>
      </c>
      <c r="N200" s="841"/>
      <c r="O200" s="841"/>
      <c r="P200" s="841" t="s">
        <v>5</v>
      </c>
      <c r="Q200" s="841" t="s">
        <v>323</v>
      </c>
      <c r="R200" s="841" t="s">
        <v>652</v>
      </c>
      <c r="S200" s="829"/>
      <c r="T200" s="829" t="s">
        <v>5</v>
      </c>
      <c r="U200" s="829" t="s">
        <v>323</v>
      </c>
      <c r="V200" s="829" t="s">
        <v>652</v>
      </c>
      <c r="W200" s="829" t="s">
        <v>652</v>
      </c>
    </row>
    <row r="201" spans="1:23" outlineLevel="1">
      <c r="A201" s="847" t="s">
        <v>115</v>
      </c>
      <c r="B201" s="829" t="s">
        <v>4236</v>
      </c>
      <c r="C201" s="839">
        <v>43377</v>
      </c>
      <c r="D201" s="829" t="s">
        <v>4349</v>
      </c>
      <c r="E201" s="830" t="s">
        <v>4350</v>
      </c>
      <c r="F201" s="831">
        <v>73653</v>
      </c>
      <c r="G201" s="832">
        <v>12.17</v>
      </c>
      <c r="H201" s="829">
        <v>15.86</v>
      </c>
      <c r="I201" s="829" t="s">
        <v>322</v>
      </c>
      <c r="J201" s="1300">
        <v>15.86</v>
      </c>
      <c r="K201" s="840" t="s">
        <v>756</v>
      </c>
      <c r="L201" s="841" t="s">
        <v>661</v>
      </c>
      <c r="M201" s="841" t="s">
        <v>352</v>
      </c>
      <c r="N201" s="841"/>
      <c r="O201" s="841"/>
      <c r="P201" s="841" t="s">
        <v>5</v>
      </c>
      <c r="Q201" s="841" t="s">
        <v>323</v>
      </c>
      <c r="R201" s="841" t="s">
        <v>652</v>
      </c>
      <c r="S201" s="829"/>
      <c r="T201" s="829" t="s">
        <v>5</v>
      </c>
      <c r="U201" s="829" t="s">
        <v>323</v>
      </c>
      <c r="V201" s="829" t="s">
        <v>652</v>
      </c>
      <c r="W201" s="829" t="s">
        <v>652</v>
      </c>
    </row>
    <row r="202" spans="1:23" outlineLevel="1">
      <c r="A202" s="847" t="s">
        <v>115</v>
      </c>
      <c r="B202" s="829" t="s">
        <v>4236</v>
      </c>
      <c r="C202" s="839">
        <v>43377</v>
      </c>
      <c r="D202" s="829" t="s">
        <v>4349</v>
      </c>
      <c r="E202" s="830" t="s">
        <v>4351</v>
      </c>
      <c r="F202" s="831">
        <v>73653</v>
      </c>
      <c r="G202" s="832">
        <v>20.309999999999999</v>
      </c>
      <c r="H202" s="829">
        <v>26.46</v>
      </c>
      <c r="I202" s="829" t="s">
        <v>322</v>
      </c>
      <c r="J202" s="1300">
        <v>26.46</v>
      </c>
      <c r="K202" s="840" t="s">
        <v>756</v>
      </c>
      <c r="L202" s="841" t="s">
        <v>661</v>
      </c>
      <c r="M202" s="841" t="s">
        <v>352</v>
      </c>
      <c r="N202" s="841"/>
      <c r="O202" s="841"/>
      <c r="P202" s="841" t="s">
        <v>5</v>
      </c>
      <c r="Q202" s="841" t="s">
        <v>323</v>
      </c>
      <c r="R202" s="841" t="s">
        <v>652</v>
      </c>
      <c r="S202" s="829"/>
      <c r="T202" s="829" t="s">
        <v>5</v>
      </c>
      <c r="U202" s="829" t="s">
        <v>323</v>
      </c>
      <c r="V202" s="829" t="s">
        <v>652</v>
      </c>
      <c r="W202" s="829" t="s">
        <v>652</v>
      </c>
    </row>
    <row r="203" spans="1:23" outlineLevel="1">
      <c r="A203" s="847" t="s">
        <v>115</v>
      </c>
      <c r="B203" s="829" t="s">
        <v>4237</v>
      </c>
      <c r="C203" s="839">
        <v>43433</v>
      </c>
      <c r="D203" s="829" t="s">
        <v>4334</v>
      </c>
      <c r="E203" s="830" t="s">
        <v>759</v>
      </c>
      <c r="F203" s="831">
        <v>74080</v>
      </c>
      <c r="G203" s="832">
        <v>656.84</v>
      </c>
      <c r="H203" s="829">
        <v>840.29</v>
      </c>
      <c r="I203" s="829" t="s">
        <v>322</v>
      </c>
      <c r="J203" s="1300">
        <v>840.3</v>
      </c>
      <c r="K203" s="840" t="s">
        <v>650</v>
      </c>
      <c r="L203" s="841" t="s">
        <v>661</v>
      </c>
      <c r="M203" s="841" t="s">
        <v>352</v>
      </c>
      <c r="N203" s="841" t="s">
        <v>760</v>
      </c>
      <c r="O203" s="841"/>
      <c r="P203" s="841" t="s">
        <v>5</v>
      </c>
      <c r="Q203" s="841" t="s">
        <v>323</v>
      </c>
      <c r="R203" s="841" t="s">
        <v>652</v>
      </c>
      <c r="S203" s="829"/>
      <c r="T203" s="829" t="s">
        <v>5</v>
      </c>
      <c r="U203" s="829" t="s">
        <v>323</v>
      </c>
      <c r="V203" s="829" t="s">
        <v>652</v>
      </c>
      <c r="W203" s="829" t="s">
        <v>652</v>
      </c>
    </row>
    <row r="204" spans="1:23" outlineLevel="1">
      <c r="A204" s="847" t="s">
        <v>115</v>
      </c>
      <c r="B204" s="829" t="s">
        <v>4237</v>
      </c>
      <c r="C204" s="839">
        <v>43433</v>
      </c>
      <c r="D204" s="829" t="s">
        <v>4334</v>
      </c>
      <c r="E204" s="830" t="s">
        <v>3498</v>
      </c>
      <c r="F204" s="831">
        <v>74080</v>
      </c>
      <c r="G204" s="832">
        <v>653.71</v>
      </c>
      <c r="H204" s="829">
        <v>836.29</v>
      </c>
      <c r="I204" s="829" t="s">
        <v>322</v>
      </c>
      <c r="J204" s="1300">
        <v>836.29</v>
      </c>
      <c r="K204" s="840" t="s">
        <v>650</v>
      </c>
      <c r="L204" s="841" t="s">
        <v>661</v>
      </c>
      <c r="M204" s="841" t="s">
        <v>352</v>
      </c>
      <c r="N204" s="841" t="s">
        <v>758</v>
      </c>
      <c r="O204" s="841"/>
      <c r="P204" s="841" t="s">
        <v>5</v>
      </c>
      <c r="Q204" s="841" t="s">
        <v>323</v>
      </c>
      <c r="R204" s="841" t="s">
        <v>652</v>
      </c>
      <c r="S204" s="829"/>
      <c r="T204" s="829" t="s">
        <v>5</v>
      </c>
      <c r="U204" s="829" t="s">
        <v>323</v>
      </c>
      <c r="V204" s="829" t="s">
        <v>652</v>
      </c>
      <c r="W204" s="829" t="s">
        <v>652</v>
      </c>
    </row>
    <row r="205" spans="1:23" outlineLevel="1">
      <c r="A205" s="847" t="s">
        <v>115</v>
      </c>
      <c r="B205" s="829" t="s">
        <v>4237</v>
      </c>
      <c r="C205" s="839">
        <v>43433</v>
      </c>
      <c r="D205" s="829" t="s">
        <v>4335</v>
      </c>
      <c r="E205" s="830" t="s">
        <v>761</v>
      </c>
      <c r="F205" s="831">
        <v>74080</v>
      </c>
      <c r="G205" s="832">
        <v>38.93</v>
      </c>
      <c r="H205" s="829">
        <v>49.8</v>
      </c>
      <c r="I205" s="829" t="s">
        <v>322</v>
      </c>
      <c r="J205" s="1300">
        <v>49.8</v>
      </c>
      <c r="K205" s="840" t="s">
        <v>656</v>
      </c>
      <c r="L205" s="841" t="s">
        <v>661</v>
      </c>
      <c r="M205" s="841" t="s">
        <v>352</v>
      </c>
      <c r="N205" s="841" t="s">
        <v>760</v>
      </c>
      <c r="O205" s="841"/>
      <c r="P205" s="841" t="s">
        <v>5</v>
      </c>
      <c r="Q205" s="841" t="s">
        <v>323</v>
      </c>
      <c r="R205" s="841" t="s">
        <v>652</v>
      </c>
      <c r="S205" s="829"/>
      <c r="T205" s="829" t="s">
        <v>5</v>
      </c>
      <c r="U205" s="829" t="s">
        <v>323</v>
      </c>
      <c r="V205" s="829" t="s">
        <v>652</v>
      </c>
      <c r="W205" s="829" t="s">
        <v>652</v>
      </c>
    </row>
    <row r="206" spans="1:23" outlineLevel="1">
      <c r="A206" s="847" t="s">
        <v>115</v>
      </c>
      <c r="B206" s="829" t="s">
        <v>4237</v>
      </c>
      <c r="C206" s="839">
        <v>43433</v>
      </c>
      <c r="D206" s="829" t="s">
        <v>4335</v>
      </c>
      <c r="E206" s="830" t="s">
        <v>762</v>
      </c>
      <c r="F206" s="831">
        <v>74080</v>
      </c>
      <c r="G206" s="832">
        <v>38.93</v>
      </c>
      <c r="H206" s="829">
        <v>49.8</v>
      </c>
      <c r="I206" s="829" t="s">
        <v>322</v>
      </c>
      <c r="J206" s="1300">
        <v>49.8</v>
      </c>
      <c r="K206" s="840" t="s">
        <v>656</v>
      </c>
      <c r="L206" s="841" t="s">
        <v>661</v>
      </c>
      <c r="M206" s="841" t="s">
        <v>352</v>
      </c>
      <c r="N206" s="841" t="s">
        <v>758</v>
      </c>
      <c r="O206" s="841"/>
      <c r="P206" s="841" t="s">
        <v>5</v>
      </c>
      <c r="Q206" s="841" t="s">
        <v>323</v>
      </c>
      <c r="R206" s="841" t="s">
        <v>652</v>
      </c>
      <c r="S206" s="829"/>
      <c r="T206" s="829" t="s">
        <v>5</v>
      </c>
      <c r="U206" s="829" t="s">
        <v>323</v>
      </c>
      <c r="V206" s="829" t="s">
        <v>652</v>
      </c>
      <c r="W206" s="829" t="s">
        <v>652</v>
      </c>
    </row>
    <row r="207" spans="1:23" outlineLevel="1">
      <c r="A207" s="847" t="s">
        <v>115</v>
      </c>
      <c r="B207" s="829" t="s">
        <v>4237</v>
      </c>
      <c r="C207" s="839">
        <v>43433</v>
      </c>
      <c r="D207" s="829" t="s">
        <v>4336</v>
      </c>
      <c r="E207" s="830" t="s">
        <v>763</v>
      </c>
      <c r="F207" s="831">
        <v>74080</v>
      </c>
      <c r="G207" s="832">
        <v>13.74</v>
      </c>
      <c r="H207" s="829">
        <v>17.579999999999998</v>
      </c>
      <c r="I207" s="829" t="s">
        <v>322</v>
      </c>
      <c r="J207" s="1300">
        <v>17.579999999999998</v>
      </c>
      <c r="K207" s="840" t="s">
        <v>694</v>
      </c>
      <c r="L207" s="841" t="s">
        <v>661</v>
      </c>
      <c r="M207" s="841" t="s">
        <v>352</v>
      </c>
      <c r="N207" s="841" t="s">
        <v>760</v>
      </c>
      <c r="O207" s="841"/>
      <c r="P207" s="841" t="s">
        <v>5</v>
      </c>
      <c r="Q207" s="841" t="s">
        <v>323</v>
      </c>
      <c r="R207" s="841" t="s">
        <v>652</v>
      </c>
      <c r="S207" s="829"/>
      <c r="T207" s="829" t="s">
        <v>5</v>
      </c>
      <c r="U207" s="829" t="s">
        <v>323</v>
      </c>
      <c r="V207" s="829" t="s">
        <v>652</v>
      </c>
      <c r="W207" s="829" t="s">
        <v>652</v>
      </c>
    </row>
    <row r="208" spans="1:23" outlineLevel="1">
      <c r="A208" s="847" t="s">
        <v>115</v>
      </c>
      <c r="B208" s="829" t="s">
        <v>4237</v>
      </c>
      <c r="C208" s="839">
        <v>43433</v>
      </c>
      <c r="D208" s="829" t="s">
        <v>4336</v>
      </c>
      <c r="E208" s="830" t="s">
        <v>1669</v>
      </c>
      <c r="F208" s="831">
        <v>74080</v>
      </c>
      <c r="G208" s="832">
        <v>13.74</v>
      </c>
      <c r="H208" s="829">
        <v>17.579999999999998</v>
      </c>
      <c r="I208" s="829" t="s">
        <v>322</v>
      </c>
      <c r="J208" s="1300">
        <v>17.579999999999998</v>
      </c>
      <c r="K208" s="840" t="s">
        <v>694</v>
      </c>
      <c r="L208" s="841" t="s">
        <v>661</v>
      </c>
      <c r="M208" s="841" t="s">
        <v>352</v>
      </c>
      <c r="N208" s="841" t="s">
        <v>758</v>
      </c>
      <c r="O208" s="841"/>
      <c r="P208" s="841" t="s">
        <v>5</v>
      </c>
      <c r="Q208" s="841" t="s">
        <v>323</v>
      </c>
      <c r="R208" s="841" t="s">
        <v>652</v>
      </c>
      <c r="S208" s="829"/>
      <c r="T208" s="829" t="s">
        <v>5</v>
      </c>
      <c r="U208" s="829" t="s">
        <v>323</v>
      </c>
      <c r="V208" s="829" t="s">
        <v>652</v>
      </c>
      <c r="W208" s="829" t="s">
        <v>652</v>
      </c>
    </row>
    <row r="209" spans="1:23" outlineLevel="1">
      <c r="A209" s="847" t="s">
        <v>115</v>
      </c>
      <c r="B209" s="829" t="s">
        <v>4237</v>
      </c>
      <c r="C209" s="839">
        <v>43433</v>
      </c>
      <c r="D209" s="829" t="s">
        <v>4246</v>
      </c>
      <c r="E209" s="830" t="s">
        <v>4356</v>
      </c>
      <c r="F209" s="831">
        <v>74080</v>
      </c>
      <c r="G209" s="832">
        <v>0.91</v>
      </c>
      <c r="H209" s="829">
        <v>1.17</v>
      </c>
      <c r="I209" s="829" t="s">
        <v>322</v>
      </c>
      <c r="J209" s="1300">
        <v>1.1599999999999999</v>
      </c>
      <c r="K209" s="840" t="s">
        <v>694</v>
      </c>
      <c r="L209" s="841" t="s">
        <v>661</v>
      </c>
      <c r="M209" s="841" t="s">
        <v>352</v>
      </c>
      <c r="N209" s="841" t="s">
        <v>758</v>
      </c>
      <c r="O209" s="841"/>
      <c r="P209" s="841" t="s">
        <v>5</v>
      </c>
      <c r="Q209" s="841" t="s">
        <v>323</v>
      </c>
      <c r="R209" s="841" t="s">
        <v>652</v>
      </c>
      <c r="S209" s="829"/>
      <c r="T209" s="829" t="s">
        <v>5</v>
      </c>
      <c r="U209" s="829" t="s">
        <v>323</v>
      </c>
      <c r="V209" s="829" t="s">
        <v>652</v>
      </c>
      <c r="W209" s="829" t="s">
        <v>652</v>
      </c>
    </row>
    <row r="210" spans="1:23" outlineLevel="1">
      <c r="A210" s="847" t="s">
        <v>115</v>
      </c>
      <c r="B210" s="829" t="s">
        <v>4237</v>
      </c>
      <c r="C210" s="839">
        <v>43433</v>
      </c>
      <c r="D210" s="829" t="s">
        <v>4246</v>
      </c>
      <c r="E210" s="830" t="s">
        <v>771</v>
      </c>
      <c r="F210" s="831">
        <v>74080</v>
      </c>
      <c r="G210" s="832">
        <v>0.92</v>
      </c>
      <c r="H210" s="829">
        <v>1.18</v>
      </c>
      <c r="I210" s="829" t="s">
        <v>322</v>
      </c>
      <c r="J210" s="1300">
        <v>1.18</v>
      </c>
      <c r="K210" s="840" t="s">
        <v>694</v>
      </c>
      <c r="L210" s="841" t="s">
        <v>661</v>
      </c>
      <c r="M210" s="841" t="s">
        <v>352</v>
      </c>
      <c r="N210" s="841" t="s">
        <v>760</v>
      </c>
      <c r="O210" s="841"/>
      <c r="P210" s="841" t="s">
        <v>5</v>
      </c>
      <c r="Q210" s="841" t="s">
        <v>323</v>
      </c>
      <c r="R210" s="841" t="s">
        <v>652</v>
      </c>
      <c r="S210" s="829"/>
      <c r="T210" s="829" t="s">
        <v>5</v>
      </c>
      <c r="U210" s="829" t="s">
        <v>323</v>
      </c>
      <c r="V210" s="829" t="s">
        <v>652</v>
      </c>
      <c r="W210" s="829" t="s">
        <v>652</v>
      </c>
    </row>
    <row r="211" spans="1:23" hidden="1">
      <c r="A211" s="842" t="s">
        <v>647</v>
      </c>
      <c r="B211" s="842"/>
      <c r="C211" s="842"/>
      <c r="D211" s="842"/>
      <c r="E211" s="843"/>
      <c r="F211" s="844"/>
      <c r="G211" s="845">
        <f>SUM(G188:G210)</f>
        <v>3114.2199999999993</v>
      </c>
      <c r="H211" s="846">
        <f>SUM(H188:H210)</f>
        <v>4024.09</v>
      </c>
      <c r="I211" s="842"/>
      <c r="J211" s="846">
        <f>SUM(J188:J210)</f>
        <v>4024.1</v>
      </c>
      <c r="K211" s="842"/>
      <c r="L211" s="842"/>
      <c r="M211" s="842"/>
      <c r="N211" s="842"/>
      <c r="O211" s="842"/>
      <c r="P211" s="842"/>
      <c r="Q211" s="842"/>
      <c r="R211" s="842"/>
      <c r="S211" s="829"/>
      <c r="T211" s="829"/>
      <c r="U211" s="829"/>
      <c r="V211" s="829"/>
      <c r="W211" s="829"/>
    </row>
    <row r="212" spans="1:23" outlineLevel="1">
      <c r="A212" s="847" t="s">
        <v>274</v>
      </c>
      <c r="B212" s="829" t="s">
        <v>4236</v>
      </c>
      <c r="C212" s="839">
        <v>43403</v>
      </c>
      <c r="D212" s="829" t="s">
        <v>4330</v>
      </c>
      <c r="E212" s="830" t="s">
        <v>774</v>
      </c>
      <c r="F212" s="831">
        <v>73653</v>
      </c>
      <c r="G212" s="832">
        <v>342.77</v>
      </c>
      <c r="H212" s="829">
        <v>446.6</v>
      </c>
      <c r="I212" s="829" t="s">
        <v>322</v>
      </c>
      <c r="J212" s="1300">
        <v>446.6</v>
      </c>
      <c r="K212" s="840" t="s">
        <v>650</v>
      </c>
      <c r="L212" s="841" t="s">
        <v>661</v>
      </c>
      <c r="M212" s="841" t="s">
        <v>352</v>
      </c>
      <c r="N212" s="841" t="s">
        <v>775</v>
      </c>
      <c r="O212" s="841"/>
      <c r="P212" s="841" t="s">
        <v>5</v>
      </c>
      <c r="Q212" s="841" t="s">
        <v>323</v>
      </c>
      <c r="R212" s="841" t="s">
        <v>652</v>
      </c>
      <c r="S212" s="829"/>
      <c r="T212" s="829" t="s">
        <v>5</v>
      </c>
      <c r="U212" s="829" t="s">
        <v>323</v>
      </c>
      <c r="V212" s="829" t="s">
        <v>652</v>
      </c>
      <c r="W212" s="829" t="s">
        <v>652</v>
      </c>
    </row>
    <row r="213" spans="1:23" outlineLevel="1">
      <c r="A213" s="847" t="s">
        <v>274</v>
      </c>
      <c r="B213" s="829" t="s">
        <v>4236</v>
      </c>
      <c r="C213" s="839">
        <v>43403</v>
      </c>
      <c r="D213" s="829" t="s">
        <v>4331</v>
      </c>
      <c r="E213" s="830" t="s">
        <v>776</v>
      </c>
      <c r="F213" s="831">
        <v>73653</v>
      </c>
      <c r="G213" s="832">
        <v>19.03</v>
      </c>
      <c r="H213" s="829">
        <v>24.79</v>
      </c>
      <c r="I213" s="829" t="s">
        <v>322</v>
      </c>
      <c r="J213" s="1300">
        <v>24.79</v>
      </c>
      <c r="K213" s="840" t="s">
        <v>656</v>
      </c>
      <c r="L213" s="841" t="s">
        <v>661</v>
      </c>
      <c r="M213" s="841" t="s">
        <v>352</v>
      </c>
      <c r="N213" s="841" t="s">
        <v>775</v>
      </c>
      <c r="O213" s="841"/>
      <c r="P213" s="841" t="s">
        <v>5</v>
      </c>
      <c r="Q213" s="841" t="s">
        <v>323</v>
      </c>
      <c r="R213" s="841" t="s">
        <v>652</v>
      </c>
      <c r="S213" s="829"/>
      <c r="T213" s="829" t="s">
        <v>5</v>
      </c>
      <c r="U213" s="829" t="s">
        <v>323</v>
      </c>
      <c r="V213" s="829" t="s">
        <v>652</v>
      </c>
      <c r="W213" s="829" t="s">
        <v>652</v>
      </c>
    </row>
    <row r="214" spans="1:23" outlineLevel="1">
      <c r="A214" s="847" t="s">
        <v>274</v>
      </c>
      <c r="B214" s="829" t="s">
        <v>4236</v>
      </c>
      <c r="C214" s="839">
        <v>43403</v>
      </c>
      <c r="D214" s="829" t="s">
        <v>4332</v>
      </c>
      <c r="E214" s="830" t="s">
        <v>778</v>
      </c>
      <c r="F214" s="831">
        <v>73653</v>
      </c>
      <c r="G214" s="832">
        <v>6.72</v>
      </c>
      <c r="H214" s="829">
        <v>8.75</v>
      </c>
      <c r="I214" s="829" t="s">
        <v>322</v>
      </c>
      <c r="J214" s="1300">
        <v>8.76</v>
      </c>
      <c r="K214" s="840" t="s">
        <v>694</v>
      </c>
      <c r="L214" s="841" t="s">
        <v>661</v>
      </c>
      <c r="M214" s="841" t="s">
        <v>352</v>
      </c>
      <c r="N214" s="841" t="s">
        <v>775</v>
      </c>
      <c r="O214" s="841"/>
      <c r="P214" s="841" t="s">
        <v>5</v>
      </c>
      <c r="Q214" s="841" t="s">
        <v>323</v>
      </c>
      <c r="R214" s="841" t="s">
        <v>652</v>
      </c>
      <c r="S214" s="829"/>
      <c r="T214" s="829" t="s">
        <v>5</v>
      </c>
      <c r="U214" s="829" t="s">
        <v>323</v>
      </c>
      <c r="V214" s="829" t="s">
        <v>652</v>
      </c>
      <c r="W214" s="829" t="s">
        <v>652</v>
      </c>
    </row>
    <row r="215" spans="1:23" outlineLevel="1">
      <c r="A215" s="847" t="s">
        <v>274</v>
      </c>
      <c r="B215" s="829" t="s">
        <v>4236</v>
      </c>
      <c r="C215" s="839">
        <v>43403</v>
      </c>
      <c r="D215" s="829" t="s">
        <v>4333</v>
      </c>
      <c r="E215" s="830" t="s">
        <v>781</v>
      </c>
      <c r="F215" s="831">
        <v>73653</v>
      </c>
      <c r="G215" s="832">
        <v>0.45</v>
      </c>
      <c r="H215" s="829">
        <v>0.57999999999999996</v>
      </c>
      <c r="I215" s="829" t="s">
        <v>322</v>
      </c>
      <c r="J215" s="1300">
        <v>0.59</v>
      </c>
      <c r="K215" s="840" t="s">
        <v>694</v>
      </c>
      <c r="L215" s="841" t="s">
        <v>661</v>
      </c>
      <c r="M215" s="841" t="s">
        <v>352</v>
      </c>
      <c r="N215" s="841" t="s">
        <v>775</v>
      </c>
      <c r="O215" s="841"/>
      <c r="P215" s="841" t="s">
        <v>5</v>
      </c>
      <c r="Q215" s="841" t="s">
        <v>323</v>
      </c>
      <c r="R215" s="841" t="s">
        <v>652</v>
      </c>
      <c r="S215" s="829"/>
      <c r="T215" s="829" t="s">
        <v>5</v>
      </c>
      <c r="U215" s="829" t="s">
        <v>323</v>
      </c>
      <c r="V215" s="829" t="s">
        <v>652</v>
      </c>
      <c r="W215" s="829" t="s">
        <v>652</v>
      </c>
    </row>
    <row r="216" spans="1:23" outlineLevel="1">
      <c r="A216" s="847" t="s">
        <v>274</v>
      </c>
      <c r="B216" s="829" t="s">
        <v>4237</v>
      </c>
      <c r="C216" s="839">
        <v>43433</v>
      </c>
      <c r="D216" s="829" t="s">
        <v>4334</v>
      </c>
      <c r="E216" s="830" t="s">
        <v>774</v>
      </c>
      <c r="F216" s="831">
        <v>74080</v>
      </c>
      <c r="G216" s="832">
        <v>279.27999999999997</v>
      </c>
      <c r="H216" s="829">
        <v>357.28</v>
      </c>
      <c r="I216" s="829" t="s">
        <v>322</v>
      </c>
      <c r="J216" s="1300">
        <v>357.28</v>
      </c>
      <c r="K216" s="840" t="s">
        <v>650</v>
      </c>
      <c r="L216" s="841" t="s">
        <v>661</v>
      </c>
      <c r="M216" s="841" t="s">
        <v>352</v>
      </c>
      <c r="N216" s="841" t="s">
        <v>775</v>
      </c>
      <c r="O216" s="841"/>
      <c r="P216" s="841" t="s">
        <v>5</v>
      </c>
      <c r="Q216" s="841" t="s">
        <v>323</v>
      </c>
      <c r="R216" s="841" t="s">
        <v>652</v>
      </c>
      <c r="S216" s="829"/>
      <c r="T216" s="829" t="s">
        <v>5</v>
      </c>
      <c r="U216" s="829" t="s">
        <v>323</v>
      </c>
      <c r="V216" s="829" t="s">
        <v>652</v>
      </c>
      <c r="W216" s="829" t="s">
        <v>652</v>
      </c>
    </row>
    <row r="217" spans="1:23" outlineLevel="1">
      <c r="A217" s="847" t="s">
        <v>274</v>
      </c>
      <c r="B217" s="829" t="s">
        <v>4237</v>
      </c>
      <c r="C217" s="839">
        <v>43433</v>
      </c>
      <c r="D217" s="829" t="s">
        <v>4335</v>
      </c>
      <c r="E217" s="830" t="s">
        <v>776</v>
      </c>
      <c r="F217" s="831">
        <v>74080</v>
      </c>
      <c r="G217" s="832">
        <v>15.5</v>
      </c>
      <c r="H217" s="829">
        <v>19.829999999999998</v>
      </c>
      <c r="I217" s="829" t="s">
        <v>322</v>
      </c>
      <c r="J217" s="1300">
        <v>19.829999999999998</v>
      </c>
      <c r="K217" s="840" t="s">
        <v>656</v>
      </c>
      <c r="L217" s="841" t="s">
        <v>661</v>
      </c>
      <c r="M217" s="841" t="s">
        <v>352</v>
      </c>
      <c r="N217" s="841" t="s">
        <v>775</v>
      </c>
      <c r="O217" s="841"/>
      <c r="P217" s="841" t="s">
        <v>5</v>
      </c>
      <c r="Q217" s="841" t="s">
        <v>323</v>
      </c>
      <c r="R217" s="841" t="s">
        <v>652</v>
      </c>
      <c r="S217" s="829"/>
      <c r="T217" s="829" t="s">
        <v>5</v>
      </c>
      <c r="U217" s="829" t="s">
        <v>323</v>
      </c>
      <c r="V217" s="829" t="s">
        <v>652</v>
      </c>
      <c r="W217" s="829" t="s">
        <v>652</v>
      </c>
    </row>
    <row r="218" spans="1:23" outlineLevel="1">
      <c r="A218" s="847" t="s">
        <v>274</v>
      </c>
      <c r="B218" s="829" t="s">
        <v>4237</v>
      </c>
      <c r="C218" s="839">
        <v>43433</v>
      </c>
      <c r="D218" s="829" t="s">
        <v>4336</v>
      </c>
      <c r="E218" s="830" t="s">
        <v>778</v>
      </c>
      <c r="F218" s="831">
        <v>74080</v>
      </c>
      <c r="G218" s="832">
        <v>5.47</v>
      </c>
      <c r="H218" s="829">
        <v>7</v>
      </c>
      <c r="I218" s="829" t="s">
        <v>322</v>
      </c>
      <c r="J218" s="1300">
        <v>7</v>
      </c>
      <c r="K218" s="840" t="s">
        <v>694</v>
      </c>
      <c r="L218" s="841" t="s">
        <v>661</v>
      </c>
      <c r="M218" s="841" t="s">
        <v>352</v>
      </c>
      <c r="N218" s="841" t="s">
        <v>775</v>
      </c>
      <c r="O218" s="841"/>
      <c r="P218" s="841" t="s">
        <v>5</v>
      </c>
      <c r="Q218" s="841" t="s">
        <v>323</v>
      </c>
      <c r="R218" s="841" t="s">
        <v>652</v>
      </c>
      <c r="S218" s="829"/>
      <c r="T218" s="829" t="s">
        <v>5</v>
      </c>
      <c r="U218" s="829" t="s">
        <v>323</v>
      </c>
      <c r="V218" s="829" t="s">
        <v>652</v>
      </c>
      <c r="W218" s="829" t="s">
        <v>652</v>
      </c>
    </row>
    <row r="219" spans="1:23" outlineLevel="1">
      <c r="A219" s="847" t="s">
        <v>274</v>
      </c>
      <c r="B219" s="829" t="s">
        <v>4237</v>
      </c>
      <c r="C219" s="839">
        <v>43433</v>
      </c>
      <c r="D219" s="829" t="s">
        <v>4246</v>
      </c>
      <c r="E219" s="830" t="s">
        <v>781</v>
      </c>
      <c r="F219" s="831">
        <v>74080</v>
      </c>
      <c r="G219" s="832">
        <v>0.42</v>
      </c>
      <c r="H219" s="829">
        <v>0.54</v>
      </c>
      <c r="I219" s="829" t="s">
        <v>322</v>
      </c>
      <c r="J219" s="1300">
        <v>0.54</v>
      </c>
      <c r="K219" s="840" t="s">
        <v>694</v>
      </c>
      <c r="L219" s="841" t="s">
        <v>661</v>
      </c>
      <c r="M219" s="841" t="s">
        <v>352</v>
      </c>
      <c r="N219" s="841" t="s">
        <v>775</v>
      </c>
      <c r="O219" s="841"/>
      <c r="P219" s="841" t="s">
        <v>5</v>
      </c>
      <c r="Q219" s="841" t="s">
        <v>323</v>
      </c>
      <c r="R219" s="841" t="s">
        <v>652</v>
      </c>
      <c r="S219" s="829"/>
      <c r="T219" s="829" t="s">
        <v>5</v>
      </c>
      <c r="U219" s="829" t="s">
        <v>323</v>
      </c>
      <c r="V219" s="829" t="s">
        <v>652</v>
      </c>
      <c r="W219" s="829" t="s">
        <v>652</v>
      </c>
    </row>
    <row r="220" spans="1:23" outlineLevel="1">
      <c r="A220" s="847" t="s">
        <v>274</v>
      </c>
      <c r="B220" s="829" t="s">
        <v>4237</v>
      </c>
      <c r="C220" s="839">
        <v>43418</v>
      </c>
      <c r="D220" s="829" t="s">
        <v>4246</v>
      </c>
      <c r="E220" s="830" t="s">
        <v>4357</v>
      </c>
      <c r="F220" s="831">
        <v>74080</v>
      </c>
      <c r="G220" s="832">
        <v>39.08</v>
      </c>
      <c r="H220" s="829">
        <v>50</v>
      </c>
      <c r="I220" s="829" t="s">
        <v>322</v>
      </c>
      <c r="J220" s="1300">
        <v>50</v>
      </c>
      <c r="K220" s="840" t="s">
        <v>756</v>
      </c>
      <c r="L220" s="841" t="s">
        <v>661</v>
      </c>
      <c r="M220" s="841" t="s">
        <v>352</v>
      </c>
      <c r="N220" s="841"/>
      <c r="O220" s="841"/>
      <c r="P220" s="841" t="s">
        <v>5</v>
      </c>
      <c r="Q220" s="841" t="s">
        <v>323</v>
      </c>
      <c r="R220" s="841" t="s">
        <v>652</v>
      </c>
      <c r="S220" s="829"/>
      <c r="T220" s="829" t="s">
        <v>5</v>
      </c>
      <c r="U220" s="829" t="s">
        <v>323</v>
      </c>
      <c r="V220" s="829" t="s">
        <v>652</v>
      </c>
      <c r="W220" s="829" t="s">
        <v>652</v>
      </c>
    </row>
    <row r="221" spans="1:23" hidden="1">
      <c r="A221" s="842" t="s">
        <v>647</v>
      </c>
      <c r="B221" s="842"/>
      <c r="C221" s="842"/>
      <c r="D221" s="842"/>
      <c r="E221" s="843"/>
      <c r="F221" s="844"/>
      <c r="G221" s="845">
        <f>SUM(G212:G220)</f>
        <v>708.72</v>
      </c>
      <c r="H221" s="846">
        <f>SUM(H212:H220)</f>
        <v>915.37</v>
      </c>
      <c r="I221" s="842"/>
      <c r="J221" s="846">
        <f>SUM(J212:J220)</f>
        <v>915.39</v>
      </c>
      <c r="K221" s="842"/>
      <c r="L221" s="842"/>
      <c r="M221" s="842"/>
      <c r="N221" s="842"/>
      <c r="O221" s="842"/>
      <c r="P221" s="842"/>
      <c r="Q221" s="842"/>
      <c r="R221" s="842"/>
      <c r="S221" s="829"/>
      <c r="T221" s="829"/>
      <c r="U221" s="829"/>
      <c r="V221" s="829"/>
      <c r="W221" s="829"/>
    </row>
    <row r="222" spans="1:23" outlineLevel="1">
      <c r="A222" s="847" t="s">
        <v>275</v>
      </c>
      <c r="B222" s="829" t="s">
        <v>4237</v>
      </c>
      <c r="C222" s="839">
        <v>43433</v>
      </c>
      <c r="D222" s="829" t="s">
        <v>4334</v>
      </c>
      <c r="E222" s="830" t="s">
        <v>782</v>
      </c>
      <c r="F222" s="831">
        <v>74080</v>
      </c>
      <c r="G222" s="832">
        <v>722.39</v>
      </c>
      <c r="H222" s="829">
        <v>924.15</v>
      </c>
      <c r="I222" s="829" t="s">
        <v>322</v>
      </c>
      <c r="J222" s="1300">
        <v>924.15</v>
      </c>
      <c r="K222" s="840" t="s">
        <v>650</v>
      </c>
      <c r="L222" s="841" t="s">
        <v>661</v>
      </c>
      <c r="M222" s="841" t="s">
        <v>352</v>
      </c>
      <c r="N222" s="841" t="s">
        <v>783</v>
      </c>
      <c r="O222" s="841"/>
      <c r="P222" s="841" t="s">
        <v>5</v>
      </c>
      <c r="Q222" s="841" t="s">
        <v>323</v>
      </c>
      <c r="R222" s="841" t="s">
        <v>652</v>
      </c>
      <c r="S222" s="829"/>
      <c r="T222" s="829" t="s">
        <v>5</v>
      </c>
      <c r="U222" s="829" t="s">
        <v>323</v>
      </c>
      <c r="V222" s="829" t="s">
        <v>652</v>
      </c>
      <c r="W222" s="829" t="s">
        <v>652</v>
      </c>
    </row>
    <row r="223" spans="1:23" outlineLevel="1">
      <c r="A223" s="847" t="s">
        <v>275</v>
      </c>
      <c r="B223" s="829" t="s">
        <v>4237</v>
      </c>
      <c r="C223" s="839">
        <v>43433</v>
      </c>
      <c r="D223" s="829" t="s">
        <v>4335</v>
      </c>
      <c r="E223" s="830" t="s">
        <v>784</v>
      </c>
      <c r="F223" s="831">
        <v>74080</v>
      </c>
      <c r="G223" s="832">
        <v>47.29</v>
      </c>
      <c r="H223" s="829">
        <v>60.5</v>
      </c>
      <c r="I223" s="829" t="s">
        <v>322</v>
      </c>
      <c r="J223" s="1300">
        <v>60.5</v>
      </c>
      <c r="K223" s="840" t="s">
        <v>656</v>
      </c>
      <c r="L223" s="841" t="s">
        <v>661</v>
      </c>
      <c r="M223" s="841" t="s">
        <v>352</v>
      </c>
      <c r="N223" s="841" t="s">
        <v>783</v>
      </c>
      <c r="O223" s="841"/>
      <c r="P223" s="841" t="s">
        <v>5</v>
      </c>
      <c r="Q223" s="841" t="s">
        <v>323</v>
      </c>
      <c r="R223" s="841" t="s">
        <v>652</v>
      </c>
      <c r="S223" s="829"/>
      <c r="T223" s="829" t="s">
        <v>5</v>
      </c>
      <c r="U223" s="829" t="s">
        <v>323</v>
      </c>
      <c r="V223" s="829" t="s">
        <v>652</v>
      </c>
      <c r="W223" s="829" t="s">
        <v>652</v>
      </c>
    </row>
    <row r="224" spans="1:23" outlineLevel="1">
      <c r="A224" s="847" t="s">
        <v>275</v>
      </c>
      <c r="B224" s="829" t="s">
        <v>4237</v>
      </c>
      <c r="C224" s="839">
        <v>43433</v>
      </c>
      <c r="D224" s="829" t="s">
        <v>4336</v>
      </c>
      <c r="E224" s="830" t="s">
        <v>785</v>
      </c>
      <c r="F224" s="831">
        <v>74080</v>
      </c>
      <c r="G224" s="832">
        <v>16.690000000000001</v>
      </c>
      <c r="H224" s="829">
        <v>21.35</v>
      </c>
      <c r="I224" s="829" t="s">
        <v>322</v>
      </c>
      <c r="J224" s="1300">
        <v>21.35</v>
      </c>
      <c r="K224" s="840" t="s">
        <v>694</v>
      </c>
      <c r="L224" s="841" t="s">
        <v>661</v>
      </c>
      <c r="M224" s="841" t="s">
        <v>352</v>
      </c>
      <c r="N224" s="841" t="s">
        <v>783</v>
      </c>
      <c r="O224" s="841"/>
      <c r="P224" s="841" t="s">
        <v>5</v>
      </c>
      <c r="Q224" s="841" t="s">
        <v>323</v>
      </c>
      <c r="R224" s="841" t="s">
        <v>652</v>
      </c>
      <c r="S224" s="829"/>
      <c r="T224" s="829" t="s">
        <v>5</v>
      </c>
      <c r="U224" s="829" t="s">
        <v>323</v>
      </c>
      <c r="V224" s="829" t="s">
        <v>652</v>
      </c>
      <c r="W224" s="829" t="s">
        <v>652</v>
      </c>
    </row>
    <row r="225" spans="1:23" hidden="1">
      <c r="A225" s="842" t="s">
        <v>647</v>
      </c>
      <c r="B225" s="842"/>
      <c r="C225" s="842"/>
      <c r="D225" s="842"/>
      <c r="E225" s="843"/>
      <c r="F225" s="844"/>
      <c r="G225" s="845">
        <f>SUM(G222:G224)</f>
        <v>786.37</v>
      </c>
      <c r="H225" s="846">
        <f>SUM(H222:H224)</f>
        <v>1006</v>
      </c>
      <c r="I225" s="842"/>
      <c r="J225" s="846">
        <f>SUM(J222:J224)</f>
        <v>1006</v>
      </c>
      <c r="K225" s="842"/>
      <c r="L225" s="842"/>
      <c r="M225" s="842"/>
      <c r="N225" s="842"/>
      <c r="O225" s="842"/>
      <c r="P225" s="842"/>
      <c r="Q225" s="842"/>
      <c r="R225" s="842"/>
      <c r="S225" s="829"/>
      <c r="T225" s="829"/>
      <c r="U225" s="829"/>
      <c r="V225" s="829"/>
      <c r="W225" s="829"/>
    </row>
    <row r="226" spans="1:23" outlineLevel="1">
      <c r="A226" s="847" t="s">
        <v>276</v>
      </c>
      <c r="B226" s="829" t="s">
        <v>4236</v>
      </c>
      <c r="C226" s="839">
        <v>43403</v>
      </c>
      <c r="D226" s="829" t="s">
        <v>4330</v>
      </c>
      <c r="E226" s="830" t="s">
        <v>790</v>
      </c>
      <c r="F226" s="831">
        <v>73653</v>
      </c>
      <c r="G226" s="832">
        <v>420.92</v>
      </c>
      <c r="H226" s="829">
        <v>548.41999999999996</v>
      </c>
      <c r="I226" s="829" t="s">
        <v>322</v>
      </c>
      <c r="J226" s="1300">
        <v>548.41999999999996</v>
      </c>
      <c r="K226" s="840" t="s">
        <v>650</v>
      </c>
      <c r="L226" s="841" t="s">
        <v>661</v>
      </c>
      <c r="M226" s="841" t="s">
        <v>352</v>
      </c>
      <c r="N226" s="841" t="s">
        <v>791</v>
      </c>
      <c r="O226" s="841"/>
      <c r="P226" s="841" t="s">
        <v>5</v>
      </c>
      <c r="Q226" s="841" t="s">
        <v>323</v>
      </c>
      <c r="R226" s="841" t="s">
        <v>652</v>
      </c>
      <c r="S226" s="829"/>
      <c r="T226" s="829" t="s">
        <v>5</v>
      </c>
      <c r="U226" s="829" t="s">
        <v>323</v>
      </c>
      <c r="V226" s="829" t="s">
        <v>652</v>
      </c>
      <c r="W226" s="829" t="s">
        <v>652</v>
      </c>
    </row>
    <row r="227" spans="1:23" outlineLevel="1">
      <c r="A227" s="847" t="s">
        <v>276</v>
      </c>
      <c r="B227" s="829" t="s">
        <v>4236</v>
      </c>
      <c r="C227" s="839">
        <v>43403</v>
      </c>
      <c r="D227" s="829" t="s">
        <v>4331</v>
      </c>
      <c r="E227" s="830" t="s">
        <v>792</v>
      </c>
      <c r="F227" s="831">
        <v>73653</v>
      </c>
      <c r="G227" s="832">
        <v>20.52</v>
      </c>
      <c r="H227" s="829">
        <v>26.74</v>
      </c>
      <c r="I227" s="829" t="s">
        <v>322</v>
      </c>
      <c r="J227" s="1300">
        <v>26.74</v>
      </c>
      <c r="K227" s="840" t="s">
        <v>656</v>
      </c>
      <c r="L227" s="841" t="s">
        <v>661</v>
      </c>
      <c r="M227" s="841" t="s">
        <v>352</v>
      </c>
      <c r="N227" s="841" t="s">
        <v>791</v>
      </c>
      <c r="O227" s="841"/>
      <c r="P227" s="841" t="s">
        <v>5</v>
      </c>
      <c r="Q227" s="841" t="s">
        <v>323</v>
      </c>
      <c r="R227" s="841" t="s">
        <v>652</v>
      </c>
      <c r="S227" s="829"/>
      <c r="T227" s="829" t="s">
        <v>5</v>
      </c>
      <c r="U227" s="829" t="s">
        <v>323</v>
      </c>
      <c r="V227" s="829" t="s">
        <v>652</v>
      </c>
      <c r="W227" s="829" t="s">
        <v>652</v>
      </c>
    </row>
    <row r="228" spans="1:23" outlineLevel="1">
      <c r="A228" s="847" t="s">
        <v>276</v>
      </c>
      <c r="B228" s="829" t="s">
        <v>4236</v>
      </c>
      <c r="C228" s="839">
        <v>43403</v>
      </c>
      <c r="D228" s="829" t="s">
        <v>4333</v>
      </c>
      <c r="E228" s="830" t="s">
        <v>797</v>
      </c>
      <c r="F228" s="831">
        <v>73653</v>
      </c>
      <c r="G228" s="832">
        <v>0.91</v>
      </c>
      <c r="H228" s="829">
        <v>1.19</v>
      </c>
      <c r="I228" s="829" t="s">
        <v>322</v>
      </c>
      <c r="J228" s="1300">
        <v>1.19</v>
      </c>
      <c r="K228" s="840" t="s">
        <v>694</v>
      </c>
      <c r="L228" s="841" t="s">
        <v>661</v>
      </c>
      <c r="M228" s="841" t="s">
        <v>352</v>
      </c>
      <c r="N228" s="841" t="s">
        <v>791</v>
      </c>
      <c r="O228" s="841"/>
      <c r="P228" s="841" t="s">
        <v>5</v>
      </c>
      <c r="Q228" s="841" t="s">
        <v>323</v>
      </c>
      <c r="R228" s="841" t="s">
        <v>652</v>
      </c>
      <c r="S228" s="829"/>
      <c r="T228" s="829" t="s">
        <v>5</v>
      </c>
      <c r="U228" s="829" t="s">
        <v>323</v>
      </c>
      <c r="V228" s="829" t="s">
        <v>652</v>
      </c>
      <c r="W228" s="829" t="s">
        <v>652</v>
      </c>
    </row>
    <row r="229" spans="1:23" outlineLevel="1">
      <c r="A229" s="847" t="s">
        <v>276</v>
      </c>
      <c r="B229" s="829" t="s">
        <v>4236</v>
      </c>
      <c r="C229" s="839">
        <v>43403</v>
      </c>
      <c r="D229" s="829" t="s">
        <v>4332</v>
      </c>
      <c r="E229" s="830" t="s">
        <v>794</v>
      </c>
      <c r="F229" s="831">
        <v>73653</v>
      </c>
      <c r="G229" s="832">
        <v>7.25</v>
      </c>
      <c r="H229" s="829">
        <v>9.44</v>
      </c>
      <c r="I229" s="829" t="s">
        <v>322</v>
      </c>
      <c r="J229" s="1300">
        <v>9.4499999999999993</v>
      </c>
      <c r="K229" s="840" t="s">
        <v>694</v>
      </c>
      <c r="L229" s="841" t="s">
        <v>661</v>
      </c>
      <c r="M229" s="841" t="s">
        <v>352</v>
      </c>
      <c r="N229" s="841" t="s">
        <v>791</v>
      </c>
      <c r="O229" s="841"/>
      <c r="P229" s="841" t="s">
        <v>5</v>
      </c>
      <c r="Q229" s="841" t="s">
        <v>323</v>
      </c>
      <c r="R229" s="841" t="s">
        <v>652</v>
      </c>
      <c r="S229" s="829"/>
      <c r="T229" s="829" t="s">
        <v>5</v>
      </c>
      <c r="U229" s="829" t="s">
        <v>323</v>
      </c>
      <c r="V229" s="829" t="s">
        <v>652</v>
      </c>
      <c r="W229" s="829" t="s">
        <v>652</v>
      </c>
    </row>
    <row r="230" spans="1:23" outlineLevel="1">
      <c r="A230" s="847" t="s">
        <v>276</v>
      </c>
      <c r="B230" s="829" t="s">
        <v>4237</v>
      </c>
      <c r="C230" s="839">
        <v>43433</v>
      </c>
      <c r="D230" s="829" t="s">
        <v>4334</v>
      </c>
      <c r="E230" s="830" t="s">
        <v>790</v>
      </c>
      <c r="F230" s="831">
        <v>74080</v>
      </c>
      <c r="G230" s="832">
        <v>406.8</v>
      </c>
      <c r="H230" s="829">
        <v>520.41999999999996</v>
      </c>
      <c r="I230" s="829" t="s">
        <v>322</v>
      </c>
      <c r="J230" s="1300">
        <v>520.41999999999996</v>
      </c>
      <c r="K230" s="840" t="s">
        <v>650</v>
      </c>
      <c r="L230" s="841" t="s">
        <v>661</v>
      </c>
      <c r="M230" s="841" t="s">
        <v>352</v>
      </c>
      <c r="N230" s="841" t="s">
        <v>791</v>
      </c>
      <c r="O230" s="841"/>
      <c r="P230" s="841" t="s">
        <v>5</v>
      </c>
      <c r="Q230" s="841" t="s">
        <v>323</v>
      </c>
      <c r="R230" s="841" t="s">
        <v>652</v>
      </c>
      <c r="S230" s="829"/>
      <c r="T230" s="829" t="s">
        <v>5</v>
      </c>
      <c r="U230" s="829" t="s">
        <v>323</v>
      </c>
      <c r="V230" s="829" t="s">
        <v>652</v>
      </c>
      <c r="W230" s="829" t="s">
        <v>652</v>
      </c>
    </row>
    <row r="231" spans="1:23" outlineLevel="1">
      <c r="A231" s="847" t="s">
        <v>276</v>
      </c>
      <c r="B231" s="829" t="s">
        <v>4237</v>
      </c>
      <c r="C231" s="839">
        <v>43433</v>
      </c>
      <c r="D231" s="829" t="s">
        <v>4335</v>
      </c>
      <c r="E231" s="830" t="s">
        <v>792</v>
      </c>
      <c r="F231" s="831">
        <v>74080</v>
      </c>
      <c r="G231" s="832">
        <v>20.9</v>
      </c>
      <c r="H231" s="829">
        <v>26.74</v>
      </c>
      <c r="I231" s="829" t="s">
        <v>322</v>
      </c>
      <c r="J231" s="1300">
        <v>26.74</v>
      </c>
      <c r="K231" s="840" t="s">
        <v>656</v>
      </c>
      <c r="L231" s="841" t="s">
        <v>661</v>
      </c>
      <c r="M231" s="841" t="s">
        <v>352</v>
      </c>
      <c r="N231" s="841" t="s">
        <v>791</v>
      </c>
      <c r="O231" s="841"/>
      <c r="P231" s="841" t="s">
        <v>5</v>
      </c>
      <c r="Q231" s="841" t="s">
        <v>323</v>
      </c>
      <c r="R231" s="841" t="s">
        <v>652</v>
      </c>
      <c r="S231" s="829"/>
      <c r="T231" s="829" t="s">
        <v>5</v>
      </c>
      <c r="U231" s="829" t="s">
        <v>323</v>
      </c>
      <c r="V231" s="829" t="s">
        <v>652</v>
      </c>
      <c r="W231" s="829" t="s">
        <v>652</v>
      </c>
    </row>
    <row r="232" spans="1:23" outlineLevel="1">
      <c r="A232" s="847" t="s">
        <v>276</v>
      </c>
      <c r="B232" s="829" t="s">
        <v>4237</v>
      </c>
      <c r="C232" s="839">
        <v>43433</v>
      </c>
      <c r="D232" s="829" t="s">
        <v>4336</v>
      </c>
      <c r="E232" s="830" t="s">
        <v>794</v>
      </c>
      <c r="F232" s="831">
        <v>74080</v>
      </c>
      <c r="G232" s="832">
        <v>7.38</v>
      </c>
      <c r="H232" s="829">
        <v>9.44</v>
      </c>
      <c r="I232" s="829" t="s">
        <v>322</v>
      </c>
      <c r="J232" s="1300">
        <v>9.44</v>
      </c>
      <c r="K232" s="840" t="s">
        <v>694</v>
      </c>
      <c r="L232" s="841" t="s">
        <v>661</v>
      </c>
      <c r="M232" s="841" t="s">
        <v>352</v>
      </c>
      <c r="N232" s="841" t="s">
        <v>791</v>
      </c>
      <c r="O232" s="841"/>
      <c r="P232" s="841" t="s">
        <v>5</v>
      </c>
      <c r="Q232" s="841" t="s">
        <v>323</v>
      </c>
      <c r="R232" s="841" t="s">
        <v>652</v>
      </c>
      <c r="S232" s="829"/>
      <c r="T232" s="829" t="s">
        <v>5</v>
      </c>
      <c r="U232" s="829" t="s">
        <v>323</v>
      </c>
      <c r="V232" s="829" t="s">
        <v>652</v>
      </c>
      <c r="W232" s="829" t="s">
        <v>652</v>
      </c>
    </row>
    <row r="233" spans="1:23" outlineLevel="1">
      <c r="A233" s="847" t="s">
        <v>276</v>
      </c>
      <c r="B233" s="829" t="s">
        <v>4237</v>
      </c>
      <c r="C233" s="839">
        <v>43433</v>
      </c>
      <c r="D233" s="829" t="s">
        <v>4246</v>
      </c>
      <c r="E233" s="830" t="s">
        <v>797</v>
      </c>
      <c r="F233" s="831">
        <v>74080</v>
      </c>
      <c r="G233" s="832">
        <v>0.49</v>
      </c>
      <c r="H233" s="829">
        <v>0.63</v>
      </c>
      <c r="I233" s="829" t="s">
        <v>322</v>
      </c>
      <c r="J233" s="1300">
        <v>0.63</v>
      </c>
      <c r="K233" s="840" t="s">
        <v>694</v>
      </c>
      <c r="L233" s="841" t="s">
        <v>661</v>
      </c>
      <c r="M233" s="841" t="s">
        <v>352</v>
      </c>
      <c r="N233" s="841" t="s">
        <v>791</v>
      </c>
      <c r="O233" s="841"/>
      <c r="P233" s="841" t="s">
        <v>5</v>
      </c>
      <c r="Q233" s="841" t="s">
        <v>323</v>
      </c>
      <c r="R233" s="841" t="s">
        <v>652</v>
      </c>
      <c r="S233" s="829"/>
      <c r="T233" s="829" t="s">
        <v>5</v>
      </c>
      <c r="U233" s="829" t="s">
        <v>323</v>
      </c>
      <c r="V233" s="829" t="s">
        <v>652</v>
      </c>
      <c r="W233" s="829" t="s">
        <v>652</v>
      </c>
    </row>
    <row r="234" spans="1:23" hidden="1">
      <c r="A234" s="842" t="s">
        <v>647</v>
      </c>
      <c r="B234" s="842"/>
      <c r="C234" s="842"/>
      <c r="D234" s="842"/>
      <c r="E234" s="843"/>
      <c r="F234" s="844"/>
      <c r="G234" s="845">
        <f>SUM(G226:G233)</f>
        <v>885.17000000000007</v>
      </c>
      <c r="H234" s="846">
        <f>SUM(H226:H233)</f>
        <v>1143.0200000000002</v>
      </c>
      <c r="I234" s="842"/>
      <c r="J234" s="846">
        <f>SUM(J226:J233)</f>
        <v>1143.0300000000002</v>
      </c>
      <c r="K234" s="842"/>
      <c r="L234" s="842"/>
      <c r="M234" s="842"/>
      <c r="N234" s="842"/>
      <c r="O234" s="842"/>
      <c r="P234" s="842"/>
      <c r="Q234" s="842"/>
      <c r="R234" s="842"/>
      <c r="S234" s="829"/>
      <c r="T234" s="829"/>
      <c r="U234" s="829"/>
      <c r="V234" s="829"/>
      <c r="W234" s="829"/>
    </row>
    <row r="235" spans="1:23" outlineLevel="1">
      <c r="A235" s="847" t="s">
        <v>277</v>
      </c>
      <c r="B235" s="829" t="s">
        <v>4236</v>
      </c>
      <c r="C235" s="839">
        <v>43404</v>
      </c>
      <c r="D235" s="829" t="s">
        <v>2514</v>
      </c>
      <c r="E235" s="830" t="s">
        <v>4150</v>
      </c>
      <c r="F235" s="831">
        <v>73682</v>
      </c>
      <c r="G235" s="832">
        <v>605.72</v>
      </c>
      <c r="H235" s="829">
        <v>605.72</v>
      </c>
      <c r="I235" s="829" t="s">
        <v>60</v>
      </c>
      <c r="J235" s="1300">
        <v>789.2</v>
      </c>
      <c r="K235" s="840" t="s">
        <v>650</v>
      </c>
      <c r="L235" s="841" t="s">
        <v>645</v>
      </c>
      <c r="M235" s="841" t="s">
        <v>352</v>
      </c>
      <c r="N235" s="841" t="s">
        <v>1390</v>
      </c>
      <c r="O235" s="841"/>
      <c r="P235" s="841" t="s">
        <v>5</v>
      </c>
      <c r="Q235" s="841" t="s">
        <v>323</v>
      </c>
      <c r="R235" s="841" t="s">
        <v>652</v>
      </c>
      <c r="S235" s="829"/>
      <c r="T235" s="829" t="s">
        <v>5</v>
      </c>
      <c r="U235" s="829" t="s">
        <v>323</v>
      </c>
      <c r="V235" s="829" t="s">
        <v>652</v>
      </c>
      <c r="W235" s="829" t="s">
        <v>652</v>
      </c>
    </row>
    <row r="236" spans="1:23" outlineLevel="1">
      <c r="A236" s="847" t="s">
        <v>277</v>
      </c>
      <c r="B236" s="829" t="s">
        <v>4236</v>
      </c>
      <c r="C236" s="839">
        <v>43404</v>
      </c>
      <c r="D236" s="829" t="s">
        <v>2514</v>
      </c>
      <c r="E236" s="830" t="s">
        <v>4358</v>
      </c>
      <c r="F236" s="831">
        <v>73683</v>
      </c>
      <c r="G236" s="832">
        <v>30.29</v>
      </c>
      <c r="H236" s="829">
        <v>30.29</v>
      </c>
      <c r="I236" s="829" t="s">
        <v>60</v>
      </c>
      <c r="J236" s="1300">
        <v>39.47</v>
      </c>
      <c r="K236" s="840" t="s">
        <v>650</v>
      </c>
      <c r="L236" s="841" t="s">
        <v>645</v>
      </c>
      <c r="M236" s="841" t="s">
        <v>352</v>
      </c>
      <c r="N236" s="841" t="s">
        <v>1390</v>
      </c>
      <c r="O236" s="841"/>
      <c r="P236" s="841" t="s">
        <v>655</v>
      </c>
      <c r="Q236" s="841" t="s">
        <v>323</v>
      </c>
      <c r="R236" s="840" t="s">
        <v>277</v>
      </c>
      <c r="S236" s="829"/>
      <c r="T236" s="829" t="s">
        <v>655</v>
      </c>
      <c r="U236" s="829" t="s">
        <v>323</v>
      </c>
      <c r="V236" s="847" t="s">
        <v>277</v>
      </c>
      <c r="W236" s="847" t="s">
        <v>277</v>
      </c>
    </row>
    <row r="237" spans="1:23" outlineLevel="1">
      <c r="A237" s="847" t="s">
        <v>277</v>
      </c>
      <c r="B237" s="829" t="s">
        <v>4236</v>
      </c>
      <c r="C237" s="839">
        <v>43404</v>
      </c>
      <c r="D237" s="829" t="s">
        <v>2514</v>
      </c>
      <c r="E237" s="830" t="s">
        <v>4359</v>
      </c>
      <c r="F237" s="831">
        <v>73684</v>
      </c>
      <c r="G237" s="832">
        <v>9.09</v>
      </c>
      <c r="H237" s="829">
        <v>9.09</v>
      </c>
      <c r="I237" s="829" t="s">
        <v>60</v>
      </c>
      <c r="J237" s="1300">
        <v>11.84</v>
      </c>
      <c r="K237" s="840" t="s">
        <v>650</v>
      </c>
      <c r="L237" s="841" t="s">
        <v>645</v>
      </c>
      <c r="M237" s="841" t="s">
        <v>352</v>
      </c>
      <c r="N237" s="841" t="s">
        <v>1390</v>
      </c>
      <c r="O237" s="841"/>
      <c r="P237" s="841" t="s">
        <v>4</v>
      </c>
      <c r="Q237" s="841" t="s">
        <v>323</v>
      </c>
      <c r="R237" s="840" t="s">
        <v>652</v>
      </c>
      <c r="S237" s="829"/>
      <c r="T237" s="829" t="s">
        <v>4</v>
      </c>
      <c r="U237" s="829" t="s">
        <v>323</v>
      </c>
      <c r="V237" s="847" t="s">
        <v>652</v>
      </c>
      <c r="W237" s="847" t="s">
        <v>652</v>
      </c>
    </row>
    <row r="238" spans="1:23" outlineLevel="1">
      <c r="A238" s="847" t="s">
        <v>277</v>
      </c>
      <c r="B238" s="829" t="s">
        <v>4236</v>
      </c>
      <c r="C238" s="839">
        <v>43404</v>
      </c>
      <c r="D238" s="829" t="s">
        <v>2514</v>
      </c>
      <c r="E238" s="830" t="s">
        <v>4150</v>
      </c>
      <c r="F238" s="831">
        <v>73682</v>
      </c>
      <c r="G238" s="832">
        <v>60.58</v>
      </c>
      <c r="H238" s="829">
        <v>60.58</v>
      </c>
      <c r="I238" s="829" t="s">
        <v>60</v>
      </c>
      <c r="J238" s="1300">
        <v>78.930000000000007</v>
      </c>
      <c r="K238" s="840" t="s">
        <v>656</v>
      </c>
      <c r="L238" s="841" t="s">
        <v>645</v>
      </c>
      <c r="M238" s="841" t="s">
        <v>352</v>
      </c>
      <c r="N238" s="841" t="s">
        <v>1390</v>
      </c>
      <c r="O238" s="841"/>
      <c r="P238" s="841" t="s">
        <v>5</v>
      </c>
      <c r="Q238" s="841" t="s">
        <v>323</v>
      </c>
      <c r="R238" s="840" t="s">
        <v>652</v>
      </c>
      <c r="S238" s="829"/>
      <c r="T238" s="829" t="s">
        <v>5</v>
      </c>
      <c r="U238" s="829" t="s">
        <v>323</v>
      </c>
      <c r="V238" s="847" t="s">
        <v>652</v>
      </c>
      <c r="W238" s="847" t="s">
        <v>652</v>
      </c>
    </row>
    <row r="239" spans="1:23" outlineLevel="1">
      <c r="A239" s="847" t="s">
        <v>277</v>
      </c>
      <c r="B239" s="829" t="s">
        <v>4236</v>
      </c>
      <c r="C239" s="839">
        <v>43397</v>
      </c>
      <c r="D239" s="829" t="s">
        <v>4360</v>
      </c>
      <c r="E239" s="830" t="s">
        <v>1393</v>
      </c>
      <c r="F239" s="831">
        <v>73622</v>
      </c>
      <c r="G239" s="832">
        <v>10.25</v>
      </c>
      <c r="H239" s="829">
        <v>10.25</v>
      </c>
      <c r="I239" s="829" t="s">
        <v>60</v>
      </c>
      <c r="J239" s="1300">
        <v>13.35</v>
      </c>
      <c r="K239" s="840" t="s">
        <v>818</v>
      </c>
      <c r="L239" s="841" t="s">
        <v>645</v>
      </c>
      <c r="M239" s="841" t="s">
        <v>352</v>
      </c>
      <c r="N239" s="841"/>
      <c r="O239" s="841"/>
      <c r="P239" s="841" t="s">
        <v>5</v>
      </c>
      <c r="Q239" s="841" t="s">
        <v>323</v>
      </c>
      <c r="R239" s="840" t="s">
        <v>652</v>
      </c>
      <c r="S239" s="829"/>
      <c r="T239" s="829" t="s">
        <v>5</v>
      </c>
      <c r="U239" s="829" t="s">
        <v>323</v>
      </c>
      <c r="V239" s="847" t="s">
        <v>652</v>
      </c>
      <c r="W239" s="847" t="s">
        <v>652</v>
      </c>
    </row>
    <row r="240" spans="1:23" outlineLevel="1">
      <c r="A240" s="847" t="s">
        <v>277</v>
      </c>
      <c r="B240" s="829" t="s">
        <v>4237</v>
      </c>
      <c r="C240" s="839">
        <v>43434</v>
      </c>
      <c r="D240" s="829" t="s">
        <v>2519</v>
      </c>
      <c r="E240" s="830" t="s">
        <v>4361</v>
      </c>
      <c r="F240" s="831">
        <v>74081</v>
      </c>
      <c r="G240" s="832">
        <v>1817.14</v>
      </c>
      <c r="H240" s="829">
        <v>1817.14</v>
      </c>
      <c r="I240" s="829" t="s">
        <v>60</v>
      </c>
      <c r="J240" s="1300">
        <v>2324.67</v>
      </c>
      <c r="K240" s="840" t="s">
        <v>650</v>
      </c>
      <c r="L240" s="841" t="s">
        <v>645</v>
      </c>
      <c r="M240" s="841" t="s">
        <v>352</v>
      </c>
      <c r="N240" s="841" t="s">
        <v>1390</v>
      </c>
      <c r="O240" s="841"/>
      <c r="P240" s="841" t="s">
        <v>5</v>
      </c>
      <c r="Q240" s="841" t="s">
        <v>323</v>
      </c>
      <c r="R240" s="840" t="s">
        <v>652</v>
      </c>
      <c r="S240" s="829"/>
      <c r="T240" s="829" t="s">
        <v>5</v>
      </c>
      <c r="U240" s="829" t="s">
        <v>323</v>
      </c>
      <c r="V240" s="847" t="s">
        <v>652</v>
      </c>
      <c r="W240" s="847" t="s">
        <v>652</v>
      </c>
    </row>
    <row r="241" spans="1:23" outlineLevel="1">
      <c r="A241" s="847" t="s">
        <v>277</v>
      </c>
      <c r="B241" s="829" t="s">
        <v>4237</v>
      </c>
      <c r="C241" s="839">
        <v>43434</v>
      </c>
      <c r="D241" s="829" t="s">
        <v>2519</v>
      </c>
      <c r="E241" s="830" t="s">
        <v>4362</v>
      </c>
      <c r="F241" s="831">
        <v>74082</v>
      </c>
      <c r="G241" s="832">
        <v>90.86</v>
      </c>
      <c r="H241" s="829">
        <v>90.86</v>
      </c>
      <c r="I241" s="829" t="s">
        <v>60</v>
      </c>
      <c r="J241" s="1300">
        <v>116.24</v>
      </c>
      <c r="K241" s="840" t="s">
        <v>650</v>
      </c>
      <c r="L241" s="841" t="s">
        <v>645</v>
      </c>
      <c r="M241" s="841" t="s">
        <v>352</v>
      </c>
      <c r="N241" s="841" t="s">
        <v>1390</v>
      </c>
      <c r="O241" s="841"/>
      <c r="P241" s="841" t="s">
        <v>655</v>
      </c>
      <c r="Q241" s="841" t="s">
        <v>323</v>
      </c>
      <c r="R241" s="840" t="s">
        <v>277</v>
      </c>
      <c r="S241" s="829"/>
      <c r="T241" s="829" t="s">
        <v>655</v>
      </c>
      <c r="U241" s="829" t="s">
        <v>323</v>
      </c>
      <c r="V241" s="847" t="s">
        <v>277</v>
      </c>
      <c r="W241" s="847" t="s">
        <v>277</v>
      </c>
    </row>
    <row r="242" spans="1:23" outlineLevel="1">
      <c r="A242" s="847" t="s">
        <v>277</v>
      </c>
      <c r="B242" s="829" t="s">
        <v>4237</v>
      </c>
      <c r="C242" s="839">
        <v>43434</v>
      </c>
      <c r="D242" s="829" t="s">
        <v>2519</v>
      </c>
      <c r="E242" s="830" t="s">
        <v>4363</v>
      </c>
      <c r="F242" s="831">
        <v>74083</v>
      </c>
      <c r="G242" s="832">
        <v>27.26</v>
      </c>
      <c r="H242" s="829">
        <v>27.26</v>
      </c>
      <c r="I242" s="829" t="s">
        <v>60</v>
      </c>
      <c r="J242" s="1300">
        <v>34.869999999999997</v>
      </c>
      <c r="K242" s="840" t="s">
        <v>650</v>
      </c>
      <c r="L242" s="841" t="s">
        <v>645</v>
      </c>
      <c r="M242" s="841" t="s">
        <v>352</v>
      </c>
      <c r="N242" s="841" t="s">
        <v>1390</v>
      </c>
      <c r="O242" s="841"/>
      <c r="P242" s="841" t="s">
        <v>4</v>
      </c>
      <c r="Q242" s="841" t="s">
        <v>323</v>
      </c>
      <c r="R242" s="840" t="s">
        <v>652</v>
      </c>
      <c r="S242" s="829"/>
      <c r="T242" s="829" t="s">
        <v>4</v>
      </c>
      <c r="U242" s="829" t="s">
        <v>323</v>
      </c>
      <c r="V242" s="847" t="s">
        <v>652</v>
      </c>
      <c r="W242" s="847" t="s">
        <v>652</v>
      </c>
    </row>
    <row r="243" spans="1:23" outlineLevel="1">
      <c r="A243" s="847" t="s">
        <v>277</v>
      </c>
      <c r="B243" s="829" t="s">
        <v>4237</v>
      </c>
      <c r="C243" s="839">
        <v>43434</v>
      </c>
      <c r="D243" s="829" t="s">
        <v>2519</v>
      </c>
      <c r="E243" s="830" t="s">
        <v>4361</v>
      </c>
      <c r="F243" s="831">
        <v>74081</v>
      </c>
      <c r="G243" s="832">
        <v>181.72</v>
      </c>
      <c r="H243" s="829">
        <v>181.72</v>
      </c>
      <c r="I243" s="829" t="s">
        <v>60</v>
      </c>
      <c r="J243" s="1300">
        <v>232.47</v>
      </c>
      <c r="K243" s="840" t="s">
        <v>656</v>
      </c>
      <c r="L243" s="841" t="s">
        <v>645</v>
      </c>
      <c r="M243" s="841" t="s">
        <v>352</v>
      </c>
      <c r="N243" s="841" t="s">
        <v>1390</v>
      </c>
      <c r="O243" s="841"/>
      <c r="P243" s="841" t="s">
        <v>5</v>
      </c>
      <c r="Q243" s="841" t="s">
        <v>323</v>
      </c>
      <c r="R243" s="840" t="s">
        <v>652</v>
      </c>
      <c r="S243" s="829"/>
      <c r="T243" s="829" t="s">
        <v>5</v>
      </c>
      <c r="U243" s="829" t="s">
        <v>323</v>
      </c>
      <c r="V243" s="847" t="s">
        <v>652</v>
      </c>
      <c r="W243" s="847" t="s">
        <v>652</v>
      </c>
    </row>
    <row r="244" spans="1:23" outlineLevel="1">
      <c r="A244" s="847" t="s">
        <v>277</v>
      </c>
      <c r="B244" s="829" t="s">
        <v>4237</v>
      </c>
      <c r="C244" s="839">
        <v>43427</v>
      </c>
      <c r="D244" s="829" t="s">
        <v>4678</v>
      </c>
      <c r="E244" s="830" t="s">
        <v>1393</v>
      </c>
      <c r="F244" s="831">
        <v>74089</v>
      </c>
      <c r="G244" s="832">
        <v>10.25</v>
      </c>
      <c r="H244" s="829">
        <v>10.25</v>
      </c>
      <c r="I244" s="829" t="s">
        <v>60</v>
      </c>
      <c r="J244" s="1300">
        <v>13.11</v>
      </c>
      <c r="K244" s="840" t="s">
        <v>818</v>
      </c>
      <c r="L244" s="841" t="s">
        <v>645</v>
      </c>
      <c r="M244" s="841" t="s">
        <v>352</v>
      </c>
      <c r="N244" s="841"/>
      <c r="O244" s="841"/>
      <c r="P244" s="841" t="s">
        <v>5</v>
      </c>
      <c r="Q244" s="841" t="s">
        <v>323</v>
      </c>
      <c r="R244" s="840" t="s">
        <v>652</v>
      </c>
      <c r="S244" s="829"/>
      <c r="T244" s="829" t="s">
        <v>5</v>
      </c>
      <c r="U244" s="829" t="s">
        <v>323</v>
      </c>
      <c r="V244" s="847" t="s">
        <v>652</v>
      </c>
      <c r="W244" s="847" t="s">
        <v>652</v>
      </c>
    </row>
    <row r="245" spans="1:23" hidden="1">
      <c r="A245" s="842" t="s">
        <v>647</v>
      </c>
      <c r="B245" s="842"/>
      <c r="C245" s="842"/>
      <c r="D245" s="842"/>
      <c r="E245" s="843"/>
      <c r="F245" s="844"/>
      <c r="G245" s="845">
        <f>SUM(G235:G244)</f>
        <v>2843.1600000000003</v>
      </c>
      <c r="H245" s="846">
        <f>SUM(H235:H244)</f>
        <v>2843.1600000000003</v>
      </c>
      <c r="I245" s="842"/>
      <c r="J245" s="846">
        <f>SUM(J235:J244)</f>
        <v>3654.1499999999996</v>
      </c>
      <c r="K245" s="842"/>
      <c r="L245" s="842"/>
      <c r="M245" s="842"/>
      <c r="N245" s="842"/>
      <c r="O245" s="842"/>
      <c r="P245" s="842"/>
      <c r="Q245" s="842"/>
      <c r="R245" s="842"/>
      <c r="S245" s="829"/>
      <c r="T245" s="829"/>
      <c r="U245" s="829"/>
      <c r="V245" s="829"/>
      <c r="W245" s="829"/>
    </row>
    <row r="246" spans="1:23" outlineLevel="1">
      <c r="A246" s="847" t="s">
        <v>278</v>
      </c>
      <c r="B246" s="829" t="s">
        <v>4236</v>
      </c>
      <c r="C246" s="839">
        <v>43404</v>
      </c>
      <c r="D246" s="829" t="s">
        <v>2514</v>
      </c>
      <c r="E246" s="830" t="s">
        <v>4359</v>
      </c>
      <c r="F246" s="831">
        <v>73684</v>
      </c>
      <c r="G246" s="832">
        <v>15.96</v>
      </c>
      <c r="H246" s="829">
        <v>15.96</v>
      </c>
      <c r="I246" s="829" t="s">
        <v>60</v>
      </c>
      <c r="J246" s="1300">
        <v>20.79</v>
      </c>
      <c r="K246" s="840" t="s">
        <v>650</v>
      </c>
      <c r="L246" s="841" t="s">
        <v>645</v>
      </c>
      <c r="M246" s="841" t="s">
        <v>352</v>
      </c>
      <c r="N246" s="841" t="s">
        <v>2952</v>
      </c>
      <c r="O246" s="841"/>
      <c r="P246" s="841" t="s">
        <v>4</v>
      </c>
      <c r="Q246" s="841" t="s">
        <v>323</v>
      </c>
      <c r="R246" s="840" t="s">
        <v>652</v>
      </c>
      <c r="S246" s="829"/>
      <c r="T246" s="829" t="s">
        <v>4</v>
      </c>
      <c r="U246" s="829" t="s">
        <v>323</v>
      </c>
      <c r="V246" s="847" t="s">
        <v>652</v>
      </c>
      <c r="W246" s="847" t="s">
        <v>652</v>
      </c>
    </row>
    <row r="247" spans="1:23" outlineLevel="1">
      <c r="A247" s="847" t="s">
        <v>278</v>
      </c>
      <c r="B247" s="829" t="s">
        <v>4236</v>
      </c>
      <c r="C247" s="839">
        <v>43404</v>
      </c>
      <c r="D247" s="829" t="s">
        <v>2514</v>
      </c>
      <c r="E247" s="830" t="s">
        <v>4358</v>
      </c>
      <c r="F247" s="831">
        <v>73683</v>
      </c>
      <c r="G247" s="832">
        <v>53.2</v>
      </c>
      <c r="H247" s="829">
        <v>53.2</v>
      </c>
      <c r="I247" s="829" t="s">
        <v>60</v>
      </c>
      <c r="J247" s="1300">
        <v>69.319999999999993</v>
      </c>
      <c r="K247" s="840" t="s">
        <v>650</v>
      </c>
      <c r="L247" s="841" t="s">
        <v>645</v>
      </c>
      <c r="M247" s="841" t="s">
        <v>352</v>
      </c>
      <c r="N247" s="841" t="s">
        <v>2952</v>
      </c>
      <c r="O247" s="841"/>
      <c r="P247" s="841" t="s">
        <v>655</v>
      </c>
      <c r="Q247" s="841" t="s">
        <v>323</v>
      </c>
      <c r="R247" s="840" t="s">
        <v>278</v>
      </c>
      <c r="S247" s="829"/>
      <c r="T247" s="829" t="s">
        <v>655</v>
      </c>
      <c r="U247" s="829" t="s">
        <v>323</v>
      </c>
      <c r="V247" s="847" t="s">
        <v>278</v>
      </c>
      <c r="W247" s="847" t="s">
        <v>278</v>
      </c>
    </row>
    <row r="248" spans="1:23" outlineLevel="1">
      <c r="A248" s="847" t="s">
        <v>278</v>
      </c>
      <c r="B248" s="829" t="s">
        <v>4236</v>
      </c>
      <c r="C248" s="839">
        <v>43404</v>
      </c>
      <c r="D248" s="829" t="s">
        <v>2514</v>
      </c>
      <c r="E248" s="830" t="s">
        <v>4364</v>
      </c>
      <c r="F248" s="831">
        <v>73682</v>
      </c>
      <c r="G248" s="832">
        <v>1064.05</v>
      </c>
      <c r="H248" s="829">
        <v>1064.05</v>
      </c>
      <c r="I248" s="829" t="s">
        <v>60</v>
      </c>
      <c r="J248" s="1300">
        <v>1386.37</v>
      </c>
      <c r="K248" s="840" t="s">
        <v>650</v>
      </c>
      <c r="L248" s="841" t="s">
        <v>645</v>
      </c>
      <c r="M248" s="841" t="s">
        <v>352</v>
      </c>
      <c r="N248" s="841" t="s">
        <v>2952</v>
      </c>
      <c r="O248" s="841"/>
      <c r="P248" s="841" t="s">
        <v>5</v>
      </c>
      <c r="Q248" s="841" t="s">
        <v>323</v>
      </c>
      <c r="R248" s="840" t="s">
        <v>652</v>
      </c>
      <c r="S248" s="829"/>
      <c r="T248" s="829" t="s">
        <v>5</v>
      </c>
      <c r="U248" s="829" t="s">
        <v>323</v>
      </c>
      <c r="V248" s="847" t="s">
        <v>652</v>
      </c>
      <c r="W248" s="847" t="s">
        <v>652</v>
      </c>
    </row>
    <row r="249" spans="1:23" outlineLevel="1">
      <c r="A249" s="847" t="s">
        <v>278</v>
      </c>
      <c r="B249" s="829" t="s">
        <v>4236</v>
      </c>
      <c r="C249" s="839">
        <v>43404</v>
      </c>
      <c r="D249" s="829" t="s">
        <v>2514</v>
      </c>
      <c r="E249" s="830" t="s">
        <v>4364</v>
      </c>
      <c r="F249" s="831">
        <v>73682</v>
      </c>
      <c r="G249" s="832">
        <v>106.4</v>
      </c>
      <c r="H249" s="829">
        <v>106.4</v>
      </c>
      <c r="I249" s="829" t="s">
        <v>60</v>
      </c>
      <c r="J249" s="1300">
        <v>138.63</v>
      </c>
      <c r="K249" s="840" t="s">
        <v>656</v>
      </c>
      <c r="L249" s="841" t="s">
        <v>645</v>
      </c>
      <c r="M249" s="841" t="s">
        <v>352</v>
      </c>
      <c r="N249" s="841" t="s">
        <v>2952</v>
      </c>
      <c r="O249" s="841"/>
      <c r="P249" s="841" t="s">
        <v>5</v>
      </c>
      <c r="Q249" s="841" t="s">
        <v>323</v>
      </c>
      <c r="R249" s="840" t="s">
        <v>652</v>
      </c>
      <c r="S249" s="829"/>
      <c r="T249" s="829" t="s">
        <v>5</v>
      </c>
      <c r="U249" s="829" t="s">
        <v>323</v>
      </c>
      <c r="V249" s="847" t="s">
        <v>652</v>
      </c>
      <c r="W249" s="847" t="s">
        <v>652</v>
      </c>
    </row>
    <row r="250" spans="1:23" outlineLevel="1">
      <c r="A250" s="847" t="s">
        <v>278</v>
      </c>
      <c r="B250" s="829" t="s">
        <v>4236</v>
      </c>
      <c r="C250" s="839">
        <v>43397</v>
      </c>
      <c r="D250" s="829" t="s">
        <v>4360</v>
      </c>
      <c r="E250" s="830" t="s">
        <v>2999</v>
      </c>
      <c r="F250" s="831">
        <v>73622</v>
      </c>
      <c r="G250" s="832">
        <v>5.5</v>
      </c>
      <c r="H250" s="829">
        <v>5.5</v>
      </c>
      <c r="I250" s="829" t="s">
        <v>60</v>
      </c>
      <c r="J250" s="1300">
        <v>7.17</v>
      </c>
      <c r="K250" s="840" t="s">
        <v>818</v>
      </c>
      <c r="L250" s="841" t="s">
        <v>645</v>
      </c>
      <c r="M250" s="841" t="s">
        <v>352</v>
      </c>
      <c r="N250" s="841"/>
      <c r="O250" s="841"/>
      <c r="P250" s="841" t="s">
        <v>5</v>
      </c>
      <c r="Q250" s="841" t="s">
        <v>323</v>
      </c>
      <c r="R250" s="840" t="s">
        <v>652</v>
      </c>
      <c r="S250" s="829"/>
      <c r="T250" s="829" t="s">
        <v>5</v>
      </c>
      <c r="U250" s="829" t="s">
        <v>323</v>
      </c>
      <c r="V250" s="847" t="s">
        <v>652</v>
      </c>
      <c r="W250" s="847" t="s">
        <v>652</v>
      </c>
    </row>
    <row r="251" spans="1:23" outlineLevel="1">
      <c r="A251" s="847" t="s">
        <v>278</v>
      </c>
      <c r="B251" s="829" t="s">
        <v>4237</v>
      </c>
      <c r="C251" s="839">
        <v>43434</v>
      </c>
      <c r="D251" s="829" t="s">
        <v>2519</v>
      </c>
      <c r="E251" s="830" t="s">
        <v>4363</v>
      </c>
      <c r="F251" s="831">
        <v>74083</v>
      </c>
      <c r="G251" s="832">
        <v>7.98</v>
      </c>
      <c r="H251" s="829">
        <v>7.98</v>
      </c>
      <c r="I251" s="829" t="s">
        <v>60</v>
      </c>
      <c r="J251" s="1300">
        <v>10.210000000000001</v>
      </c>
      <c r="K251" s="840" t="s">
        <v>650</v>
      </c>
      <c r="L251" s="841" t="s">
        <v>645</v>
      </c>
      <c r="M251" s="841" t="s">
        <v>352</v>
      </c>
      <c r="N251" s="841" t="s">
        <v>2952</v>
      </c>
      <c r="O251" s="841"/>
      <c r="P251" s="841" t="s">
        <v>4</v>
      </c>
      <c r="Q251" s="841" t="s">
        <v>323</v>
      </c>
      <c r="R251" s="840" t="s">
        <v>652</v>
      </c>
      <c r="S251" s="829"/>
      <c r="T251" s="829" t="s">
        <v>4</v>
      </c>
      <c r="U251" s="829" t="s">
        <v>323</v>
      </c>
      <c r="V251" s="847" t="s">
        <v>652</v>
      </c>
      <c r="W251" s="847" t="s">
        <v>652</v>
      </c>
    </row>
    <row r="252" spans="1:23" outlineLevel="1">
      <c r="A252" s="847" t="s">
        <v>278</v>
      </c>
      <c r="B252" s="829" t="s">
        <v>4237</v>
      </c>
      <c r="C252" s="839">
        <v>43434</v>
      </c>
      <c r="D252" s="829" t="s">
        <v>2519</v>
      </c>
      <c r="E252" s="830" t="s">
        <v>4362</v>
      </c>
      <c r="F252" s="831">
        <v>74082</v>
      </c>
      <c r="G252" s="832">
        <v>26.6</v>
      </c>
      <c r="H252" s="829">
        <v>26.6</v>
      </c>
      <c r="I252" s="829" t="s">
        <v>60</v>
      </c>
      <c r="J252" s="1300">
        <v>34.03</v>
      </c>
      <c r="K252" s="840" t="s">
        <v>650</v>
      </c>
      <c r="L252" s="841" t="s">
        <v>645</v>
      </c>
      <c r="M252" s="841" t="s">
        <v>352</v>
      </c>
      <c r="N252" s="841" t="s">
        <v>2952</v>
      </c>
      <c r="O252" s="841"/>
      <c r="P252" s="841" t="s">
        <v>655</v>
      </c>
      <c r="Q252" s="841" t="s">
        <v>323</v>
      </c>
      <c r="R252" s="840" t="s">
        <v>278</v>
      </c>
      <c r="S252" s="829"/>
      <c r="T252" s="829" t="s">
        <v>655</v>
      </c>
      <c r="U252" s="829" t="s">
        <v>323</v>
      </c>
      <c r="V252" s="847" t="s">
        <v>278</v>
      </c>
      <c r="W252" s="847" t="s">
        <v>278</v>
      </c>
    </row>
    <row r="253" spans="1:23" outlineLevel="1">
      <c r="A253" s="847" t="s">
        <v>278</v>
      </c>
      <c r="B253" s="829" t="s">
        <v>4237</v>
      </c>
      <c r="C253" s="839">
        <v>43434</v>
      </c>
      <c r="D253" s="829" t="s">
        <v>2519</v>
      </c>
      <c r="E253" s="830" t="s">
        <v>2951</v>
      </c>
      <c r="F253" s="831">
        <v>74081</v>
      </c>
      <c r="G253" s="832">
        <v>532.02</v>
      </c>
      <c r="H253" s="829">
        <v>532.02</v>
      </c>
      <c r="I253" s="829" t="s">
        <v>60</v>
      </c>
      <c r="J253" s="1300">
        <v>680.61</v>
      </c>
      <c r="K253" s="840" t="s">
        <v>650</v>
      </c>
      <c r="L253" s="841" t="s">
        <v>645</v>
      </c>
      <c r="M253" s="841" t="s">
        <v>352</v>
      </c>
      <c r="N253" s="841" t="s">
        <v>2952</v>
      </c>
      <c r="O253" s="841"/>
      <c r="P253" s="841" t="s">
        <v>5</v>
      </c>
      <c r="Q253" s="841" t="s">
        <v>323</v>
      </c>
      <c r="R253" s="840" t="s">
        <v>652</v>
      </c>
      <c r="S253" s="829"/>
      <c r="T253" s="829" t="s">
        <v>5</v>
      </c>
      <c r="U253" s="829" t="s">
        <v>323</v>
      </c>
      <c r="V253" s="847" t="s">
        <v>652</v>
      </c>
      <c r="W253" s="847" t="s">
        <v>652</v>
      </c>
    </row>
    <row r="254" spans="1:23" outlineLevel="1">
      <c r="A254" s="847" t="s">
        <v>278</v>
      </c>
      <c r="B254" s="829" t="s">
        <v>4237</v>
      </c>
      <c r="C254" s="839">
        <v>43434</v>
      </c>
      <c r="D254" s="829" t="s">
        <v>2519</v>
      </c>
      <c r="E254" s="830" t="s">
        <v>2951</v>
      </c>
      <c r="F254" s="831">
        <v>74081</v>
      </c>
      <c r="G254" s="832">
        <v>53.2</v>
      </c>
      <c r="H254" s="829">
        <v>53.2</v>
      </c>
      <c r="I254" s="829" t="s">
        <v>60</v>
      </c>
      <c r="J254" s="1300">
        <v>68.06</v>
      </c>
      <c r="K254" s="840" t="s">
        <v>656</v>
      </c>
      <c r="L254" s="841" t="s">
        <v>645</v>
      </c>
      <c r="M254" s="841" t="s">
        <v>352</v>
      </c>
      <c r="N254" s="841" t="s">
        <v>2952</v>
      </c>
      <c r="O254" s="841"/>
      <c r="P254" s="841" t="s">
        <v>5</v>
      </c>
      <c r="Q254" s="841" t="s">
        <v>323</v>
      </c>
      <c r="R254" s="840" t="s">
        <v>652</v>
      </c>
      <c r="S254" s="829"/>
      <c r="T254" s="829" t="s">
        <v>5</v>
      </c>
      <c r="U254" s="829" t="s">
        <v>323</v>
      </c>
      <c r="V254" s="847" t="s">
        <v>652</v>
      </c>
      <c r="W254" s="847" t="s">
        <v>652</v>
      </c>
    </row>
    <row r="255" spans="1:23" outlineLevel="1">
      <c r="A255" s="847" t="s">
        <v>278</v>
      </c>
      <c r="B255" s="829" t="s">
        <v>4237</v>
      </c>
      <c r="C255" s="839">
        <v>43427</v>
      </c>
      <c r="D255" s="829" t="s">
        <v>4678</v>
      </c>
      <c r="E255" s="830" t="s">
        <v>2999</v>
      </c>
      <c r="F255" s="831">
        <v>74089</v>
      </c>
      <c r="G255" s="832">
        <v>5.5</v>
      </c>
      <c r="H255" s="829">
        <v>5.5</v>
      </c>
      <c r="I255" s="829" t="s">
        <v>60</v>
      </c>
      <c r="J255" s="1300">
        <v>7.04</v>
      </c>
      <c r="K255" s="840" t="s">
        <v>818</v>
      </c>
      <c r="L255" s="841" t="s">
        <v>645</v>
      </c>
      <c r="M255" s="841" t="s">
        <v>352</v>
      </c>
      <c r="N255" s="841"/>
      <c r="O255" s="841"/>
      <c r="P255" s="841" t="s">
        <v>5</v>
      </c>
      <c r="Q255" s="841" t="s">
        <v>323</v>
      </c>
      <c r="R255" s="840" t="s">
        <v>652</v>
      </c>
      <c r="S255" s="829"/>
      <c r="T255" s="829" t="s">
        <v>5</v>
      </c>
      <c r="U255" s="829" t="s">
        <v>323</v>
      </c>
      <c r="V255" s="847" t="s">
        <v>652</v>
      </c>
      <c r="W255" s="847" t="s">
        <v>652</v>
      </c>
    </row>
    <row r="256" spans="1:23" hidden="1">
      <c r="A256" s="842" t="s">
        <v>647</v>
      </c>
      <c r="B256" s="842"/>
      <c r="C256" s="842"/>
      <c r="D256" s="842"/>
      <c r="E256" s="843"/>
      <c r="F256" s="844"/>
      <c r="G256" s="845">
        <f>SUM(G246:G255)</f>
        <v>1870.41</v>
      </c>
      <c r="H256" s="846">
        <f>SUM(H246:H255)</f>
        <v>1870.41</v>
      </c>
      <c r="I256" s="842"/>
      <c r="J256" s="846">
        <f>SUM(J246:J255)</f>
        <v>2422.2299999999996</v>
      </c>
      <c r="K256" s="842"/>
      <c r="L256" s="842"/>
      <c r="M256" s="842"/>
      <c r="N256" s="842"/>
      <c r="O256" s="842"/>
      <c r="P256" s="842"/>
      <c r="Q256" s="842"/>
      <c r="R256" s="842"/>
      <c r="S256" s="829"/>
      <c r="T256" s="829"/>
      <c r="U256" s="829"/>
      <c r="V256" s="829"/>
      <c r="W256" s="829"/>
    </row>
    <row r="257" spans="1:23" outlineLevel="1">
      <c r="A257" s="847" t="s">
        <v>279</v>
      </c>
      <c r="B257" s="829" t="s">
        <v>4236</v>
      </c>
      <c r="C257" s="839">
        <v>43404</v>
      </c>
      <c r="D257" s="829" t="s">
        <v>2514</v>
      </c>
      <c r="E257" s="830" t="s">
        <v>4365</v>
      </c>
      <c r="F257" s="831">
        <v>73682</v>
      </c>
      <c r="G257" s="832">
        <v>504.92</v>
      </c>
      <c r="H257" s="829">
        <v>504.92</v>
      </c>
      <c r="I257" s="829" t="s">
        <v>60</v>
      </c>
      <c r="J257" s="1300">
        <v>657.87</v>
      </c>
      <c r="K257" s="840" t="s">
        <v>650</v>
      </c>
      <c r="L257" s="841" t="s">
        <v>645</v>
      </c>
      <c r="M257" s="841" t="s">
        <v>352</v>
      </c>
      <c r="N257" s="841" t="s">
        <v>3922</v>
      </c>
      <c r="O257" s="841"/>
      <c r="P257" s="841" t="s">
        <v>5</v>
      </c>
      <c r="Q257" s="841" t="s">
        <v>323</v>
      </c>
      <c r="R257" s="840" t="s">
        <v>652</v>
      </c>
      <c r="S257" s="829"/>
      <c r="T257" s="829" t="s">
        <v>5</v>
      </c>
      <c r="U257" s="829" t="s">
        <v>323</v>
      </c>
      <c r="V257" s="847" t="s">
        <v>652</v>
      </c>
      <c r="W257" s="847" t="s">
        <v>652</v>
      </c>
    </row>
    <row r="258" spans="1:23" outlineLevel="1">
      <c r="A258" s="847" t="s">
        <v>279</v>
      </c>
      <c r="B258" s="829" t="s">
        <v>4236</v>
      </c>
      <c r="C258" s="839">
        <v>43404</v>
      </c>
      <c r="D258" s="829" t="s">
        <v>2514</v>
      </c>
      <c r="E258" s="830" t="s">
        <v>4358</v>
      </c>
      <c r="F258" s="831">
        <v>73683</v>
      </c>
      <c r="G258" s="832">
        <v>25.25</v>
      </c>
      <c r="H258" s="829">
        <v>25.25</v>
      </c>
      <c r="I258" s="829" t="s">
        <v>60</v>
      </c>
      <c r="J258" s="1300">
        <v>32.9</v>
      </c>
      <c r="K258" s="840" t="s">
        <v>650</v>
      </c>
      <c r="L258" s="841" t="s">
        <v>645</v>
      </c>
      <c r="M258" s="841" t="s">
        <v>352</v>
      </c>
      <c r="N258" s="841" t="s">
        <v>3922</v>
      </c>
      <c r="O258" s="841"/>
      <c r="P258" s="841" t="s">
        <v>655</v>
      </c>
      <c r="Q258" s="841" t="s">
        <v>323</v>
      </c>
      <c r="R258" s="840" t="s">
        <v>279</v>
      </c>
      <c r="S258" s="829"/>
      <c r="T258" s="829" t="s">
        <v>655</v>
      </c>
      <c r="U258" s="829" t="s">
        <v>323</v>
      </c>
      <c r="V258" s="847" t="s">
        <v>279</v>
      </c>
      <c r="W258" s="847" t="s">
        <v>279</v>
      </c>
    </row>
    <row r="259" spans="1:23" outlineLevel="1">
      <c r="A259" s="847" t="s">
        <v>279</v>
      </c>
      <c r="B259" s="829" t="s">
        <v>4236</v>
      </c>
      <c r="C259" s="839">
        <v>43404</v>
      </c>
      <c r="D259" s="829" t="s">
        <v>2514</v>
      </c>
      <c r="E259" s="830" t="s">
        <v>4359</v>
      </c>
      <c r="F259" s="831">
        <v>73684</v>
      </c>
      <c r="G259" s="832">
        <v>7.57</v>
      </c>
      <c r="H259" s="829">
        <v>7.57</v>
      </c>
      <c r="I259" s="829" t="s">
        <v>60</v>
      </c>
      <c r="J259" s="1300">
        <v>9.86</v>
      </c>
      <c r="K259" s="840" t="s">
        <v>650</v>
      </c>
      <c r="L259" s="841" t="s">
        <v>645</v>
      </c>
      <c r="M259" s="841" t="s">
        <v>352</v>
      </c>
      <c r="N259" s="841" t="s">
        <v>3922</v>
      </c>
      <c r="O259" s="841"/>
      <c r="P259" s="841" t="s">
        <v>4</v>
      </c>
      <c r="Q259" s="841" t="s">
        <v>323</v>
      </c>
      <c r="R259" s="840" t="s">
        <v>652</v>
      </c>
      <c r="S259" s="829"/>
      <c r="T259" s="829" t="s">
        <v>4</v>
      </c>
      <c r="U259" s="829" t="s">
        <v>323</v>
      </c>
      <c r="V259" s="847" t="s">
        <v>652</v>
      </c>
      <c r="W259" s="847" t="s">
        <v>652</v>
      </c>
    </row>
    <row r="260" spans="1:23" outlineLevel="1">
      <c r="A260" s="847" t="s">
        <v>279</v>
      </c>
      <c r="B260" s="829" t="s">
        <v>4236</v>
      </c>
      <c r="C260" s="839">
        <v>43404</v>
      </c>
      <c r="D260" s="829" t="s">
        <v>2514</v>
      </c>
      <c r="E260" s="830" t="s">
        <v>4365</v>
      </c>
      <c r="F260" s="831">
        <v>73682</v>
      </c>
      <c r="G260" s="832">
        <v>50.5</v>
      </c>
      <c r="H260" s="829">
        <v>50.5</v>
      </c>
      <c r="I260" s="829" t="s">
        <v>60</v>
      </c>
      <c r="J260" s="1300">
        <v>65.8</v>
      </c>
      <c r="K260" s="840" t="s">
        <v>656</v>
      </c>
      <c r="L260" s="841" t="s">
        <v>645</v>
      </c>
      <c r="M260" s="841" t="s">
        <v>352</v>
      </c>
      <c r="N260" s="841" t="s">
        <v>3922</v>
      </c>
      <c r="O260" s="841"/>
      <c r="P260" s="841" t="s">
        <v>5</v>
      </c>
      <c r="Q260" s="841" t="s">
        <v>323</v>
      </c>
      <c r="R260" s="840" t="s">
        <v>652</v>
      </c>
      <c r="S260" s="829"/>
      <c r="T260" s="829" t="s">
        <v>5</v>
      </c>
      <c r="U260" s="829" t="s">
        <v>323</v>
      </c>
      <c r="V260" s="847" t="s">
        <v>652</v>
      </c>
      <c r="W260" s="847" t="s">
        <v>652</v>
      </c>
    </row>
    <row r="261" spans="1:23" outlineLevel="1">
      <c r="A261" s="847" t="s">
        <v>279</v>
      </c>
      <c r="B261" s="829" t="s">
        <v>4236</v>
      </c>
      <c r="C261" s="839">
        <v>43397</v>
      </c>
      <c r="D261" s="829" t="s">
        <v>4360</v>
      </c>
      <c r="E261" s="830" t="s">
        <v>3972</v>
      </c>
      <c r="F261" s="831">
        <v>73622</v>
      </c>
      <c r="G261" s="832">
        <v>1.2</v>
      </c>
      <c r="H261" s="829">
        <v>1.2</v>
      </c>
      <c r="I261" s="829" t="s">
        <v>60</v>
      </c>
      <c r="J261" s="1300">
        <v>1.56</v>
      </c>
      <c r="K261" s="840" t="s">
        <v>818</v>
      </c>
      <c r="L261" s="841" t="s">
        <v>645</v>
      </c>
      <c r="M261" s="841" t="s">
        <v>352</v>
      </c>
      <c r="N261" s="841"/>
      <c r="O261" s="841"/>
      <c r="P261" s="841" t="s">
        <v>5</v>
      </c>
      <c r="Q261" s="841" t="s">
        <v>323</v>
      </c>
      <c r="R261" s="840" t="s">
        <v>652</v>
      </c>
      <c r="S261" s="829"/>
      <c r="T261" s="829" t="s">
        <v>5</v>
      </c>
      <c r="U261" s="829" t="s">
        <v>323</v>
      </c>
      <c r="V261" s="847" t="s">
        <v>652</v>
      </c>
      <c r="W261" s="847" t="s">
        <v>652</v>
      </c>
    </row>
    <row r="262" spans="1:23" outlineLevel="1">
      <c r="A262" s="847" t="s">
        <v>279</v>
      </c>
      <c r="B262" s="829" t="s">
        <v>4237</v>
      </c>
      <c r="C262" s="839">
        <v>43434</v>
      </c>
      <c r="D262" s="829" t="s">
        <v>2519</v>
      </c>
      <c r="E262" s="830" t="s">
        <v>4366</v>
      </c>
      <c r="F262" s="831">
        <v>74081</v>
      </c>
      <c r="G262" s="832">
        <v>841.53</v>
      </c>
      <c r="H262" s="829">
        <v>841.53</v>
      </c>
      <c r="I262" s="829" t="s">
        <v>60</v>
      </c>
      <c r="J262" s="1300">
        <v>1076.57</v>
      </c>
      <c r="K262" s="840" t="s">
        <v>650</v>
      </c>
      <c r="L262" s="841" t="s">
        <v>645</v>
      </c>
      <c r="M262" s="841" t="s">
        <v>352</v>
      </c>
      <c r="N262" s="841" t="s">
        <v>3922</v>
      </c>
      <c r="O262" s="841"/>
      <c r="P262" s="841" t="s">
        <v>5</v>
      </c>
      <c r="Q262" s="841" t="s">
        <v>323</v>
      </c>
      <c r="R262" s="840" t="s">
        <v>652</v>
      </c>
      <c r="S262" s="829"/>
      <c r="T262" s="829" t="s">
        <v>5</v>
      </c>
      <c r="U262" s="829" t="s">
        <v>323</v>
      </c>
      <c r="V262" s="847" t="s">
        <v>652</v>
      </c>
      <c r="W262" s="847" t="s">
        <v>652</v>
      </c>
    </row>
    <row r="263" spans="1:23" outlineLevel="1">
      <c r="A263" s="847" t="s">
        <v>279</v>
      </c>
      <c r="B263" s="829" t="s">
        <v>4237</v>
      </c>
      <c r="C263" s="839">
        <v>43434</v>
      </c>
      <c r="D263" s="829" t="s">
        <v>2519</v>
      </c>
      <c r="E263" s="830" t="s">
        <v>4362</v>
      </c>
      <c r="F263" s="831">
        <v>74082</v>
      </c>
      <c r="G263" s="832">
        <v>42.08</v>
      </c>
      <c r="H263" s="829">
        <v>42.08</v>
      </c>
      <c r="I263" s="829" t="s">
        <v>60</v>
      </c>
      <c r="J263" s="1300">
        <v>53.83</v>
      </c>
      <c r="K263" s="840" t="s">
        <v>650</v>
      </c>
      <c r="L263" s="841" t="s">
        <v>645</v>
      </c>
      <c r="M263" s="841" t="s">
        <v>352</v>
      </c>
      <c r="N263" s="841" t="s">
        <v>3922</v>
      </c>
      <c r="O263" s="841"/>
      <c r="P263" s="841" t="s">
        <v>655</v>
      </c>
      <c r="Q263" s="841" t="s">
        <v>323</v>
      </c>
      <c r="R263" s="840" t="s">
        <v>279</v>
      </c>
      <c r="S263" s="829"/>
      <c r="T263" s="829" t="s">
        <v>655</v>
      </c>
      <c r="U263" s="829" t="s">
        <v>323</v>
      </c>
      <c r="V263" s="847" t="s">
        <v>279</v>
      </c>
      <c r="W263" s="847" t="s">
        <v>279</v>
      </c>
    </row>
    <row r="264" spans="1:23" outlineLevel="1">
      <c r="A264" s="847" t="s">
        <v>279</v>
      </c>
      <c r="B264" s="829" t="s">
        <v>4237</v>
      </c>
      <c r="C264" s="839">
        <v>43434</v>
      </c>
      <c r="D264" s="829" t="s">
        <v>2519</v>
      </c>
      <c r="E264" s="830" t="s">
        <v>4363</v>
      </c>
      <c r="F264" s="831">
        <v>74083</v>
      </c>
      <c r="G264" s="832">
        <v>12.62</v>
      </c>
      <c r="H264" s="829">
        <v>12.62</v>
      </c>
      <c r="I264" s="829" t="s">
        <v>60</v>
      </c>
      <c r="J264" s="1300">
        <v>16.14</v>
      </c>
      <c r="K264" s="840" t="s">
        <v>650</v>
      </c>
      <c r="L264" s="841" t="s">
        <v>645</v>
      </c>
      <c r="M264" s="841" t="s">
        <v>352</v>
      </c>
      <c r="N264" s="841" t="s">
        <v>3922</v>
      </c>
      <c r="O264" s="841"/>
      <c r="P264" s="841" t="s">
        <v>4</v>
      </c>
      <c r="Q264" s="841" t="s">
        <v>323</v>
      </c>
      <c r="R264" s="840" t="s">
        <v>652</v>
      </c>
      <c r="S264" s="829"/>
      <c r="T264" s="829" t="s">
        <v>4</v>
      </c>
      <c r="U264" s="829" t="s">
        <v>323</v>
      </c>
      <c r="V264" s="847" t="s">
        <v>652</v>
      </c>
      <c r="W264" s="847" t="s">
        <v>652</v>
      </c>
    </row>
    <row r="265" spans="1:23" outlineLevel="1">
      <c r="A265" s="847" t="s">
        <v>279</v>
      </c>
      <c r="B265" s="829" t="s">
        <v>4237</v>
      </c>
      <c r="C265" s="839">
        <v>43434</v>
      </c>
      <c r="D265" s="829" t="s">
        <v>2519</v>
      </c>
      <c r="E265" s="830" t="s">
        <v>4366</v>
      </c>
      <c r="F265" s="831">
        <v>74081</v>
      </c>
      <c r="G265" s="832">
        <v>84.16</v>
      </c>
      <c r="H265" s="829">
        <v>84.16</v>
      </c>
      <c r="I265" s="829" t="s">
        <v>60</v>
      </c>
      <c r="J265" s="1300">
        <v>107.67</v>
      </c>
      <c r="K265" s="840" t="s">
        <v>656</v>
      </c>
      <c r="L265" s="841" t="s">
        <v>645</v>
      </c>
      <c r="M265" s="841" t="s">
        <v>352</v>
      </c>
      <c r="N265" s="841" t="s">
        <v>3922</v>
      </c>
      <c r="O265" s="841"/>
      <c r="P265" s="841" t="s">
        <v>5</v>
      </c>
      <c r="Q265" s="841" t="s">
        <v>323</v>
      </c>
      <c r="R265" s="840" t="s">
        <v>652</v>
      </c>
      <c r="S265" s="829"/>
      <c r="T265" s="829" t="s">
        <v>5</v>
      </c>
      <c r="U265" s="829" t="s">
        <v>323</v>
      </c>
      <c r="V265" s="847" t="s">
        <v>652</v>
      </c>
      <c r="W265" s="847" t="s">
        <v>652</v>
      </c>
    </row>
    <row r="266" spans="1:23" outlineLevel="1">
      <c r="A266" s="847" t="s">
        <v>279</v>
      </c>
      <c r="B266" s="829" t="s">
        <v>4237</v>
      </c>
      <c r="C266" s="839">
        <v>43405</v>
      </c>
      <c r="D266" s="829" t="s">
        <v>4337</v>
      </c>
      <c r="E266" s="830" t="s">
        <v>4367</v>
      </c>
      <c r="F266" s="831">
        <v>74080</v>
      </c>
      <c r="G266" s="832">
        <v>2.35</v>
      </c>
      <c r="H266" s="829">
        <v>3</v>
      </c>
      <c r="I266" s="829" t="s">
        <v>322</v>
      </c>
      <c r="J266" s="1300">
        <v>3.01</v>
      </c>
      <c r="K266" s="840" t="s">
        <v>883</v>
      </c>
      <c r="L266" s="841" t="s">
        <v>661</v>
      </c>
      <c r="M266" s="841" t="s">
        <v>352</v>
      </c>
      <c r="N266" s="841"/>
      <c r="O266" s="841"/>
      <c r="P266" s="841" t="s">
        <v>5</v>
      </c>
      <c r="Q266" s="841" t="s">
        <v>323</v>
      </c>
      <c r="R266" s="840" t="s">
        <v>652</v>
      </c>
      <c r="S266" s="829"/>
      <c r="T266" s="829" t="s">
        <v>5</v>
      </c>
      <c r="U266" s="829" t="s">
        <v>323</v>
      </c>
      <c r="V266" s="847" t="s">
        <v>652</v>
      </c>
      <c r="W266" s="847" t="s">
        <v>652</v>
      </c>
    </row>
    <row r="267" spans="1:23" outlineLevel="1">
      <c r="A267" s="847" t="s">
        <v>279</v>
      </c>
      <c r="B267" s="829" t="s">
        <v>4237</v>
      </c>
      <c r="C267" s="839">
        <v>43427</v>
      </c>
      <c r="D267" s="829" t="s">
        <v>4678</v>
      </c>
      <c r="E267" s="830" t="s">
        <v>3972</v>
      </c>
      <c r="F267" s="831">
        <v>74089</v>
      </c>
      <c r="G267" s="832">
        <v>1.2</v>
      </c>
      <c r="H267" s="829">
        <v>1.2</v>
      </c>
      <c r="I267" s="829" t="s">
        <v>60</v>
      </c>
      <c r="J267" s="1300">
        <v>1.54</v>
      </c>
      <c r="K267" s="840" t="s">
        <v>818</v>
      </c>
      <c r="L267" s="841" t="s">
        <v>645</v>
      </c>
      <c r="M267" s="841" t="s">
        <v>352</v>
      </c>
      <c r="N267" s="841"/>
      <c r="O267" s="841"/>
      <c r="P267" s="841" t="s">
        <v>5</v>
      </c>
      <c r="Q267" s="841" t="s">
        <v>323</v>
      </c>
      <c r="R267" s="840" t="s">
        <v>652</v>
      </c>
      <c r="S267" s="829"/>
      <c r="T267" s="829" t="s">
        <v>5</v>
      </c>
      <c r="U267" s="829" t="s">
        <v>323</v>
      </c>
      <c r="V267" s="847" t="s">
        <v>652</v>
      </c>
      <c r="W267" s="847" t="s">
        <v>652</v>
      </c>
    </row>
    <row r="268" spans="1:23" hidden="1">
      <c r="A268" s="842" t="s">
        <v>647</v>
      </c>
      <c r="B268" s="842"/>
      <c r="C268" s="842"/>
      <c r="D268" s="842"/>
      <c r="E268" s="843"/>
      <c r="F268" s="844"/>
      <c r="G268" s="845">
        <f>SUM(G257:G267)</f>
        <v>1573.38</v>
      </c>
      <c r="H268" s="846">
        <f>SUM(H257:H267)</f>
        <v>1574.0300000000002</v>
      </c>
      <c r="I268" s="842"/>
      <c r="J268" s="846">
        <f>SUM(J257:J267)</f>
        <v>2026.75</v>
      </c>
      <c r="K268" s="842"/>
      <c r="L268" s="842"/>
      <c r="M268" s="842"/>
      <c r="N268" s="842"/>
      <c r="O268" s="842"/>
      <c r="P268" s="842"/>
      <c r="Q268" s="842"/>
      <c r="R268" s="842"/>
      <c r="S268" s="829"/>
      <c r="T268" s="829"/>
      <c r="U268" s="829"/>
      <c r="V268" s="829"/>
      <c r="W268" s="829"/>
    </row>
    <row r="269" spans="1:23" outlineLevel="1">
      <c r="A269" s="847" t="s">
        <v>281</v>
      </c>
      <c r="B269" s="829" t="s">
        <v>4236</v>
      </c>
      <c r="C269" s="839">
        <v>43390</v>
      </c>
      <c r="D269" s="829" t="s">
        <v>4352</v>
      </c>
      <c r="E269" s="830" t="s">
        <v>2552</v>
      </c>
      <c r="F269" s="831">
        <v>73653</v>
      </c>
      <c r="G269" s="832">
        <v>3.07</v>
      </c>
      <c r="H269" s="829">
        <v>4</v>
      </c>
      <c r="I269" s="829" t="s">
        <v>322</v>
      </c>
      <c r="J269" s="1300">
        <v>4</v>
      </c>
      <c r="K269" s="840" t="s">
        <v>660</v>
      </c>
      <c r="L269" s="841" t="s">
        <v>661</v>
      </c>
      <c r="M269" s="841" t="s">
        <v>352</v>
      </c>
      <c r="N269" s="841" t="s">
        <v>662</v>
      </c>
      <c r="O269" s="841"/>
      <c r="P269" s="841" t="s">
        <v>5</v>
      </c>
      <c r="Q269" s="841" t="s">
        <v>323</v>
      </c>
      <c r="R269" s="840" t="s">
        <v>652</v>
      </c>
      <c r="S269" s="829"/>
      <c r="T269" s="829" t="s">
        <v>5</v>
      </c>
      <c r="U269" s="829" t="s">
        <v>323</v>
      </c>
      <c r="V269" s="847" t="s">
        <v>652</v>
      </c>
      <c r="W269" s="847" t="s">
        <v>652</v>
      </c>
    </row>
    <row r="270" spans="1:23" outlineLevel="1">
      <c r="A270" s="847" t="s">
        <v>281</v>
      </c>
      <c r="B270" s="829" t="s">
        <v>4236</v>
      </c>
      <c r="C270" s="839">
        <v>43378</v>
      </c>
      <c r="D270" s="829" t="s">
        <v>4368</v>
      </c>
      <c r="E270" s="830" t="s">
        <v>4369</v>
      </c>
      <c r="F270" s="831">
        <v>73653</v>
      </c>
      <c r="G270" s="832">
        <v>445.49</v>
      </c>
      <c r="H270" s="829">
        <v>580.44000000000005</v>
      </c>
      <c r="I270" s="829" t="s">
        <v>322</v>
      </c>
      <c r="J270" s="1300">
        <v>580.44000000000005</v>
      </c>
      <c r="K270" s="840" t="s">
        <v>660</v>
      </c>
      <c r="L270" s="841" t="s">
        <v>661</v>
      </c>
      <c r="M270" s="841" t="s">
        <v>352</v>
      </c>
      <c r="N270" s="841" t="s">
        <v>2952</v>
      </c>
      <c r="O270" s="841"/>
      <c r="P270" s="841" t="s">
        <v>5</v>
      </c>
      <c r="Q270" s="841" t="s">
        <v>323</v>
      </c>
      <c r="R270" s="840" t="s">
        <v>652</v>
      </c>
      <c r="S270" s="829"/>
      <c r="T270" s="829" t="s">
        <v>5</v>
      </c>
      <c r="U270" s="829" t="s">
        <v>323</v>
      </c>
      <c r="V270" s="847" t="s">
        <v>652</v>
      </c>
      <c r="W270" s="847" t="s">
        <v>652</v>
      </c>
    </row>
    <row r="271" spans="1:23" outlineLevel="1">
      <c r="A271" s="847" t="s">
        <v>281</v>
      </c>
      <c r="B271" s="829" t="s">
        <v>4236</v>
      </c>
      <c r="C271" s="839">
        <v>43378</v>
      </c>
      <c r="D271" s="829" t="s">
        <v>4368</v>
      </c>
      <c r="E271" s="830" t="s">
        <v>4370</v>
      </c>
      <c r="F271" s="831">
        <v>73653</v>
      </c>
      <c r="G271" s="832">
        <v>162</v>
      </c>
      <c r="H271" s="829">
        <v>211.07</v>
      </c>
      <c r="I271" s="829" t="s">
        <v>322</v>
      </c>
      <c r="J271" s="1300">
        <v>211.07</v>
      </c>
      <c r="K271" s="840" t="s">
        <v>660</v>
      </c>
      <c r="L271" s="841" t="s">
        <v>661</v>
      </c>
      <c r="M271" s="841" t="s">
        <v>352</v>
      </c>
      <c r="N271" s="841" t="s">
        <v>783</v>
      </c>
      <c r="O271" s="841"/>
      <c r="P271" s="841" t="s">
        <v>5</v>
      </c>
      <c r="Q271" s="841" t="s">
        <v>323</v>
      </c>
      <c r="R271" s="840" t="s">
        <v>652</v>
      </c>
      <c r="S271" s="829"/>
      <c r="T271" s="829" t="s">
        <v>5</v>
      </c>
      <c r="U271" s="829" t="s">
        <v>323</v>
      </c>
      <c r="V271" s="847" t="s">
        <v>652</v>
      </c>
      <c r="W271" s="847" t="s">
        <v>652</v>
      </c>
    </row>
    <row r="272" spans="1:23" outlineLevel="1">
      <c r="A272" s="847" t="s">
        <v>281</v>
      </c>
      <c r="B272" s="829" t="s">
        <v>4236</v>
      </c>
      <c r="C272" s="839">
        <v>43378</v>
      </c>
      <c r="D272" s="829" t="s">
        <v>4368</v>
      </c>
      <c r="E272" s="830" t="s">
        <v>4371</v>
      </c>
      <c r="F272" s="831">
        <v>73653</v>
      </c>
      <c r="G272" s="832">
        <v>445.49</v>
      </c>
      <c r="H272" s="829">
        <v>580.44000000000005</v>
      </c>
      <c r="I272" s="829" t="s">
        <v>322</v>
      </c>
      <c r="J272" s="1300">
        <v>580.44000000000005</v>
      </c>
      <c r="K272" s="840" t="s">
        <v>660</v>
      </c>
      <c r="L272" s="841" t="s">
        <v>661</v>
      </c>
      <c r="M272" s="841" t="s">
        <v>352</v>
      </c>
      <c r="N272" s="841" t="s">
        <v>1021</v>
      </c>
      <c r="O272" s="841"/>
      <c r="P272" s="841" t="s">
        <v>5</v>
      </c>
      <c r="Q272" s="841" t="s">
        <v>323</v>
      </c>
      <c r="R272" s="840" t="s">
        <v>652</v>
      </c>
      <c r="S272" s="829"/>
      <c r="T272" s="829" t="s">
        <v>5</v>
      </c>
      <c r="U272" s="829" t="s">
        <v>323</v>
      </c>
      <c r="V272" s="847" t="s">
        <v>652</v>
      </c>
      <c r="W272" s="847" t="s">
        <v>652</v>
      </c>
    </row>
    <row r="273" spans="1:23" outlineLevel="1">
      <c r="A273" s="847" t="s">
        <v>281</v>
      </c>
      <c r="B273" s="829" t="s">
        <v>4236</v>
      </c>
      <c r="C273" s="839">
        <v>43378</v>
      </c>
      <c r="D273" s="829" t="s">
        <v>4307</v>
      </c>
      <c r="E273" s="830" t="s">
        <v>4372</v>
      </c>
      <c r="F273" s="831">
        <v>73685</v>
      </c>
      <c r="G273" s="832">
        <v>23.03</v>
      </c>
      <c r="H273" s="829">
        <v>30</v>
      </c>
      <c r="I273" s="829" t="s">
        <v>322</v>
      </c>
      <c r="J273" s="1300">
        <v>30.01</v>
      </c>
      <c r="K273" s="840" t="s">
        <v>660</v>
      </c>
      <c r="L273" s="841" t="s">
        <v>665</v>
      </c>
      <c r="M273" s="841" t="s">
        <v>352</v>
      </c>
      <c r="N273" s="841" t="s">
        <v>725</v>
      </c>
      <c r="O273" s="841"/>
      <c r="P273" s="841" t="s">
        <v>5</v>
      </c>
      <c r="Q273" s="841" t="s">
        <v>323</v>
      </c>
      <c r="R273" s="840" t="s">
        <v>652</v>
      </c>
      <c r="S273" s="829"/>
      <c r="T273" s="829" t="s">
        <v>5</v>
      </c>
      <c r="U273" s="829" t="s">
        <v>323</v>
      </c>
      <c r="V273" s="847" t="s">
        <v>652</v>
      </c>
      <c r="W273" s="847" t="s">
        <v>652</v>
      </c>
    </row>
    <row r="274" spans="1:23" outlineLevel="1">
      <c r="A274" s="847" t="s">
        <v>281</v>
      </c>
      <c r="B274" s="829" t="s">
        <v>4236</v>
      </c>
      <c r="C274" s="839">
        <v>43375</v>
      </c>
      <c r="D274" s="829" t="s">
        <v>4375</v>
      </c>
      <c r="E274" s="830" t="s">
        <v>4376</v>
      </c>
      <c r="F274" s="831">
        <v>73685</v>
      </c>
      <c r="G274" s="832">
        <v>121.57</v>
      </c>
      <c r="H274" s="829">
        <v>158.4</v>
      </c>
      <c r="I274" s="829" t="s">
        <v>322</v>
      </c>
      <c r="J274" s="1300">
        <v>158.4</v>
      </c>
      <c r="K274" s="840" t="s">
        <v>670</v>
      </c>
      <c r="L274" s="841" t="s">
        <v>665</v>
      </c>
      <c r="M274" s="841" t="s">
        <v>352</v>
      </c>
      <c r="N274" s="841" t="s">
        <v>3922</v>
      </c>
      <c r="O274" s="841"/>
      <c r="P274" s="841" t="s">
        <v>5</v>
      </c>
      <c r="Q274" s="841" t="s">
        <v>323</v>
      </c>
      <c r="R274" s="840" t="s">
        <v>652</v>
      </c>
      <c r="S274" s="829"/>
      <c r="T274" s="829" t="s">
        <v>5</v>
      </c>
      <c r="U274" s="829" t="s">
        <v>323</v>
      </c>
      <c r="V274" s="847" t="s">
        <v>652</v>
      </c>
      <c r="W274" s="847" t="s">
        <v>652</v>
      </c>
    </row>
    <row r="275" spans="1:23" outlineLevel="1">
      <c r="A275" s="847" t="s">
        <v>281</v>
      </c>
      <c r="B275" s="829" t="s">
        <v>4236</v>
      </c>
      <c r="C275" s="839">
        <v>43375</v>
      </c>
      <c r="D275" s="829" t="s">
        <v>4375</v>
      </c>
      <c r="E275" s="830" t="s">
        <v>3991</v>
      </c>
      <c r="F275" s="831">
        <v>73685</v>
      </c>
      <c r="G275" s="832">
        <v>245.6</v>
      </c>
      <c r="H275" s="829">
        <v>320</v>
      </c>
      <c r="I275" s="829" t="s">
        <v>322</v>
      </c>
      <c r="J275" s="1300">
        <v>320</v>
      </c>
      <c r="K275" s="840" t="s">
        <v>670</v>
      </c>
      <c r="L275" s="841" t="s">
        <v>665</v>
      </c>
      <c r="M275" s="841" t="s">
        <v>352</v>
      </c>
      <c r="N275" s="841" t="s">
        <v>725</v>
      </c>
      <c r="O275" s="841"/>
      <c r="P275" s="841" t="s">
        <v>5</v>
      </c>
      <c r="Q275" s="841" t="s">
        <v>323</v>
      </c>
      <c r="R275" s="840" t="s">
        <v>652</v>
      </c>
      <c r="S275" s="829"/>
      <c r="T275" s="829" t="s">
        <v>5</v>
      </c>
      <c r="U275" s="829" t="s">
        <v>323</v>
      </c>
      <c r="V275" s="847" t="s">
        <v>652</v>
      </c>
      <c r="W275" s="847" t="s">
        <v>652</v>
      </c>
    </row>
    <row r="276" spans="1:23" outlineLevel="1">
      <c r="A276" s="847" t="s">
        <v>281</v>
      </c>
      <c r="B276" s="829" t="s">
        <v>4236</v>
      </c>
      <c r="C276" s="839">
        <v>43378</v>
      </c>
      <c r="D276" s="829" t="s">
        <v>4373</v>
      </c>
      <c r="E276" s="830" t="s">
        <v>4374</v>
      </c>
      <c r="F276" s="831">
        <v>73685</v>
      </c>
      <c r="G276" s="832">
        <v>47.28</v>
      </c>
      <c r="H276" s="829">
        <v>61.6</v>
      </c>
      <c r="I276" s="829" t="s">
        <v>322</v>
      </c>
      <c r="J276" s="1300">
        <v>61.6</v>
      </c>
      <c r="K276" s="840" t="s">
        <v>670</v>
      </c>
      <c r="L276" s="841" t="s">
        <v>665</v>
      </c>
      <c r="M276" s="841" t="s">
        <v>352</v>
      </c>
      <c r="N276" s="841" t="s">
        <v>3922</v>
      </c>
      <c r="O276" s="841"/>
      <c r="P276" s="841" t="s">
        <v>5</v>
      </c>
      <c r="Q276" s="841" t="s">
        <v>323</v>
      </c>
      <c r="R276" s="840" t="s">
        <v>652</v>
      </c>
      <c r="S276" s="829"/>
      <c r="T276" s="829" t="s">
        <v>5</v>
      </c>
      <c r="U276" s="829" t="s">
        <v>323</v>
      </c>
      <c r="V276" s="847" t="s">
        <v>652</v>
      </c>
      <c r="W276" s="847" t="s">
        <v>652</v>
      </c>
    </row>
    <row r="277" spans="1:23" outlineLevel="1">
      <c r="A277" s="847" t="s">
        <v>281</v>
      </c>
      <c r="B277" s="829" t="s">
        <v>4236</v>
      </c>
      <c r="C277" s="839">
        <v>43402</v>
      </c>
      <c r="D277" s="829" t="s">
        <v>4377</v>
      </c>
      <c r="E277" s="830" t="s">
        <v>4378</v>
      </c>
      <c r="F277" s="831">
        <v>73685</v>
      </c>
      <c r="G277" s="832">
        <v>107.99</v>
      </c>
      <c r="H277" s="829">
        <v>140.69999999999999</v>
      </c>
      <c r="I277" s="829" t="s">
        <v>322</v>
      </c>
      <c r="J277" s="1300">
        <v>140.69999999999999</v>
      </c>
      <c r="K277" s="840" t="s">
        <v>667</v>
      </c>
      <c r="L277" s="841" t="s">
        <v>665</v>
      </c>
      <c r="M277" s="841" t="s">
        <v>352</v>
      </c>
      <c r="N277" s="841" t="s">
        <v>4379</v>
      </c>
      <c r="O277" s="841"/>
      <c r="P277" s="841" t="s">
        <v>5</v>
      </c>
      <c r="Q277" s="841" t="s">
        <v>323</v>
      </c>
      <c r="R277" s="840" t="s">
        <v>652</v>
      </c>
      <c r="S277" s="829"/>
      <c r="T277" s="829" t="s">
        <v>5</v>
      </c>
      <c r="U277" s="829" t="s">
        <v>323</v>
      </c>
      <c r="V277" s="847" t="s">
        <v>652</v>
      </c>
      <c r="W277" s="847" t="s">
        <v>652</v>
      </c>
    </row>
    <row r="278" spans="1:23" outlineLevel="1">
      <c r="A278" s="847" t="s">
        <v>281</v>
      </c>
      <c r="B278" s="829" t="s">
        <v>4237</v>
      </c>
      <c r="C278" s="839">
        <v>43410</v>
      </c>
      <c r="D278" s="829" t="s">
        <v>4380</v>
      </c>
      <c r="E278" s="830" t="s">
        <v>4381</v>
      </c>
      <c r="F278" s="831">
        <v>74080</v>
      </c>
      <c r="G278" s="832">
        <v>23.45</v>
      </c>
      <c r="H278" s="829">
        <v>30</v>
      </c>
      <c r="I278" s="829" t="s">
        <v>322</v>
      </c>
      <c r="J278" s="1300">
        <v>30</v>
      </c>
      <c r="K278" s="840" t="s">
        <v>660</v>
      </c>
      <c r="L278" s="841" t="s">
        <v>661</v>
      </c>
      <c r="M278" s="841" t="s">
        <v>352</v>
      </c>
      <c r="N278" s="841" t="s">
        <v>4379</v>
      </c>
      <c r="O278" s="841"/>
      <c r="P278" s="841" t="s">
        <v>5</v>
      </c>
      <c r="Q278" s="841" t="s">
        <v>323</v>
      </c>
      <c r="R278" s="840" t="s">
        <v>652</v>
      </c>
      <c r="S278" s="829"/>
      <c r="T278" s="829" t="s">
        <v>5</v>
      </c>
      <c r="U278" s="829" t="s">
        <v>323</v>
      </c>
      <c r="V278" s="847" t="s">
        <v>652</v>
      </c>
      <c r="W278" s="847" t="s">
        <v>652</v>
      </c>
    </row>
    <row r="279" spans="1:23" outlineLevel="1">
      <c r="A279" s="847" t="s">
        <v>281</v>
      </c>
      <c r="B279" s="829" t="s">
        <v>4237</v>
      </c>
      <c r="C279" s="839">
        <v>43410</v>
      </c>
      <c r="D279" s="829" t="s">
        <v>4337</v>
      </c>
      <c r="E279" s="830" t="s">
        <v>4382</v>
      </c>
      <c r="F279" s="831">
        <v>74080</v>
      </c>
      <c r="G279" s="832">
        <v>3.91</v>
      </c>
      <c r="H279" s="829">
        <v>5</v>
      </c>
      <c r="I279" s="829" t="s">
        <v>322</v>
      </c>
      <c r="J279" s="1300">
        <v>5</v>
      </c>
      <c r="K279" s="840" t="s">
        <v>660</v>
      </c>
      <c r="L279" s="841" t="s">
        <v>661</v>
      </c>
      <c r="M279" s="841" t="s">
        <v>352</v>
      </c>
      <c r="N279" s="841" t="s">
        <v>2952</v>
      </c>
      <c r="O279" s="841"/>
      <c r="P279" s="841" t="s">
        <v>5</v>
      </c>
      <c r="Q279" s="841" t="s">
        <v>323</v>
      </c>
      <c r="R279" s="840" t="s">
        <v>652</v>
      </c>
      <c r="S279" s="829"/>
      <c r="T279" s="829" t="s">
        <v>5</v>
      </c>
      <c r="U279" s="829" t="s">
        <v>323</v>
      </c>
      <c r="V279" s="847" t="s">
        <v>652</v>
      </c>
      <c r="W279" s="847" t="s">
        <v>652</v>
      </c>
    </row>
    <row r="280" spans="1:23" outlineLevel="1">
      <c r="A280" s="847" t="s">
        <v>281</v>
      </c>
      <c r="B280" s="829" t="s">
        <v>4237</v>
      </c>
      <c r="C280" s="839">
        <v>43425</v>
      </c>
      <c r="D280" s="829" t="s">
        <v>4679</v>
      </c>
      <c r="E280" s="830" t="s">
        <v>4680</v>
      </c>
      <c r="F280" s="831">
        <v>74090</v>
      </c>
      <c r="G280" s="832">
        <v>23.45</v>
      </c>
      <c r="H280" s="829">
        <v>30</v>
      </c>
      <c r="I280" s="829" t="s">
        <v>322</v>
      </c>
      <c r="J280" s="1300">
        <v>30</v>
      </c>
      <c r="K280" s="840" t="s">
        <v>660</v>
      </c>
      <c r="L280" s="841" t="s">
        <v>665</v>
      </c>
      <c r="M280" s="841" t="s">
        <v>352</v>
      </c>
      <c r="N280" s="841" t="s">
        <v>4379</v>
      </c>
      <c r="O280" s="841"/>
      <c r="P280" s="841" t="s">
        <v>5</v>
      </c>
      <c r="Q280" s="841" t="s">
        <v>323</v>
      </c>
      <c r="R280" s="840" t="s">
        <v>652</v>
      </c>
      <c r="S280" s="829"/>
      <c r="T280" s="829" t="s">
        <v>5</v>
      </c>
      <c r="U280" s="829" t="s">
        <v>323</v>
      </c>
      <c r="V280" s="847" t="s">
        <v>652</v>
      </c>
      <c r="W280" s="847" t="s">
        <v>652</v>
      </c>
    </row>
    <row r="281" spans="1:23" outlineLevel="1">
      <c r="A281" s="847" t="s">
        <v>281</v>
      </c>
      <c r="B281" s="829" t="s">
        <v>4237</v>
      </c>
      <c r="C281" s="839">
        <v>43425</v>
      </c>
      <c r="D281" s="829" t="s">
        <v>4679</v>
      </c>
      <c r="E281" s="830" t="s">
        <v>4681</v>
      </c>
      <c r="F281" s="831">
        <v>74090</v>
      </c>
      <c r="G281" s="832">
        <v>23.45</v>
      </c>
      <c r="H281" s="829">
        <v>30</v>
      </c>
      <c r="I281" s="829" t="s">
        <v>322</v>
      </c>
      <c r="J281" s="1300">
        <v>30</v>
      </c>
      <c r="K281" s="840" t="s">
        <v>660</v>
      </c>
      <c r="L281" s="841" t="s">
        <v>665</v>
      </c>
      <c r="M281" s="841" t="s">
        <v>352</v>
      </c>
      <c r="N281" s="841" t="s">
        <v>2952</v>
      </c>
      <c r="O281" s="841"/>
      <c r="P281" s="841" t="s">
        <v>5</v>
      </c>
      <c r="Q281" s="841" t="s">
        <v>323</v>
      </c>
      <c r="R281" s="840" t="s">
        <v>652</v>
      </c>
      <c r="S281" s="829"/>
      <c r="T281" s="829" t="s">
        <v>5</v>
      </c>
      <c r="U281" s="829" t="s">
        <v>323</v>
      </c>
      <c r="V281" s="847" t="s">
        <v>652</v>
      </c>
      <c r="W281" s="847" t="s">
        <v>652</v>
      </c>
    </row>
    <row r="282" spans="1:23" outlineLevel="1">
      <c r="A282" s="847" t="s">
        <v>281</v>
      </c>
      <c r="B282" s="829" t="s">
        <v>4237</v>
      </c>
      <c r="C282" s="839">
        <v>43409</v>
      </c>
      <c r="D282" s="829" t="s">
        <v>4383</v>
      </c>
      <c r="E282" s="830" t="s">
        <v>4384</v>
      </c>
      <c r="F282" s="831">
        <v>74080</v>
      </c>
      <c r="G282" s="832">
        <v>167.67</v>
      </c>
      <c r="H282" s="829">
        <v>214.5</v>
      </c>
      <c r="I282" s="829" t="s">
        <v>322</v>
      </c>
      <c r="J282" s="1300">
        <v>214.5</v>
      </c>
      <c r="K282" s="840" t="s">
        <v>670</v>
      </c>
      <c r="L282" s="841" t="s">
        <v>661</v>
      </c>
      <c r="M282" s="841" t="s">
        <v>352</v>
      </c>
      <c r="N282" s="841" t="s">
        <v>4379</v>
      </c>
      <c r="O282" s="841"/>
      <c r="P282" s="841" t="s">
        <v>5</v>
      </c>
      <c r="Q282" s="841" t="s">
        <v>323</v>
      </c>
      <c r="R282" s="840" t="s">
        <v>652</v>
      </c>
      <c r="S282" s="829"/>
      <c r="T282" s="829" t="s">
        <v>5</v>
      </c>
      <c r="U282" s="829" t="s">
        <v>323</v>
      </c>
      <c r="V282" s="847" t="s">
        <v>652</v>
      </c>
      <c r="W282" s="847" t="s">
        <v>652</v>
      </c>
    </row>
    <row r="283" spans="1:23" outlineLevel="1">
      <c r="A283" s="847" t="s">
        <v>281</v>
      </c>
      <c r="B283" s="829" t="s">
        <v>4237</v>
      </c>
      <c r="C283" s="839">
        <v>43410</v>
      </c>
      <c r="D283" s="829" t="s">
        <v>4337</v>
      </c>
      <c r="E283" s="830" t="s">
        <v>4385</v>
      </c>
      <c r="F283" s="831">
        <v>74080</v>
      </c>
      <c r="G283" s="832">
        <v>51.59</v>
      </c>
      <c r="H283" s="829">
        <v>66</v>
      </c>
      <c r="I283" s="829" t="s">
        <v>322</v>
      </c>
      <c r="J283" s="1300">
        <v>66</v>
      </c>
      <c r="K283" s="840" t="s">
        <v>670</v>
      </c>
      <c r="L283" s="841" t="s">
        <v>661</v>
      </c>
      <c r="M283" s="841" t="s">
        <v>352</v>
      </c>
      <c r="N283" s="841" t="s">
        <v>2952</v>
      </c>
      <c r="O283" s="841"/>
      <c r="P283" s="841" t="s">
        <v>5</v>
      </c>
      <c r="Q283" s="841" t="s">
        <v>323</v>
      </c>
      <c r="R283" s="840" t="s">
        <v>652</v>
      </c>
      <c r="S283" s="829"/>
      <c r="T283" s="829" t="s">
        <v>5</v>
      </c>
      <c r="U283" s="829" t="s">
        <v>323</v>
      </c>
      <c r="V283" s="847" t="s">
        <v>652</v>
      </c>
      <c r="W283" s="847" t="s">
        <v>652</v>
      </c>
    </row>
    <row r="284" spans="1:23" outlineLevel="1">
      <c r="A284" s="847" t="s">
        <v>281</v>
      </c>
      <c r="B284" s="829" t="s">
        <v>4237</v>
      </c>
      <c r="C284" s="839">
        <v>43420</v>
      </c>
      <c r="D284" s="829" t="s">
        <v>4246</v>
      </c>
      <c r="E284" s="830" t="s">
        <v>4386</v>
      </c>
      <c r="F284" s="831">
        <v>74080</v>
      </c>
      <c r="G284" s="832">
        <v>3.91</v>
      </c>
      <c r="H284" s="829">
        <v>5</v>
      </c>
      <c r="I284" s="829" t="s">
        <v>322</v>
      </c>
      <c r="J284" s="1300">
        <v>5</v>
      </c>
      <c r="K284" s="840" t="s">
        <v>1053</v>
      </c>
      <c r="L284" s="841" t="s">
        <v>661</v>
      </c>
      <c r="M284" s="841" t="s">
        <v>352</v>
      </c>
      <c r="N284" s="841"/>
      <c r="O284" s="841"/>
      <c r="P284" s="841" t="s">
        <v>5</v>
      </c>
      <c r="Q284" s="841" t="s">
        <v>323</v>
      </c>
      <c r="R284" s="840" t="s">
        <v>652</v>
      </c>
      <c r="S284" s="829"/>
      <c r="T284" s="829" t="s">
        <v>5</v>
      </c>
      <c r="U284" s="829" t="s">
        <v>323</v>
      </c>
      <c r="V284" s="847" t="s">
        <v>652</v>
      </c>
      <c r="W284" s="847" t="s">
        <v>652</v>
      </c>
    </row>
    <row r="285" spans="1:23" hidden="1">
      <c r="A285" s="842" t="s">
        <v>647</v>
      </c>
      <c r="B285" s="842"/>
      <c r="C285" s="842"/>
      <c r="D285" s="842"/>
      <c r="E285" s="843"/>
      <c r="F285" s="844"/>
      <c r="G285" s="845">
        <f>SUM(G269:G284)</f>
        <v>1898.95</v>
      </c>
      <c r="H285" s="846">
        <f>SUM(H269:H284)</f>
        <v>2467.15</v>
      </c>
      <c r="I285" s="842"/>
      <c r="J285" s="846">
        <f>SUM(J269:J284)</f>
        <v>2467.16</v>
      </c>
      <c r="K285" s="842"/>
      <c r="L285" s="842"/>
      <c r="M285" s="842"/>
      <c r="N285" s="842"/>
      <c r="O285" s="842"/>
      <c r="P285" s="842"/>
      <c r="Q285" s="842"/>
      <c r="R285" s="842"/>
      <c r="S285" s="829"/>
      <c r="T285" s="829"/>
      <c r="U285" s="829"/>
      <c r="V285" s="829"/>
      <c r="W285" s="829"/>
    </row>
    <row r="286" spans="1:23" outlineLevel="1">
      <c r="A286" s="847" t="s">
        <v>283</v>
      </c>
      <c r="B286" s="829" t="s">
        <v>4236</v>
      </c>
      <c r="C286" s="839">
        <v>43404</v>
      </c>
      <c r="D286" s="829" t="s">
        <v>4257</v>
      </c>
      <c r="E286" s="830" t="s">
        <v>4258</v>
      </c>
      <c r="F286" s="831">
        <v>73700</v>
      </c>
      <c r="G286" s="832">
        <v>751.97</v>
      </c>
      <c r="H286" s="829">
        <v>975</v>
      </c>
      <c r="I286" s="829" t="s">
        <v>322</v>
      </c>
      <c r="J286" s="1300">
        <v>979.76</v>
      </c>
      <c r="K286" s="840" t="s">
        <v>1417</v>
      </c>
      <c r="L286" s="841" t="s">
        <v>661</v>
      </c>
      <c r="M286" s="841" t="s">
        <v>352</v>
      </c>
      <c r="N286" s="841"/>
      <c r="O286" s="841" t="s">
        <v>381</v>
      </c>
      <c r="P286" s="841" t="s">
        <v>5</v>
      </c>
      <c r="Q286" s="841" t="s">
        <v>323</v>
      </c>
      <c r="R286" s="840" t="s">
        <v>652</v>
      </c>
      <c r="S286" s="829" t="s">
        <v>381</v>
      </c>
      <c r="T286" s="829" t="s">
        <v>5</v>
      </c>
      <c r="U286" s="829" t="s">
        <v>323</v>
      </c>
      <c r="V286" s="847" t="s">
        <v>652</v>
      </c>
      <c r="W286" s="847" t="s">
        <v>652</v>
      </c>
    </row>
    <row r="287" spans="1:23" hidden="1">
      <c r="A287" s="842" t="s">
        <v>647</v>
      </c>
      <c r="B287" s="842"/>
      <c r="C287" s="842"/>
      <c r="D287" s="842"/>
      <c r="E287" s="843"/>
      <c r="F287" s="844"/>
      <c r="G287" s="845">
        <f>SUM(G286:G286)</f>
        <v>751.97</v>
      </c>
      <c r="H287" s="846">
        <f>SUM(H286:H286)</f>
        <v>975</v>
      </c>
      <c r="I287" s="842"/>
      <c r="J287" s="846">
        <f>SUM(J286:J286)</f>
        <v>979.76</v>
      </c>
      <c r="K287" s="842"/>
      <c r="L287" s="842"/>
      <c r="M287" s="842"/>
      <c r="N287" s="842"/>
      <c r="O287" s="842"/>
      <c r="P287" s="842"/>
      <c r="Q287" s="842"/>
      <c r="R287" s="842"/>
      <c r="S287" s="829"/>
      <c r="T287" s="829"/>
      <c r="U287" s="829"/>
      <c r="V287" s="829"/>
      <c r="W287" s="829"/>
    </row>
    <row r="288" spans="1:23" outlineLevel="1">
      <c r="A288" s="847" t="s">
        <v>284</v>
      </c>
      <c r="B288" s="829" t="s">
        <v>4237</v>
      </c>
      <c r="C288" s="839">
        <v>43434</v>
      </c>
      <c r="D288" s="829" t="s">
        <v>4676</v>
      </c>
      <c r="E288" s="830" t="s">
        <v>4677</v>
      </c>
      <c r="F288" s="831">
        <v>74117</v>
      </c>
      <c r="G288" s="832">
        <v>46.51</v>
      </c>
      <c r="H288" s="829">
        <v>60.6</v>
      </c>
      <c r="I288" s="829" t="s">
        <v>322</v>
      </c>
      <c r="J288" s="1300">
        <v>59.5</v>
      </c>
      <c r="K288" s="840" t="s">
        <v>1417</v>
      </c>
      <c r="L288" s="841" t="s">
        <v>661</v>
      </c>
      <c r="M288" s="841" t="s">
        <v>352</v>
      </c>
      <c r="N288" s="841"/>
      <c r="O288" s="841" t="s">
        <v>2244</v>
      </c>
      <c r="P288" s="841" t="s">
        <v>5</v>
      </c>
      <c r="Q288" s="841" t="s">
        <v>323</v>
      </c>
      <c r="R288" s="840" t="s">
        <v>652</v>
      </c>
      <c r="S288" s="829" t="s">
        <v>2244</v>
      </c>
      <c r="T288" s="829" t="s">
        <v>5</v>
      </c>
      <c r="U288" s="829" t="s">
        <v>323</v>
      </c>
      <c r="V288" s="847" t="s">
        <v>652</v>
      </c>
      <c r="W288" s="847" t="s">
        <v>652</v>
      </c>
    </row>
    <row r="289" spans="1:23" hidden="1">
      <c r="A289" s="842" t="s">
        <v>647</v>
      </c>
      <c r="B289" s="842"/>
      <c r="C289" s="842"/>
      <c r="D289" s="842"/>
      <c r="E289" s="843"/>
      <c r="F289" s="844"/>
      <c r="G289" s="845">
        <f>SUM(G288:G288)</f>
        <v>46.51</v>
      </c>
      <c r="H289" s="846">
        <f>SUM(H288:H288)</f>
        <v>60.6</v>
      </c>
      <c r="I289" s="842"/>
      <c r="J289" s="846">
        <f>SUM(J288:J288)</f>
        <v>59.5</v>
      </c>
      <c r="K289" s="842"/>
      <c r="L289" s="842"/>
      <c r="M289" s="842"/>
      <c r="N289" s="842"/>
      <c r="O289" s="842"/>
      <c r="P289" s="842"/>
      <c r="Q289" s="842"/>
      <c r="R289" s="842"/>
      <c r="S289" s="829"/>
      <c r="T289" s="829"/>
      <c r="U289" s="829"/>
      <c r="V289" s="829"/>
      <c r="W289" s="829"/>
    </row>
    <row r="290" spans="1:23" outlineLevel="1">
      <c r="A290" s="847" t="s">
        <v>285</v>
      </c>
      <c r="B290" s="829" t="s">
        <v>4236</v>
      </c>
      <c r="C290" s="839">
        <v>43403</v>
      </c>
      <c r="D290" s="829" t="s">
        <v>4330</v>
      </c>
      <c r="E290" s="830" t="s">
        <v>1989</v>
      </c>
      <c r="F290" s="831">
        <v>73653</v>
      </c>
      <c r="G290" s="832">
        <v>5.05</v>
      </c>
      <c r="H290" s="829">
        <v>6.58</v>
      </c>
      <c r="I290" s="829" t="s">
        <v>322</v>
      </c>
      <c r="J290" s="1300">
        <v>6.58</v>
      </c>
      <c r="K290" s="840" t="s">
        <v>818</v>
      </c>
      <c r="L290" s="841" t="s">
        <v>661</v>
      </c>
      <c r="M290" s="841" t="s">
        <v>352</v>
      </c>
      <c r="N290" s="841"/>
      <c r="O290" s="841"/>
      <c r="P290" s="841" t="s">
        <v>5</v>
      </c>
      <c r="Q290" s="841" t="s">
        <v>323</v>
      </c>
      <c r="R290" s="840" t="s">
        <v>652</v>
      </c>
      <c r="S290" s="829"/>
      <c r="T290" s="829" t="s">
        <v>5</v>
      </c>
      <c r="U290" s="829" t="s">
        <v>323</v>
      </c>
      <c r="V290" s="847" t="s">
        <v>652</v>
      </c>
      <c r="W290" s="847" t="s">
        <v>652</v>
      </c>
    </row>
    <row r="291" spans="1:23" outlineLevel="1">
      <c r="A291" s="847" t="s">
        <v>285</v>
      </c>
      <c r="B291" s="829" t="s">
        <v>4236</v>
      </c>
      <c r="C291" s="839">
        <v>43404</v>
      </c>
      <c r="D291" s="829" t="s">
        <v>4387</v>
      </c>
      <c r="E291" s="830" t="s">
        <v>4170</v>
      </c>
      <c r="F291" s="831">
        <v>73653</v>
      </c>
      <c r="G291" s="832">
        <v>4.67</v>
      </c>
      <c r="H291" s="829">
        <v>6.09</v>
      </c>
      <c r="I291" s="829" t="s">
        <v>322</v>
      </c>
      <c r="J291" s="1300">
        <v>6.08</v>
      </c>
      <c r="K291" s="840" t="s">
        <v>818</v>
      </c>
      <c r="L291" s="841" t="s">
        <v>661</v>
      </c>
      <c r="M291" s="841" t="s">
        <v>352</v>
      </c>
      <c r="N291" s="841"/>
      <c r="O291" s="841"/>
      <c r="P291" s="841" t="s">
        <v>5</v>
      </c>
      <c r="Q291" s="841" t="s">
        <v>323</v>
      </c>
      <c r="R291" s="840" t="s">
        <v>652</v>
      </c>
      <c r="S291" s="829"/>
      <c r="T291" s="829" t="s">
        <v>5</v>
      </c>
      <c r="U291" s="829" t="s">
        <v>323</v>
      </c>
      <c r="V291" s="847" t="s">
        <v>652</v>
      </c>
      <c r="W291" s="847" t="s">
        <v>652</v>
      </c>
    </row>
    <row r="292" spans="1:23" outlineLevel="1">
      <c r="A292" s="847" t="s">
        <v>285</v>
      </c>
      <c r="B292" s="829" t="s">
        <v>4236</v>
      </c>
      <c r="C292" s="839">
        <v>43404</v>
      </c>
      <c r="D292" s="829" t="s">
        <v>4387</v>
      </c>
      <c r="E292" s="830" t="s">
        <v>4171</v>
      </c>
      <c r="F292" s="831">
        <v>73653</v>
      </c>
      <c r="G292" s="832">
        <v>4.66</v>
      </c>
      <c r="H292" s="829">
        <v>6.07</v>
      </c>
      <c r="I292" s="829" t="s">
        <v>322</v>
      </c>
      <c r="J292" s="1300">
        <v>6.07</v>
      </c>
      <c r="K292" s="840" t="s">
        <v>818</v>
      </c>
      <c r="L292" s="841" t="s">
        <v>661</v>
      </c>
      <c r="M292" s="841" t="s">
        <v>352</v>
      </c>
      <c r="N292" s="841"/>
      <c r="O292" s="841"/>
      <c r="P292" s="841" t="s">
        <v>5</v>
      </c>
      <c r="Q292" s="841" t="s">
        <v>323</v>
      </c>
      <c r="R292" s="840" t="s">
        <v>652</v>
      </c>
      <c r="S292" s="829"/>
      <c r="T292" s="829" t="s">
        <v>5</v>
      </c>
      <c r="U292" s="829" t="s">
        <v>323</v>
      </c>
      <c r="V292" s="847" t="s">
        <v>652</v>
      </c>
      <c r="W292" s="847" t="s">
        <v>652</v>
      </c>
    </row>
    <row r="293" spans="1:23" outlineLevel="1">
      <c r="A293" s="847" t="s">
        <v>285</v>
      </c>
      <c r="B293" s="829" t="s">
        <v>4236</v>
      </c>
      <c r="C293" s="839">
        <v>43404</v>
      </c>
      <c r="D293" s="829" t="s">
        <v>4387</v>
      </c>
      <c r="E293" s="830" t="s">
        <v>2852</v>
      </c>
      <c r="F293" s="831">
        <v>73653</v>
      </c>
      <c r="G293" s="832">
        <v>4.66</v>
      </c>
      <c r="H293" s="829">
        <v>6.07</v>
      </c>
      <c r="I293" s="829" t="s">
        <v>322</v>
      </c>
      <c r="J293" s="1300">
        <v>6.07</v>
      </c>
      <c r="K293" s="840" t="s">
        <v>818</v>
      </c>
      <c r="L293" s="841" t="s">
        <v>661</v>
      </c>
      <c r="M293" s="841" t="s">
        <v>352</v>
      </c>
      <c r="N293" s="841"/>
      <c r="O293" s="841"/>
      <c r="P293" s="841" t="s">
        <v>5</v>
      </c>
      <c r="Q293" s="841" t="s">
        <v>323</v>
      </c>
      <c r="R293" s="840" t="s">
        <v>652</v>
      </c>
      <c r="S293" s="829"/>
      <c r="T293" s="829" t="s">
        <v>5</v>
      </c>
      <c r="U293" s="829" t="s">
        <v>323</v>
      </c>
      <c r="V293" s="847" t="s">
        <v>652</v>
      </c>
      <c r="W293" s="847" t="s">
        <v>652</v>
      </c>
    </row>
    <row r="294" spans="1:23" outlineLevel="1">
      <c r="A294" s="847" t="s">
        <v>285</v>
      </c>
      <c r="B294" s="829" t="s">
        <v>4236</v>
      </c>
      <c r="C294" s="839">
        <v>43404</v>
      </c>
      <c r="D294" s="829" t="s">
        <v>4387</v>
      </c>
      <c r="E294" s="830" t="s">
        <v>4172</v>
      </c>
      <c r="F294" s="831">
        <v>73653</v>
      </c>
      <c r="G294" s="832">
        <v>4.66</v>
      </c>
      <c r="H294" s="829">
        <v>6.07</v>
      </c>
      <c r="I294" s="829" t="s">
        <v>322</v>
      </c>
      <c r="J294" s="1300">
        <v>6.07</v>
      </c>
      <c r="K294" s="840" t="s">
        <v>818</v>
      </c>
      <c r="L294" s="841" t="s">
        <v>661</v>
      </c>
      <c r="M294" s="841" t="s">
        <v>352</v>
      </c>
      <c r="N294" s="841"/>
      <c r="O294" s="841"/>
      <c r="P294" s="841" t="s">
        <v>5</v>
      </c>
      <c r="Q294" s="841" t="s">
        <v>323</v>
      </c>
      <c r="R294" s="840" t="s">
        <v>652</v>
      </c>
      <c r="S294" s="829"/>
      <c r="T294" s="829" t="s">
        <v>5</v>
      </c>
      <c r="U294" s="829" t="s">
        <v>323</v>
      </c>
      <c r="V294" s="847" t="s">
        <v>652</v>
      </c>
      <c r="W294" s="847" t="s">
        <v>652</v>
      </c>
    </row>
    <row r="295" spans="1:23" outlineLevel="1">
      <c r="A295" s="847" t="s">
        <v>285</v>
      </c>
      <c r="B295" s="829" t="s">
        <v>4236</v>
      </c>
      <c r="C295" s="839">
        <v>43404</v>
      </c>
      <c r="D295" s="829" t="s">
        <v>4387</v>
      </c>
      <c r="E295" s="830" t="s">
        <v>2854</v>
      </c>
      <c r="F295" s="831">
        <v>73653</v>
      </c>
      <c r="G295" s="832">
        <v>4.66</v>
      </c>
      <c r="H295" s="829">
        <v>6.07</v>
      </c>
      <c r="I295" s="829" t="s">
        <v>322</v>
      </c>
      <c r="J295" s="1300">
        <v>6.07</v>
      </c>
      <c r="K295" s="840" t="s">
        <v>818</v>
      </c>
      <c r="L295" s="841" t="s">
        <v>661</v>
      </c>
      <c r="M295" s="841" t="s">
        <v>352</v>
      </c>
      <c r="N295" s="841"/>
      <c r="O295" s="841"/>
      <c r="P295" s="841" t="s">
        <v>5</v>
      </c>
      <c r="Q295" s="841" t="s">
        <v>323</v>
      </c>
      <c r="R295" s="840" t="s">
        <v>652</v>
      </c>
      <c r="S295" s="829"/>
      <c r="T295" s="829" t="s">
        <v>5</v>
      </c>
      <c r="U295" s="829" t="s">
        <v>323</v>
      </c>
      <c r="V295" s="847" t="s">
        <v>652</v>
      </c>
      <c r="W295" s="847" t="s">
        <v>652</v>
      </c>
    </row>
    <row r="296" spans="1:23" outlineLevel="1">
      <c r="A296" s="847" t="s">
        <v>285</v>
      </c>
      <c r="B296" s="829" t="s">
        <v>4236</v>
      </c>
      <c r="C296" s="839">
        <v>43404</v>
      </c>
      <c r="D296" s="829" t="s">
        <v>4387</v>
      </c>
      <c r="E296" s="830" t="s">
        <v>2855</v>
      </c>
      <c r="F296" s="831">
        <v>73653</v>
      </c>
      <c r="G296" s="832">
        <v>4.66</v>
      </c>
      <c r="H296" s="829">
        <v>6.07</v>
      </c>
      <c r="I296" s="829" t="s">
        <v>322</v>
      </c>
      <c r="J296" s="1300">
        <v>6.07</v>
      </c>
      <c r="K296" s="840" t="s">
        <v>818</v>
      </c>
      <c r="L296" s="841" t="s">
        <v>661</v>
      </c>
      <c r="M296" s="841" t="s">
        <v>352</v>
      </c>
      <c r="N296" s="841"/>
      <c r="O296" s="841"/>
      <c r="P296" s="841" t="s">
        <v>5</v>
      </c>
      <c r="Q296" s="841" t="s">
        <v>323</v>
      </c>
      <c r="R296" s="840" t="s">
        <v>652</v>
      </c>
      <c r="S296" s="829"/>
      <c r="T296" s="829" t="s">
        <v>5</v>
      </c>
      <c r="U296" s="829" t="s">
        <v>323</v>
      </c>
      <c r="V296" s="847" t="s">
        <v>652</v>
      </c>
      <c r="W296" s="847" t="s">
        <v>652</v>
      </c>
    </row>
    <row r="297" spans="1:23" outlineLevel="1">
      <c r="A297" s="847" t="s">
        <v>285</v>
      </c>
      <c r="B297" s="829" t="s">
        <v>4236</v>
      </c>
      <c r="C297" s="839">
        <v>43404</v>
      </c>
      <c r="D297" s="829" t="s">
        <v>4387</v>
      </c>
      <c r="E297" s="830" t="s">
        <v>4173</v>
      </c>
      <c r="F297" s="831">
        <v>73653</v>
      </c>
      <c r="G297" s="832">
        <v>4.66</v>
      </c>
      <c r="H297" s="829">
        <v>6.07</v>
      </c>
      <c r="I297" s="829" t="s">
        <v>322</v>
      </c>
      <c r="J297" s="1300">
        <v>6.07</v>
      </c>
      <c r="K297" s="840" t="s">
        <v>818</v>
      </c>
      <c r="L297" s="841" t="s">
        <v>661</v>
      </c>
      <c r="M297" s="841" t="s">
        <v>352</v>
      </c>
      <c r="N297" s="841"/>
      <c r="O297" s="841"/>
      <c r="P297" s="841" t="s">
        <v>5</v>
      </c>
      <c r="Q297" s="841" t="s">
        <v>323</v>
      </c>
      <c r="R297" s="840" t="s">
        <v>652</v>
      </c>
      <c r="S297" s="829"/>
      <c r="T297" s="829" t="s">
        <v>5</v>
      </c>
      <c r="U297" s="829" t="s">
        <v>323</v>
      </c>
      <c r="V297" s="847" t="s">
        <v>652</v>
      </c>
      <c r="W297" s="847" t="s">
        <v>652</v>
      </c>
    </row>
    <row r="298" spans="1:23" outlineLevel="1">
      <c r="A298" s="847" t="s">
        <v>285</v>
      </c>
      <c r="B298" s="829" t="s">
        <v>4236</v>
      </c>
      <c r="C298" s="839">
        <v>43404</v>
      </c>
      <c r="D298" s="829" t="s">
        <v>4387</v>
      </c>
      <c r="E298" s="830" t="s">
        <v>4174</v>
      </c>
      <c r="F298" s="831">
        <v>73653</v>
      </c>
      <c r="G298" s="832">
        <v>4.66</v>
      </c>
      <c r="H298" s="829">
        <v>6.07</v>
      </c>
      <c r="I298" s="829" t="s">
        <v>322</v>
      </c>
      <c r="J298" s="1300">
        <v>6.07</v>
      </c>
      <c r="K298" s="840" t="s">
        <v>818</v>
      </c>
      <c r="L298" s="841" t="s">
        <v>661</v>
      </c>
      <c r="M298" s="841" t="s">
        <v>352</v>
      </c>
      <c r="N298" s="841"/>
      <c r="O298" s="841"/>
      <c r="P298" s="841" t="s">
        <v>5</v>
      </c>
      <c r="Q298" s="841" t="s">
        <v>323</v>
      </c>
      <c r="R298" s="840" t="s">
        <v>652</v>
      </c>
      <c r="S298" s="829"/>
      <c r="T298" s="829" t="s">
        <v>5</v>
      </c>
      <c r="U298" s="829" t="s">
        <v>323</v>
      </c>
      <c r="V298" s="847" t="s">
        <v>652</v>
      </c>
      <c r="W298" s="847" t="s">
        <v>652</v>
      </c>
    </row>
    <row r="299" spans="1:23" outlineLevel="1">
      <c r="A299" s="847" t="s">
        <v>285</v>
      </c>
      <c r="B299" s="829" t="s">
        <v>4236</v>
      </c>
      <c r="C299" s="839">
        <v>43404</v>
      </c>
      <c r="D299" s="829" t="s">
        <v>4387</v>
      </c>
      <c r="E299" s="830" t="s">
        <v>4175</v>
      </c>
      <c r="F299" s="831">
        <v>73653</v>
      </c>
      <c r="G299" s="832">
        <v>10.44</v>
      </c>
      <c r="H299" s="829">
        <v>13.6</v>
      </c>
      <c r="I299" s="829" t="s">
        <v>322</v>
      </c>
      <c r="J299" s="1300">
        <v>13.6</v>
      </c>
      <c r="K299" s="840" t="s">
        <v>818</v>
      </c>
      <c r="L299" s="841" t="s">
        <v>661</v>
      </c>
      <c r="M299" s="841" t="s">
        <v>352</v>
      </c>
      <c r="N299" s="841"/>
      <c r="O299" s="841"/>
      <c r="P299" s="841" t="s">
        <v>5</v>
      </c>
      <c r="Q299" s="841" t="s">
        <v>323</v>
      </c>
      <c r="R299" s="840" t="s">
        <v>652</v>
      </c>
      <c r="S299" s="829"/>
      <c r="T299" s="829" t="s">
        <v>5</v>
      </c>
      <c r="U299" s="829" t="s">
        <v>323</v>
      </c>
      <c r="V299" s="847" t="s">
        <v>652</v>
      </c>
      <c r="W299" s="847" t="s">
        <v>652</v>
      </c>
    </row>
    <row r="300" spans="1:23" outlineLevel="1">
      <c r="A300" s="847" t="s">
        <v>285</v>
      </c>
      <c r="B300" s="829" t="s">
        <v>4236</v>
      </c>
      <c r="C300" s="839">
        <v>43404</v>
      </c>
      <c r="D300" s="829" t="s">
        <v>4387</v>
      </c>
      <c r="E300" s="830" t="s">
        <v>1087</v>
      </c>
      <c r="F300" s="831">
        <v>73653</v>
      </c>
      <c r="G300" s="832">
        <v>21.47</v>
      </c>
      <c r="H300" s="829">
        <v>27.97</v>
      </c>
      <c r="I300" s="829" t="s">
        <v>322</v>
      </c>
      <c r="J300" s="1300">
        <v>27.97</v>
      </c>
      <c r="K300" s="840" t="s">
        <v>818</v>
      </c>
      <c r="L300" s="841" t="s">
        <v>661</v>
      </c>
      <c r="M300" s="841" t="s">
        <v>352</v>
      </c>
      <c r="N300" s="841"/>
      <c r="O300" s="841"/>
      <c r="P300" s="841" t="s">
        <v>5</v>
      </c>
      <c r="Q300" s="841" t="s">
        <v>323</v>
      </c>
      <c r="R300" s="840" t="s">
        <v>652</v>
      </c>
      <c r="S300" s="829"/>
      <c r="T300" s="829" t="s">
        <v>5</v>
      </c>
      <c r="U300" s="829" t="s">
        <v>323</v>
      </c>
      <c r="V300" s="847" t="s">
        <v>652</v>
      </c>
      <c r="W300" s="847" t="s">
        <v>652</v>
      </c>
    </row>
    <row r="301" spans="1:23" outlineLevel="1">
      <c r="A301" s="847" t="s">
        <v>285</v>
      </c>
      <c r="B301" s="829" t="s">
        <v>4236</v>
      </c>
      <c r="C301" s="839">
        <v>43404</v>
      </c>
      <c r="D301" s="829" t="s">
        <v>4387</v>
      </c>
      <c r="E301" s="830" t="s">
        <v>1087</v>
      </c>
      <c r="F301" s="831">
        <v>73653</v>
      </c>
      <c r="G301" s="832">
        <v>4.9000000000000004</v>
      </c>
      <c r="H301" s="829">
        <v>6.38</v>
      </c>
      <c r="I301" s="829" t="s">
        <v>322</v>
      </c>
      <c r="J301" s="1300">
        <v>6.38</v>
      </c>
      <c r="K301" s="840" t="s">
        <v>818</v>
      </c>
      <c r="L301" s="841" t="s">
        <v>661</v>
      </c>
      <c r="M301" s="841" t="s">
        <v>352</v>
      </c>
      <c r="N301" s="841"/>
      <c r="O301" s="841"/>
      <c r="P301" s="841" t="s">
        <v>5</v>
      </c>
      <c r="Q301" s="841" t="s">
        <v>323</v>
      </c>
      <c r="R301" s="840" t="s">
        <v>652</v>
      </c>
      <c r="S301" s="829"/>
      <c r="T301" s="829" t="s">
        <v>5</v>
      </c>
      <c r="U301" s="829" t="s">
        <v>323</v>
      </c>
      <c r="V301" s="847" t="s">
        <v>652</v>
      </c>
      <c r="W301" s="847" t="s">
        <v>652</v>
      </c>
    </row>
    <row r="302" spans="1:23" outlineLevel="1">
      <c r="A302" s="847" t="s">
        <v>285</v>
      </c>
      <c r="B302" s="829" t="s">
        <v>4236</v>
      </c>
      <c r="C302" s="839">
        <v>43404</v>
      </c>
      <c r="D302" s="829" t="s">
        <v>4387</v>
      </c>
      <c r="E302" s="830" t="s">
        <v>1087</v>
      </c>
      <c r="F302" s="831">
        <v>73653</v>
      </c>
      <c r="G302" s="832">
        <v>5.99</v>
      </c>
      <c r="H302" s="829">
        <v>7.8</v>
      </c>
      <c r="I302" s="829" t="s">
        <v>322</v>
      </c>
      <c r="J302" s="1300">
        <v>7.8</v>
      </c>
      <c r="K302" s="840" t="s">
        <v>818</v>
      </c>
      <c r="L302" s="841" t="s">
        <v>661</v>
      </c>
      <c r="M302" s="841" t="s">
        <v>352</v>
      </c>
      <c r="N302" s="841"/>
      <c r="O302" s="841"/>
      <c r="P302" s="841" t="s">
        <v>5</v>
      </c>
      <c r="Q302" s="841" t="s">
        <v>323</v>
      </c>
      <c r="R302" s="840" t="s">
        <v>652</v>
      </c>
      <c r="S302" s="829"/>
      <c r="T302" s="829" t="s">
        <v>5</v>
      </c>
      <c r="U302" s="829" t="s">
        <v>323</v>
      </c>
      <c r="V302" s="847" t="s">
        <v>652</v>
      </c>
      <c r="W302" s="847" t="s">
        <v>652</v>
      </c>
    </row>
    <row r="303" spans="1:23" outlineLevel="1">
      <c r="A303" s="847" t="s">
        <v>285</v>
      </c>
      <c r="B303" s="829" t="s">
        <v>4236</v>
      </c>
      <c r="C303" s="839">
        <v>43404</v>
      </c>
      <c r="D303" s="829" t="s">
        <v>4387</v>
      </c>
      <c r="E303" s="830" t="s">
        <v>1087</v>
      </c>
      <c r="F303" s="831">
        <v>73653</v>
      </c>
      <c r="G303" s="832">
        <v>5.99</v>
      </c>
      <c r="H303" s="829">
        <v>7.8</v>
      </c>
      <c r="I303" s="829" t="s">
        <v>322</v>
      </c>
      <c r="J303" s="1300">
        <v>7.8</v>
      </c>
      <c r="K303" s="840" t="s">
        <v>818</v>
      </c>
      <c r="L303" s="841" t="s">
        <v>661</v>
      </c>
      <c r="M303" s="841" t="s">
        <v>352</v>
      </c>
      <c r="N303" s="841"/>
      <c r="O303" s="841"/>
      <c r="P303" s="841" t="s">
        <v>5</v>
      </c>
      <c r="Q303" s="841" t="s">
        <v>323</v>
      </c>
      <c r="R303" s="840" t="s">
        <v>652</v>
      </c>
      <c r="S303" s="829"/>
      <c r="T303" s="829" t="s">
        <v>5</v>
      </c>
      <c r="U303" s="829" t="s">
        <v>323</v>
      </c>
      <c r="V303" s="847" t="s">
        <v>652</v>
      </c>
      <c r="W303" s="847" t="s">
        <v>652</v>
      </c>
    </row>
    <row r="304" spans="1:23" outlineLevel="1">
      <c r="A304" s="847" t="s">
        <v>285</v>
      </c>
      <c r="B304" s="829" t="s">
        <v>4236</v>
      </c>
      <c r="C304" s="839">
        <v>43404</v>
      </c>
      <c r="D304" s="829" t="s">
        <v>4387</v>
      </c>
      <c r="E304" s="830" t="s">
        <v>4388</v>
      </c>
      <c r="F304" s="831">
        <v>73653</v>
      </c>
      <c r="G304" s="832">
        <v>8.9</v>
      </c>
      <c r="H304" s="829">
        <v>11.6</v>
      </c>
      <c r="I304" s="829" t="s">
        <v>322</v>
      </c>
      <c r="J304" s="1300">
        <v>11.6</v>
      </c>
      <c r="K304" s="840" t="s">
        <v>818</v>
      </c>
      <c r="L304" s="841" t="s">
        <v>661</v>
      </c>
      <c r="M304" s="841" t="s">
        <v>352</v>
      </c>
      <c r="N304" s="841"/>
      <c r="O304" s="841"/>
      <c r="P304" s="841" t="s">
        <v>5</v>
      </c>
      <c r="Q304" s="841" t="s">
        <v>323</v>
      </c>
      <c r="R304" s="840" t="s">
        <v>652</v>
      </c>
      <c r="S304" s="829"/>
      <c r="T304" s="829" t="s">
        <v>5</v>
      </c>
      <c r="U304" s="829" t="s">
        <v>323</v>
      </c>
      <c r="V304" s="847" t="s">
        <v>652</v>
      </c>
      <c r="W304" s="847" t="s">
        <v>652</v>
      </c>
    </row>
    <row r="305" spans="1:23" outlineLevel="1">
      <c r="A305" s="847" t="s">
        <v>285</v>
      </c>
      <c r="B305" s="829" t="s">
        <v>4236</v>
      </c>
      <c r="C305" s="839">
        <v>43404</v>
      </c>
      <c r="D305" s="829" t="s">
        <v>4387</v>
      </c>
      <c r="E305" s="830" t="s">
        <v>4388</v>
      </c>
      <c r="F305" s="831">
        <v>73653</v>
      </c>
      <c r="G305" s="832">
        <v>24.47</v>
      </c>
      <c r="H305" s="829">
        <v>31.88</v>
      </c>
      <c r="I305" s="829" t="s">
        <v>322</v>
      </c>
      <c r="J305" s="1300">
        <v>31.88</v>
      </c>
      <c r="K305" s="840" t="s">
        <v>818</v>
      </c>
      <c r="L305" s="841" t="s">
        <v>661</v>
      </c>
      <c r="M305" s="841" t="s">
        <v>352</v>
      </c>
      <c r="N305" s="841"/>
      <c r="O305" s="841"/>
      <c r="P305" s="841" t="s">
        <v>5</v>
      </c>
      <c r="Q305" s="841" t="s">
        <v>323</v>
      </c>
      <c r="R305" s="840" t="s">
        <v>652</v>
      </c>
      <c r="S305" s="829"/>
      <c r="T305" s="829" t="s">
        <v>5</v>
      </c>
      <c r="U305" s="829" t="s">
        <v>323</v>
      </c>
      <c r="V305" s="847" t="s">
        <v>652</v>
      </c>
      <c r="W305" s="847" t="s">
        <v>652</v>
      </c>
    </row>
    <row r="306" spans="1:23" outlineLevel="1">
      <c r="A306" s="847" t="s">
        <v>285</v>
      </c>
      <c r="B306" s="829" t="s">
        <v>4236</v>
      </c>
      <c r="C306" s="839">
        <v>43404</v>
      </c>
      <c r="D306" s="829" t="s">
        <v>4387</v>
      </c>
      <c r="E306" s="830" t="s">
        <v>1087</v>
      </c>
      <c r="F306" s="831">
        <v>73653</v>
      </c>
      <c r="G306" s="832">
        <v>7.57</v>
      </c>
      <c r="H306" s="829">
        <v>9.86</v>
      </c>
      <c r="I306" s="829" t="s">
        <v>322</v>
      </c>
      <c r="J306" s="1300">
        <v>9.86</v>
      </c>
      <c r="K306" s="840" t="s">
        <v>818</v>
      </c>
      <c r="L306" s="841" t="s">
        <v>661</v>
      </c>
      <c r="M306" s="841" t="s">
        <v>352</v>
      </c>
      <c r="N306" s="841"/>
      <c r="O306" s="841"/>
      <c r="P306" s="841" t="s">
        <v>5</v>
      </c>
      <c r="Q306" s="841" t="s">
        <v>323</v>
      </c>
      <c r="R306" s="840" t="s">
        <v>652</v>
      </c>
      <c r="S306" s="829"/>
      <c r="T306" s="829" t="s">
        <v>5</v>
      </c>
      <c r="U306" s="829" t="s">
        <v>323</v>
      </c>
      <c r="V306" s="847" t="s">
        <v>652</v>
      </c>
      <c r="W306" s="847" t="s">
        <v>652</v>
      </c>
    </row>
    <row r="307" spans="1:23" outlineLevel="1">
      <c r="A307" s="847" t="s">
        <v>285</v>
      </c>
      <c r="B307" s="829" t="s">
        <v>4236</v>
      </c>
      <c r="C307" s="839">
        <v>43404</v>
      </c>
      <c r="D307" s="829" t="s">
        <v>4387</v>
      </c>
      <c r="E307" s="830" t="s">
        <v>1087</v>
      </c>
      <c r="F307" s="831">
        <v>73653</v>
      </c>
      <c r="G307" s="832">
        <v>5.07</v>
      </c>
      <c r="H307" s="829">
        <v>6.61</v>
      </c>
      <c r="I307" s="829" t="s">
        <v>322</v>
      </c>
      <c r="J307" s="1300">
        <v>6.61</v>
      </c>
      <c r="K307" s="840" t="s">
        <v>818</v>
      </c>
      <c r="L307" s="841" t="s">
        <v>661</v>
      </c>
      <c r="M307" s="841" t="s">
        <v>352</v>
      </c>
      <c r="N307" s="841"/>
      <c r="O307" s="841"/>
      <c r="P307" s="841" t="s">
        <v>5</v>
      </c>
      <c r="Q307" s="841" t="s">
        <v>323</v>
      </c>
      <c r="R307" s="840" t="s">
        <v>652</v>
      </c>
      <c r="S307" s="829"/>
      <c r="T307" s="829" t="s">
        <v>5</v>
      </c>
      <c r="U307" s="829" t="s">
        <v>323</v>
      </c>
      <c r="V307" s="847" t="s">
        <v>652</v>
      </c>
      <c r="W307" s="847" t="s">
        <v>652</v>
      </c>
    </row>
    <row r="308" spans="1:23" outlineLevel="1">
      <c r="A308" s="847" t="s">
        <v>285</v>
      </c>
      <c r="B308" s="829" t="s">
        <v>4236</v>
      </c>
      <c r="C308" s="839">
        <v>43404</v>
      </c>
      <c r="D308" s="829" t="s">
        <v>4387</v>
      </c>
      <c r="E308" s="830" t="s">
        <v>1087</v>
      </c>
      <c r="F308" s="831">
        <v>73653</v>
      </c>
      <c r="G308" s="832">
        <v>3.38</v>
      </c>
      <c r="H308" s="829">
        <v>4.41</v>
      </c>
      <c r="I308" s="829" t="s">
        <v>322</v>
      </c>
      <c r="J308" s="1300">
        <v>4.4000000000000004</v>
      </c>
      <c r="K308" s="840" t="s">
        <v>818</v>
      </c>
      <c r="L308" s="841" t="s">
        <v>661</v>
      </c>
      <c r="M308" s="841" t="s">
        <v>352</v>
      </c>
      <c r="N308" s="841"/>
      <c r="O308" s="841"/>
      <c r="P308" s="841" t="s">
        <v>5</v>
      </c>
      <c r="Q308" s="841" t="s">
        <v>323</v>
      </c>
      <c r="R308" s="840" t="s">
        <v>652</v>
      </c>
      <c r="S308" s="829"/>
      <c r="T308" s="829" t="s">
        <v>5</v>
      </c>
      <c r="U308" s="829" t="s">
        <v>323</v>
      </c>
      <c r="V308" s="847" t="s">
        <v>652</v>
      </c>
      <c r="W308" s="847" t="s">
        <v>652</v>
      </c>
    </row>
    <row r="309" spans="1:23" outlineLevel="1">
      <c r="A309" s="847" t="s">
        <v>285</v>
      </c>
      <c r="B309" s="829" t="s">
        <v>4236</v>
      </c>
      <c r="C309" s="839">
        <v>43404</v>
      </c>
      <c r="D309" s="829" t="s">
        <v>4387</v>
      </c>
      <c r="E309" s="830" t="s">
        <v>1087</v>
      </c>
      <c r="F309" s="831">
        <v>73653</v>
      </c>
      <c r="G309" s="832">
        <v>35.61</v>
      </c>
      <c r="H309" s="829">
        <v>46.4</v>
      </c>
      <c r="I309" s="829" t="s">
        <v>322</v>
      </c>
      <c r="J309" s="1300">
        <v>46.4</v>
      </c>
      <c r="K309" s="840" t="s">
        <v>818</v>
      </c>
      <c r="L309" s="841" t="s">
        <v>661</v>
      </c>
      <c r="M309" s="841" t="s">
        <v>352</v>
      </c>
      <c r="N309" s="841"/>
      <c r="O309" s="841"/>
      <c r="P309" s="841" t="s">
        <v>5</v>
      </c>
      <c r="Q309" s="841" t="s">
        <v>323</v>
      </c>
      <c r="R309" s="840" t="s">
        <v>652</v>
      </c>
      <c r="S309" s="829"/>
      <c r="T309" s="829" t="s">
        <v>5</v>
      </c>
      <c r="U309" s="829" t="s">
        <v>323</v>
      </c>
      <c r="V309" s="847" t="s">
        <v>652</v>
      </c>
      <c r="W309" s="847" t="s">
        <v>652</v>
      </c>
    </row>
    <row r="310" spans="1:23" outlineLevel="1">
      <c r="A310" s="847" t="s">
        <v>285</v>
      </c>
      <c r="B310" s="829" t="s">
        <v>4236</v>
      </c>
      <c r="C310" s="839">
        <v>43404</v>
      </c>
      <c r="D310" s="829" t="s">
        <v>4387</v>
      </c>
      <c r="E310" s="830" t="s">
        <v>1087</v>
      </c>
      <c r="F310" s="831">
        <v>73653</v>
      </c>
      <c r="G310" s="832">
        <v>3.43</v>
      </c>
      <c r="H310" s="829">
        <v>4.47</v>
      </c>
      <c r="I310" s="829" t="s">
        <v>322</v>
      </c>
      <c r="J310" s="1300">
        <v>4.47</v>
      </c>
      <c r="K310" s="840" t="s">
        <v>818</v>
      </c>
      <c r="L310" s="841" t="s">
        <v>661</v>
      </c>
      <c r="M310" s="841" t="s">
        <v>352</v>
      </c>
      <c r="N310" s="841"/>
      <c r="O310" s="841"/>
      <c r="P310" s="841" t="s">
        <v>5</v>
      </c>
      <c r="Q310" s="841" t="s">
        <v>323</v>
      </c>
      <c r="R310" s="840" t="s">
        <v>652</v>
      </c>
      <c r="S310" s="829"/>
      <c r="T310" s="829" t="s">
        <v>5</v>
      </c>
      <c r="U310" s="829" t="s">
        <v>323</v>
      </c>
      <c r="V310" s="847" t="s">
        <v>652</v>
      </c>
      <c r="W310" s="847" t="s">
        <v>652</v>
      </c>
    </row>
    <row r="311" spans="1:23" outlineLevel="1">
      <c r="A311" s="847" t="s">
        <v>285</v>
      </c>
      <c r="B311" s="829" t="s">
        <v>4236</v>
      </c>
      <c r="C311" s="839">
        <v>43404</v>
      </c>
      <c r="D311" s="829" t="s">
        <v>4387</v>
      </c>
      <c r="E311" s="830" t="s">
        <v>1087</v>
      </c>
      <c r="F311" s="831">
        <v>73653</v>
      </c>
      <c r="G311" s="832">
        <v>6.68</v>
      </c>
      <c r="H311" s="829">
        <v>8.6999999999999993</v>
      </c>
      <c r="I311" s="829" t="s">
        <v>322</v>
      </c>
      <c r="J311" s="1300">
        <v>8.6999999999999993</v>
      </c>
      <c r="K311" s="840" t="s">
        <v>818</v>
      </c>
      <c r="L311" s="841" t="s">
        <v>661</v>
      </c>
      <c r="M311" s="841" t="s">
        <v>352</v>
      </c>
      <c r="N311" s="841"/>
      <c r="O311" s="841"/>
      <c r="P311" s="841" t="s">
        <v>5</v>
      </c>
      <c r="Q311" s="841" t="s">
        <v>323</v>
      </c>
      <c r="R311" s="840" t="s">
        <v>652</v>
      </c>
      <c r="S311" s="829"/>
      <c r="T311" s="829" t="s">
        <v>5</v>
      </c>
      <c r="U311" s="829" t="s">
        <v>323</v>
      </c>
      <c r="V311" s="847" t="s">
        <v>652</v>
      </c>
      <c r="W311" s="847" t="s">
        <v>652</v>
      </c>
    </row>
    <row r="312" spans="1:23" outlineLevel="1">
      <c r="A312" s="847" t="s">
        <v>285</v>
      </c>
      <c r="B312" s="829" t="s">
        <v>4236</v>
      </c>
      <c r="C312" s="839">
        <v>43404</v>
      </c>
      <c r="D312" s="829" t="s">
        <v>4387</v>
      </c>
      <c r="E312" s="830" t="s">
        <v>1087</v>
      </c>
      <c r="F312" s="831">
        <v>73653</v>
      </c>
      <c r="G312" s="832">
        <v>25.2</v>
      </c>
      <c r="H312" s="829">
        <v>32.83</v>
      </c>
      <c r="I312" s="829" t="s">
        <v>322</v>
      </c>
      <c r="J312" s="1300">
        <v>32.83</v>
      </c>
      <c r="K312" s="840" t="s">
        <v>818</v>
      </c>
      <c r="L312" s="841" t="s">
        <v>661</v>
      </c>
      <c r="M312" s="841" t="s">
        <v>352</v>
      </c>
      <c r="N312" s="841"/>
      <c r="O312" s="841"/>
      <c r="P312" s="841" t="s">
        <v>5</v>
      </c>
      <c r="Q312" s="841" t="s">
        <v>323</v>
      </c>
      <c r="R312" s="840" t="s">
        <v>652</v>
      </c>
      <c r="S312" s="829"/>
      <c r="T312" s="829" t="s">
        <v>5</v>
      </c>
      <c r="U312" s="829" t="s">
        <v>323</v>
      </c>
      <c r="V312" s="847" t="s">
        <v>652</v>
      </c>
      <c r="W312" s="847" t="s">
        <v>652</v>
      </c>
    </row>
    <row r="313" spans="1:23" outlineLevel="1">
      <c r="A313" s="847" t="s">
        <v>285</v>
      </c>
      <c r="B313" s="829" t="s">
        <v>4236</v>
      </c>
      <c r="C313" s="839">
        <v>43404</v>
      </c>
      <c r="D313" s="829" t="s">
        <v>4387</v>
      </c>
      <c r="E313" s="830" t="s">
        <v>1087</v>
      </c>
      <c r="F313" s="831">
        <v>73653</v>
      </c>
      <c r="G313" s="832">
        <v>35.61</v>
      </c>
      <c r="H313" s="829">
        <v>46.4</v>
      </c>
      <c r="I313" s="829" t="s">
        <v>322</v>
      </c>
      <c r="J313" s="1300">
        <v>46.4</v>
      </c>
      <c r="K313" s="840" t="s">
        <v>818</v>
      </c>
      <c r="L313" s="841" t="s">
        <v>661</v>
      </c>
      <c r="M313" s="841" t="s">
        <v>352</v>
      </c>
      <c r="N313" s="841"/>
      <c r="O313" s="841"/>
      <c r="P313" s="841" t="s">
        <v>5</v>
      </c>
      <c r="Q313" s="841" t="s">
        <v>323</v>
      </c>
      <c r="R313" s="840" t="s">
        <v>652</v>
      </c>
      <c r="S313" s="829"/>
      <c r="T313" s="829" t="s">
        <v>5</v>
      </c>
      <c r="U313" s="829" t="s">
        <v>323</v>
      </c>
      <c r="V313" s="847" t="s">
        <v>652</v>
      </c>
      <c r="W313" s="847" t="s">
        <v>652</v>
      </c>
    </row>
    <row r="314" spans="1:23" outlineLevel="1">
      <c r="A314" s="847" t="s">
        <v>285</v>
      </c>
      <c r="B314" s="829" t="s">
        <v>4236</v>
      </c>
      <c r="C314" s="839">
        <v>43404</v>
      </c>
      <c r="D314" s="829" t="s">
        <v>4387</v>
      </c>
      <c r="E314" s="830" t="s">
        <v>1087</v>
      </c>
      <c r="F314" s="831">
        <v>73653</v>
      </c>
      <c r="G314" s="832">
        <v>4.45</v>
      </c>
      <c r="H314" s="829">
        <v>5.8</v>
      </c>
      <c r="I314" s="829" t="s">
        <v>322</v>
      </c>
      <c r="J314" s="1300">
        <v>5.8</v>
      </c>
      <c r="K314" s="840" t="s">
        <v>818</v>
      </c>
      <c r="L314" s="841" t="s">
        <v>661</v>
      </c>
      <c r="M314" s="841" t="s">
        <v>352</v>
      </c>
      <c r="N314" s="841"/>
      <c r="O314" s="841"/>
      <c r="P314" s="841" t="s">
        <v>5</v>
      </c>
      <c r="Q314" s="841" t="s">
        <v>323</v>
      </c>
      <c r="R314" s="840" t="s">
        <v>652</v>
      </c>
      <c r="S314" s="829"/>
      <c r="T314" s="829" t="s">
        <v>5</v>
      </c>
      <c r="U314" s="829" t="s">
        <v>323</v>
      </c>
      <c r="V314" s="847" t="s">
        <v>652</v>
      </c>
      <c r="W314" s="847" t="s">
        <v>652</v>
      </c>
    </row>
    <row r="315" spans="1:23" outlineLevel="1">
      <c r="A315" s="847" t="s">
        <v>285</v>
      </c>
      <c r="B315" s="829" t="s">
        <v>4236</v>
      </c>
      <c r="C315" s="839">
        <v>43404</v>
      </c>
      <c r="D315" s="829" t="s">
        <v>4387</v>
      </c>
      <c r="E315" s="830" t="s">
        <v>1087</v>
      </c>
      <c r="F315" s="831">
        <v>73653</v>
      </c>
      <c r="G315" s="832">
        <v>3.12</v>
      </c>
      <c r="H315" s="829">
        <v>4.0599999999999996</v>
      </c>
      <c r="I315" s="829" t="s">
        <v>322</v>
      </c>
      <c r="J315" s="1300">
        <v>4.07</v>
      </c>
      <c r="K315" s="840" t="s">
        <v>818</v>
      </c>
      <c r="L315" s="841" t="s">
        <v>661</v>
      </c>
      <c r="M315" s="841" t="s">
        <v>352</v>
      </c>
      <c r="N315" s="841"/>
      <c r="O315" s="841"/>
      <c r="P315" s="841" t="s">
        <v>5</v>
      </c>
      <c r="Q315" s="841" t="s">
        <v>323</v>
      </c>
      <c r="R315" s="840" t="s">
        <v>652</v>
      </c>
      <c r="S315" s="829"/>
      <c r="T315" s="829" t="s">
        <v>5</v>
      </c>
      <c r="U315" s="829" t="s">
        <v>323</v>
      </c>
      <c r="V315" s="847" t="s">
        <v>652</v>
      </c>
      <c r="W315" s="847" t="s">
        <v>652</v>
      </c>
    </row>
    <row r="316" spans="1:23" outlineLevel="1">
      <c r="A316" s="847" t="s">
        <v>285</v>
      </c>
      <c r="B316" s="829" t="s">
        <v>4236</v>
      </c>
      <c r="C316" s="839">
        <v>43404</v>
      </c>
      <c r="D316" s="829" t="s">
        <v>4387</v>
      </c>
      <c r="E316" s="830" t="s">
        <v>1087</v>
      </c>
      <c r="F316" s="831">
        <v>73653</v>
      </c>
      <c r="G316" s="832">
        <v>35.61</v>
      </c>
      <c r="H316" s="829">
        <v>46.4</v>
      </c>
      <c r="I316" s="829" t="s">
        <v>322</v>
      </c>
      <c r="J316" s="1300">
        <v>46.4</v>
      </c>
      <c r="K316" s="840" t="s">
        <v>818</v>
      </c>
      <c r="L316" s="841" t="s">
        <v>661</v>
      </c>
      <c r="M316" s="841" t="s">
        <v>352</v>
      </c>
      <c r="N316" s="841"/>
      <c r="O316" s="841"/>
      <c r="P316" s="841" t="s">
        <v>5</v>
      </c>
      <c r="Q316" s="841" t="s">
        <v>323</v>
      </c>
      <c r="R316" s="840" t="s">
        <v>652</v>
      </c>
      <c r="S316" s="829"/>
      <c r="T316" s="829" t="s">
        <v>5</v>
      </c>
      <c r="U316" s="829" t="s">
        <v>323</v>
      </c>
      <c r="V316" s="847" t="s">
        <v>652</v>
      </c>
      <c r="W316" s="847" t="s">
        <v>652</v>
      </c>
    </row>
    <row r="317" spans="1:23" outlineLevel="1">
      <c r="A317" s="847" t="s">
        <v>285</v>
      </c>
      <c r="B317" s="829" t="s">
        <v>4236</v>
      </c>
      <c r="C317" s="839">
        <v>43404</v>
      </c>
      <c r="D317" s="829" t="s">
        <v>4387</v>
      </c>
      <c r="E317" s="830" t="s">
        <v>1087</v>
      </c>
      <c r="F317" s="831">
        <v>73653</v>
      </c>
      <c r="G317" s="832">
        <v>13.42</v>
      </c>
      <c r="H317" s="829">
        <v>17.489999999999998</v>
      </c>
      <c r="I317" s="829" t="s">
        <v>322</v>
      </c>
      <c r="J317" s="1300">
        <v>17.489999999999998</v>
      </c>
      <c r="K317" s="840" t="s">
        <v>818</v>
      </c>
      <c r="L317" s="841" t="s">
        <v>661</v>
      </c>
      <c r="M317" s="841" t="s">
        <v>352</v>
      </c>
      <c r="N317" s="841"/>
      <c r="O317" s="841"/>
      <c r="P317" s="841" t="s">
        <v>5</v>
      </c>
      <c r="Q317" s="841" t="s">
        <v>323</v>
      </c>
      <c r="R317" s="840" t="s">
        <v>652</v>
      </c>
      <c r="S317" s="829"/>
      <c r="T317" s="829" t="s">
        <v>5</v>
      </c>
      <c r="U317" s="829" t="s">
        <v>323</v>
      </c>
      <c r="V317" s="847" t="s">
        <v>652</v>
      </c>
      <c r="W317" s="847" t="s">
        <v>652</v>
      </c>
    </row>
    <row r="318" spans="1:23" outlineLevel="1">
      <c r="A318" s="847" t="s">
        <v>285</v>
      </c>
      <c r="B318" s="829" t="s">
        <v>4236</v>
      </c>
      <c r="C318" s="839">
        <v>43404</v>
      </c>
      <c r="D318" s="829" t="s">
        <v>4387</v>
      </c>
      <c r="E318" s="830" t="s">
        <v>1087</v>
      </c>
      <c r="F318" s="831">
        <v>73653</v>
      </c>
      <c r="G318" s="832">
        <v>1.87</v>
      </c>
      <c r="H318" s="829">
        <v>2.44</v>
      </c>
      <c r="I318" s="829" t="s">
        <v>322</v>
      </c>
      <c r="J318" s="1300">
        <v>2.44</v>
      </c>
      <c r="K318" s="840" t="s">
        <v>818</v>
      </c>
      <c r="L318" s="841" t="s">
        <v>661</v>
      </c>
      <c r="M318" s="841" t="s">
        <v>352</v>
      </c>
      <c r="N318" s="841"/>
      <c r="O318" s="841"/>
      <c r="P318" s="841" t="s">
        <v>5</v>
      </c>
      <c r="Q318" s="841" t="s">
        <v>323</v>
      </c>
      <c r="R318" s="840" t="s">
        <v>652</v>
      </c>
      <c r="S318" s="829"/>
      <c r="T318" s="829" t="s">
        <v>5</v>
      </c>
      <c r="U318" s="829" t="s">
        <v>323</v>
      </c>
      <c r="V318" s="847" t="s">
        <v>652</v>
      </c>
      <c r="W318" s="847" t="s">
        <v>652</v>
      </c>
    </row>
    <row r="319" spans="1:23" outlineLevel="1">
      <c r="A319" s="847" t="s">
        <v>285</v>
      </c>
      <c r="B319" s="829" t="s">
        <v>4236</v>
      </c>
      <c r="C319" s="839">
        <v>43404</v>
      </c>
      <c r="D319" s="829" t="s">
        <v>4387</v>
      </c>
      <c r="E319" s="830" t="s">
        <v>1087</v>
      </c>
      <c r="F319" s="831">
        <v>73653</v>
      </c>
      <c r="G319" s="832">
        <v>3.58</v>
      </c>
      <c r="H319" s="829">
        <v>4.66</v>
      </c>
      <c r="I319" s="829" t="s">
        <v>322</v>
      </c>
      <c r="J319" s="1300">
        <v>4.66</v>
      </c>
      <c r="K319" s="840" t="s">
        <v>818</v>
      </c>
      <c r="L319" s="841" t="s">
        <v>661</v>
      </c>
      <c r="M319" s="841" t="s">
        <v>352</v>
      </c>
      <c r="N319" s="841"/>
      <c r="O319" s="841"/>
      <c r="P319" s="841" t="s">
        <v>5</v>
      </c>
      <c r="Q319" s="841" t="s">
        <v>323</v>
      </c>
      <c r="R319" s="840" t="s">
        <v>652</v>
      </c>
      <c r="S319" s="829"/>
      <c r="T319" s="829" t="s">
        <v>5</v>
      </c>
      <c r="U319" s="829" t="s">
        <v>323</v>
      </c>
      <c r="V319" s="847" t="s">
        <v>652</v>
      </c>
      <c r="W319" s="847" t="s">
        <v>652</v>
      </c>
    </row>
    <row r="320" spans="1:23" outlineLevel="1">
      <c r="A320" s="847" t="s">
        <v>285</v>
      </c>
      <c r="B320" s="829" t="s">
        <v>4236</v>
      </c>
      <c r="C320" s="839">
        <v>43404</v>
      </c>
      <c r="D320" s="829" t="s">
        <v>4387</v>
      </c>
      <c r="E320" s="830" t="s">
        <v>1087</v>
      </c>
      <c r="F320" s="831">
        <v>73653</v>
      </c>
      <c r="G320" s="832">
        <v>133</v>
      </c>
      <c r="H320" s="829">
        <v>173.29</v>
      </c>
      <c r="I320" s="829" t="s">
        <v>322</v>
      </c>
      <c r="J320" s="1300">
        <v>173.29</v>
      </c>
      <c r="K320" s="840" t="s">
        <v>818</v>
      </c>
      <c r="L320" s="841" t="s">
        <v>661</v>
      </c>
      <c r="M320" s="841" t="s">
        <v>352</v>
      </c>
      <c r="N320" s="841"/>
      <c r="O320" s="841"/>
      <c r="P320" s="841" t="s">
        <v>5</v>
      </c>
      <c r="Q320" s="841" t="s">
        <v>323</v>
      </c>
      <c r="R320" s="840" t="s">
        <v>652</v>
      </c>
      <c r="S320" s="829"/>
      <c r="T320" s="829" t="s">
        <v>5</v>
      </c>
      <c r="U320" s="829" t="s">
        <v>323</v>
      </c>
      <c r="V320" s="847" t="s">
        <v>652</v>
      </c>
      <c r="W320" s="847" t="s">
        <v>652</v>
      </c>
    </row>
    <row r="321" spans="1:23" outlineLevel="1">
      <c r="A321" s="847" t="s">
        <v>285</v>
      </c>
      <c r="B321" s="829" t="s">
        <v>4236</v>
      </c>
      <c r="C321" s="839">
        <v>43404</v>
      </c>
      <c r="D321" s="829" t="s">
        <v>4387</v>
      </c>
      <c r="E321" s="830" t="s">
        <v>1087</v>
      </c>
      <c r="F321" s="831">
        <v>73653</v>
      </c>
      <c r="G321" s="832">
        <v>2.39</v>
      </c>
      <c r="H321" s="829">
        <v>3.11</v>
      </c>
      <c r="I321" s="829" t="s">
        <v>322</v>
      </c>
      <c r="J321" s="1300">
        <v>3.11</v>
      </c>
      <c r="K321" s="840" t="s">
        <v>818</v>
      </c>
      <c r="L321" s="841" t="s">
        <v>661</v>
      </c>
      <c r="M321" s="841" t="s">
        <v>352</v>
      </c>
      <c r="N321" s="841"/>
      <c r="O321" s="841"/>
      <c r="P321" s="841" t="s">
        <v>5</v>
      </c>
      <c r="Q321" s="841" t="s">
        <v>323</v>
      </c>
      <c r="R321" s="840" t="s">
        <v>652</v>
      </c>
      <c r="S321" s="829"/>
      <c r="T321" s="829" t="s">
        <v>5</v>
      </c>
      <c r="U321" s="829" t="s">
        <v>323</v>
      </c>
      <c r="V321" s="847" t="s">
        <v>652</v>
      </c>
      <c r="W321" s="847" t="s">
        <v>652</v>
      </c>
    </row>
    <row r="322" spans="1:23" outlineLevel="1">
      <c r="A322" s="847" t="s">
        <v>285</v>
      </c>
      <c r="B322" s="829" t="s">
        <v>4236</v>
      </c>
      <c r="C322" s="839">
        <v>43404</v>
      </c>
      <c r="D322" s="829" t="s">
        <v>4387</v>
      </c>
      <c r="E322" s="830" t="s">
        <v>1087</v>
      </c>
      <c r="F322" s="831">
        <v>73653</v>
      </c>
      <c r="G322" s="832">
        <v>4.5599999999999996</v>
      </c>
      <c r="H322" s="829">
        <v>5.94</v>
      </c>
      <c r="I322" s="829" t="s">
        <v>322</v>
      </c>
      <c r="J322" s="1300">
        <v>5.94</v>
      </c>
      <c r="K322" s="840" t="s">
        <v>818</v>
      </c>
      <c r="L322" s="841" t="s">
        <v>661</v>
      </c>
      <c r="M322" s="841" t="s">
        <v>352</v>
      </c>
      <c r="N322" s="841"/>
      <c r="O322" s="841"/>
      <c r="P322" s="841" t="s">
        <v>5</v>
      </c>
      <c r="Q322" s="841" t="s">
        <v>323</v>
      </c>
      <c r="R322" s="840" t="s">
        <v>652</v>
      </c>
      <c r="S322" s="829"/>
      <c r="T322" s="829" t="s">
        <v>5</v>
      </c>
      <c r="U322" s="829" t="s">
        <v>323</v>
      </c>
      <c r="V322" s="847" t="s">
        <v>652</v>
      </c>
      <c r="W322" s="847" t="s">
        <v>652</v>
      </c>
    </row>
    <row r="323" spans="1:23" outlineLevel="1">
      <c r="A323" s="847" t="s">
        <v>285</v>
      </c>
      <c r="B323" s="829" t="s">
        <v>4236</v>
      </c>
      <c r="C323" s="839">
        <v>43404</v>
      </c>
      <c r="D323" s="829" t="s">
        <v>4387</v>
      </c>
      <c r="E323" s="830" t="s">
        <v>1087</v>
      </c>
      <c r="F323" s="831">
        <v>73653</v>
      </c>
      <c r="G323" s="832">
        <v>5.96</v>
      </c>
      <c r="H323" s="829">
        <v>7.76</v>
      </c>
      <c r="I323" s="829" t="s">
        <v>322</v>
      </c>
      <c r="J323" s="1300">
        <v>7.77</v>
      </c>
      <c r="K323" s="840" t="s">
        <v>818</v>
      </c>
      <c r="L323" s="841" t="s">
        <v>661</v>
      </c>
      <c r="M323" s="841" t="s">
        <v>352</v>
      </c>
      <c r="N323" s="841"/>
      <c r="O323" s="841"/>
      <c r="P323" s="841" t="s">
        <v>5</v>
      </c>
      <c r="Q323" s="841" t="s">
        <v>323</v>
      </c>
      <c r="R323" s="840" t="s">
        <v>652</v>
      </c>
      <c r="S323" s="829"/>
      <c r="T323" s="829" t="s">
        <v>5</v>
      </c>
      <c r="U323" s="829" t="s">
        <v>323</v>
      </c>
      <c r="V323" s="847" t="s">
        <v>652</v>
      </c>
      <c r="W323" s="847" t="s">
        <v>652</v>
      </c>
    </row>
    <row r="324" spans="1:23" outlineLevel="1">
      <c r="A324" s="847" t="s">
        <v>285</v>
      </c>
      <c r="B324" s="829" t="s">
        <v>4236</v>
      </c>
      <c r="C324" s="839">
        <v>43404</v>
      </c>
      <c r="D324" s="829" t="s">
        <v>4387</v>
      </c>
      <c r="E324" s="830" t="s">
        <v>4389</v>
      </c>
      <c r="F324" s="831">
        <v>73653</v>
      </c>
      <c r="G324" s="832">
        <v>7.68</v>
      </c>
      <c r="H324" s="829">
        <v>10</v>
      </c>
      <c r="I324" s="829" t="s">
        <v>322</v>
      </c>
      <c r="J324" s="1300">
        <v>10.01</v>
      </c>
      <c r="K324" s="840" t="s">
        <v>818</v>
      </c>
      <c r="L324" s="841" t="s">
        <v>661</v>
      </c>
      <c r="M324" s="841" t="s">
        <v>352</v>
      </c>
      <c r="N324" s="841"/>
      <c r="O324" s="841"/>
      <c r="P324" s="841" t="s">
        <v>5</v>
      </c>
      <c r="Q324" s="841" t="s">
        <v>323</v>
      </c>
      <c r="R324" s="840" t="s">
        <v>652</v>
      </c>
      <c r="S324" s="829"/>
      <c r="T324" s="829" t="s">
        <v>5</v>
      </c>
      <c r="U324" s="829" t="s">
        <v>323</v>
      </c>
      <c r="V324" s="847" t="s">
        <v>652</v>
      </c>
      <c r="W324" s="847" t="s">
        <v>652</v>
      </c>
    </row>
    <row r="325" spans="1:23" outlineLevel="1">
      <c r="A325" s="847" t="s">
        <v>285</v>
      </c>
      <c r="B325" s="829" t="s">
        <v>4236</v>
      </c>
      <c r="C325" s="839">
        <v>43404</v>
      </c>
      <c r="D325" s="829" t="s">
        <v>4387</v>
      </c>
      <c r="E325" s="830" t="s">
        <v>4390</v>
      </c>
      <c r="F325" s="831">
        <v>73653</v>
      </c>
      <c r="G325" s="832">
        <v>14.43</v>
      </c>
      <c r="H325" s="829">
        <v>18.8</v>
      </c>
      <c r="I325" s="829" t="s">
        <v>322</v>
      </c>
      <c r="J325" s="1300">
        <v>18.8</v>
      </c>
      <c r="K325" s="840" t="s">
        <v>818</v>
      </c>
      <c r="L325" s="841" t="s">
        <v>661</v>
      </c>
      <c r="M325" s="841" t="s">
        <v>352</v>
      </c>
      <c r="N325" s="841"/>
      <c r="O325" s="841"/>
      <c r="P325" s="841" t="s">
        <v>5</v>
      </c>
      <c r="Q325" s="841" t="s">
        <v>323</v>
      </c>
      <c r="R325" s="840" t="s">
        <v>652</v>
      </c>
      <c r="S325" s="829"/>
      <c r="T325" s="829" t="s">
        <v>5</v>
      </c>
      <c r="U325" s="829" t="s">
        <v>323</v>
      </c>
      <c r="V325" s="847" t="s">
        <v>652</v>
      </c>
      <c r="W325" s="847" t="s">
        <v>652</v>
      </c>
    </row>
    <row r="326" spans="1:23" outlineLevel="1">
      <c r="A326" s="847" t="s">
        <v>285</v>
      </c>
      <c r="B326" s="829" t="s">
        <v>4236</v>
      </c>
      <c r="C326" s="839">
        <v>43404</v>
      </c>
      <c r="D326" s="829" t="s">
        <v>4387</v>
      </c>
      <c r="E326" s="830" t="s">
        <v>4391</v>
      </c>
      <c r="F326" s="831">
        <v>73653</v>
      </c>
      <c r="G326" s="832">
        <v>1.23</v>
      </c>
      <c r="H326" s="829">
        <v>1.6</v>
      </c>
      <c r="I326" s="829" t="s">
        <v>322</v>
      </c>
      <c r="J326" s="1300">
        <v>1.6</v>
      </c>
      <c r="K326" s="840" t="s">
        <v>818</v>
      </c>
      <c r="L326" s="841" t="s">
        <v>661</v>
      </c>
      <c r="M326" s="841" t="s">
        <v>352</v>
      </c>
      <c r="N326" s="841"/>
      <c r="O326" s="841"/>
      <c r="P326" s="841" t="s">
        <v>5</v>
      </c>
      <c r="Q326" s="841" t="s">
        <v>323</v>
      </c>
      <c r="R326" s="840" t="s">
        <v>652</v>
      </c>
      <c r="S326" s="829"/>
      <c r="T326" s="829" t="s">
        <v>5</v>
      </c>
      <c r="U326" s="829" t="s">
        <v>323</v>
      </c>
      <c r="V326" s="847" t="s">
        <v>652</v>
      </c>
      <c r="W326" s="847" t="s">
        <v>652</v>
      </c>
    </row>
    <row r="327" spans="1:23" outlineLevel="1">
      <c r="A327" s="847" t="s">
        <v>285</v>
      </c>
      <c r="B327" s="829" t="s">
        <v>4236</v>
      </c>
      <c r="C327" s="839">
        <v>43404</v>
      </c>
      <c r="D327" s="829" t="s">
        <v>4387</v>
      </c>
      <c r="E327" s="830" t="s">
        <v>1087</v>
      </c>
      <c r="F327" s="831">
        <v>73653</v>
      </c>
      <c r="G327" s="832">
        <v>4.78</v>
      </c>
      <c r="H327" s="829">
        <v>6.23</v>
      </c>
      <c r="I327" s="829" t="s">
        <v>322</v>
      </c>
      <c r="J327" s="1300">
        <v>6.23</v>
      </c>
      <c r="K327" s="840" t="s">
        <v>818</v>
      </c>
      <c r="L327" s="841" t="s">
        <v>661</v>
      </c>
      <c r="M327" s="841" t="s">
        <v>352</v>
      </c>
      <c r="N327" s="841"/>
      <c r="O327" s="841"/>
      <c r="P327" s="841" t="s">
        <v>5</v>
      </c>
      <c r="Q327" s="841" t="s">
        <v>323</v>
      </c>
      <c r="R327" s="840" t="s">
        <v>652</v>
      </c>
      <c r="S327" s="829"/>
      <c r="T327" s="829" t="s">
        <v>5</v>
      </c>
      <c r="U327" s="829" t="s">
        <v>323</v>
      </c>
      <c r="V327" s="847" t="s">
        <v>652</v>
      </c>
      <c r="W327" s="847" t="s">
        <v>652</v>
      </c>
    </row>
    <row r="328" spans="1:23" outlineLevel="1">
      <c r="A328" s="847" t="s">
        <v>285</v>
      </c>
      <c r="B328" s="829" t="s">
        <v>4236</v>
      </c>
      <c r="C328" s="839">
        <v>43404</v>
      </c>
      <c r="D328" s="829" t="s">
        <v>4387</v>
      </c>
      <c r="E328" s="830" t="s">
        <v>1087</v>
      </c>
      <c r="F328" s="831">
        <v>73653</v>
      </c>
      <c r="G328" s="832">
        <v>7.02</v>
      </c>
      <c r="H328" s="829">
        <v>9.14</v>
      </c>
      <c r="I328" s="829" t="s">
        <v>322</v>
      </c>
      <c r="J328" s="1300">
        <v>9.15</v>
      </c>
      <c r="K328" s="840" t="s">
        <v>818</v>
      </c>
      <c r="L328" s="841" t="s">
        <v>661</v>
      </c>
      <c r="M328" s="841" t="s">
        <v>352</v>
      </c>
      <c r="N328" s="841"/>
      <c r="O328" s="841"/>
      <c r="P328" s="841" t="s">
        <v>5</v>
      </c>
      <c r="Q328" s="841" t="s">
        <v>323</v>
      </c>
      <c r="R328" s="840" t="s">
        <v>652</v>
      </c>
      <c r="S328" s="829"/>
      <c r="T328" s="829" t="s">
        <v>5</v>
      </c>
      <c r="U328" s="829" t="s">
        <v>323</v>
      </c>
      <c r="V328" s="847" t="s">
        <v>652</v>
      </c>
      <c r="W328" s="847" t="s">
        <v>652</v>
      </c>
    </row>
    <row r="329" spans="1:23" outlineLevel="1">
      <c r="A329" s="847" t="s">
        <v>285</v>
      </c>
      <c r="B329" s="829" t="s">
        <v>4236</v>
      </c>
      <c r="C329" s="839">
        <v>43404</v>
      </c>
      <c r="D329" s="829" t="s">
        <v>4387</v>
      </c>
      <c r="E329" s="830" t="s">
        <v>1087</v>
      </c>
      <c r="F329" s="831">
        <v>73653</v>
      </c>
      <c r="G329" s="832">
        <v>5.34</v>
      </c>
      <c r="H329" s="829">
        <v>6.96</v>
      </c>
      <c r="I329" s="829" t="s">
        <v>322</v>
      </c>
      <c r="J329" s="1300">
        <v>6.96</v>
      </c>
      <c r="K329" s="840" t="s">
        <v>818</v>
      </c>
      <c r="L329" s="841" t="s">
        <v>661</v>
      </c>
      <c r="M329" s="841" t="s">
        <v>352</v>
      </c>
      <c r="N329" s="841"/>
      <c r="O329" s="841"/>
      <c r="P329" s="841" t="s">
        <v>5</v>
      </c>
      <c r="Q329" s="841" t="s">
        <v>323</v>
      </c>
      <c r="R329" s="840" t="s">
        <v>652</v>
      </c>
      <c r="S329" s="829"/>
      <c r="T329" s="829" t="s">
        <v>5</v>
      </c>
      <c r="U329" s="829" t="s">
        <v>323</v>
      </c>
      <c r="V329" s="847" t="s">
        <v>652</v>
      </c>
      <c r="W329" s="847" t="s">
        <v>652</v>
      </c>
    </row>
    <row r="330" spans="1:23" outlineLevel="1">
      <c r="A330" s="847" t="s">
        <v>285</v>
      </c>
      <c r="B330" s="829" t="s">
        <v>4236</v>
      </c>
      <c r="C330" s="839">
        <v>43404</v>
      </c>
      <c r="D330" s="829" t="s">
        <v>4387</v>
      </c>
      <c r="E330" s="830" t="s">
        <v>1087</v>
      </c>
      <c r="F330" s="831">
        <v>73653</v>
      </c>
      <c r="G330" s="832">
        <v>4.01</v>
      </c>
      <c r="H330" s="829">
        <v>5.22</v>
      </c>
      <c r="I330" s="829" t="s">
        <v>322</v>
      </c>
      <c r="J330" s="1300">
        <v>5.22</v>
      </c>
      <c r="K330" s="840" t="s">
        <v>818</v>
      </c>
      <c r="L330" s="841" t="s">
        <v>661</v>
      </c>
      <c r="M330" s="841" t="s">
        <v>352</v>
      </c>
      <c r="N330" s="841"/>
      <c r="O330" s="841"/>
      <c r="P330" s="841" t="s">
        <v>5</v>
      </c>
      <c r="Q330" s="841" t="s">
        <v>323</v>
      </c>
      <c r="R330" s="840" t="s">
        <v>652</v>
      </c>
      <c r="S330" s="829"/>
      <c r="T330" s="829" t="s">
        <v>5</v>
      </c>
      <c r="U330" s="829" t="s">
        <v>323</v>
      </c>
      <c r="V330" s="847" t="s">
        <v>652</v>
      </c>
      <c r="W330" s="847" t="s">
        <v>652</v>
      </c>
    </row>
    <row r="331" spans="1:23" outlineLevel="1">
      <c r="A331" s="847" t="s">
        <v>285</v>
      </c>
      <c r="B331" s="829" t="s">
        <v>4236</v>
      </c>
      <c r="C331" s="839">
        <v>43404</v>
      </c>
      <c r="D331" s="829" t="s">
        <v>4387</v>
      </c>
      <c r="E331" s="830" t="s">
        <v>1087</v>
      </c>
      <c r="F331" s="831">
        <v>73653</v>
      </c>
      <c r="G331" s="832">
        <v>3.42</v>
      </c>
      <c r="H331" s="829">
        <v>4.45</v>
      </c>
      <c r="I331" s="829" t="s">
        <v>322</v>
      </c>
      <c r="J331" s="1300">
        <v>4.46</v>
      </c>
      <c r="K331" s="840" t="s">
        <v>818</v>
      </c>
      <c r="L331" s="841" t="s">
        <v>661</v>
      </c>
      <c r="M331" s="841" t="s">
        <v>352</v>
      </c>
      <c r="N331" s="841"/>
      <c r="O331" s="841"/>
      <c r="P331" s="841" t="s">
        <v>5</v>
      </c>
      <c r="Q331" s="841" t="s">
        <v>323</v>
      </c>
      <c r="R331" s="840" t="s">
        <v>652</v>
      </c>
      <c r="S331" s="829"/>
      <c r="T331" s="829" t="s">
        <v>5</v>
      </c>
      <c r="U331" s="829" t="s">
        <v>323</v>
      </c>
      <c r="V331" s="847" t="s">
        <v>652</v>
      </c>
      <c r="W331" s="847" t="s">
        <v>652</v>
      </c>
    </row>
    <row r="332" spans="1:23" outlineLevel="1">
      <c r="A332" s="847" t="s">
        <v>285</v>
      </c>
      <c r="B332" s="829" t="s">
        <v>4236</v>
      </c>
      <c r="C332" s="839">
        <v>43404</v>
      </c>
      <c r="D332" s="829" t="s">
        <v>4387</v>
      </c>
      <c r="E332" s="830" t="s">
        <v>1087</v>
      </c>
      <c r="F332" s="831">
        <v>73653</v>
      </c>
      <c r="G332" s="832">
        <v>4.0599999999999996</v>
      </c>
      <c r="H332" s="829">
        <v>5.29</v>
      </c>
      <c r="I332" s="829" t="s">
        <v>322</v>
      </c>
      <c r="J332" s="1300">
        <v>5.29</v>
      </c>
      <c r="K332" s="840" t="s">
        <v>818</v>
      </c>
      <c r="L332" s="841" t="s">
        <v>661</v>
      </c>
      <c r="M332" s="841" t="s">
        <v>352</v>
      </c>
      <c r="N332" s="841"/>
      <c r="O332" s="841"/>
      <c r="P332" s="841" t="s">
        <v>5</v>
      </c>
      <c r="Q332" s="841" t="s">
        <v>323</v>
      </c>
      <c r="R332" s="840" t="s">
        <v>652</v>
      </c>
      <c r="S332" s="829"/>
      <c r="T332" s="829" t="s">
        <v>5</v>
      </c>
      <c r="U332" s="829" t="s">
        <v>323</v>
      </c>
      <c r="V332" s="847" t="s">
        <v>652</v>
      </c>
      <c r="W332" s="847" t="s">
        <v>652</v>
      </c>
    </row>
    <row r="333" spans="1:23" outlineLevel="1">
      <c r="A333" s="847" t="s">
        <v>285</v>
      </c>
      <c r="B333" s="829" t="s">
        <v>4236</v>
      </c>
      <c r="C333" s="839">
        <v>43404</v>
      </c>
      <c r="D333" s="829" t="s">
        <v>4387</v>
      </c>
      <c r="E333" s="830" t="s">
        <v>1087</v>
      </c>
      <c r="F333" s="831">
        <v>73653</v>
      </c>
      <c r="G333" s="832">
        <v>20.190000000000001</v>
      </c>
      <c r="H333" s="829">
        <v>26.3</v>
      </c>
      <c r="I333" s="829" t="s">
        <v>322</v>
      </c>
      <c r="J333" s="1300">
        <v>26.31</v>
      </c>
      <c r="K333" s="840" t="s">
        <v>818</v>
      </c>
      <c r="L333" s="841" t="s">
        <v>661</v>
      </c>
      <c r="M333" s="841" t="s">
        <v>352</v>
      </c>
      <c r="N333" s="841"/>
      <c r="O333" s="841"/>
      <c r="P333" s="841" t="s">
        <v>5</v>
      </c>
      <c r="Q333" s="841" t="s">
        <v>323</v>
      </c>
      <c r="R333" s="840" t="s">
        <v>652</v>
      </c>
      <c r="S333" s="829"/>
      <c r="T333" s="829" t="s">
        <v>5</v>
      </c>
      <c r="U333" s="829" t="s">
        <v>323</v>
      </c>
      <c r="V333" s="847" t="s">
        <v>652</v>
      </c>
      <c r="W333" s="847" t="s">
        <v>652</v>
      </c>
    </row>
    <row r="334" spans="1:23" outlineLevel="1">
      <c r="A334" s="847" t="s">
        <v>285</v>
      </c>
      <c r="B334" s="829" t="s">
        <v>4236</v>
      </c>
      <c r="C334" s="839">
        <v>43404</v>
      </c>
      <c r="D334" s="829" t="s">
        <v>4387</v>
      </c>
      <c r="E334" s="830" t="s">
        <v>1087</v>
      </c>
      <c r="F334" s="831">
        <v>73653</v>
      </c>
      <c r="G334" s="832">
        <v>14.24</v>
      </c>
      <c r="H334" s="829">
        <v>18.559999999999999</v>
      </c>
      <c r="I334" s="829" t="s">
        <v>322</v>
      </c>
      <c r="J334" s="1300">
        <v>18.55</v>
      </c>
      <c r="K334" s="840" t="s">
        <v>818</v>
      </c>
      <c r="L334" s="841" t="s">
        <v>661</v>
      </c>
      <c r="M334" s="841" t="s">
        <v>352</v>
      </c>
      <c r="N334" s="841"/>
      <c r="O334" s="841"/>
      <c r="P334" s="841" t="s">
        <v>5</v>
      </c>
      <c r="Q334" s="841" t="s">
        <v>323</v>
      </c>
      <c r="R334" s="840" t="s">
        <v>652</v>
      </c>
      <c r="S334" s="829"/>
      <c r="T334" s="829" t="s">
        <v>5</v>
      </c>
      <c r="U334" s="829" t="s">
        <v>323</v>
      </c>
      <c r="V334" s="847" t="s">
        <v>652</v>
      </c>
      <c r="W334" s="847" t="s">
        <v>652</v>
      </c>
    </row>
    <row r="335" spans="1:23" outlineLevel="1">
      <c r="A335" s="847" t="s">
        <v>285</v>
      </c>
      <c r="B335" s="829" t="s">
        <v>4236</v>
      </c>
      <c r="C335" s="839">
        <v>43404</v>
      </c>
      <c r="D335" s="829" t="s">
        <v>4387</v>
      </c>
      <c r="E335" s="830" t="s">
        <v>1087</v>
      </c>
      <c r="F335" s="831">
        <v>73653</v>
      </c>
      <c r="G335" s="832">
        <v>4.9000000000000004</v>
      </c>
      <c r="H335" s="829">
        <v>6.38</v>
      </c>
      <c r="I335" s="829" t="s">
        <v>322</v>
      </c>
      <c r="J335" s="1300">
        <v>6.38</v>
      </c>
      <c r="K335" s="840" t="s">
        <v>818</v>
      </c>
      <c r="L335" s="841" t="s">
        <v>661</v>
      </c>
      <c r="M335" s="841" t="s">
        <v>352</v>
      </c>
      <c r="N335" s="841"/>
      <c r="O335" s="841"/>
      <c r="P335" s="841" t="s">
        <v>5</v>
      </c>
      <c r="Q335" s="841" t="s">
        <v>323</v>
      </c>
      <c r="R335" s="840" t="s">
        <v>652</v>
      </c>
      <c r="S335" s="829"/>
      <c r="T335" s="829" t="s">
        <v>5</v>
      </c>
      <c r="U335" s="829" t="s">
        <v>323</v>
      </c>
      <c r="V335" s="847" t="s">
        <v>652</v>
      </c>
      <c r="W335" s="847" t="s">
        <v>652</v>
      </c>
    </row>
    <row r="336" spans="1:23" outlineLevel="1">
      <c r="A336" s="847" t="s">
        <v>285</v>
      </c>
      <c r="B336" s="829" t="s">
        <v>4236</v>
      </c>
      <c r="C336" s="839">
        <v>43404</v>
      </c>
      <c r="D336" s="829" t="s">
        <v>4387</v>
      </c>
      <c r="E336" s="830" t="s">
        <v>1087</v>
      </c>
      <c r="F336" s="831">
        <v>73653</v>
      </c>
      <c r="G336" s="832">
        <v>22.61</v>
      </c>
      <c r="H336" s="829">
        <v>29.46</v>
      </c>
      <c r="I336" s="829" t="s">
        <v>322</v>
      </c>
      <c r="J336" s="1300">
        <v>29.46</v>
      </c>
      <c r="K336" s="840" t="s">
        <v>818</v>
      </c>
      <c r="L336" s="841" t="s">
        <v>661</v>
      </c>
      <c r="M336" s="841" t="s">
        <v>352</v>
      </c>
      <c r="N336" s="841"/>
      <c r="O336" s="841"/>
      <c r="P336" s="841" t="s">
        <v>5</v>
      </c>
      <c r="Q336" s="841" t="s">
        <v>323</v>
      </c>
      <c r="R336" s="840" t="s">
        <v>652</v>
      </c>
      <c r="S336" s="829"/>
      <c r="T336" s="829" t="s">
        <v>5</v>
      </c>
      <c r="U336" s="829" t="s">
        <v>323</v>
      </c>
      <c r="V336" s="847" t="s">
        <v>652</v>
      </c>
      <c r="W336" s="847" t="s">
        <v>652</v>
      </c>
    </row>
    <row r="337" spans="1:23" outlineLevel="1">
      <c r="A337" s="847" t="s">
        <v>285</v>
      </c>
      <c r="B337" s="829" t="s">
        <v>4236</v>
      </c>
      <c r="C337" s="839">
        <v>43404</v>
      </c>
      <c r="D337" s="829" t="s">
        <v>4387</v>
      </c>
      <c r="E337" s="830" t="s">
        <v>4170</v>
      </c>
      <c r="F337" s="831">
        <v>73653</v>
      </c>
      <c r="G337" s="832">
        <v>12.56</v>
      </c>
      <c r="H337" s="829">
        <v>16.37</v>
      </c>
      <c r="I337" s="829" t="s">
        <v>322</v>
      </c>
      <c r="J337" s="1300">
        <v>16.36</v>
      </c>
      <c r="K337" s="840" t="s">
        <v>818</v>
      </c>
      <c r="L337" s="841" t="s">
        <v>661</v>
      </c>
      <c r="M337" s="841" t="s">
        <v>352</v>
      </c>
      <c r="N337" s="841"/>
      <c r="O337" s="841"/>
      <c r="P337" s="841" t="s">
        <v>5</v>
      </c>
      <c r="Q337" s="841" t="s">
        <v>323</v>
      </c>
      <c r="R337" s="840" t="s">
        <v>652</v>
      </c>
      <c r="S337" s="829"/>
      <c r="T337" s="829" t="s">
        <v>5</v>
      </c>
      <c r="U337" s="829" t="s">
        <v>323</v>
      </c>
      <c r="V337" s="847" t="s">
        <v>652</v>
      </c>
      <c r="W337" s="847" t="s">
        <v>652</v>
      </c>
    </row>
    <row r="338" spans="1:23" outlineLevel="1">
      <c r="A338" s="847" t="s">
        <v>285</v>
      </c>
      <c r="B338" s="829" t="s">
        <v>4236</v>
      </c>
      <c r="C338" s="839">
        <v>43404</v>
      </c>
      <c r="D338" s="829" t="s">
        <v>4387</v>
      </c>
      <c r="E338" s="830" t="s">
        <v>4171</v>
      </c>
      <c r="F338" s="831">
        <v>73653</v>
      </c>
      <c r="G338" s="832">
        <v>12.56</v>
      </c>
      <c r="H338" s="829">
        <v>16.37</v>
      </c>
      <c r="I338" s="829" t="s">
        <v>322</v>
      </c>
      <c r="J338" s="1300">
        <v>16.36</v>
      </c>
      <c r="K338" s="840" t="s">
        <v>818</v>
      </c>
      <c r="L338" s="841" t="s">
        <v>661</v>
      </c>
      <c r="M338" s="841" t="s">
        <v>352</v>
      </c>
      <c r="N338" s="841"/>
      <c r="O338" s="841"/>
      <c r="P338" s="841" t="s">
        <v>5</v>
      </c>
      <c r="Q338" s="841" t="s">
        <v>323</v>
      </c>
      <c r="R338" s="840" t="s">
        <v>652</v>
      </c>
      <c r="S338" s="829"/>
      <c r="T338" s="829" t="s">
        <v>5</v>
      </c>
      <c r="U338" s="829" t="s">
        <v>323</v>
      </c>
      <c r="V338" s="847" t="s">
        <v>652</v>
      </c>
      <c r="W338" s="847" t="s">
        <v>652</v>
      </c>
    </row>
    <row r="339" spans="1:23" outlineLevel="1">
      <c r="A339" s="847" t="s">
        <v>285</v>
      </c>
      <c r="B339" s="829" t="s">
        <v>4236</v>
      </c>
      <c r="C339" s="839">
        <v>43404</v>
      </c>
      <c r="D339" s="829" t="s">
        <v>4387</v>
      </c>
      <c r="E339" s="830" t="s">
        <v>2852</v>
      </c>
      <c r="F339" s="831">
        <v>73653</v>
      </c>
      <c r="G339" s="832">
        <v>12.56</v>
      </c>
      <c r="H339" s="829">
        <v>16.37</v>
      </c>
      <c r="I339" s="829" t="s">
        <v>322</v>
      </c>
      <c r="J339" s="1300">
        <v>16.36</v>
      </c>
      <c r="K339" s="840" t="s">
        <v>818</v>
      </c>
      <c r="L339" s="841" t="s">
        <v>661</v>
      </c>
      <c r="M339" s="841" t="s">
        <v>352</v>
      </c>
      <c r="N339" s="841"/>
      <c r="O339" s="841"/>
      <c r="P339" s="841" t="s">
        <v>5</v>
      </c>
      <c r="Q339" s="841" t="s">
        <v>323</v>
      </c>
      <c r="R339" s="840" t="s">
        <v>652</v>
      </c>
      <c r="S339" s="829"/>
      <c r="T339" s="829" t="s">
        <v>5</v>
      </c>
      <c r="U339" s="829" t="s">
        <v>323</v>
      </c>
      <c r="V339" s="847" t="s">
        <v>652</v>
      </c>
      <c r="W339" s="847" t="s">
        <v>652</v>
      </c>
    </row>
    <row r="340" spans="1:23" outlineLevel="1">
      <c r="A340" s="847" t="s">
        <v>285</v>
      </c>
      <c r="B340" s="829" t="s">
        <v>4236</v>
      </c>
      <c r="C340" s="839">
        <v>43404</v>
      </c>
      <c r="D340" s="829" t="s">
        <v>4387</v>
      </c>
      <c r="E340" s="830" t="s">
        <v>4172</v>
      </c>
      <c r="F340" s="831">
        <v>73653</v>
      </c>
      <c r="G340" s="832">
        <v>12.56</v>
      </c>
      <c r="H340" s="829">
        <v>16.37</v>
      </c>
      <c r="I340" s="829" t="s">
        <v>322</v>
      </c>
      <c r="J340" s="1300">
        <v>16.36</v>
      </c>
      <c r="K340" s="840" t="s">
        <v>818</v>
      </c>
      <c r="L340" s="841" t="s">
        <v>661</v>
      </c>
      <c r="M340" s="841" t="s">
        <v>352</v>
      </c>
      <c r="N340" s="841"/>
      <c r="O340" s="841"/>
      <c r="P340" s="841" t="s">
        <v>5</v>
      </c>
      <c r="Q340" s="841" t="s">
        <v>323</v>
      </c>
      <c r="R340" s="840" t="s">
        <v>652</v>
      </c>
      <c r="S340" s="829"/>
      <c r="T340" s="829" t="s">
        <v>5</v>
      </c>
      <c r="U340" s="829" t="s">
        <v>323</v>
      </c>
      <c r="V340" s="847" t="s">
        <v>652</v>
      </c>
      <c r="W340" s="847" t="s">
        <v>652</v>
      </c>
    </row>
    <row r="341" spans="1:23" outlineLevel="1">
      <c r="A341" s="847" t="s">
        <v>285</v>
      </c>
      <c r="B341" s="829" t="s">
        <v>4236</v>
      </c>
      <c r="C341" s="839">
        <v>43404</v>
      </c>
      <c r="D341" s="829" t="s">
        <v>4387</v>
      </c>
      <c r="E341" s="830" t="s">
        <v>2854</v>
      </c>
      <c r="F341" s="831">
        <v>73653</v>
      </c>
      <c r="G341" s="832">
        <v>12.56</v>
      </c>
      <c r="H341" s="829">
        <v>16.37</v>
      </c>
      <c r="I341" s="829" t="s">
        <v>322</v>
      </c>
      <c r="J341" s="1300">
        <v>16.36</v>
      </c>
      <c r="K341" s="840" t="s">
        <v>818</v>
      </c>
      <c r="L341" s="841" t="s">
        <v>661</v>
      </c>
      <c r="M341" s="841" t="s">
        <v>352</v>
      </c>
      <c r="N341" s="841"/>
      <c r="O341" s="841"/>
      <c r="P341" s="841" t="s">
        <v>5</v>
      </c>
      <c r="Q341" s="841" t="s">
        <v>323</v>
      </c>
      <c r="R341" s="840" t="s">
        <v>652</v>
      </c>
      <c r="S341" s="829"/>
      <c r="T341" s="829" t="s">
        <v>5</v>
      </c>
      <c r="U341" s="829" t="s">
        <v>323</v>
      </c>
      <c r="V341" s="847" t="s">
        <v>652</v>
      </c>
      <c r="W341" s="847" t="s">
        <v>652</v>
      </c>
    </row>
    <row r="342" spans="1:23" outlineLevel="1">
      <c r="A342" s="847" t="s">
        <v>285</v>
      </c>
      <c r="B342" s="829" t="s">
        <v>4236</v>
      </c>
      <c r="C342" s="839">
        <v>43404</v>
      </c>
      <c r="D342" s="829" t="s">
        <v>4387</v>
      </c>
      <c r="E342" s="830" t="s">
        <v>4392</v>
      </c>
      <c r="F342" s="831">
        <v>73653</v>
      </c>
      <c r="G342" s="832">
        <v>12.56</v>
      </c>
      <c r="H342" s="829">
        <v>16.37</v>
      </c>
      <c r="I342" s="829" t="s">
        <v>322</v>
      </c>
      <c r="J342" s="1300">
        <v>16.36</v>
      </c>
      <c r="K342" s="840" t="s">
        <v>818</v>
      </c>
      <c r="L342" s="841" t="s">
        <v>661</v>
      </c>
      <c r="M342" s="841" t="s">
        <v>352</v>
      </c>
      <c r="N342" s="841"/>
      <c r="O342" s="841"/>
      <c r="P342" s="841" t="s">
        <v>5</v>
      </c>
      <c r="Q342" s="841" t="s">
        <v>323</v>
      </c>
      <c r="R342" s="840" t="s">
        <v>652</v>
      </c>
      <c r="S342" s="829"/>
      <c r="T342" s="829" t="s">
        <v>5</v>
      </c>
      <c r="U342" s="829" t="s">
        <v>323</v>
      </c>
      <c r="V342" s="847" t="s">
        <v>652</v>
      </c>
      <c r="W342" s="847" t="s">
        <v>652</v>
      </c>
    </row>
    <row r="343" spans="1:23" outlineLevel="1">
      <c r="A343" s="847" t="s">
        <v>285</v>
      </c>
      <c r="B343" s="829" t="s">
        <v>4236</v>
      </c>
      <c r="C343" s="839">
        <v>43404</v>
      </c>
      <c r="D343" s="829" t="s">
        <v>4387</v>
      </c>
      <c r="E343" s="830" t="s">
        <v>4173</v>
      </c>
      <c r="F343" s="831">
        <v>73653</v>
      </c>
      <c r="G343" s="832">
        <v>12.57</v>
      </c>
      <c r="H343" s="829">
        <v>16.38</v>
      </c>
      <c r="I343" s="829" t="s">
        <v>322</v>
      </c>
      <c r="J343" s="1300">
        <v>16.38</v>
      </c>
      <c r="K343" s="840" t="s">
        <v>818</v>
      </c>
      <c r="L343" s="841" t="s">
        <v>661</v>
      </c>
      <c r="M343" s="841" t="s">
        <v>352</v>
      </c>
      <c r="N343" s="841"/>
      <c r="O343" s="841"/>
      <c r="P343" s="841" t="s">
        <v>5</v>
      </c>
      <c r="Q343" s="841" t="s">
        <v>323</v>
      </c>
      <c r="R343" s="840" t="s">
        <v>652</v>
      </c>
      <c r="S343" s="829"/>
      <c r="T343" s="829" t="s">
        <v>5</v>
      </c>
      <c r="U343" s="829" t="s">
        <v>323</v>
      </c>
      <c r="V343" s="847" t="s">
        <v>652</v>
      </c>
      <c r="W343" s="847" t="s">
        <v>652</v>
      </c>
    </row>
    <row r="344" spans="1:23" outlineLevel="1">
      <c r="A344" s="847" t="s">
        <v>285</v>
      </c>
      <c r="B344" s="829" t="s">
        <v>4236</v>
      </c>
      <c r="C344" s="839">
        <v>43404</v>
      </c>
      <c r="D344" s="829" t="s">
        <v>4387</v>
      </c>
      <c r="E344" s="830" t="s">
        <v>4174</v>
      </c>
      <c r="F344" s="831">
        <v>73653</v>
      </c>
      <c r="G344" s="832">
        <v>12.57</v>
      </c>
      <c r="H344" s="829">
        <v>16.38</v>
      </c>
      <c r="I344" s="829" t="s">
        <v>322</v>
      </c>
      <c r="J344" s="1300">
        <v>16.38</v>
      </c>
      <c r="K344" s="840" t="s">
        <v>818</v>
      </c>
      <c r="L344" s="841" t="s">
        <v>661</v>
      </c>
      <c r="M344" s="841" t="s">
        <v>352</v>
      </c>
      <c r="N344" s="841"/>
      <c r="O344" s="841"/>
      <c r="P344" s="841" t="s">
        <v>5</v>
      </c>
      <c r="Q344" s="841" t="s">
        <v>323</v>
      </c>
      <c r="R344" s="840" t="s">
        <v>652</v>
      </c>
      <c r="S344" s="829"/>
      <c r="T344" s="829" t="s">
        <v>5</v>
      </c>
      <c r="U344" s="829" t="s">
        <v>323</v>
      </c>
      <c r="V344" s="847" t="s">
        <v>652</v>
      </c>
      <c r="W344" s="847" t="s">
        <v>652</v>
      </c>
    </row>
    <row r="345" spans="1:23" outlineLevel="1">
      <c r="A345" s="847" t="s">
        <v>285</v>
      </c>
      <c r="B345" s="829" t="s">
        <v>4236</v>
      </c>
      <c r="C345" s="839">
        <v>43404</v>
      </c>
      <c r="D345" s="829" t="s">
        <v>4387</v>
      </c>
      <c r="E345" s="830" t="s">
        <v>4182</v>
      </c>
      <c r="F345" s="831">
        <v>73653</v>
      </c>
      <c r="G345" s="832">
        <v>28.14</v>
      </c>
      <c r="H345" s="829">
        <v>36.67</v>
      </c>
      <c r="I345" s="829" t="s">
        <v>322</v>
      </c>
      <c r="J345" s="1300">
        <v>36.659999999999997</v>
      </c>
      <c r="K345" s="840" t="s">
        <v>818</v>
      </c>
      <c r="L345" s="841" t="s">
        <v>661</v>
      </c>
      <c r="M345" s="841" t="s">
        <v>352</v>
      </c>
      <c r="N345" s="841"/>
      <c r="O345" s="841"/>
      <c r="P345" s="841" t="s">
        <v>5</v>
      </c>
      <c r="Q345" s="841" t="s">
        <v>323</v>
      </c>
      <c r="R345" s="840" t="s">
        <v>652</v>
      </c>
      <c r="S345" s="829"/>
      <c r="T345" s="829" t="s">
        <v>5</v>
      </c>
      <c r="U345" s="829" t="s">
        <v>323</v>
      </c>
      <c r="V345" s="847" t="s">
        <v>652</v>
      </c>
      <c r="W345" s="847" t="s">
        <v>652</v>
      </c>
    </row>
    <row r="346" spans="1:23" outlineLevel="1">
      <c r="A346" s="847" t="s">
        <v>285</v>
      </c>
      <c r="B346" s="829" t="s">
        <v>4236</v>
      </c>
      <c r="C346" s="839">
        <v>43404</v>
      </c>
      <c r="D346" s="829" t="s">
        <v>4387</v>
      </c>
      <c r="E346" s="830" t="s">
        <v>1087</v>
      </c>
      <c r="F346" s="831">
        <v>73653</v>
      </c>
      <c r="G346" s="832">
        <v>2.98</v>
      </c>
      <c r="H346" s="829">
        <v>3.88</v>
      </c>
      <c r="I346" s="829" t="s">
        <v>322</v>
      </c>
      <c r="J346" s="1300">
        <v>3.88</v>
      </c>
      <c r="K346" s="840" t="s">
        <v>818</v>
      </c>
      <c r="L346" s="841" t="s">
        <v>661</v>
      </c>
      <c r="M346" s="841" t="s">
        <v>352</v>
      </c>
      <c r="N346" s="841"/>
      <c r="O346" s="841"/>
      <c r="P346" s="841" t="s">
        <v>5</v>
      </c>
      <c r="Q346" s="841" t="s">
        <v>323</v>
      </c>
      <c r="R346" s="840" t="s">
        <v>652</v>
      </c>
      <c r="S346" s="829"/>
      <c r="T346" s="829" t="s">
        <v>5</v>
      </c>
      <c r="U346" s="829" t="s">
        <v>323</v>
      </c>
      <c r="V346" s="847" t="s">
        <v>652</v>
      </c>
      <c r="W346" s="847" t="s">
        <v>652</v>
      </c>
    </row>
    <row r="347" spans="1:23" outlineLevel="1">
      <c r="A347" s="847" t="s">
        <v>285</v>
      </c>
      <c r="B347" s="829" t="s">
        <v>4236</v>
      </c>
      <c r="C347" s="839">
        <v>43404</v>
      </c>
      <c r="D347" s="829" t="s">
        <v>4387</v>
      </c>
      <c r="E347" s="830" t="s">
        <v>1087</v>
      </c>
      <c r="F347" s="831">
        <v>73653</v>
      </c>
      <c r="G347" s="832">
        <v>11.86</v>
      </c>
      <c r="H347" s="829">
        <v>15.45</v>
      </c>
      <c r="I347" s="829" t="s">
        <v>322</v>
      </c>
      <c r="J347" s="1300">
        <v>15.45</v>
      </c>
      <c r="K347" s="840" t="s">
        <v>818</v>
      </c>
      <c r="L347" s="841" t="s">
        <v>661</v>
      </c>
      <c r="M347" s="841" t="s">
        <v>352</v>
      </c>
      <c r="N347" s="841"/>
      <c r="O347" s="841"/>
      <c r="P347" s="841" t="s">
        <v>5</v>
      </c>
      <c r="Q347" s="841" t="s">
        <v>323</v>
      </c>
      <c r="R347" s="840" t="s">
        <v>652</v>
      </c>
      <c r="S347" s="829"/>
      <c r="T347" s="829" t="s">
        <v>5</v>
      </c>
      <c r="U347" s="829" t="s">
        <v>323</v>
      </c>
      <c r="V347" s="847" t="s">
        <v>652</v>
      </c>
      <c r="W347" s="847" t="s">
        <v>652</v>
      </c>
    </row>
    <row r="348" spans="1:23" outlineLevel="1">
      <c r="A348" s="847" t="s">
        <v>285</v>
      </c>
      <c r="B348" s="829" t="s">
        <v>4236</v>
      </c>
      <c r="C348" s="839">
        <v>43404</v>
      </c>
      <c r="D348" s="829" t="s">
        <v>4387</v>
      </c>
      <c r="E348" s="830" t="s">
        <v>1087</v>
      </c>
      <c r="F348" s="831">
        <v>73653</v>
      </c>
      <c r="G348" s="832">
        <v>3.38</v>
      </c>
      <c r="H348" s="829">
        <v>4.41</v>
      </c>
      <c r="I348" s="829" t="s">
        <v>322</v>
      </c>
      <c r="J348" s="1300">
        <v>4.4000000000000004</v>
      </c>
      <c r="K348" s="840" t="s">
        <v>818</v>
      </c>
      <c r="L348" s="841" t="s">
        <v>661</v>
      </c>
      <c r="M348" s="841" t="s">
        <v>352</v>
      </c>
      <c r="N348" s="841"/>
      <c r="O348" s="841"/>
      <c r="P348" s="841" t="s">
        <v>5</v>
      </c>
      <c r="Q348" s="841" t="s">
        <v>323</v>
      </c>
      <c r="R348" s="840" t="s">
        <v>652</v>
      </c>
      <c r="S348" s="829"/>
      <c r="T348" s="829" t="s">
        <v>5</v>
      </c>
      <c r="U348" s="829" t="s">
        <v>323</v>
      </c>
      <c r="V348" s="847" t="s">
        <v>652</v>
      </c>
      <c r="W348" s="847" t="s">
        <v>652</v>
      </c>
    </row>
    <row r="349" spans="1:23" outlineLevel="1">
      <c r="A349" s="847" t="s">
        <v>285</v>
      </c>
      <c r="B349" s="829" t="s">
        <v>4236</v>
      </c>
      <c r="C349" s="839">
        <v>43404</v>
      </c>
      <c r="D349" s="829" t="s">
        <v>4387</v>
      </c>
      <c r="E349" s="830" t="s">
        <v>1087</v>
      </c>
      <c r="F349" s="831">
        <v>73653</v>
      </c>
      <c r="G349" s="832">
        <v>7.57</v>
      </c>
      <c r="H349" s="829">
        <v>9.86</v>
      </c>
      <c r="I349" s="829" t="s">
        <v>322</v>
      </c>
      <c r="J349" s="1300">
        <v>9.86</v>
      </c>
      <c r="K349" s="840" t="s">
        <v>818</v>
      </c>
      <c r="L349" s="841" t="s">
        <v>661</v>
      </c>
      <c r="M349" s="841" t="s">
        <v>352</v>
      </c>
      <c r="N349" s="841"/>
      <c r="O349" s="841"/>
      <c r="P349" s="841" t="s">
        <v>5</v>
      </c>
      <c r="Q349" s="841" t="s">
        <v>323</v>
      </c>
      <c r="R349" s="840" t="s">
        <v>652</v>
      </c>
      <c r="S349" s="829"/>
      <c r="T349" s="829" t="s">
        <v>5</v>
      </c>
      <c r="U349" s="829" t="s">
        <v>323</v>
      </c>
      <c r="V349" s="847" t="s">
        <v>652</v>
      </c>
      <c r="W349" s="847" t="s">
        <v>652</v>
      </c>
    </row>
    <row r="350" spans="1:23" outlineLevel="1">
      <c r="A350" s="847" t="s">
        <v>285</v>
      </c>
      <c r="B350" s="829" t="s">
        <v>4236</v>
      </c>
      <c r="C350" s="839">
        <v>43404</v>
      </c>
      <c r="D350" s="829" t="s">
        <v>4393</v>
      </c>
      <c r="E350" s="830" t="s">
        <v>1087</v>
      </c>
      <c r="F350" s="831">
        <v>73653</v>
      </c>
      <c r="G350" s="832">
        <v>1.75</v>
      </c>
      <c r="H350" s="829">
        <v>2.2799999999999998</v>
      </c>
      <c r="I350" s="829" t="s">
        <v>322</v>
      </c>
      <c r="J350" s="1300">
        <v>2.2799999999999998</v>
      </c>
      <c r="K350" s="840" t="s">
        <v>818</v>
      </c>
      <c r="L350" s="841" t="s">
        <v>661</v>
      </c>
      <c r="M350" s="841" t="s">
        <v>352</v>
      </c>
      <c r="N350" s="841"/>
      <c r="O350" s="841"/>
      <c r="P350" s="841" t="s">
        <v>5</v>
      </c>
      <c r="Q350" s="841" t="s">
        <v>323</v>
      </c>
      <c r="R350" s="840" t="s">
        <v>652</v>
      </c>
      <c r="S350" s="829"/>
      <c r="T350" s="829" t="s">
        <v>5</v>
      </c>
      <c r="U350" s="829" t="s">
        <v>323</v>
      </c>
      <c r="V350" s="847" t="s">
        <v>652</v>
      </c>
      <c r="W350" s="847" t="s">
        <v>652</v>
      </c>
    </row>
    <row r="351" spans="1:23" outlineLevel="1">
      <c r="A351" s="847" t="s">
        <v>285</v>
      </c>
      <c r="B351" s="829" t="s">
        <v>4236</v>
      </c>
      <c r="C351" s="839">
        <v>43404</v>
      </c>
      <c r="D351" s="829" t="s">
        <v>4393</v>
      </c>
      <c r="E351" s="830" t="s">
        <v>4394</v>
      </c>
      <c r="F351" s="831">
        <v>73653</v>
      </c>
      <c r="G351" s="832">
        <v>1.1200000000000001</v>
      </c>
      <c r="H351" s="829">
        <v>1.46</v>
      </c>
      <c r="I351" s="829" t="s">
        <v>322</v>
      </c>
      <c r="J351" s="1300">
        <v>1.46</v>
      </c>
      <c r="K351" s="840" t="s">
        <v>818</v>
      </c>
      <c r="L351" s="841" t="s">
        <v>661</v>
      </c>
      <c r="M351" s="841" t="s">
        <v>352</v>
      </c>
      <c r="N351" s="841"/>
      <c r="O351" s="841"/>
      <c r="P351" s="841" t="s">
        <v>5</v>
      </c>
      <c r="Q351" s="841" t="s">
        <v>323</v>
      </c>
      <c r="R351" s="840" t="s">
        <v>652</v>
      </c>
      <c r="S351" s="829"/>
      <c r="T351" s="829" t="s">
        <v>5</v>
      </c>
      <c r="U351" s="829" t="s">
        <v>323</v>
      </c>
      <c r="V351" s="847" t="s">
        <v>652</v>
      </c>
      <c r="W351" s="847" t="s">
        <v>652</v>
      </c>
    </row>
    <row r="352" spans="1:23" outlineLevel="1">
      <c r="A352" s="847" t="s">
        <v>285</v>
      </c>
      <c r="B352" s="829" t="s">
        <v>4236</v>
      </c>
      <c r="C352" s="839">
        <v>43404</v>
      </c>
      <c r="D352" s="829" t="s">
        <v>4393</v>
      </c>
      <c r="E352" s="830" t="s">
        <v>1087</v>
      </c>
      <c r="F352" s="831">
        <v>73653</v>
      </c>
      <c r="G352" s="832">
        <v>13.62</v>
      </c>
      <c r="H352" s="829">
        <v>17.739999999999998</v>
      </c>
      <c r="I352" s="829" t="s">
        <v>322</v>
      </c>
      <c r="J352" s="1300">
        <v>17.75</v>
      </c>
      <c r="K352" s="840" t="s">
        <v>818</v>
      </c>
      <c r="L352" s="841" t="s">
        <v>661</v>
      </c>
      <c r="M352" s="841" t="s">
        <v>352</v>
      </c>
      <c r="N352" s="841"/>
      <c r="O352" s="841"/>
      <c r="P352" s="841" t="s">
        <v>5</v>
      </c>
      <c r="Q352" s="841" t="s">
        <v>323</v>
      </c>
      <c r="R352" s="840" t="s">
        <v>652</v>
      </c>
      <c r="S352" s="829"/>
      <c r="T352" s="829" t="s">
        <v>5</v>
      </c>
      <c r="U352" s="829" t="s">
        <v>323</v>
      </c>
      <c r="V352" s="847" t="s">
        <v>652</v>
      </c>
      <c r="W352" s="847" t="s">
        <v>652</v>
      </c>
    </row>
    <row r="353" spans="1:23" outlineLevel="1">
      <c r="A353" s="847" t="s">
        <v>285</v>
      </c>
      <c r="B353" s="829" t="s">
        <v>4236</v>
      </c>
      <c r="C353" s="839">
        <v>43404</v>
      </c>
      <c r="D353" s="829" t="s">
        <v>4395</v>
      </c>
      <c r="E353" s="830" t="s">
        <v>824</v>
      </c>
      <c r="F353" s="831">
        <v>73685</v>
      </c>
      <c r="G353" s="832">
        <v>3.84</v>
      </c>
      <c r="H353" s="829">
        <v>5</v>
      </c>
      <c r="I353" s="829" t="s">
        <v>322</v>
      </c>
      <c r="J353" s="1300">
        <v>5</v>
      </c>
      <c r="K353" s="840" t="s">
        <v>818</v>
      </c>
      <c r="L353" s="841" t="s">
        <v>665</v>
      </c>
      <c r="M353" s="841" t="s">
        <v>352</v>
      </c>
      <c r="N353" s="841"/>
      <c r="O353" s="841"/>
      <c r="P353" s="841" t="s">
        <v>5</v>
      </c>
      <c r="Q353" s="841" t="s">
        <v>323</v>
      </c>
      <c r="R353" s="840" t="s">
        <v>652</v>
      </c>
      <c r="S353" s="829"/>
      <c r="T353" s="829" t="s">
        <v>5</v>
      </c>
      <c r="U353" s="829" t="s">
        <v>323</v>
      </c>
      <c r="V353" s="847" t="s">
        <v>652</v>
      </c>
      <c r="W353" s="847" t="s">
        <v>652</v>
      </c>
    </row>
    <row r="354" spans="1:23" outlineLevel="1">
      <c r="A354" s="847" t="s">
        <v>285</v>
      </c>
      <c r="B354" s="829" t="s">
        <v>4236</v>
      </c>
      <c r="C354" s="839">
        <v>43404</v>
      </c>
      <c r="D354" s="829" t="s">
        <v>4395</v>
      </c>
      <c r="E354" s="830" t="s">
        <v>4396</v>
      </c>
      <c r="F354" s="831">
        <v>73685</v>
      </c>
      <c r="G354" s="832">
        <v>0.61</v>
      </c>
      <c r="H354" s="829">
        <v>0.8</v>
      </c>
      <c r="I354" s="829" t="s">
        <v>322</v>
      </c>
      <c r="J354" s="1300">
        <v>0.79</v>
      </c>
      <c r="K354" s="840" t="s">
        <v>818</v>
      </c>
      <c r="L354" s="841" t="s">
        <v>665</v>
      </c>
      <c r="M354" s="841" t="s">
        <v>352</v>
      </c>
      <c r="N354" s="841"/>
      <c r="O354" s="841"/>
      <c r="P354" s="841" t="s">
        <v>5</v>
      </c>
      <c r="Q354" s="841" t="s">
        <v>323</v>
      </c>
      <c r="R354" s="840" t="s">
        <v>652</v>
      </c>
      <c r="S354" s="829"/>
      <c r="T354" s="829" t="s">
        <v>5</v>
      </c>
      <c r="U354" s="829" t="s">
        <v>323</v>
      </c>
      <c r="V354" s="847" t="s">
        <v>652</v>
      </c>
      <c r="W354" s="847" t="s">
        <v>652</v>
      </c>
    </row>
    <row r="355" spans="1:23" outlineLevel="1">
      <c r="A355" s="847" t="s">
        <v>285</v>
      </c>
      <c r="B355" s="829" t="s">
        <v>4236</v>
      </c>
      <c r="C355" s="839">
        <v>43404</v>
      </c>
      <c r="D355" s="829" t="s">
        <v>4397</v>
      </c>
      <c r="E355" s="830" t="s">
        <v>4167</v>
      </c>
      <c r="F355" s="831">
        <v>73695</v>
      </c>
      <c r="G355" s="832">
        <v>6.91</v>
      </c>
      <c r="H355" s="829">
        <v>9</v>
      </c>
      <c r="I355" s="829" t="s">
        <v>322</v>
      </c>
      <c r="J355" s="1300">
        <v>9</v>
      </c>
      <c r="K355" s="840" t="s">
        <v>818</v>
      </c>
      <c r="L355" s="841" t="s">
        <v>917</v>
      </c>
      <c r="M355" s="841" t="s">
        <v>352</v>
      </c>
      <c r="N355" s="841"/>
      <c r="O355" s="841"/>
      <c r="P355" s="841" t="s">
        <v>5</v>
      </c>
      <c r="Q355" s="841" t="s">
        <v>323</v>
      </c>
      <c r="R355" s="840" t="s">
        <v>652</v>
      </c>
      <c r="S355" s="829"/>
      <c r="T355" s="829" t="s">
        <v>5</v>
      </c>
      <c r="U355" s="829" t="s">
        <v>323</v>
      </c>
      <c r="V355" s="847" t="s">
        <v>652</v>
      </c>
      <c r="W355" s="847" t="s">
        <v>652</v>
      </c>
    </row>
    <row r="356" spans="1:23" outlineLevel="1">
      <c r="A356" s="847" t="s">
        <v>285</v>
      </c>
      <c r="B356" s="829" t="s">
        <v>4236</v>
      </c>
      <c r="C356" s="839">
        <v>43404</v>
      </c>
      <c r="D356" s="829" t="s">
        <v>4397</v>
      </c>
      <c r="E356" s="830" t="s">
        <v>4168</v>
      </c>
      <c r="F356" s="831">
        <v>73695</v>
      </c>
      <c r="G356" s="832">
        <v>1.1100000000000001</v>
      </c>
      <c r="H356" s="829">
        <v>1.44</v>
      </c>
      <c r="I356" s="829" t="s">
        <v>322</v>
      </c>
      <c r="J356" s="1300">
        <v>1.45</v>
      </c>
      <c r="K356" s="840" t="s">
        <v>818</v>
      </c>
      <c r="L356" s="841" t="s">
        <v>917</v>
      </c>
      <c r="M356" s="841" t="s">
        <v>352</v>
      </c>
      <c r="N356" s="841"/>
      <c r="O356" s="841"/>
      <c r="P356" s="841" t="s">
        <v>5</v>
      </c>
      <c r="Q356" s="841" t="s">
        <v>323</v>
      </c>
      <c r="R356" s="840" t="s">
        <v>652</v>
      </c>
      <c r="S356" s="829"/>
      <c r="T356" s="829" t="s">
        <v>5</v>
      </c>
      <c r="U356" s="829" t="s">
        <v>323</v>
      </c>
      <c r="V356" s="847" t="s">
        <v>652</v>
      </c>
      <c r="W356" s="847" t="s">
        <v>652</v>
      </c>
    </row>
    <row r="357" spans="1:23" outlineLevel="1">
      <c r="A357" s="847" t="s">
        <v>285</v>
      </c>
      <c r="B357" s="829" t="s">
        <v>4236</v>
      </c>
      <c r="C357" s="839">
        <v>43377</v>
      </c>
      <c r="D357" s="829" t="s">
        <v>4349</v>
      </c>
      <c r="E357" s="830" t="s">
        <v>4398</v>
      </c>
      <c r="F357" s="831">
        <v>73653</v>
      </c>
      <c r="G357" s="832">
        <v>0.26</v>
      </c>
      <c r="H357" s="829">
        <v>0.34</v>
      </c>
      <c r="I357" s="829" t="s">
        <v>322</v>
      </c>
      <c r="J357" s="1300">
        <v>0.34</v>
      </c>
      <c r="K357" s="840" t="s">
        <v>818</v>
      </c>
      <c r="L357" s="841" t="s">
        <v>661</v>
      </c>
      <c r="M357" s="841" t="s">
        <v>352</v>
      </c>
      <c r="N357" s="841"/>
      <c r="O357" s="841"/>
      <c r="P357" s="841" t="s">
        <v>5</v>
      </c>
      <c r="Q357" s="841" t="s">
        <v>323</v>
      </c>
      <c r="R357" s="840" t="s">
        <v>652</v>
      </c>
      <c r="S357" s="829"/>
      <c r="T357" s="829" t="s">
        <v>5</v>
      </c>
      <c r="U357" s="829" t="s">
        <v>323</v>
      </c>
      <c r="V357" s="847" t="s">
        <v>652</v>
      </c>
      <c r="W357" s="847" t="s">
        <v>652</v>
      </c>
    </row>
    <row r="358" spans="1:23" outlineLevel="1">
      <c r="A358" s="847" t="s">
        <v>285</v>
      </c>
      <c r="B358" s="829" t="s">
        <v>4237</v>
      </c>
      <c r="C358" s="839">
        <v>43433</v>
      </c>
      <c r="D358" s="829" t="s">
        <v>4334</v>
      </c>
      <c r="E358" s="830" t="s">
        <v>1989</v>
      </c>
      <c r="F358" s="831">
        <v>74080</v>
      </c>
      <c r="G358" s="832">
        <v>7.67</v>
      </c>
      <c r="H358" s="829">
        <v>9.81</v>
      </c>
      <c r="I358" s="829" t="s">
        <v>322</v>
      </c>
      <c r="J358" s="1300">
        <v>9.81</v>
      </c>
      <c r="K358" s="840" t="s">
        <v>818</v>
      </c>
      <c r="L358" s="841" t="s">
        <v>661</v>
      </c>
      <c r="M358" s="841" t="s">
        <v>352</v>
      </c>
      <c r="N358" s="841"/>
      <c r="O358" s="841"/>
      <c r="P358" s="841" t="s">
        <v>5</v>
      </c>
      <c r="Q358" s="841" t="s">
        <v>323</v>
      </c>
      <c r="R358" s="840" t="s">
        <v>652</v>
      </c>
      <c r="S358" s="829"/>
      <c r="T358" s="829" t="s">
        <v>5</v>
      </c>
      <c r="U358" s="829" t="s">
        <v>323</v>
      </c>
      <c r="V358" s="847" t="s">
        <v>652</v>
      </c>
      <c r="W358" s="847" t="s">
        <v>652</v>
      </c>
    </row>
    <row r="359" spans="1:23" outlineLevel="1">
      <c r="A359" s="847" t="s">
        <v>285</v>
      </c>
      <c r="B359" s="829" t="s">
        <v>4237</v>
      </c>
      <c r="C359" s="839">
        <v>43434</v>
      </c>
      <c r="D359" s="829" t="s">
        <v>4399</v>
      </c>
      <c r="E359" s="830" t="s">
        <v>1087</v>
      </c>
      <c r="F359" s="831">
        <v>74080</v>
      </c>
      <c r="G359" s="832">
        <v>5.89</v>
      </c>
      <c r="H359" s="829">
        <v>7.53</v>
      </c>
      <c r="I359" s="829" t="s">
        <v>322</v>
      </c>
      <c r="J359" s="1300">
        <v>7.54</v>
      </c>
      <c r="K359" s="840" t="s">
        <v>818</v>
      </c>
      <c r="L359" s="841" t="s">
        <v>661</v>
      </c>
      <c r="M359" s="841" t="s">
        <v>352</v>
      </c>
      <c r="N359" s="841"/>
      <c r="O359" s="841"/>
      <c r="P359" s="841" t="s">
        <v>5</v>
      </c>
      <c r="Q359" s="841" t="s">
        <v>323</v>
      </c>
      <c r="R359" s="840" t="s">
        <v>652</v>
      </c>
      <c r="S359" s="829"/>
      <c r="T359" s="829" t="s">
        <v>5</v>
      </c>
      <c r="U359" s="829" t="s">
        <v>323</v>
      </c>
      <c r="V359" s="847" t="s">
        <v>652</v>
      </c>
      <c r="W359" s="847" t="s">
        <v>652</v>
      </c>
    </row>
    <row r="360" spans="1:23" outlineLevel="1">
      <c r="A360" s="847" t="s">
        <v>285</v>
      </c>
      <c r="B360" s="829" t="s">
        <v>4237</v>
      </c>
      <c r="C360" s="839">
        <v>43434</v>
      </c>
      <c r="D360" s="829" t="s">
        <v>4399</v>
      </c>
      <c r="E360" s="830" t="s">
        <v>1087</v>
      </c>
      <c r="F360" s="831">
        <v>74080</v>
      </c>
      <c r="G360" s="832">
        <v>9.07</v>
      </c>
      <c r="H360" s="829">
        <v>11.6</v>
      </c>
      <c r="I360" s="829" t="s">
        <v>322</v>
      </c>
      <c r="J360" s="1300">
        <v>11.6</v>
      </c>
      <c r="K360" s="840" t="s">
        <v>818</v>
      </c>
      <c r="L360" s="841" t="s">
        <v>661</v>
      </c>
      <c r="M360" s="841" t="s">
        <v>352</v>
      </c>
      <c r="N360" s="841"/>
      <c r="O360" s="841"/>
      <c r="P360" s="841" t="s">
        <v>5</v>
      </c>
      <c r="Q360" s="841" t="s">
        <v>323</v>
      </c>
      <c r="R360" s="840" t="s">
        <v>652</v>
      </c>
      <c r="S360" s="829"/>
      <c r="T360" s="829" t="s">
        <v>5</v>
      </c>
      <c r="U360" s="829" t="s">
        <v>323</v>
      </c>
      <c r="V360" s="847" t="s">
        <v>652</v>
      </c>
      <c r="W360" s="847" t="s">
        <v>652</v>
      </c>
    </row>
    <row r="361" spans="1:23" outlineLevel="1">
      <c r="A361" s="847" t="s">
        <v>285</v>
      </c>
      <c r="B361" s="829" t="s">
        <v>4237</v>
      </c>
      <c r="C361" s="839">
        <v>43434</v>
      </c>
      <c r="D361" s="829" t="s">
        <v>4399</v>
      </c>
      <c r="E361" s="830" t="s">
        <v>1087</v>
      </c>
      <c r="F361" s="831">
        <v>74080</v>
      </c>
      <c r="G361" s="832">
        <v>5.89</v>
      </c>
      <c r="H361" s="829">
        <v>7.53</v>
      </c>
      <c r="I361" s="829" t="s">
        <v>322</v>
      </c>
      <c r="J361" s="1300">
        <v>7.54</v>
      </c>
      <c r="K361" s="840" t="s">
        <v>818</v>
      </c>
      <c r="L361" s="841" t="s">
        <v>661</v>
      </c>
      <c r="M361" s="841" t="s">
        <v>352</v>
      </c>
      <c r="N361" s="841"/>
      <c r="O361" s="841"/>
      <c r="P361" s="841" t="s">
        <v>5</v>
      </c>
      <c r="Q361" s="841" t="s">
        <v>323</v>
      </c>
      <c r="R361" s="840" t="s">
        <v>652</v>
      </c>
      <c r="S361" s="829"/>
      <c r="T361" s="829" t="s">
        <v>5</v>
      </c>
      <c r="U361" s="829" t="s">
        <v>323</v>
      </c>
      <c r="V361" s="847" t="s">
        <v>652</v>
      </c>
      <c r="W361" s="847" t="s">
        <v>652</v>
      </c>
    </row>
    <row r="362" spans="1:23" outlineLevel="1">
      <c r="A362" s="847" t="s">
        <v>285</v>
      </c>
      <c r="B362" s="829" t="s">
        <v>4237</v>
      </c>
      <c r="C362" s="839">
        <v>43434</v>
      </c>
      <c r="D362" s="829" t="s">
        <v>4399</v>
      </c>
      <c r="E362" s="830" t="s">
        <v>1087</v>
      </c>
      <c r="F362" s="831">
        <v>74080</v>
      </c>
      <c r="G362" s="832">
        <v>5.89</v>
      </c>
      <c r="H362" s="829">
        <v>7.53</v>
      </c>
      <c r="I362" s="829" t="s">
        <v>322</v>
      </c>
      <c r="J362" s="1300">
        <v>7.54</v>
      </c>
      <c r="K362" s="840" t="s">
        <v>818</v>
      </c>
      <c r="L362" s="841" t="s">
        <v>661</v>
      </c>
      <c r="M362" s="841" t="s">
        <v>352</v>
      </c>
      <c r="N362" s="841"/>
      <c r="O362" s="841"/>
      <c r="P362" s="841" t="s">
        <v>5</v>
      </c>
      <c r="Q362" s="841" t="s">
        <v>323</v>
      </c>
      <c r="R362" s="840" t="s">
        <v>652</v>
      </c>
      <c r="S362" s="829"/>
      <c r="T362" s="829" t="s">
        <v>5</v>
      </c>
      <c r="U362" s="829" t="s">
        <v>323</v>
      </c>
      <c r="V362" s="847" t="s">
        <v>652</v>
      </c>
      <c r="W362" s="847" t="s">
        <v>652</v>
      </c>
    </row>
    <row r="363" spans="1:23" outlineLevel="1">
      <c r="A363" s="847" t="s">
        <v>285</v>
      </c>
      <c r="B363" s="829" t="s">
        <v>4237</v>
      </c>
      <c r="C363" s="839">
        <v>43434</v>
      </c>
      <c r="D363" s="829" t="s">
        <v>4399</v>
      </c>
      <c r="E363" s="830" t="s">
        <v>1087</v>
      </c>
      <c r="F363" s="831">
        <v>74080</v>
      </c>
      <c r="G363" s="832">
        <v>9.07</v>
      </c>
      <c r="H363" s="829">
        <v>11.6</v>
      </c>
      <c r="I363" s="829" t="s">
        <v>322</v>
      </c>
      <c r="J363" s="1300">
        <v>11.6</v>
      </c>
      <c r="K363" s="840" t="s">
        <v>818</v>
      </c>
      <c r="L363" s="841" t="s">
        <v>661</v>
      </c>
      <c r="M363" s="841" t="s">
        <v>352</v>
      </c>
      <c r="N363" s="841"/>
      <c r="O363" s="841"/>
      <c r="P363" s="841" t="s">
        <v>5</v>
      </c>
      <c r="Q363" s="841" t="s">
        <v>323</v>
      </c>
      <c r="R363" s="840" t="s">
        <v>652</v>
      </c>
      <c r="S363" s="829"/>
      <c r="T363" s="829" t="s">
        <v>5</v>
      </c>
      <c r="U363" s="829" t="s">
        <v>323</v>
      </c>
      <c r="V363" s="847" t="s">
        <v>652</v>
      </c>
      <c r="W363" s="847" t="s">
        <v>652</v>
      </c>
    </row>
    <row r="364" spans="1:23" outlineLevel="1">
      <c r="A364" s="847" t="s">
        <v>285</v>
      </c>
      <c r="B364" s="829" t="s">
        <v>4237</v>
      </c>
      <c r="C364" s="839">
        <v>43434</v>
      </c>
      <c r="D364" s="829" t="s">
        <v>4399</v>
      </c>
      <c r="E364" s="830" t="s">
        <v>1087</v>
      </c>
      <c r="F364" s="831">
        <v>74080</v>
      </c>
      <c r="G364" s="832">
        <v>9.07</v>
      </c>
      <c r="H364" s="829">
        <v>11.6</v>
      </c>
      <c r="I364" s="829" t="s">
        <v>322</v>
      </c>
      <c r="J364" s="1300">
        <v>11.6</v>
      </c>
      <c r="K364" s="840" t="s">
        <v>818</v>
      </c>
      <c r="L364" s="841" t="s">
        <v>661</v>
      </c>
      <c r="M364" s="841" t="s">
        <v>352</v>
      </c>
      <c r="N364" s="841"/>
      <c r="O364" s="841"/>
      <c r="P364" s="841" t="s">
        <v>5</v>
      </c>
      <c r="Q364" s="841" t="s">
        <v>323</v>
      </c>
      <c r="R364" s="840" t="s">
        <v>652</v>
      </c>
      <c r="S364" s="829"/>
      <c r="T364" s="829" t="s">
        <v>5</v>
      </c>
      <c r="U364" s="829" t="s">
        <v>323</v>
      </c>
      <c r="V364" s="847" t="s">
        <v>652</v>
      </c>
      <c r="W364" s="847" t="s">
        <v>652</v>
      </c>
    </row>
    <row r="365" spans="1:23" outlineLevel="1">
      <c r="A365" s="847" t="s">
        <v>285</v>
      </c>
      <c r="B365" s="829" t="s">
        <v>4237</v>
      </c>
      <c r="C365" s="839">
        <v>43434</v>
      </c>
      <c r="D365" s="829" t="s">
        <v>4399</v>
      </c>
      <c r="E365" s="830" t="s">
        <v>1087</v>
      </c>
      <c r="F365" s="831">
        <v>74080</v>
      </c>
      <c r="G365" s="832">
        <v>5.89</v>
      </c>
      <c r="H365" s="829">
        <v>7.53</v>
      </c>
      <c r="I365" s="829" t="s">
        <v>322</v>
      </c>
      <c r="J365" s="1300">
        <v>7.54</v>
      </c>
      <c r="K365" s="840" t="s">
        <v>818</v>
      </c>
      <c r="L365" s="841" t="s">
        <v>661</v>
      </c>
      <c r="M365" s="841" t="s">
        <v>352</v>
      </c>
      <c r="N365" s="841"/>
      <c r="O365" s="841"/>
      <c r="P365" s="841" t="s">
        <v>5</v>
      </c>
      <c r="Q365" s="841" t="s">
        <v>323</v>
      </c>
      <c r="R365" s="840" t="s">
        <v>652</v>
      </c>
      <c r="S365" s="829"/>
      <c r="T365" s="829" t="s">
        <v>5</v>
      </c>
      <c r="U365" s="829" t="s">
        <v>323</v>
      </c>
      <c r="V365" s="847" t="s">
        <v>652</v>
      </c>
      <c r="W365" s="847" t="s">
        <v>652</v>
      </c>
    </row>
    <row r="366" spans="1:23" outlineLevel="1">
      <c r="A366" s="847" t="s">
        <v>285</v>
      </c>
      <c r="B366" s="829" t="s">
        <v>4237</v>
      </c>
      <c r="C366" s="839">
        <v>43434</v>
      </c>
      <c r="D366" s="829" t="s">
        <v>4399</v>
      </c>
      <c r="E366" s="830" t="s">
        <v>1087</v>
      </c>
      <c r="F366" s="831">
        <v>74080</v>
      </c>
      <c r="G366" s="832">
        <v>14.78</v>
      </c>
      <c r="H366" s="829">
        <v>18.91</v>
      </c>
      <c r="I366" s="829" t="s">
        <v>322</v>
      </c>
      <c r="J366" s="1300">
        <v>18.91</v>
      </c>
      <c r="K366" s="840" t="s">
        <v>818</v>
      </c>
      <c r="L366" s="841" t="s">
        <v>661</v>
      </c>
      <c r="M366" s="841" t="s">
        <v>352</v>
      </c>
      <c r="N366" s="841"/>
      <c r="O366" s="841"/>
      <c r="P366" s="841" t="s">
        <v>5</v>
      </c>
      <c r="Q366" s="841" t="s">
        <v>323</v>
      </c>
      <c r="R366" s="840" t="s">
        <v>652</v>
      </c>
      <c r="S366" s="829"/>
      <c r="T366" s="829" t="s">
        <v>5</v>
      </c>
      <c r="U366" s="829" t="s">
        <v>323</v>
      </c>
      <c r="V366" s="847" t="s">
        <v>652</v>
      </c>
      <c r="W366" s="847" t="s">
        <v>652</v>
      </c>
    </row>
    <row r="367" spans="1:23" outlineLevel="1">
      <c r="A367" s="847" t="s">
        <v>285</v>
      </c>
      <c r="B367" s="829" t="s">
        <v>4237</v>
      </c>
      <c r="C367" s="839">
        <v>43434</v>
      </c>
      <c r="D367" s="829" t="s">
        <v>4399</v>
      </c>
      <c r="E367" s="830" t="s">
        <v>1087</v>
      </c>
      <c r="F367" s="831">
        <v>74080</v>
      </c>
      <c r="G367" s="832">
        <v>8.16</v>
      </c>
      <c r="H367" s="829">
        <v>10.44</v>
      </c>
      <c r="I367" s="829" t="s">
        <v>322</v>
      </c>
      <c r="J367" s="1300">
        <v>10.44</v>
      </c>
      <c r="K367" s="840" t="s">
        <v>818</v>
      </c>
      <c r="L367" s="841" t="s">
        <v>661</v>
      </c>
      <c r="M367" s="841" t="s">
        <v>352</v>
      </c>
      <c r="N367" s="841"/>
      <c r="O367" s="841"/>
      <c r="P367" s="841" t="s">
        <v>5</v>
      </c>
      <c r="Q367" s="841" t="s">
        <v>323</v>
      </c>
      <c r="R367" s="840" t="s">
        <v>652</v>
      </c>
      <c r="S367" s="829"/>
      <c r="T367" s="829" t="s">
        <v>5</v>
      </c>
      <c r="U367" s="829" t="s">
        <v>323</v>
      </c>
      <c r="V367" s="847" t="s">
        <v>652</v>
      </c>
      <c r="W367" s="847" t="s">
        <v>652</v>
      </c>
    </row>
    <row r="368" spans="1:23" outlineLevel="1">
      <c r="A368" s="847" t="s">
        <v>285</v>
      </c>
      <c r="B368" s="829" t="s">
        <v>4237</v>
      </c>
      <c r="C368" s="839">
        <v>43434</v>
      </c>
      <c r="D368" s="829" t="s">
        <v>4399</v>
      </c>
      <c r="E368" s="830" t="s">
        <v>1087</v>
      </c>
      <c r="F368" s="831">
        <v>74080</v>
      </c>
      <c r="G368" s="832">
        <v>6.07</v>
      </c>
      <c r="H368" s="829">
        <v>7.76</v>
      </c>
      <c r="I368" s="829" t="s">
        <v>322</v>
      </c>
      <c r="J368" s="1300">
        <v>7.77</v>
      </c>
      <c r="K368" s="840" t="s">
        <v>818</v>
      </c>
      <c r="L368" s="841" t="s">
        <v>661</v>
      </c>
      <c r="M368" s="841" t="s">
        <v>352</v>
      </c>
      <c r="N368" s="841"/>
      <c r="O368" s="841"/>
      <c r="P368" s="841" t="s">
        <v>5</v>
      </c>
      <c r="Q368" s="841" t="s">
        <v>323</v>
      </c>
      <c r="R368" s="840" t="s">
        <v>652</v>
      </c>
      <c r="S368" s="829"/>
      <c r="T368" s="829" t="s">
        <v>5</v>
      </c>
      <c r="U368" s="829" t="s">
        <v>323</v>
      </c>
      <c r="V368" s="847" t="s">
        <v>652</v>
      </c>
      <c r="W368" s="847" t="s">
        <v>652</v>
      </c>
    </row>
    <row r="369" spans="1:23" outlineLevel="1">
      <c r="A369" s="847" t="s">
        <v>285</v>
      </c>
      <c r="B369" s="829" t="s">
        <v>4237</v>
      </c>
      <c r="C369" s="839">
        <v>43434</v>
      </c>
      <c r="D369" s="829" t="s">
        <v>4399</v>
      </c>
      <c r="E369" s="830" t="s">
        <v>1087</v>
      </c>
      <c r="F369" s="831">
        <v>74080</v>
      </c>
      <c r="G369" s="832">
        <v>38.380000000000003</v>
      </c>
      <c r="H369" s="829">
        <v>49.1</v>
      </c>
      <c r="I369" s="829" t="s">
        <v>322</v>
      </c>
      <c r="J369" s="1300">
        <v>49.1</v>
      </c>
      <c r="K369" s="840" t="s">
        <v>818</v>
      </c>
      <c r="L369" s="841" t="s">
        <v>661</v>
      </c>
      <c r="M369" s="841" t="s">
        <v>352</v>
      </c>
      <c r="N369" s="841"/>
      <c r="O369" s="841"/>
      <c r="P369" s="841" t="s">
        <v>5</v>
      </c>
      <c r="Q369" s="841" t="s">
        <v>323</v>
      </c>
      <c r="R369" s="840" t="s">
        <v>652</v>
      </c>
      <c r="S369" s="829"/>
      <c r="T369" s="829" t="s">
        <v>5</v>
      </c>
      <c r="U369" s="829" t="s">
        <v>323</v>
      </c>
      <c r="V369" s="847" t="s">
        <v>652</v>
      </c>
      <c r="W369" s="847" t="s">
        <v>652</v>
      </c>
    </row>
    <row r="370" spans="1:23" outlineLevel="1">
      <c r="A370" s="847" t="s">
        <v>285</v>
      </c>
      <c r="B370" s="829" t="s">
        <v>4237</v>
      </c>
      <c r="C370" s="839">
        <v>43434</v>
      </c>
      <c r="D370" s="829" t="s">
        <v>4399</v>
      </c>
      <c r="E370" s="830" t="s">
        <v>1087</v>
      </c>
      <c r="F370" s="831">
        <v>74080</v>
      </c>
      <c r="G370" s="832">
        <v>24.94</v>
      </c>
      <c r="H370" s="829">
        <v>31.9</v>
      </c>
      <c r="I370" s="829" t="s">
        <v>322</v>
      </c>
      <c r="J370" s="1300">
        <v>31.91</v>
      </c>
      <c r="K370" s="840" t="s">
        <v>818</v>
      </c>
      <c r="L370" s="841" t="s">
        <v>661</v>
      </c>
      <c r="M370" s="841" t="s">
        <v>352</v>
      </c>
      <c r="N370" s="841"/>
      <c r="O370" s="841"/>
      <c r="P370" s="841" t="s">
        <v>5</v>
      </c>
      <c r="Q370" s="841" t="s">
        <v>323</v>
      </c>
      <c r="R370" s="840" t="s">
        <v>652</v>
      </c>
      <c r="S370" s="829"/>
      <c r="T370" s="829" t="s">
        <v>5</v>
      </c>
      <c r="U370" s="829" t="s">
        <v>323</v>
      </c>
      <c r="V370" s="847" t="s">
        <v>652</v>
      </c>
      <c r="W370" s="847" t="s">
        <v>652</v>
      </c>
    </row>
    <row r="371" spans="1:23" outlineLevel="1">
      <c r="A371" s="847" t="s">
        <v>285</v>
      </c>
      <c r="B371" s="829" t="s">
        <v>4237</v>
      </c>
      <c r="C371" s="839">
        <v>43434</v>
      </c>
      <c r="D371" s="829" t="s">
        <v>4399</v>
      </c>
      <c r="E371" s="830" t="s">
        <v>1087</v>
      </c>
      <c r="F371" s="831">
        <v>74080</v>
      </c>
      <c r="G371" s="832">
        <v>27.2</v>
      </c>
      <c r="H371" s="829">
        <v>34.799999999999997</v>
      </c>
      <c r="I371" s="829" t="s">
        <v>322</v>
      </c>
      <c r="J371" s="1300">
        <v>34.799999999999997</v>
      </c>
      <c r="K371" s="840" t="s">
        <v>818</v>
      </c>
      <c r="L371" s="841" t="s">
        <v>661</v>
      </c>
      <c r="M371" s="841" t="s">
        <v>352</v>
      </c>
      <c r="N371" s="841"/>
      <c r="O371" s="841"/>
      <c r="P371" s="841" t="s">
        <v>5</v>
      </c>
      <c r="Q371" s="841" t="s">
        <v>323</v>
      </c>
      <c r="R371" s="840" t="s">
        <v>652</v>
      </c>
      <c r="S371" s="829"/>
      <c r="T371" s="829" t="s">
        <v>5</v>
      </c>
      <c r="U371" s="829" t="s">
        <v>323</v>
      </c>
      <c r="V371" s="847" t="s">
        <v>652</v>
      </c>
      <c r="W371" s="847" t="s">
        <v>652</v>
      </c>
    </row>
    <row r="372" spans="1:23" outlineLevel="1">
      <c r="A372" s="847" t="s">
        <v>285</v>
      </c>
      <c r="B372" s="829" t="s">
        <v>4237</v>
      </c>
      <c r="C372" s="839">
        <v>43434</v>
      </c>
      <c r="D372" s="829" t="s">
        <v>4399</v>
      </c>
      <c r="E372" s="830" t="s">
        <v>1087</v>
      </c>
      <c r="F372" s="831">
        <v>74080</v>
      </c>
      <c r="G372" s="832">
        <v>4.74</v>
      </c>
      <c r="H372" s="829">
        <v>6.06</v>
      </c>
      <c r="I372" s="829" t="s">
        <v>322</v>
      </c>
      <c r="J372" s="1300">
        <v>6.06</v>
      </c>
      <c r="K372" s="840" t="s">
        <v>818</v>
      </c>
      <c r="L372" s="841" t="s">
        <v>661</v>
      </c>
      <c r="M372" s="841" t="s">
        <v>352</v>
      </c>
      <c r="N372" s="841"/>
      <c r="O372" s="841"/>
      <c r="P372" s="841" t="s">
        <v>5</v>
      </c>
      <c r="Q372" s="841" t="s">
        <v>323</v>
      </c>
      <c r="R372" s="840" t="s">
        <v>652</v>
      </c>
      <c r="S372" s="829"/>
      <c r="T372" s="829" t="s">
        <v>5</v>
      </c>
      <c r="U372" s="829" t="s">
        <v>323</v>
      </c>
      <c r="V372" s="847" t="s">
        <v>652</v>
      </c>
      <c r="W372" s="847" t="s">
        <v>652</v>
      </c>
    </row>
    <row r="373" spans="1:23" outlineLevel="1">
      <c r="A373" s="847" t="s">
        <v>285</v>
      </c>
      <c r="B373" s="829" t="s">
        <v>4237</v>
      </c>
      <c r="C373" s="839">
        <v>43434</v>
      </c>
      <c r="D373" s="829" t="s">
        <v>4399</v>
      </c>
      <c r="E373" s="830" t="s">
        <v>1087</v>
      </c>
      <c r="F373" s="831">
        <v>74080</v>
      </c>
      <c r="G373" s="832">
        <v>1.9</v>
      </c>
      <c r="H373" s="829">
        <v>2.4300000000000002</v>
      </c>
      <c r="I373" s="829" t="s">
        <v>322</v>
      </c>
      <c r="J373" s="1300">
        <v>2.4300000000000002</v>
      </c>
      <c r="K373" s="840" t="s">
        <v>818</v>
      </c>
      <c r="L373" s="841" t="s">
        <v>661</v>
      </c>
      <c r="M373" s="841" t="s">
        <v>352</v>
      </c>
      <c r="N373" s="841"/>
      <c r="O373" s="841"/>
      <c r="P373" s="841" t="s">
        <v>5</v>
      </c>
      <c r="Q373" s="841" t="s">
        <v>323</v>
      </c>
      <c r="R373" s="840" t="s">
        <v>652</v>
      </c>
      <c r="S373" s="829"/>
      <c r="T373" s="829" t="s">
        <v>5</v>
      </c>
      <c r="U373" s="829" t="s">
        <v>323</v>
      </c>
      <c r="V373" s="847" t="s">
        <v>652</v>
      </c>
      <c r="W373" s="847" t="s">
        <v>652</v>
      </c>
    </row>
    <row r="374" spans="1:23" outlineLevel="1">
      <c r="A374" s="847" t="s">
        <v>285</v>
      </c>
      <c r="B374" s="829" t="s">
        <v>4237</v>
      </c>
      <c r="C374" s="839">
        <v>43434</v>
      </c>
      <c r="D374" s="829" t="s">
        <v>4399</v>
      </c>
      <c r="E374" s="830" t="s">
        <v>1087</v>
      </c>
      <c r="F374" s="831">
        <v>74080</v>
      </c>
      <c r="G374" s="832">
        <v>26.48</v>
      </c>
      <c r="H374" s="829">
        <v>33.869999999999997</v>
      </c>
      <c r="I374" s="829" t="s">
        <v>322</v>
      </c>
      <c r="J374" s="1300">
        <v>33.880000000000003</v>
      </c>
      <c r="K374" s="840" t="s">
        <v>818</v>
      </c>
      <c r="L374" s="841" t="s">
        <v>661</v>
      </c>
      <c r="M374" s="841" t="s">
        <v>352</v>
      </c>
      <c r="N374" s="841"/>
      <c r="O374" s="841"/>
      <c r="P374" s="841" t="s">
        <v>5</v>
      </c>
      <c r="Q374" s="841" t="s">
        <v>323</v>
      </c>
      <c r="R374" s="840" t="s">
        <v>652</v>
      </c>
      <c r="S374" s="829"/>
      <c r="T374" s="829" t="s">
        <v>5</v>
      </c>
      <c r="U374" s="829" t="s">
        <v>323</v>
      </c>
      <c r="V374" s="847" t="s">
        <v>652</v>
      </c>
      <c r="W374" s="847" t="s">
        <v>652</v>
      </c>
    </row>
    <row r="375" spans="1:23" outlineLevel="1">
      <c r="A375" s="847" t="s">
        <v>285</v>
      </c>
      <c r="B375" s="829" t="s">
        <v>4237</v>
      </c>
      <c r="C375" s="839">
        <v>43434</v>
      </c>
      <c r="D375" s="829" t="s">
        <v>4399</v>
      </c>
      <c r="E375" s="830" t="s">
        <v>1087</v>
      </c>
      <c r="F375" s="831">
        <v>74080</v>
      </c>
      <c r="G375" s="832">
        <v>6.07</v>
      </c>
      <c r="H375" s="829">
        <v>7.76</v>
      </c>
      <c r="I375" s="829" t="s">
        <v>322</v>
      </c>
      <c r="J375" s="1300">
        <v>7.77</v>
      </c>
      <c r="K375" s="840" t="s">
        <v>818</v>
      </c>
      <c r="L375" s="841" t="s">
        <v>661</v>
      </c>
      <c r="M375" s="841" t="s">
        <v>352</v>
      </c>
      <c r="N375" s="841"/>
      <c r="O375" s="841"/>
      <c r="P375" s="841" t="s">
        <v>5</v>
      </c>
      <c r="Q375" s="841" t="s">
        <v>323</v>
      </c>
      <c r="R375" s="840" t="s">
        <v>652</v>
      </c>
      <c r="S375" s="829"/>
      <c r="T375" s="829" t="s">
        <v>5</v>
      </c>
      <c r="U375" s="829" t="s">
        <v>323</v>
      </c>
      <c r="V375" s="847" t="s">
        <v>652</v>
      </c>
      <c r="W375" s="847" t="s">
        <v>652</v>
      </c>
    </row>
    <row r="376" spans="1:23" outlineLevel="1">
      <c r="A376" s="847" t="s">
        <v>285</v>
      </c>
      <c r="B376" s="829" t="s">
        <v>4237</v>
      </c>
      <c r="C376" s="839">
        <v>43434</v>
      </c>
      <c r="D376" s="829" t="s">
        <v>4399</v>
      </c>
      <c r="E376" s="830" t="s">
        <v>1087</v>
      </c>
      <c r="F376" s="831">
        <v>74080</v>
      </c>
      <c r="G376" s="832">
        <v>9.07</v>
      </c>
      <c r="H376" s="829">
        <v>11.6</v>
      </c>
      <c r="I376" s="829" t="s">
        <v>322</v>
      </c>
      <c r="J376" s="1300">
        <v>11.6</v>
      </c>
      <c r="K376" s="840" t="s">
        <v>818</v>
      </c>
      <c r="L376" s="841" t="s">
        <v>661</v>
      </c>
      <c r="M376" s="841" t="s">
        <v>352</v>
      </c>
      <c r="N376" s="841"/>
      <c r="O376" s="841"/>
      <c r="P376" s="841" t="s">
        <v>5</v>
      </c>
      <c r="Q376" s="841" t="s">
        <v>323</v>
      </c>
      <c r="R376" s="840" t="s">
        <v>652</v>
      </c>
      <c r="S376" s="829"/>
      <c r="T376" s="829" t="s">
        <v>5</v>
      </c>
      <c r="U376" s="829" t="s">
        <v>323</v>
      </c>
      <c r="V376" s="847" t="s">
        <v>652</v>
      </c>
      <c r="W376" s="847" t="s">
        <v>652</v>
      </c>
    </row>
    <row r="377" spans="1:23" outlineLevel="1">
      <c r="A377" s="847" t="s">
        <v>285</v>
      </c>
      <c r="B377" s="829" t="s">
        <v>4237</v>
      </c>
      <c r="C377" s="839">
        <v>43434</v>
      </c>
      <c r="D377" s="829" t="s">
        <v>4399</v>
      </c>
      <c r="E377" s="830" t="s">
        <v>1087</v>
      </c>
      <c r="F377" s="831">
        <v>74080</v>
      </c>
      <c r="G377" s="832">
        <v>2.89</v>
      </c>
      <c r="H377" s="829">
        <v>3.7</v>
      </c>
      <c r="I377" s="829" t="s">
        <v>322</v>
      </c>
      <c r="J377" s="1300">
        <v>3.7</v>
      </c>
      <c r="K377" s="840" t="s">
        <v>818</v>
      </c>
      <c r="L377" s="841" t="s">
        <v>661</v>
      </c>
      <c r="M377" s="841" t="s">
        <v>352</v>
      </c>
      <c r="N377" s="841"/>
      <c r="O377" s="841"/>
      <c r="P377" s="841" t="s">
        <v>5</v>
      </c>
      <c r="Q377" s="841" t="s">
        <v>323</v>
      </c>
      <c r="R377" s="840" t="s">
        <v>652</v>
      </c>
      <c r="S377" s="829"/>
      <c r="T377" s="829" t="s">
        <v>5</v>
      </c>
      <c r="U377" s="829" t="s">
        <v>323</v>
      </c>
      <c r="V377" s="847" t="s">
        <v>652</v>
      </c>
      <c r="W377" s="847" t="s">
        <v>652</v>
      </c>
    </row>
    <row r="378" spans="1:23" outlineLevel="1">
      <c r="A378" s="847" t="s">
        <v>285</v>
      </c>
      <c r="B378" s="829" t="s">
        <v>4237</v>
      </c>
      <c r="C378" s="839">
        <v>43434</v>
      </c>
      <c r="D378" s="829" t="s">
        <v>4399</v>
      </c>
      <c r="E378" s="830" t="s">
        <v>1087</v>
      </c>
      <c r="F378" s="831">
        <v>74080</v>
      </c>
      <c r="G378" s="832">
        <v>8.16</v>
      </c>
      <c r="H378" s="829">
        <v>10.44</v>
      </c>
      <c r="I378" s="829" t="s">
        <v>322</v>
      </c>
      <c r="J378" s="1300">
        <v>10.44</v>
      </c>
      <c r="K378" s="840" t="s">
        <v>818</v>
      </c>
      <c r="L378" s="841" t="s">
        <v>661</v>
      </c>
      <c r="M378" s="841" t="s">
        <v>352</v>
      </c>
      <c r="N378" s="841"/>
      <c r="O378" s="841"/>
      <c r="P378" s="841" t="s">
        <v>5</v>
      </c>
      <c r="Q378" s="841" t="s">
        <v>323</v>
      </c>
      <c r="R378" s="840" t="s">
        <v>652</v>
      </c>
      <c r="S378" s="829"/>
      <c r="T378" s="829" t="s">
        <v>5</v>
      </c>
      <c r="U378" s="829" t="s">
        <v>323</v>
      </c>
      <c r="V378" s="847" t="s">
        <v>652</v>
      </c>
      <c r="W378" s="847" t="s">
        <v>652</v>
      </c>
    </row>
    <row r="379" spans="1:23" outlineLevel="1">
      <c r="A379" s="847" t="s">
        <v>285</v>
      </c>
      <c r="B379" s="829" t="s">
        <v>4237</v>
      </c>
      <c r="C379" s="839">
        <v>43434</v>
      </c>
      <c r="D379" s="829" t="s">
        <v>4399</v>
      </c>
      <c r="E379" s="830" t="s">
        <v>1087</v>
      </c>
      <c r="F379" s="831">
        <v>74080</v>
      </c>
      <c r="G379" s="832">
        <v>36.270000000000003</v>
      </c>
      <c r="H379" s="829">
        <v>46.4</v>
      </c>
      <c r="I379" s="829" t="s">
        <v>322</v>
      </c>
      <c r="J379" s="1300">
        <v>46.4</v>
      </c>
      <c r="K379" s="840" t="s">
        <v>818</v>
      </c>
      <c r="L379" s="841" t="s">
        <v>661</v>
      </c>
      <c r="M379" s="841" t="s">
        <v>352</v>
      </c>
      <c r="N379" s="841"/>
      <c r="O379" s="841"/>
      <c r="P379" s="841" t="s">
        <v>5</v>
      </c>
      <c r="Q379" s="841" t="s">
        <v>323</v>
      </c>
      <c r="R379" s="840" t="s">
        <v>652</v>
      </c>
      <c r="S379" s="829"/>
      <c r="T379" s="829" t="s">
        <v>5</v>
      </c>
      <c r="U379" s="829" t="s">
        <v>323</v>
      </c>
      <c r="V379" s="847" t="s">
        <v>652</v>
      </c>
      <c r="W379" s="847" t="s">
        <v>652</v>
      </c>
    </row>
    <row r="380" spans="1:23" outlineLevel="1">
      <c r="A380" s="847" t="s">
        <v>285</v>
      </c>
      <c r="B380" s="829" t="s">
        <v>4237</v>
      </c>
      <c r="C380" s="839">
        <v>43434</v>
      </c>
      <c r="D380" s="829" t="s">
        <v>4399</v>
      </c>
      <c r="E380" s="830" t="s">
        <v>1087</v>
      </c>
      <c r="F380" s="831">
        <v>74080</v>
      </c>
      <c r="G380" s="832">
        <v>3.99</v>
      </c>
      <c r="H380" s="829">
        <v>5.1100000000000003</v>
      </c>
      <c r="I380" s="829" t="s">
        <v>322</v>
      </c>
      <c r="J380" s="1300">
        <v>5.0999999999999996</v>
      </c>
      <c r="K380" s="840" t="s">
        <v>818</v>
      </c>
      <c r="L380" s="841" t="s">
        <v>661</v>
      </c>
      <c r="M380" s="841" t="s">
        <v>352</v>
      </c>
      <c r="N380" s="841"/>
      <c r="O380" s="841"/>
      <c r="P380" s="841" t="s">
        <v>5</v>
      </c>
      <c r="Q380" s="841" t="s">
        <v>323</v>
      </c>
      <c r="R380" s="840" t="s">
        <v>652</v>
      </c>
      <c r="S380" s="829"/>
      <c r="T380" s="829" t="s">
        <v>5</v>
      </c>
      <c r="U380" s="829" t="s">
        <v>323</v>
      </c>
      <c r="V380" s="847" t="s">
        <v>652</v>
      </c>
      <c r="W380" s="847" t="s">
        <v>652</v>
      </c>
    </row>
    <row r="381" spans="1:23" outlineLevel="1">
      <c r="A381" s="847" t="s">
        <v>285</v>
      </c>
      <c r="B381" s="829" t="s">
        <v>4237</v>
      </c>
      <c r="C381" s="839">
        <v>43434</v>
      </c>
      <c r="D381" s="829" t="s">
        <v>4399</v>
      </c>
      <c r="E381" s="830" t="s">
        <v>1087</v>
      </c>
      <c r="F381" s="831">
        <v>74080</v>
      </c>
      <c r="G381" s="832">
        <v>22.67</v>
      </c>
      <c r="H381" s="829">
        <v>29</v>
      </c>
      <c r="I381" s="829" t="s">
        <v>322</v>
      </c>
      <c r="J381" s="1300">
        <v>29</v>
      </c>
      <c r="K381" s="840" t="s">
        <v>818</v>
      </c>
      <c r="L381" s="841" t="s">
        <v>661</v>
      </c>
      <c r="M381" s="841" t="s">
        <v>352</v>
      </c>
      <c r="N381" s="841"/>
      <c r="O381" s="841"/>
      <c r="P381" s="841" t="s">
        <v>5</v>
      </c>
      <c r="Q381" s="841" t="s">
        <v>323</v>
      </c>
      <c r="R381" s="840" t="s">
        <v>652</v>
      </c>
      <c r="S381" s="829"/>
      <c r="T381" s="829" t="s">
        <v>5</v>
      </c>
      <c r="U381" s="829" t="s">
        <v>323</v>
      </c>
      <c r="V381" s="847" t="s">
        <v>652</v>
      </c>
      <c r="W381" s="847" t="s">
        <v>652</v>
      </c>
    </row>
    <row r="382" spans="1:23" outlineLevel="1">
      <c r="A382" s="847" t="s">
        <v>285</v>
      </c>
      <c r="B382" s="829" t="s">
        <v>4237</v>
      </c>
      <c r="C382" s="839">
        <v>43434</v>
      </c>
      <c r="D382" s="829" t="s">
        <v>4399</v>
      </c>
      <c r="E382" s="830" t="s">
        <v>1087</v>
      </c>
      <c r="F382" s="831">
        <v>74080</v>
      </c>
      <c r="G382" s="832">
        <v>17.32</v>
      </c>
      <c r="H382" s="829">
        <v>22.16</v>
      </c>
      <c r="I382" s="829" t="s">
        <v>322</v>
      </c>
      <c r="J382" s="1300">
        <v>22.16</v>
      </c>
      <c r="K382" s="840" t="s">
        <v>818</v>
      </c>
      <c r="L382" s="841" t="s">
        <v>661</v>
      </c>
      <c r="M382" s="841" t="s">
        <v>352</v>
      </c>
      <c r="N382" s="841"/>
      <c r="O382" s="841"/>
      <c r="P382" s="841" t="s">
        <v>5</v>
      </c>
      <c r="Q382" s="841" t="s">
        <v>323</v>
      </c>
      <c r="R382" s="840" t="s">
        <v>652</v>
      </c>
      <c r="S382" s="829"/>
      <c r="T382" s="829" t="s">
        <v>5</v>
      </c>
      <c r="U382" s="829" t="s">
        <v>323</v>
      </c>
      <c r="V382" s="847" t="s">
        <v>652</v>
      </c>
      <c r="W382" s="847" t="s">
        <v>652</v>
      </c>
    </row>
    <row r="383" spans="1:23" outlineLevel="1">
      <c r="A383" s="847" t="s">
        <v>285</v>
      </c>
      <c r="B383" s="829" t="s">
        <v>4237</v>
      </c>
      <c r="C383" s="839">
        <v>43434</v>
      </c>
      <c r="D383" s="829" t="s">
        <v>4399</v>
      </c>
      <c r="E383" s="830" t="s">
        <v>1087</v>
      </c>
      <c r="F383" s="831">
        <v>74080</v>
      </c>
      <c r="G383" s="832">
        <v>2.4</v>
      </c>
      <c r="H383" s="829">
        <v>3.07</v>
      </c>
      <c r="I383" s="829" t="s">
        <v>322</v>
      </c>
      <c r="J383" s="1300">
        <v>3.07</v>
      </c>
      <c r="K383" s="840" t="s">
        <v>818</v>
      </c>
      <c r="L383" s="841" t="s">
        <v>661</v>
      </c>
      <c r="M383" s="841" t="s">
        <v>352</v>
      </c>
      <c r="N383" s="841"/>
      <c r="O383" s="841"/>
      <c r="P383" s="841" t="s">
        <v>5</v>
      </c>
      <c r="Q383" s="841" t="s">
        <v>323</v>
      </c>
      <c r="R383" s="840" t="s">
        <v>652</v>
      </c>
      <c r="S383" s="829"/>
      <c r="T383" s="829" t="s">
        <v>5</v>
      </c>
      <c r="U383" s="829" t="s">
        <v>323</v>
      </c>
      <c r="V383" s="847" t="s">
        <v>652</v>
      </c>
      <c r="W383" s="847" t="s">
        <v>652</v>
      </c>
    </row>
    <row r="384" spans="1:23" outlineLevel="1">
      <c r="A384" s="847" t="s">
        <v>285</v>
      </c>
      <c r="B384" s="829" t="s">
        <v>4237</v>
      </c>
      <c r="C384" s="839">
        <v>43434</v>
      </c>
      <c r="D384" s="829" t="s">
        <v>4399</v>
      </c>
      <c r="E384" s="830" t="s">
        <v>1087</v>
      </c>
      <c r="F384" s="831">
        <v>74080</v>
      </c>
      <c r="G384" s="832">
        <v>4.53</v>
      </c>
      <c r="H384" s="829">
        <v>5.8</v>
      </c>
      <c r="I384" s="829" t="s">
        <v>322</v>
      </c>
      <c r="J384" s="1300">
        <v>5.8</v>
      </c>
      <c r="K384" s="840" t="s">
        <v>818</v>
      </c>
      <c r="L384" s="841" t="s">
        <v>661</v>
      </c>
      <c r="M384" s="841" t="s">
        <v>352</v>
      </c>
      <c r="N384" s="841"/>
      <c r="O384" s="841"/>
      <c r="P384" s="841" t="s">
        <v>5</v>
      </c>
      <c r="Q384" s="841" t="s">
        <v>323</v>
      </c>
      <c r="R384" s="840" t="s">
        <v>652</v>
      </c>
      <c r="S384" s="829"/>
      <c r="T384" s="829" t="s">
        <v>5</v>
      </c>
      <c r="U384" s="829" t="s">
        <v>323</v>
      </c>
      <c r="V384" s="847" t="s">
        <v>652</v>
      </c>
      <c r="W384" s="847" t="s">
        <v>652</v>
      </c>
    </row>
    <row r="385" spans="1:23" outlineLevel="1">
      <c r="A385" s="847" t="s">
        <v>285</v>
      </c>
      <c r="B385" s="829" t="s">
        <v>4237</v>
      </c>
      <c r="C385" s="839">
        <v>43434</v>
      </c>
      <c r="D385" s="829" t="s">
        <v>4399</v>
      </c>
      <c r="E385" s="830" t="s">
        <v>1087</v>
      </c>
      <c r="F385" s="831">
        <v>74080</v>
      </c>
      <c r="G385" s="832">
        <v>9.07</v>
      </c>
      <c r="H385" s="829">
        <v>11.6</v>
      </c>
      <c r="I385" s="829" t="s">
        <v>322</v>
      </c>
      <c r="J385" s="1300">
        <v>11.6</v>
      </c>
      <c r="K385" s="840" t="s">
        <v>818</v>
      </c>
      <c r="L385" s="841" t="s">
        <v>661</v>
      </c>
      <c r="M385" s="841" t="s">
        <v>352</v>
      </c>
      <c r="N385" s="841"/>
      <c r="O385" s="841"/>
      <c r="P385" s="841" t="s">
        <v>5</v>
      </c>
      <c r="Q385" s="841" t="s">
        <v>323</v>
      </c>
      <c r="R385" s="840" t="s">
        <v>652</v>
      </c>
      <c r="S385" s="829"/>
      <c r="T385" s="829" t="s">
        <v>5</v>
      </c>
      <c r="U385" s="829" t="s">
        <v>323</v>
      </c>
      <c r="V385" s="847" t="s">
        <v>652</v>
      </c>
      <c r="W385" s="847" t="s">
        <v>652</v>
      </c>
    </row>
    <row r="386" spans="1:23" outlineLevel="1">
      <c r="A386" s="847" t="s">
        <v>285</v>
      </c>
      <c r="B386" s="829" t="s">
        <v>4237</v>
      </c>
      <c r="C386" s="839">
        <v>43434</v>
      </c>
      <c r="D386" s="829" t="s">
        <v>4399</v>
      </c>
      <c r="E386" s="830" t="s">
        <v>1087</v>
      </c>
      <c r="F386" s="831">
        <v>74080</v>
      </c>
      <c r="G386" s="832">
        <v>8.18</v>
      </c>
      <c r="H386" s="829">
        <v>10.46</v>
      </c>
      <c r="I386" s="829" t="s">
        <v>322</v>
      </c>
      <c r="J386" s="1300">
        <v>10.46</v>
      </c>
      <c r="K386" s="840" t="s">
        <v>818</v>
      </c>
      <c r="L386" s="841" t="s">
        <v>661</v>
      </c>
      <c r="M386" s="841" t="s">
        <v>352</v>
      </c>
      <c r="N386" s="841"/>
      <c r="O386" s="841"/>
      <c r="P386" s="841" t="s">
        <v>5</v>
      </c>
      <c r="Q386" s="841" t="s">
        <v>323</v>
      </c>
      <c r="R386" s="840" t="s">
        <v>652</v>
      </c>
      <c r="S386" s="829"/>
      <c r="T386" s="829" t="s">
        <v>5</v>
      </c>
      <c r="U386" s="829" t="s">
        <v>323</v>
      </c>
      <c r="V386" s="847" t="s">
        <v>652</v>
      </c>
      <c r="W386" s="847" t="s">
        <v>652</v>
      </c>
    </row>
    <row r="387" spans="1:23" outlineLevel="1">
      <c r="A387" s="847" t="s">
        <v>285</v>
      </c>
      <c r="B387" s="829" t="s">
        <v>4237</v>
      </c>
      <c r="C387" s="839">
        <v>43434</v>
      </c>
      <c r="D387" s="829" t="s">
        <v>4399</v>
      </c>
      <c r="E387" s="830" t="s">
        <v>1087</v>
      </c>
      <c r="F387" s="831">
        <v>74080</v>
      </c>
      <c r="G387" s="832">
        <v>6.14</v>
      </c>
      <c r="H387" s="829">
        <v>7.85</v>
      </c>
      <c r="I387" s="829" t="s">
        <v>322</v>
      </c>
      <c r="J387" s="1300">
        <v>7.85</v>
      </c>
      <c r="K387" s="840" t="s">
        <v>818</v>
      </c>
      <c r="L387" s="841" t="s">
        <v>661</v>
      </c>
      <c r="M387" s="841" t="s">
        <v>352</v>
      </c>
      <c r="N387" s="841"/>
      <c r="O387" s="841"/>
      <c r="P387" s="841" t="s">
        <v>5</v>
      </c>
      <c r="Q387" s="841" t="s">
        <v>323</v>
      </c>
      <c r="R387" s="840" t="s">
        <v>652</v>
      </c>
      <c r="S387" s="829"/>
      <c r="T387" s="829" t="s">
        <v>5</v>
      </c>
      <c r="U387" s="829" t="s">
        <v>323</v>
      </c>
      <c r="V387" s="847" t="s">
        <v>652</v>
      </c>
      <c r="W387" s="847" t="s">
        <v>652</v>
      </c>
    </row>
    <row r="388" spans="1:23" outlineLevel="1">
      <c r="A388" s="847" t="s">
        <v>285</v>
      </c>
      <c r="B388" s="829" t="s">
        <v>4237</v>
      </c>
      <c r="C388" s="839">
        <v>43434</v>
      </c>
      <c r="D388" s="829" t="s">
        <v>4399</v>
      </c>
      <c r="E388" s="830" t="s">
        <v>1087</v>
      </c>
      <c r="F388" s="831">
        <v>74080</v>
      </c>
      <c r="G388" s="832">
        <v>10.45</v>
      </c>
      <c r="H388" s="829">
        <v>13.37</v>
      </c>
      <c r="I388" s="829" t="s">
        <v>322</v>
      </c>
      <c r="J388" s="1300">
        <v>13.37</v>
      </c>
      <c r="K388" s="840" t="s">
        <v>818</v>
      </c>
      <c r="L388" s="841" t="s">
        <v>661</v>
      </c>
      <c r="M388" s="841" t="s">
        <v>352</v>
      </c>
      <c r="N388" s="841"/>
      <c r="O388" s="841"/>
      <c r="P388" s="841" t="s">
        <v>5</v>
      </c>
      <c r="Q388" s="841" t="s">
        <v>323</v>
      </c>
      <c r="R388" s="840" t="s">
        <v>652</v>
      </c>
      <c r="S388" s="829"/>
      <c r="T388" s="829" t="s">
        <v>5</v>
      </c>
      <c r="U388" s="829" t="s">
        <v>323</v>
      </c>
      <c r="V388" s="847" t="s">
        <v>652</v>
      </c>
      <c r="W388" s="847" t="s">
        <v>652</v>
      </c>
    </row>
    <row r="389" spans="1:23" outlineLevel="1">
      <c r="A389" s="847" t="s">
        <v>285</v>
      </c>
      <c r="B389" s="829" t="s">
        <v>4237</v>
      </c>
      <c r="C389" s="839">
        <v>43434</v>
      </c>
      <c r="D389" s="829" t="s">
        <v>4399</v>
      </c>
      <c r="E389" s="830" t="s">
        <v>1087</v>
      </c>
      <c r="F389" s="831">
        <v>74080</v>
      </c>
      <c r="G389" s="832">
        <v>8.18</v>
      </c>
      <c r="H389" s="829">
        <v>10.46</v>
      </c>
      <c r="I389" s="829" t="s">
        <v>322</v>
      </c>
      <c r="J389" s="1300">
        <v>10.46</v>
      </c>
      <c r="K389" s="840" t="s">
        <v>818</v>
      </c>
      <c r="L389" s="841" t="s">
        <v>661</v>
      </c>
      <c r="M389" s="841" t="s">
        <v>352</v>
      </c>
      <c r="N389" s="841"/>
      <c r="O389" s="841"/>
      <c r="P389" s="841" t="s">
        <v>5</v>
      </c>
      <c r="Q389" s="841" t="s">
        <v>323</v>
      </c>
      <c r="R389" s="840" t="s">
        <v>652</v>
      </c>
      <c r="S389" s="829"/>
      <c r="T389" s="829" t="s">
        <v>5</v>
      </c>
      <c r="U389" s="829" t="s">
        <v>323</v>
      </c>
      <c r="V389" s="847" t="s">
        <v>652</v>
      </c>
      <c r="W389" s="847" t="s">
        <v>652</v>
      </c>
    </row>
    <row r="390" spans="1:23" outlineLevel="1">
      <c r="A390" s="847" t="s">
        <v>285</v>
      </c>
      <c r="B390" s="829" t="s">
        <v>4237</v>
      </c>
      <c r="C390" s="839">
        <v>43434</v>
      </c>
      <c r="D390" s="829" t="s">
        <v>4399</v>
      </c>
      <c r="E390" s="830" t="s">
        <v>1087</v>
      </c>
      <c r="F390" s="831">
        <v>74080</v>
      </c>
      <c r="G390" s="832">
        <v>8.18</v>
      </c>
      <c r="H390" s="829">
        <v>10.46</v>
      </c>
      <c r="I390" s="829" t="s">
        <v>322</v>
      </c>
      <c r="J390" s="1300">
        <v>10.46</v>
      </c>
      <c r="K390" s="840" t="s">
        <v>818</v>
      </c>
      <c r="L390" s="841" t="s">
        <v>661</v>
      </c>
      <c r="M390" s="841" t="s">
        <v>352</v>
      </c>
      <c r="N390" s="841"/>
      <c r="O390" s="841"/>
      <c r="P390" s="841" t="s">
        <v>5</v>
      </c>
      <c r="Q390" s="841" t="s">
        <v>323</v>
      </c>
      <c r="R390" s="840" t="s">
        <v>652</v>
      </c>
      <c r="S390" s="829"/>
      <c r="T390" s="829" t="s">
        <v>5</v>
      </c>
      <c r="U390" s="829" t="s">
        <v>323</v>
      </c>
      <c r="V390" s="847" t="s">
        <v>652</v>
      </c>
      <c r="W390" s="847" t="s">
        <v>652</v>
      </c>
    </row>
    <row r="391" spans="1:23" outlineLevel="1">
      <c r="A391" s="847" t="s">
        <v>285</v>
      </c>
      <c r="B391" s="829" t="s">
        <v>4237</v>
      </c>
      <c r="C391" s="839">
        <v>43434</v>
      </c>
      <c r="D391" s="829" t="s">
        <v>4399</v>
      </c>
      <c r="E391" s="830" t="s">
        <v>1087</v>
      </c>
      <c r="F391" s="831">
        <v>74080</v>
      </c>
      <c r="G391" s="832">
        <v>72.069999999999993</v>
      </c>
      <c r="H391" s="829">
        <v>92.2</v>
      </c>
      <c r="I391" s="829" t="s">
        <v>322</v>
      </c>
      <c r="J391" s="1300">
        <v>92.2</v>
      </c>
      <c r="K391" s="840" t="s">
        <v>818</v>
      </c>
      <c r="L391" s="841" t="s">
        <v>661</v>
      </c>
      <c r="M391" s="841" t="s">
        <v>352</v>
      </c>
      <c r="N391" s="841"/>
      <c r="O391" s="841"/>
      <c r="P391" s="841" t="s">
        <v>5</v>
      </c>
      <c r="Q391" s="841" t="s">
        <v>323</v>
      </c>
      <c r="R391" s="840" t="s">
        <v>652</v>
      </c>
      <c r="S391" s="829"/>
      <c r="T391" s="829" t="s">
        <v>5</v>
      </c>
      <c r="U391" s="829" t="s">
        <v>323</v>
      </c>
      <c r="V391" s="847" t="s">
        <v>652</v>
      </c>
      <c r="W391" s="847" t="s">
        <v>652</v>
      </c>
    </row>
    <row r="392" spans="1:23" outlineLevel="1">
      <c r="A392" s="847" t="s">
        <v>285</v>
      </c>
      <c r="B392" s="829" t="s">
        <v>4237</v>
      </c>
      <c r="C392" s="839">
        <v>43434</v>
      </c>
      <c r="D392" s="829" t="s">
        <v>4399</v>
      </c>
      <c r="E392" s="830" t="s">
        <v>1087</v>
      </c>
      <c r="F392" s="831">
        <v>74080</v>
      </c>
      <c r="G392" s="832">
        <v>36.270000000000003</v>
      </c>
      <c r="H392" s="829">
        <v>46.4</v>
      </c>
      <c r="I392" s="829" t="s">
        <v>322</v>
      </c>
      <c r="J392" s="1300">
        <v>46.4</v>
      </c>
      <c r="K392" s="840" t="s">
        <v>818</v>
      </c>
      <c r="L392" s="841" t="s">
        <v>661</v>
      </c>
      <c r="M392" s="841" t="s">
        <v>352</v>
      </c>
      <c r="N392" s="841"/>
      <c r="O392" s="841"/>
      <c r="P392" s="841" t="s">
        <v>5</v>
      </c>
      <c r="Q392" s="841" t="s">
        <v>323</v>
      </c>
      <c r="R392" s="840" t="s">
        <v>652</v>
      </c>
      <c r="S392" s="829"/>
      <c r="T392" s="829" t="s">
        <v>5</v>
      </c>
      <c r="U392" s="829" t="s">
        <v>323</v>
      </c>
      <c r="V392" s="847" t="s">
        <v>652</v>
      </c>
      <c r="W392" s="847" t="s">
        <v>652</v>
      </c>
    </row>
    <row r="393" spans="1:23" outlineLevel="1">
      <c r="A393" s="847" t="s">
        <v>285</v>
      </c>
      <c r="B393" s="829" t="s">
        <v>4237</v>
      </c>
      <c r="C393" s="839">
        <v>43434</v>
      </c>
      <c r="D393" s="829" t="s">
        <v>4399</v>
      </c>
      <c r="E393" s="830" t="s">
        <v>1087</v>
      </c>
      <c r="F393" s="831">
        <v>74080</v>
      </c>
      <c r="G393" s="832">
        <v>18.13</v>
      </c>
      <c r="H393" s="829">
        <v>23.2</v>
      </c>
      <c r="I393" s="829" t="s">
        <v>322</v>
      </c>
      <c r="J393" s="1300">
        <v>23.19</v>
      </c>
      <c r="K393" s="840" t="s">
        <v>818</v>
      </c>
      <c r="L393" s="841" t="s">
        <v>661</v>
      </c>
      <c r="M393" s="841" t="s">
        <v>352</v>
      </c>
      <c r="N393" s="841"/>
      <c r="O393" s="841"/>
      <c r="P393" s="841" t="s">
        <v>5</v>
      </c>
      <c r="Q393" s="841" t="s">
        <v>323</v>
      </c>
      <c r="R393" s="840" t="s">
        <v>652</v>
      </c>
      <c r="S393" s="829"/>
      <c r="T393" s="829" t="s">
        <v>5</v>
      </c>
      <c r="U393" s="829" t="s">
        <v>323</v>
      </c>
      <c r="V393" s="847" t="s">
        <v>652</v>
      </c>
      <c r="W393" s="847" t="s">
        <v>652</v>
      </c>
    </row>
    <row r="394" spans="1:23" outlineLevel="1">
      <c r="A394" s="847" t="s">
        <v>285</v>
      </c>
      <c r="B394" s="829" t="s">
        <v>4237</v>
      </c>
      <c r="C394" s="839">
        <v>43434</v>
      </c>
      <c r="D394" s="829" t="s">
        <v>4399</v>
      </c>
      <c r="E394" s="830" t="s">
        <v>1087</v>
      </c>
      <c r="F394" s="831">
        <v>74080</v>
      </c>
      <c r="G394" s="832">
        <v>36.270000000000003</v>
      </c>
      <c r="H394" s="829">
        <v>46.4</v>
      </c>
      <c r="I394" s="829" t="s">
        <v>322</v>
      </c>
      <c r="J394" s="1300">
        <v>46.4</v>
      </c>
      <c r="K394" s="840" t="s">
        <v>818</v>
      </c>
      <c r="L394" s="841" t="s">
        <v>661</v>
      </c>
      <c r="M394" s="841" t="s">
        <v>352</v>
      </c>
      <c r="N394" s="841"/>
      <c r="O394" s="841"/>
      <c r="P394" s="841" t="s">
        <v>5</v>
      </c>
      <c r="Q394" s="841" t="s">
        <v>323</v>
      </c>
      <c r="R394" s="840" t="s">
        <v>652</v>
      </c>
      <c r="S394" s="829"/>
      <c r="T394" s="829" t="s">
        <v>5</v>
      </c>
      <c r="U394" s="829" t="s">
        <v>323</v>
      </c>
      <c r="V394" s="847" t="s">
        <v>652</v>
      </c>
      <c r="W394" s="847" t="s">
        <v>652</v>
      </c>
    </row>
    <row r="395" spans="1:23" outlineLevel="1">
      <c r="A395" s="847" t="s">
        <v>285</v>
      </c>
      <c r="B395" s="829" t="s">
        <v>4237</v>
      </c>
      <c r="C395" s="839">
        <v>43434</v>
      </c>
      <c r="D395" s="829" t="s">
        <v>4399</v>
      </c>
      <c r="E395" s="830" t="s">
        <v>1087</v>
      </c>
      <c r="F395" s="831">
        <v>74080</v>
      </c>
      <c r="G395" s="832">
        <v>49.58</v>
      </c>
      <c r="H395" s="829">
        <v>63.43</v>
      </c>
      <c r="I395" s="829" t="s">
        <v>322</v>
      </c>
      <c r="J395" s="1300">
        <v>63.43</v>
      </c>
      <c r="K395" s="840" t="s">
        <v>818</v>
      </c>
      <c r="L395" s="841" t="s">
        <v>661</v>
      </c>
      <c r="M395" s="841" t="s">
        <v>352</v>
      </c>
      <c r="N395" s="841"/>
      <c r="O395" s="841"/>
      <c r="P395" s="841" t="s">
        <v>5</v>
      </c>
      <c r="Q395" s="841" t="s">
        <v>323</v>
      </c>
      <c r="R395" s="840" t="s">
        <v>652</v>
      </c>
      <c r="S395" s="829"/>
      <c r="T395" s="829" t="s">
        <v>5</v>
      </c>
      <c r="U395" s="829" t="s">
        <v>323</v>
      </c>
      <c r="V395" s="847" t="s">
        <v>652</v>
      </c>
      <c r="W395" s="847" t="s">
        <v>652</v>
      </c>
    </row>
    <row r="396" spans="1:23" outlineLevel="1">
      <c r="A396" s="847" t="s">
        <v>285</v>
      </c>
      <c r="B396" s="829" t="s">
        <v>4237</v>
      </c>
      <c r="C396" s="839">
        <v>43434</v>
      </c>
      <c r="D396" s="829" t="s">
        <v>4399</v>
      </c>
      <c r="E396" s="830" t="s">
        <v>4170</v>
      </c>
      <c r="F396" s="831">
        <v>74080</v>
      </c>
      <c r="G396" s="832">
        <v>4.76</v>
      </c>
      <c r="H396" s="829">
        <v>6.09</v>
      </c>
      <c r="I396" s="829" t="s">
        <v>322</v>
      </c>
      <c r="J396" s="1300">
        <v>6.09</v>
      </c>
      <c r="K396" s="840" t="s">
        <v>818</v>
      </c>
      <c r="L396" s="841" t="s">
        <v>661</v>
      </c>
      <c r="M396" s="841" t="s">
        <v>352</v>
      </c>
      <c r="N396" s="841"/>
      <c r="O396" s="841"/>
      <c r="P396" s="841" t="s">
        <v>5</v>
      </c>
      <c r="Q396" s="841" t="s">
        <v>323</v>
      </c>
      <c r="R396" s="840" t="s">
        <v>652</v>
      </c>
      <c r="S396" s="829"/>
      <c r="T396" s="829" t="s">
        <v>5</v>
      </c>
      <c r="U396" s="829" t="s">
        <v>323</v>
      </c>
      <c r="V396" s="847" t="s">
        <v>652</v>
      </c>
      <c r="W396" s="847" t="s">
        <v>652</v>
      </c>
    </row>
    <row r="397" spans="1:23" outlineLevel="1">
      <c r="A397" s="847" t="s">
        <v>285</v>
      </c>
      <c r="B397" s="829" t="s">
        <v>4237</v>
      </c>
      <c r="C397" s="839">
        <v>43434</v>
      </c>
      <c r="D397" s="829" t="s">
        <v>4399</v>
      </c>
      <c r="E397" s="830" t="s">
        <v>4171</v>
      </c>
      <c r="F397" s="831">
        <v>74080</v>
      </c>
      <c r="G397" s="832">
        <v>4.74</v>
      </c>
      <c r="H397" s="829">
        <v>6.07</v>
      </c>
      <c r="I397" s="829" t="s">
        <v>322</v>
      </c>
      <c r="J397" s="1300">
        <v>6.06</v>
      </c>
      <c r="K397" s="840" t="s">
        <v>818</v>
      </c>
      <c r="L397" s="841" t="s">
        <v>661</v>
      </c>
      <c r="M397" s="841" t="s">
        <v>352</v>
      </c>
      <c r="N397" s="841"/>
      <c r="O397" s="841"/>
      <c r="P397" s="841" t="s">
        <v>5</v>
      </c>
      <c r="Q397" s="841" t="s">
        <v>323</v>
      </c>
      <c r="R397" s="840" t="s">
        <v>652</v>
      </c>
      <c r="S397" s="829"/>
      <c r="T397" s="829" t="s">
        <v>5</v>
      </c>
      <c r="U397" s="829" t="s">
        <v>323</v>
      </c>
      <c r="V397" s="847" t="s">
        <v>652</v>
      </c>
      <c r="W397" s="847" t="s">
        <v>652</v>
      </c>
    </row>
    <row r="398" spans="1:23" outlineLevel="1">
      <c r="A398" s="847" t="s">
        <v>285</v>
      </c>
      <c r="B398" s="829" t="s">
        <v>4237</v>
      </c>
      <c r="C398" s="839">
        <v>43434</v>
      </c>
      <c r="D398" s="829" t="s">
        <v>4399</v>
      </c>
      <c r="E398" s="830" t="s">
        <v>2852</v>
      </c>
      <c r="F398" s="831">
        <v>74080</v>
      </c>
      <c r="G398" s="832">
        <v>4.74</v>
      </c>
      <c r="H398" s="829">
        <v>6.07</v>
      </c>
      <c r="I398" s="829" t="s">
        <v>322</v>
      </c>
      <c r="J398" s="1300">
        <v>6.06</v>
      </c>
      <c r="K398" s="840" t="s">
        <v>818</v>
      </c>
      <c r="L398" s="841" t="s">
        <v>661</v>
      </c>
      <c r="M398" s="841" t="s">
        <v>352</v>
      </c>
      <c r="N398" s="841"/>
      <c r="O398" s="841"/>
      <c r="P398" s="841" t="s">
        <v>5</v>
      </c>
      <c r="Q398" s="841" t="s">
        <v>323</v>
      </c>
      <c r="R398" s="840" t="s">
        <v>652</v>
      </c>
      <c r="S398" s="829"/>
      <c r="T398" s="829" t="s">
        <v>5</v>
      </c>
      <c r="U398" s="829" t="s">
        <v>323</v>
      </c>
      <c r="V398" s="847" t="s">
        <v>652</v>
      </c>
      <c r="W398" s="847" t="s">
        <v>652</v>
      </c>
    </row>
    <row r="399" spans="1:23" outlineLevel="1">
      <c r="A399" s="847" t="s">
        <v>285</v>
      </c>
      <c r="B399" s="829" t="s">
        <v>4237</v>
      </c>
      <c r="C399" s="839">
        <v>43434</v>
      </c>
      <c r="D399" s="829" t="s">
        <v>4399</v>
      </c>
      <c r="E399" s="830" t="s">
        <v>4172</v>
      </c>
      <c r="F399" s="831">
        <v>74080</v>
      </c>
      <c r="G399" s="832">
        <v>4.74</v>
      </c>
      <c r="H399" s="829">
        <v>6.07</v>
      </c>
      <c r="I399" s="829" t="s">
        <v>322</v>
      </c>
      <c r="J399" s="1300">
        <v>6.06</v>
      </c>
      <c r="K399" s="840" t="s">
        <v>818</v>
      </c>
      <c r="L399" s="841" t="s">
        <v>661</v>
      </c>
      <c r="M399" s="841" t="s">
        <v>352</v>
      </c>
      <c r="N399" s="841"/>
      <c r="O399" s="841"/>
      <c r="P399" s="841" t="s">
        <v>5</v>
      </c>
      <c r="Q399" s="841" t="s">
        <v>323</v>
      </c>
      <c r="R399" s="840" t="s">
        <v>652</v>
      </c>
      <c r="S399" s="829"/>
      <c r="T399" s="829" t="s">
        <v>5</v>
      </c>
      <c r="U399" s="829" t="s">
        <v>323</v>
      </c>
      <c r="V399" s="847" t="s">
        <v>652</v>
      </c>
      <c r="W399" s="847" t="s">
        <v>652</v>
      </c>
    </row>
    <row r="400" spans="1:23" outlineLevel="1">
      <c r="A400" s="847" t="s">
        <v>285</v>
      </c>
      <c r="B400" s="829" t="s">
        <v>4237</v>
      </c>
      <c r="C400" s="839">
        <v>43434</v>
      </c>
      <c r="D400" s="829" t="s">
        <v>4399</v>
      </c>
      <c r="E400" s="830" t="s">
        <v>2854</v>
      </c>
      <c r="F400" s="831">
        <v>74080</v>
      </c>
      <c r="G400" s="832">
        <v>4.74</v>
      </c>
      <c r="H400" s="829">
        <v>6.07</v>
      </c>
      <c r="I400" s="829" t="s">
        <v>322</v>
      </c>
      <c r="J400" s="1300">
        <v>6.06</v>
      </c>
      <c r="K400" s="840" t="s">
        <v>818</v>
      </c>
      <c r="L400" s="841" t="s">
        <v>661</v>
      </c>
      <c r="M400" s="841" t="s">
        <v>352</v>
      </c>
      <c r="N400" s="841"/>
      <c r="O400" s="841"/>
      <c r="P400" s="841" t="s">
        <v>5</v>
      </c>
      <c r="Q400" s="841" t="s">
        <v>323</v>
      </c>
      <c r="R400" s="840" t="s">
        <v>652</v>
      </c>
      <c r="S400" s="829"/>
      <c r="T400" s="829" t="s">
        <v>5</v>
      </c>
      <c r="U400" s="829" t="s">
        <v>323</v>
      </c>
      <c r="V400" s="847" t="s">
        <v>652</v>
      </c>
      <c r="W400" s="847" t="s">
        <v>652</v>
      </c>
    </row>
    <row r="401" spans="1:23" outlineLevel="1">
      <c r="A401" s="847" t="s">
        <v>285</v>
      </c>
      <c r="B401" s="829" t="s">
        <v>4237</v>
      </c>
      <c r="C401" s="839">
        <v>43434</v>
      </c>
      <c r="D401" s="829" t="s">
        <v>4399</v>
      </c>
      <c r="E401" s="830" t="s">
        <v>2855</v>
      </c>
      <c r="F401" s="831">
        <v>74080</v>
      </c>
      <c r="G401" s="832">
        <v>4.74</v>
      </c>
      <c r="H401" s="829">
        <v>6.07</v>
      </c>
      <c r="I401" s="829" t="s">
        <v>322</v>
      </c>
      <c r="J401" s="1300">
        <v>6.06</v>
      </c>
      <c r="K401" s="840" t="s">
        <v>818</v>
      </c>
      <c r="L401" s="841" t="s">
        <v>661</v>
      </c>
      <c r="M401" s="841" t="s">
        <v>352</v>
      </c>
      <c r="N401" s="841"/>
      <c r="O401" s="841"/>
      <c r="P401" s="841" t="s">
        <v>5</v>
      </c>
      <c r="Q401" s="841" t="s">
        <v>323</v>
      </c>
      <c r="R401" s="840" t="s">
        <v>652</v>
      </c>
      <c r="S401" s="829"/>
      <c r="T401" s="829" t="s">
        <v>5</v>
      </c>
      <c r="U401" s="829" t="s">
        <v>323</v>
      </c>
      <c r="V401" s="847" t="s">
        <v>652</v>
      </c>
      <c r="W401" s="847" t="s">
        <v>652</v>
      </c>
    </row>
    <row r="402" spans="1:23" outlineLevel="1">
      <c r="A402" s="847" t="s">
        <v>285</v>
      </c>
      <c r="B402" s="829" t="s">
        <v>4237</v>
      </c>
      <c r="C402" s="839">
        <v>43434</v>
      </c>
      <c r="D402" s="829" t="s">
        <v>4399</v>
      </c>
      <c r="E402" s="830" t="s">
        <v>4173</v>
      </c>
      <c r="F402" s="831">
        <v>74080</v>
      </c>
      <c r="G402" s="832">
        <v>4.74</v>
      </c>
      <c r="H402" s="829">
        <v>6.07</v>
      </c>
      <c r="I402" s="829" t="s">
        <v>322</v>
      </c>
      <c r="J402" s="1300">
        <v>6.06</v>
      </c>
      <c r="K402" s="840" t="s">
        <v>818</v>
      </c>
      <c r="L402" s="841" t="s">
        <v>661</v>
      </c>
      <c r="M402" s="841" t="s">
        <v>352</v>
      </c>
      <c r="N402" s="841"/>
      <c r="O402" s="841"/>
      <c r="P402" s="841" t="s">
        <v>5</v>
      </c>
      <c r="Q402" s="841" t="s">
        <v>323</v>
      </c>
      <c r="R402" s="840" t="s">
        <v>652</v>
      </c>
      <c r="S402" s="829"/>
      <c r="T402" s="829" t="s">
        <v>5</v>
      </c>
      <c r="U402" s="829" t="s">
        <v>323</v>
      </c>
      <c r="V402" s="847" t="s">
        <v>652</v>
      </c>
      <c r="W402" s="847" t="s">
        <v>652</v>
      </c>
    </row>
    <row r="403" spans="1:23" outlineLevel="1">
      <c r="A403" s="847" t="s">
        <v>285</v>
      </c>
      <c r="B403" s="829" t="s">
        <v>4237</v>
      </c>
      <c r="C403" s="839">
        <v>43434</v>
      </c>
      <c r="D403" s="829" t="s">
        <v>4399</v>
      </c>
      <c r="E403" s="830" t="s">
        <v>4174</v>
      </c>
      <c r="F403" s="831">
        <v>74080</v>
      </c>
      <c r="G403" s="832">
        <v>4.74</v>
      </c>
      <c r="H403" s="829">
        <v>6.07</v>
      </c>
      <c r="I403" s="829" t="s">
        <v>322</v>
      </c>
      <c r="J403" s="1300">
        <v>6.06</v>
      </c>
      <c r="K403" s="840" t="s">
        <v>818</v>
      </c>
      <c r="L403" s="841" t="s">
        <v>661</v>
      </c>
      <c r="M403" s="841" t="s">
        <v>352</v>
      </c>
      <c r="N403" s="841"/>
      <c r="O403" s="841"/>
      <c r="P403" s="841" t="s">
        <v>5</v>
      </c>
      <c r="Q403" s="841" t="s">
        <v>323</v>
      </c>
      <c r="R403" s="840" t="s">
        <v>652</v>
      </c>
      <c r="S403" s="829"/>
      <c r="T403" s="829" t="s">
        <v>5</v>
      </c>
      <c r="U403" s="829" t="s">
        <v>323</v>
      </c>
      <c r="V403" s="847" t="s">
        <v>652</v>
      </c>
      <c r="W403" s="847" t="s">
        <v>652</v>
      </c>
    </row>
    <row r="404" spans="1:23" outlineLevel="1">
      <c r="A404" s="847" t="s">
        <v>285</v>
      </c>
      <c r="B404" s="829" t="s">
        <v>4237</v>
      </c>
      <c r="C404" s="839">
        <v>43434</v>
      </c>
      <c r="D404" s="829" t="s">
        <v>4399</v>
      </c>
      <c r="E404" s="830" t="s">
        <v>4175</v>
      </c>
      <c r="F404" s="831">
        <v>74080</v>
      </c>
      <c r="G404" s="832">
        <v>10.63</v>
      </c>
      <c r="H404" s="829">
        <v>13.6</v>
      </c>
      <c r="I404" s="829" t="s">
        <v>322</v>
      </c>
      <c r="J404" s="1300">
        <v>13.6</v>
      </c>
      <c r="K404" s="840" t="s">
        <v>818</v>
      </c>
      <c r="L404" s="841" t="s">
        <v>661</v>
      </c>
      <c r="M404" s="841" t="s">
        <v>352</v>
      </c>
      <c r="N404" s="841"/>
      <c r="O404" s="841"/>
      <c r="P404" s="841" t="s">
        <v>5</v>
      </c>
      <c r="Q404" s="841" t="s">
        <v>323</v>
      </c>
      <c r="R404" s="840" t="s">
        <v>652</v>
      </c>
      <c r="S404" s="829"/>
      <c r="T404" s="829" t="s">
        <v>5</v>
      </c>
      <c r="U404" s="829" t="s">
        <v>323</v>
      </c>
      <c r="V404" s="847" t="s">
        <v>652</v>
      </c>
      <c r="W404" s="847" t="s">
        <v>652</v>
      </c>
    </row>
    <row r="405" spans="1:23" outlineLevel="1">
      <c r="A405" s="847" t="s">
        <v>285</v>
      </c>
      <c r="B405" s="829" t="s">
        <v>4237</v>
      </c>
      <c r="C405" s="839">
        <v>43434</v>
      </c>
      <c r="D405" s="829" t="s">
        <v>4399</v>
      </c>
      <c r="E405" s="830" t="s">
        <v>1087</v>
      </c>
      <c r="F405" s="831">
        <v>74080</v>
      </c>
      <c r="G405" s="832">
        <v>8.43</v>
      </c>
      <c r="H405" s="829">
        <v>10.79</v>
      </c>
      <c r="I405" s="829" t="s">
        <v>322</v>
      </c>
      <c r="J405" s="1300">
        <v>10.78</v>
      </c>
      <c r="K405" s="840" t="s">
        <v>818</v>
      </c>
      <c r="L405" s="841" t="s">
        <v>661</v>
      </c>
      <c r="M405" s="841" t="s">
        <v>352</v>
      </c>
      <c r="N405" s="841"/>
      <c r="O405" s="841"/>
      <c r="P405" s="841" t="s">
        <v>5</v>
      </c>
      <c r="Q405" s="841" t="s">
        <v>323</v>
      </c>
      <c r="R405" s="840" t="s">
        <v>652</v>
      </c>
      <c r="S405" s="829"/>
      <c r="T405" s="829" t="s">
        <v>5</v>
      </c>
      <c r="U405" s="829" t="s">
        <v>323</v>
      </c>
      <c r="V405" s="847" t="s">
        <v>652</v>
      </c>
      <c r="W405" s="847" t="s">
        <v>652</v>
      </c>
    </row>
    <row r="406" spans="1:23" outlineLevel="1">
      <c r="A406" s="847" t="s">
        <v>285</v>
      </c>
      <c r="B406" s="829" t="s">
        <v>4237</v>
      </c>
      <c r="C406" s="839">
        <v>43434</v>
      </c>
      <c r="D406" s="829" t="s">
        <v>4399</v>
      </c>
      <c r="E406" s="830" t="s">
        <v>1087</v>
      </c>
      <c r="F406" s="831">
        <v>74080</v>
      </c>
      <c r="G406" s="832">
        <v>6.07</v>
      </c>
      <c r="H406" s="829">
        <v>7.76</v>
      </c>
      <c r="I406" s="829" t="s">
        <v>322</v>
      </c>
      <c r="J406" s="1300">
        <v>7.77</v>
      </c>
      <c r="K406" s="840" t="s">
        <v>818</v>
      </c>
      <c r="L406" s="841" t="s">
        <v>661</v>
      </c>
      <c r="M406" s="841" t="s">
        <v>352</v>
      </c>
      <c r="N406" s="841"/>
      <c r="O406" s="841"/>
      <c r="P406" s="841" t="s">
        <v>5</v>
      </c>
      <c r="Q406" s="841" t="s">
        <v>323</v>
      </c>
      <c r="R406" s="840" t="s">
        <v>652</v>
      </c>
      <c r="S406" s="829"/>
      <c r="T406" s="829" t="s">
        <v>5</v>
      </c>
      <c r="U406" s="829" t="s">
        <v>323</v>
      </c>
      <c r="V406" s="847" t="s">
        <v>652</v>
      </c>
      <c r="W406" s="847" t="s">
        <v>652</v>
      </c>
    </row>
    <row r="407" spans="1:23" outlineLevel="1">
      <c r="A407" s="847" t="s">
        <v>285</v>
      </c>
      <c r="B407" s="829" t="s">
        <v>4237</v>
      </c>
      <c r="C407" s="839">
        <v>43434</v>
      </c>
      <c r="D407" s="829" t="s">
        <v>4399</v>
      </c>
      <c r="E407" s="830" t="s">
        <v>4170</v>
      </c>
      <c r="F407" s="831">
        <v>74080</v>
      </c>
      <c r="G407" s="832">
        <v>12.8</v>
      </c>
      <c r="H407" s="829">
        <v>16.37</v>
      </c>
      <c r="I407" s="829" t="s">
        <v>322</v>
      </c>
      <c r="J407" s="1300">
        <v>16.38</v>
      </c>
      <c r="K407" s="840" t="s">
        <v>818</v>
      </c>
      <c r="L407" s="841" t="s">
        <v>661</v>
      </c>
      <c r="M407" s="841" t="s">
        <v>352</v>
      </c>
      <c r="N407" s="841"/>
      <c r="O407" s="841"/>
      <c r="P407" s="841" t="s">
        <v>5</v>
      </c>
      <c r="Q407" s="841" t="s">
        <v>323</v>
      </c>
      <c r="R407" s="840" t="s">
        <v>652</v>
      </c>
      <c r="S407" s="829"/>
      <c r="T407" s="829" t="s">
        <v>5</v>
      </c>
      <c r="U407" s="829" t="s">
        <v>323</v>
      </c>
      <c r="V407" s="847" t="s">
        <v>652</v>
      </c>
      <c r="W407" s="847" t="s">
        <v>652</v>
      </c>
    </row>
    <row r="408" spans="1:23" outlineLevel="1">
      <c r="A408" s="847" t="s">
        <v>285</v>
      </c>
      <c r="B408" s="829" t="s">
        <v>4237</v>
      </c>
      <c r="C408" s="839">
        <v>43434</v>
      </c>
      <c r="D408" s="829" t="s">
        <v>4399</v>
      </c>
      <c r="E408" s="830" t="s">
        <v>4171</v>
      </c>
      <c r="F408" s="831">
        <v>74080</v>
      </c>
      <c r="G408" s="832">
        <v>12.8</v>
      </c>
      <c r="H408" s="829">
        <v>16.37</v>
      </c>
      <c r="I408" s="829" t="s">
        <v>322</v>
      </c>
      <c r="J408" s="1300">
        <v>16.38</v>
      </c>
      <c r="K408" s="840" t="s">
        <v>818</v>
      </c>
      <c r="L408" s="841" t="s">
        <v>661</v>
      </c>
      <c r="M408" s="841" t="s">
        <v>352</v>
      </c>
      <c r="N408" s="841"/>
      <c r="O408" s="841"/>
      <c r="P408" s="841" t="s">
        <v>5</v>
      </c>
      <c r="Q408" s="841" t="s">
        <v>323</v>
      </c>
      <c r="R408" s="840" t="s">
        <v>652</v>
      </c>
      <c r="S408" s="829"/>
      <c r="T408" s="829" t="s">
        <v>5</v>
      </c>
      <c r="U408" s="829" t="s">
        <v>323</v>
      </c>
      <c r="V408" s="847" t="s">
        <v>652</v>
      </c>
      <c r="W408" s="847" t="s">
        <v>652</v>
      </c>
    </row>
    <row r="409" spans="1:23" outlineLevel="1">
      <c r="A409" s="847" t="s">
        <v>285</v>
      </c>
      <c r="B409" s="829" t="s">
        <v>4237</v>
      </c>
      <c r="C409" s="839">
        <v>43434</v>
      </c>
      <c r="D409" s="829" t="s">
        <v>4399</v>
      </c>
      <c r="E409" s="830" t="s">
        <v>2852</v>
      </c>
      <c r="F409" s="831">
        <v>74080</v>
      </c>
      <c r="G409" s="832">
        <v>12.8</v>
      </c>
      <c r="H409" s="829">
        <v>16.37</v>
      </c>
      <c r="I409" s="829" t="s">
        <v>322</v>
      </c>
      <c r="J409" s="1300">
        <v>16.38</v>
      </c>
      <c r="K409" s="840" t="s">
        <v>818</v>
      </c>
      <c r="L409" s="841" t="s">
        <v>661</v>
      </c>
      <c r="M409" s="841" t="s">
        <v>352</v>
      </c>
      <c r="N409" s="841"/>
      <c r="O409" s="841"/>
      <c r="P409" s="841" t="s">
        <v>5</v>
      </c>
      <c r="Q409" s="841" t="s">
        <v>323</v>
      </c>
      <c r="R409" s="840" t="s">
        <v>652</v>
      </c>
      <c r="S409" s="829"/>
      <c r="T409" s="829" t="s">
        <v>5</v>
      </c>
      <c r="U409" s="829" t="s">
        <v>323</v>
      </c>
      <c r="V409" s="847" t="s">
        <v>652</v>
      </c>
      <c r="W409" s="847" t="s">
        <v>652</v>
      </c>
    </row>
    <row r="410" spans="1:23" outlineLevel="1">
      <c r="A410" s="847" t="s">
        <v>285</v>
      </c>
      <c r="B410" s="829" t="s">
        <v>4237</v>
      </c>
      <c r="C410" s="839">
        <v>43434</v>
      </c>
      <c r="D410" s="829" t="s">
        <v>4399</v>
      </c>
      <c r="E410" s="830" t="s">
        <v>4172</v>
      </c>
      <c r="F410" s="831">
        <v>74080</v>
      </c>
      <c r="G410" s="832">
        <v>12.8</v>
      </c>
      <c r="H410" s="829">
        <v>16.37</v>
      </c>
      <c r="I410" s="829" t="s">
        <v>322</v>
      </c>
      <c r="J410" s="1300">
        <v>16.38</v>
      </c>
      <c r="K410" s="840" t="s">
        <v>818</v>
      </c>
      <c r="L410" s="841" t="s">
        <v>661</v>
      </c>
      <c r="M410" s="841" t="s">
        <v>352</v>
      </c>
      <c r="N410" s="841"/>
      <c r="O410" s="841"/>
      <c r="P410" s="841" t="s">
        <v>5</v>
      </c>
      <c r="Q410" s="841" t="s">
        <v>323</v>
      </c>
      <c r="R410" s="840" t="s">
        <v>652</v>
      </c>
      <c r="S410" s="829"/>
      <c r="T410" s="829" t="s">
        <v>5</v>
      </c>
      <c r="U410" s="829" t="s">
        <v>323</v>
      </c>
      <c r="V410" s="847" t="s">
        <v>652</v>
      </c>
      <c r="W410" s="847" t="s">
        <v>652</v>
      </c>
    </row>
    <row r="411" spans="1:23" outlineLevel="1">
      <c r="A411" s="847" t="s">
        <v>285</v>
      </c>
      <c r="B411" s="829" t="s">
        <v>4237</v>
      </c>
      <c r="C411" s="839">
        <v>43434</v>
      </c>
      <c r="D411" s="829" t="s">
        <v>4399</v>
      </c>
      <c r="E411" s="830" t="s">
        <v>2854</v>
      </c>
      <c r="F411" s="831">
        <v>74080</v>
      </c>
      <c r="G411" s="832">
        <v>12.8</v>
      </c>
      <c r="H411" s="829">
        <v>16.37</v>
      </c>
      <c r="I411" s="829" t="s">
        <v>322</v>
      </c>
      <c r="J411" s="1300">
        <v>16.38</v>
      </c>
      <c r="K411" s="840" t="s">
        <v>818</v>
      </c>
      <c r="L411" s="841" t="s">
        <v>661</v>
      </c>
      <c r="M411" s="841" t="s">
        <v>352</v>
      </c>
      <c r="N411" s="841"/>
      <c r="O411" s="841"/>
      <c r="P411" s="841" t="s">
        <v>5</v>
      </c>
      <c r="Q411" s="841" t="s">
        <v>323</v>
      </c>
      <c r="R411" s="840" t="s">
        <v>652</v>
      </c>
      <c r="S411" s="829"/>
      <c r="T411" s="829" t="s">
        <v>5</v>
      </c>
      <c r="U411" s="829" t="s">
        <v>323</v>
      </c>
      <c r="V411" s="847" t="s">
        <v>652</v>
      </c>
      <c r="W411" s="847" t="s">
        <v>652</v>
      </c>
    </row>
    <row r="412" spans="1:23" outlineLevel="1">
      <c r="A412" s="847" t="s">
        <v>285</v>
      </c>
      <c r="B412" s="829" t="s">
        <v>4237</v>
      </c>
      <c r="C412" s="839">
        <v>43434</v>
      </c>
      <c r="D412" s="829" t="s">
        <v>4399</v>
      </c>
      <c r="E412" s="830" t="s">
        <v>4392</v>
      </c>
      <c r="F412" s="831">
        <v>74080</v>
      </c>
      <c r="G412" s="832">
        <v>12.8</v>
      </c>
      <c r="H412" s="829">
        <v>16.37</v>
      </c>
      <c r="I412" s="829" t="s">
        <v>322</v>
      </c>
      <c r="J412" s="1300">
        <v>16.38</v>
      </c>
      <c r="K412" s="840" t="s">
        <v>818</v>
      </c>
      <c r="L412" s="841" t="s">
        <v>661</v>
      </c>
      <c r="M412" s="841" t="s">
        <v>352</v>
      </c>
      <c r="N412" s="841"/>
      <c r="O412" s="841"/>
      <c r="P412" s="841" t="s">
        <v>5</v>
      </c>
      <c r="Q412" s="841" t="s">
        <v>323</v>
      </c>
      <c r="R412" s="840" t="s">
        <v>652</v>
      </c>
      <c r="S412" s="829"/>
      <c r="T412" s="829" t="s">
        <v>5</v>
      </c>
      <c r="U412" s="829" t="s">
        <v>323</v>
      </c>
      <c r="V412" s="847" t="s">
        <v>652</v>
      </c>
      <c r="W412" s="847" t="s">
        <v>652</v>
      </c>
    </row>
    <row r="413" spans="1:23" outlineLevel="1">
      <c r="A413" s="847" t="s">
        <v>285</v>
      </c>
      <c r="B413" s="829" t="s">
        <v>4237</v>
      </c>
      <c r="C413" s="839">
        <v>43434</v>
      </c>
      <c r="D413" s="829" t="s">
        <v>4399</v>
      </c>
      <c r="E413" s="830" t="s">
        <v>4173</v>
      </c>
      <c r="F413" s="831">
        <v>74080</v>
      </c>
      <c r="G413" s="832">
        <v>12.8</v>
      </c>
      <c r="H413" s="829">
        <v>16.38</v>
      </c>
      <c r="I413" s="829" t="s">
        <v>322</v>
      </c>
      <c r="J413" s="1300">
        <v>16.38</v>
      </c>
      <c r="K413" s="840" t="s">
        <v>818</v>
      </c>
      <c r="L413" s="841" t="s">
        <v>661</v>
      </c>
      <c r="M413" s="841" t="s">
        <v>352</v>
      </c>
      <c r="N413" s="841"/>
      <c r="O413" s="841"/>
      <c r="P413" s="841" t="s">
        <v>5</v>
      </c>
      <c r="Q413" s="841" t="s">
        <v>323</v>
      </c>
      <c r="R413" s="840" t="s">
        <v>652</v>
      </c>
      <c r="S413" s="829"/>
      <c r="T413" s="829" t="s">
        <v>5</v>
      </c>
      <c r="U413" s="829" t="s">
        <v>323</v>
      </c>
      <c r="V413" s="847" t="s">
        <v>652</v>
      </c>
      <c r="W413" s="847" t="s">
        <v>652</v>
      </c>
    </row>
    <row r="414" spans="1:23" outlineLevel="1">
      <c r="A414" s="847" t="s">
        <v>285</v>
      </c>
      <c r="B414" s="829" t="s">
        <v>4237</v>
      </c>
      <c r="C414" s="839">
        <v>43434</v>
      </c>
      <c r="D414" s="829" t="s">
        <v>4399</v>
      </c>
      <c r="E414" s="830" t="s">
        <v>4174</v>
      </c>
      <c r="F414" s="831">
        <v>74080</v>
      </c>
      <c r="G414" s="832">
        <v>12.8</v>
      </c>
      <c r="H414" s="829">
        <v>16.38</v>
      </c>
      <c r="I414" s="829" t="s">
        <v>322</v>
      </c>
      <c r="J414" s="1300">
        <v>16.38</v>
      </c>
      <c r="K414" s="840" t="s">
        <v>818</v>
      </c>
      <c r="L414" s="841" t="s">
        <v>661</v>
      </c>
      <c r="M414" s="841" t="s">
        <v>352</v>
      </c>
      <c r="N414" s="841"/>
      <c r="O414" s="841"/>
      <c r="P414" s="841" t="s">
        <v>5</v>
      </c>
      <c r="Q414" s="841" t="s">
        <v>323</v>
      </c>
      <c r="R414" s="840" t="s">
        <v>652</v>
      </c>
      <c r="S414" s="829"/>
      <c r="T414" s="829" t="s">
        <v>5</v>
      </c>
      <c r="U414" s="829" t="s">
        <v>323</v>
      </c>
      <c r="V414" s="847" t="s">
        <v>652</v>
      </c>
      <c r="W414" s="847" t="s">
        <v>652</v>
      </c>
    </row>
    <row r="415" spans="1:23" outlineLevel="1">
      <c r="A415" s="847" t="s">
        <v>285</v>
      </c>
      <c r="B415" s="829" t="s">
        <v>4237</v>
      </c>
      <c r="C415" s="839">
        <v>43434</v>
      </c>
      <c r="D415" s="829" t="s">
        <v>4399</v>
      </c>
      <c r="E415" s="830" t="s">
        <v>4182</v>
      </c>
      <c r="F415" s="831">
        <v>74080</v>
      </c>
      <c r="G415" s="832">
        <v>28.67</v>
      </c>
      <c r="H415" s="829">
        <v>36.68</v>
      </c>
      <c r="I415" s="829" t="s">
        <v>322</v>
      </c>
      <c r="J415" s="1300">
        <v>36.68</v>
      </c>
      <c r="K415" s="840" t="s">
        <v>818</v>
      </c>
      <c r="L415" s="841" t="s">
        <v>661</v>
      </c>
      <c r="M415" s="841" t="s">
        <v>352</v>
      </c>
      <c r="N415" s="841"/>
      <c r="O415" s="841"/>
      <c r="P415" s="841" t="s">
        <v>5</v>
      </c>
      <c r="Q415" s="841" t="s">
        <v>323</v>
      </c>
      <c r="R415" s="840" t="s">
        <v>652</v>
      </c>
      <c r="S415" s="829"/>
      <c r="T415" s="829" t="s">
        <v>5</v>
      </c>
      <c r="U415" s="829" t="s">
        <v>323</v>
      </c>
      <c r="V415" s="847" t="s">
        <v>652</v>
      </c>
      <c r="W415" s="847" t="s">
        <v>652</v>
      </c>
    </row>
    <row r="416" spans="1:23" outlineLevel="1">
      <c r="A416" s="847" t="s">
        <v>285</v>
      </c>
      <c r="B416" s="829" t="s">
        <v>4237</v>
      </c>
      <c r="C416" s="839">
        <v>43434</v>
      </c>
      <c r="D416" s="829" t="s">
        <v>4399</v>
      </c>
      <c r="E416" s="830" t="s">
        <v>1087</v>
      </c>
      <c r="F416" s="831">
        <v>74080</v>
      </c>
      <c r="G416" s="832">
        <v>8.16</v>
      </c>
      <c r="H416" s="829">
        <v>10.44</v>
      </c>
      <c r="I416" s="829" t="s">
        <v>322</v>
      </c>
      <c r="J416" s="1300">
        <v>10.44</v>
      </c>
      <c r="K416" s="840" t="s">
        <v>818</v>
      </c>
      <c r="L416" s="841" t="s">
        <v>661</v>
      </c>
      <c r="M416" s="841" t="s">
        <v>352</v>
      </c>
      <c r="N416" s="841"/>
      <c r="O416" s="841"/>
      <c r="P416" s="841" t="s">
        <v>5</v>
      </c>
      <c r="Q416" s="841" t="s">
        <v>323</v>
      </c>
      <c r="R416" s="840" t="s">
        <v>652</v>
      </c>
      <c r="S416" s="829"/>
      <c r="T416" s="829" t="s">
        <v>5</v>
      </c>
      <c r="U416" s="829" t="s">
        <v>323</v>
      </c>
      <c r="V416" s="847" t="s">
        <v>652</v>
      </c>
      <c r="W416" s="847" t="s">
        <v>652</v>
      </c>
    </row>
    <row r="417" spans="1:23" outlineLevel="1">
      <c r="A417" s="847" t="s">
        <v>285</v>
      </c>
      <c r="B417" s="829" t="s">
        <v>4237</v>
      </c>
      <c r="C417" s="839">
        <v>43434</v>
      </c>
      <c r="D417" s="829" t="s">
        <v>4399</v>
      </c>
      <c r="E417" s="830" t="s">
        <v>1087</v>
      </c>
      <c r="F417" s="831">
        <v>74080</v>
      </c>
      <c r="G417" s="832">
        <v>9.9700000000000006</v>
      </c>
      <c r="H417" s="829">
        <v>12.76</v>
      </c>
      <c r="I417" s="829" t="s">
        <v>322</v>
      </c>
      <c r="J417" s="1300">
        <v>12.75</v>
      </c>
      <c r="K417" s="840" t="s">
        <v>818</v>
      </c>
      <c r="L417" s="841" t="s">
        <v>661</v>
      </c>
      <c r="M417" s="841" t="s">
        <v>352</v>
      </c>
      <c r="N417" s="841"/>
      <c r="O417" s="841"/>
      <c r="P417" s="841" t="s">
        <v>5</v>
      </c>
      <c r="Q417" s="841" t="s">
        <v>323</v>
      </c>
      <c r="R417" s="840" t="s">
        <v>652</v>
      </c>
      <c r="S417" s="829"/>
      <c r="T417" s="829" t="s">
        <v>5</v>
      </c>
      <c r="U417" s="829" t="s">
        <v>323</v>
      </c>
      <c r="V417" s="847" t="s">
        <v>652</v>
      </c>
      <c r="W417" s="847" t="s">
        <v>652</v>
      </c>
    </row>
    <row r="418" spans="1:23" outlineLevel="1">
      <c r="A418" s="847" t="s">
        <v>285</v>
      </c>
      <c r="B418" s="829" t="s">
        <v>4237</v>
      </c>
      <c r="C418" s="839">
        <v>43434</v>
      </c>
      <c r="D418" s="829" t="s">
        <v>4399</v>
      </c>
      <c r="E418" s="830" t="s">
        <v>1087</v>
      </c>
      <c r="F418" s="831">
        <v>74080</v>
      </c>
      <c r="G418" s="832">
        <v>3.81</v>
      </c>
      <c r="H418" s="829">
        <v>4.87</v>
      </c>
      <c r="I418" s="829" t="s">
        <v>322</v>
      </c>
      <c r="J418" s="1300">
        <v>4.87</v>
      </c>
      <c r="K418" s="840" t="s">
        <v>818</v>
      </c>
      <c r="L418" s="841" t="s">
        <v>661</v>
      </c>
      <c r="M418" s="841" t="s">
        <v>352</v>
      </c>
      <c r="N418" s="841"/>
      <c r="O418" s="841"/>
      <c r="P418" s="841" t="s">
        <v>5</v>
      </c>
      <c r="Q418" s="841" t="s">
        <v>323</v>
      </c>
      <c r="R418" s="840" t="s">
        <v>652</v>
      </c>
      <c r="S418" s="829"/>
      <c r="T418" s="829" t="s">
        <v>5</v>
      </c>
      <c r="U418" s="829" t="s">
        <v>323</v>
      </c>
      <c r="V418" s="847" t="s">
        <v>652</v>
      </c>
      <c r="W418" s="847" t="s">
        <v>652</v>
      </c>
    </row>
    <row r="419" spans="1:23" outlineLevel="1">
      <c r="A419" s="847" t="s">
        <v>285</v>
      </c>
      <c r="B419" s="829" t="s">
        <v>4237</v>
      </c>
      <c r="C419" s="839">
        <v>43434</v>
      </c>
      <c r="D419" s="829" t="s">
        <v>4399</v>
      </c>
      <c r="E419" s="830" t="s">
        <v>1087</v>
      </c>
      <c r="F419" s="831">
        <v>74080</v>
      </c>
      <c r="G419" s="832">
        <v>3.63</v>
      </c>
      <c r="H419" s="829">
        <v>4.6399999999999997</v>
      </c>
      <c r="I419" s="829" t="s">
        <v>322</v>
      </c>
      <c r="J419" s="1300">
        <v>4.6399999999999997</v>
      </c>
      <c r="K419" s="840" t="s">
        <v>818</v>
      </c>
      <c r="L419" s="841" t="s">
        <v>661</v>
      </c>
      <c r="M419" s="841" t="s">
        <v>352</v>
      </c>
      <c r="N419" s="841"/>
      <c r="O419" s="841"/>
      <c r="P419" s="841" t="s">
        <v>5</v>
      </c>
      <c r="Q419" s="841" t="s">
        <v>323</v>
      </c>
      <c r="R419" s="840" t="s">
        <v>652</v>
      </c>
      <c r="S419" s="829"/>
      <c r="T419" s="829" t="s">
        <v>5</v>
      </c>
      <c r="U419" s="829" t="s">
        <v>323</v>
      </c>
      <c r="V419" s="847" t="s">
        <v>652</v>
      </c>
      <c r="W419" s="847" t="s">
        <v>652</v>
      </c>
    </row>
    <row r="420" spans="1:23" outlineLevel="1">
      <c r="A420" s="847" t="s">
        <v>285</v>
      </c>
      <c r="B420" s="829" t="s">
        <v>4237</v>
      </c>
      <c r="C420" s="839">
        <v>43434</v>
      </c>
      <c r="D420" s="829" t="s">
        <v>4399</v>
      </c>
      <c r="E420" s="830" t="s">
        <v>4400</v>
      </c>
      <c r="F420" s="831">
        <v>74080</v>
      </c>
      <c r="G420" s="832">
        <v>7.82</v>
      </c>
      <c r="H420" s="829">
        <v>10</v>
      </c>
      <c r="I420" s="829" t="s">
        <v>322</v>
      </c>
      <c r="J420" s="1300">
        <v>10</v>
      </c>
      <c r="K420" s="840" t="s">
        <v>818</v>
      </c>
      <c r="L420" s="841" t="s">
        <v>661</v>
      </c>
      <c r="M420" s="841" t="s">
        <v>352</v>
      </c>
      <c r="N420" s="841"/>
      <c r="O420" s="841"/>
      <c r="P420" s="841" t="s">
        <v>5</v>
      </c>
      <c r="Q420" s="841" t="s">
        <v>323</v>
      </c>
      <c r="R420" s="840" t="s">
        <v>652</v>
      </c>
      <c r="S420" s="829"/>
      <c r="T420" s="829" t="s">
        <v>5</v>
      </c>
      <c r="U420" s="829" t="s">
        <v>323</v>
      </c>
      <c r="V420" s="847" t="s">
        <v>652</v>
      </c>
      <c r="W420" s="847" t="s">
        <v>652</v>
      </c>
    </row>
    <row r="421" spans="1:23" outlineLevel="1">
      <c r="A421" s="847" t="s">
        <v>285</v>
      </c>
      <c r="B421" s="829" t="s">
        <v>4237</v>
      </c>
      <c r="C421" s="839">
        <v>43434</v>
      </c>
      <c r="D421" s="829" t="s">
        <v>4399</v>
      </c>
      <c r="E421" s="830" t="s">
        <v>4400</v>
      </c>
      <c r="F421" s="831">
        <v>74080</v>
      </c>
      <c r="G421" s="832">
        <v>1.25</v>
      </c>
      <c r="H421" s="829">
        <v>1.6</v>
      </c>
      <c r="I421" s="829" t="s">
        <v>322</v>
      </c>
      <c r="J421" s="1300">
        <v>1.6</v>
      </c>
      <c r="K421" s="840" t="s">
        <v>818</v>
      </c>
      <c r="L421" s="841" t="s">
        <v>661</v>
      </c>
      <c r="M421" s="841" t="s">
        <v>352</v>
      </c>
      <c r="N421" s="841"/>
      <c r="O421" s="841"/>
      <c r="P421" s="841" t="s">
        <v>5</v>
      </c>
      <c r="Q421" s="841" t="s">
        <v>323</v>
      </c>
      <c r="R421" s="840" t="s">
        <v>652</v>
      </c>
      <c r="S421" s="829"/>
      <c r="T421" s="829" t="s">
        <v>5</v>
      </c>
      <c r="U421" s="829" t="s">
        <v>323</v>
      </c>
      <c r="V421" s="847" t="s">
        <v>652</v>
      </c>
      <c r="W421" s="847" t="s">
        <v>652</v>
      </c>
    </row>
    <row r="422" spans="1:23" outlineLevel="1">
      <c r="A422" s="847" t="s">
        <v>285</v>
      </c>
      <c r="B422" s="829" t="s">
        <v>4237</v>
      </c>
      <c r="C422" s="839">
        <v>43434</v>
      </c>
      <c r="D422" s="829" t="s">
        <v>4399</v>
      </c>
      <c r="E422" s="830" t="s">
        <v>4400</v>
      </c>
      <c r="F422" s="831">
        <v>74080</v>
      </c>
      <c r="G422" s="832">
        <v>14.73</v>
      </c>
      <c r="H422" s="829">
        <v>18.850000000000001</v>
      </c>
      <c r="I422" s="829" t="s">
        <v>322</v>
      </c>
      <c r="J422" s="1300">
        <v>18.84</v>
      </c>
      <c r="K422" s="840" t="s">
        <v>818</v>
      </c>
      <c r="L422" s="841" t="s">
        <v>661</v>
      </c>
      <c r="M422" s="841" t="s">
        <v>352</v>
      </c>
      <c r="N422" s="841"/>
      <c r="O422" s="841"/>
      <c r="P422" s="841" t="s">
        <v>5</v>
      </c>
      <c r="Q422" s="841" t="s">
        <v>323</v>
      </c>
      <c r="R422" s="840" t="s">
        <v>652</v>
      </c>
      <c r="S422" s="829"/>
      <c r="T422" s="829" t="s">
        <v>5</v>
      </c>
      <c r="U422" s="829" t="s">
        <v>323</v>
      </c>
      <c r="V422" s="847" t="s">
        <v>652</v>
      </c>
      <c r="W422" s="847" t="s">
        <v>652</v>
      </c>
    </row>
    <row r="423" spans="1:23" outlineLevel="1">
      <c r="A423" s="847" t="s">
        <v>285</v>
      </c>
      <c r="B423" s="829" t="s">
        <v>4237</v>
      </c>
      <c r="C423" s="839">
        <v>43434</v>
      </c>
      <c r="D423" s="829" t="s">
        <v>4399</v>
      </c>
      <c r="E423" s="830" t="s">
        <v>1087</v>
      </c>
      <c r="F423" s="831">
        <v>74080</v>
      </c>
      <c r="G423" s="832">
        <v>8.16</v>
      </c>
      <c r="H423" s="829">
        <v>10.44</v>
      </c>
      <c r="I423" s="829" t="s">
        <v>322</v>
      </c>
      <c r="J423" s="1300">
        <v>10.44</v>
      </c>
      <c r="K423" s="840" t="s">
        <v>818</v>
      </c>
      <c r="L423" s="841" t="s">
        <v>661</v>
      </c>
      <c r="M423" s="841" t="s">
        <v>352</v>
      </c>
      <c r="N423" s="841"/>
      <c r="O423" s="841"/>
      <c r="P423" s="841" t="s">
        <v>5</v>
      </c>
      <c r="Q423" s="841" t="s">
        <v>323</v>
      </c>
      <c r="R423" s="840" t="s">
        <v>652</v>
      </c>
      <c r="S423" s="829"/>
      <c r="T423" s="829" t="s">
        <v>5</v>
      </c>
      <c r="U423" s="829" t="s">
        <v>323</v>
      </c>
      <c r="V423" s="847" t="s">
        <v>652</v>
      </c>
      <c r="W423" s="847" t="s">
        <v>652</v>
      </c>
    </row>
    <row r="424" spans="1:23" outlineLevel="1">
      <c r="A424" s="847" t="s">
        <v>285</v>
      </c>
      <c r="B424" s="829" t="s">
        <v>4237</v>
      </c>
      <c r="C424" s="839">
        <v>43434</v>
      </c>
      <c r="D424" s="829" t="s">
        <v>4399</v>
      </c>
      <c r="E424" s="830" t="s">
        <v>1087</v>
      </c>
      <c r="F424" s="831">
        <v>74080</v>
      </c>
      <c r="G424" s="832">
        <v>5.84</v>
      </c>
      <c r="H424" s="829">
        <v>7.47</v>
      </c>
      <c r="I424" s="829" t="s">
        <v>322</v>
      </c>
      <c r="J424" s="1300">
        <v>7.47</v>
      </c>
      <c r="K424" s="840" t="s">
        <v>818</v>
      </c>
      <c r="L424" s="841" t="s">
        <v>661</v>
      </c>
      <c r="M424" s="841" t="s">
        <v>352</v>
      </c>
      <c r="N424" s="841"/>
      <c r="O424" s="841"/>
      <c r="P424" s="841" t="s">
        <v>5</v>
      </c>
      <c r="Q424" s="841" t="s">
        <v>323</v>
      </c>
      <c r="R424" s="840" t="s">
        <v>652</v>
      </c>
      <c r="S424" s="829"/>
      <c r="T424" s="829" t="s">
        <v>5</v>
      </c>
      <c r="U424" s="829" t="s">
        <v>323</v>
      </c>
      <c r="V424" s="847" t="s">
        <v>652</v>
      </c>
      <c r="W424" s="847" t="s">
        <v>652</v>
      </c>
    </row>
    <row r="425" spans="1:23" outlineLevel="1">
      <c r="A425" s="847" t="s">
        <v>285</v>
      </c>
      <c r="B425" s="829" t="s">
        <v>4237</v>
      </c>
      <c r="C425" s="839">
        <v>43434</v>
      </c>
      <c r="D425" s="829" t="s">
        <v>4399</v>
      </c>
      <c r="E425" s="830" t="s">
        <v>1087</v>
      </c>
      <c r="F425" s="831">
        <v>74080</v>
      </c>
      <c r="G425" s="832">
        <v>6.8</v>
      </c>
      <c r="H425" s="829">
        <v>8.6999999999999993</v>
      </c>
      <c r="I425" s="829" t="s">
        <v>322</v>
      </c>
      <c r="J425" s="1300">
        <v>8.6999999999999993</v>
      </c>
      <c r="K425" s="840" t="s">
        <v>818</v>
      </c>
      <c r="L425" s="841" t="s">
        <v>661</v>
      </c>
      <c r="M425" s="841" t="s">
        <v>352</v>
      </c>
      <c r="N425" s="841"/>
      <c r="O425" s="841"/>
      <c r="P425" s="841" t="s">
        <v>5</v>
      </c>
      <c r="Q425" s="841" t="s">
        <v>323</v>
      </c>
      <c r="R425" s="840" t="s">
        <v>652</v>
      </c>
      <c r="S425" s="829"/>
      <c r="T425" s="829" t="s">
        <v>5</v>
      </c>
      <c r="U425" s="829" t="s">
        <v>323</v>
      </c>
      <c r="V425" s="847" t="s">
        <v>652</v>
      </c>
      <c r="W425" s="847" t="s">
        <v>652</v>
      </c>
    </row>
    <row r="426" spans="1:23" outlineLevel="1">
      <c r="A426" s="847" t="s">
        <v>285</v>
      </c>
      <c r="B426" s="829" t="s">
        <v>4237</v>
      </c>
      <c r="C426" s="839">
        <v>43434</v>
      </c>
      <c r="D426" s="829" t="s">
        <v>4399</v>
      </c>
      <c r="E426" s="830" t="s">
        <v>1087</v>
      </c>
      <c r="F426" s="831">
        <v>74080</v>
      </c>
      <c r="G426" s="832">
        <v>7.07</v>
      </c>
      <c r="H426" s="829">
        <v>9.0500000000000007</v>
      </c>
      <c r="I426" s="829" t="s">
        <v>322</v>
      </c>
      <c r="J426" s="1300">
        <v>9.0399999999999991</v>
      </c>
      <c r="K426" s="840" t="s">
        <v>818</v>
      </c>
      <c r="L426" s="841" t="s">
        <v>661</v>
      </c>
      <c r="M426" s="841" t="s">
        <v>352</v>
      </c>
      <c r="N426" s="841"/>
      <c r="O426" s="841"/>
      <c r="P426" s="841" t="s">
        <v>5</v>
      </c>
      <c r="Q426" s="841" t="s">
        <v>323</v>
      </c>
      <c r="R426" s="840" t="s">
        <v>652</v>
      </c>
      <c r="S426" s="829"/>
      <c r="T426" s="829" t="s">
        <v>5</v>
      </c>
      <c r="U426" s="829" t="s">
        <v>323</v>
      </c>
      <c r="V426" s="847" t="s">
        <v>652</v>
      </c>
      <c r="W426" s="847" t="s">
        <v>652</v>
      </c>
    </row>
    <row r="427" spans="1:23" outlineLevel="1">
      <c r="A427" s="847" t="s">
        <v>285</v>
      </c>
      <c r="B427" s="829" t="s">
        <v>4237</v>
      </c>
      <c r="C427" s="839">
        <v>43434</v>
      </c>
      <c r="D427" s="829" t="s">
        <v>4399</v>
      </c>
      <c r="E427" s="830" t="s">
        <v>1087</v>
      </c>
      <c r="F427" s="831">
        <v>74080</v>
      </c>
      <c r="G427" s="832">
        <v>5.84</v>
      </c>
      <c r="H427" s="829">
        <v>7.47</v>
      </c>
      <c r="I427" s="829" t="s">
        <v>322</v>
      </c>
      <c r="J427" s="1300">
        <v>7.47</v>
      </c>
      <c r="K427" s="840" t="s">
        <v>818</v>
      </c>
      <c r="L427" s="841" t="s">
        <v>661</v>
      </c>
      <c r="M427" s="841" t="s">
        <v>352</v>
      </c>
      <c r="N427" s="841"/>
      <c r="O427" s="841"/>
      <c r="P427" s="841" t="s">
        <v>5</v>
      </c>
      <c r="Q427" s="841" t="s">
        <v>323</v>
      </c>
      <c r="R427" s="840" t="s">
        <v>652</v>
      </c>
      <c r="S427" s="829"/>
      <c r="T427" s="829" t="s">
        <v>5</v>
      </c>
      <c r="U427" s="829" t="s">
        <v>323</v>
      </c>
      <c r="V427" s="847" t="s">
        <v>652</v>
      </c>
      <c r="W427" s="847" t="s">
        <v>652</v>
      </c>
    </row>
    <row r="428" spans="1:23" outlineLevel="1">
      <c r="A428" s="847" t="s">
        <v>285</v>
      </c>
      <c r="B428" s="829" t="s">
        <v>4237</v>
      </c>
      <c r="C428" s="839">
        <v>43434</v>
      </c>
      <c r="D428" s="829" t="s">
        <v>4399</v>
      </c>
      <c r="E428" s="830" t="s">
        <v>1087</v>
      </c>
      <c r="F428" s="831">
        <v>74080</v>
      </c>
      <c r="G428" s="832">
        <v>3.19</v>
      </c>
      <c r="H428" s="829">
        <v>4.08</v>
      </c>
      <c r="I428" s="829" t="s">
        <v>322</v>
      </c>
      <c r="J428" s="1300">
        <v>4.08</v>
      </c>
      <c r="K428" s="840" t="s">
        <v>818</v>
      </c>
      <c r="L428" s="841" t="s">
        <v>661</v>
      </c>
      <c r="M428" s="841" t="s">
        <v>352</v>
      </c>
      <c r="N428" s="841"/>
      <c r="O428" s="841"/>
      <c r="P428" s="841" t="s">
        <v>5</v>
      </c>
      <c r="Q428" s="841" t="s">
        <v>323</v>
      </c>
      <c r="R428" s="840" t="s">
        <v>652</v>
      </c>
      <c r="S428" s="829"/>
      <c r="T428" s="829" t="s">
        <v>5</v>
      </c>
      <c r="U428" s="829" t="s">
        <v>323</v>
      </c>
      <c r="V428" s="847" t="s">
        <v>652</v>
      </c>
      <c r="W428" s="847" t="s">
        <v>652</v>
      </c>
    </row>
    <row r="429" spans="1:23" outlineLevel="1">
      <c r="A429" s="847" t="s">
        <v>285</v>
      </c>
      <c r="B429" s="829" t="s">
        <v>4237</v>
      </c>
      <c r="C429" s="839">
        <v>43434</v>
      </c>
      <c r="D429" s="829" t="s">
        <v>4399</v>
      </c>
      <c r="E429" s="830" t="s">
        <v>1087</v>
      </c>
      <c r="F429" s="831">
        <v>74080</v>
      </c>
      <c r="G429" s="832">
        <v>18.13</v>
      </c>
      <c r="H429" s="829">
        <v>23.2</v>
      </c>
      <c r="I429" s="829" t="s">
        <v>322</v>
      </c>
      <c r="J429" s="1300">
        <v>23.19</v>
      </c>
      <c r="K429" s="840" t="s">
        <v>818</v>
      </c>
      <c r="L429" s="841" t="s">
        <v>661</v>
      </c>
      <c r="M429" s="841" t="s">
        <v>352</v>
      </c>
      <c r="N429" s="841"/>
      <c r="O429" s="841"/>
      <c r="P429" s="841" t="s">
        <v>5</v>
      </c>
      <c r="Q429" s="841" t="s">
        <v>323</v>
      </c>
      <c r="R429" s="840" t="s">
        <v>652</v>
      </c>
      <c r="S429" s="829"/>
      <c r="T429" s="829" t="s">
        <v>5</v>
      </c>
      <c r="U429" s="829" t="s">
        <v>323</v>
      </c>
      <c r="V429" s="847" t="s">
        <v>652</v>
      </c>
      <c r="W429" s="847" t="s">
        <v>652</v>
      </c>
    </row>
    <row r="430" spans="1:23" outlineLevel="1">
      <c r="A430" s="847" t="s">
        <v>285</v>
      </c>
      <c r="B430" s="829" t="s">
        <v>4237</v>
      </c>
      <c r="C430" s="839">
        <v>43434</v>
      </c>
      <c r="D430" s="829" t="s">
        <v>4399</v>
      </c>
      <c r="E430" s="830" t="s">
        <v>1087</v>
      </c>
      <c r="F430" s="831">
        <v>74080</v>
      </c>
      <c r="G430" s="832">
        <v>55.86</v>
      </c>
      <c r="H430" s="829">
        <v>71.459999999999994</v>
      </c>
      <c r="I430" s="829" t="s">
        <v>322</v>
      </c>
      <c r="J430" s="1300">
        <v>71.459999999999994</v>
      </c>
      <c r="K430" s="840" t="s">
        <v>818</v>
      </c>
      <c r="L430" s="841" t="s">
        <v>661</v>
      </c>
      <c r="M430" s="841" t="s">
        <v>352</v>
      </c>
      <c r="N430" s="841"/>
      <c r="O430" s="841"/>
      <c r="P430" s="841" t="s">
        <v>5</v>
      </c>
      <c r="Q430" s="841" t="s">
        <v>323</v>
      </c>
      <c r="R430" s="840" t="s">
        <v>652</v>
      </c>
      <c r="S430" s="829"/>
      <c r="T430" s="829" t="s">
        <v>5</v>
      </c>
      <c r="U430" s="829" t="s">
        <v>323</v>
      </c>
      <c r="V430" s="847" t="s">
        <v>652</v>
      </c>
      <c r="W430" s="847" t="s">
        <v>652</v>
      </c>
    </row>
    <row r="431" spans="1:23" outlineLevel="1">
      <c r="A431" s="847" t="s">
        <v>285</v>
      </c>
      <c r="B431" s="829" t="s">
        <v>4237</v>
      </c>
      <c r="C431" s="839">
        <v>43434</v>
      </c>
      <c r="D431" s="829" t="s">
        <v>4399</v>
      </c>
      <c r="E431" s="830" t="s">
        <v>1087</v>
      </c>
      <c r="F431" s="831">
        <v>74080</v>
      </c>
      <c r="G431" s="832">
        <v>8.16</v>
      </c>
      <c r="H431" s="829">
        <v>10.44</v>
      </c>
      <c r="I431" s="829" t="s">
        <v>322</v>
      </c>
      <c r="J431" s="1300">
        <v>10.44</v>
      </c>
      <c r="K431" s="840" t="s">
        <v>818</v>
      </c>
      <c r="L431" s="841" t="s">
        <v>661</v>
      </c>
      <c r="M431" s="841" t="s">
        <v>352</v>
      </c>
      <c r="N431" s="841"/>
      <c r="O431" s="841"/>
      <c r="P431" s="841" t="s">
        <v>5</v>
      </c>
      <c r="Q431" s="841" t="s">
        <v>323</v>
      </c>
      <c r="R431" s="840" t="s">
        <v>652</v>
      </c>
      <c r="S431" s="829"/>
      <c r="T431" s="829" t="s">
        <v>5</v>
      </c>
      <c r="U431" s="829" t="s">
        <v>323</v>
      </c>
      <c r="V431" s="847" t="s">
        <v>652</v>
      </c>
      <c r="W431" s="847" t="s">
        <v>652</v>
      </c>
    </row>
    <row r="432" spans="1:23" outlineLevel="1">
      <c r="A432" s="847" t="s">
        <v>285</v>
      </c>
      <c r="B432" s="829" t="s">
        <v>4237</v>
      </c>
      <c r="C432" s="839">
        <v>43434</v>
      </c>
      <c r="D432" s="829" t="s">
        <v>4399</v>
      </c>
      <c r="E432" s="830" t="s">
        <v>1087</v>
      </c>
      <c r="F432" s="831">
        <v>74080</v>
      </c>
      <c r="G432" s="832">
        <v>5.84</v>
      </c>
      <c r="H432" s="829">
        <v>7.47</v>
      </c>
      <c r="I432" s="829" t="s">
        <v>322</v>
      </c>
      <c r="J432" s="1300">
        <v>7.47</v>
      </c>
      <c r="K432" s="840" t="s">
        <v>818</v>
      </c>
      <c r="L432" s="841" t="s">
        <v>661</v>
      </c>
      <c r="M432" s="841" t="s">
        <v>352</v>
      </c>
      <c r="N432" s="841"/>
      <c r="O432" s="841"/>
      <c r="P432" s="841" t="s">
        <v>5</v>
      </c>
      <c r="Q432" s="841" t="s">
        <v>323</v>
      </c>
      <c r="R432" s="840" t="s">
        <v>652</v>
      </c>
      <c r="S432" s="829"/>
      <c r="T432" s="829" t="s">
        <v>5</v>
      </c>
      <c r="U432" s="829" t="s">
        <v>323</v>
      </c>
      <c r="V432" s="847" t="s">
        <v>652</v>
      </c>
      <c r="W432" s="847" t="s">
        <v>652</v>
      </c>
    </row>
    <row r="433" spans="1:23" outlineLevel="1">
      <c r="A433" s="847" t="s">
        <v>285</v>
      </c>
      <c r="B433" s="829" t="s">
        <v>4237</v>
      </c>
      <c r="C433" s="839">
        <v>43434</v>
      </c>
      <c r="D433" s="829" t="s">
        <v>4399</v>
      </c>
      <c r="E433" s="830" t="s">
        <v>1087</v>
      </c>
      <c r="F433" s="831">
        <v>74080</v>
      </c>
      <c r="G433" s="832">
        <v>7.25</v>
      </c>
      <c r="H433" s="829">
        <v>9.2799999999999994</v>
      </c>
      <c r="I433" s="829" t="s">
        <v>322</v>
      </c>
      <c r="J433" s="1300">
        <v>9.27</v>
      </c>
      <c r="K433" s="840" t="s">
        <v>818</v>
      </c>
      <c r="L433" s="841" t="s">
        <v>661</v>
      </c>
      <c r="M433" s="841" t="s">
        <v>352</v>
      </c>
      <c r="N433" s="841"/>
      <c r="O433" s="841"/>
      <c r="P433" s="841" t="s">
        <v>5</v>
      </c>
      <c r="Q433" s="841" t="s">
        <v>323</v>
      </c>
      <c r="R433" s="840" t="s">
        <v>652</v>
      </c>
      <c r="S433" s="829"/>
      <c r="T433" s="829" t="s">
        <v>5</v>
      </c>
      <c r="U433" s="829" t="s">
        <v>323</v>
      </c>
      <c r="V433" s="847" t="s">
        <v>652</v>
      </c>
      <c r="W433" s="847" t="s">
        <v>652</v>
      </c>
    </row>
    <row r="434" spans="1:23" outlineLevel="1">
      <c r="A434" s="847" t="s">
        <v>285</v>
      </c>
      <c r="B434" s="829" t="s">
        <v>4237</v>
      </c>
      <c r="C434" s="839">
        <v>43434</v>
      </c>
      <c r="D434" s="829" t="s">
        <v>4399</v>
      </c>
      <c r="E434" s="830" t="s">
        <v>1087</v>
      </c>
      <c r="F434" s="831">
        <v>74080</v>
      </c>
      <c r="G434" s="832">
        <v>5.84</v>
      </c>
      <c r="H434" s="829">
        <v>7.47</v>
      </c>
      <c r="I434" s="829" t="s">
        <v>322</v>
      </c>
      <c r="J434" s="1300">
        <v>7.47</v>
      </c>
      <c r="K434" s="840" t="s">
        <v>818</v>
      </c>
      <c r="L434" s="841" t="s">
        <v>661</v>
      </c>
      <c r="M434" s="841" t="s">
        <v>352</v>
      </c>
      <c r="N434" s="841"/>
      <c r="O434" s="841"/>
      <c r="P434" s="841" t="s">
        <v>5</v>
      </c>
      <c r="Q434" s="841" t="s">
        <v>323</v>
      </c>
      <c r="R434" s="840" t="s">
        <v>652</v>
      </c>
      <c r="S434" s="829"/>
      <c r="T434" s="829" t="s">
        <v>5</v>
      </c>
      <c r="U434" s="829" t="s">
        <v>323</v>
      </c>
      <c r="V434" s="847" t="s">
        <v>652</v>
      </c>
      <c r="W434" s="847" t="s">
        <v>652</v>
      </c>
    </row>
    <row r="435" spans="1:23" outlineLevel="1">
      <c r="A435" s="847" t="s">
        <v>285</v>
      </c>
      <c r="B435" s="829" t="s">
        <v>4237</v>
      </c>
      <c r="C435" s="839">
        <v>43434</v>
      </c>
      <c r="D435" s="829" t="s">
        <v>4399</v>
      </c>
      <c r="E435" s="830" t="s">
        <v>1087</v>
      </c>
      <c r="F435" s="831">
        <v>74080</v>
      </c>
      <c r="G435" s="832">
        <v>76.989999999999995</v>
      </c>
      <c r="H435" s="829">
        <v>98.49</v>
      </c>
      <c r="I435" s="829" t="s">
        <v>322</v>
      </c>
      <c r="J435" s="1300">
        <v>98.49</v>
      </c>
      <c r="K435" s="840" t="s">
        <v>818</v>
      </c>
      <c r="L435" s="841" t="s">
        <v>661</v>
      </c>
      <c r="M435" s="841" t="s">
        <v>352</v>
      </c>
      <c r="N435" s="841"/>
      <c r="O435" s="841"/>
      <c r="P435" s="841" t="s">
        <v>5</v>
      </c>
      <c r="Q435" s="841" t="s">
        <v>323</v>
      </c>
      <c r="R435" s="840" t="s">
        <v>652</v>
      </c>
      <c r="S435" s="829"/>
      <c r="T435" s="829" t="s">
        <v>5</v>
      </c>
      <c r="U435" s="829" t="s">
        <v>323</v>
      </c>
      <c r="V435" s="847" t="s">
        <v>652</v>
      </c>
      <c r="W435" s="847" t="s">
        <v>652</v>
      </c>
    </row>
    <row r="436" spans="1:23" outlineLevel="1">
      <c r="A436" s="847" t="s">
        <v>285</v>
      </c>
      <c r="B436" s="829" t="s">
        <v>4237</v>
      </c>
      <c r="C436" s="839">
        <v>43434</v>
      </c>
      <c r="D436" s="829" t="s">
        <v>4399</v>
      </c>
      <c r="E436" s="830" t="s">
        <v>1087</v>
      </c>
      <c r="F436" s="831">
        <v>74080</v>
      </c>
      <c r="G436" s="832">
        <v>18.13</v>
      </c>
      <c r="H436" s="829">
        <v>23.2</v>
      </c>
      <c r="I436" s="829" t="s">
        <v>322</v>
      </c>
      <c r="J436" s="1300">
        <v>23.19</v>
      </c>
      <c r="K436" s="840" t="s">
        <v>818</v>
      </c>
      <c r="L436" s="841" t="s">
        <v>661</v>
      </c>
      <c r="M436" s="841" t="s">
        <v>352</v>
      </c>
      <c r="N436" s="841"/>
      <c r="O436" s="841"/>
      <c r="P436" s="841" t="s">
        <v>5</v>
      </c>
      <c r="Q436" s="841" t="s">
        <v>323</v>
      </c>
      <c r="R436" s="840" t="s">
        <v>652</v>
      </c>
      <c r="S436" s="829"/>
      <c r="T436" s="829" t="s">
        <v>5</v>
      </c>
      <c r="U436" s="829" t="s">
        <v>323</v>
      </c>
      <c r="V436" s="847" t="s">
        <v>652</v>
      </c>
      <c r="W436" s="847" t="s">
        <v>652</v>
      </c>
    </row>
    <row r="437" spans="1:23" outlineLevel="1">
      <c r="A437" s="847" t="s">
        <v>285</v>
      </c>
      <c r="B437" s="829" t="s">
        <v>4237</v>
      </c>
      <c r="C437" s="839">
        <v>43434</v>
      </c>
      <c r="D437" s="829" t="s">
        <v>4401</v>
      </c>
      <c r="E437" s="830" t="s">
        <v>4402</v>
      </c>
      <c r="F437" s="831">
        <v>74080</v>
      </c>
      <c r="G437" s="832">
        <v>1.78</v>
      </c>
      <c r="H437" s="829">
        <v>2.2799999999999998</v>
      </c>
      <c r="I437" s="829" t="s">
        <v>322</v>
      </c>
      <c r="J437" s="1300">
        <v>2.2799999999999998</v>
      </c>
      <c r="K437" s="840" t="s">
        <v>818</v>
      </c>
      <c r="L437" s="841" t="s">
        <v>661</v>
      </c>
      <c r="M437" s="841" t="s">
        <v>352</v>
      </c>
      <c r="N437" s="841"/>
      <c r="O437" s="841"/>
      <c r="P437" s="841" t="s">
        <v>5</v>
      </c>
      <c r="Q437" s="841" t="s">
        <v>323</v>
      </c>
      <c r="R437" s="840" t="s">
        <v>652</v>
      </c>
      <c r="S437" s="829"/>
      <c r="T437" s="829" t="s">
        <v>5</v>
      </c>
      <c r="U437" s="829" t="s">
        <v>323</v>
      </c>
      <c r="V437" s="847" t="s">
        <v>652</v>
      </c>
      <c r="W437" s="847" t="s">
        <v>652</v>
      </c>
    </row>
    <row r="438" spans="1:23" outlineLevel="1">
      <c r="A438" s="847" t="s">
        <v>285</v>
      </c>
      <c r="B438" s="829" t="s">
        <v>4237</v>
      </c>
      <c r="C438" s="839">
        <v>43434</v>
      </c>
      <c r="D438" s="829" t="s">
        <v>4401</v>
      </c>
      <c r="E438" s="830" t="s">
        <v>4403</v>
      </c>
      <c r="F438" s="831">
        <v>74080</v>
      </c>
      <c r="G438" s="832">
        <v>1.1399999999999999</v>
      </c>
      <c r="H438" s="829">
        <v>1.46</v>
      </c>
      <c r="I438" s="829" t="s">
        <v>322</v>
      </c>
      <c r="J438" s="1300">
        <v>1.46</v>
      </c>
      <c r="K438" s="840" t="s">
        <v>818</v>
      </c>
      <c r="L438" s="841" t="s">
        <v>661</v>
      </c>
      <c r="M438" s="841" t="s">
        <v>352</v>
      </c>
      <c r="N438" s="841"/>
      <c r="O438" s="841"/>
      <c r="P438" s="841" t="s">
        <v>5</v>
      </c>
      <c r="Q438" s="841" t="s">
        <v>323</v>
      </c>
      <c r="R438" s="840" t="s">
        <v>652</v>
      </c>
      <c r="S438" s="829"/>
      <c r="T438" s="829" t="s">
        <v>5</v>
      </c>
      <c r="U438" s="829" t="s">
        <v>323</v>
      </c>
      <c r="V438" s="847" t="s">
        <v>652</v>
      </c>
      <c r="W438" s="847" t="s">
        <v>652</v>
      </c>
    </row>
    <row r="439" spans="1:23" outlineLevel="1">
      <c r="A439" s="847" t="s">
        <v>285</v>
      </c>
      <c r="B439" s="829" t="s">
        <v>4237</v>
      </c>
      <c r="C439" s="839">
        <v>43434</v>
      </c>
      <c r="D439" s="829" t="s">
        <v>4404</v>
      </c>
      <c r="E439" s="830" t="s">
        <v>1424</v>
      </c>
      <c r="F439" s="831">
        <v>74080</v>
      </c>
      <c r="G439" s="832">
        <v>7.04</v>
      </c>
      <c r="H439" s="829">
        <v>9</v>
      </c>
      <c r="I439" s="829" t="s">
        <v>322</v>
      </c>
      <c r="J439" s="1300">
        <v>9.01</v>
      </c>
      <c r="K439" s="840" t="s">
        <v>818</v>
      </c>
      <c r="L439" s="841" t="s">
        <v>661</v>
      </c>
      <c r="M439" s="841" t="s">
        <v>352</v>
      </c>
      <c r="N439" s="841"/>
      <c r="O439" s="841"/>
      <c r="P439" s="841" t="s">
        <v>5</v>
      </c>
      <c r="Q439" s="841" t="s">
        <v>323</v>
      </c>
      <c r="R439" s="840" t="s">
        <v>652</v>
      </c>
      <c r="S439" s="829"/>
      <c r="T439" s="829" t="s">
        <v>5</v>
      </c>
      <c r="U439" s="829" t="s">
        <v>323</v>
      </c>
      <c r="V439" s="847" t="s">
        <v>652</v>
      </c>
      <c r="W439" s="847" t="s">
        <v>652</v>
      </c>
    </row>
    <row r="440" spans="1:23" outlineLevel="1">
      <c r="A440" s="847" t="s">
        <v>285</v>
      </c>
      <c r="B440" s="829" t="s">
        <v>4237</v>
      </c>
      <c r="C440" s="839">
        <v>43434</v>
      </c>
      <c r="D440" s="829" t="s">
        <v>4404</v>
      </c>
      <c r="E440" s="830" t="s">
        <v>4405</v>
      </c>
      <c r="F440" s="831">
        <v>74080</v>
      </c>
      <c r="G440" s="832">
        <v>1.1299999999999999</v>
      </c>
      <c r="H440" s="829">
        <v>1.44</v>
      </c>
      <c r="I440" s="829" t="s">
        <v>322</v>
      </c>
      <c r="J440" s="1300">
        <v>1.45</v>
      </c>
      <c r="K440" s="840" t="s">
        <v>818</v>
      </c>
      <c r="L440" s="841" t="s">
        <v>661</v>
      </c>
      <c r="M440" s="841" t="s">
        <v>352</v>
      </c>
      <c r="N440" s="841"/>
      <c r="O440" s="841"/>
      <c r="P440" s="841" t="s">
        <v>5</v>
      </c>
      <c r="Q440" s="841" t="s">
        <v>323</v>
      </c>
      <c r="R440" s="840" t="s">
        <v>652</v>
      </c>
      <c r="S440" s="829"/>
      <c r="T440" s="829" t="s">
        <v>5</v>
      </c>
      <c r="U440" s="829" t="s">
        <v>323</v>
      </c>
      <c r="V440" s="847" t="s">
        <v>652</v>
      </c>
      <c r="W440" s="847" t="s">
        <v>652</v>
      </c>
    </row>
    <row r="441" spans="1:23" outlineLevel="1">
      <c r="A441" s="847" t="s">
        <v>285</v>
      </c>
      <c r="B441" s="829" t="s">
        <v>4237</v>
      </c>
      <c r="C441" s="839">
        <v>43434</v>
      </c>
      <c r="D441" s="829" t="s">
        <v>4686</v>
      </c>
      <c r="E441" s="830" t="s">
        <v>4696</v>
      </c>
      <c r="F441" s="831">
        <v>74080</v>
      </c>
      <c r="G441" s="832">
        <f>H441/F34</f>
        <v>12723.648135593219</v>
      </c>
      <c r="H441" s="829">
        <v>16277</v>
      </c>
      <c r="I441" s="829" t="s">
        <v>322</v>
      </c>
      <c r="J441" s="1300">
        <f>H441</f>
        <v>16277</v>
      </c>
      <c r="K441" s="840" t="s">
        <v>818</v>
      </c>
      <c r="L441" s="841" t="s">
        <v>661</v>
      </c>
      <c r="M441" s="841" t="s">
        <v>352</v>
      </c>
      <c r="N441" s="841"/>
      <c r="O441" s="841"/>
      <c r="P441" s="841" t="s">
        <v>5</v>
      </c>
      <c r="Q441" s="841" t="s">
        <v>323</v>
      </c>
      <c r="R441" s="840" t="s">
        <v>652</v>
      </c>
      <c r="S441" s="829"/>
      <c r="T441" s="829" t="s">
        <v>5</v>
      </c>
      <c r="U441" s="829" t="s">
        <v>323</v>
      </c>
      <c r="V441" s="847" t="s">
        <v>652</v>
      </c>
      <c r="W441" s="847" t="s">
        <v>652</v>
      </c>
    </row>
    <row r="442" spans="1:23" outlineLevel="1">
      <c r="A442" s="847" t="s">
        <v>285</v>
      </c>
      <c r="B442" s="829" t="s">
        <v>4237</v>
      </c>
      <c r="C442" s="839">
        <v>43434</v>
      </c>
      <c r="D442" s="829" t="s">
        <v>4682</v>
      </c>
      <c r="E442" s="830" t="s">
        <v>3039</v>
      </c>
      <c r="F442" s="831">
        <v>74090</v>
      </c>
      <c r="G442" s="832">
        <v>10.59</v>
      </c>
      <c r="H442" s="829">
        <v>13.55</v>
      </c>
      <c r="I442" s="829" t="s">
        <v>322</v>
      </c>
      <c r="J442" s="1300">
        <v>13.55</v>
      </c>
      <c r="K442" s="840" t="s">
        <v>818</v>
      </c>
      <c r="L442" s="841" t="s">
        <v>665</v>
      </c>
      <c r="M442" s="841" t="s">
        <v>352</v>
      </c>
      <c r="N442" s="841"/>
      <c r="O442" s="841"/>
      <c r="P442" s="841" t="s">
        <v>5</v>
      </c>
      <c r="Q442" s="841" t="s">
        <v>323</v>
      </c>
      <c r="R442" s="840" t="s">
        <v>652</v>
      </c>
      <c r="S442" s="829"/>
      <c r="T442" s="829" t="s">
        <v>5</v>
      </c>
      <c r="U442" s="829" t="s">
        <v>323</v>
      </c>
      <c r="V442" s="847" t="s">
        <v>652</v>
      </c>
      <c r="W442" s="847" t="s">
        <v>652</v>
      </c>
    </row>
    <row r="443" spans="1:23" hidden="1">
      <c r="A443" s="842" t="s">
        <v>647</v>
      </c>
      <c r="B443" s="842"/>
      <c r="C443" s="842"/>
      <c r="D443" s="842"/>
      <c r="E443" s="843"/>
      <c r="F443" s="844"/>
      <c r="G443" s="845">
        <f>SUM(G290:G442)</f>
        <v>14561.488135593219</v>
      </c>
      <c r="H443" s="846">
        <f>SUM(H290:H442)</f>
        <v>18645.889999999996</v>
      </c>
      <c r="I443" s="842"/>
      <c r="J443" s="846">
        <f>SUM(J290:J442)</f>
        <v>18645.859999999997</v>
      </c>
      <c r="K443" s="842"/>
      <c r="L443" s="842"/>
      <c r="M443" s="842"/>
      <c r="N443" s="842"/>
      <c r="O443" s="842"/>
      <c r="P443" s="842"/>
      <c r="Q443" s="842"/>
      <c r="R443" s="842"/>
      <c r="S443" s="829"/>
      <c r="T443" s="829"/>
      <c r="U443" s="829"/>
      <c r="V443" s="829"/>
      <c r="W443" s="829"/>
    </row>
    <row r="444" spans="1:23" outlineLevel="1">
      <c r="A444" s="847" t="s">
        <v>286</v>
      </c>
      <c r="B444" s="829" t="s">
        <v>4236</v>
      </c>
      <c r="C444" s="839">
        <v>43396</v>
      </c>
      <c r="D444" s="829" t="s">
        <v>4406</v>
      </c>
      <c r="E444" s="830" t="s">
        <v>4407</v>
      </c>
      <c r="F444" s="831">
        <v>73685</v>
      </c>
      <c r="G444" s="832">
        <v>17.27</v>
      </c>
      <c r="H444" s="829">
        <v>22.5</v>
      </c>
      <c r="I444" s="829" t="s">
        <v>322</v>
      </c>
      <c r="J444" s="1300">
        <v>22.5</v>
      </c>
      <c r="K444" s="840" t="s">
        <v>865</v>
      </c>
      <c r="L444" s="841" t="s">
        <v>665</v>
      </c>
      <c r="M444" s="841" t="s">
        <v>352</v>
      </c>
      <c r="N444" s="841" t="s">
        <v>2952</v>
      </c>
      <c r="O444" s="841"/>
      <c r="P444" s="841" t="s">
        <v>5</v>
      </c>
      <c r="Q444" s="841" t="s">
        <v>323</v>
      </c>
      <c r="R444" s="840" t="s">
        <v>652</v>
      </c>
      <c r="S444" s="829"/>
      <c r="T444" s="829" t="s">
        <v>5</v>
      </c>
      <c r="U444" s="829" t="s">
        <v>323</v>
      </c>
      <c r="V444" s="847" t="s">
        <v>652</v>
      </c>
      <c r="W444" s="847" t="s">
        <v>652</v>
      </c>
    </row>
    <row r="445" spans="1:23" outlineLevel="1">
      <c r="A445" s="847" t="s">
        <v>286</v>
      </c>
      <c r="B445" s="829" t="s">
        <v>4236</v>
      </c>
      <c r="C445" s="839">
        <v>43378</v>
      </c>
      <c r="D445" s="829" t="s">
        <v>4328</v>
      </c>
      <c r="E445" s="830" t="s">
        <v>4408</v>
      </c>
      <c r="F445" s="831">
        <v>73653</v>
      </c>
      <c r="G445" s="832">
        <v>23.03</v>
      </c>
      <c r="H445" s="829">
        <v>30</v>
      </c>
      <c r="I445" s="829" t="s">
        <v>322</v>
      </c>
      <c r="J445" s="1300">
        <v>30.01</v>
      </c>
      <c r="K445" s="840" t="s">
        <v>752</v>
      </c>
      <c r="L445" s="841" t="s">
        <v>661</v>
      </c>
      <c r="M445" s="841" t="s">
        <v>352</v>
      </c>
      <c r="N445" s="841"/>
      <c r="O445" s="841"/>
      <c r="P445" s="841" t="s">
        <v>5</v>
      </c>
      <c r="Q445" s="841" t="s">
        <v>323</v>
      </c>
      <c r="R445" s="840" t="s">
        <v>652</v>
      </c>
      <c r="S445" s="829"/>
      <c r="T445" s="829" t="s">
        <v>5</v>
      </c>
      <c r="U445" s="829" t="s">
        <v>323</v>
      </c>
      <c r="V445" s="847" t="s">
        <v>652</v>
      </c>
      <c r="W445" s="847" t="s">
        <v>652</v>
      </c>
    </row>
    <row r="446" spans="1:23" outlineLevel="1">
      <c r="A446" s="847" t="s">
        <v>286</v>
      </c>
      <c r="B446" s="829" t="s">
        <v>4237</v>
      </c>
      <c r="C446" s="839">
        <v>43434</v>
      </c>
      <c r="D446" s="829" t="s">
        <v>4686</v>
      </c>
      <c r="E446" s="830" t="s">
        <v>4691</v>
      </c>
      <c r="F446" s="831"/>
      <c r="G446" s="832">
        <f>H446/F34</f>
        <v>371.30508474576271</v>
      </c>
      <c r="H446" s="829">
        <v>475</v>
      </c>
      <c r="I446" s="829" t="s">
        <v>322</v>
      </c>
      <c r="J446" s="1300">
        <f>H446</f>
        <v>475</v>
      </c>
      <c r="K446" s="840" t="s">
        <v>752</v>
      </c>
      <c r="L446" s="841" t="s">
        <v>661</v>
      </c>
      <c r="M446" s="841" t="s">
        <v>352</v>
      </c>
      <c r="N446" s="841"/>
      <c r="O446" s="841"/>
      <c r="P446" s="841" t="s">
        <v>5</v>
      </c>
      <c r="Q446" s="841" t="s">
        <v>323</v>
      </c>
      <c r="R446" s="840" t="s">
        <v>652</v>
      </c>
      <c r="S446" s="829"/>
      <c r="T446" s="829" t="s">
        <v>5</v>
      </c>
      <c r="U446" s="829" t="s">
        <v>323</v>
      </c>
      <c r="V446" s="847" t="s">
        <v>652</v>
      </c>
      <c r="W446" s="847" t="s">
        <v>652</v>
      </c>
    </row>
    <row r="447" spans="1:23" outlineLevel="1">
      <c r="A447" s="847" t="s">
        <v>286</v>
      </c>
      <c r="B447" s="829" t="s">
        <v>4236</v>
      </c>
      <c r="C447" s="839">
        <v>43403</v>
      </c>
      <c r="D447" s="829" t="s">
        <v>4409</v>
      </c>
      <c r="E447" s="830" t="s">
        <v>4410</v>
      </c>
      <c r="F447" s="831">
        <v>73653</v>
      </c>
      <c r="G447" s="832">
        <v>364.72</v>
      </c>
      <c r="H447" s="829">
        <v>475.2</v>
      </c>
      <c r="I447" s="829" t="s">
        <v>322</v>
      </c>
      <c r="J447" s="1300">
        <v>475.2</v>
      </c>
      <c r="K447" s="840" t="s">
        <v>752</v>
      </c>
      <c r="L447" s="841" t="s">
        <v>661</v>
      </c>
      <c r="M447" s="841" t="s">
        <v>352</v>
      </c>
      <c r="N447" s="841"/>
      <c r="O447" s="841"/>
      <c r="P447" s="841" t="s">
        <v>5</v>
      </c>
      <c r="Q447" s="841" t="s">
        <v>323</v>
      </c>
      <c r="R447" s="840" t="s">
        <v>652</v>
      </c>
      <c r="S447" s="829"/>
      <c r="T447" s="829" t="s">
        <v>5</v>
      </c>
      <c r="U447" s="829" t="s">
        <v>323</v>
      </c>
      <c r="V447" s="847" t="s">
        <v>652</v>
      </c>
      <c r="W447" s="847" t="s">
        <v>652</v>
      </c>
    </row>
    <row r="448" spans="1:23" hidden="1">
      <c r="A448" s="842" t="s">
        <v>647</v>
      </c>
      <c r="B448" s="842"/>
      <c r="C448" s="842"/>
      <c r="D448" s="842"/>
      <c r="E448" s="843"/>
      <c r="F448" s="844"/>
      <c r="G448" s="845">
        <f>SUM(G444:G447)</f>
        <v>776.32508474576275</v>
      </c>
      <c r="H448" s="846">
        <f>SUM(H444:H447)</f>
        <v>1002.7</v>
      </c>
      <c r="I448" s="842"/>
      <c r="J448" s="846">
        <f>SUM(J444:J447)</f>
        <v>1002.71</v>
      </c>
      <c r="K448" s="842"/>
      <c r="L448" s="842"/>
      <c r="M448" s="842"/>
      <c r="N448" s="842"/>
      <c r="O448" s="842"/>
      <c r="P448" s="842"/>
      <c r="Q448" s="842"/>
      <c r="R448" s="842"/>
      <c r="S448" s="829"/>
      <c r="T448" s="829"/>
      <c r="U448" s="829"/>
      <c r="V448" s="829"/>
      <c r="W448" s="829"/>
    </row>
    <row r="449" spans="1:23" outlineLevel="1">
      <c r="A449" s="847" t="s">
        <v>287</v>
      </c>
      <c r="B449" s="829" t="s">
        <v>4236</v>
      </c>
      <c r="C449" s="839">
        <v>43375</v>
      </c>
      <c r="D449" s="829" t="s">
        <v>4265</v>
      </c>
      <c r="E449" s="830" t="s">
        <v>4411</v>
      </c>
      <c r="F449" s="831">
        <v>73653</v>
      </c>
      <c r="G449" s="832">
        <v>15.35</v>
      </c>
      <c r="H449" s="829">
        <v>20</v>
      </c>
      <c r="I449" s="829" t="s">
        <v>322</v>
      </c>
      <c r="J449" s="1300">
        <v>20</v>
      </c>
      <c r="K449" s="840" t="s">
        <v>835</v>
      </c>
      <c r="L449" s="841" t="s">
        <v>661</v>
      </c>
      <c r="M449" s="841" t="s">
        <v>352</v>
      </c>
      <c r="N449" s="841"/>
      <c r="O449" s="841"/>
      <c r="P449" s="841" t="s">
        <v>5</v>
      </c>
      <c r="Q449" s="841" t="s">
        <v>323</v>
      </c>
      <c r="R449" s="840" t="s">
        <v>652</v>
      </c>
      <c r="S449" s="829"/>
      <c r="T449" s="829" t="s">
        <v>5</v>
      </c>
      <c r="U449" s="829" t="s">
        <v>323</v>
      </c>
      <c r="V449" s="847" t="s">
        <v>652</v>
      </c>
      <c r="W449" s="847" t="s">
        <v>652</v>
      </c>
    </row>
    <row r="450" spans="1:23" outlineLevel="1">
      <c r="A450" s="847" t="s">
        <v>287</v>
      </c>
      <c r="B450" s="829" t="s">
        <v>4236</v>
      </c>
      <c r="C450" s="839">
        <v>43378</v>
      </c>
      <c r="D450" s="829" t="s">
        <v>4265</v>
      </c>
      <c r="E450" s="830" t="s">
        <v>4412</v>
      </c>
      <c r="F450" s="831">
        <v>73653</v>
      </c>
      <c r="G450" s="832">
        <v>1.54</v>
      </c>
      <c r="H450" s="829">
        <v>2</v>
      </c>
      <c r="I450" s="829" t="s">
        <v>322</v>
      </c>
      <c r="J450" s="1300">
        <v>2.0099999999999998</v>
      </c>
      <c r="K450" s="840" t="s">
        <v>835</v>
      </c>
      <c r="L450" s="841" t="s">
        <v>661</v>
      </c>
      <c r="M450" s="841" t="s">
        <v>352</v>
      </c>
      <c r="N450" s="841"/>
      <c r="O450" s="841"/>
      <c r="P450" s="841" t="s">
        <v>5</v>
      </c>
      <c r="Q450" s="841" t="s">
        <v>323</v>
      </c>
      <c r="R450" s="840" t="s">
        <v>652</v>
      </c>
      <c r="S450" s="829"/>
      <c r="T450" s="829" t="s">
        <v>5</v>
      </c>
      <c r="U450" s="829" t="s">
        <v>323</v>
      </c>
      <c r="V450" s="847" t="s">
        <v>652</v>
      </c>
      <c r="W450" s="847" t="s">
        <v>652</v>
      </c>
    </row>
    <row r="451" spans="1:23" outlineLevel="1">
      <c r="A451" s="847" t="s">
        <v>287</v>
      </c>
      <c r="B451" s="829" t="s">
        <v>4236</v>
      </c>
      <c r="C451" s="839">
        <v>43378</v>
      </c>
      <c r="D451" s="829" t="s">
        <v>4328</v>
      </c>
      <c r="E451" s="830" t="s">
        <v>4413</v>
      </c>
      <c r="F451" s="831">
        <v>73653</v>
      </c>
      <c r="G451" s="832">
        <v>72.91</v>
      </c>
      <c r="H451" s="829">
        <v>95</v>
      </c>
      <c r="I451" s="829" t="s">
        <v>322</v>
      </c>
      <c r="J451" s="1300">
        <v>95</v>
      </c>
      <c r="K451" s="840" t="s">
        <v>835</v>
      </c>
      <c r="L451" s="841" t="s">
        <v>661</v>
      </c>
      <c r="M451" s="841" t="s">
        <v>352</v>
      </c>
      <c r="N451" s="841"/>
      <c r="O451" s="841"/>
      <c r="P451" s="841" t="s">
        <v>5</v>
      </c>
      <c r="Q451" s="841" t="s">
        <v>323</v>
      </c>
      <c r="R451" s="840" t="s">
        <v>652</v>
      </c>
      <c r="S451" s="829"/>
      <c r="T451" s="829" t="s">
        <v>5</v>
      </c>
      <c r="U451" s="829" t="s">
        <v>323</v>
      </c>
      <c r="V451" s="847" t="s">
        <v>652</v>
      </c>
      <c r="W451" s="847" t="s">
        <v>652</v>
      </c>
    </row>
    <row r="452" spans="1:23" outlineLevel="1">
      <c r="A452" s="847" t="s">
        <v>287</v>
      </c>
      <c r="B452" s="829" t="s">
        <v>4236</v>
      </c>
      <c r="C452" s="839">
        <v>43378</v>
      </c>
      <c r="D452" s="829" t="s">
        <v>4284</v>
      </c>
      <c r="E452" s="830" t="s">
        <v>4413</v>
      </c>
      <c r="F452" s="831">
        <v>73653</v>
      </c>
      <c r="G452" s="832">
        <v>12.28</v>
      </c>
      <c r="H452" s="829">
        <v>16</v>
      </c>
      <c r="I452" s="829" t="s">
        <v>322</v>
      </c>
      <c r="J452" s="1300">
        <v>16</v>
      </c>
      <c r="K452" s="840" t="s">
        <v>835</v>
      </c>
      <c r="L452" s="841" t="s">
        <v>661</v>
      </c>
      <c r="M452" s="841" t="s">
        <v>352</v>
      </c>
      <c r="N452" s="841"/>
      <c r="O452" s="841"/>
      <c r="P452" s="841" t="s">
        <v>5</v>
      </c>
      <c r="Q452" s="841" t="s">
        <v>323</v>
      </c>
      <c r="R452" s="840" t="s">
        <v>652</v>
      </c>
      <c r="S452" s="829"/>
      <c r="T452" s="829" t="s">
        <v>5</v>
      </c>
      <c r="U452" s="829" t="s">
        <v>323</v>
      </c>
      <c r="V452" s="847" t="s">
        <v>652</v>
      </c>
      <c r="W452" s="847" t="s">
        <v>652</v>
      </c>
    </row>
    <row r="453" spans="1:23" outlineLevel="1">
      <c r="A453" s="847" t="s">
        <v>287</v>
      </c>
      <c r="B453" s="829" t="s">
        <v>4236</v>
      </c>
      <c r="C453" s="839">
        <v>43390</v>
      </c>
      <c r="D453" s="829" t="s">
        <v>4352</v>
      </c>
      <c r="E453" s="830" t="s">
        <v>3846</v>
      </c>
      <c r="F453" s="831">
        <v>73653</v>
      </c>
      <c r="G453" s="832">
        <v>15.35</v>
      </c>
      <c r="H453" s="829">
        <v>20</v>
      </c>
      <c r="I453" s="829" t="s">
        <v>322</v>
      </c>
      <c r="J453" s="1300">
        <v>20</v>
      </c>
      <c r="K453" s="840" t="s">
        <v>835</v>
      </c>
      <c r="L453" s="841" t="s">
        <v>661</v>
      </c>
      <c r="M453" s="841" t="s">
        <v>352</v>
      </c>
      <c r="N453" s="841"/>
      <c r="O453" s="841"/>
      <c r="P453" s="841" t="s">
        <v>5</v>
      </c>
      <c r="Q453" s="841" t="s">
        <v>323</v>
      </c>
      <c r="R453" s="840" t="s">
        <v>652</v>
      </c>
      <c r="S453" s="829"/>
      <c r="T453" s="829" t="s">
        <v>5</v>
      </c>
      <c r="U453" s="829" t="s">
        <v>323</v>
      </c>
      <c r="V453" s="847" t="s">
        <v>652</v>
      </c>
      <c r="W453" s="847" t="s">
        <v>652</v>
      </c>
    </row>
    <row r="454" spans="1:23" outlineLevel="1">
      <c r="A454" s="847" t="s">
        <v>287</v>
      </c>
      <c r="B454" s="829" t="s">
        <v>4236</v>
      </c>
      <c r="C454" s="839">
        <v>43392</v>
      </c>
      <c r="D454" s="829" t="s">
        <v>4414</v>
      </c>
      <c r="E454" s="830" t="s">
        <v>4415</v>
      </c>
      <c r="F454" s="831">
        <v>73653</v>
      </c>
      <c r="G454" s="832">
        <v>1208.82</v>
      </c>
      <c r="H454" s="829">
        <v>1575</v>
      </c>
      <c r="I454" s="829" t="s">
        <v>322</v>
      </c>
      <c r="J454" s="1300">
        <v>1574.99</v>
      </c>
      <c r="K454" s="840" t="s">
        <v>835</v>
      </c>
      <c r="L454" s="841" t="s">
        <v>661</v>
      </c>
      <c r="M454" s="841" t="s">
        <v>352</v>
      </c>
      <c r="N454" s="841"/>
      <c r="O454" s="841"/>
      <c r="P454" s="841" t="s">
        <v>5</v>
      </c>
      <c r="Q454" s="841" t="s">
        <v>323</v>
      </c>
      <c r="R454" s="840" t="s">
        <v>652</v>
      </c>
      <c r="S454" s="829"/>
      <c r="T454" s="829" t="s">
        <v>5</v>
      </c>
      <c r="U454" s="829" t="s">
        <v>323</v>
      </c>
      <c r="V454" s="847" t="s">
        <v>652</v>
      </c>
      <c r="W454" s="847" t="s">
        <v>652</v>
      </c>
    </row>
    <row r="455" spans="1:23" outlineLevel="1">
      <c r="A455" s="847" t="s">
        <v>287</v>
      </c>
      <c r="B455" s="829" t="s">
        <v>4237</v>
      </c>
      <c r="C455" s="839">
        <v>43431</v>
      </c>
      <c r="D455" s="829" t="s">
        <v>4246</v>
      </c>
      <c r="E455" s="830" t="s">
        <v>4346</v>
      </c>
      <c r="F455" s="831">
        <v>74080</v>
      </c>
      <c r="G455" s="832">
        <v>13.45</v>
      </c>
      <c r="H455" s="829">
        <v>17.21</v>
      </c>
      <c r="I455" s="829" t="s">
        <v>322</v>
      </c>
      <c r="J455" s="1300">
        <v>17.21</v>
      </c>
      <c r="K455" s="840" t="s">
        <v>886</v>
      </c>
      <c r="L455" s="841" t="s">
        <v>661</v>
      </c>
      <c r="M455" s="841" t="s">
        <v>352</v>
      </c>
      <c r="N455" s="841"/>
      <c r="O455" s="841"/>
      <c r="P455" s="841" t="s">
        <v>5</v>
      </c>
      <c r="Q455" s="841" t="s">
        <v>323</v>
      </c>
      <c r="R455" s="840" t="s">
        <v>652</v>
      </c>
      <c r="S455" s="829"/>
      <c r="T455" s="829" t="s">
        <v>5</v>
      </c>
      <c r="U455" s="829" t="s">
        <v>323</v>
      </c>
      <c r="V455" s="847" t="s">
        <v>652</v>
      </c>
      <c r="W455" s="847" t="s">
        <v>652</v>
      </c>
    </row>
    <row r="456" spans="1:23" outlineLevel="1">
      <c r="A456" s="847" t="s">
        <v>287</v>
      </c>
      <c r="B456" s="829" t="s">
        <v>4237</v>
      </c>
      <c r="C456" s="839">
        <v>43405</v>
      </c>
      <c r="D456" s="829" t="s">
        <v>4337</v>
      </c>
      <c r="E456" s="830" t="s">
        <v>4416</v>
      </c>
      <c r="F456" s="831">
        <v>74080</v>
      </c>
      <c r="G456" s="832">
        <v>7.82</v>
      </c>
      <c r="H456" s="829">
        <v>10</v>
      </c>
      <c r="I456" s="829" t="s">
        <v>322</v>
      </c>
      <c r="J456" s="1300">
        <v>10</v>
      </c>
      <c r="K456" s="840" t="s">
        <v>835</v>
      </c>
      <c r="L456" s="841" t="s">
        <v>661</v>
      </c>
      <c r="M456" s="841" t="s">
        <v>352</v>
      </c>
      <c r="N456" s="841"/>
      <c r="O456" s="841"/>
      <c r="P456" s="841" t="s">
        <v>5</v>
      </c>
      <c r="Q456" s="841" t="s">
        <v>323</v>
      </c>
      <c r="R456" s="840" t="s">
        <v>652</v>
      </c>
      <c r="S456" s="829"/>
      <c r="T456" s="829" t="s">
        <v>5</v>
      </c>
      <c r="U456" s="829" t="s">
        <v>323</v>
      </c>
      <c r="V456" s="847" t="s">
        <v>652</v>
      </c>
      <c r="W456" s="847" t="s">
        <v>652</v>
      </c>
    </row>
    <row r="457" spans="1:23" outlineLevel="1">
      <c r="A457" s="847" t="s">
        <v>287</v>
      </c>
      <c r="B457" s="829" t="s">
        <v>4237</v>
      </c>
      <c r="C457" s="839">
        <v>43424</v>
      </c>
      <c r="D457" s="829" t="s">
        <v>4246</v>
      </c>
      <c r="E457" s="830" t="s">
        <v>4417</v>
      </c>
      <c r="F457" s="831">
        <v>74080</v>
      </c>
      <c r="G457" s="832">
        <v>3.91</v>
      </c>
      <c r="H457" s="829">
        <v>5</v>
      </c>
      <c r="I457" s="829" t="s">
        <v>322</v>
      </c>
      <c r="J457" s="1300">
        <v>5</v>
      </c>
      <c r="K457" s="840" t="s">
        <v>835</v>
      </c>
      <c r="L457" s="841" t="s">
        <v>661</v>
      </c>
      <c r="M457" s="841" t="s">
        <v>352</v>
      </c>
      <c r="N457" s="841"/>
      <c r="O457" s="841"/>
      <c r="P457" s="841" t="s">
        <v>5</v>
      </c>
      <c r="Q457" s="841" t="s">
        <v>323</v>
      </c>
      <c r="R457" s="840" t="s">
        <v>652</v>
      </c>
      <c r="S457" s="829"/>
      <c r="T457" s="829" t="s">
        <v>5</v>
      </c>
      <c r="U457" s="829" t="s">
        <v>323</v>
      </c>
      <c r="V457" s="847" t="s">
        <v>652</v>
      </c>
      <c r="W457" s="847" t="s">
        <v>652</v>
      </c>
    </row>
    <row r="458" spans="1:23" outlineLevel="1">
      <c r="A458" s="847" t="s">
        <v>287</v>
      </c>
      <c r="B458" s="829" t="s">
        <v>4237</v>
      </c>
      <c r="C458" s="839">
        <v>43427</v>
      </c>
      <c r="D458" s="829" t="s">
        <v>4246</v>
      </c>
      <c r="E458" s="830" t="s">
        <v>4418</v>
      </c>
      <c r="F458" s="831">
        <v>74080</v>
      </c>
      <c r="G458" s="832">
        <v>25.8</v>
      </c>
      <c r="H458" s="829">
        <v>33</v>
      </c>
      <c r="I458" s="829" t="s">
        <v>322</v>
      </c>
      <c r="J458" s="1300">
        <v>33.01</v>
      </c>
      <c r="K458" s="840" t="s">
        <v>835</v>
      </c>
      <c r="L458" s="841" t="s">
        <v>661</v>
      </c>
      <c r="M458" s="841" t="s">
        <v>352</v>
      </c>
      <c r="N458" s="841"/>
      <c r="O458" s="841"/>
      <c r="P458" s="841" t="s">
        <v>5</v>
      </c>
      <c r="Q458" s="841" t="s">
        <v>323</v>
      </c>
      <c r="R458" s="840" t="s">
        <v>652</v>
      </c>
      <c r="S458" s="829"/>
      <c r="T458" s="829" t="s">
        <v>5</v>
      </c>
      <c r="U458" s="829" t="s">
        <v>323</v>
      </c>
      <c r="V458" s="847" t="s">
        <v>652</v>
      </c>
      <c r="W458" s="847" t="s">
        <v>652</v>
      </c>
    </row>
    <row r="459" spans="1:23" outlineLevel="1">
      <c r="A459" s="847" t="s">
        <v>287</v>
      </c>
      <c r="B459" s="829" t="s">
        <v>4237</v>
      </c>
      <c r="C459" s="839">
        <v>43430</v>
      </c>
      <c r="D459" s="829" t="s">
        <v>4246</v>
      </c>
      <c r="E459" s="830" t="s">
        <v>4419</v>
      </c>
      <c r="F459" s="831">
        <v>74080</v>
      </c>
      <c r="G459" s="832">
        <v>1.56</v>
      </c>
      <c r="H459" s="829">
        <v>2</v>
      </c>
      <c r="I459" s="829" t="s">
        <v>322</v>
      </c>
      <c r="J459" s="1300">
        <v>2</v>
      </c>
      <c r="K459" s="840" t="s">
        <v>835</v>
      </c>
      <c r="L459" s="841" t="s">
        <v>661</v>
      </c>
      <c r="M459" s="841" t="s">
        <v>352</v>
      </c>
      <c r="N459" s="841"/>
      <c r="O459" s="841"/>
      <c r="P459" s="841" t="s">
        <v>5</v>
      </c>
      <c r="Q459" s="841" t="s">
        <v>323</v>
      </c>
      <c r="R459" s="840" t="s">
        <v>652</v>
      </c>
      <c r="S459" s="829"/>
      <c r="T459" s="829" t="s">
        <v>5</v>
      </c>
      <c r="U459" s="829" t="s">
        <v>323</v>
      </c>
      <c r="V459" s="847" t="s">
        <v>652</v>
      </c>
      <c r="W459" s="847" t="s">
        <v>652</v>
      </c>
    </row>
    <row r="460" spans="1:23" outlineLevel="1">
      <c r="A460" s="847" t="s">
        <v>287</v>
      </c>
      <c r="B460" s="829" t="s">
        <v>4237</v>
      </c>
      <c r="C460" s="839">
        <v>43431</v>
      </c>
      <c r="D460" s="829" t="s">
        <v>4420</v>
      </c>
      <c r="E460" s="830" t="s">
        <v>4421</v>
      </c>
      <c r="F460" s="831">
        <v>74080</v>
      </c>
      <c r="G460" s="832">
        <v>414.41</v>
      </c>
      <c r="H460" s="829">
        <v>530.15</v>
      </c>
      <c r="I460" s="829" t="s">
        <v>322</v>
      </c>
      <c r="J460" s="1300">
        <v>530.16</v>
      </c>
      <c r="K460" s="840" t="s">
        <v>835</v>
      </c>
      <c r="L460" s="841" t="s">
        <v>661</v>
      </c>
      <c r="M460" s="841" t="s">
        <v>352</v>
      </c>
      <c r="N460" s="841"/>
      <c r="O460" s="841"/>
      <c r="P460" s="841" t="s">
        <v>5</v>
      </c>
      <c r="Q460" s="841" t="s">
        <v>323</v>
      </c>
      <c r="R460" s="840" t="s">
        <v>652</v>
      </c>
      <c r="S460" s="829"/>
      <c r="T460" s="829" t="s">
        <v>5</v>
      </c>
      <c r="U460" s="829" t="s">
        <v>323</v>
      </c>
      <c r="V460" s="847" t="s">
        <v>652</v>
      </c>
      <c r="W460" s="847" t="s">
        <v>652</v>
      </c>
    </row>
    <row r="461" spans="1:23" hidden="1">
      <c r="A461" s="842" t="s">
        <v>647</v>
      </c>
      <c r="B461" s="842"/>
      <c r="C461" s="842"/>
      <c r="D461" s="842"/>
      <c r="E461" s="843"/>
      <c r="F461" s="844"/>
      <c r="G461" s="845">
        <f>SUM(G449:G460)</f>
        <v>1793.2</v>
      </c>
      <c r="H461" s="846">
        <f>SUM(H449:H460)</f>
        <v>2325.36</v>
      </c>
      <c r="I461" s="842"/>
      <c r="J461" s="846">
        <f>SUM(J449:J460)</f>
        <v>2325.38</v>
      </c>
      <c r="K461" s="842"/>
      <c r="L461" s="842"/>
      <c r="M461" s="842"/>
      <c r="N461" s="842"/>
      <c r="O461" s="842"/>
      <c r="P461" s="842"/>
      <c r="Q461" s="842"/>
      <c r="R461" s="842"/>
      <c r="S461" s="829"/>
      <c r="T461" s="829"/>
      <c r="U461" s="829"/>
      <c r="V461" s="829"/>
      <c r="W461" s="829"/>
    </row>
    <row r="462" spans="1:23" outlineLevel="1">
      <c r="A462" s="847" t="s">
        <v>288</v>
      </c>
      <c r="B462" s="829" t="s">
        <v>4236</v>
      </c>
      <c r="C462" s="839">
        <v>43396</v>
      </c>
      <c r="D462" s="829" t="s">
        <v>4352</v>
      </c>
      <c r="E462" s="830" t="s">
        <v>4422</v>
      </c>
      <c r="F462" s="831">
        <v>73653</v>
      </c>
      <c r="G462" s="832">
        <v>3.84</v>
      </c>
      <c r="H462" s="829">
        <v>5</v>
      </c>
      <c r="I462" s="829" t="s">
        <v>322</v>
      </c>
      <c r="J462" s="1300">
        <v>5</v>
      </c>
      <c r="K462" s="840" t="s">
        <v>660</v>
      </c>
      <c r="L462" s="841" t="s">
        <v>661</v>
      </c>
      <c r="M462" s="841" t="s">
        <v>352</v>
      </c>
      <c r="N462" s="841" t="s">
        <v>760</v>
      </c>
      <c r="O462" s="841"/>
      <c r="P462" s="841" t="s">
        <v>5</v>
      </c>
      <c r="Q462" s="841" t="s">
        <v>323</v>
      </c>
      <c r="R462" s="840" t="s">
        <v>652</v>
      </c>
      <c r="S462" s="829"/>
      <c r="T462" s="829" t="s">
        <v>5</v>
      </c>
      <c r="U462" s="829" t="s">
        <v>323</v>
      </c>
      <c r="V462" s="847" t="s">
        <v>652</v>
      </c>
      <c r="W462" s="847" t="s">
        <v>652</v>
      </c>
    </row>
    <row r="463" spans="1:23" outlineLevel="1">
      <c r="A463" s="847" t="s">
        <v>288</v>
      </c>
      <c r="B463" s="829" t="s">
        <v>4236</v>
      </c>
      <c r="C463" s="839">
        <v>43382</v>
      </c>
      <c r="D463" s="829" t="s">
        <v>4423</v>
      </c>
      <c r="E463" s="830" t="s">
        <v>4424</v>
      </c>
      <c r="F463" s="831">
        <v>73653</v>
      </c>
      <c r="G463" s="832">
        <v>647.92999999999995</v>
      </c>
      <c r="H463" s="829">
        <v>844.2</v>
      </c>
      <c r="I463" s="829" t="s">
        <v>322</v>
      </c>
      <c r="J463" s="1300">
        <v>844.2</v>
      </c>
      <c r="K463" s="840" t="s">
        <v>841</v>
      </c>
      <c r="L463" s="841" t="s">
        <v>661</v>
      </c>
      <c r="M463" s="841" t="s">
        <v>352</v>
      </c>
      <c r="N463" s="841"/>
      <c r="O463" s="841"/>
      <c r="P463" s="841" t="s">
        <v>5</v>
      </c>
      <c r="Q463" s="841" t="s">
        <v>323</v>
      </c>
      <c r="R463" s="840" t="s">
        <v>652</v>
      </c>
      <c r="S463" s="829"/>
      <c r="T463" s="829" t="s">
        <v>5</v>
      </c>
      <c r="U463" s="829" t="s">
        <v>323</v>
      </c>
      <c r="V463" s="847" t="s">
        <v>652</v>
      </c>
      <c r="W463" s="847" t="s">
        <v>652</v>
      </c>
    </row>
    <row r="464" spans="1:23" outlineLevel="1">
      <c r="A464" s="847" t="s">
        <v>288</v>
      </c>
      <c r="B464" s="829" t="s">
        <v>4236</v>
      </c>
      <c r="C464" s="839">
        <v>43392</v>
      </c>
      <c r="D464" s="829" t="s">
        <v>4352</v>
      </c>
      <c r="E464" s="830" t="s">
        <v>4425</v>
      </c>
      <c r="F464" s="831">
        <v>73653</v>
      </c>
      <c r="G464" s="832">
        <v>64.47</v>
      </c>
      <c r="H464" s="829">
        <v>84</v>
      </c>
      <c r="I464" s="829" t="s">
        <v>322</v>
      </c>
      <c r="J464" s="1300">
        <v>84</v>
      </c>
      <c r="K464" s="840" t="s">
        <v>841</v>
      </c>
      <c r="L464" s="841" t="s">
        <v>661</v>
      </c>
      <c r="M464" s="841" t="s">
        <v>352</v>
      </c>
      <c r="N464" s="841"/>
      <c r="O464" s="841"/>
      <c r="P464" s="841" t="s">
        <v>5</v>
      </c>
      <c r="Q464" s="841" t="s">
        <v>323</v>
      </c>
      <c r="R464" s="840" t="s">
        <v>652</v>
      </c>
      <c r="S464" s="829"/>
      <c r="T464" s="829" t="s">
        <v>5</v>
      </c>
      <c r="U464" s="829" t="s">
        <v>323</v>
      </c>
      <c r="V464" s="847" t="s">
        <v>652</v>
      </c>
      <c r="W464" s="847" t="s">
        <v>652</v>
      </c>
    </row>
    <row r="465" spans="1:23" outlineLevel="1">
      <c r="A465" s="847" t="s">
        <v>288</v>
      </c>
      <c r="B465" s="829" t="s">
        <v>4237</v>
      </c>
      <c r="C465" s="839">
        <v>43409</v>
      </c>
      <c r="D465" s="829" t="s">
        <v>4337</v>
      </c>
      <c r="E465" s="830" t="s">
        <v>4426</v>
      </c>
      <c r="F465" s="831">
        <v>74080</v>
      </c>
      <c r="G465" s="832">
        <v>27.36</v>
      </c>
      <c r="H465" s="829">
        <v>35</v>
      </c>
      <c r="I465" s="829" t="s">
        <v>322</v>
      </c>
      <c r="J465" s="1300">
        <v>35</v>
      </c>
      <c r="K465" s="840" t="s">
        <v>1465</v>
      </c>
      <c r="L465" s="841" t="s">
        <v>661</v>
      </c>
      <c r="M465" s="841" t="s">
        <v>352</v>
      </c>
      <c r="N465" s="841"/>
      <c r="O465" s="841"/>
      <c r="P465" s="841" t="s">
        <v>5</v>
      </c>
      <c r="Q465" s="841" t="s">
        <v>323</v>
      </c>
      <c r="R465" s="840" t="s">
        <v>652</v>
      </c>
      <c r="S465" s="829"/>
      <c r="T465" s="829" t="s">
        <v>5</v>
      </c>
      <c r="U465" s="829" t="s">
        <v>323</v>
      </c>
      <c r="V465" s="847" t="s">
        <v>652</v>
      </c>
      <c r="W465" s="847" t="s">
        <v>652</v>
      </c>
    </row>
    <row r="466" spans="1:23" hidden="1">
      <c r="A466" s="842" t="s">
        <v>647</v>
      </c>
      <c r="B466" s="842"/>
      <c r="C466" s="842"/>
      <c r="D466" s="842"/>
      <c r="E466" s="843"/>
      <c r="F466" s="844"/>
      <c r="G466" s="845">
        <f>SUM(G462:G465)</f>
        <v>743.6</v>
      </c>
      <c r="H466" s="846">
        <f>SUM(H462:H465)</f>
        <v>968.2</v>
      </c>
      <c r="I466" s="842"/>
      <c r="J466" s="846">
        <f>SUM(J462:J465)</f>
        <v>968.2</v>
      </c>
      <c r="K466" s="842"/>
      <c r="L466" s="842"/>
      <c r="M466" s="842"/>
      <c r="N466" s="842"/>
      <c r="O466" s="842"/>
      <c r="P466" s="842"/>
      <c r="Q466" s="842"/>
      <c r="R466" s="842"/>
      <c r="S466" s="829"/>
      <c r="T466" s="829"/>
      <c r="U466" s="829"/>
      <c r="V466" s="829"/>
      <c r="W466" s="829"/>
    </row>
    <row r="467" spans="1:23" outlineLevel="1">
      <c r="A467" s="847" t="s">
        <v>289</v>
      </c>
      <c r="B467" s="829" t="s">
        <v>4236</v>
      </c>
      <c r="C467" s="839">
        <v>43388</v>
      </c>
      <c r="D467" s="829" t="s">
        <v>4427</v>
      </c>
      <c r="E467" s="830" t="s">
        <v>4428</v>
      </c>
      <c r="F467" s="831">
        <v>73653</v>
      </c>
      <c r="G467" s="832">
        <v>106.84</v>
      </c>
      <c r="H467" s="829">
        <v>139.19999999999999</v>
      </c>
      <c r="I467" s="829" t="s">
        <v>322</v>
      </c>
      <c r="J467" s="1300">
        <v>139.19999999999999</v>
      </c>
      <c r="K467" s="840" t="s">
        <v>691</v>
      </c>
      <c r="L467" s="841" t="s">
        <v>661</v>
      </c>
      <c r="M467" s="841" t="s">
        <v>352</v>
      </c>
      <c r="N467" s="841" t="s">
        <v>1891</v>
      </c>
      <c r="O467" s="841"/>
      <c r="P467" s="841" t="s">
        <v>5</v>
      </c>
      <c r="Q467" s="841" t="s">
        <v>323</v>
      </c>
      <c r="R467" s="840" t="s">
        <v>652</v>
      </c>
      <c r="S467" s="829"/>
      <c r="T467" s="829" t="s">
        <v>5</v>
      </c>
      <c r="U467" s="829" t="s">
        <v>323</v>
      </c>
      <c r="V467" s="847" t="s">
        <v>652</v>
      </c>
      <c r="W467" s="847" t="s">
        <v>652</v>
      </c>
    </row>
    <row r="468" spans="1:23" outlineLevel="1">
      <c r="A468" s="847" t="s">
        <v>289</v>
      </c>
      <c r="B468" s="829" t="s">
        <v>4236</v>
      </c>
      <c r="C468" s="839">
        <v>43389</v>
      </c>
      <c r="D468" s="829" t="s">
        <v>4429</v>
      </c>
      <c r="E468" s="830" t="s">
        <v>4430</v>
      </c>
      <c r="F468" s="831">
        <v>73653</v>
      </c>
      <c r="G468" s="832">
        <v>39.14</v>
      </c>
      <c r="H468" s="829">
        <v>51</v>
      </c>
      <c r="I468" s="829" t="s">
        <v>322</v>
      </c>
      <c r="J468" s="1300">
        <v>51</v>
      </c>
      <c r="K468" s="840" t="s">
        <v>691</v>
      </c>
      <c r="L468" s="841" t="s">
        <v>661</v>
      </c>
      <c r="M468" s="841" t="s">
        <v>352</v>
      </c>
      <c r="N468" s="841" t="s">
        <v>775</v>
      </c>
      <c r="O468" s="841"/>
      <c r="P468" s="841" t="s">
        <v>5</v>
      </c>
      <c r="Q468" s="841" t="s">
        <v>323</v>
      </c>
      <c r="R468" s="840" t="s">
        <v>652</v>
      </c>
      <c r="S468" s="829"/>
      <c r="T468" s="829" t="s">
        <v>5</v>
      </c>
      <c r="U468" s="829" t="s">
        <v>323</v>
      </c>
      <c r="V468" s="847" t="s">
        <v>652</v>
      </c>
      <c r="W468" s="847" t="s">
        <v>652</v>
      </c>
    </row>
    <row r="469" spans="1:23" outlineLevel="1">
      <c r="A469" s="847" t="s">
        <v>289</v>
      </c>
      <c r="B469" s="829" t="s">
        <v>4236</v>
      </c>
      <c r="C469" s="839">
        <v>43389</v>
      </c>
      <c r="D469" s="829" t="s">
        <v>4429</v>
      </c>
      <c r="E469" s="830" t="s">
        <v>4431</v>
      </c>
      <c r="F469" s="831">
        <v>73653</v>
      </c>
      <c r="G469" s="832">
        <v>77.52</v>
      </c>
      <c r="H469" s="829">
        <v>101</v>
      </c>
      <c r="I469" s="829" t="s">
        <v>322</v>
      </c>
      <c r="J469" s="1300">
        <v>101</v>
      </c>
      <c r="K469" s="840" t="s">
        <v>691</v>
      </c>
      <c r="L469" s="841" t="s">
        <v>661</v>
      </c>
      <c r="M469" s="841" t="s">
        <v>352</v>
      </c>
      <c r="N469" s="841" t="s">
        <v>760</v>
      </c>
      <c r="O469" s="841"/>
      <c r="P469" s="841" t="s">
        <v>5</v>
      </c>
      <c r="Q469" s="841" t="s">
        <v>323</v>
      </c>
      <c r="R469" s="840" t="s">
        <v>652</v>
      </c>
      <c r="S469" s="829"/>
      <c r="T469" s="829" t="s">
        <v>5</v>
      </c>
      <c r="U469" s="829" t="s">
        <v>323</v>
      </c>
      <c r="V469" s="847" t="s">
        <v>652</v>
      </c>
      <c r="W469" s="847" t="s">
        <v>652</v>
      </c>
    </row>
    <row r="470" spans="1:23" outlineLevel="1">
      <c r="A470" s="847" t="s">
        <v>289</v>
      </c>
      <c r="B470" s="829" t="s">
        <v>4236</v>
      </c>
      <c r="C470" s="839">
        <v>43389</v>
      </c>
      <c r="D470" s="829" t="s">
        <v>4429</v>
      </c>
      <c r="E470" s="830" t="s">
        <v>4432</v>
      </c>
      <c r="F470" s="831">
        <v>73653</v>
      </c>
      <c r="G470" s="832">
        <v>165.09</v>
      </c>
      <c r="H470" s="829">
        <v>215.1</v>
      </c>
      <c r="I470" s="829" t="s">
        <v>322</v>
      </c>
      <c r="J470" s="1300">
        <v>215.1</v>
      </c>
      <c r="K470" s="840" t="s">
        <v>691</v>
      </c>
      <c r="L470" s="841" t="s">
        <v>661</v>
      </c>
      <c r="M470" s="841" t="s">
        <v>352</v>
      </c>
      <c r="N470" s="841" t="s">
        <v>746</v>
      </c>
      <c r="O470" s="841"/>
      <c r="P470" s="841" t="s">
        <v>5</v>
      </c>
      <c r="Q470" s="841" t="s">
        <v>323</v>
      </c>
      <c r="R470" s="840" t="s">
        <v>652</v>
      </c>
      <c r="S470" s="829"/>
      <c r="T470" s="829" t="s">
        <v>5</v>
      </c>
      <c r="U470" s="829" t="s">
        <v>323</v>
      </c>
      <c r="V470" s="847" t="s">
        <v>652</v>
      </c>
      <c r="W470" s="847" t="s">
        <v>652</v>
      </c>
    </row>
    <row r="471" spans="1:23" outlineLevel="1">
      <c r="A471" s="847" t="s">
        <v>289</v>
      </c>
      <c r="B471" s="829" t="s">
        <v>4236</v>
      </c>
      <c r="C471" s="839">
        <v>43389</v>
      </c>
      <c r="D471" s="829" t="s">
        <v>4429</v>
      </c>
      <c r="E471" s="830" t="s">
        <v>4433</v>
      </c>
      <c r="F471" s="831">
        <v>73653</v>
      </c>
      <c r="G471" s="832">
        <v>4.76</v>
      </c>
      <c r="H471" s="829">
        <v>6.2</v>
      </c>
      <c r="I471" s="829" t="s">
        <v>322</v>
      </c>
      <c r="J471" s="1300">
        <v>6.2</v>
      </c>
      <c r="K471" s="840" t="s">
        <v>691</v>
      </c>
      <c r="L471" s="841" t="s">
        <v>661</v>
      </c>
      <c r="M471" s="841" t="s">
        <v>352</v>
      </c>
      <c r="N471" s="841" t="s">
        <v>783</v>
      </c>
      <c r="O471" s="841"/>
      <c r="P471" s="841" t="s">
        <v>5</v>
      </c>
      <c r="Q471" s="841" t="s">
        <v>323</v>
      </c>
      <c r="R471" s="840" t="s">
        <v>652</v>
      </c>
      <c r="S471" s="829"/>
      <c r="T471" s="829" t="s">
        <v>5</v>
      </c>
      <c r="U471" s="829" t="s">
        <v>323</v>
      </c>
      <c r="V471" s="847" t="s">
        <v>652</v>
      </c>
      <c r="W471" s="847" t="s">
        <v>652</v>
      </c>
    </row>
    <row r="472" spans="1:23" outlineLevel="1">
      <c r="A472" s="847" t="s">
        <v>289</v>
      </c>
      <c r="B472" s="829" t="s">
        <v>4236</v>
      </c>
      <c r="C472" s="839">
        <v>43389</v>
      </c>
      <c r="D472" s="829" t="s">
        <v>4429</v>
      </c>
      <c r="E472" s="830" t="s">
        <v>4428</v>
      </c>
      <c r="F472" s="831">
        <v>73653</v>
      </c>
      <c r="G472" s="832">
        <v>20.32</v>
      </c>
      <c r="H472" s="829">
        <v>26.48</v>
      </c>
      <c r="I472" s="829" t="s">
        <v>322</v>
      </c>
      <c r="J472" s="1300">
        <v>26.48</v>
      </c>
      <c r="K472" s="840" t="s">
        <v>691</v>
      </c>
      <c r="L472" s="841" t="s">
        <v>661</v>
      </c>
      <c r="M472" s="841" t="s">
        <v>352</v>
      </c>
      <c r="N472" s="841" t="s">
        <v>1891</v>
      </c>
      <c r="O472" s="841"/>
      <c r="P472" s="841" t="s">
        <v>5</v>
      </c>
      <c r="Q472" s="841" t="s">
        <v>323</v>
      </c>
      <c r="R472" s="840" t="s">
        <v>652</v>
      </c>
      <c r="S472" s="829"/>
      <c r="T472" s="829" t="s">
        <v>5</v>
      </c>
      <c r="U472" s="829" t="s">
        <v>323</v>
      </c>
      <c r="V472" s="847" t="s">
        <v>652</v>
      </c>
      <c r="W472" s="847" t="s">
        <v>652</v>
      </c>
    </row>
    <row r="473" spans="1:23" outlineLevel="1">
      <c r="A473" s="847" t="s">
        <v>289</v>
      </c>
      <c r="B473" s="829" t="s">
        <v>4236</v>
      </c>
      <c r="C473" s="839">
        <v>43389</v>
      </c>
      <c r="D473" s="829" t="s">
        <v>4429</v>
      </c>
      <c r="E473" s="830" t="s">
        <v>4434</v>
      </c>
      <c r="F473" s="831">
        <v>73653</v>
      </c>
      <c r="G473" s="832">
        <v>39.14</v>
      </c>
      <c r="H473" s="829">
        <v>51</v>
      </c>
      <c r="I473" s="829" t="s">
        <v>322</v>
      </c>
      <c r="J473" s="1300">
        <v>51</v>
      </c>
      <c r="K473" s="840" t="s">
        <v>691</v>
      </c>
      <c r="L473" s="841" t="s">
        <v>661</v>
      </c>
      <c r="M473" s="841" t="s">
        <v>352</v>
      </c>
      <c r="N473" s="841" t="s">
        <v>1021</v>
      </c>
      <c r="O473" s="841"/>
      <c r="P473" s="841" t="s">
        <v>5</v>
      </c>
      <c r="Q473" s="841" t="s">
        <v>323</v>
      </c>
      <c r="R473" s="840" t="s">
        <v>652</v>
      </c>
      <c r="S473" s="829"/>
      <c r="T473" s="829" t="s">
        <v>5</v>
      </c>
      <c r="U473" s="829" t="s">
        <v>323</v>
      </c>
      <c r="V473" s="847" t="s">
        <v>652</v>
      </c>
      <c r="W473" s="847" t="s">
        <v>652</v>
      </c>
    </row>
    <row r="474" spans="1:23" outlineLevel="1">
      <c r="A474" s="847" t="s">
        <v>289</v>
      </c>
      <c r="B474" s="829" t="s">
        <v>4236</v>
      </c>
      <c r="C474" s="839">
        <v>43389</v>
      </c>
      <c r="D474" s="829" t="s">
        <v>4429</v>
      </c>
      <c r="E474" s="830" t="s">
        <v>4435</v>
      </c>
      <c r="F474" s="831">
        <v>73653</v>
      </c>
      <c r="G474" s="832">
        <v>100.45</v>
      </c>
      <c r="H474" s="829">
        <v>130.88</v>
      </c>
      <c r="I474" s="829" t="s">
        <v>322</v>
      </c>
      <c r="J474" s="1300">
        <v>130.88</v>
      </c>
      <c r="K474" s="840" t="s">
        <v>691</v>
      </c>
      <c r="L474" s="841" t="s">
        <v>661</v>
      </c>
      <c r="M474" s="841" t="s">
        <v>352</v>
      </c>
      <c r="N474" s="841" t="s">
        <v>725</v>
      </c>
      <c r="O474" s="841"/>
      <c r="P474" s="841" t="s">
        <v>5</v>
      </c>
      <c r="Q474" s="841" t="s">
        <v>323</v>
      </c>
      <c r="R474" s="840" t="s">
        <v>652</v>
      </c>
      <c r="S474" s="829"/>
      <c r="T474" s="829" t="s">
        <v>5</v>
      </c>
      <c r="U474" s="829" t="s">
        <v>323</v>
      </c>
      <c r="V474" s="847" t="s">
        <v>652</v>
      </c>
      <c r="W474" s="847" t="s">
        <v>652</v>
      </c>
    </row>
    <row r="475" spans="1:23" outlineLevel="1">
      <c r="A475" s="847" t="s">
        <v>289</v>
      </c>
      <c r="B475" s="829" t="s">
        <v>4236</v>
      </c>
      <c r="C475" s="839">
        <v>43390</v>
      </c>
      <c r="D475" s="829" t="s">
        <v>4436</v>
      </c>
      <c r="E475" s="830" t="s">
        <v>4437</v>
      </c>
      <c r="F475" s="831">
        <v>73685</v>
      </c>
      <c r="G475" s="832">
        <v>19.440000000000001</v>
      </c>
      <c r="H475" s="829">
        <v>25.33</v>
      </c>
      <c r="I475" s="829" t="s">
        <v>322</v>
      </c>
      <c r="J475" s="1300">
        <v>25.33</v>
      </c>
      <c r="K475" s="840" t="s">
        <v>691</v>
      </c>
      <c r="L475" s="841" t="s">
        <v>665</v>
      </c>
      <c r="M475" s="841" t="s">
        <v>352</v>
      </c>
      <c r="N475" s="841" t="s">
        <v>783</v>
      </c>
      <c r="O475" s="841"/>
      <c r="P475" s="841" t="s">
        <v>5</v>
      </c>
      <c r="Q475" s="841" t="s">
        <v>323</v>
      </c>
      <c r="R475" s="840" t="s">
        <v>652</v>
      </c>
      <c r="S475" s="829"/>
      <c r="T475" s="829" t="s">
        <v>5</v>
      </c>
      <c r="U475" s="829" t="s">
        <v>323</v>
      </c>
      <c r="V475" s="847" t="s">
        <v>652</v>
      </c>
      <c r="W475" s="847" t="s">
        <v>652</v>
      </c>
    </row>
    <row r="476" spans="1:23" outlineLevel="1">
      <c r="A476" s="847" t="s">
        <v>289</v>
      </c>
      <c r="B476" s="829" t="s">
        <v>4236</v>
      </c>
      <c r="C476" s="839">
        <v>43396</v>
      </c>
      <c r="D476" s="829" t="s">
        <v>4438</v>
      </c>
      <c r="E476" s="830" t="s">
        <v>4437</v>
      </c>
      <c r="F476" s="831">
        <v>73685</v>
      </c>
      <c r="G476" s="832">
        <v>19.36</v>
      </c>
      <c r="H476" s="829">
        <v>25.23</v>
      </c>
      <c r="I476" s="829" t="s">
        <v>322</v>
      </c>
      <c r="J476" s="1300">
        <v>25.22</v>
      </c>
      <c r="K476" s="840" t="s">
        <v>691</v>
      </c>
      <c r="L476" s="841" t="s">
        <v>665</v>
      </c>
      <c r="M476" s="841" t="s">
        <v>352</v>
      </c>
      <c r="N476" s="841" t="s">
        <v>783</v>
      </c>
      <c r="O476" s="841"/>
      <c r="P476" s="841" t="s">
        <v>5</v>
      </c>
      <c r="Q476" s="841" t="s">
        <v>323</v>
      </c>
      <c r="R476" s="840" t="s">
        <v>652</v>
      </c>
      <c r="S476" s="829"/>
      <c r="T476" s="829" t="s">
        <v>5</v>
      </c>
      <c r="U476" s="829" t="s">
        <v>323</v>
      </c>
      <c r="V476" s="847" t="s">
        <v>652</v>
      </c>
      <c r="W476" s="847" t="s">
        <v>652</v>
      </c>
    </row>
    <row r="477" spans="1:23" outlineLevel="1">
      <c r="A477" s="847" t="s">
        <v>289</v>
      </c>
      <c r="B477" s="829" t="s">
        <v>4237</v>
      </c>
      <c r="C477" s="839">
        <v>43419</v>
      </c>
      <c r="D477" s="829" t="s">
        <v>4439</v>
      </c>
      <c r="E477" s="830" t="s">
        <v>4440</v>
      </c>
      <c r="F477" s="831">
        <v>74080</v>
      </c>
      <c r="G477" s="832">
        <v>30.09</v>
      </c>
      <c r="H477" s="829">
        <v>38.5</v>
      </c>
      <c r="I477" s="829" t="s">
        <v>322</v>
      </c>
      <c r="J477" s="1300">
        <v>38.49</v>
      </c>
      <c r="K477" s="840" t="s">
        <v>691</v>
      </c>
      <c r="L477" s="841" t="s">
        <v>661</v>
      </c>
      <c r="M477" s="841" t="s">
        <v>352</v>
      </c>
      <c r="N477" s="841" t="s">
        <v>1003</v>
      </c>
      <c r="O477" s="841"/>
      <c r="P477" s="841" t="s">
        <v>5</v>
      </c>
      <c r="Q477" s="841" t="s">
        <v>323</v>
      </c>
      <c r="R477" s="840" t="s">
        <v>652</v>
      </c>
      <c r="S477" s="829"/>
      <c r="T477" s="829" t="s">
        <v>5</v>
      </c>
      <c r="U477" s="829" t="s">
        <v>323</v>
      </c>
      <c r="V477" s="847" t="s">
        <v>652</v>
      </c>
      <c r="W477" s="847" t="s">
        <v>652</v>
      </c>
    </row>
    <row r="478" spans="1:23" outlineLevel="1">
      <c r="A478" s="847" t="s">
        <v>289</v>
      </c>
      <c r="B478" s="829" t="s">
        <v>4237</v>
      </c>
      <c r="C478" s="839">
        <v>43419</v>
      </c>
      <c r="D478" s="829" t="s">
        <v>4439</v>
      </c>
      <c r="E478" s="830" t="s">
        <v>4441</v>
      </c>
      <c r="F478" s="831">
        <v>74080</v>
      </c>
      <c r="G478" s="832">
        <v>44.41</v>
      </c>
      <c r="H478" s="829">
        <v>56.82</v>
      </c>
      <c r="I478" s="829" t="s">
        <v>322</v>
      </c>
      <c r="J478" s="1300">
        <v>56.81</v>
      </c>
      <c r="K478" s="840" t="s">
        <v>691</v>
      </c>
      <c r="L478" s="841" t="s">
        <v>661</v>
      </c>
      <c r="M478" s="841" t="s">
        <v>352</v>
      </c>
      <c r="N478" s="841" t="s">
        <v>725</v>
      </c>
      <c r="O478" s="841"/>
      <c r="P478" s="841" t="s">
        <v>5</v>
      </c>
      <c r="Q478" s="841" t="s">
        <v>323</v>
      </c>
      <c r="R478" s="840" t="s">
        <v>652</v>
      </c>
      <c r="S478" s="829"/>
      <c r="T478" s="829" t="s">
        <v>5</v>
      </c>
      <c r="U478" s="829" t="s">
        <v>323</v>
      </c>
      <c r="V478" s="847" t="s">
        <v>652</v>
      </c>
      <c r="W478" s="847" t="s">
        <v>652</v>
      </c>
    </row>
    <row r="479" spans="1:23" outlineLevel="1">
      <c r="A479" s="847" t="s">
        <v>289</v>
      </c>
      <c r="B479" s="829" t="s">
        <v>4237</v>
      </c>
      <c r="C479" s="839">
        <v>43419</v>
      </c>
      <c r="D479" s="829" t="s">
        <v>4439</v>
      </c>
      <c r="E479" s="830" t="s">
        <v>4442</v>
      </c>
      <c r="F479" s="831">
        <v>74080</v>
      </c>
      <c r="G479" s="832">
        <v>19.7</v>
      </c>
      <c r="H479" s="829">
        <v>25.2</v>
      </c>
      <c r="I479" s="829" t="s">
        <v>322</v>
      </c>
      <c r="J479" s="1300">
        <v>25.2</v>
      </c>
      <c r="K479" s="840" t="s">
        <v>691</v>
      </c>
      <c r="L479" s="841" t="s">
        <v>661</v>
      </c>
      <c r="M479" s="841" t="s">
        <v>352</v>
      </c>
      <c r="N479" s="841" t="s">
        <v>746</v>
      </c>
      <c r="O479" s="841"/>
      <c r="P479" s="841" t="s">
        <v>5</v>
      </c>
      <c r="Q479" s="841" t="s">
        <v>323</v>
      </c>
      <c r="R479" s="840" t="s">
        <v>652</v>
      </c>
      <c r="S479" s="829"/>
      <c r="T479" s="829" t="s">
        <v>5</v>
      </c>
      <c r="U479" s="829" t="s">
        <v>323</v>
      </c>
      <c r="V479" s="847" t="s">
        <v>652</v>
      </c>
      <c r="W479" s="847" t="s">
        <v>652</v>
      </c>
    </row>
    <row r="480" spans="1:23" outlineLevel="1">
      <c r="A480" s="847" t="s">
        <v>289</v>
      </c>
      <c r="B480" s="829" t="s">
        <v>4237</v>
      </c>
      <c r="C480" s="839">
        <v>43419</v>
      </c>
      <c r="D480" s="829" t="s">
        <v>4439</v>
      </c>
      <c r="E480" s="830" t="s">
        <v>4443</v>
      </c>
      <c r="F480" s="831">
        <v>74080</v>
      </c>
      <c r="G480" s="832">
        <v>8.44</v>
      </c>
      <c r="H480" s="829">
        <v>10.8</v>
      </c>
      <c r="I480" s="829" t="s">
        <v>322</v>
      </c>
      <c r="J480" s="1300">
        <v>10.8</v>
      </c>
      <c r="K480" s="840" t="s">
        <v>691</v>
      </c>
      <c r="L480" s="841" t="s">
        <v>661</v>
      </c>
      <c r="M480" s="841" t="s">
        <v>352</v>
      </c>
      <c r="N480" s="841" t="s">
        <v>799</v>
      </c>
      <c r="O480" s="841"/>
      <c r="P480" s="841" t="s">
        <v>5</v>
      </c>
      <c r="Q480" s="841" t="s">
        <v>323</v>
      </c>
      <c r="R480" s="840" t="s">
        <v>652</v>
      </c>
      <c r="S480" s="829"/>
      <c r="T480" s="829" t="s">
        <v>5</v>
      </c>
      <c r="U480" s="829" t="s">
        <v>323</v>
      </c>
      <c r="V480" s="847" t="s">
        <v>652</v>
      </c>
      <c r="W480" s="847" t="s">
        <v>652</v>
      </c>
    </row>
    <row r="481" spans="1:23" outlineLevel="1">
      <c r="A481" s="847" t="s">
        <v>289</v>
      </c>
      <c r="B481" s="829" t="s">
        <v>4237</v>
      </c>
      <c r="C481" s="839">
        <v>43419</v>
      </c>
      <c r="D481" s="829" t="s">
        <v>4439</v>
      </c>
      <c r="E481" s="830" t="s">
        <v>4444</v>
      </c>
      <c r="F481" s="831">
        <v>74080</v>
      </c>
      <c r="G481" s="832">
        <v>2.93</v>
      </c>
      <c r="H481" s="829">
        <v>3.75</v>
      </c>
      <c r="I481" s="829" t="s">
        <v>322</v>
      </c>
      <c r="J481" s="1300">
        <v>3.75</v>
      </c>
      <c r="K481" s="840" t="s">
        <v>691</v>
      </c>
      <c r="L481" s="841" t="s">
        <v>661</v>
      </c>
      <c r="M481" s="841" t="s">
        <v>352</v>
      </c>
      <c r="N481" s="841" t="s">
        <v>1891</v>
      </c>
      <c r="O481" s="841"/>
      <c r="P481" s="841" t="s">
        <v>5</v>
      </c>
      <c r="Q481" s="841" t="s">
        <v>323</v>
      </c>
      <c r="R481" s="840" t="s">
        <v>652</v>
      </c>
      <c r="S481" s="829"/>
      <c r="T481" s="829" t="s">
        <v>5</v>
      </c>
      <c r="U481" s="829" t="s">
        <v>323</v>
      </c>
      <c r="V481" s="847" t="s">
        <v>652</v>
      </c>
      <c r="W481" s="847" t="s">
        <v>652</v>
      </c>
    </row>
    <row r="482" spans="1:23" outlineLevel="1">
      <c r="A482" s="847" t="s">
        <v>289</v>
      </c>
      <c r="B482" s="829" t="s">
        <v>4237</v>
      </c>
      <c r="C482" s="839">
        <v>43419</v>
      </c>
      <c r="D482" s="829" t="s">
        <v>4439</v>
      </c>
      <c r="E482" s="830" t="s">
        <v>4445</v>
      </c>
      <c r="F482" s="831">
        <v>74080</v>
      </c>
      <c r="G482" s="832">
        <v>126.87</v>
      </c>
      <c r="H482" s="829">
        <v>162.30000000000001</v>
      </c>
      <c r="I482" s="829" t="s">
        <v>322</v>
      </c>
      <c r="J482" s="1300">
        <v>162.30000000000001</v>
      </c>
      <c r="K482" s="840" t="s">
        <v>691</v>
      </c>
      <c r="L482" s="841" t="s">
        <v>661</v>
      </c>
      <c r="M482" s="841" t="s">
        <v>352</v>
      </c>
      <c r="N482" s="841" t="s">
        <v>758</v>
      </c>
      <c r="O482" s="841"/>
      <c r="P482" s="841" t="s">
        <v>5</v>
      </c>
      <c r="Q482" s="841" t="s">
        <v>323</v>
      </c>
      <c r="R482" s="840" t="s">
        <v>652</v>
      </c>
      <c r="S482" s="829"/>
      <c r="T482" s="829" t="s">
        <v>5</v>
      </c>
      <c r="U482" s="829" t="s">
        <v>323</v>
      </c>
      <c r="V482" s="847" t="s">
        <v>652</v>
      </c>
      <c r="W482" s="847" t="s">
        <v>652</v>
      </c>
    </row>
    <row r="483" spans="1:23" outlineLevel="1">
      <c r="A483" s="847" t="s">
        <v>289</v>
      </c>
      <c r="B483" s="829" t="s">
        <v>4237</v>
      </c>
      <c r="C483" s="839">
        <v>43419</v>
      </c>
      <c r="D483" s="829" t="s">
        <v>4439</v>
      </c>
      <c r="E483" s="830" t="s">
        <v>4446</v>
      </c>
      <c r="F483" s="831">
        <v>74080</v>
      </c>
      <c r="G483" s="832">
        <v>67.069999999999993</v>
      </c>
      <c r="H483" s="829">
        <v>85.8</v>
      </c>
      <c r="I483" s="829" t="s">
        <v>322</v>
      </c>
      <c r="J483" s="1300">
        <v>85.8</v>
      </c>
      <c r="K483" s="840" t="s">
        <v>691</v>
      </c>
      <c r="L483" s="841" t="s">
        <v>661</v>
      </c>
      <c r="M483" s="841" t="s">
        <v>352</v>
      </c>
      <c r="N483" s="841" t="s">
        <v>760</v>
      </c>
      <c r="O483" s="841"/>
      <c r="P483" s="841" t="s">
        <v>5</v>
      </c>
      <c r="Q483" s="841" t="s">
        <v>323</v>
      </c>
      <c r="R483" s="840" t="s">
        <v>652</v>
      </c>
      <c r="S483" s="829"/>
      <c r="T483" s="829" t="s">
        <v>5</v>
      </c>
      <c r="U483" s="829" t="s">
        <v>323</v>
      </c>
      <c r="V483" s="847" t="s">
        <v>652</v>
      </c>
      <c r="W483" s="847" t="s">
        <v>652</v>
      </c>
    </row>
    <row r="484" spans="1:23" outlineLevel="1">
      <c r="A484" s="847" t="s">
        <v>289</v>
      </c>
      <c r="B484" s="829" t="s">
        <v>4237</v>
      </c>
      <c r="C484" s="839">
        <v>43419</v>
      </c>
      <c r="D484" s="829" t="s">
        <v>4447</v>
      </c>
      <c r="E484" s="830" t="s">
        <v>4444</v>
      </c>
      <c r="F484" s="831">
        <v>74080</v>
      </c>
      <c r="G484" s="832">
        <v>51.66</v>
      </c>
      <c r="H484" s="829">
        <v>66.09</v>
      </c>
      <c r="I484" s="829" t="s">
        <v>322</v>
      </c>
      <c r="J484" s="1300">
        <v>66.09</v>
      </c>
      <c r="K484" s="840" t="s">
        <v>691</v>
      </c>
      <c r="L484" s="841" t="s">
        <v>661</v>
      </c>
      <c r="M484" s="841" t="s">
        <v>352</v>
      </c>
      <c r="N484" s="841" t="s">
        <v>1891</v>
      </c>
      <c r="O484" s="841"/>
      <c r="P484" s="841" t="s">
        <v>5</v>
      </c>
      <c r="Q484" s="841" t="s">
        <v>323</v>
      </c>
      <c r="R484" s="840" t="s">
        <v>652</v>
      </c>
      <c r="S484" s="829"/>
      <c r="T484" s="829" t="s">
        <v>5</v>
      </c>
      <c r="U484" s="829" t="s">
        <v>323</v>
      </c>
      <c r="V484" s="847" t="s">
        <v>652</v>
      </c>
      <c r="W484" s="847" t="s">
        <v>652</v>
      </c>
    </row>
    <row r="485" spans="1:23" outlineLevel="1">
      <c r="A485" s="847" t="s">
        <v>289</v>
      </c>
      <c r="B485" s="829" t="s">
        <v>4237</v>
      </c>
      <c r="C485" s="839">
        <v>43419</v>
      </c>
      <c r="D485" s="829" t="s">
        <v>4447</v>
      </c>
      <c r="E485" s="830" t="s">
        <v>4445</v>
      </c>
      <c r="F485" s="831">
        <v>74080</v>
      </c>
      <c r="G485" s="832">
        <v>295.22000000000003</v>
      </c>
      <c r="H485" s="829">
        <v>377.68</v>
      </c>
      <c r="I485" s="829" t="s">
        <v>322</v>
      </c>
      <c r="J485" s="1300">
        <v>377.68</v>
      </c>
      <c r="K485" s="840" t="s">
        <v>691</v>
      </c>
      <c r="L485" s="841" t="s">
        <v>661</v>
      </c>
      <c r="M485" s="841" t="s">
        <v>352</v>
      </c>
      <c r="N485" s="841" t="s">
        <v>758</v>
      </c>
      <c r="O485" s="841"/>
      <c r="P485" s="841" t="s">
        <v>5</v>
      </c>
      <c r="Q485" s="841" t="s">
        <v>323</v>
      </c>
      <c r="R485" s="840" t="s">
        <v>652</v>
      </c>
      <c r="S485" s="829"/>
      <c r="T485" s="829" t="s">
        <v>5</v>
      </c>
      <c r="U485" s="829" t="s">
        <v>323</v>
      </c>
      <c r="V485" s="847" t="s">
        <v>652</v>
      </c>
      <c r="W485" s="847" t="s">
        <v>652</v>
      </c>
    </row>
    <row r="486" spans="1:23" hidden="1">
      <c r="A486" s="842" t="s">
        <v>647</v>
      </c>
      <c r="B486" s="842"/>
      <c r="C486" s="842"/>
      <c r="D486" s="842"/>
      <c r="E486" s="843"/>
      <c r="F486" s="844"/>
      <c r="G486" s="845">
        <f>SUM(G467:G485)</f>
        <v>1238.4500000000003</v>
      </c>
      <c r="H486" s="846">
        <f>SUM(H467:H485)</f>
        <v>1598.3600000000001</v>
      </c>
      <c r="I486" s="842"/>
      <c r="J486" s="846">
        <f>SUM(J467:J485)</f>
        <v>1598.33</v>
      </c>
      <c r="K486" s="842"/>
      <c r="L486" s="842"/>
      <c r="M486" s="842"/>
      <c r="N486" s="842"/>
      <c r="O486" s="842"/>
      <c r="P486" s="842"/>
      <c r="Q486" s="842"/>
      <c r="R486" s="842"/>
      <c r="S486" s="829"/>
      <c r="T486" s="829"/>
      <c r="U486" s="829"/>
      <c r="V486" s="829"/>
      <c r="W486" s="829"/>
    </row>
    <row r="487" spans="1:23" outlineLevel="1">
      <c r="A487" s="847" t="s">
        <v>292</v>
      </c>
      <c r="B487" s="829" t="s">
        <v>4236</v>
      </c>
      <c r="C487" s="839">
        <v>43403</v>
      </c>
      <c r="D487" s="829" t="s">
        <v>4409</v>
      </c>
      <c r="E487" s="830" t="s">
        <v>4452</v>
      </c>
      <c r="F487" s="831">
        <v>73653</v>
      </c>
      <c r="G487" s="832">
        <v>14.97</v>
      </c>
      <c r="H487" s="829">
        <v>19.5</v>
      </c>
      <c r="I487" s="829" t="s">
        <v>322</v>
      </c>
      <c r="J487" s="1300">
        <v>19.5</v>
      </c>
      <c r="K487" s="840" t="s">
        <v>865</v>
      </c>
      <c r="L487" s="841" t="s">
        <v>661</v>
      </c>
      <c r="M487" s="841" t="s">
        <v>352</v>
      </c>
      <c r="N487" s="841" t="s">
        <v>1390</v>
      </c>
      <c r="O487" s="841"/>
      <c r="P487" s="841" t="s">
        <v>5</v>
      </c>
      <c r="Q487" s="841" t="s">
        <v>323</v>
      </c>
      <c r="R487" s="840" t="s">
        <v>652</v>
      </c>
      <c r="S487" s="829"/>
      <c r="T487" s="829" t="s">
        <v>5</v>
      </c>
      <c r="U487" s="829" t="s">
        <v>323</v>
      </c>
      <c r="V487" s="847" t="s">
        <v>652</v>
      </c>
      <c r="W487" s="847" t="s">
        <v>652</v>
      </c>
    </row>
    <row r="488" spans="1:23" outlineLevel="1">
      <c r="A488" s="847" t="s">
        <v>292</v>
      </c>
      <c r="B488" s="829" t="s">
        <v>4236</v>
      </c>
      <c r="C488" s="839">
        <v>43404</v>
      </c>
      <c r="D488" s="829" t="s">
        <v>4448</v>
      </c>
      <c r="E488" s="830" t="s">
        <v>4449</v>
      </c>
      <c r="F488" s="831">
        <v>73653</v>
      </c>
      <c r="G488" s="832">
        <v>65.180000000000007</v>
      </c>
      <c r="H488" s="829">
        <v>84.93</v>
      </c>
      <c r="I488" s="829" t="s">
        <v>322</v>
      </c>
      <c r="J488" s="1300">
        <v>84.92</v>
      </c>
      <c r="K488" s="840" t="s">
        <v>865</v>
      </c>
      <c r="L488" s="841" t="s">
        <v>661</v>
      </c>
      <c r="M488" s="841" t="s">
        <v>352</v>
      </c>
      <c r="N488" s="841" t="s">
        <v>1390</v>
      </c>
      <c r="O488" s="841"/>
      <c r="P488" s="841" t="s">
        <v>5</v>
      </c>
      <c r="Q488" s="841" t="s">
        <v>323</v>
      </c>
      <c r="R488" s="840" t="s">
        <v>652</v>
      </c>
      <c r="S488" s="829"/>
      <c r="T488" s="829" t="s">
        <v>5</v>
      </c>
      <c r="U488" s="829" t="s">
        <v>323</v>
      </c>
      <c r="V488" s="847" t="s">
        <v>652</v>
      </c>
      <c r="W488" s="847" t="s">
        <v>652</v>
      </c>
    </row>
    <row r="489" spans="1:23" outlineLevel="1">
      <c r="A489" s="847" t="s">
        <v>292</v>
      </c>
      <c r="B489" s="829" t="s">
        <v>4236</v>
      </c>
      <c r="C489" s="839">
        <v>43377</v>
      </c>
      <c r="D489" s="829" t="s">
        <v>4450</v>
      </c>
      <c r="E489" s="830" t="s">
        <v>4451</v>
      </c>
      <c r="F489" s="831">
        <v>73653</v>
      </c>
      <c r="G489" s="832">
        <v>130.47999999999999</v>
      </c>
      <c r="H489" s="829">
        <v>170</v>
      </c>
      <c r="I489" s="829" t="s">
        <v>322</v>
      </c>
      <c r="J489" s="1300">
        <v>170</v>
      </c>
      <c r="K489" s="840" t="s">
        <v>865</v>
      </c>
      <c r="L489" s="841" t="s">
        <v>661</v>
      </c>
      <c r="M489" s="841" t="s">
        <v>352</v>
      </c>
      <c r="N489" s="841" t="s">
        <v>1390</v>
      </c>
      <c r="O489" s="841"/>
      <c r="P489" s="841" t="s">
        <v>5</v>
      </c>
      <c r="Q489" s="841" t="s">
        <v>323</v>
      </c>
      <c r="R489" s="840" t="s">
        <v>652</v>
      </c>
      <c r="S489" s="829"/>
      <c r="T489" s="829" t="s">
        <v>5</v>
      </c>
      <c r="U489" s="829" t="s">
        <v>323</v>
      </c>
      <c r="V489" s="847" t="s">
        <v>652</v>
      </c>
      <c r="W489" s="847" t="s">
        <v>652</v>
      </c>
    </row>
    <row r="490" spans="1:23" outlineLevel="1">
      <c r="A490" s="847" t="s">
        <v>292</v>
      </c>
      <c r="B490" s="829" t="s">
        <v>4236</v>
      </c>
      <c r="C490" s="839">
        <v>43397</v>
      </c>
      <c r="D490" s="829" t="s">
        <v>4453</v>
      </c>
      <c r="E490" s="830" t="s">
        <v>4454</v>
      </c>
      <c r="F490" s="831">
        <v>73527</v>
      </c>
      <c r="G490" s="832">
        <v>780.05</v>
      </c>
      <c r="H490" s="829">
        <v>780.05</v>
      </c>
      <c r="I490" s="829" t="s">
        <v>60</v>
      </c>
      <c r="J490" s="1300">
        <v>1016.34</v>
      </c>
      <c r="K490" s="840" t="s">
        <v>2661</v>
      </c>
      <c r="L490" s="841" t="s">
        <v>645</v>
      </c>
      <c r="M490" s="841" t="s">
        <v>352</v>
      </c>
      <c r="N490" s="841" t="s">
        <v>1390</v>
      </c>
      <c r="O490" s="841"/>
      <c r="P490" s="841" t="s">
        <v>5</v>
      </c>
      <c r="Q490" s="841" t="s">
        <v>323</v>
      </c>
      <c r="R490" s="840" t="s">
        <v>652</v>
      </c>
      <c r="S490" s="829"/>
      <c r="T490" s="829" t="s">
        <v>5</v>
      </c>
      <c r="U490" s="829" t="s">
        <v>323</v>
      </c>
      <c r="V490" s="847" t="s">
        <v>652</v>
      </c>
      <c r="W490" s="847" t="s">
        <v>652</v>
      </c>
    </row>
    <row r="491" spans="1:23" outlineLevel="1">
      <c r="A491" s="847" t="s">
        <v>292</v>
      </c>
      <c r="B491" s="829" t="s">
        <v>4237</v>
      </c>
      <c r="C491" s="839">
        <v>43431</v>
      </c>
      <c r="D491" s="829" t="s">
        <v>4455</v>
      </c>
      <c r="E491" s="830" t="s">
        <v>4456</v>
      </c>
      <c r="F491" s="831">
        <v>74080</v>
      </c>
      <c r="G491" s="832">
        <v>896.61</v>
      </c>
      <c r="H491" s="829">
        <v>1147.03</v>
      </c>
      <c r="I491" s="829" t="s">
        <v>322</v>
      </c>
      <c r="J491" s="1300">
        <v>1147.03</v>
      </c>
      <c r="K491" s="840" t="s">
        <v>865</v>
      </c>
      <c r="L491" s="841" t="s">
        <v>661</v>
      </c>
      <c r="M491" s="841" t="s">
        <v>352</v>
      </c>
      <c r="N491" s="841" t="s">
        <v>1390</v>
      </c>
      <c r="O491" s="841"/>
      <c r="P491" s="841" t="s">
        <v>5</v>
      </c>
      <c r="Q491" s="841" t="s">
        <v>323</v>
      </c>
      <c r="R491" s="840" t="s">
        <v>652</v>
      </c>
      <c r="S491" s="829"/>
      <c r="T491" s="829" t="s">
        <v>5</v>
      </c>
      <c r="U491" s="829" t="s">
        <v>323</v>
      </c>
      <c r="V491" s="847" t="s">
        <v>652</v>
      </c>
      <c r="W491" s="847" t="s">
        <v>652</v>
      </c>
    </row>
    <row r="492" spans="1:23" outlineLevel="1">
      <c r="A492" s="847" t="s">
        <v>292</v>
      </c>
      <c r="B492" s="829" t="s">
        <v>4237</v>
      </c>
      <c r="C492" s="839">
        <v>43432</v>
      </c>
      <c r="D492" s="829" t="s">
        <v>4457</v>
      </c>
      <c r="E492" s="830" t="s">
        <v>4458</v>
      </c>
      <c r="F492" s="831">
        <v>74080</v>
      </c>
      <c r="G492" s="832">
        <v>132.88999999999999</v>
      </c>
      <c r="H492" s="829">
        <v>170</v>
      </c>
      <c r="I492" s="829" t="s">
        <v>322</v>
      </c>
      <c r="J492" s="1300">
        <v>170.01</v>
      </c>
      <c r="K492" s="840" t="s">
        <v>865</v>
      </c>
      <c r="L492" s="841" t="s">
        <v>661</v>
      </c>
      <c r="M492" s="841" t="s">
        <v>352</v>
      </c>
      <c r="N492" s="841" t="s">
        <v>1390</v>
      </c>
      <c r="O492" s="841"/>
      <c r="P492" s="841" t="s">
        <v>5</v>
      </c>
      <c r="Q492" s="841" t="s">
        <v>323</v>
      </c>
      <c r="R492" s="840" t="s">
        <v>652</v>
      </c>
      <c r="S492" s="829"/>
      <c r="T492" s="829" t="s">
        <v>5</v>
      </c>
      <c r="U492" s="829" t="s">
        <v>323</v>
      </c>
      <c r="V492" s="847" t="s">
        <v>652</v>
      </c>
      <c r="W492" s="847" t="s">
        <v>652</v>
      </c>
    </row>
    <row r="493" spans="1:23" hidden="1">
      <c r="A493" s="842" t="s">
        <v>647</v>
      </c>
      <c r="B493" s="842"/>
      <c r="C493" s="842"/>
      <c r="D493" s="842"/>
      <c r="E493" s="843"/>
      <c r="F493" s="844"/>
      <c r="G493" s="845">
        <f>SUM(G487:G492)</f>
        <v>2020.1799999999998</v>
      </c>
      <c r="H493" s="846">
        <f>SUM(H487:H492)</f>
        <v>2371.5100000000002</v>
      </c>
      <c r="I493" s="842"/>
      <c r="J493" s="846">
        <f>SUM(J487:J492)</f>
        <v>2607.8000000000002</v>
      </c>
      <c r="K493" s="842"/>
      <c r="L493" s="842"/>
      <c r="M493" s="842"/>
      <c r="N493" s="842"/>
      <c r="O493" s="842"/>
      <c r="P493" s="842"/>
      <c r="Q493" s="842"/>
      <c r="R493" s="842"/>
      <c r="S493" s="829"/>
      <c r="T493" s="829"/>
      <c r="U493" s="829"/>
      <c r="V493" s="829"/>
      <c r="W493" s="829"/>
    </row>
    <row r="494" spans="1:23" outlineLevel="1">
      <c r="A494" s="847" t="s">
        <v>293</v>
      </c>
      <c r="B494" s="829" t="s">
        <v>4236</v>
      </c>
      <c r="C494" s="839">
        <v>43378</v>
      </c>
      <c r="D494" s="829" t="s">
        <v>4373</v>
      </c>
      <c r="E494" s="830" t="s">
        <v>4459</v>
      </c>
      <c r="F494" s="831">
        <v>73685</v>
      </c>
      <c r="G494" s="832">
        <v>53.73</v>
      </c>
      <c r="H494" s="829">
        <v>70</v>
      </c>
      <c r="I494" s="829" t="s">
        <v>322</v>
      </c>
      <c r="J494" s="1300">
        <v>70.010000000000005</v>
      </c>
      <c r="K494" s="840" t="s">
        <v>670</v>
      </c>
      <c r="L494" s="841" t="s">
        <v>665</v>
      </c>
      <c r="M494" s="841" t="s">
        <v>352</v>
      </c>
      <c r="N494" s="841" t="s">
        <v>4194</v>
      </c>
      <c r="O494" s="841"/>
      <c r="P494" s="841" t="s">
        <v>5</v>
      </c>
      <c r="Q494" s="841" t="s">
        <v>323</v>
      </c>
      <c r="R494" s="840" t="s">
        <v>652</v>
      </c>
      <c r="S494" s="829"/>
      <c r="T494" s="829" t="s">
        <v>5</v>
      </c>
      <c r="U494" s="829" t="s">
        <v>323</v>
      </c>
      <c r="V494" s="847" t="s">
        <v>652</v>
      </c>
      <c r="W494" s="847" t="s">
        <v>652</v>
      </c>
    </row>
    <row r="495" spans="1:23" hidden="1">
      <c r="A495" s="842" t="s">
        <v>647</v>
      </c>
      <c r="B495" s="842"/>
      <c r="C495" s="842"/>
      <c r="D495" s="842"/>
      <c r="E495" s="843"/>
      <c r="F495" s="844"/>
      <c r="G495" s="845">
        <f>SUM(G494:G494)</f>
        <v>53.73</v>
      </c>
      <c r="H495" s="846">
        <f>SUM(H494:H494)</f>
        <v>70</v>
      </c>
      <c r="I495" s="842"/>
      <c r="J495" s="846">
        <f>SUM(J494:J494)</f>
        <v>70.010000000000005</v>
      </c>
      <c r="K495" s="842"/>
      <c r="L495" s="842"/>
      <c r="M495" s="842"/>
      <c r="N495" s="842"/>
      <c r="O495" s="842"/>
      <c r="P495" s="842"/>
      <c r="Q495" s="842"/>
      <c r="R495" s="842"/>
      <c r="S495" s="829"/>
      <c r="T495" s="829"/>
      <c r="U495" s="829"/>
      <c r="V495" s="829"/>
      <c r="W495" s="829"/>
    </row>
    <row r="496" spans="1:23" outlineLevel="1">
      <c r="A496" s="847" t="s">
        <v>294</v>
      </c>
      <c r="B496" s="829" t="s">
        <v>4236</v>
      </c>
      <c r="C496" s="839">
        <v>43377</v>
      </c>
      <c r="D496" s="829" t="s">
        <v>4349</v>
      </c>
      <c r="E496" s="830" t="s">
        <v>4460</v>
      </c>
      <c r="F496" s="831">
        <v>73653</v>
      </c>
      <c r="G496" s="832">
        <v>2.0299999999999998</v>
      </c>
      <c r="H496" s="829">
        <v>2.65</v>
      </c>
      <c r="I496" s="829" t="s">
        <v>322</v>
      </c>
      <c r="J496" s="1300">
        <v>2.64</v>
      </c>
      <c r="K496" s="840" t="s">
        <v>756</v>
      </c>
      <c r="L496" s="841" t="s">
        <v>661</v>
      </c>
      <c r="M496" s="841" t="s">
        <v>352</v>
      </c>
      <c r="N496" s="841"/>
      <c r="O496" s="841"/>
      <c r="P496" s="841" t="s">
        <v>5</v>
      </c>
      <c r="Q496" s="841" t="s">
        <v>323</v>
      </c>
      <c r="R496" s="840" t="s">
        <v>652</v>
      </c>
      <c r="S496" s="829"/>
      <c r="T496" s="829" t="s">
        <v>5</v>
      </c>
      <c r="U496" s="829" t="s">
        <v>323</v>
      </c>
      <c r="V496" s="847" t="s">
        <v>652</v>
      </c>
      <c r="W496" s="847" t="s">
        <v>652</v>
      </c>
    </row>
    <row r="497" spans="1:23" outlineLevel="1">
      <c r="A497" s="847" t="s">
        <v>294</v>
      </c>
      <c r="B497" s="829" t="s">
        <v>4236</v>
      </c>
      <c r="C497" s="839">
        <v>43377</v>
      </c>
      <c r="D497" s="829" t="s">
        <v>4349</v>
      </c>
      <c r="E497" s="830" t="s">
        <v>4461</v>
      </c>
      <c r="F497" s="831">
        <v>73653</v>
      </c>
      <c r="G497" s="832">
        <v>2.0299999999999998</v>
      </c>
      <c r="H497" s="829">
        <v>2.65</v>
      </c>
      <c r="I497" s="829" t="s">
        <v>322</v>
      </c>
      <c r="J497" s="1300">
        <v>2.64</v>
      </c>
      <c r="K497" s="840" t="s">
        <v>756</v>
      </c>
      <c r="L497" s="841" t="s">
        <v>661</v>
      </c>
      <c r="M497" s="841" t="s">
        <v>352</v>
      </c>
      <c r="N497" s="841"/>
      <c r="O497" s="841"/>
      <c r="P497" s="841" t="s">
        <v>5</v>
      </c>
      <c r="Q497" s="841" t="s">
        <v>323</v>
      </c>
      <c r="R497" s="840" t="s">
        <v>652</v>
      </c>
      <c r="S497" s="829"/>
      <c r="T497" s="829" t="s">
        <v>5</v>
      </c>
      <c r="U497" s="829" t="s">
        <v>323</v>
      </c>
      <c r="V497" s="847" t="s">
        <v>652</v>
      </c>
      <c r="W497" s="847" t="s">
        <v>652</v>
      </c>
    </row>
    <row r="498" spans="1:23" outlineLevel="1">
      <c r="A498" s="847" t="s">
        <v>294</v>
      </c>
      <c r="B498" s="829" t="s">
        <v>4236</v>
      </c>
      <c r="C498" s="839">
        <v>43377</v>
      </c>
      <c r="D498" s="829" t="s">
        <v>4349</v>
      </c>
      <c r="E498" s="830" t="s">
        <v>4462</v>
      </c>
      <c r="F498" s="831">
        <v>73653</v>
      </c>
      <c r="G498" s="832">
        <v>2.0299999999999998</v>
      </c>
      <c r="H498" s="829">
        <v>2.65</v>
      </c>
      <c r="I498" s="829" t="s">
        <v>322</v>
      </c>
      <c r="J498" s="1300">
        <v>2.64</v>
      </c>
      <c r="K498" s="840" t="s">
        <v>756</v>
      </c>
      <c r="L498" s="841" t="s">
        <v>661</v>
      </c>
      <c r="M498" s="841" t="s">
        <v>352</v>
      </c>
      <c r="N498" s="841"/>
      <c r="O498" s="841"/>
      <c r="P498" s="841" t="s">
        <v>5</v>
      </c>
      <c r="Q498" s="841" t="s">
        <v>323</v>
      </c>
      <c r="R498" s="840" t="s">
        <v>652</v>
      </c>
      <c r="S498" s="829"/>
      <c r="T498" s="829" t="s">
        <v>5</v>
      </c>
      <c r="U498" s="829" t="s">
        <v>323</v>
      </c>
      <c r="V498" s="847" t="s">
        <v>652</v>
      </c>
      <c r="W498" s="847" t="s">
        <v>652</v>
      </c>
    </row>
    <row r="499" spans="1:23" outlineLevel="1">
      <c r="A499" s="847" t="s">
        <v>294</v>
      </c>
      <c r="B499" s="829" t="s">
        <v>4236</v>
      </c>
      <c r="C499" s="839">
        <v>43375</v>
      </c>
      <c r="D499" s="829" t="s">
        <v>4265</v>
      </c>
      <c r="E499" s="830" t="s">
        <v>4463</v>
      </c>
      <c r="F499" s="831">
        <v>73653</v>
      </c>
      <c r="G499" s="832">
        <v>11.49</v>
      </c>
      <c r="H499" s="829">
        <v>14.97</v>
      </c>
      <c r="I499" s="829" t="s">
        <v>322</v>
      </c>
      <c r="J499" s="1300">
        <v>14.97</v>
      </c>
      <c r="K499" s="840" t="s">
        <v>756</v>
      </c>
      <c r="L499" s="841" t="s">
        <v>661</v>
      </c>
      <c r="M499" s="841" t="s">
        <v>352</v>
      </c>
      <c r="N499" s="841"/>
      <c r="O499" s="841"/>
      <c r="P499" s="841" t="s">
        <v>5</v>
      </c>
      <c r="Q499" s="841" t="s">
        <v>323</v>
      </c>
      <c r="R499" s="840" t="s">
        <v>652</v>
      </c>
      <c r="S499" s="829"/>
      <c r="T499" s="829" t="s">
        <v>5</v>
      </c>
      <c r="U499" s="829" t="s">
        <v>323</v>
      </c>
      <c r="V499" s="847" t="s">
        <v>652</v>
      </c>
      <c r="W499" s="847" t="s">
        <v>652</v>
      </c>
    </row>
    <row r="500" spans="1:23" outlineLevel="1">
      <c r="A500" s="847" t="s">
        <v>294</v>
      </c>
      <c r="B500" s="829" t="s">
        <v>4236</v>
      </c>
      <c r="C500" s="839">
        <v>43374</v>
      </c>
      <c r="D500" s="829" t="s">
        <v>4265</v>
      </c>
      <c r="E500" s="830" t="s">
        <v>4463</v>
      </c>
      <c r="F500" s="831">
        <v>73653</v>
      </c>
      <c r="G500" s="832">
        <v>11.49</v>
      </c>
      <c r="H500" s="829">
        <v>14.97</v>
      </c>
      <c r="I500" s="829" t="s">
        <v>322</v>
      </c>
      <c r="J500" s="1300">
        <v>14.97</v>
      </c>
      <c r="K500" s="840" t="s">
        <v>756</v>
      </c>
      <c r="L500" s="841" t="s">
        <v>661</v>
      </c>
      <c r="M500" s="841" t="s">
        <v>352</v>
      </c>
      <c r="N500" s="841"/>
      <c r="O500" s="841"/>
      <c r="P500" s="841" t="s">
        <v>5</v>
      </c>
      <c r="Q500" s="841" t="s">
        <v>323</v>
      </c>
      <c r="R500" s="840" t="s">
        <v>652</v>
      </c>
      <c r="S500" s="829"/>
      <c r="T500" s="829" t="s">
        <v>5</v>
      </c>
      <c r="U500" s="829" t="s">
        <v>323</v>
      </c>
      <c r="V500" s="847" t="s">
        <v>652</v>
      </c>
      <c r="W500" s="847" t="s">
        <v>652</v>
      </c>
    </row>
    <row r="501" spans="1:23" outlineLevel="1">
      <c r="A501" s="847" t="s">
        <v>294</v>
      </c>
      <c r="B501" s="829" t="s">
        <v>4236</v>
      </c>
      <c r="C501" s="839">
        <v>43374</v>
      </c>
      <c r="D501" s="829" t="s">
        <v>4265</v>
      </c>
      <c r="E501" s="830" t="s">
        <v>4463</v>
      </c>
      <c r="F501" s="831">
        <v>73653</v>
      </c>
      <c r="G501" s="832">
        <v>11.49</v>
      </c>
      <c r="H501" s="829">
        <v>14.97</v>
      </c>
      <c r="I501" s="829" t="s">
        <v>322</v>
      </c>
      <c r="J501" s="1300">
        <v>14.97</v>
      </c>
      <c r="K501" s="840" t="s">
        <v>756</v>
      </c>
      <c r="L501" s="841" t="s">
        <v>661</v>
      </c>
      <c r="M501" s="841" t="s">
        <v>352</v>
      </c>
      <c r="N501" s="841"/>
      <c r="O501" s="841"/>
      <c r="P501" s="841" t="s">
        <v>5</v>
      </c>
      <c r="Q501" s="841" t="s">
        <v>323</v>
      </c>
      <c r="R501" s="840" t="s">
        <v>652</v>
      </c>
      <c r="S501" s="829"/>
      <c r="T501" s="829" t="s">
        <v>5</v>
      </c>
      <c r="U501" s="829" t="s">
        <v>323</v>
      </c>
      <c r="V501" s="847" t="s">
        <v>652</v>
      </c>
      <c r="W501" s="847" t="s">
        <v>652</v>
      </c>
    </row>
    <row r="502" spans="1:23" outlineLevel="1">
      <c r="A502" s="847" t="s">
        <v>294</v>
      </c>
      <c r="B502" s="829" t="s">
        <v>4236</v>
      </c>
      <c r="C502" s="839">
        <v>43391</v>
      </c>
      <c r="D502" s="829" t="s">
        <v>4352</v>
      </c>
      <c r="E502" s="830" t="s">
        <v>4464</v>
      </c>
      <c r="F502" s="831">
        <v>73653</v>
      </c>
      <c r="G502" s="832">
        <v>47.41</v>
      </c>
      <c r="H502" s="829">
        <v>61.77</v>
      </c>
      <c r="I502" s="829" t="s">
        <v>322</v>
      </c>
      <c r="J502" s="1300">
        <v>61.77</v>
      </c>
      <c r="K502" s="840" t="s">
        <v>880</v>
      </c>
      <c r="L502" s="841" t="s">
        <v>661</v>
      </c>
      <c r="M502" s="841" t="s">
        <v>352</v>
      </c>
      <c r="N502" s="841"/>
      <c r="O502" s="841"/>
      <c r="P502" s="841" t="s">
        <v>5</v>
      </c>
      <c r="Q502" s="841" t="s">
        <v>323</v>
      </c>
      <c r="R502" s="840" t="s">
        <v>652</v>
      </c>
      <c r="S502" s="829"/>
      <c r="T502" s="829" t="s">
        <v>5</v>
      </c>
      <c r="U502" s="829" t="s">
        <v>323</v>
      </c>
      <c r="V502" s="847" t="s">
        <v>652</v>
      </c>
      <c r="W502" s="847" t="s">
        <v>652</v>
      </c>
    </row>
    <row r="503" spans="1:23" outlineLevel="1">
      <c r="A503" s="847" t="s">
        <v>294</v>
      </c>
      <c r="B503" s="829" t="s">
        <v>4236</v>
      </c>
      <c r="C503" s="839">
        <v>43391</v>
      </c>
      <c r="D503" s="829" t="s">
        <v>4352</v>
      </c>
      <c r="E503" s="830" t="s">
        <v>3882</v>
      </c>
      <c r="F503" s="831">
        <v>73653</v>
      </c>
      <c r="G503" s="832">
        <v>17.809999999999999</v>
      </c>
      <c r="H503" s="829">
        <v>23.2</v>
      </c>
      <c r="I503" s="829" t="s">
        <v>322</v>
      </c>
      <c r="J503" s="1300">
        <v>23.2</v>
      </c>
      <c r="K503" s="840" t="s">
        <v>880</v>
      </c>
      <c r="L503" s="841" t="s">
        <v>661</v>
      </c>
      <c r="M503" s="841" t="s">
        <v>352</v>
      </c>
      <c r="N503" s="841"/>
      <c r="O503" s="841"/>
      <c r="P503" s="841" t="s">
        <v>5</v>
      </c>
      <c r="Q503" s="841" t="s">
        <v>323</v>
      </c>
      <c r="R503" s="840" t="s">
        <v>652</v>
      </c>
      <c r="S503" s="829"/>
      <c r="T503" s="829" t="s">
        <v>5</v>
      </c>
      <c r="U503" s="829" t="s">
        <v>323</v>
      </c>
      <c r="V503" s="847" t="s">
        <v>652</v>
      </c>
      <c r="W503" s="847" t="s">
        <v>652</v>
      </c>
    </row>
    <row r="504" spans="1:23" outlineLevel="1">
      <c r="A504" s="847" t="s">
        <v>294</v>
      </c>
      <c r="B504" s="829" t="s">
        <v>4236</v>
      </c>
      <c r="C504" s="839">
        <v>43397</v>
      </c>
      <c r="D504" s="829" t="s">
        <v>4352</v>
      </c>
      <c r="E504" s="830" t="s">
        <v>4465</v>
      </c>
      <c r="F504" s="831">
        <v>73653</v>
      </c>
      <c r="G504" s="832">
        <v>32.049999999999997</v>
      </c>
      <c r="H504" s="829">
        <v>41.76</v>
      </c>
      <c r="I504" s="829" t="s">
        <v>322</v>
      </c>
      <c r="J504" s="1300">
        <v>41.76</v>
      </c>
      <c r="K504" s="840" t="s">
        <v>880</v>
      </c>
      <c r="L504" s="841" t="s">
        <v>661</v>
      </c>
      <c r="M504" s="841" t="s">
        <v>352</v>
      </c>
      <c r="N504" s="841"/>
      <c r="O504" s="841"/>
      <c r="P504" s="841" t="s">
        <v>5</v>
      </c>
      <c r="Q504" s="841" t="s">
        <v>323</v>
      </c>
      <c r="R504" s="840" t="s">
        <v>652</v>
      </c>
      <c r="S504" s="829"/>
      <c r="T504" s="829" t="s">
        <v>5</v>
      </c>
      <c r="U504" s="829" t="s">
        <v>323</v>
      </c>
      <c r="V504" s="847" t="s">
        <v>652</v>
      </c>
      <c r="W504" s="847" t="s">
        <v>652</v>
      </c>
    </row>
    <row r="505" spans="1:23" outlineLevel="1">
      <c r="A505" s="847" t="s">
        <v>294</v>
      </c>
      <c r="B505" s="829" t="s">
        <v>4236</v>
      </c>
      <c r="C505" s="839">
        <v>43376</v>
      </c>
      <c r="D505" s="829" t="s">
        <v>4265</v>
      </c>
      <c r="E505" s="830" t="s">
        <v>2674</v>
      </c>
      <c r="F505" s="831">
        <v>73653</v>
      </c>
      <c r="G505" s="832">
        <v>19.59</v>
      </c>
      <c r="H505" s="829">
        <v>25.52</v>
      </c>
      <c r="I505" s="829" t="s">
        <v>322</v>
      </c>
      <c r="J505" s="1300">
        <v>25.52</v>
      </c>
      <c r="K505" s="840" t="s">
        <v>891</v>
      </c>
      <c r="L505" s="841" t="s">
        <v>661</v>
      </c>
      <c r="M505" s="841" t="s">
        <v>352</v>
      </c>
      <c r="N505" s="841"/>
      <c r="O505" s="841"/>
      <c r="P505" s="841" t="s">
        <v>5</v>
      </c>
      <c r="Q505" s="841" t="s">
        <v>323</v>
      </c>
      <c r="R505" s="840" t="s">
        <v>652</v>
      </c>
      <c r="S505" s="829"/>
      <c r="T505" s="829" t="s">
        <v>5</v>
      </c>
      <c r="U505" s="829" t="s">
        <v>323</v>
      </c>
      <c r="V505" s="847" t="s">
        <v>652</v>
      </c>
      <c r="W505" s="847" t="s">
        <v>652</v>
      </c>
    </row>
    <row r="506" spans="1:23" outlineLevel="1">
      <c r="A506" s="847" t="s">
        <v>294</v>
      </c>
      <c r="B506" s="829" t="s">
        <v>4236</v>
      </c>
      <c r="C506" s="839">
        <v>43402</v>
      </c>
      <c r="D506" s="829" t="s">
        <v>4333</v>
      </c>
      <c r="E506" s="830" t="s">
        <v>4466</v>
      </c>
      <c r="F506" s="831">
        <v>73653</v>
      </c>
      <c r="G506" s="832">
        <v>17.04</v>
      </c>
      <c r="H506" s="829">
        <v>22.2</v>
      </c>
      <c r="I506" s="829" t="s">
        <v>322</v>
      </c>
      <c r="J506" s="1300">
        <v>22.2</v>
      </c>
      <c r="K506" s="840" t="s">
        <v>891</v>
      </c>
      <c r="L506" s="841" t="s">
        <v>661</v>
      </c>
      <c r="M506" s="841" t="s">
        <v>352</v>
      </c>
      <c r="N506" s="841"/>
      <c r="O506" s="841"/>
      <c r="P506" s="841" t="s">
        <v>5</v>
      </c>
      <c r="Q506" s="841" t="s">
        <v>323</v>
      </c>
      <c r="R506" s="840" t="s">
        <v>652</v>
      </c>
      <c r="S506" s="829"/>
      <c r="T506" s="829" t="s">
        <v>5</v>
      </c>
      <c r="U506" s="829" t="s">
        <v>323</v>
      </c>
      <c r="V506" s="847" t="s">
        <v>652</v>
      </c>
      <c r="W506" s="847" t="s">
        <v>652</v>
      </c>
    </row>
    <row r="507" spans="1:23" outlineLevel="1">
      <c r="A507" s="847" t="s">
        <v>294</v>
      </c>
      <c r="B507" s="829" t="s">
        <v>4236</v>
      </c>
      <c r="C507" s="839">
        <v>43374</v>
      </c>
      <c r="D507" s="829" t="s">
        <v>4265</v>
      </c>
      <c r="E507" s="830" t="s">
        <v>4467</v>
      </c>
      <c r="F507" s="831">
        <v>73653</v>
      </c>
      <c r="G507" s="832">
        <v>13.35</v>
      </c>
      <c r="H507" s="829">
        <v>17.399999999999999</v>
      </c>
      <c r="I507" s="829" t="s">
        <v>322</v>
      </c>
      <c r="J507" s="1300">
        <v>17.39</v>
      </c>
      <c r="K507" s="840" t="s">
        <v>1215</v>
      </c>
      <c r="L507" s="841" t="s">
        <v>661</v>
      </c>
      <c r="M507" s="841" t="s">
        <v>352</v>
      </c>
      <c r="N507" s="841"/>
      <c r="O507" s="841"/>
      <c r="P507" s="841" t="s">
        <v>5</v>
      </c>
      <c r="Q507" s="841" t="s">
        <v>323</v>
      </c>
      <c r="R507" s="840" t="s">
        <v>652</v>
      </c>
      <c r="S507" s="829"/>
      <c r="T507" s="829" t="s">
        <v>5</v>
      </c>
      <c r="U507" s="829" t="s">
        <v>323</v>
      </c>
      <c r="V507" s="847" t="s">
        <v>652</v>
      </c>
      <c r="W507" s="847" t="s">
        <v>652</v>
      </c>
    </row>
    <row r="508" spans="1:23" outlineLevel="1">
      <c r="A508" s="847" t="s">
        <v>294</v>
      </c>
      <c r="B508" s="829" t="s">
        <v>4236</v>
      </c>
      <c r="C508" s="839">
        <v>43388</v>
      </c>
      <c r="D508" s="829" t="s">
        <v>4265</v>
      </c>
      <c r="E508" s="830" t="s">
        <v>4468</v>
      </c>
      <c r="F508" s="831">
        <v>73653</v>
      </c>
      <c r="G508" s="832">
        <v>4.45</v>
      </c>
      <c r="H508" s="829">
        <v>5.8</v>
      </c>
      <c r="I508" s="829" t="s">
        <v>322</v>
      </c>
      <c r="J508" s="1300">
        <v>5.8</v>
      </c>
      <c r="K508" s="840" t="s">
        <v>1215</v>
      </c>
      <c r="L508" s="841" t="s">
        <v>661</v>
      </c>
      <c r="M508" s="841" t="s">
        <v>352</v>
      </c>
      <c r="N508" s="841"/>
      <c r="O508" s="841"/>
      <c r="P508" s="841" t="s">
        <v>5</v>
      </c>
      <c r="Q508" s="841" t="s">
        <v>323</v>
      </c>
      <c r="R508" s="840" t="s">
        <v>652</v>
      </c>
      <c r="S508" s="829"/>
      <c r="T508" s="829" t="s">
        <v>5</v>
      </c>
      <c r="U508" s="829" t="s">
        <v>323</v>
      </c>
      <c r="V508" s="847" t="s">
        <v>652</v>
      </c>
      <c r="W508" s="847" t="s">
        <v>652</v>
      </c>
    </row>
    <row r="509" spans="1:23" outlineLevel="1">
      <c r="A509" s="847" t="s">
        <v>294</v>
      </c>
      <c r="B509" s="829" t="s">
        <v>4237</v>
      </c>
      <c r="C509" s="839">
        <v>43418</v>
      </c>
      <c r="D509" s="829" t="s">
        <v>4246</v>
      </c>
      <c r="E509" s="830" t="s">
        <v>4469</v>
      </c>
      <c r="F509" s="831">
        <v>74080</v>
      </c>
      <c r="G509" s="832">
        <v>4.53</v>
      </c>
      <c r="H509" s="829">
        <v>5.8</v>
      </c>
      <c r="I509" s="829" t="s">
        <v>322</v>
      </c>
      <c r="J509" s="1300">
        <v>5.8</v>
      </c>
      <c r="K509" s="840" t="s">
        <v>880</v>
      </c>
      <c r="L509" s="841" t="s">
        <v>661</v>
      </c>
      <c r="M509" s="841" t="s">
        <v>352</v>
      </c>
      <c r="N509" s="841"/>
      <c r="O509" s="841"/>
      <c r="P509" s="841" t="s">
        <v>5</v>
      </c>
      <c r="Q509" s="841" t="s">
        <v>323</v>
      </c>
      <c r="R509" s="840" t="s">
        <v>652</v>
      </c>
      <c r="S509" s="829"/>
      <c r="T509" s="829" t="s">
        <v>5</v>
      </c>
      <c r="U509" s="829" t="s">
        <v>323</v>
      </c>
      <c r="V509" s="847" t="s">
        <v>652</v>
      </c>
      <c r="W509" s="847" t="s">
        <v>652</v>
      </c>
    </row>
    <row r="510" spans="1:23" outlineLevel="1">
      <c r="A510" s="847" t="s">
        <v>294</v>
      </c>
      <c r="B510" s="829" t="s">
        <v>4237</v>
      </c>
      <c r="C510" s="839">
        <v>43425</v>
      </c>
      <c r="D510" s="829" t="s">
        <v>4246</v>
      </c>
      <c r="E510" s="830" t="s">
        <v>4470</v>
      </c>
      <c r="F510" s="831">
        <v>74080</v>
      </c>
      <c r="G510" s="832">
        <v>19.04</v>
      </c>
      <c r="H510" s="829">
        <v>24.36</v>
      </c>
      <c r="I510" s="829" t="s">
        <v>322</v>
      </c>
      <c r="J510" s="1300">
        <v>24.36</v>
      </c>
      <c r="K510" s="840" t="s">
        <v>880</v>
      </c>
      <c r="L510" s="841" t="s">
        <v>661</v>
      </c>
      <c r="M510" s="841" t="s">
        <v>352</v>
      </c>
      <c r="N510" s="841"/>
      <c r="O510" s="841"/>
      <c r="P510" s="841" t="s">
        <v>5</v>
      </c>
      <c r="Q510" s="841" t="s">
        <v>323</v>
      </c>
      <c r="R510" s="840" t="s">
        <v>652</v>
      </c>
      <c r="S510" s="829"/>
      <c r="T510" s="829" t="s">
        <v>5</v>
      </c>
      <c r="U510" s="829" t="s">
        <v>323</v>
      </c>
      <c r="V510" s="847" t="s">
        <v>652</v>
      </c>
      <c r="W510" s="847" t="s">
        <v>652</v>
      </c>
    </row>
    <row r="511" spans="1:23" outlineLevel="1">
      <c r="A511" s="847" t="s">
        <v>294</v>
      </c>
      <c r="B511" s="829" t="s">
        <v>4237</v>
      </c>
      <c r="C511" s="839">
        <v>43432</v>
      </c>
      <c r="D511" s="829" t="s">
        <v>4471</v>
      </c>
      <c r="E511" s="830" t="s">
        <v>4472</v>
      </c>
      <c r="F511" s="831">
        <v>74080</v>
      </c>
      <c r="G511" s="832">
        <v>159.59</v>
      </c>
      <c r="H511" s="829">
        <v>204.16</v>
      </c>
      <c r="I511" s="829" t="s">
        <v>322</v>
      </c>
      <c r="J511" s="1300">
        <v>204.16</v>
      </c>
      <c r="K511" s="840" t="s">
        <v>880</v>
      </c>
      <c r="L511" s="841" t="s">
        <v>661</v>
      </c>
      <c r="M511" s="841" t="s">
        <v>352</v>
      </c>
      <c r="N511" s="841"/>
      <c r="O511" s="841"/>
      <c r="P511" s="841" t="s">
        <v>5</v>
      </c>
      <c r="Q511" s="841" t="s">
        <v>323</v>
      </c>
      <c r="R511" s="840" t="s">
        <v>652</v>
      </c>
      <c r="S511" s="829"/>
      <c r="T511" s="829" t="s">
        <v>5</v>
      </c>
      <c r="U511" s="829" t="s">
        <v>323</v>
      </c>
      <c r="V511" s="847" t="s">
        <v>652</v>
      </c>
      <c r="W511" s="847" t="s">
        <v>652</v>
      </c>
    </row>
    <row r="512" spans="1:23" outlineLevel="1">
      <c r="A512" s="847" t="s">
        <v>294</v>
      </c>
      <c r="B512" s="829" t="s">
        <v>4237</v>
      </c>
      <c r="C512" s="839">
        <v>43410</v>
      </c>
      <c r="D512" s="829" t="s">
        <v>4337</v>
      </c>
      <c r="E512" s="830" t="s">
        <v>4473</v>
      </c>
      <c r="F512" s="831">
        <v>74080</v>
      </c>
      <c r="G512" s="832">
        <v>4.99</v>
      </c>
      <c r="H512" s="829">
        <v>6.38</v>
      </c>
      <c r="I512" s="829" t="s">
        <v>322</v>
      </c>
      <c r="J512" s="1300">
        <v>6.38</v>
      </c>
      <c r="K512" s="840" t="s">
        <v>886</v>
      </c>
      <c r="L512" s="841" t="s">
        <v>661</v>
      </c>
      <c r="M512" s="841" t="s">
        <v>352</v>
      </c>
      <c r="N512" s="841"/>
      <c r="O512" s="841"/>
      <c r="P512" s="841" t="s">
        <v>5</v>
      </c>
      <c r="Q512" s="841" t="s">
        <v>323</v>
      </c>
      <c r="R512" s="840" t="s">
        <v>652</v>
      </c>
      <c r="S512" s="829"/>
      <c r="T512" s="829" t="s">
        <v>5</v>
      </c>
      <c r="U512" s="829" t="s">
        <v>323</v>
      </c>
      <c r="V512" s="847" t="s">
        <v>652</v>
      </c>
      <c r="W512" s="847" t="s">
        <v>652</v>
      </c>
    </row>
    <row r="513" spans="1:23" outlineLevel="1">
      <c r="A513" s="847" t="s">
        <v>294</v>
      </c>
      <c r="B513" s="829" t="s">
        <v>4237</v>
      </c>
      <c r="C513" s="839">
        <v>43423</v>
      </c>
      <c r="D513" s="829" t="s">
        <v>4246</v>
      </c>
      <c r="E513" s="830" t="s">
        <v>4474</v>
      </c>
      <c r="F513" s="831">
        <v>74080</v>
      </c>
      <c r="G513" s="832">
        <v>23.69</v>
      </c>
      <c r="H513" s="829">
        <v>30.31</v>
      </c>
      <c r="I513" s="829" t="s">
        <v>322</v>
      </c>
      <c r="J513" s="1300">
        <v>30.31</v>
      </c>
      <c r="K513" s="840" t="s">
        <v>891</v>
      </c>
      <c r="L513" s="841" t="s">
        <v>661</v>
      </c>
      <c r="M513" s="841" t="s">
        <v>352</v>
      </c>
      <c r="N513" s="841"/>
      <c r="O513" s="841"/>
      <c r="P513" s="841" t="s">
        <v>5</v>
      </c>
      <c r="Q513" s="841" t="s">
        <v>323</v>
      </c>
      <c r="R513" s="840" t="s">
        <v>652</v>
      </c>
      <c r="S513" s="829"/>
      <c r="T513" s="829" t="s">
        <v>5</v>
      </c>
      <c r="U513" s="829" t="s">
        <v>323</v>
      </c>
      <c r="V513" s="847" t="s">
        <v>652</v>
      </c>
      <c r="W513" s="847" t="s">
        <v>652</v>
      </c>
    </row>
    <row r="514" spans="1:23" outlineLevel="1">
      <c r="A514" s="847" t="s">
        <v>294</v>
      </c>
      <c r="B514" s="829" t="s">
        <v>4237</v>
      </c>
      <c r="C514" s="839">
        <v>43406</v>
      </c>
      <c r="D514" s="829" t="s">
        <v>4337</v>
      </c>
      <c r="E514" s="830" t="s">
        <v>4475</v>
      </c>
      <c r="F514" s="831">
        <v>74080</v>
      </c>
      <c r="G514" s="832">
        <v>15.87</v>
      </c>
      <c r="H514" s="829">
        <v>20.3</v>
      </c>
      <c r="I514" s="829" t="s">
        <v>322</v>
      </c>
      <c r="J514" s="1300">
        <v>20.3</v>
      </c>
      <c r="K514" s="840" t="s">
        <v>1219</v>
      </c>
      <c r="L514" s="841" t="s">
        <v>661</v>
      </c>
      <c r="M514" s="841" t="s">
        <v>352</v>
      </c>
      <c r="N514" s="841"/>
      <c r="O514" s="841"/>
      <c r="P514" s="841" t="s">
        <v>5</v>
      </c>
      <c r="Q514" s="841" t="s">
        <v>323</v>
      </c>
      <c r="R514" s="840" t="s">
        <v>652</v>
      </c>
      <c r="S514" s="829"/>
      <c r="T514" s="829" t="s">
        <v>5</v>
      </c>
      <c r="U514" s="829" t="s">
        <v>323</v>
      </c>
      <c r="V514" s="847" t="s">
        <v>652</v>
      </c>
      <c r="W514" s="847" t="s">
        <v>652</v>
      </c>
    </row>
    <row r="515" spans="1:23" outlineLevel="1">
      <c r="A515" s="847" t="s">
        <v>294</v>
      </c>
      <c r="B515" s="829" t="s">
        <v>4237</v>
      </c>
      <c r="C515" s="839">
        <v>43434</v>
      </c>
      <c r="D515" s="829" t="s">
        <v>4246</v>
      </c>
      <c r="E515" s="830" t="s">
        <v>4476</v>
      </c>
      <c r="F515" s="831">
        <v>74080</v>
      </c>
      <c r="G515" s="832">
        <v>20.86</v>
      </c>
      <c r="H515" s="829">
        <v>26.68</v>
      </c>
      <c r="I515" s="829" t="s">
        <v>322</v>
      </c>
      <c r="J515" s="1300">
        <v>26.69</v>
      </c>
      <c r="K515" s="840" t="s">
        <v>1215</v>
      </c>
      <c r="L515" s="841" t="s">
        <v>661</v>
      </c>
      <c r="M515" s="841" t="s">
        <v>352</v>
      </c>
      <c r="N515" s="841"/>
      <c r="O515" s="841"/>
      <c r="P515" s="841" t="s">
        <v>5</v>
      </c>
      <c r="Q515" s="841" t="s">
        <v>323</v>
      </c>
      <c r="R515" s="840" t="s">
        <v>652</v>
      </c>
      <c r="S515" s="829"/>
      <c r="T515" s="829" t="s">
        <v>5</v>
      </c>
      <c r="U515" s="829" t="s">
        <v>323</v>
      </c>
      <c r="V515" s="847" t="s">
        <v>652</v>
      </c>
      <c r="W515" s="847" t="s">
        <v>652</v>
      </c>
    </row>
    <row r="516" spans="1:23" outlineLevel="1">
      <c r="A516" s="847" t="s">
        <v>294</v>
      </c>
      <c r="B516" s="829" t="s">
        <v>4237</v>
      </c>
      <c r="C516" s="839">
        <v>43419</v>
      </c>
      <c r="D516" s="829" t="s">
        <v>4246</v>
      </c>
      <c r="E516" s="830" t="s">
        <v>4477</v>
      </c>
      <c r="F516" s="831">
        <v>74080</v>
      </c>
      <c r="G516" s="832">
        <v>22.67</v>
      </c>
      <c r="H516" s="829">
        <v>29</v>
      </c>
      <c r="I516" s="829" t="s">
        <v>322</v>
      </c>
      <c r="J516" s="1300">
        <v>29</v>
      </c>
      <c r="K516" s="840" t="s">
        <v>893</v>
      </c>
      <c r="L516" s="841" t="s">
        <v>661</v>
      </c>
      <c r="M516" s="841" t="s">
        <v>352</v>
      </c>
      <c r="N516" s="841"/>
      <c r="O516" s="841"/>
      <c r="P516" s="841" t="s">
        <v>5</v>
      </c>
      <c r="Q516" s="841" t="s">
        <v>323</v>
      </c>
      <c r="R516" s="840" t="s">
        <v>652</v>
      </c>
      <c r="S516" s="829"/>
      <c r="T516" s="829" t="s">
        <v>5</v>
      </c>
      <c r="U516" s="829" t="s">
        <v>323</v>
      </c>
      <c r="V516" s="847" t="s">
        <v>652</v>
      </c>
      <c r="W516" s="847" t="s">
        <v>652</v>
      </c>
    </row>
    <row r="517" spans="1:23" outlineLevel="1">
      <c r="A517" s="847" t="s">
        <v>294</v>
      </c>
      <c r="B517" s="829" t="s">
        <v>4237</v>
      </c>
      <c r="C517" s="839">
        <v>43420</v>
      </c>
      <c r="D517" s="829" t="s">
        <v>4246</v>
      </c>
      <c r="E517" s="830" t="s">
        <v>4478</v>
      </c>
      <c r="F517" s="831">
        <v>74080</v>
      </c>
      <c r="G517" s="832">
        <v>6.8</v>
      </c>
      <c r="H517" s="829">
        <v>8.6999999999999993</v>
      </c>
      <c r="I517" s="829" t="s">
        <v>322</v>
      </c>
      <c r="J517" s="1300">
        <v>8.6999999999999993</v>
      </c>
      <c r="K517" s="840" t="s">
        <v>893</v>
      </c>
      <c r="L517" s="841" t="s">
        <v>661</v>
      </c>
      <c r="M517" s="841" t="s">
        <v>352</v>
      </c>
      <c r="N517" s="841"/>
      <c r="O517" s="841"/>
      <c r="P517" s="841" t="s">
        <v>5</v>
      </c>
      <c r="Q517" s="841" t="s">
        <v>323</v>
      </c>
      <c r="R517" s="840" t="s">
        <v>652</v>
      </c>
      <c r="S517" s="829"/>
      <c r="T517" s="829" t="s">
        <v>5</v>
      </c>
      <c r="U517" s="829" t="s">
        <v>323</v>
      </c>
      <c r="V517" s="847" t="s">
        <v>652</v>
      </c>
      <c r="W517" s="847" t="s">
        <v>652</v>
      </c>
    </row>
    <row r="518" spans="1:23" hidden="1">
      <c r="A518" s="842" t="s">
        <v>647</v>
      </c>
      <c r="B518" s="842"/>
      <c r="C518" s="842"/>
      <c r="D518" s="842"/>
      <c r="E518" s="843"/>
      <c r="F518" s="844"/>
      <c r="G518" s="845">
        <f>SUM(G496:G517)</f>
        <v>470.3</v>
      </c>
      <c r="H518" s="846">
        <f>SUM(H496:H517)</f>
        <v>606.19999999999993</v>
      </c>
      <c r="I518" s="842"/>
      <c r="J518" s="846">
        <f>SUM(J496:J517)</f>
        <v>606.16999999999996</v>
      </c>
      <c r="K518" s="842"/>
      <c r="L518" s="842"/>
      <c r="M518" s="842"/>
      <c r="N518" s="842"/>
      <c r="O518" s="842"/>
      <c r="P518" s="842"/>
      <c r="Q518" s="842"/>
      <c r="R518" s="842"/>
      <c r="S518" s="829"/>
      <c r="T518" s="829"/>
      <c r="U518" s="829"/>
      <c r="V518" s="829"/>
      <c r="W518" s="829"/>
    </row>
    <row r="519" spans="1:23" outlineLevel="1">
      <c r="A519" s="847" t="s">
        <v>295</v>
      </c>
      <c r="B519" s="829" t="s">
        <v>4236</v>
      </c>
      <c r="C519" s="839">
        <v>43382</v>
      </c>
      <c r="D519" s="829" t="s">
        <v>4265</v>
      </c>
      <c r="E519" s="830" t="s">
        <v>4479</v>
      </c>
      <c r="F519" s="831">
        <v>73653</v>
      </c>
      <c r="G519" s="832">
        <v>19.190000000000001</v>
      </c>
      <c r="H519" s="829">
        <v>25</v>
      </c>
      <c r="I519" s="829" t="s">
        <v>322</v>
      </c>
      <c r="J519" s="1300">
        <v>25</v>
      </c>
      <c r="K519" s="840" t="s">
        <v>880</v>
      </c>
      <c r="L519" s="841" t="s">
        <v>661</v>
      </c>
      <c r="M519" s="841" t="s">
        <v>352</v>
      </c>
      <c r="N519" s="841"/>
      <c r="O519" s="841"/>
      <c r="P519" s="841" t="s">
        <v>5</v>
      </c>
      <c r="Q519" s="841" t="s">
        <v>323</v>
      </c>
      <c r="R519" s="840" t="s">
        <v>652</v>
      </c>
      <c r="S519" s="829"/>
      <c r="T519" s="829" t="s">
        <v>5</v>
      </c>
      <c r="U519" s="829" t="s">
        <v>323</v>
      </c>
      <c r="V519" s="847" t="s">
        <v>652</v>
      </c>
      <c r="W519" s="847" t="s">
        <v>652</v>
      </c>
    </row>
    <row r="520" spans="1:23" outlineLevel="1">
      <c r="A520" s="847" t="s">
        <v>295</v>
      </c>
      <c r="B520" s="829" t="s">
        <v>4236</v>
      </c>
      <c r="C520" s="839">
        <v>43403</v>
      </c>
      <c r="D520" s="829" t="s">
        <v>4333</v>
      </c>
      <c r="E520" s="830" t="s">
        <v>4480</v>
      </c>
      <c r="F520" s="831">
        <v>73653</v>
      </c>
      <c r="G520" s="832">
        <v>7.68</v>
      </c>
      <c r="H520" s="829">
        <v>10</v>
      </c>
      <c r="I520" s="829" t="s">
        <v>322</v>
      </c>
      <c r="J520" s="1300">
        <v>10.01</v>
      </c>
      <c r="K520" s="840" t="s">
        <v>901</v>
      </c>
      <c r="L520" s="841" t="s">
        <v>661</v>
      </c>
      <c r="M520" s="841" t="s">
        <v>352</v>
      </c>
      <c r="N520" s="841"/>
      <c r="O520" s="841"/>
      <c r="P520" s="841" t="s">
        <v>5</v>
      </c>
      <c r="Q520" s="841" t="s">
        <v>323</v>
      </c>
      <c r="R520" s="840" t="s">
        <v>652</v>
      </c>
      <c r="S520" s="829"/>
      <c r="T520" s="829" t="s">
        <v>5</v>
      </c>
      <c r="U520" s="829" t="s">
        <v>323</v>
      </c>
      <c r="V520" s="847" t="s">
        <v>652</v>
      </c>
      <c r="W520" s="847" t="s">
        <v>652</v>
      </c>
    </row>
    <row r="521" spans="1:23" outlineLevel="1">
      <c r="A521" s="847" t="s">
        <v>295</v>
      </c>
      <c r="B521" s="829" t="s">
        <v>4236</v>
      </c>
      <c r="C521" s="839">
        <v>43376</v>
      </c>
      <c r="D521" s="829" t="s">
        <v>4265</v>
      </c>
      <c r="E521" s="830" t="s">
        <v>4481</v>
      </c>
      <c r="F521" s="831">
        <v>73653</v>
      </c>
      <c r="G521" s="832">
        <v>49.89</v>
      </c>
      <c r="H521" s="829">
        <v>65</v>
      </c>
      <c r="I521" s="829" t="s">
        <v>322</v>
      </c>
      <c r="J521" s="1300">
        <v>65</v>
      </c>
      <c r="K521" s="840" t="s">
        <v>875</v>
      </c>
      <c r="L521" s="841" t="s">
        <v>661</v>
      </c>
      <c r="M521" s="841" t="s">
        <v>352</v>
      </c>
      <c r="N521" s="841"/>
      <c r="O521" s="841"/>
      <c r="P521" s="841" t="s">
        <v>5</v>
      </c>
      <c r="Q521" s="841" t="s">
        <v>323</v>
      </c>
      <c r="R521" s="840" t="s">
        <v>652</v>
      </c>
      <c r="S521" s="829"/>
      <c r="T521" s="829" t="s">
        <v>5</v>
      </c>
      <c r="U521" s="829" t="s">
        <v>323</v>
      </c>
      <c r="V521" s="847" t="s">
        <v>652</v>
      </c>
      <c r="W521" s="847" t="s">
        <v>652</v>
      </c>
    </row>
    <row r="522" spans="1:23" outlineLevel="1">
      <c r="A522" s="847" t="s">
        <v>295</v>
      </c>
      <c r="B522" s="829" t="s">
        <v>4237</v>
      </c>
      <c r="C522" s="839">
        <v>43382</v>
      </c>
      <c r="D522" s="829" t="s">
        <v>4683</v>
      </c>
      <c r="E522" s="830" t="s">
        <v>4344</v>
      </c>
      <c r="F522" s="831">
        <v>74105</v>
      </c>
      <c r="G522" s="832">
        <v>16.760000000000002</v>
      </c>
      <c r="H522" s="829">
        <v>21.84</v>
      </c>
      <c r="I522" s="829" t="s">
        <v>322</v>
      </c>
      <c r="J522" s="1300">
        <v>21.84</v>
      </c>
      <c r="K522" s="840" t="s">
        <v>880</v>
      </c>
      <c r="L522" s="841" t="s">
        <v>661</v>
      </c>
      <c r="M522" s="841" t="s">
        <v>352</v>
      </c>
      <c r="N522" s="841"/>
      <c r="O522" s="841"/>
      <c r="P522" s="841" t="s">
        <v>5</v>
      </c>
      <c r="Q522" s="841" t="s">
        <v>323</v>
      </c>
      <c r="R522" s="840" t="s">
        <v>652</v>
      </c>
      <c r="S522" s="829"/>
      <c r="T522" s="829" t="s">
        <v>5</v>
      </c>
      <c r="U522" s="829" t="s">
        <v>323</v>
      </c>
      <c r="V522" s="847" t="s">
        <v>652</v>
      </c>
      <c r="W522" s="847" t="s">
        <v>652</v>
      </c>
    </row>
    <row r="523" spans="1:23" outlineLevel="1">
      <c r="A523" s="847" t="s">
        <v>295</v>
      </c>
      <c r="B523" s="829" t="s">
        <v>4237</v>
      </c>
      <c r="C523" s="839">
        <v>43385</v>
      </c>
      <c r="D523" s="829" t="s">
        <v>4683</v>
      </c>
      <c r="E523" s="830" t="s">
        <v>4345</v>
      </c>
      <c r="F523" s="831">
        <v>74105</v>
      </c>
      <c r="G523" s="832">
        <v>3.22</v>
      </c>
      <c r="H523" s="829">
        <v>4.2</v>
      </c>
      <c r="I523" s="829" t="s">
        <v>322</v>
      </c>
      <c r="J523" s="1300">
        <v>4.2</v>
      </c>
      <c r="K523" s="840" t="s">
        <v>880</v>
      </c>
      <c r="L523" s="841" t="s">
        <v>661</v>
      </c>
      <c r="M523" s="841" t="s">
        <v>352</v>
      </c>
      <c r="N523" s="841"/>
      <c r="O523" s="841"/>
      <c r="P523" s="841" t="s">
        <v>5</v>
      </c>
      <c r="Q523" s="841" t="s">
        <v>323</v>
      </c>
      <c r="R523" s="840" t="s">
        <v>652</v>
      </c>
      <c r="S523" s="829"/>
      <c r="T523" s="829" t="s">
        <v>5</v>
      </c>
      <c r="U523" s="829" t="s">
        <v>323</v>
      </c>
      <c r="V523" s="847" t="s">
        <v>652</v>
      </c>
      <c r="W523" s="847" t="s">
        <v>652</v>
      </c>
    </row>
    <row r="524" spans="1:23" hidden="1">
      <c r="A524" s="842" t="s">
        <v>647</v>
      </c>
      <c r="B524" s="842"/>
      <c r="C524" s="842"/>
      <c r="D524" s="842"/>
      <c r="E524" s="843"/>
      <c r="F524" s="844"/>
      <c r="G524" s="845">
        <f>SUM(G519:G523)</f>
        <v>96.740000000000009</v>
      </c>
      <c r="H524" s="846">
        <f>SUM(H519:H523)</f>
        <v>126.04</v>
      </c>
      <c r="I524" s="842"/>
      <c r="J524" s="846">
        <f>SUM(J519:J523)</f>
        <v>126.05</v>
      </c>
      <c r="K524" s="842"/>
      <c r="L524" s="842"/>
      <c r="M524" s="842"/>
      <c r="N524" s="842"/>
      <c r="O524" s="842"/>
      <c r="P524" s="842"/>
      <c r="Q524" s="842"/>
      <c r="R524" s="842"/>
      <c r="S524" s="829"/>
      <c r="T524" s="829"/>
      <c r="U524" s="829"/>
      <c r="V524" s="829"/>
      <c r="W524" s="829"/>
    </row>
    <row r="525" spans="1:23" outlineLevel="1">
      <c r="A525" s="847" t="s">
        <v>296</v>
      </c>
      <c r="B525" s="829" t="s">
        <v>4237</v>
      </c>
      <c r="C525" s="839">
        <v>43431</v>
      </c>
      <c r="D525" s="829" t="s">
        <v>4482</v>
      </c>
      <c r="E525" s="830" t="s">
        <v>4483</v>
      </c>
      <c r="F525" s="831">
        <v>74080</v>
      </c>
      <c r="G525" s="832">
        <v>902.02</v>
      </c>
      <c r="H525" s="829">
        <v>1153.96</v>
      </c>
      <c r="I525" s="829" t="s">
        <v>322</v>
      </c>
      <c r="J525" s="1300">
        <v>1153.96</v>
      </c>
      <c r="K525" s="840" t="s">
        <v>844</v>
      </c>
      <c r="L525" s="841" t="s">
        <v>661</v>
      </c>
      <c r="M525" s="841" t="s">
        <v>352</v>
      </c>
      <c r="N525" s="841"/>
      <c r="O525" s="841"/>
      <c r="P525" s="841" t="s">
        <v>5</v>
      </c>
      <c r="Q525" s="841" t="s">
        <v>323</v>
      </c>
      <c r="R525" s="840" t="s">
        <v>652</v>
      </c>
      <c r="S525" s="829"/>
      <c r="T525" s="829" t="s">
        <v>5</v>
      </c>
      <c r="U525" s="829" t="s">
        <v>323</v>
      </c>
      <c r="V525" s="847" t="s">
        <v>652</v>
      </c>
      <c r="W525" s="847" t="s">
        <v>652</v>
      </c>
    </row>
    <row r="526" spans="1:23" outlineLevel="1">
      <c r="A526" s="847" t="s">
        <v>296</v>
      </c>
      <c r="B526" s="829" t="s">
        <v>4237</v>
      </c>
      <c r="C526" s="839">
        <v>43431</v>
      </c>
      <c r="D526" s="829" t="s">
        <v>4482</v>
      </c>
      <c r="E526" s="830" t="s">
        <v>4483</v>
      </c>
      <c r="F526" s="831">
        <v>74080</v>
      </c>
      <c r="G526" s="832">
        <v>302.25</v>
      </c>
      <c r="H526" s="829">
        <v>386.67</v>
      </c>
      <c r="I526" s="829" t="s">
        <v>322</v>
      </c>
      <c r="J526" s="1300">
        <v>386.67</v>
      </c>
      <c r="K526" s="840" t="s">
        <v>844</v>
      </c>
      <c r="L526" s="841" t="s">
        <v>661</v>
      </c>
      <c r="M526" s="841" t="s">
        <v>352</v>
      </c>
      <c r="N526" s="841"/>
      <c r="O526" s="841"/>
      <c r="P526" s="841" t="s">
        <v>5</v>
      </c>
      <c r="Q526" s="841" t="s">
        <v>323</v>
      </c>
      <c r="R526" s="840" t="s">
        <v>652</v>
      </c>
      <c r="S526" s="829"/>
      <c r="T526" s="829" t="s">
        <v>5</v>
      </c>
      <c r="U526" s="829" t="s">
        <v>323</v>
      </c>
      <c r="V526" s="847" t="s">
        <v>652</v>
      </c>
      <c r="W526" s="847" t="s">
        <v>652</v>
      </c>
    </row>
    <row r="527" spans="1:23" outlineLevel="1">
      <c r="A527" s="847" t="s">
        <v>296</v>
      </c>
      <c r="B527" s="829" t="s">
        <v>4237</v>
      </c>
      <c r="C527" s="839" t="s">
        <v>4688</v>
      </c>
      <c r="D527" s="829" t="s">
        <v>4686</v>
      </c>
      <c r="E527" s="830" t="s">
        <v>4692</v>
      </c>
      <c r="F527" s="831">
        <v>74080</v>
      </c>
      <c r="G527" s="832">
        <f>H527/F34</f>
        <v>422.11525423728813</v>
      </c>
      <c r="H527" s="829">
        <v>540</v>
      </c>
      <c r="I527" s="829" t="s">
        <v>322</v>
      </c>
      <c r="J527" s="1300">
        <f>H527</f>
        <v>540</v>
      </c>
      <c r="K527" s="840" t="s">
        <v>844</v>
      </c>
      <c r="L527" s="841" t="s">
        <v>661</v>
      </c>
      <c r="M527" s="841" t="s">
        <v>352</v>
      </c>
      <c r="N527" s="841"/>
      <c r="O527" s="841"/>
      <c r="P527" s="841" t="s">
        <v>5</v>
      </c>
      <c r="Q527" s="841" t="s">
        <v>323</v>
      </c>
      <c r="R527" s="840" t="s">
        <v>652</v>
      </c>
      <c r="S527" s="829"/>
      <c r="T527" s="829" t="s">
        <v>5</v>
      </c>
      <c r="U527" s="829" t="s">
        <v>323</v>
      </c>
      <c r="V527" s="847" t="s">
        <v>652</v>
      </c>
      <c r="W527" s="847" t="s">
        <v>652</v>
      </c>
    </row>
    <row r="528" spans="1:23" outlineLevel="1">
      <c r="A528" s="847" t="s">
        <v>296</v>
      </c>
      <c r="B528" s="829" t="s">
        <v>4237</v>
      </c>
      <c r="C528" s="839">
        <v>43431</v>
      </c>
      <c r="D528" s="829" t="s">
        <v>4484</v>
      </c>
      <c r="E528" s="830" t="s">
        <v>4485</v>
      </c>
      <c r="F528" s="831">
        <v>74080</v>
      </c>
      <c r="G528" s="832">
        <v>212.52</v>
      </c>
      <c r="H528" s="829">
        <v>271.88</v>
      </c>
      <c r="I528" s="829" t="s">
        <v>322</v>
      </c>
      <c r="J528" s="1300">
        <v>271.88</v>
      </c>
      <c r="K528" s="840" t="s">
        <v>844</v>
      </c>
      <c r="L528" s="841" t="s">
        <v>661</v>
      </c>
      <c r="M528" s="841" t="s">
        <v>352</v>
      </c>
      <c r="N528" s="841"/>
      <c r="O528" s="841"/>
      <c r="P528" s="841" t="s">
        <v>5</v>
      </c>
      <c r="Q528" s="841" t="s">
        <v>323</v>
      </c>
      <c r="R528" s="840" t="s">
        <v>652</v>
      </c>
      <c r="S528" s="829"/>
      <c r="T528" s="829" t="s">
        <v>5</v>
      </c>
      <c r="U528" s="829" t="s">
        <v>323</v>
      </c>
      <c r="V528" s="847" t="s">
        <v>652</v>
      </c>
      <c r="W528" s="847" t="s">
        <v>652</v>
      </c>
    </row>
    <row r="529" spans="1:23" hidden="1">
      <c r="A529" s="842" t="s">
        <v>647</v>
      </c>
      <c r="B529" s="842"/>
      <c r="C529" s="842"/>
      <c r="D529" s="842"/>
      <c r="E529" s="843"/>
      <c r="F529" s="844"/>
      <c r="G529" s="845">
        <f>SUM(G525:G528)</f>
        <v>1838.9052542372881</v>
      </c>
      <c r="H529" s="846">
        <f>SUM(H525:H528)</f>
        <v>2352.5100000000002</v>
      </c>
      <c r="I529" s="842"/>
      <c r="J529" s="846">
        <f>SUM(J525:J528)</f>
        <v>2352.5100000000002</v>
      </c>
      <c r="K529" s="842"/>
      <c r="L529" s="842"/>
      <c r="M529" s="842"/>
      <c r="N529" s="842"/>
      <c r="O529" s="842"/>
      <c r="P529" s="842"/>
      <c r="Q529" s="842"/>
      <c r="R529" s="842"/>
      <c r="S529" s="829"/>
      <c r="T529" s="829"/>
      <c r="U529" s="829"/>
      <c r="V529" s="829"/>
      <c r="W529" s="829"/>
    </row>
    <row r="530" spans="1:23" outlineLevel="1">
      <c r="A530" s="847" t="s">
        <v>330</v>
      </c>
      <c r="B530" s="829" t="s">
        <v>4236</v>
      </c>
      <c r="C530" s="839">
        <v>43396</v>
      </c>
      <c r="D530" s="829" t="s">
        <v>4486</v>
      </c>
      <c r="E530" s="830" t="s">
        <v>4487</v>
      </c>
      <c r="F530" s="831">
        <v>73653</v>
      </c>
      <c r="G530" s="832">
        <v>111.29</v>
      </c>
      <c r="H530" s="829">
        <v>145</v>
      </c>
      <c r="I530" s="829" t="s">
        <v>322</v>
      </c>
      <c r="J530" s="1300">
        <v>145</v>
      </c>
      <c r="K530" s="840" t="s">
        <v>756</v>
      </c>
      <c r="L530" s="841" t="s">
        <v>661</v>
      </c>
      <c r="M530" s="841" t="s">
        <v>352</v>
      </c>
      <c r="N530" s="841"/>
      <c r="O530" s="841"/>
      <c r="P530" s="841" t="s">
        <v>5</v>
      </c>
      <c r="Q530" s="841" t="s">
        <v>323</v>
      </c>
      <c r="R530" s="840" t="s">
        <v>652</v>
      </c>
      <c r="S530" s="829"/>
      <c r="T530" s="829" t="s">
        <v>5</v>
      </c>
      <c r="U530" s="829" t="s">
        <v>323</v>
      </c>
      <c r="V530" s="847" t="s">
        <v>652</v>
      </c>
      <c r="W530" s="847" t="s">
        <v>652</v>
      </c>
    </row>
    <row r="531" spans="1:23" outlineLevel="1">
      <c r="A531" s="847" t="s">
        <v>330</v>
      </c>
      <c r="B531" s="829" t="s">
        <v>4236</v>
      </c>
      <c r="C531" s="839">
        <v>43377</v>
      </c>
      <c r="D531" s="829" t="s">
        <v>4488</v>
      </c>
      <c r="E531" s="830" t="s">
        <v>4489</v>
      </c>
      <c r="F531" s="831">
        <v>73653</v>
      </c>
      <c r="G531" s="832">
        <v>111.29</v>
      </c>
      <c r="H531" s="829">
        <v>145</v>
      </c>
      <c r="I531" s="829" t="s">
        <v>322</v>
      </c>
      <c r="J531" s="1300">
        <v>145</v>
      </c>
      <c r="K531" s="840" t="s">
        <v>756</v>
      </c>
      <c r="L531" s="841" t="s">
        <v>661</v>
      </c>
      <c r="M531" s="841" t="s">
        <v>352</v>
      </c>
      <c r="N531" s="841"/>
      <c r="O531" s="841"/>
      <c r="P531" s="841" t="s">
        <v>5</v>
      </c>
      <c r="Q531" s="841" t="s">
        <v>323</v>
      </c>
      <c r="R531" s="840" t="s">
        <v>652</v>
      </c>
      <c r="S531" s="829"/>
      <c r="T531" s="829" t="s">
        <v>5</v>
      </c>
      <c r="U531" s="829" t="s">
        <v>323</v>
      </c>
      <c r="V531" s="847" t="s">
        <v>652</v>
      </c>
      <c r="W531" s="847" t="s">
        <v>652</v>
      </c>
    </row>
    <row r="532" spans="1:23" outlineLevel="1">
      <c r="A532" s="847" t="s">
        <v>330</v>
      </c>
      <c r="B532" s="829" t="s">
        <v>4236</v>
      </c>
      <c r="C532" s="839">
        <v>43375</v>
      </c>
      <c r="D532" s="829" t="s">
        <v>4265</v>
      </c>
      <c r="E532" s="830" t="s">
        <v>4490</v>
      </c>
      <c r="F532" s="831">
        <v>73653</v>
      </c>
      <c r="G532" s="832">
        <v>46.05</v>
      </c>
      <c r="H532" s="829">
        <v>60</v>
      </c>
      <c r="I532" s="829" t="s">
        <v>322</v>
      </c>
      <c r="J532" s="1300">
        <v>60</v>
      </c>
      <c r="K532" s="840" t="s">
        <v>972</v>
      </c>
      <c r="L532" s="841" t="s">
        <v>661</v>
      </c>
      <c r="M532" s="841" t="s">
        <v>352</v>
      </c>
      <c r="N532" s="841"/>
      <c r="O532" s="841"/>
      <c r="P532" s="841" t="s">
        <v>5</v>
      </c>
      <c r="Q532" s="841" t="s">
        <v>323</v>
      </c>
      <c r="R532" s="840" t="s">
        <v>652</v>
      </c>
      <c r="S532" s="829"/>
      <c r="T532" s="829" t="s">
        <v>5</v>
      </c>
      <c r="U532" s="829" t="s">
        <v>323</v>
      </c>
      <c r="V532" s="847" t="s">
        <v>652</v>
      </c>
      <c r="W532" s="847" t="s">
        <v>652</v>
      </c>
    </row>
    <row r="533" spans="1:23" outlineLevel="1">
      <c r="A533" s="847" t="s">
        <v>330</v>
      </c>
      <c r="B533" s="829" t="s">
        <v>4236</v>
      </c>
      <c r="C533" s="839">
        <v>43392</v>
      </c>
      <c r="D533" s="829" t="s">
        <v>4491</v>
      </c>
      <c r="E533" s="830" t="s">
        <v>4492</v>
      </c>
      <c r="F533" s="831">
        <v>73653</v>
      </c>
      <c r="G533" s="832">
        <v>92.1</v>
      </c>
      <c r="H533" s="829">
        <v>120</v>
      </c>
      <c r="I533" s="829" t="s">
        <v>322</v>
      </c>
      <c r="J533" s="1300">
        <v>120</v>
      </c>
      <c r="K533" s="840" t="s">
        <v>972</v>
      </c>
      <c r="L533" s="841" t="s">
        <v>661</v>
      </c>
      <c r="M533" s="841" t="s">
        <v>352</v>
      </c>
      <c r="N533" s="841"/>
      <c r="O533" s="841"/>
      <c r="P533" s="841" t="s">
        <v>5</v>
      </c>
      <c r="Q533" s="841" t="s">
        <v>323</v>
      </c>
      <c r="R533" s="840" t="s">
        <v>652</v>
      </c>
      <c r="S533" s="829"/>
      <c r="T533" s="829" t="s">
        <v>5</v>
      </c>
      <c r="U533" s="829" t="s">
        <v>323</v>
      </c>
      <c r="V533" s="847" t="s">
        <v>652</v>
      </c>
      <c r="W533" s="847" t="s">
        <v>652</v>
      </c>
    </row>
    <row r="534" spans="1:23" outlineLevel="1">
      <c r="A534" s="847" t="s">
        <v>330</v>
      </c>
      <c r="B534" s="829" t="s">
        <v>4236</v>
      </c>
      <c r="C534" s="839">
        <v>43392</v>
      </c>
      <c r="D534" s="829" t="s">
        <v>4491</v>
      </c>
      <c r="E534" s="830" t="s">
        <v>4493</v>
      </c>
      <c r="F534" s="831">
        <v>73653</v>
      </c>
      <c r="G534" s="832">
        <v>36.840000000000003</v>
      </c>
      <c r="H534" s="829">
        <v>48</v>
      </c>
      <c r="I534" s="829" t="s">
        <v>322</v>
      </c>
      <c r="J534" s="1300">
        <v>48</v>
      </c>
      <c r="K534" s="840" t="s">
        <v>972</v>
      </c>
      <c r="L534" s="841" t="s">
        <v>661</v>
      </c>
      <c r="M534" s="841" t="s">
        <v>352</v>
      </c>
      <c r="N534" s="841"/>
      <c r="O534" s="841"/>
      <c r="P534" s="841" t="s">
        <v>5</v>
      </c>
      <c r="Q534" s="841" t="s">
        <v>323</v>
      </c>
      <c r="R534" s="840" t="s">
        <v>652</v>
      </c>
      <c r="S534" s="829"/>
      <c r="T534" s="829" t="s">
        <v>5</v>
      </c>
      <c r="U534" s="829" t="s">
        <v>323</v>
      </c>
      <c r="V534" s="847" t="s">
        <v>652</v>
      </c>
      <c r="W534" s="847" t="s">
        <v>652</v>
      </c>
    </row>
    <row r="535" spans="1:23" outlineLevel="1">
      <c r="A535" s="847" t="s">
        <v>330</v>
      </c>
      <c r="B535" s="829" t="s">
        <v>4236</v>
      </c>
      <c r="C535" s="839">
        <v>43392</v>
      </c>
      <c r="D535" s="829" t="s">
        <v>4491</v>
      </c>
      <c r="E535" s="830" t="s">
        <v>4494</v>
      </c>
      <c r="F535" s="831">
        <v>73653</v>
      </c>
      <c r="G535" s="832">
        <v>57.56</v>
      </c>
      <c r="H535" s="829">
        <v>75</v>
      </c>
      <c r="I535" s="829" t="s">
        <v>322</v>
      </c>
      <c r="J535" s="1300">
        <v>75</v>
      </c>
      <c r="K535" s="840" t="s">
        <v>972</v>
      </c>
      <c r="L535" s="841" t="s">
        <v>661</v>
      </c>
      <c r="M535" s="841" t="s">
        <v>352</v>
      </c>
      <c r="N535" s="841"/>
      <c r="O535" s="841"/>
      <c r="P535" s="841" t="s">
        <v>5</v>
      </c>
      <c r="Q535" s="841" t="s">
        <v>323</v>
      </c>
      <c r="R535" s="840" t="s">
        <v>652</v>
      </c>
      <c r="S535" s="829"/>
      <c r="T535" s="829" t="s">
        <v>5</v>
      </c>
      <c r="U535" s="829" t="s">
        <v>323</v>
      </c>
      <c r="V535" s="847" t="s">
        <v>652</v>
      </c>
      <c r="W535" s="847" t="s">
        <v>652</v>
      </c>
    </row>
    <row r="536" spans="1:23" outlineLevel="1">
      <c r="A536" s="847" t="s">
        <v>330</v>
      </c>
      <c r="B536" s="829" t="s">
        <v>4236</v>
      </c>
      <c r="C536" s="839">
        <v>43392</v>
      </c>
      <c r="D536" s="829" t="s">
        <v>4491</v>
      </c>
      <c r="E536" s="830" t="s">
        <v>4495</v>
      </c>
      <c r="F536" s="831">
        <v>73653</v>
      </c>
      <c r="G536" s="832">
        <v>57.56</v>
      </c>
      <c r="H536" s="829">
        <v>75</v>
      </c>
      <c r="I536" s="829" t="s">
        <v>322</v>
      </c>
      <c r="J536" s="1300">
        <v>75</v>
      </c>
      <c r="K536" s="840" t="s">
        <v>972</v>
      </c>
      <c r="L536" s="841" t="s">
        <v>661</v>
      </c>
      <c r="M536" s="841" t="s">
        <v>352</v>
      </c>
      <c r="N536" s="841"/>
      <c r="O536" s="841"/>
      <c r="P536" s="841" t="s">
        <v>5</v>
      </c>
      <c r="Q536" s="841" t="s">
        <v>323</v>
      </c>
      <c r="R536" s="840" t="s">
        <v>652</v>
      </c>
      <c r="S536" s="829"/>
      <c r="T536" s="829" t="s">
        <v>5</v>
      </c>
      <c r="U536" s="829" t="s">
        <v>323</v>
      </c>
      <c r="V536" s="847" t="s">
        <v>652</v>
      </c>
      <c r="W536" s="847" t="s">
        <v>652</v>
      </c>
    </row>
    <row r="537" spans="1:23" outlineLevel="1">
      <c r="A537" s="847" t="s">
        <v>330</v>
      </c>
      <c r="B537" s="829" t="s">
        <v>4236</v>
      </c>
      <c r="C537" s="839">
        <v>43392</v>
      </c>
      <c r="D537" s="829" t="s">
        <v>4491</v>
      </c>
      <c r="E537" s="830" t="s">
        <v>4496</v>
      </c>
      <c r="F537" s="831">
        <v>73653</v>
      </c>
      <c r="G537" s="832">
        <v>36.840000000000003</v>
      </c>
      <c r="H537" s="829">
        <v>48</v>
      </c>
      <c r="I537" s="829" t="s">
        <v>322</v>
      </c>
      <c r="J537" s="1300">
        <v>48</v>
      </c>
      <c r="K537" s="840" t="s">
        <v>972</v>
      </c>
      <c r="L537" s="841" t="s">
        <v>661</v>
      </c>
      <c r="M537" s="841" t="s">
        <v>352</v>
      </c>
      <c r="N537" s="841"/>
      <c r="O537" s="841"/>
      <c r="P537" s="841" t="s">
        <v>5</v>
      </c>
      <c r="Q537" s="841" t="s">
        <v>323</v>
      </c>
      <c r="R537" s="840" t="s">
        <v>652</v>
      </c>
      <c r="S537" s="829"/>
      <c r="T537" s="829" t="s">
        <v>5</v>
      </c>
      <c r="U537" s="829" t="s">
        <v>323</v>
      </c>
      <c r="V537" s="847" t="s">
        <v>652</v>
      </c>
      <c r="W537" s="847" t="s">
        <v>652</v>
      </c>
    </row>
    <row r="538" spans="1:23" outlineLevel="1">
      <c r="A538" s="847" t="s">
        <v>330</v>
      </c>
      <c r="B538" s="829" t="s">
        <v>4236</v>
      </c>
      <c r="C538" s="839">
        <v>43392</v>
      </c>
      <c r="D538" s="829" t="s">
        <v>4491</v>
      </c>
      <c r="E538" s="830" t="s">
        <v>4497</v>
      </c>
      <c r="F538" s="831">
        <v>73653</v>
      </c>
      <c r="G538" s="832">
        <v>46.05</v>
      </c>
      <c r="H538" s="829">
        <v>60</v>
      </c>
      <c r="I538" s="829" t="s">
        <v>322</v>
      </c>
      <c r="J538" s="1300">
        <v>60</v>
      </c>
      <c r="K538" s="840" t="s">
        <v>972</v>
      </c>
      <c r="L538" s="841" t="s">
        <v>661</v>
      </c>
      <c r="M538" s="841" t="s">
        <v>352</v>
      </c>
      <c r="N538" s="841"/>
      <c r="O538" s="841"/>
      <c r="P538" s="841" t="s">
        <v>5</v>
      </c>
      <c r="Q538" s="841" t="s">
        <v>323</v>
      </c>
      <c r="R538" s="840" t="s">
        <v>652</v>
      </c>
      <c r="S538" s="829"/>
      <c r="T538" s="829" t="s">
        <v>5</v>
      </c>
      <c r="U538" s="829" t="s">
        <v>323</v>
      </c>
      <c r="V538" s="847" t="s">
        <v>652</v>
      </c>
      <c r="W538" s="847" t="s">
        <v>652</v>
      </c>
    </row>
    <row r="539" spans="1:23" outlineLevel="1">
      <c r="A539" s="847" t="s">
        <v>330</v>
      </c>
      <c r="B539" s="829" t="s">
        <v>4236</v>
      </c>
      <c r="C539" s="839">
        <v>43392</v>
      </c>
      <c r="D539" s="829" t="s">
        <v>4491</v>
      </c>
      <c r="E539" s="830" t="s">
        <v>4498</v>
      </c>
      <c r="F539" s="831">
        <v>73653</v>
      </c>
      <c r="G539" s="832">
        <v>46.05</v>
      </c>
      <c r="H539" s="829">
        <v>60</v>
      </c>
      <c r="I539" s="829" t="s">
        <v>322</v>
      </c>
      <c r="J539" s="1300">
        <v>60</v>
      </c>
      <c r="K539" s="840" t="s">
        <v>972</v>
      </c>
      <c r="L539" s="841" t="s">
        <v>661</v>
      </c>
      <c r="M539" s="841" t="s">
        <v>352</v>
      </c>
      <c r="N539" s="841"/>
      <c r="O539" s="841"/>
      <c r="P539" s="841" t="s">
        <v>5</v>
      </c>
      <c r="Q539" s="841" t="s">
        <v>323</v>
      </c>
      <c r="R539" s="840" t="s">
        <v>652</v>
      </c>
      <c r="S539" s="829"/>
      <c r="T539" s="829" t="s">
        <v>5</v>
      </c>
      <c r="U539" s="829" t="s">
        <v>323</v>
      </c>
      <c r="V539" s="847" t="s">
        <v>652</v>
      </c>
      <c r="W539" s="847" t="s">
        <v>652</v>
      </c>
    </row>
    <row r="540" spans="1:23" outlineLevel="1">
      <c r="A540" s="847" t="s">
        <v>330</v>
      </c>
      <c r="B540" s="829" t="s">
        <v>4236</v>
      </c>
      <c r="C540" s="839">
        <v>43392</v>
      </c>
      <c r="D540" s="829" t="s">
        <v>4491</v>
      </c>
      <c r="E540" s="830" t="s">
        <v>4499</v>
      </c>
      <c r="F540" s="831">
        <v>73653</v>
      </c>
      <c r="G540" s="832">
        <v>30.7</v>
      </c>
      <c r="H540" s="829">
        <v>40</v>
      </c>
      <c r="I540" s="829" t="s">
        <v>322</v>
      </c>
      <c r="J540" s="1300">
        <v>40</v>
      </c>
      <c r="K540" s="840" t="s">
        <v>972</v>
      </c>
      <c r="L540" s="841" t="s">
        <v>661</v>
      </c>
      <c r="M540" s="841" t="s">
        <v>352</v>
      </c>
      <c r="N540" s="841"/>
      <c r="O540" s="841"/>
      <c r="P540" s="841" t="s">
        <v>5</v>
      </c>
      <c r="Q540" s="841" t="s">
        <v>323</v>
      </c>
      <c r="R540" s="840" t="s">
        <v>652</v>
      </c>
      <c r="S540" s="829"/>
      <c r="T540" s="829" t="s">
        <v>5</v>
      </c>
      <c r="U540" s="829" t="s">
        <v>323</v>
      </c>
      <c r="V540" s="847" t="s">
        <v>652</v>
      </c>
      <c r="W540" s="847" t="s">
        <v>652</v>
      </c>
    </row>
    <row r="541" spans="1:23" outlineLevel="1">
      <c r="A541" s="847" t="s">
        <v>330</v>
      </c>
      <c r="B541" s="829" t="s">
        <v>4236</v>
      </c>
      <c r="C541" s="839">
        <v>43392</v>
      </c>
      <c r="D541" s="829" t="s">
        <v>4491</v>
      </c>
      <c r="E541" s="830" t="s">
        <v>4500</v>
      </c>
      <c r="F541" s="831">
        <v>73653</v>
      </c>
      <c r="G541" s="832">
        <v>30.7</v>
      </c>
      <c r="H541" s="829">
        <v>40</v>
      </c>
      <c r="I541" s="829" t="s">
        <v>322</v>
      </c>
      <c r="J541" s="1300">
        <v>40</v>
      </c>
      <c r="K541" s="840" t="s">
        <v>972</v>
      </c>
      <c r="L541" s="841" t="s">
        <v>661</v>
      </c>
      <c r="M541" s="841" t="s">
        <v>352</v>
      </c>
      <c r="N541" s="841"/>
      <c r="O541" s="841"/>
      <c r="P541" s="841" t="s">
        <v>5</v>
      </c>
      <c r="Q541" s="841" t="s">
        <v>323</v>
      </c>
      <c r="R541" s="840" t="s">
        <v>652</v>
      </c>
      <c r="S541" s="829"/>
      <c r="T541" s="829" t="s">
        <v>5</v>
      </c>
      <c r="U541" s="829" t="s">
        <v>323</v>
      </c>
      <c r="V541" s="847" t="s">
        <v>652</v>
      </c>
      <c r="W541" s="847" t="s">
        <v>652</v>
      </c>
    </row>
    <row r="542" spans="1:23" outlineLevel="1">
      <c r="A542" s="847" t="s">
        <v>330</v>
      </c>
      <c r="B542" s="829" t="s">
        <v>4236</v>
      </c>
      <c r="C542" s="839">
        <v>43392</v>
      </c>
      <c r="D542" s="829" t="s">
        <v>4491</v>
      </c>
      <c r="E542" s="830" t="s">
        <v>4501</v>
      </c>
      <c r="F542" s="831">
        <v>73653</v>
      </c>
      <c r="G542" s="832">
        <v>15.35</v>
      </c>
      <c r="H542" s="829">
        <v>20</v>
      </c>
      <c r="I542" s="829" t="s">
        <v>322</v>
      </c>
      <c r="J542" s="1300">
        <v>20</v>
      </c>
      <c r="K542" s="840" t="s">
        <v>972</v>
      </c>
      <c r="L542" s="841" t="s">
        <v>661</v>
      </c>
      <c r="M542" s="841" t="s">
        <v>352</v>
      </c>
      <c r="N542" s="841"/>
      <c r="O542" s="841"/>
      <c r="P542" s="841" t="s">
        <v>5</v>
      </c>
      <c r="Q542" s="841" t="s">
        <v>323</v>
      </c>
      <c r="R542" s="840" t="s">
        <v>652</v>
      </c>
      <c r="S542" s="829"/>
      <c r="T542" s="829" t="s">
        <v>5</v>
      </c>
      <c r="U542" s="829" t="s">
        <v>323</v>
      </c>
      <c r="V542" s="847" t="s">
        <v>652</v>
      </c>
      <c r="W542" s="847" t="s">
        <v>652</v>
      </c>
    </row>
    <row r="543" spans="1:23" outlineLevel="1">
      <c r="A543" s="847" t="s">
        <v>330</v>
      </c>
      <c r="B543" s="829" t="s">
        <v>4236</v>
      </c>
      <c r="C543" s="839">
        <v>43392</v>
      </c>
      <c r="D543" s="829" t="s">
        <v>4491</v>
      </c>
      <c r="E543" s="830" t="s">
        <v>4502</v>
      </c>
      <c r="F543" s="831">
        <v>73653</v>
      </c>
      <c r="G543" s="832">
        <v>22.04</v>
      </c>
      <c r="H543" s="829">
        <v>28.72</v>
      </c>
      <c r="I543" s="829" t="s">
        <v>322</v>
      </c>
      <c r="J543" s="1300">
        <v>28.72</v>
      </c>
      <c r="K543" s="840" t="s">
        <v>972</v>
      </c>
      <c r="L543" s="841" t="s">
        <v>661</v>
      </c>
      <c r="M543" s="841" t="s">
        <v>352</v>
      </c>
      <c r="N543" s="841"/>
      <c r="O543" s="841"/>
      <c r="P543" s="841" t="s">
        <v>5</v>
      </c>
      <c r="Q543" s="841" t="s">
        <v>323</v>
      </c>
      <c r="R543" s="840" t="s">
        <v>652</v>
      </c>
      <c r="S543" s="829"/>
      <c r="T543" s="829" t="s">
        <v>5</v>
      </c>
      <c r="U543" s="829" t="s">
        <v>323</v>
      </c>
      <c r="V543" s="847" t="s">
        <v>652</v>
      </c>
      <c r="W543" s="847" t="s">
        <v>652</v>
      </c>
    </row>
    <row r="544" spans="1:23" outlineLevel="1">
      <c r="A544" s="847" t="s">
        <v>330</v>
      </c>
      <c r="B544" s="829" t="s">
        <v>4236</v>
      </c>
      <c r="C544" s="839">
        <v>43392</v>
      </c>
      <c r="D544" s="829" t="s">
        <v>4491</v>
      </c>
      <c r="E544" s="830" t="s">
        <v>4503</v>
      </c>
      <c r="F544" s="831">
        <v>73653</v>
      </c>
      <c r="G544" s="832">
        <v>62.97</v>
      </c>
      <c r="H544" s="829">
        <v>82.05</v>
      </c>
      <c r="I544" s="829" t="s">
        <v>322</v>
      </c>
      <c r="J544" s="1300">
        <v>82.04</v>
      </c>
      <c r="K544" s="840" t="s">
        <v>972</v>
      </c>
      <c r="L544" s="841" t="s">
        <v>661</v>
      </c>
      <c r="M544" s="841" t="s">
        <v>352</v>
      </c>
      <c r="N544" s="841"/>
      <c r="O544" s="841"/>
      <c r="P544" s="841" t="s">
        <v>5</v>
      </c>
      <c r="Q544" s="841" t="s">
        <v>323</v>
      </c>
      <c r="R544" s="840" t="s">
        <v>652</v>
      </c>
      <c r="S544" s="829"/>
      <c r="T544" s="829" t="s">
        <v>5</v>
      </c>
      <c r="U544" s="829" t="s">
        <v>323</v>
      </c>
      <c r="V544" s="847" t="s">
        <v>652</v>
      </c>
      <c r="W544" s="847" t="s">
        <v>652</v>
      </c>
    </row>
    <row r="545" spans="1:23" outlineLevel="1">
      <c r="A545" s="847" t="s">
        <v>330</v>
      </c>
      <c r="B545" s="829" t="s">
        <v>4236</v>
      </c>
      <c r="C545" s="839">
        <v>43392</v>
      </c>
      <c r="D545" s="829" t="s">
        <v>4491</v>
      </c>
      <c r="E545" s="830" t="s">
        <v>4504</v>
      </c>
      <c r="F545" s="831">
        <v>73653</v>
      </c>
      <c r="G545" s="832">
        <v>210.56</v>
      </c>
      <c r="H545" s="829">
        <v>274.33999999999997</v>
      </c>
      <c r="I545" s="829" t="s">
        <v>322</v>
      </c>
      <c r="J545" s="1300">
        <v>274.33999999999997</v>
      </c>
      <c r="K545" s="840" t="s">
        <v>972</v>
      </c>
      <c r="L545" s="841" t="s">
        <v>661</v>
      </c>
      <c r="M545" s="841" t="s">
        <v>352</v>
      </c>
      <c r="N545" s="841"/>
      <c r="O545" s="841"/>
      <c r="P545" s="841" t="s">
        <v>5</v>
      </c>
      <c r="Q545" s="841" t="s">
        <v>323</v>
      </c>
      <c r="R545" s="840" t="s">
        <v>652</v>
      </c>
      <c r="S545" s="829"/>
      <c r="T545" s="829" t="s">
        <v>5</v>
      </c>
      <c r="U545" s="829" t="s">
        <v>323</v>
      </c>
      <c r="V545" s="847" t="s">
        <v>652</v>
      </c>
      <c r="W545" s="847" t="s">
        <v>652</v>
      </c>
    </row>
    <row r="546" spans="1:23" outlineLevel="1">
      <c r="A546" s="847" t="s">
        <v>330</v>
      </c>
      <c r="B546" s="829" t="s">
        <v>4236</v>
      </c>
      <c r="C546" s="839">
        <v>43392</v>
      </c>
      <c r="D546" s="829" t="s">
        <v>4491</v>
      </c>
      <c r="E546" s="830" t="s">
        <v>4505</v>
      </c>
      <c r="F546" s="831">
        <v>73653</v>
      </c>
      <c r="G546" s="832">
        <v>34.11</v>
      </c>
      <c r="H546" s="829">
        <v>44.44</v>
      </c>
      <c r="I546" s="829" t="s">
        <v>322</v>
      </c>
      <c r="J546" s="1300">
        <v>44.44</v>
      </c>
      <c r="K546" s="840" t="s">
        <v>972</v>
      </c>
      <c r="L546" s="841" t="s">
        <v>661</v>
      </c>
      <c r="M546" s="841" t="s">
        <v>352</v>
      </c>
      <c r="N546" s="841"/>
      <c r="O546" s="841"/>
      <c r="P546" s="841" t="s">
        <v>5</v>
      </c>
      <c r="Q546" s="841" t="s">
        <v>323</v>
      </c>
      <c r="R546" s="840" t="s">
        <v>652</v>
      </c>
      <c r="S546" s="829"/>
      <c r="T546" s="829" t="s">
        <v>5</v>
      </c>
      <c r="U546" s="829" t="s">
        <v>323</v>
      </c>
      <c r="V546" s="847" t="s">
        <v>652</v>
      </c>
      <c r="W546" s="847" t="s">
        <v>652</v>
      </c>
    </row>
    <row r="547" spans="1:23" outlineLevel="1">
      <c r="A547" s="847" t="s">
        <v>330</v>
      </c>
      <c r="B547" s="829" t="s">
        <v>4236</v>
      </c>
      <c r="C547" s="839">
        <v>43377</v>
      </c>
      <c r="D547" s="829" t="s">
        <v>4488</v>
      </c>
      <c r="E547" s="830" t="s">
        <v>4506</v>
      </c>
      <c r="F547" s="831">
        <v>73653</v>
      </c>
      <c r="G547" s="832">
        <v>378.38</v>
      </c>
      <c r="H547" s="829">
        <v>493</v>
      </c>
      <c r="I547" s="829" t="s">
        <v>322</v>
      </c>
      <c r="J547" s="1300">
        <v>493</v>
      </c>
      <c r="K547" s="840" t="s">
        <v>895</v>
      </c>
      <c r="L547" s="841" t="s">
        <v>661</v>
      </c>
      <c r="M547" s="841" t="s">
        <v>352</v>
      </c>
      <c r="N547" s="841"/>
      <c r="O547" s="841"/>
      <c r="P547" s="841" t="s">
        <v>5</v>
      </c>
      <c r="Q547" s="841" t="s">
        <v>323</v>
      </c>
      <c r="R547" s="840" t="s">
        <v>652</v>
      </c>
      <c r="S547" s="829"/>
      <c r="T547" s="829" t="s">
        <v>5</v>
      </c>
      <c r="U547" s="829" t="s">
        <v>323</v>
      </c>
      <c r="V547" s="847" t="s">
        <v>652</v>
      </c>
      <c r="W547" s="847" t="s">
        <v>652</v>
      </c>
    </row>
    <row r="548" spans="1:23" outlineLevel="1">
      <c r="A548" s="847" t="s">
        <v>330</v>
      </c>
      <c r="B548" s="829" t="s">
        <v>4236</v>
      </c>
      <c r="C548" s="839">
        <v>43396</v>
      </c>
      <c r="D548" s="829" t="s">
        <v>4486</v>
      </c>
      <c r="E548" s="830" t="s">
        <v>4507</v>
      </c>
      <c r="F548" s="831">
        <v>73653</v>
      </c>
      <c r="G548" s="832">
        <v>378.38</v>
      </c>
      <c r="H548" s="829">
        <v>493</v>
      </c>
      <c r="I548" s="829" t="s">
        <v>322</v>
      </c>
      <c r="J548" s="1300">
        <v>493</v>
      </c>
      <c r="K548" s="840" t="s">
        <v>895</v>
      </c>
      <c r="L548" s="841" t="s">
        <v>661</v>
      </c>
      <c r="M548" s="841" t="s">
        <v>352</v>
      </c>
      <c r="N548" s="841"/>
      <c r="O548" s="841"/>
      <c r="P548" s="841" t="s">
        <v>5</v>
      </c>
      <c r="Q548" s="841" t="s">
        <v>323</v>
      </c>
      <c r="R548" s="840" t="s">
        <v>652</v>
      </c>
      <c r="S548" s="829"/>
      <c r="T548" s="829" t="s">
        <v>5</v>
      </c>
      <c r="U548" s="829" t="s">
        <v>323</v>
      </c>
      <c r="V548" s="847" t="s">
        <v>652</v>
      </c>
      <c r="W548" s="847" t="s">
        <v>652</v>
      </c>
    </row>
    <row r="549" spans="1:23" outlineLevel="1">
      <c r="A549" s="847" t="s">
        <v>330</v>
      </c>
      <c r="B549" s="829" t="s">
        <v>4236</v>
      </c>
      <c r="C549" s="839">
        <v>43403</v>
      </c>
      <c r="D549" s="829" t="s">
        <v>4333</v>
      </c>
      <c r="E549" s="830" t="s">
        <v>4508</v>
      </c>
      <c r="F549" s="831">
        <v>73653</v>
      </c>
      <c r="G549" s="832">
        <v>71.790000000000006</v>
      </c>
      <c r="H549" s="829">
        <v>93.53</v>
      </c>
      <c r="I549" s="829" t="s">
        <v>322</v>
      </c>
      <c r="J549" s="1300">
        <v>93.54</v>
      </c>
      <c r="K549" s="840" t="s">
        <v>895</v>
      </c>
      <c r="L549" s="841" t="s">
        <v>661</v>
      </c>
      <c r="M549" s="841" t="s">
        <v>352</v>
      </c>
      <c r="N549" s="841"/>
      <c r="O549" s="841"/>
      <c r="P549" s="841" t="s">
        <v>5</v>
      </c>
      <c r="Q549" s="841" t="s">
        <v>323</v>
      </c>
      <c r="R549" s="840" t="s">
        <v>652</v>
      </c>
      <c r="S549" s="829"/>
      <c r="T549" s="829" t="s">
        <v>5</v>
      </c>
      <c r="U549" s="829" t="s">
        <v>323</v>
      </c>
      <c r="V549" s="847" t="s">
        <v>652</v>
      </c>
      <c r="W549" s="847" t="s">
        <v>652</v>
      </c>
    </row>
    <row r="550" spans="1:23" outlineLevel="1">
      <c r="A550" s="847" t="s">
        <v>330</v>
      </c>
      <c r="B550" s="829" t="s">
        <v>4236</v>
      </c>
      <c r="C550" s="839">
        <v>43403</v>
      </c>
      <c r="D550" s="829" t="s">
        <v>4333</v>
      </c>
      <c r="E550" s="830" t="s">
        <v>4509</v>
      </c>
      <c r="F550" s="831">
        <v>73653</v>
      </c>
      <c r="G550" s="832">
        <v>30.46</v>
      </c>
      <c r="H550" s="829">
        <v>39.69</v>
      </c>
      <c r="I550" s="829" t="s">
        <v>322</v>
      </c>
      <c r="J550" s="1300">
        <v>39.69</v>
      </c>
      <c r="K550" s="840" t="s">
        <v>895</v>
      </c>
      <c r="L550" s="841" t="s">
        <v>661</v>
      </c>
      <c r="M550" s="841" t="s">
        <v>352</v>
      </c>
      <c r="N550" s="841"/>
      <c r="O550" s="841"/>
      <c r="P550" s="841" t="s">
        <v>5</v>
      </c>
      <c r="Q550" s="841" t="s">
        <v>323</v>
      </c>
      <c r="R550" s="840" t="s">
        <v>652</v>
      </c>
      <c r="S550" s="829"/>
      <c r="T550" s="829" t="s">
        <v>5</v>
      </c>
      <c r="U550" s="829" t="s">
        <v>323</v>
      </c>
      <c r="V550" s="847" t="s">
        <v>652</v>
      </c>
      <c r="W550" s="847" t="s">
        <v>652</v>
      </c>
    </row>
    <row r="551" spans="1:23" outlineLevel="1">
      <c r="A551" s="847" t="s">
        <v>330</v>
      </c>
      <c r="B551" s="829" t="s">
        <v>4236</v>
      </c>
      <c r="C551" s="839">
        <v>43376</v>
      </c>
      <c r="D551" s="829" t="s">
        <v>4265</v>
      </c>
      <c r="E551" s="830" t="s">
        <v>4510</v>
      </c>
      <c r="F551" s="831">
        <v>73653</v>
      </c>
      <c r="G551" s="832">
        <v>13.35</v>
      </c>
      <c r="H551" s="829">
        <v>17.399999999999999</v>
      </c>
      <c r="I551" s="829" t="s">
        <v>322</v>
      </c>
      <c r="J551" s="1300">
        <v>17.39</v>
      </c>
      <c r="K551" s="840" t="s">
        <v>880</v>
      </c>
      <c r="L551" s="841" t="s">
        <v>661</v>
      </c>
      <c r="M551" s="841" t="s">
        <v>352</v>
      </c>
      <c r="N551" s="841"/>
      <c r="O551" s="841"/>
      <c r="P551" s="841" t="s">
        <v>5</v>
      </c>
      <c r="Q551" s="841" t="s">
        <v>323</v>
      </c>
      <c r="R551" s="840" t="s">
        <v>652</v>
      </c>
      <c r="S551" s="829"/>
      <c r="T551" s="829" t="s">
        <v>5</v>
      </c>
      <c r="U551" s="829" t="s">
        <v>323</v>
      </c>
      <c r="V551" s="847" t="s">
        <v>652</v>
      </c>
      <c r="W551" s="847" t="s">
        <v>652</v>
      </c>
    </row>
    <row r="552" spans="1:23" outlineLevel="1">
      <c r="A552" s="847" t="s">
        <v>330</v>
      </c>
      <c r="B552" s="829" t="s">
        <v>4237</v>
      </c>
      <c r="C552" s="839">
        <v>43431</v>
      </c>
      <c r="D552" s="829" t="s">
        <v>4511</v>
      </c>
      <c r="E552" s="830" t="s">
        <v>4512</v>
      </c>
      <c r="F552" s="831">
        <v>74080</v>
      </c>
      <c r="G552" s="832">
        <v>113.34</v>
      </c>
      <c r="H552" s="829">
        <v>145</v>
      </c>
      <c r="I552" s="829" t="s">
        <v>322</v>
      </c>
      <c r="J552" s="1300">
        <v>145</v>
      </c>
      <c r="K552" s="840" t="s">
        <v>756</v>
      </c>
      <c r="L552" s="841" t="s">
        <v>661</v>
      </c>
      <c r="M552" s="841" t="s">
        <v>352</v>
      </c>
      <c r="N552" s="841"/>
      <c r="O552" s="841"/>
      <c r="P552" s="841" t="s">
        <v>5</v>
      </c>
      <c r="Q552" s="841" t="s">
        <v>323</v>
      </c>
      <c r="R552" s="840" t="s">
        <v>652</v>
      </c>
      <c r="S552" s="829"/>
      <c r="T552" s="829" t="s">
        <v>5</v>
      </c>
      <c r="U552" s="829" t="s">
        <v>323</v>
      </c>
      <c r="V552" s="847" t="s">
        <v>652</v>
      </c>
      <c r="W552" s="847" t="s">
        <v>652</v>
      </c>
    </row>
    <row r="553" spans="1:23" outlineLevel="1">
      <c r="A553" s="847" t="s">
        <v>330</v>
      </c>
      <c r="B553" s="829" t="s">
        <v>4237</v>
      </c>
      <c r="C553" s="839">
        <v>43431</v>
      </c>
      <c r="D553" s="829" t="s">
        <v>4511</v>
      </c>
      <c r="E553" s="830" t="s">
        <v>4513</v>
      </c>
      <c r="F553" s="831">
        <v>74080</v>
      </c>
      <c r="G553" s="832">
        <v>385.37</v>
      </c>
      <c r="H553" s="829">
        <v>493</v>
      </c>
      <c r="I553" s="829" t="s">
        <v>322</v>
      </c>
      <c r="J553" s="1300">
        <v>493</v>
      </c>
      <c r="K553" s="840" t="s">
        <v>895</v>
      </c>
      <c r="L553" s="841" t="s">
        <v>661</v>
      </c>
      <c r="M553" s="841" t="s">
        <v>352</v>
      </c>
      <c r="N553" s="841"/>
      <c r="O553" s="841"/>
      <c r="P553" s="841" t="s">
        <v>5</v>
      </c>
      <c r="Q553" s="841" t="s">
        <v>323</v>
      </c>
      <c r="R553" s="840" t="s">
        <v>652</v>
      </c>
      <c r="S553" s="829"/>
      <c r="T553" s="829" t="s">
        <v>5</v>
      </c>
      <c r="U553" s="829" t="s">
        <v>323</v>
      </c>
      <c r="V553" s="847" t="s">
        <v>652</v>
      </c>
      <c r="W553" s="847" t="s">
        <v>652</v>
      </c>
    </row>
    <row r="554" spans="1:23" hidden="1">
      <c r="A554" s="842" t="s">
        <v>647</v>
      </c>
      <c r="B554" s="842"/>
      <c r="C554" s="842"/>
      <c r="D554" s="842"/>
      <c r="E554" s="843"/>
      <c r="F554" s="844"/>
      <c r="G554" s="845">
        <f>SUM(G530:G553)</f>
        <v>2419.13</v>
      </c>
      <c r="H554" s="846">
        <f>SUM(H530:H553)</f>
        <v>3140.1700000000005</v>
      </c>
      <c r="I554" s="842"/>
      <c r="J554" s="846">
        <f>SUM(J530:J553)</f>
        <v>3140.16</v>
      </c>
      <c r="K554" s="842"/>
      <c r="L554" s="842"/>
      <c r="M554" s="842"/>
      <c r="N554" s="842"/>
      <c r="O554" s="842"/>
      <c r="P554" s="842"/>
      <c r="Q554" s="842"/>
      <c r="R554" s="842"/>
      <c r="S554" s="829"/>
      <c r="T554" s="829"/>
      <c r="U554" s="829"/>
      <c r="V554" s="829"/>
      <c r="W554" s="829"/>
    </row>
    <row r="555" spans="1:23" outlineLevel="1">
      <c r="A555" s="847" t="s">
        <v>297</v>
      </c>
      <c r="B555" s="829" t="s">
        <v>4236</v>
      </c>
      <c r="C555" s="839">
        <v>43403</v>
      </c>
      <c r="D555" s="829" t="s">
        <v>4516</v>
      </c>
      <c r="E555" s="830" t="s">
        <v>4517</v>
      </c>
      <c r="F555" s="831">
        <v>73653</v>
      </c>
      <c r="G555" s="832">
        <v>65.239999999999995</v>
      </c>
      <c r="H555" s="829">
        <v>85</v>
      </c>
      <c r="I555" s="829" t="s">
        <v>322</v>
      </c>
      <c r="J555" s="1300">
        <v>85</v>
      </c>
      <c r="K555" s="840" t="s">
        <v>865</v>
      </c>
      <c r="L555" s="841" t="s">
        <v>661</v>
      </c>
      <c r="M555" s="841" t="s">
        <v>352</v>
      </c>
      <c r="N555" s="841" t="s">
        <v>1390</v>
      </c>
      <c r="O555" s="841"/>
      <c r="P555" s="841" t="s">
        <v>5</v>
      </c>
      <c r="Q555" s="841" t="s">
        <v>323</v>
      </c>
      <c r="R555" s="840" t="s">
        <v>652</v>
      </c>
      <c r="S555" s="829"/>
      <c r="T555" s="829" t="s">
        <v>5</v>
      </c>
      <c r="U555" s="829" t="s">
        <v>323</v>
      </c>
      <c r="V555" s="847" t="s">
        <v>652</v>
      </c>
      <c r="W555" s="847" t="s">
        <v>652</v>
      </c>
    </row>
    <row r="556" spans="1:23" outlineLevel="1">
      <c r="A556" s="847" t="s">
        <v>297</v>
      </c>
      <c r="B556" s="829" t="s">
        <v>4236</v>
      </c>
      <c r="C556" s="839">
        <v>43398</v>
      </c>
      <c r="D556" s="829" t="s">
        <v>4514</v>
      </c>
      <c r="E556" s="830" t="s">
        <v>4515</v>
      </c>
      <c r="F556" s="831">
        <v>73685</v>
      </c>
      <c r="G556" s="832">
        <v>130.47999999999999</v>
      </c>
      <c r="H556" s="829">
        <v>170</v>
      </c>
      <c r="I556" s="829" t="s">
        <v>322</v>
      </c>
      <c r="J556" s="1300">
        <v>170</v>
      </c>
      <c r="K556" s="840" t="s">
        <v>865</v>
      </c>
      <c r="L556" s="841" t="s">
        <v>665</v>
      </c>
      <c r="M556" s="841" t="s">
        <v>352</v>
      </c>
      <c r="N556" s="841" t="s">
        <v>2952</v>
      </c>
      <c r="O556" s="841"/>
      <c r="P556" s="841" t="s">
        <v>5</v>
      </c>
      <c r="Q556" s="841" t="s">
        <v>323</v>
      </c>
      <c r="R556" s="840" t="s">
        <v>652</v>
      </c>
      <c r="S556" s="829"/>
      <c r="T556" s="829" t="s">
        <v>5</v>
      </c>
      <c r="U556" s="829" t="s">
        <v>323</v>
      </c>
      <c r="V556" s="847" t="s">
        <v>652</v>
      </c>
      <c r="W556" s="847" t="s">
        <v>652</v>
      </c>
    </row>
    <row r="557" spans="1:23" outlineLevel="1">
      <c r="A557" s="847" t="s">
        <v>297</v>
      </c>
      <c r="B557" s="829" t="s">
        <v>4236</v>
      </c>
      <c r="C557" s="839">
        <v>43377</v>
      </c>
      <c r="D557" s="829" t="s">
        <v>4450</v>
      </c>
      <c r="E557" s="830" t="s">
        <v>4518</v>
      </c>
      <c r="F557" s="831">
        <v>73653</v>
      </c>
      <c r="G557" s="832">
        <v>391.43</v>
      </c>
      <c r="H557" s="829">
        <v>510</v>
      </c>
      <c r="I557" s="829" t="s">
        <v>322</v>
      </c>
      <c r="J557" s="1300">
        <v>510</v>
      </c>
      <c r="K557" s="840" t="s">
        <v>901</v>
      </c>
      <c r="L557" s="841" t="s">
        <v>661</v>
      </c>
      <c r="M557" s="841" t="s">
        <v>352</v>
      </c>
      <c r="N557" s="841"/>
      <c r="O557" s="841"/>
      <c r="P557" s="841" t="s">
        <v>5</v>
      </c>
      <c r="Q557" s="841" t="s">
        <v>323</v>
      </c>
      <c r="R557" s="840" t="s">
        <v>652</v>
      </c>
      <c r="S557" s="829"/>
      <c r="T557" s="829" t="s">
        <v>5</v>
      </c>
      <c r="U557" s="829" t="s">
        <v>323</v>
      </c>
      <c r="V557" s="847" t="s">
        <v>652</v>
      </c>
      <c r="W557" s="847" t="s">
        <v>652</v>
      </c>
    </row>
    <row r="558" spans="1:23" outlineLevel="1">
      <c r="A558" s="847" t="s">
        <v>297</v>
      </c>
      <c r="B558" s="829" t="s">
        <v>4236</v>
      </c>
      <c r="C558" s="839">
        <v>43392</v>
      </c>
      <c r="D558" s="829" t="s">
        <v>4519</v>
      </c>
      <c r="E558" s="830" t="s">
        <v>4520</v>
      </c>
      <c r="F558" s="831">
        <v>73653</v>
      </c>
      <c r="G558" s="832">
        <v>400.64</v>
      </c>
      <c r="H558" s="829">
        <v>522</v>
      </c>
      <c r="I558" s="829" t="s">
        <v>322</v>
      </c>
      <c r="J558" s="1300">
        <v>522</v>
      </c>
      <c r="K558" s="840" t="s">
        <v>901</v>
      </c>
      <c r="L558" s="841" t="s">
        <v>661</v>
      </c>
      <c r="M558" s="841" t="s">
        <v>352</v>
      </c>
      <c r="N558" s="841"/>
      <c r="O558" s="841"/>
      <c r="P558" s="841" t="s">
        <v>5</v>
      </c>
      <c r="Q558" s="841" t="s">
        <v>323</v>
      </c>
      <c r="R558" s="840" t="s">
        <v>652</v>
      </c>
      <c r="S558" s="829"/>
      <c r="T558" s="829" t="s">
        <v>5</v>
      </c>
      <c r="U558" s="829" t="s">
        <v>323</v>
      </c>
      <c r="V558" s="847" t="s">
        <v>652</v>
      </c>
      <c r="W558" s="847" t="s">
        <v>652</v>
      </c>
    </row>
    <row r="559" spans="1:23" outlineLevel="1">
      <c r="A559" s="847" t="s">
        <v>297</v>
      </c>
      <c r="B559" s="829" t="s">
        <v>4236</v>
      </c>
      <c r="C559" s="839">
        <v>43403</v>
      </c>
      <c r="D559" s="829" t="s">
        <v>4516</v>
      </c>
      <c r="E559" s="830" t="s">
        <v>4521</v>
      </c>
      <c r="F559" s="831">
        <v>73653</v>
      </c>
      <c r="G559" s="832">
        <v>378.38</v>
      </c>
      <c r="H559" s="829">
        <v>493</v>
      </c>
      <c r="I559" s="829" t="s">
        <v>322</v>
      </c>
      <c r="J559" s="1300">
        <v>493</v>
      </c>
      <c r="K559" s="840" t="s">
        <v>901</v>
      </c>
      <c r="L559" s="841" t="s">
        <v>661</v>
      </c>
      <c r="M559" s="841" t="s">
        <v>352</v>
      </c>
      <c r="N559" s="841"/>
      <c r="O559" s="841"/>
      <c r="P559" s="841" t="s">
        <v>5</v>
      </c>
      <c r="Q559" s="841" t="s">
        <v>323</v>
      </c>
      <c r="R559" s="840" t="s">
        <v>652</v>
      </c>
      <c r="S559" s="829"/>
      <c r="T559" s="829" t="s">
        <v>5</v>
      </c>
      <c r="U559" s="829" t="s">
        <v>323</v>
      </c>
      <c r="V559" s="847" t="s">
        <v>652</v>
      </c>
      <c r="W559" s="847" t="s">
        <v>652</v>
      </c>
    </row>
    <row r="560" spans="1:23" outlineLevel="1">
      <c r="A560" s="847" t="s">
        <v>297</v>
      </c>
      <c r="B560" s="829" t="s">
        <v>4237</v>
      </c>
      <c r="C560" s="839">
        <v>43424</v>
      </c>
      <c r="D560" s="829" t="s">
        <v>4684</v>
      </c>
      <c r="E560" s="830" t="s">
        <v>4685</v>
      </c>
      <c r="F560" s="831">
        <v>74090</v>
      </c>
      <c r="G560" s="832">
        <v>99.66</v>
      </c>
      <c r="H560" s="829">
        <v>127.5</v>
      </c>
      <c r="I560" s="829" t="s">
        <v>322</v>
      </c>
      <c r="J560" s="1300">
        <v>127.5</v>
      </c>
      <c r="K560" s="840" t="s">
        <v>865</v>
      </c>
      <c r="L560" s="841" t="s">
        <v>665</v>
      </c>
      <c r="M560" s="841" t="s">
        <v>352</v>
      </c>
      <c r="N560" s="841" t="s">
        <v>2952</v>
      </c>
      <c r="O560" s="841"/>
      <c r="P560" s="841" t="s">
        <v>5</v>
      </c>
      <c r="Q560" s="841" t="s">
        <v>323</v>
      </c>
      <c r="R560" s="840" t="s">
        <v>652</v>
      </c>
      <c r="S560" s="829"/>
      <c r="T560" s="829" t="s">
        <v>5</v>
      </c>
      <c r="U560" s="829" t="s">
        <v>323</v>
      </c>
      <c r="V560" s="847" t="s">
        <v>652</v>
      </c>
      <c r="W560" s="847" t="s">
        <v>652</v>
      </c>
    </row>
    <row r="561" spans="1:23" outlineLevel="1">
      <c r="A561" s="847" t="s">
        <v>297</v>
      </c>
      <c r="B561" s="829" t="s">
        <v>4237</v>
      </c>
      <c r="C561" s="839">
        <v>43432</v>
      </c>
      <c r="D561" s="829" t="s">
        <v>4457</v>
      </c>
      <c r="E561" s="830" t="s">
        <v>4458</v>
      </c>
      <c r="F561" s="831">
        <v>74080</v>
      </c>
      <c r="G561" s="832">
        <v>279.06</v>
      </c>
      <c r="H561" s="829">
        <v>357</v>
      </c>
      <c r="I561" s="829" t="s">
        <v>322</v>
      </c>
      <c r="J561" s="1300">
        <v>357</v>
      </c>
      <c r="K561" s="840" t="s">
        <v>901</v>
      </c>
      <c r="L561" s="841" t="s">
        <v>661</v>
      </c>
      <c r="M561" s="841" t="s">
        <v>352</v>
      </c>
      <c r="N561" s="841"/>
      <c r="O561" s="841"/>
      <c r="P561" s="841" t="s">
        <v>5</v>
      </c>
      <c r="Q561" s="841" t="s">
        <v>323</v>
      </c>
      <c r="R561" s="840" t="s">
        <v>652</v>
      </c>
      <c r="S561" s="829"/>
      <c r="T561" s="829" t="s">
        <v>5</v>
      </c>
      <c r="U561" s="829" t="s">
        <v>323</v>
      </c>
      <c r="V561" s="847" t="s">
        <v>652</v>
      </c>
      <c r="W561" s="847" t="s">
        <v>652</v>
      </c>
    </row>
    <row r="562" spans="1:23" hidden="1">
      <c r="A562" s="842" t="s">
        <v>647</v>
      </c>
      <c r="B562" s="842"/>
      <c r="C562" s="842"/>
      <c r="D562" s="842"/>
      <c r="E562" s="843"/>
      <c r="F562" s="844"/>
      <c r="G562" s="845">
        <f>SUM(G555:G561)</f>
        <v>1744.89</v>
      </c>
      <c r="H562" s="846">
        <f>SUM(H555:H561)</f>
        <v>2264.5</v>
      </c>
      <c r="I562" s="842"/>
      <c r="J562" s="846">
        <f>SUM(J555:J561)</f>
        <v>2264.5</v>
      </c>
      <c r="K562" s="842"/>
      <c r="L562" s="842"/>
      <c r="M562" s="842"/>
      <c r="N562" s="842"/>
      <c r="O562" s="842"/>
      <c r="P562" s="842"/>
      <c r="Q562" s="842"/>
      <c r="R562" s="842"/>
      <c r="S562" s="829"/>
      <c r="T562" s="829"/>
      <c r="U562" s="829"/>
      <c r="V562" s="829"/>
      <c r="W562" s="829"/>
    </row>
    <row r="563" spans="1:23" outlineLevel="1">
      <c r="A563" s="847" t="s">
        <v>331</v>
      </c>
      <c r="B563" s="829" t="s">
        <v>4236</v>
      </c>
      <c r="C563" s="839">
        <v>43382</v>
      </c>
      <c r="D563" s="829" t="s">
        <v>4522</v>
      </c>
      <c r="E563" s="830" t="s">
        <v>4523</v>
      </c>
      <c r="F563" s="831">
        <v>73653</v>
      </c>
      <c r="G563" s="832">
        <v>211.06</v>
      </c>
      <c r="H563" s="829">
        <v>275</v>
      </c>
      <c r="I563" s="829" t="s">
        <v>322</v>
      </c>
      <c r="J563" s="1300">
        <v>274.99</v>
      </c>
      <c r="K563" s="840" t="s">
        <v>756</v>
      </c>
      <c r="L563" s="841" t="s">
        <v>661</v>
      </c>
      <c r="M563" s="841" t="s">
        <v>352</v>
      </c>
      <c r="N563" s="841"/>
      <c r="O563" s="841"/>
      <c r="P563" s="841" t="s">
        <v>5</v>
      </c>
      <c r="Q563" s="841" t="s">
        <v>323</v>
      </c>
      <c r="R563" s="840" t="s">
        <v>652</v>
      </c>
      <c r="S563" s="829"/>
      <c r="T563" s="829" t="s">
        <v>5</v>
      </c>
      <c r="U563" s="829" t="s">
        <v>323</v>
      </c>
      <c r="V563" s="847" t="s">
        <v>652</v>
      </c>
      <c r="W563" s="847" t="s">
        <v>652</v>
      </c>
    </row>
    <row r="564" spans="1:23" outlineLevel="1">
      <c r="A564" s="847" t="s">
        <v>331</v>
      </c>
      <c r="B564" s="829" t="s">
        <v>4236</v>
      </c>
      <c r="C564" s="839">
        <v>43388</v>
      </c>
      <c r="D564" s="829" t="s">
        <v>4524</v>
      </c>
      <c r="E564" s="830" t="s">
        <v>4525</v>
      </c>
      <c r="F564" s="831">
        <v>73653</v>
      </c>
      <c r="G564" s="832">
        <v>154.27000000000001</v>
      </c>
      <c r="H564" s="829">
        <v>201</v>
      </c>
      <c r="I564" s="829" t="s">
        <v>322</v>
      </c>
      <c r="J564" s="1300">
        <v>201</v>
      </c>
      <c r="K564" s="840" t="s">
        <v>756</v>
      </c>
      <c r="L564" s="841" t="s">
        <v>661</v>
      </c>
      <c r="M564" s="841" t="s">
        <v>352</v>
      </c>
      <c r="N564" s="841"/>
      <c r="O564" s="841"/>
      <c r="P564" s="841" t="s">
        <v>5</v>
      </c>
      <c r="Q564" s="841" t="s">
        <v>323</v>
      </c>
      <c r="R564" s="840" t="s">
        <v>652</v>
      </c>
      <c r="S564" s="829"/>
      <c r="T564" s="829" t="s">
        <v>5</v>
      </c>
      <c r="U564" s="829" t="s">
        <v>323</v>
      </c>
      <c r="V564" s="847" t="s">
        <v>652</v>
      </c>
      <c r="W564" s="847" t="s">
        <v>652</v>
      </c>
    </row>
    <row r="565" spans="1:23" outlineLevel="1">
      <c r="A565" s="847" t="s">
        <v>331</v>
      </c>
      <c r="B565" s="829" t="s">
        <v>4236</v>
      </c>
      <c r="C565" s="839">
        <v>43403</v>
      </c>
      <c r="D565" s="829" t="s">
        <v>4333</v>
      </c>
      <c r="E565" s="830" t="s">
        <v>2990</v>
      </c>
      <c r="F565" s="831">
        <v>73653</v>
      </c>
      <c r="G565" s="832">
        <v>19.260000000000002</v>
      </c>
      <c r="H565" s="829">
        <v>25.1</v>
      </c>
      <c r="I565" s="829" t="s">
        <v>322</v>
      </c>
      <c r="J565" s="1300">
        <v>25.09</v>
      </c>
      <c r="K565" s="840" t="s">
        <v>880</v>
      </c>
      <c r="L565" s="841" t="s">
        <v>661</v>
      </c>
      <c r="M565" s="841" t="s">
        <v>352</v>
      </c>
      <c r="N565" s="841"/>
      <c r="O565" s="841"/>
      <c r="P565" s="841" t="s">
        <v>5</v>
      </c>
      <c r="Q565" s="841" t="s">
        <v>323</v>
      </c>
      <c r="R565" s="840" t="s">
        <v>652</v>
      </c>
      <c r="S565" s="829"/>
      <c r="T565" s="829" t="s">
        <v>5</v>
      </c>
      <c r="U565" s="829" t="s">
        <v>323</v>
      </c>
      <c r="V565" s="847" t="s">
        <v>652</v>
      </c>
      <c r="W565" s="847" t="s">
        <v>652</v>
      </c>
    </row>
    <row r="566" spans="1:23" outlineLevel="1">
      <c r="A566" s="847" t="s">
        <v>331</v>
      </c>
      <c r="B566" s="829" t="s">
        <v>4236</v>
      </c>
      <c r="C566" s="839">
        <v>43388</v>
      </c>
      <c r="D566" s="829" t="s">
        <v>4526</v>
      </c>
      <c r="E566" s="830" t="s">
        <v>4527</v>
      </c>
      <c r="F566" s="831">
        <v>73653</v>
      </c>
      <c r="G566" s="832">
        <v>37.32</v>
      </c>
      <c r="H566" s="829">
        <v>48.63</v>
      </c>
      <c r="I566" s="829" t="s">
        <v>322</v>
      </c>
      <c r="J566" s="1300">
        <v>48.62</v>
      </c>
      <c r="K566" s="840" t="s">
        <v>916</v>
      </c>
      <c r="L566" s="841" t="s">
        <v>661</v>
      </c>
      <c r="M566" s="841" t="s">
        <v>352</v>
      </c>
      <c r="N566" s="841"/>
      <c r="O566" s="841"/>
      <c r="P566" s="841" t="s">
        <v>5</v>
      </c>
      <c r="Q566" s="841" t="s">
        <v>323</v>
      </c>
      <c r="R566" s="840" t="s">
        <v>652</v>
      </c>
      <c r="S566" s="829"/>
      <c r="T566" s="829" t="s">
        <v>5</v>
      </c>
      <c r="U566" s="829" t="s">
        <v>323</v>
      </c>
      <c r="V566" s="847" t="s">
        <v>652</v>
      </c>
      <c r="W566" s="847" t="s">
        <v>652</v>
      </c>
    </row>
    <row r="567" spans="1:23" outlineLevel="1">
      <c r="A567" s="847" t="s">
        <v>331</v>
      </c>
      <c r="B567" s="829" t="s">
        <v>4237</v>
      </c>
      <c r="C567" s="839">
        <v>43419</v>
      </c>
      <c r="D567" s="829" t="s">
        <v>4528</v>
      </c>
      <c r="E567" s="830" t="s">
        <v>4529</v>
      </c>
      <c r="F567" s="831">
        <v>74080</v>
      </c>
      <c r="G567" s="832">
        <v>78.17</v>
      </c>
      <c r="H567" s="829">
        <v>100</v>
      </c>
      <c r="I567" s="829" t="s">
        <v>322</v>
      </c>
      <c r="J567" s="1300">
        <v>100</v>
      </c>
      <c r="K567" s="840" t="s">
        <v>756</v>
      </c>
      <c r="L567" s="841" t="s">
        <v>661</v>
      </c>
      <c r="M567" s="841" t="s">
        <v>352</v>
      </c>
      <c r="N567" s="841"/>
      <c r="O567" s="841"/>
      <c r="P567" s="841" t="s">
        <v>5</v>
      </c>
      <c r="Q567" s="841" t="s">
        <v>323</v>
      </c>
      <c r="R567" s="840" t="s">
        <v>652</v>
      </c>
      <c r="S567" s="829"/>
      <c r="T567" s="829" t="s">
        <v>5</v>
      </c>
      <c r="U567" s="829" t="s">
        <v>323</v>
      </c>
      <c r="V567" s="847" t="s">
        <v>652</v>
      </c>
      <c r="W567" s="847" t="s">
        <v>652</v>
      </c>
    </row>
    <row r="568" spans="1:23" hidden="1">
      <c r="A568" s="842" t="s">
        <v>647</v>
      </c>
      <c r="B568" s="842"/>
      <c r="C568" s="842"/>
      <c r="D568" s="842"/>
      <c r="E568" s="843"/>
      <c r="F568" s="844"/>
      <c r="G568" s="845">
        <f>SUM(G563:G567)</f>
        <v>500.08000000000004</v>
      </c>
      <c r="H568" s="846">
        <f>SUM(H563:H567)</f>
        <v>649.73</v>
      </c>
      <c r="I568" s="842"/>
      <c r="J568" s="846">
        <f>SUM(J563:J567)</f>
        <v>649.69999999999993</v>
      </c>
      <c r="K568" s="842"/>
      <c r="L568" s="842"/>
      <c r="M568" s="842"/>
      <c r="N568" s="842"/>
      <c r="O568" s="842"/>
      <c r="P568" s="842"/>
      <c r="Q568" s="842"/>
      <c r="R568" s="842"/>
      <c r="S568" s="829"/>
      <c r="T568" s="829"/>
      <c r="U568" s="829"/>
      <c r="V568" s="829"/>
      <c r="W568" s="829"/>
    </row>
    <row r="569" spans="1:23" outlineLevel="1">
      <c r="A569" s="847" t="s">
        <v>332</v>
      </c>
      <c r="B569" s="829" t="s">
        <v>4236</v>
      </c>
      <c r="C569" s="839">
        <v>43404</v>
      </c>
      <c r="D569" s="829" t="s">
        <v>4530</v>
      </c>
      <c r="E569" s="830" t="s">
        <v>4531</v>
      </c>
      <c r="F569" s="831">
        <v>73724</v>
      </c>
      <c r="G569" s="832">
        <v>6293.8</v>
      </c>
      <c r="H569" s="829">
        <v>6293.8</v>
      </c>
      <c r="I569" s="829" t="s">
        <v>60</v>
      </c>
      <c r="J569" s="1300">
        <v>8200.31</v>
      </c>
      <c r="K569" s="840" t="s">
        <v>922</v>
      </c>
      <c r="L569" s="841" t="s">
        <v>645</v>
      </c>
      <c r="M569" s="841" t="s">
        <v>352</v>
      </c>
      <c r="N569" s="841"/>
      <c r="O569" s="841"/>
      <c r="P569" s="841" t="s">
        <v>22</v>
      </c>
      <c r="Q569" s="841" t="s">
        <v>323</v>
      </c>
      <c r="R569" s="840" t="s">
        <v>652</v>
      </c>
      <c r="S569" s="829"/>
      <c r="T569" s="829" t="s">
        <v>22</v>
      </c>
      <c r="U569" s="829" t="s">
        <v>323</v>
      </c>
      <c r="V569" s="847" t="s">
        <v>652</v>
      </c>
      <c r="W569" s="847" t="s">
        <v>652</v>
      </c>
    </row>
    <row r="570" spans="1:23" outlineLevel="1">
      <c r="A570" s="847" t="s">
        <v>332</v>
      </c>
      <c r="B570" s="829" t="s">
        <v>4237</v>
      </c>
      <c r="C570" s="839" t="s">
        <v>4688</v>
      </c>
      <c r="D570" s="829" t="s">
        <v>4686</v>
      </c>
      <c r="E570" s="830" t="s">
        <v>4697</v>
      </c>
      <c r="F570" s="831">
        <v>73724</v>
      </c>
      <c r="G570" s="832">
        <f>H570</f>
        <v>6094.015389830508</v>
      </c>
      <c r="H570" s="1309">
        <f>J570/F34</f>
        <v>6094.015389830508</v>
      </c>
      <c r="I570" s="829" t="s">
        <v>60</v>
      </c>
      <c r="J570" s="1300">
        <v>7795.9</v>
      </c>
      <c r="K570" s="840" t="s">
        <v>922</v>
      </c>
      <c r="L570" s="841" t="s">
        <v>645</v>
      </c>
      <c r="M570" s="841" t="s">
        <v>352</v>
      </c>
      <c r="N570" s="841"/>
      <c r="O570" s="841"/>
      <c r="P570" s="841" t="s">
        <v>22</v>
      </c>
      <c r="Q570" s="841" t="s">
        <v>323</v>
      </c>
      <c r="R570" s="840" t="s">
        <v>652</v>
      </c>
      <c r="S570" s="829"/>
      <c r="T570" s="829" t="s">
        <v>22</v>
      </c>
      <c r="U570" s="829" t="s">
        <v>323</v>
      </c>
      <c r="V570" s="847" t="s">
        <v>652</v>
      </c>
      <c r="W570" s="847" t="s">
        <v>652</v>
      </c>
    </row>
    <row r="571" spans="1:23" hidden="1">
      <c r="A571" s="842" t="s">
        <v>647</v>
      </c>
      <c r="B571" s="842"/>
      <c r="C571" s="842"/>
      <c r="D571" s="842"/>
      <c r="E571" s="843"/>
      <c r="F571" s="844"/>
      <c r="G571" s="845">
        <f>SUM(G569:G569)</f>
        <v>6293.8</v>
      </c>
      <c r="H571" s="846">
        <f>SUM(H569:H569)</f>
        <v>6293.8</v>
      </c>
      <c r="I571" s="842"/>
      <c r="J571" s="846">
        <f>SUM(J569:J570)</f>
        <v>15996.21</v>
      </c>
      <c r="K571" s="842"/>
      <c r="L571" s="842"/>
      <c r="M571" s="842"/>
      <c r="N571" s="842"/>
      <c r="O571" s="842"/>
      <c r="P571" s="842"/>
      <c r="Q571" s="842"/>
      <c r="R571" s="842"/>
      <c r="S571" s="829"/>
      <c r="T571" s="829"/>
      <c r="U571" s="829"/>
      <c r="V571" s="829"/>
      <c r="W571" s="829"/>
    </row>
    <row r="572" spans="1:23" outlineLevel="1">
      <c r="A572" s="847" t="s">
        <v>2184</v>
      </c>
      <c r="B572" s="829" t="s">
        <v>4236</v>
      </c>
      <c r="C572" s="839">
        <v>43220</v>
      </c>
      <c r="D572" s="829" t="s">
        <v>4533</v>
      </c>
      <c r="E572" s="830" t="s">
        <v>3361</v>
      </c>
      <c r="F572" s="831">
        <v>73679</v>
      </c>
      <c r="G572" s="832">
        <v>-18844.759999999998</v>
      </c>
      <c r="H572" s="829">
        <v>-25446</v>
      </c>
      <c r="I572" s="829" t="s">
        <v>322</v>
      </c>
      <c r="J572" s="1300">
        <v>-26404.15</v>
      </c>
      <c r="K572" s="840" t="s">
        <v>1297</v>
      </c>
      <c r="L572" s="841" t="s">
        <v>661</v>
      </c>
      <c r="M572" s="841" t="s">
        <v>352</v>
      </c>
      <c r="N572" s="841"/>
      <c r="O572" s="841" t="s">
        <v>2244</v>
      </c>
      <c r="P572" s="841" t="s">
        <v>5</v>
      </c>
      <c r="Q572" s="841" t="s">
        <v>323</v>
      </c>
      <c r="R572" s="840" t="s">
        <v>652</v>
      </c>
      <c r="S572" s="829" t="s">
        <v>2244</v>
      </c>
      <c r="T572" s="829" t="s">
        <v>5</v>
      </c>
      <c r="U572" s="829" t="s">
        <v>323</v>
      </c>
      <c r="V572" s="847" t="s">
        <v>652</v>
      </c>
      <c r="W572" s="847" t="s">
        <v>652</v>
      </c>
    </row>
    <row r="573" spans="1:23" outlineLevel="1">
      <c r="A573" s="847" t="s">
        <v>2184</v>
      </c>
      <c r="B573" s="829" t="s">
        <v>4236</v>
      </c>
      <c r="C573" s="839">
        <v>43373</v>
      </c>
      <c r="D573" s="829" t="s">
        <v>4532</v>
      </c>
      <c r="E573" s="830" t="s">
        <v>4165</v>
      </c>
      <c r="F573" s="831">
        <v>73679</v>
      </c>
      <c r="G573" s="832">
        <v>-29696.74</v>
      </c>
      <c r="H573" s="829">
        <v>-38955.81</v>
      </c>
      <c r="I573" s="829" t="s">
        <v>322</v>
      </c>
      <c r="J573" s="1300">
        <v>-38504.51</v>
      </c>
      <c r="K573" s="840" t="s">
        <v>1297</v>
      </c>
      <c r="L573" s="841" t="s">
        <v>661</v>
      </c>
      <c r="M573" s="841" t="s">
        <v>352</v>
      </c>
      <c r="N573" s="841"/>
      <c r="O573" s="841" t="s">
        <v>2247</v>
      </c>
      <c r="P573" s="841" t="s">
        <v>5</v>
      </c>
      <c r="Q573" s="841" t="s">
        <v>323</v>
      </c>
      <c r="R573" s="840" t="s">
        <v>652</v>
      </c>
      <c r="S573" s="829" t="s">
        <v>2247</v>
      </c>
      <c r="T573" s="829" t="s">
        <v>5</v>
      </c>
      <c r="U573" s="829" t="s">
        <v>323</v>
      </c>
      <c r="V573" s="847" t="s">
        <v>652</v>
      </c>
      <c r="W573" s="847" t="s">
        <v>652</v>
      </c>
    </row>
    <row r="574" spans="1:23" outlineLevel="1">
      <c r="A574" s="847" t="s">
        <v>2184</v>
      </c>
      <c r="B574" s="829" t="s">
        <v>4237</v>
      </c>
      <c r="C574" s="839">
        <v>43434</v>
      </c>
      <c r="D574" s="829" t="s">
        <v>4676</v>
      </c>
      <c r="E574" s="830" t="s">
        <v>4677</v>
      </c>
      <c r="F574" s="831">
        <v>74117</v>
      </c>
      <c r="G574" s="832">
        <v>690.76</v>
      </c>
      <c r="H574" s="829">
        <v>900</v>
      </c>
      <c r="I574" s="829" t="s">
        <v>322</v>
      </c>
      <c r="J574" s="1300">
        <v>883.69</v>
      </c>
      <c r="K574" s="840" t="s">
        <v>1297</v>
      </c>
      <c r="L574" s="841" t="s">
        <v>661</v>
      </c>
      <c r="M574" s="841" t="s">
        <v>352</v>
      </c>
      <c r="N574" s="841"/>
      <c r="O574" s="841" t="s">
        <v>2244</v>
      </c>
      <c r="P574" s="841" t="s">
        <v>5</v>
      </c>
      <c r="Q574" s="841" t="s">
        <v>323</v>
      </c>
      <c r="R574" s="840" t="s">
        <v>652</v>
      </c>
      <c r="S574" s="829" t="s">
        <v>2244</v>
      </c>
      <c r="T574" s="829" t="s">
        <v>5</v>
      </c>
      <c r="U574" s="829" t="s">
        <v>323</v>
      </c>
      <c r="V574" s="847" t="s">
        <v>652</v>
      </c>
      <c r="W574" s="847" t="s">
        <v>652</v>
      </c>
    </row>
    <row r="575" spans="1:23" hidden="1">
      <c r="A575" s="842" t="s">
        <v>647</v>
      </c>
      <c r="B575" s="842"/>
      <c r="C575" s="842"/>
      <c r="D575" s="842"/>
      <c r="E575" s="843"/>
      <c r="F575" s="844"/>
      <c r="G575" s="845">
        <f>SUM(G572:G574)</f>
        <v>-47850.74</v>
      </c>
      <c r="H575" s="846">
        <f>SUM(H572:H574)</f>
        <v>-63501.81</v>
      </c>
      <c r="I575" s="842"/>
      <c r="J575" s="846">
        <f>SUM(J572:J574)</f>
        <v>-64024.97</v>
      </c>
      <c r="K575" s="842"/>
      <c r="L575" s="842"/>
      <c r="M575" s="842"/>
      <c r="N575" s="842"/>
      <c r="O575" s="842"/>
      <c r="P575" s="842"/>
      <c r="Q575" s="842"/>
      <c r="R575" s="842"/>
      <c r="S575" s="829"/>
      <c r="T575" s="829"/>
      <c r="U575" s="829"/>
      <c r="V575" s="829"/>
      <c r="W575" s="829"/>
    </row>
    <row r="576" spans="1:23" outlineLevel="1">
      <c r="A576" s="847" t="s">
        <v>2186</v>
      </c>
      <c r="B576" s="829" t="s">
        <v>4237</v>
      </c>
      <c r="C576" s="839">
        <v>43434</v>
      </c>
      <c r="D576" s="829" t="s">
        <v>4676</v>
      </c>
      <c r="E576" s="830" t="s">
        <v>4677</v>
      </c>
      <c r="F576" s="831">
        <v>74117</v>
      </c>
      <c r="G576" s="832">
        <v>326.04000000000002</v>
      </c>
      <c r="H576" s="829">
        <v>424.8</v>
      </c>
      <c r="I576" s="829" t="s">
        <v>322</v>
      </c>
      <c r="J576" s="1300">
        <v>417.1</v>
      </c>
      <c r="K576" s="840" t="s">
        <v>1297</v>
      </c>
      <c r="L576" s="841" t="s">
        <v>661</v>
      </c>
      <c r="M576" s="841" t="s">
        <v>352</v>
      </c>
      <c r="N576" s="841"/>
      <c r="O576" s="841" t="s">
        <v>2244</v>
      </c>
      <c r="P576" s="841" t="s">
        <v>5</v>
      </c>
      <c r="Q576" s="841" t="s">
        <v>323</v>
      </c>
      <c r="R576" s="840" t="s">
        <v>652</v>
      </c>
      <c r="S576" s="829" t="s">
        <v>2244</v>
      </c>
      <c r="T576" s="829" t="s">
        <v>5</v>
      </c>
      <c r="U576" s="829" t="s">
        <v>323</v>
      </c>
      <c r="V576" s="847" t="s">
        <v>652</v>
      </c>
      <c r="W576" s="847" t="s">
        <v>652</v>
      </c>
    </row>
    <row r="577" spans="1:23" hidden="1">
      <c r="A577" s="842" t="s">
        <v>647</v>
      </c>
      <c r="B577" s="842"/>
      <c r="C577" s="842"/>
      <c r="D577" s="842"/>
      <c r="E577" s="843"/>
      <c r="F577" s="844"/>
      <c r="G577" s="845">
        <f>SUM(G576:G576)</f>
        <v>326.04000000000002</v>
      </c>
      <c r="H577" s="846">
        <f>SUM(H576:H576)</f>
        <v>424.8</v>
      </c>
      <c r="I577" s="842"/>
      <c r="J577" s="846">
        <f>SUM(J576:J576)</f>
        <v>417.1</v>
      </c>
      <c r="K577" s="842"/>
      <c r="L577" s="842"/>
      <c r="M577" s="842"/>
      <c r="N577" s="842"/>
      <c r="O577" s="842"/>
      <c r="P577" s="842"/>
      <c r="Q577" s="842"/>
      <c r="R577" s="842"/>
      <c r="S577" s="829"/>
      <c r="T577" s="829"/>
      <c r="U577" s="829"/>
      <c r="V577" s="829"/>
      <c r="W577" s="829"/>
    </row>
    <row r="578" spans="1:23" outlineLevel="1">
      <c r="A578" s="847" t="s">
        <v>2198</v>
      </c>
      <c r="B578" s="829" t="s">
        <v>4236</v>
      </c>
      <c r="C578" s="839">
        <v>43220</v>
      </c>
      <c r="D578" s="829" t="s">
        <v>4533</v>
      </c>
      <c r="E578" s="830" t="s">
        <v>3361</v>
      </c>
      <c r="F578" s="831">
        <v>73679</v>
      </c>
      <c r="G578" s="832">
        <v>18844.759999999998</v>
      </c>
      <c r="H578" s="829">
        <v>25446</v>
      </c>
      <c r="I578" s="829" t="s">
        <v>322</v>
      </c>
      <c r="J578" s="1300">
        <v>26404.15</v>
      </c>
      <c r="K578" s="840" t="s">
        <v>1297</v>
      </c>
      <c r="L578" s="841" t="s">
        <v>661</v>
      </c>
      <c r="M578" s="841" t="s">
        <v>352</v>
      </c>
      <c r="N578" s="841"/>
      <c r="O578" s="841" t="s">
        <v>2244</v>
      </c>
      <c r="P578" s="841" t="s">
        <v>5</v>
      </c>
      <c r="Q578" s="841" t="s">
        <v>323</v>
      </c>
      <c r="R578" s="840" t="s">
        <v>652</v>
      </c>
      <c r="S578" s="829" t="s">
        <v>2244</v>
      </c>
      <c r="T578" s="829" t="s">
        <v>5</v>
      </c>
      <c r="U578" s="829" t="s">
        <v>323</v>
      </c>
      <c r="V578" s="847" t="s">
        <v>652</v>
      </c>
      <c r="W578" s="847" t="s">
        <v>652</v>
      </c>
    </row>
    <row r="579" spans="1:23" outlineLevel="1">
      <c r="A579" s="847" t="s">
        <v>2198</v>
      </c>
      <c r="B579" s="829" t="s">
        <v>4237</v>
      </c>
      <c r="C579" s="839">
        <v>43424</v>
      </c>
      <c r="D579" s="829" t="s">
        <v>4246</v>
      </c>
      <c r="E579" s="830" t="s">
        <v>4534</v>
      </c>
      <c r="F579" s="831">
        <v>74080</v>
      </c>
      <c r="G579" s="832">
        <v>3.91</v>
      </c>
      <c r="H579" s="829">
        <v>5</v>
      </c>
      <c r="I579" s="829" t="s">
        <v>322</v>
      </c>
      <c r="J579" s="1300">
        <v>5</v>
      </c>
      <c r="K579" s="840" t="s">
        <v>943</v>
      </c>
      <c r="L579" s="841" t="s">
        <v>661</v>
      </c>
      <c r="M579" s="841" t="s">
        <v>352</v>
      </c>
      <c r="N579" s="841"/>
      <c r="O579" s="841"/>
      <c r="P579" s="841" t="s">
        <v>5</v>
      </c>
      <c r="Q579" s="841" t="s">
        <v>323</v>
      </c>
      <c r="R579" s="840" t="s">
        <v>652</v>
      </c>
      <c r="S579" s="829"/>
      <c r="T579" s="829" t="s">
        <v>5</v>
      </c>
      <c r="U579" s="829" t="s">
        <v>323</v>
      </c>
      <c r="V579" s="847" t="s">
        <v>652</v>
      </c>
      <c r="W579" s="847" t="s">
        <v>652</v>
      </c>
    </row>
    <row r="580" spans="1:23" outlineLevel="1">
      <c r="A580" s="847" t="s">
        <v>2198</v>
      </c>
      <c r="B580" s="829" t="s">
        <v>4237</v>
      </c>
      <c r="C580" s="839">
        <v>43424</v>
      </c>
      <c r="D580" s="829" t="s">
        <v>4246</v>
      </c>
      <c r="E580" s="830" t="s">
        <v>4535</v>
      </c>
      <c r="F580" s="831">
        <v>74080</v>
      </c>
      <c r="G580" s="832">
        <v>3.91</v>
      </c>
      <c r="H580" s="829">
        <v>5</v>
      </c>
      <c r="I580" s="829" t="s">
        <v>322</v>
      </c>
      <c r="J580" s="1300">
        <v>5</v>
      </c>
      <c r="K580" s="840" t="s">
        <v>943</v>
      </c>
      <c r="L580" s="841" t="s">
        <v>661</v>
      </c>
      <c r="M580" s="841" t="s">
        <v>352</v>
      </c>
      <c r="N580" s="841"/>
      <c r="O580" s="841"/>
      <c r="P580" s="841" t="s">
        <v>5</v>
      </c>
      <c r="Q580" s="841" t="s">
        <v>323</v>
      </c>
      <c r="R580" s="840" t="s">
        <v>652</v>
      </c>
      <c r="S580" s="829"/>
      <c r="T580" s="829" t="s">
        <v>5</v>
      </c>
      <c r="U580" s="829" t="s">
        <v>323</v>
      </c>
      <c r="V580" s="847" t="s">
        <v>652</v>
      </c>
      <c r="W580" s="847" t="s">
        <v>652</v>
      </c>
    </row>
    <row r="581" spans="1:23" outlineLevel="1">
      <c r="A581" s="847" t="s">
        <v>2198</v>
      </c>
      <c r="B581" s="829" t="s">
        <v>4237</v>
      </c>
      <c r="C581" s="839">
        <v>43434</v>
      </c>
      <c r="D581" s="829" t="s">
        <v>4246</v>
      </c>
      <c r="E581" s="830" t="s">
        <v>4422</v>
      </c>
      <c r="F581" s="831">
        <v>74080</v>
      </c>
      <c r="G581" s="832">
        <v>3.91</v>
      </c>
      <c r="H581" s="829">
        <v>5</v>
      </c>
      <c r="I581" s="829" t="s">
        <v>322</v>
      </c>
      <c r="J581" s="1300">
        <v>5</v>
      </c>
      <c r="K581" s="840" t="s">
        <v>943</v>
      </c>
      <c r="L581" s="841" t="s">
        <v>661</v>
      </c>
      <c r="M581" s="841" t="s">
        <v>352</v>
      </c>
      <c r="N581" s="841"/>
      <c r="O581" s="841"/>
      <c r="P581" s="841" t="s">
        <v>5</v>
      </c>
      <c r="Q581" s="841" t="s">
        <v>323</v>
      </c>
      <c r="R581" s="840" t="s">
        <v>652</v>
      </c>
      <c r="S581" s="829"/>
      <c r="T581" s="829" t="s">
        <v>5</v>
      </c>
      <c r="U581" s="829" t="s">
        <v>323</v>
      </c>
      <c r="V581" s="847" t="s">
        <v>652</v>
      </c>
      <c r="W581" s="847" t="s">
        <v>652</v>
      </c>
    </row>
    <row r="582" spans="1:23" outlineLevel="1">
      <c r="A582" s="847" t="s">
        <v>2198</v>
      </c>
      <c r="B582" s="829" t="s">
        <v>4237</v>
      </c>
      <c r="C582" s="839">
        <v>43431</v>
      </c>
      <c r="D582" s="829" t="s">
        <v>4540</v>
      </c>
      <c r="E582" s="830" t="s">
        <v>4537</v>
      </c>
      <c r="F582" s="831">
        <v>74080</v>
      </c>
      <c r="G582" s="832">
        <v>586.26</v>
      </c>
      <c r="H582" s="829">
        <v>750</v>
      </c>
      <c r="I582" s="829" t="s">
        <v>322</v>
      </c>
      <c r="J582" s="1300">
        <v>750</v>
      </c>
      <c r="K582" s="840" t="s">
        <v>756</v>
      </c>
      <c r="L582" s="841" t="s">
        <v>661</v>
      </c>
      <c r="M582" s="841" t="s">
        <v>352</v>
      </c>
      <c r="N582" s="841"/>
      <c r="O582" s="841"/>
      <c r="P582" s="841" t="s">
        <v>5</v>
      </c>
      <c r="Q582" s="841" t="s">
        <v>323</v>
      </c>
      <c r="R582" s="840" t="s">
        <v>652</v>
      </c>
      <c r="S582" s="829"/>
      <c r="T582" s="829" t="s">
        <v>5</v>
      </c>
      <c r="U582" s="829" t="s">
        <v>323</v>
      </c>
      <c r="V582" s="847" t="s">
        <v>652</v>
      </c>
      <c r="W582" s="847" t="s">
        <v>652</v>
      </c>
    </row>
    <row r="583" spans="1:23" outlineLevel="1">
      <c r="A583" s="847" t="s">
        <v>2198</v>
      </c>
      <c r="B583" s="829" t="s">
        <v>4237</v>
      </c>
      <c r="C583" s="839">
        <v>43434</v>
      </c>
      <c r="D583" s="829" t="s">
        <v>4541</v>
      </c>
      <c r="E583" s="830" t="s">
        <v>4542</v>
      </c>
      <c r="F583" s="831">
        <v>74080</v>
      </c>
      <c r="G583" s="832">
        <v>625.34</v>
      </c>
      <c r="H583" s="829">
        <v>800</v>
      </c>
      <c r="I583" s="829" t="s">
        <v>322</v>
      </c>
      <c r="J583" s="1300">
        <v>800</v>
      </c>
      <c r="K583" s="840" t="s">
        <v>756</v>
      </c>
      <c r="L583" s="841" t="s">
        <v>661</v>
      </c>
      <c r="M583" s="841" t="s">
        <v>352</v>
      </c>
      <c r="N583" s="841"/>
      <c r="O583" s="841"/>
      <c r="P583" s="841" t="s">
        <v>5</v>
      </c>
      <c r="Q583" s="841" t="s">
        <v>323</v>
      </c>
      <c r="R583" s="840" t="s">
        <v>652</v>
      </c>
      <c r="S583" s="829"/>
      <c r="T583" s="829" t="s">
        <v>5</v>
      </c>
      <c r="U583" s="829" t="s">
        <v>323</v>
      </c>
      <c r="V583" s="847" t="s">
        <v>652</v>
      </c>
      <c r="W583" s="847" t="s">
        <v>652</v>
      </c>
    </row>
    <row r="584" spans="1:23" outlineLevel="1">
      <c r="A584" s="847" t="s">
        <v>2198</v>
      </c>
      <c r="B584" s="829" t="s">
        <v>4237</v>
      </c>
      <c r="C584" s="839">
        <v>43430</v>
      </c>
      <c r="D584" s="829" t="s">
        <v>4536</v>
      </c>
      <c r="E584" s="830" t="s">
        <v>4537</v>
      </c>
      <c r="F584" s="831">
        <v>74080</v>
      </c>
      <c r="G584" s="832">
        <v>703.51</v>
      </c>
      <c r="H584" s="829">
        <v>900</v>
      </c>
      <c r="I584" s="829" t="s">
        <v>322</v>
      </c>
      <c r="J584" s="1300">
        <v>900</v>
      </c>
      <c r="K584" s="840" t="s">
        <v>756</v>
      </c>
      <c r="L584" s="841" t="s">
        <v>661</v>
      </c>
      <c r="M584" s="841" t="s">
        <v>352</v>
      </c>
      <c r="N584" s="841"/>
      <c r="O584" s="841"/>
      <c r="P584" s="841" t="s">
        <v>5</v>
      </c>
      <c r="Q584" s="841" t="s">
        <v>323</v>
      </c>
      <c r="R584" s="840" t="s">
        <v>652</v>
      </c>
      <c r="S584" s="829"/>
      <c r="T584" s="829" t="s">
        <v>5</v>
      </c>
      <c r="U584" s="829" t="s">
        <v>323</v>
      </c>
      <c r="V584" s="847" t="s">
        <v>652</v>
      </c>
      <c r="W584" s="847" t="s">
        <v>652</v>
      </c>
    </row>
    <row r="585" spans="1:23" outlineLevel="1">
      <c r="A585" s="847" t="s">
        <v>2198</v>
      </c>
      <c r="B585" s="829" t="s">
        <v>4237</v>
      </c>
      <c r="C585" s="839">
        <v>43434</v>
      </c>
      <c r="D585" s="829" t="s">
        <v>4538</v>
      </c>
      <c r="E585" s="830" t="s">
        <v>4539</v>
      </c>
      <c r="F585" s="831">
        <v>74080</v>
      </c>
      <c r="G585" s="832">
        <v>234.5</v>
      </c>
      <c r="H585" s="829">
        <v>300</v>
      </c>
      <c r="I585" s="829" t="s">
        <v>322</v>
      </c>
      <c r="J585" s="1300">
        <v>300</v>
      </c>
      <c r="K585" s="840" t="s">
        <v>756</v>
      </c>
      <c r="L585" s="841" t="s">
        <v>661</v>
      </c>
      <c r="M585" s="841" t="s">
        <v>352</v>
      </c>
      <c r="N585" s="841"/>
      <c r="O585" s="841"/>
      <c r="P585" s="841" t="s">
        <v>5</v>
      </c>
      <c r="Q585" s="841" t="s">
        <v>323</v>
      </c>
      <c r="R585" s="840" t="s">
        <v>652</v>
      </c>
      <c r="S585" s="829"/>
      <c r="T585" s="829" t="s">
        <v>5</v>
      </c>
      <c r="U585" s="829" t="s">
        <v>323</v>
      </c>
      <c r="V585" s="847" t="s">
        <v>652</v>
      </c>
      <c r="W585" s="847" t="s">
        <v>652</v>
      </c>
    </row>
    <row r="586" spans="1:23" outlineLevel="1">
      <c r="A586" s="847" t="s">
        <v>2198</v>
      </c>
      <c r="B586" s="829" t="s">
        <v>4237</v>
      </c>
      <c r="C586" s="839">
        <v>43434</v>
      </c>
      <c r="D586" s="829" t="s">
        <v>4543</v>
      </c>
      <c r="E586" s="830" t="s">
        <v>4544</v>
      </c>
      <c r="F586" s="831">
        <v>74080</v>
      </c>
      <c r="G586" s="832">
        <v>367.39</v>
      </c>
      <c r="H586" s="829">
        <v>470</v>
      </c>
      <c r="I586" s="829" t="s">
        <v>322</v>
      </c>
      <c r="J586" s="1300">
        <v>470</v>
      </c>
      <c r="K586" s="840" t="s">
        <v>683</v>
      </c>
      <c r="L586" s="841" t="s">
        <v>661</v>
      </c>
      <c r="M586" s="841" t="s">
        <v>352</v>
      </c>
      <c r="N586" s="841"/>
      <c r="O586" s="841"/>
      <c r="P586" s="841" t="s">
        <v>5</v>
      </c>
      <c r="Q586" s="841" t="s">
        <v>323</v>
      </c>
      <c r="R586" s="840" t="s">
        <v>652</v>
      </c>
      <c r="S586" s="829"/>
      <c r="T586" s="829" t="s">
        <v>5</v>
      </c>
      <c r="U586" s="829" t="s">
        <v>323</v>
      </c>
      <c r="V586" s="847" t="s">
        <v>652</v>
      </c>
      <c r="W586" s="847" t="s">
        <v>652</v>
      </c>
    </row>
    <row r="587" spans="1:23" outlineLevel="1">
      <c r="A587" s="847" t="s">
        <v>2198</v>
      </c>
      <c r="B587" s="829" t="s">
        <v>4237</v>
      </c>
      <c r="C587" s="839">
        <v>43434</v>
      </c>
      <c r="D587" s="829" t="s">
        <v>4543</v>
      </c>
      <c r="E587" s="830" t="s">
        <v>4545</v>
      </c>
      <c r="F587" s="831">
        <v>74080</v>
      </c>
      <c r="G587" s="832">
        <v>101.62</v>
      </c>
      <c r="H587" s="829">
        <v>130</v>
      </c>
      <c r="I587" s="829" t="s">
        <v>322</v>
      </c>
      <c r="J587" s="1300">
        <v>130</v>
      </c>
      <c r="K587" s="840" t="s">
        <v>683</v>
      </c>
      <c r="L587" s="841" t="s">
        <v>661</v>
      </c>
      <c r="M587" s="841" t="s">
        <v>352</v>
      </c>
      <c r="N587" s="841"/>
      <c r="O587" s="841"/>
      <c r="P587" s="841" t="s">
        <v>5</v>
      </c>
      <c r="Q587" s="841" t="s">
        <v>323</v>
      </c>
      <c r="R587" s="840" t="s">
        <v>652</v>
      </c>
      <c r="S587" s="829"/>
      <c r="T587" s="829" t="s">
        <v>5</v>
      </c>
      <c r="U587" s="829" t="s">
        <v>323</v>
      </c>
      <c r="V587" s="847" t="s">
        <v>652</v>
      </c>
      <c r="W587" s="847" t="s">
        <v>652</v>
      </c>
    </row>
    <row r="588" spans="1:23" outlineLevel="1">
      <c r="A588" s="847" t="s">
        <v>2198</v>
      </c>
      <c r="B588" s="829" t="s">
        <v>4237</v>
      </c>
      <c r="C588" s="839">
        <v>43434</v>
      </c>
      <c r="D588" s="829" t="s">
        <v>4538</v>
      </c>
      <c r="E588" s="830" t="s">
        <v>4544</v>
      </c>
      <c r="F588" s="831">
        <v>74080</v>
      </c>
      <c r="G588" s="832">
        <v>445.56</v>
      </c>
      <c r="H588" s="829">
        <v>570</v>
      </c>
      <c r="I588" s="829" t="s">
        <v>322</v>
      </c>
      <c r="J588" s="1300">
        <v>570.01</v>
      </c>
      <c r="K588" s="840" t="s">
        <v>683</v>
      </c>
      <c r="L588" s="841" t="s">
        <v>661</v>
      </c>
      <c r="M588" s="841" t="s">
        <v>352</v>
      </c>
      <c r="N588" s="841"/>
      <c r="O588" s="841"/>
      <c r="P588" s="841" t="s">
        <v>5</v>
      </c>
      <c r="Q588" s="841" t="s">
        <v>323</v>
      </c>
      <c r="R588" s="840" t="s">
        <v>652</v>
      </c>
      <c r="S588" s="829"/>
      <c r="T588" s="829" t="s">
        <v>5</v>
      </c>
      <c r="U588" s="829" t="s">
        <v>323</v>
      </c>
      <c r="V588" s="847" t="s">
        <v>652</v>
      </c>
      <c r="W588" s="847" t="s">
        <v>652</v>
      </c>
    </row>
    <row r="589" spans="1:23" outlineLevel="1">
      <c r="A589" s="847" t="s">
        <v>2198</v>
      </c>
      <c r="B589" s="829" t="s">
        <v>4237</v>
      </c>
      <c r="C589" s="839">
        <v>43434</v>
      </c>
      <c r="D589" s="829" t="s">
        <v>4546</v>
      </c>
      <c r="E589" s="830" t="s">
        <v>4547</v>
      </c>
      <c r="F589" s="831">
        <v>74080</v>
      </c>
      <c r="G589" s="832">
        <v>234.5</v>
      </c>
      <c r="H589" s="829">
        <v>300</v>
      </c>
      <c r="I589" s="829" t="s">
        <v>322</v>
      </c>
      <c r="J589" s="1300">
        <v>300</v>
      </c>
      <c r="K589" s="840" t="s">
        <v>996</v>
      </c>
      <c r="L589" s="841" t="s">
        <v>661</v>
      </c>
      <c r="M589" s="841" t="s">
        <v>352</v>
      </c>
      <c r="N589" s="841"/>
      <c r="O589" s="841"/>
      <c r="P589" s="841" t="s">
        <v>5</v>
      </c>
      <c r="Q589" s="841" t="s">
        <v>323</v>
      </c>
      <c r="R589" s="840" t="s">
        <v>652</v>
      </c>
      <c r="S589" s="829"/>
      <c r="T589" s="829" t="s">
        <v>5</v>
      </c>
      <c r="U589" s="829" t="s">
        <v>323</v>
      </c>
      <c r="V589" s="847" t="s">
        <v>652</v>
      </c>
      <c r="W589" s="847" t="s">
        <v>652</v>
      </c>
    </row>
    <row r="590" spans="1:23" outlineLevel="1">
      <c r="A590" s="847" t="s">
        <v>2198</v>
      </c>
      <c r="B590" s="829" t="s">
        <v>4237</v>
      </c>
      <c r="C590" s="839">
        <v>43434</v>
      </c>
      <c r="D590" s="829" t="s">
        <v>4538</v>
      </c>
      <c r="E590" s="830" t="s">
        <v>4550</v>
      </c>
      <c r="F590" s="831">
        <v>74080</v>
      </c>
      <c r="G590" s="832">
        <v>3243.33</v>
      </c>
      <c r="H590" s="829">
        <v>4149.2</v>
      </c>
      <c r="I590" s="829" t="s">
        <v>322</v>
      </c>
      <c r="J590" s="1300">
        <v>4149.2</v>
      </c>
      <c r="K590" s="840" t="s">
        <v>998</v>
      </c>
      <c r="L590" s="841" t="s">
        <v>661</v>
      </c>
      <c r="M590" s="841" t="s">
        <v>352</v>
      </c>
      <c r="N590" s="841"/>
      <c r="O590" s="841"/>
      <c r="P590" s="841" t="s">
        <v>5</v>
      </c>
      <c r="Q590" s="841" t="s">
        <v>323</v>
      </c>
      <c r="R590" s="840" t="s">
        <v>652</v>
      </c>
      <c r="S590" s="829"/>
      <c r="T590" s="829" t="s">
        <v>5</v>
      </c>
      <c r="U590" s="829" t="s">
        <v>323</v>
      </c>
      <c r="V590" s="847" t="s">
        <v>652</v>
      </c>
      <c r="W590" s="847" t="s">
        <v>652</v>
      </c>
    </row>
    <row r="591" spans="1:23" outlineLevel="1">
      <c r="A591" s="847" t="s">
        <v>2198</v>
      </c>
      <c r="B591" s="829" t="s">
        <v>4237</v>
      </c>
      <c r="C591" s="839">
        <v>43434</v>
      </c>
      <c r="D591" s="829" t="s">
        <v>4546</v>
      </c>
      <c r="E591" s="830" t="s">
        <v>4548</v>
      </c>
      <c r="F591" s="831">
        <v>74080</v>
      </c>
      <c r="G591" s="832">
        <v>558.9</v>
      </c>
      <c r="H591" s="829">
        <v>715</v>
      </c>
      <c r="I591" s="829" t="s">
        <v>322</v>
      </c>
      <c r="J591" s="1300">
        <v>715</v>
      </c>
      <c r="K591" s="840" t="s">
        <v>998</v>
      </c>
      <c r="L591" s="841" t="s">
        <v>661</v>
      </c>
      <c r="M591" s="841" t="s">
        <v>352</v>
      </c>
      <c r="N591" s="841"/>
      <c r="O591" s="841"/>
      <c r="P591" s="841" t="s">
        <v>5</v>
      </c>
      <c r="Q591" s="841" t="s">
        <v>323</v>
      </c>
      <c r="R591" s="840" t="s">
        <v>652</v>
      </c>
      <c r="S591" s="829"/>
      <c r="T591" s="829" t="s">
        <v>5</v>
      </c>
      <c r="U591" s="829" t="s">
        <v>323</v>
      </c>
      <c r="V591" s="847" t="s">
        <v>652</v>
      </c>
      <c r="W591" s="847" t="s">
        <v>652</v>
      </c>
    </row>
    <row r="592" spans="1:23" outlineLevel="1">
      <c r="A592" s="847" t="s">
        <v>2198</v>
      </c>
      <c r="B592" s="829" t="s">
        <v>4237</v>
      </c>
      <c r="C592" s="839">
        <v>43434</v>
      </c>
      <c r="D592" s="829" t="s">
        <v>4543</v>
      </c>
      <c r="E592" s="830" t="s">
        <v>4549</v>
      </c>
      <c r="F592" s="831">
        <v>74080</v>
      </c>
      <c r="G592" s="832">
        <v>5743.14</v>
      </c>
      <c r="H592" s="829">
        <v>7347.2</v>
      </c>
      <c r="I592" s="829" t="s">
        <v>322</v>
      </c>
      <c r="J592" s="1300">
        <v>7347.2</v>
      </c>
      <c r="K592" s="840" t="s">
        <v>998</v>
      </c>
      <c r="L592" s="841" t="s">
        <v>661</v>
      </c>
      <c r="M592" s="841" t="s">
        <v>352</v>
      </c>
      <c r="N592" s="841"/>
      <c r="O592" s="841"/>
      <c r="P592" s="841" t="s">
        <v>5</v>
      </c>
      <c r="Q592" s="841" t="s">
        <v>323</v>
      </c>
      <c r="R592" s="840" t="s">
        <v>652</v>
      </c>
      <c r="S592" s="829"/>
      <c r="T592" s="829" t="s">
        <v>5</v>
      </c>
      <c r="U592" s="829" t="s">
        <v>323</v>
      </c>
      <c r="V592" s="847" t="s">
        <v>652</v>
      </c>
      <c r="W592" s="847" t="s">
        <v>652</v>
      </c>
    </row>
    <row r="593" spans="1:23" outlineLevel="1">
      <c r="A593" s="847" t="s">
        <v>2198</v>
      </c>
      <c r="B593" s="829" t="s">
        <v>4237</v>
      </c>
      <c r="C593" s="839">
        <v>43425</v>
      </c>
      <c r="D593" s="829" t="s">
        <v>4246</v>
      </c>
      <c r="E593" s="830" t="s">
        <v>4551</v>
      </c>
      <c r="F593" s="831">
        <v>74080</v>
      </c>
      <c r="G593" s="832">
        <v>136.01</v>
      </c>
      <c r="H593" s="829">
        <v>174</v>
      </c>
      <c r="I593" s="829" t="s">
        <v>322</v>
      </c>
      <c r="J593" s="1300">
        <v>174</v>
      </c>
      <c r="K593" s="840" t="s">
        <v>878</v>
      </c>
      <c r="L593" s="841" t="s">
        <v>661</v>
      </c>
      <c r="M593" s="841" t="s">
        <v>352</v>
      </c>
      <c r="N593" s="841"/>
      <c r="O593" s="841"/>
      <c r="P593" s="841" t="s">
        <v>5</v>
      </c>
      <c r="Q593" s="841" t="s">
        <v>323</v>
      </c>
      <c r="R593" s="840" t="s">
        <v>652</v>
      </c>
      <c r="S593" s="829"/>
      <c r="T593" s="829" t="s">
        <v>5</v>
      </c>
      <c r="U593" s="829" t="s">
        <v>323</v>
      </c>
      <c r="V593" s="847" t="s">
        <v>652</v>
      </c>
      <c r="W593" s="847" t="s">
        <v>652</v>
      </c>
    </row>
    <row r="594" spans="1:23" outlineLevel="1">
      <c r="A594" s="847" t="s">
        <v>2198</v>
      </c>
      <c r="B594" s="829" t="s">
        <v>4237</v>
      </c>
      <c r="C594" s="839">
        <v>43434</v>
      </c>
      <c r="D594" s="829" t="s">
        <v>4546</v>
      </c>
      <c r="E594" s="830" t="s">
        <v>4552</v>
      </c>
      <c r="F594" s="831">
        <v>74080</v>
      </c>
      <c r="G594" s="832">
        <v>2110.5300000000002</v>
      </c>
      <c r="H594" s="829">
        <v>2700</v>
      </c>
      <c r="I594" s="829" t="s">
        <v>322</v>
      </c>
      <c r="J594" s="1300">
        <v>2700</v>
      </c>
      <c r="K594" s="840" t="s">
        <v>1000</v>
      </c>
      <c r="L594" s="841" t="s">
        <v>661</v>
      </c>
      <c r="M594" s="841" t="s">
        <v>352</v>
      </c>
      <c r="N594" s="841"/>
      <c r="O594" s="841"/>
      <c r="P594" s="841" t="s">
        <v>5</v>
      </c>
      <c r="Q594" s="841" t="s">
        <v>323</v>
      </c>
      <c r="R594" s="840" t="s">
        <v>652</v>
      </c>
      <c r="S594" s="829"/>
      <c r="T594" s="829" t="s">
        <v>5</v>
      </c>
      <c r="U594" s="829" t="s">
        <v>323</v>
      </c>
      <c r="V594" s="847" t="s">
        <v>652</v>
      </c>
      <c r="W594" s="847" t="s">
        <v>652</v>
      </c>
    </row>
    <row r="595" spans="1:23" outlineLevel="1">
      <c r="A595" s="847" t="s">
        <v>2198</v>
      </c>
      <c r="B595" s="829" t="s">
        <v>4237</v>
      </c>
      <c r="C595" s="839">
        <v>43434</v>
      </c>
      <c r="D595" s="829" t="s">
        <v>4246</v>
      </c>
      <c r="E595" s="830" t="s">
        <v>4553</v>
      </c>
      <c r="F595" s="831">
        <v>74080</v>
      </c>
      <c r="G595" s="832">
        <v>85.98</v>
      </c>
      <c r="H595" s="829">
        <v>110</v>
      </c>
      <c r="I595" s="829" t="s">
        <v>322</v>
      </c>
      <c r="J595" s="1300">
        <v>109.99</v>
      </c>
      <c r="K595" s="840" t="s">
        <v>4145</v>
      </c>
      <c r="L595" s="841" t="s">
        <v>661</v>
      </c>
      <c r="M595" s="841" t="s">
        <v>352</v>
      </c>
      <c r="N595" s="841"/>
      <c r="O595" s="841"/>
      <c r="P595" s="841" t="s">
        <v>5</v>
      </c>
      <c r="Q595" s="841" t="s">
        <v>323</v>
      </c>
      <c r="R595" s="840" t="s">
        <v>652</v>
      </c>
      <c r="S595" s="829"/>
      <c r="T595" s="829" t="s">
        <v>5</v>
      </c>
      <c r="U595" s="829" t="s">
        <v>323</v>
      </c>
      <c r="V595" s="847" t="s">
        <v>652</v>
      </c>
      <c r="W595" s="847" t="s">
        <v>652</v>
      </c>
    </row>
    <row r="596" spans="1:23" outlineLevel="1">
      <c r="A596" s="847" t="s">
        <v>2198</v>
      </c>
      <c r="B596" s="829" t="s">
        <v>4237</v>
      </c>
      <c r="C596" s="839">
        <v>43431</v>
      </c>
      <c r="D596" s="829" t="s">
        <v>4554</v>
      </c>
      <c r="E596" s="830" t="s">
        <v>4555</v>
      </c>
      <c r="F596" s="831">
        <v>74080</v>
      </c>
      <c r="G596" s="832">
        <v>328.3</v>
      </c>
      <c r="H596" s="829">
        <v>420</v>
      </c>
      <c r="I596" s="829" t="s">
        <v>322</v>
      </c>
      <c r="J596" s="1300">
        <v>419.99</v>
      </c>
      <c r="K596" s="840" t="s">
        <v>1465</v>
      </c>
      <c r="L596" s="841" t="s">
        <v>661</v>
      </c>
      <c r="M596" s="841" t="s">
        <v>352</v>
      </c>
      <c r="N596" s="841"/>
      <c r="O596" s="841"/>
      <c r="P596" s="841" t="s">
        <v>5</v>
      </c>
      <c r="Q596" s="841" t="s">
        <v>323</v>
      </c>
      <c r="R596" s="840" t="s">
        <v>652</v>
      </c>
      <c r="S596" s="829"/>
      <c r="T596" s="829" t="s">
        <v>5</v>
      </c>
      <c r="U596" s="829" t="s">
        <v>323</v>
      </c>
      <c r="V596" s="847" t="s">
        <v>652</v>
      </c>
      <c r="W596" s="847" t="s">
        <v>652</v>
      </c>
    </row>
    <row r="597" spans="1:23" outlineLevel="1">
      <c r="A597" s="847" t="s">
        <v>2198</v>
      </c>
      <c r="B597" s="829" t="s">
        <v>4237</v>
      </c>
      <c r="C597" s="839">
        <v>43431</v>
      </c>
      <c r="D597" s="829" t="s">
        <v>4556</v>
      </c>
      <c r="E597" s="830" t="s">
        <v>4557</v>
      </c>
      <c r="F597" s="831">
        <v>74080</v>
      </c>
      <c r="G597" s="832">
        <v>703.51</v>
      </c>
      <c r="H597" s="829">
        <v>900</v>
      </c>
      <c r="I597" s="829" t="s">
        <v>322</v>
      </c>
      <c r="J597" s="1300">
        <v>900</v>
      </c>
      <c r="K597" s="840" t="s">
        <v>1465</v>
      </c>
      <c r="L597" s="841" t="s">
        <v>661</v>
      </c>
      <c r="M597" s="841" t="s">
        <v>352</v>
      </c>
      <c r="N597" s="841"/>
      <c r="O597" s="841"/>
      <c r="P597" s="841" t="s">
        <v>5</v>
      </c>
      <c r="Q597" s="841" t="s">
        <v>323</v>
      </c>
      <c r="R597" s="840" t="s">
        <v>652</v>
      </c>
      <c r="S597" s="829"/>
      <c r="T597" s="829" t="s">
        <v>5</v>
      </c>
      <c r="U597" s="829" t="s">
        <v>323</v>
      </c>
      <c r="V597" s="847" t="s">
        <v>652</v>
      </c>
      <c r="W597" s="847" t="s">
        <v>652</v>
      </c>
    </row>
    <row r="598" spans="1:23" outlineLevel="1">
      <c r="A598" s="847" t="s">
        <v>2198</v>
      </c>
      <c r="B598" s="829" t="s">
        <v>4237</v>
      </c>
      <c r="C598" s="839">
        <v>43431</v>
      </c>
      <c r="D598" s="829" t="s">
        <v>4686</v>
      </c>
      <c r="E598" s="830" t="s">
        <v>4690</v>
      </c>
      <c r="F598" s="831">
        <v>74080</v>
      </c>
      <c r="G598" s="832">
        <f>H598/F34</f>
        <v>6305.9328813559323</v>
      </c>
      <c r="H598" s="829">
        <v>8067</v>
      </c>
      <c r="I598" s="829" t="s">
        <v>322</v>
      </c>
      <c r="J598" s="1300">
        <f>H598</f>
        <v>8067</v>
      </c>
      <c r="K598" s="840" t="s">
        <v>1465</v>
      </c>
      <c r="L598" s="841" t="s">
        <v>661</v>
      </c>
      <c r="M598" s="841" t="s">
        <v>352</v>
      </c>
      <c r="N598" s="841"/>
      <c r="O598" s="841"/>
      <c r="P598" s="841" t="s">
        <v>5</v>
      </c>
      <c r="Q598" s="841" t="s">
        <v>323</v>
      </c>
      <c r="R598" s="840" t="s">
        <v>652</v>
      </c>
      <c r="S598" s="829"/>
      <c r="T598" s="829" t="s">
        <v>5</v>
      </c>
      <c r="U598" s="829" t="s">
        <v>323</v>
      </c>
      <c r="V598" s="847" t="s">
        <v>652</v>
      </c>
      <c r="W598" s="847" t="s">
        <v>652</v>
      </c>
    </row>
    <row r="599" spans="1:23" outlineLevel="1">
      <c r="A599" s="847" t="s">
        <v>2198</v>
      </c>
      <c r="B599" s="829" t="s">
        <v>4237</v>
      </c>
      <c r="C599" s="839">
        <v>43431</v>
      </c>
      <c r="D599" s="829" t="s">
        <v>4686</v>
      </c>
      <c r="E599" s="830" t="s">
        <v>4690</v>
      </c>
      <c r="F599" s="831">
        <v>74080</v>
      </c>
      <c r="G599" s="832">
        <f>H599/F34</f>
        <v>10302.738983050847</v>
      </c>
      <c r="H599" s="829">
        <v>13180</v>
      </c>
      <c r="I599" s="829" t="s">
        <v>322</v>
      </c>
      <c r="J599" s="1300">
        <f>H599</f>
        <v>13180</v>
      </c>
      <c r="K599" s="840" t="s">
        <v>1465</v>
      </c>
      <c r="L599" s="841" t="s">
        <v>661</v>
      </c>
      <c r="M599" s="841" t="s">
        <v>352</v>
      </c>
      <c r="N599" s="841"/>
      <c r="O599" s="841"/>
      <c r="P599" s="841" t="s">
        <v>5</v>
      </c>
      <c r="Q599" s="841" t="s">
        <v>323</v>
      </c>
      <c r="R599" s="840" t="s">
        <v>652</v>
      </c>
      <c r="S599" s="829"/>
      <c r="T599" s="829" t="s">
        <v>5</v>
      </c>
      <c r="U599" s="829" t="s">
        <v>323</v>
      </c>
      <c r="V599" s="847" t="s">
        <v>652</v>
      </c>
      <c r="W599" s="847" t="s">
        <v>652</v>
      </c>
    </row>
    <row r="600" spans="1:23" outlineLevel="1">
      <c r="A600" s="847" t="s">
        <v>2198</v>
      </c>
      <c r="B600" s="829" t="s">
        <v>4237</v>
      </c>
      <c r="C600" s="839">
        <v>43431</v>
      </c>
      <c r="D600" s="829" t="s">
        <v>4558</v>
      </c>
      <c r="E600" s="830" t="s">
        <v>4557</v>
      </c>
      <c r="F600" s="831">
        <v>74080</v>
      </c>
      <c r="G600" s="832">
        <v>609.71</v>
      </c>
      <c r="H600" s="829">
        <v>780</v>
      </c>
      <c r="I600" s="829" t="s">
        <v>322</v>
      </c>
      <c r="J600" s="1300">
        <v>780</v>
      </c>
      <c r="K600" s="840" t="s">
        <v>1465</v>
      </c>
      <c r="L600" s="841" t="s">
        <v>661</v>
      </c>
      <c r="M600" s="841" t="s">
        <v>352</v>
      </c>
      <c r="N600" s="841"/>
      <c r="O600" s="841"/>
      <c r="P600" s="841" t="s">
        <v>5</v>
      </c>
      <c r="Q600" s="841" t="s">
        <v>323</v>
      </c>
      <c r="R600" s="840" t="s">
        <v>652</v>
      </c>
      <c r="S600" s="829"/>
      <c r="T600" s="829" t="s">
        <v>5</v>
      </c>
      <c r="U600" s="829" t="s">
        <v>323</v>
      </c>
      <c r="V600" s="847" t="s">
        <v>652</v>
      </c>
      <c r="W600" s="847" t="s">
        <v>652</v>
      </c>
    </row>
    <row r="601" spans="1:23" outlineLevel="1">
      <c r="A601" s="847" t="s">
        <v>2198</v>
      </c>
      <c r="B601" s="829" t="s">
        <v>4237</v>
      </c>
      <c r="C601" s="839">
        <v>43434</v>
      </c>
      <c r="D601" s="829" t="s">
        <v>4538</v>
      </c>
      <c r="E601" s="830" t="s">
        <v>4256</v>
      </c>
      <c r="F601" s="831">
        <v>74080</v>
      </c>
      <c r="G601" s="832">
        <v>234.5</v>
      </c>
      <c r="H601" s="829">
        <v>300</v>
      </c>
      <c r="I601" s="829" t="s">
        <v>322</v>
      </c>
      <c r="J601" s="1300">
        <v>300</v>
      </c>
      <c r="K601" s="840" t="s">
        <v>1465</v>
      </c>
      <c r="L601" s="841" t="s">
        <v>661</v>
      </c>
      <c r="M601" s="841" t="s">
        <v>352</v>
      </c>
      <c r="N601" s="841"/>
      <c r="O601" s="841"/>
      <c r="P601" s="841" t="s">
        <v>5</v>
      </c>
      <c r="Q601" s="841" t="s">
        <v>323</v>
      </c>
      <c r="R601" s="840" t="s">
        <v>652</v>
      </c>
      <c r="S601" s="829"/>
      <c r="T601" s="829" t="s">
        <v>5</v>
      </c>
      <c r="U601" s="829" t="s">
        <v>323</v>
      </c>
      <c r="V601" s="847" t="s">
        <v>652</v>
      </c>
      <c r="W601" s="847" t="s">
        <v>652</v>
      </c>
    </row>
    <row r="602" spans="1:23" hidden="1">
      <c r="A602" s="842" t="s">
        <v>647</v>
      </c>
      <c r="B602" s="842"/>
      <c r="C602" s="842"/>
      <c r="D602" s="842"/>
      <c r="E602" s="843"/>
      <c r="F602" s="844"/>
      <c r="G602" s="845">
        <f>SUM(G578:G601)</f>
        <v>52517.751864406782</v>
      </c>
      <c r="H602" s="846">
        <f>SUM(H578:H601)</f>
        <v>68523.399999999994</v>
      </c>
      <c r="I602" s="842"/>
      <c r="J602" s="846">
        <f>SUM(J578:J601)</f>
        <v>69481.539999999994</v>
      </c>
      <c r="K602" s="842"/>
      <c r="L602" s="842"/>
      <c r="M602" s="842"/>
      <c r="N602" s="842"/>
      <c r="O602" s="842"/>
      <c r="P602" s="842"/>
      <c r="Q602" s="842"/>
      <c r="R602" s="842"/>
      <c r="S602" s="829"/>
      <c r="T602" s="829"/>
      <c r="U602" s="829"/>
      <c r="V602" s="829"/>
      <c r="W602" s="829"/>
    </row>
    <row r="603" spans="1:23" outlineLevel="1">
      <c r="A603" s="847" t="s">
        <v>2139</v>
      </c>
      <c r="B603" s="829" t="s">
        <v>4236</v>
      </c>
      <c r="C603" s="839">
        <v>43378</v>
      </c>
      <c r="D603" s="829" t="s">
        <v>4328</v>
      </c>
      <c r="E603" s="830" t="s">
        <v>4559</v>
      </c>
      <c r="F603" s="831">
        <v>73653</v>
      </c>
      <c r="G603" s="832">
        <v>1.92</v>
      </c>
      <c r="H603" s="829">
        <v>2.5</v>
      </c>
      <c r="I603" s="829" t="s">
        <v>322</v>
      </c>
      <c r="J603" s="1300">
        <v>2.5</v>
      </c>
      <c r="K603" s="840" t="s">
        <v>691</v>
      </c>
      <c r="L603" s="841" t="s">
        <v>661</v>
      </c>
      <c r="M603" s="841" t="s">
        <v>352</v>
      </c>
      <c r="N603" s="841" t="s">
        <v>1003</v>
      </c>
      <c r="O603" s="841"/>
      <c r="P603" s="841" t="s">
        <v>5</v>
      </c>
      <c r="Q603" s="841" t="s">
        <v>323</v>
      </c>
      <c r="R603" s="840" t="s">
        <v>652</v>
      </c>
      <c r="S603" s="829"/>
      <c r="T603" s="829" t="s">
        <v>5</v>
      </c>
      <c r="U603" s="829" t="s">
        <v>323</v>
      </c>
      <c r="V603" s="847" t="s">
        <v>652</v>
      </c>
      <c r="W603" s="847" t="s">
        <v>652</v>
      </c>
    </row>
    <row r="604" spans="1:23" outlineLevel="1">
      <c r="A604" s="847" t="s">
        <v>2139</v>
      </c>
      <c r="B604" s="829" t="s">
        <v>4236</v>
      </c>
      <c r="C604" s="839">
        <v>43378</v>
      </c>
      <c r="D604" s="829" t="s">
        <v>4328</v>
      </c>
      <c r="E604" s="830" t="s">
        <v>4560</v>
      </c>
      <c r="F604" s="831">
        <v>73653</v>
      </c>
      <c r="G604" s="832">
        <v>6.14</v>
      </c>
      <c r="H604" s="829">
        <v>8</v>
      </c>
      <c r="I604" s="829" t="s">
        <v>322</v>
      </c>
      <c r="J604" s="1300">
        <v>8</v>
      </c>
      <c r="K604" s="840" t="s">
        <v>660</v>
      </c>
      <c r="L604" s="841" t="s">
        <v>661</v>
      </c>
      <c r="M604" s="841" t="s">
        <v>352</v>
      </c>
      <c r="N604" s="841" t="s">
        <v>1003</v>
      </c>
      <c r="O604" s="841"/>
      <c r="P604" s="841" t="s">
        <v>5</v>
      </c>
      <c r="Q604" s="841" t="s">
        <v>323</v>
      </c>
      <c r="R604" s="840" t="s">
        <v>652</v>
      </c>
      <c r="S604" s="829"/>
      <c r="T604" s="829" t="s">
        <v>5</v>
      </c>
      <c r="U604" s="829" t="s">
        <v>323</v>
      </c>
      <c r="V604" s="847" t="s">
        <v>652</v>
      </c>
      <c r="W604" s="847" t="s">
        <v>652</v>
      </c>
    </row>
    <row r="605" spans="1:23" outlineLevel="1">
      <c r="A605" s="847" t="s">
        <v>2139</v>
      </c>
      <c r="B605" s="829" t="s">
        <v>4236</v>
      </c>
      <c r="C605" s="839">
        <v>43378</v>
      </c>
      <c r="D605" s="829" t="s">
        <v>4284</v>
      </c>
      <c r="E605" s="830" t="s">
        <v>4560</v>
      </c>
      <c r="F605" s="831">
        <v>73653</v>
      </c>
      <c r="G605" s="832">
        <v>6.14</v>
      </c>
      <c r="H605" s="829">
        <v>8</v>
      </c>
      <c r="I605" s="829" t="s">
        <v>322</v>
      </c>
      <c r="J605" s="1300">
        <v>8</v>
      </c>
      <c r="K605" s="840" t="s">
        <v>660</v>
      </c>
      <c r="L605" s="841" t="s">
        <v>661</v>
      </c>
      <c r="M605" s="841" t="s">
        <v>352</v>
      </c>
      <c r="N605" s="841" t="s">
        <v>760</v>
      </c>
      <c r="O605" s="841"/>
      <c r="P605" s="841" t="s">
        <v>5</v>
      </c>
      <c r="Q605" s="841" t="s">
        <v>323</v>
      </c>
      <c r="R605" s="840" t="s">
        <v>652</v>
      </c>
      <c r="S605" s="829"/>
      <c r="T605" s="829" t="s">
        <v>5</v>
      </c>
      <c r="U605" s="829" t="s">
        <v>323</v>
      </c>
      <c r="V605" s="847" t="s">
        <v>652</v>
      </c>
      <c r="W605" s="847" t="s">
        <v>652</v>
      </c>
    </row>
    <row r="606" spans="1:23" outlineLevel="1">
      <c r="A606" s="847" t="s">
        <v>2139</v>
      </c>
      <c r="B606" s="829" t="s">
        <v>4236</v>
      </c>
      <c r="C606" s="839">
        <v>43378</v>
      </c>
      <c r="D606" s="829" t="s">
        <v>4328</v>
      </c>
      <c r="E606" s="830" t="s">
        <v>4561</v>
      </c>
      <c r="F606" s="831">
        <v>73653</v>
      </c>
      <c r="G606" s="832">
        <v>153.5</v>
      </c>
      <c r="H606" s="829">
        <v>200</v>
      </c>
      <c r="I606" s="829" t="s">
        <v>322</v>
      </c>
      <c r="J606" s="1300">
        <v>200</v>
      </c>
      <c r="K606" s="840" t="s">
        <v>670</v>
      </c>
      <c r="L606" s="841" t="s">
        <v>661</v>
      </c>
      <c r="M606" s="841" t="s">
        <v>352</v>
      </c>
      <c r="N606" s="841" t="s">
        <v>1003</v>
      </c>
      <c r="O606" s="841"/>
      <c r="P606" s="841" t="s">
        <v>5</v>
      </c>
      <c r="Q606" s="841" t="s">
        <v>323</v>
      </c>
      <c r="R606" s="840" t="s">
        <v>652</v>
      </c>
      <c r="S606" s="829"/>
      <c r="T606" s="829" t="s">
        <v>5</v>
      </c>
      <c r="U606" s="829" t="s">
        <v>323</v>
      </c>
      <c r="V606" s="847" t="s">
        <v>652</v>
      </c>
      <c r="W606" s="847" t="s">
        <v>652</v>
      </c>
    </row>
    <row r="607" spans="1:23" outlineLevel="1">
      <c r="A607" s="847" t="s">
        <v>2139</v>
      </c>
      <c r="B607" s="829" t="s">
        <v>4236</v>
      </c>
      <c r="C607" s="839">
        <v>43378</v>
      </c>
      <c r="D607" s="829" t="s">
        <v>4328</v>
      </c>
      <c r="E607" s="830" t="s">
        <v>4562</v>
      </c>
      <c r="F607" s="831">
        <v>73653</v>
      </c>
      <c r="G607" s="832">
        <v>153.5</v>
      </c>
      <c r="H607" s="829">
        <v>200</v>
      </c>
      <c r="I607" s="829" t="s">
        <v>322</v>
      </c>
      <c r="J607" s="1300">
        <v>200</v>
      </c>
      <c r="K607" s="840" t="s">
        <v>670</v>
      </c>
      <c r="L607" s="841" t="s">
        <v>661</v>
      </c>
      <c r="M607" s="841" t="s">
        <v>352</v>
      </c>
      <c r="N607" s="841" t="s">
        <v>1003</v>
      </c>
      <c r="O607" s="841"/>
      <c r="P607" s="841" t="s">
        <v>5</v>
      </c>
      <c r="Q607" s="841" t="s">
        <v>323</v>
      </c>
      <c r="R607" s="840" t="s">
        <v>652</v>
      </c>
      <c r="S607" s="829"/>
      <c r="T607" s="829" t="s">
        <v>5</v>
      </c>
      <c r="U607" s="829" t="s">
        <v>323</v>
      </c>
      <c r="V607" s="847" t="s">
        <v>652</v>
      </c>
      <c r="W607" s="847" t="s">
        <v>652</v>
      </c>
    </row>
    <row r="608" spans="1:23" outlineLevel="1">
      <c r="A608" s="847" t="s">
        <v>2139</v>
      </c>
      <c r="B608" s="829" t="s">
        <v>4236</v>
      </c>
      <c r="C608" s="839">
        <v>43378</v>
      </c>
      <c r="D608" s="829" t="s">
        <v>4328</v>
      </c>
      <c r="E608" s="830" t="s">
        <v>4563</v>
      </c>
      <c r="F608" s="831">
        <v>73653</v>
      </c>
      <c r="G608" s="832">
        <v>433.64</v>
      </c>
      <c r="H608" s="829">
        <v>565</v>
      </c>
      <c r="I608" s="829" t="s">
        <v>322</v>
      </c>
      <c r="J608" s="1300">
        <v>565</v>
      </c>
      <c r="K608" s="840" t="s">
        <v>667</v>
      </c>
      <c r="L608" s="841" t="s">
        <v>661</v>
      </c>
      <c r="M608" s="841" t="s">
        <v>352</v>
      </c>
      <c r="N608" s="841" t="s">
        <v>758</v>
      </c>
      <c r="O608" s="841"/>
      <c r="P608" s="841" t="s">
        <v>5</v>
      </c>
      <c r="Q608" s="841" t="s">
        <v>323</v>
      </c>
      <c r="R608" s="840" t="s">
        <v>652</v>
      </c>
      <c r="S608" s="829"/>
      <c r="T608" s="829" t="s">
        <v>5</v>
      </c>
      <c r="U608" s="829" t="s">
        <v>323</v>
      </c>
      <c r="V608" s="847" t="s">
        <v>652</v>
      </c>
      <c r="W608" s="847" t="s">
        <v>652</v>
      </c>
    </row>
    <row r="609" spans="1:23" outlineLevel="1">
      <c r="A609" s="847" t="s">
        <v>2139</v>
      </c>
      <c r="B609" s="829" t="s">
        <v>4236</v>
      </c>
      <c r="C609" s="839">
        <v>43378</v>
      </c>
      <c r="D609" s="829" t="s">
        <v>4328</v>
      </c>
      <c r="E609" s="830" t="s">
        <v>4564</v>
      </c>
      <c r="F609" s="831">
        <v>73653</v>
      </c>
      <c r="G609" s="832">
        <v>195.71</v>
      </c>
      <c r="H609" s="829">
        <v>255</v>
      </c>
      <c r="I609" s="829" t="s">
        <v>322</v>
      </c>
      <c r="J609" s="1300">
        <v>254.99</v>
      </c>
      <c r="K609" s="840" t="s">
        <v>667</v>
      </c>
      <c r="L609" s="841" t="s">
        <v>661</v>
      </c>
      <c r="M609" s="841" t="s">
        <v>352</v>
      </c>
      <c r="N609" s="841" t="s">
        <v>758</v>
      </c>
      <c r="O609" s="841"/>
      <c r="P609" s="841" t="s">
        <v>5</v>
      </c>
      <c r="Q609" s="841" t="s">
        <v>323</v>
      </c>
      <c r="R609" s="840" t="s">
        <v>652</v>
      </c>
      <c r="S609" s="829"/>
      <c r="T609" s="829" t="s">
        <v>5</v>
      </c>
      <c r="U609" s="829" t="s">
        <v>323</v>
      </c>
      <c r="V609" s="847" t="s">
        <v>652</v>
      </c>
      <c r="W609" s="847" t="s">
        <v>652</v>
      </c>
    </row>
    <row r="610" spans="1:23" outlineLevel="1">
      <c r="A610" s="847" t="s">
        <v>2139</v>
      </c>
      <c r="B610" s="829" t="s">
        <v>4237</v>
      </c>
      <c r="C610" s="839" t="s">
        <v>4688</v>
      </c>
      <c r="D610" s="829" t="s">
        <v>4686</v>
      </c>
      <c r="E610" s="830" t="s">
        <v>4693</v>
      </c>
      <c r="F610" s="831">
        <v>73653</v>
      </c>
      <c r="G610" s="832">
        <f>H610/F34</f>
        <v>1950.328813559322</v>
      </c>
      <c r="H610" s="829">
        <v>2495</v>
      </c>
      <c r="I610" s="829" t="s">
        <v>322</v>
      </c>
      <c r="J610" s="1300">
        <f>H610</f>
        <v>2495</v>
      </c>
      <c r="K610" s="840" t="s">
        <v>667</v>
      </c>
      <c r="L610" s="841" t="s">
        <v>661</v>
      </c>
      <c r="M610" s="841" t="s">
        <v>352</v>
      </c>
      <c r="N610" s="841" t="s">
        <v>758</v>
      </c>
      <c r="O610" s="841"/>
      <c r="P610" s="841" t="s">
        <v>5</v>
      </c>
      <c r="Q610" s="841" t="s">
        <v>323</v>
      </c>
      <c r="R610" s="840" t="s">
        <v>652</v>
      </c>
      <c r="S610" s="829"/>
      <c r="T610" s="829" t="s">
        <v>5</v>
      </c>
      <c r="U610" s="829" t="s">
        <v>323</v>
      </c>
      <c r="V610" s="847" t="s">
        <v>652</v>
      </c>
      <c r="W610" s="847" t="s">
        <v>652</v>
      </c>
    </row>
    <row r="611" spans="1:23" outlineLevel="1">
      <c r="A611" s="847" t="s">
        <v>2139</v>
      </c>
      <c r="B611" s="829" t="s">
        <v>4236</v>
      </c>
      <c r="C611" s="839">
        <v>43378</v>
      </c>
      <c r="D611" s="829" t="s">
        <v>4328</v>
      </c>
      <c r="E611" s="830" t="s">
        <v>4565</v>
      </c>
      <c r="F611" s="831">
        <v>73653</v>
      </c>
      <c r="G611" s="832">
        <v>433.64</v>
      </c>
      <c r="H611" s="829">
        <v>565</v>
      </c>
      <c r="I611" s="829" t="s">
        <v>322</v>
      </c>
      <c r="J611" s="1300">
        <v>565</v>
      </c>
      <c r="K611" s="840" t="s">
        <v>667</v>
      </c>
      <c r="L611" s="841" t="s">
        <v>661</v>
      </c>
      <c r="M611" s="841" t="s">
        <v>352</v>
      </c>
      <c r="N611" s="841" t="s">
        <v>1003</v>
      </c>
      <c r="O611" s="841"/>
      <c r="P611" s="841" t="s">
        <v>5</v>
      </c>
      <c r="Q611" s="841" t="s">
        <v>323</v>
      </c>
      <c r="R611" s="840" t="s">
        <v>652</v>
      </c>
      <c r="S611" s="829"/>
      <c r="T611" s="829" t="s">
        <v>5</v>
      </c>
      <c r="U611" s="829" t="s">
        <v>323</v>
      </c>
      <c r="V611" s="847" t="s">
        <v>652</v>
      </c>
      <c r="W611" s="847" t="s">
        <v>652</v>
      </c>
    </row>
    <row r="612" spans="1:23" outlineLevel="1">
      <c r="A612" s="847" t="s">
        <v>2139</v>
      </c>
      <c r="B612" s="829" t="s">
        <v>4236</v>
      </c>
      <c r="C612" s="839">
        <v>43378</v>
      </c>
      <c r="D612" s="829" t="s">
        <v>4328</v>
      </c>
      <c r="E612" s="830" t="s">
        <v>4566</v>
      </c>
      <c r="F612" s="831">
        <v>73653</v>
      </c>
      <c r="G612" s="832">
        <v>195.71</v>
      </c>
      <c r="H612" s="829">
        <v>255</v>
      </c>
      <c r="I612" s="829" t="s">
        <v>322</v>
      </c>
      <c r="J612" s="1300">
        <v>254.99</v>
      </c>
      <c r="K612" s="840" t="s">
        <v>667</v>
      </c>
      <c r="L612" s="841" t="s">
        <v>661</v>
      </c>
      <c r="M612" s="841" t="s">
        <v>352</v>
      </c>
      <c r="N612" s="841" t="s">
        <v>1003</v>
      </c>
      <c r="O612" s="841"/>
      <c r="P612" s="841" t="s">
        <v>5</v>
      </c>
      <c r="Q612" s="841" t="s">
        <v>323</v>
      </c>
      <c r="R612" s="840" t="s">
        <v>652</v>
      </c>
      <c r="S612" s="829"/>
      <c r="T612" s="829" t="s">
        <v>5</v>
      </c>
      <c r="U612" s="829" t="s">
        <v>323</v>
      </c>
      <c r="V612" s="847" t="s">
        <v>652</v>
      </c>
      <c r="W612" s="847" t="s">
        <v>652</v>
      </c>
    </row>
    <row r="613" spans="1:23" outlineLevel="1">
      <c r="A613" s="847" t="s">
        <v>2139</v>
      </c>
      <c r="B613" s="829" t="s">
        <v>4236</v>
      </c>
      <c r="C613" s="839">
        <v>43378</v>
      </c>
      <c r="D613" s="829" t="s">
        <v>4328</v>
      </c>
      <c r="E613" s="830" t="s">
        <v>4567</v>
      </c>
      <c r="F613" s="831">
        <v>73653</v>
      </c>
      <c r="G613" s="832">
        <v>805.88</v>
      </c>
      <c r="H613" s="829">
        <v>1050</v>
      </c>
      <c r="I613" s="829" t="s">
        <v>322</v>
      </c>
      <c r="J613" s="1300">
        <v>1050</v>
      </c>
      <c r="K613" s="840" t="s">
        <v>683</v>
      </c>
      <c r="L613" s="841" t="s">
        <v>661</v>
      </c>
      <c r="M613" s="841" t="s">
        <v>352</v>
      </c>
      <c r="N613" s="841"/>
      <c r="O613" s="841"/>
      <c r="P613" s="841" t="s">
        <v>5</v>
      </c>
      <c r="Q613" s="841" t="s">
        <v>323</v>
      </c>
      <c r="R613" s="840" t="s">
        <v>652</v>
      </c>
      <c r="S613" s="829"/>
      <c r="T613" s="829" t="s">
        <v>5</v>
      </c>
      <c r="U613" s="829" t="s">
        <v>323</v>
      </c>
      <c r="V613" s="847" t="s">
        <v>652</v>
      </c>
      <c r="W613" s="847" t="s">
        <v>652</v>
      </c>
    </row>
    <row r="614" spans="1:23" hidden="1">
      <c r="A614" s="842" t="s">
        <v>647</v>
      </c>
      <c r="B614" s="842"/>
      <c r="C614" s="842"/>
      <c r="D614" s="842"/>
      <c r="E614" s="843"/>
      <c r="F614" s="844"/>
      <c r="G614" s="845">
        <f>SUM(G603:G613)</f>
        <v>4336.1088135593218</v>
      </c>
      <c r="H614" s="846">
        <f>SUM(H603:H613)</f>
        <v>5603.5</v>
      </c>
      <c r="I614" s="842"/>
      <c r="J614" s="846">
        <f>SUM(J603:J613)</f>
        <v>5603.48</v>
      </c>
      <c r="K614" s="842"/>
      <c r="L614" s="842"/>
      <c r="M614" s="842"/>
      <c r="N614" s="842"/>
      <c r="O614" s="842"/>
      <c r="P614" s="842"/>
      <c r="Q614" s="842"/>
      <c r="R614" s="842"/>
      <c r="S614" s="829"/>
      <c r="T614" s="829"/>
      <c r="U614" s="829"/>
      <c r="V614" s="829"/>
      <c r="W614" s="829"/>
    </row>
    <row r="615" spans="1:23" outlineLevel="1">
      <c r="A615" s="847" t="s">
        <v>2195</v>
      </c>
      <c r="B615" s="829" t="s">
        <v>4236</v>
      </c>
      <c r="C615" s="839">
        <v>43402</v>
      </c>
      <c r="D615" s="829" t="s">
        <v>4568</v>
      </c>
      <c r="E615" s="830" t="s">
        <v>4569</v>
      </c>
      <c r="F615" s="831">
        <v>73653</v>
      </c>
      <c r="G615" s="832">
        <v>12.28</v>
      </c>
      <c r="H615" s="829">
        <v>16</v>
      </c>
      <c r="I615" s="829" t="s">
        <v>322</v>
      </c>
      <c r="J615" s="1300">
        <v>16</v>
      </c>
      <c r="K615" s="840" t="s">
        <v>660</v>
      </c>
      <c r="L615" s="841" t="s">
        <v>661</v>
      </c>
      <c r="M615" s="841" t="s">
        <v>352</v>
      </c>
      <c r="N615" s="841" t="s">
        <v>674</v>
      </c>
      <c r="O615" s="841"/>
      <c r="P615" s="841" t="s">
        <v>5</v>
      </c>
      <c r="Q615" s="841" t="s">
        <v>323</v>
      </c>
      <c r="R615" s="840" t="s">
        <v>652</v>
      </c>
      <c r="S615" s="829"/>
      <c r="T615" s="829" t="s">
        <v>5</v>
      </c>
      <c r="U615" s="829" t="s">
        <v>323</v>
      </c>
      <c r="V615" s="847" t="s">
        <v>652</v>
      </c>
      <c r="W615" s="847" t="s">
        <v>652</v>
      </c>
    </row>
    <row r="616" spans="1:23" outlineLevel="1">
      <c r="A616" s="847" t="s">
        <v>2195</v>
      </c>
      <c r="B616" s="829" t="s">
        <v>4236</v>
      </c>
      <c r="C616" s="839">
        <v>43402</v>
      </c>
      <c r="D616" s="829" t="s">
        <v>4568</v>
      </c>
      <c r="E616" s="830" t="s">
        <v>4570</v>
      </c>
      <c r="F616" s="831">
        <v>73653</v>
      </c>
      <c r="G616" s="832">
        <v>61.4</v>
      </c>
      <c r="H616" s="829">
        <v>80</v>
      </c>
      <c r="I616" s="829" t="s">
        <v>322</v>
      </c>
      <c r="J616" s="1300">
        <v>80</v>
      </c>
      <c r="K616" s="840" t="s">
        <v>756</v>
      </c>
      <c r="L616" s="841" t="s">
        <v>661</v>
      </c>
      <c r="M616" s="841" t="s">
        <v>352</v>
      </c>
      <c r="N616" s="841"/>
      <c r="O616" s="841"/>
      <c r="P616" s="841" t="s">
        <v>5</v>
      </c>
      <c r="Q616" s="841" t="s">
        <v>323</v>
      </c>
      <c r="R616" s="840" t="s">
        <v>652</v>
      </c>
      <c r="S616" s="829"/>
      <c r="T616" s="829" t="s">
        <v>5</v>
      </c>
      <c r="U616" s="829" t="s">
        <v>323</v>
      </c>
      <c r="V616" s="847" t="s">
        <v>652</v>
      </c>
      <c r="W616" s="847" t="s">
        <v>652</v>
      </c>
    </row>
    <row r="617" spans="1:23" outlineLevel="1">
      <c r="A617" s="847" t="s">
        <v>2195</v>
      </c>
      <c r="B617" s="829" t="s">
        <v>4236</v>
      </c>
      <c r="C617" s="839">
        <v>43402</v>
      </c>
      <c r="D617" s="829" t="s">
        <v>4568</v>
      </c>
      <c r="E617" s="830" t="s">
        <v>4571</v>
      </c>
      <c r="F617" s="831">
        <v>73653</v>
      </c>
      <c r="G617" s="832">
        <v>241.76</v>
      </c>
      <c r="H617" s="829">
        <v>315</v>
      </c>
      <c r="I617" s="829" t="s">
        <v>322</v>
      </c>
      <c r="J617" s="1300">
        <v>314.99</v>
      </c>
      <c r="K617" s="840" t="s">
        <v>683</v>
      </c>
      <c r="L617" s="841" t="s">
        <v>661</v>
      </c>
      <c r="M617" s="841" t="s">
        <v>352</v>
      </c>
      <c r="N617" s="841"/>
      <c r="O617" s="841"/>
      <c r="P617" s="841" t="s">
        <v>5</v>
      </c>
      <c r="Q617" s="841" t="s">
        <v>323</v>
      </c>
      <c r="R617" s="840" t="s">
        <v>652</v>
      </c>
      <c r="S617" s="829"/>
      <c r="T617" s="829" t="s">
        <v>5</v>
      </c>
      <c r="U617" s="829" t="s">
        <v>323</v>
      </c>
      <c r="V617" s="847" t="s">
        <v>652</v>
      </c>
      <c r="W617" s="847" t="s">
        <v>652</v>
      </c>
    </row>
    <row r="618" spans="1:23" outlineLevel="1">
      <c r="A618" s="847" t="s">
        <v>2195</v>
      </c>
      <c r="B618" s="829" t="s">
        <v>4236</v>
      </c>
      <c r="C618" s="839">
        <v>43402</v>
      </c>
      <c r="D618" s="829" t="s">
        <v>4568</v>
      </c>
      <c r="E618" s="830" t="s">
        <v>4572</v>
      </c>
      <c r="F618" s="831">
        <v>73653</v>
      </c>
      <c r="G618" s="832">
        <v>249.44</v>
      </c>
      <c r="H618" s="829">
        <v>325</v>
      </c>
      <c r="I618" s="829" t="s">
        <v>322</v>
      </c>
      <c r="J618" s="1300">
        <v>325</v>
      </c>
      <c r="K618" s="840" t="s">
        <v>996</v>
      </c>
      <c r="L618" s="841" t="s">
        <v>661</v>
      </c>
      <c r="M618" s="841" t="s">
        <v>352</v>
      </c>
      <c r="N618" s="841"/>
      <c r="O618" s="841"/>
      <c r="P618" s="841" t="s">
        <v>5</v>
      </c>
      <c r="Q618" s="841" t="s">
        <v>323</v>
      </c>
      <c r="R618" s="840" t="s">
        <v>652</v>
      </c>
      <c r="S618" s="829"/>
      <c r="T618" s="829" t="s">
        <v>5</v>
      </c>
      <c r="U618" s="829" t="s">
        <v>323</v>
      </c>
      <c r="V618" s="847" t="s">
        <v>652</v>
      </c>
      <c r="W618" s="847" t="s">
        <v>652</v>
      </c>
    </row>
    <row r="619" spans="1:23" outlineLevel="1">
      <c r="A619" s="847" t="s">
        <v>2195</v>
      </c>
      <c r="B619" s="829" t="s">
        <v>4236</v>
      </c>
      <c r="C619" s="839">
        <v>43402</v>
      </c>
      <c r="D619" s="829" t="s">
        <v>4568</v>
      </c>
      <c r="E619" s="830" t="s">
        <v>4573</v>
      </c>
      <c r="F619" s="831">
        <v>73653</v>
      </c>
      <c r="G619" s="832">
        <v>1074.51</v>
      </c>
      <c r="H619" s="829">
        <v>1400</v>
      </c>
      <c r="I619" s="829" t="s">
        <v>322</v>
      </c>
      <c r="J619" s="1300">
        <v>1400</v>
      </c>
      <c r="K619" s="840" t="s">
        <v>998</v>
      </c>
      <c r="L619" s="841" t="s">
        <v>661</v>
      </c>
      <c r="M619" s="841" t="s">
        <v>352</v>
      </c>
      <c r="N619" s="841"/>
      <c r="O619" s="841"/>
      <c r="P619" s="841" t="s">
        <v>5</v>
      </c>
      <c r="Q619" s="841" t="s">
        <v>323</v>
      </c>
      <c r="R619" s="840" t="s">
        <v>652</v>
      </c>
      <c r="S619" s="829"/>
      <c r="T619" s="829" t="s">
        <v>5</v>
      </c>
      <c r="U619" s="829" t="s">
        <v>323</v>
      </c>
      <c r="V619" s="847" t="s">
        <v>652</v>
      </c>
      <c r="W619" s="847" t="s">
        <v>652</v>
      </c>
    </row>
    <row r="620" spans="1:23" outlineLevel="1">
      <c r="A620" s="847" t="s">
        <v>2195</v>
      </c>
      <c r="B620" s="829" t="s">
        <v>4236</v>
      </c>
      <c r="C620" s="839">
        <v>43373</v>
      </c>
      <c r="D620" s="829" t="s">
        <v>4532</v>
      </c>
      <c r="E620" s="830" t="s">
        <v>4165</v>
      </c>
      <c r="F620" s="831">
        <v>73679</v>
      </c>
      <c r="G620" s="832">
        <v>29696.74</v>
      </c>
      <c r="H620" s="829">
        <v>38955.81</v>
      </c>
      <c r="I620" s="829" t="s">
        <v>322</v>
      </c>
      <c r="J620" s="1300">
        <v>38504.51</v>
      </c>
      <c r="K620" s="840" t="s">
        <v>1297</v>
      </c>
      <c r="L620" s="841" t="s">
        <v>661</v>
      </c>
      <c r="M620" s="841" t="s">
        <v>352</v>
      </c>
      <c r="N620" s="841"/>
      <c r="O620" s="841" t="s">
        <v>2247</v>
      </c>
      <c r="P620" s="841" t="s">
        <v>5</v>
      </c>
      <c r="Q620" s="841" t="s">
        <v>323</v>
      </c>
      <c r="R620" s="840" t="s">
        <v>652</v>
      </c>
      <c r="S620" s="829" t="s">
        <v>2247</v>
      </c>
      <c r="T620" s="829" t="s">
        <v>5</v>
      </c>
      <c r="U620" s="829" t="s">
        <v>323</v>
      </c>
      <c r="V620" s="847" t="s">
        <v>652</v>
      </c>
      <c r="W620" s="847" t="s">
        <v>652</v>
      </c>
    </row>
    <row r="621" spans="1:23" outlineLevel="1">
      <c r="A621" s="847" t="s">
        <v>2195</v>
      </c>
      <c r="B621" s="829" t="s">
        <v>4236</v>
      </c>
      <c r="C621" s="839">
        <v>43402</v>
      </c>
      <c r="D621" s="829" t="s">
        <v>4568</v>
      </c>
      <c r="E621" s="830" t="s">
        <v>4574</v>
      </c>
      <c r="F621" s="831">
        <v>73653</v>
      </c>
      <c r="G621" s="832">
        <v>115.13</v>
      </c>
      <c r="H621" s="829">
        <v>150</v>
      </c>
      <c r="I621" s="829" t="s">
        <v>322</v>
      </c>
      <c r="J621" s="1300">
        <v>150</v>
      </c>
      <c r="K621" s="840" t="s">
        <v>2145</v>
      </c>
      <c r="L621" s="841" t="s">
        <v>661</v>
      </c>
      <c r="M621" s="841" t="s">
        <v>352</v>
      </c>
      <c r="N621" s="841"/>
      <c r="O621" s="841"/>
      <c r="P621" s="841" t="s">
        <v>5</v>
      </c>
      <c r="Q621" s="841" t="s">
        <v>323</v>
      </c>
      <c r="R621" s="840" t="s">
        <v>652</v>
      </c>
      <c r="S621" s="829"/>
      <c r="T621" s="829" t="s">
        <v>5</v>
      </c>
      <c r="U621" s="829" t="s">
        <v>323</v>
      </c>
      <c r="V621" s="847" t="s">
        <v>652</v>
      </c>
      <c r="W621" s="847" t="s">
        <v>652</v>
      </c>
    </row>
    <row r="622" spans="1:23" outlineLevel="1">
      <c r="A622" s="847" t="s">
        <v>2195</v>
      </c>
      <c r="B622" s="829" t="s">
        <v>4236</v>
      </c>
      <c r="C622" s="839">
        <v>43402</v>
      </c>
      <c r="D622" s="829" t="s">
        <v>4568</v>
      </c>
      <c r="E622" s="830" t="s">
        <v>4575</v>
      </c>
      <c r="F622" s="831">
        <v>73653</v>
      </c>
      <c r="G622" s="832">
        <v>767.51</v>
      </c>
      <c r="H622" s="829">
        <v>1000</v>
      </c>
      <c r="I622" s="829" t="s">
        <v>322</v>
      </c>
      <c r="J622" s="1300">
        <v>1000</v>
      </c>
      <c r="K622" s="840" t="s">
        <v>1465</v>
      </c>
      <c r="L622" s="841" t="s">
        <v>661</v>
      </c>
      <c r="M622" s="841" t="s">
        <v>352</v>
      </c>
      <c r="N622" s="841"/>
      <c r="O622" s="841"/>
      <c r="P622" s="841" t="s">
        <v>5</v>
      </c>
      <c r="Q622" s="841" t="s">
        <v>323</v>
      </c>
      <c r="R622" s="840" t="s">
        <v>652</v>
      </c>
      <c r="S622" s="829"/>
      <c r="T622" s="829" t="s">
        <v>5</v>
      </c>
      <c r="U622" s="829" t="s">
        <v>323</v>
      </c>
      <c r="V622" s="847" t="s">
        <v>652</v>
      </c>
      <c r="W622" s="847" t="s">
        <v>652</v>
      </c>
    </row>
    <row r="623" spans="1:23" outlineLevel="1">
      <c r="A623" s="847" t="s">
        <v>2195</v>
      </c>
      <c r="B623" s="829" t="s">
        <v>4237</v>
      </c>
      <c r="C623" s="839">
        <v>43423</v>
      </c>
      <c r="D623" s="829" t="s">
        <v>4576</v>
      </c>
      <c r="E623" s="830" t="s">
        <v>4577</v>
      </c>
      <c r="F623" s="831">
        <v>74080</v>
      </c>
      <c r="G623" s="832">
        <v>705.07</v>
      </c>
      <c r="H623" s="829">
        <v>902</v>
      </c>
      <c r="I623" s="829" t="s">
        <v>322</v>
      </c>
      <c r="J623" s="1300">
        <v>902</v>
      </c>
      <c r="K623" s="840" t="s">
        <v>998</v>
      </c>
      <c r="L623" s="841" t="s">
        <v>661</v>
      </c>
      <c r="M623" s="841" t="s">
        <v>352</v>
      </c>
      <c r="N623" s="841"/>
      <c r="O623" s="841"/>
      <c r="P623" s="841" t="s">
        <v>5</v>
      </c>
      <c r="Q623" s="841" t="s">
        <v>323</v>
      </c>
      <c r="R623" s="840" t="s">
        <v>652</v>
      </c>
      <c r="S623" s="829"/>
      <c r="T623" s="829" t="s">
        <v>5</v>
      </c>
      <c r="U623" s="829" t="s">
        <v>323</v>
      </c>
      <c r="V623" s="847" t="s">
        <v>652</v>
      </c>
      <c r="W623" s="847" t="s">
        <v>652</v>
      </c>
    </row>
    <row r="624" spans="1:23" outlineLevel="1">
      <c r="A624" s="847" t="s">
        <v>2195</v>
      </c>
      <c r="B624" s="829" t="s">
        <v>4237</v>
      </c>
      <c r="C624" s="839">
        <v>43423</v>
      </c>
      <c r="D624" s="829" t="s">
        <v>4578</v>
      </c>
      <c r="E624" s="830" t="s">
        <v>4579</v>
      </c>
      <c r="F624" s="831">
        <v>74080</v>
      </c>
      <c r="G624" s="832">
        <v>705.07</v>
      </c>
      <c r="H624" s="829">
        <v>902</v>
      </c>
      <c r="I624" s="829" t="s">
        <v>322</v>
      </c>
      <c r="J624" s="1300">
        <v>902</v>
      </c>
      <c r="K624" s="840" t="s">
        <v>998</v>
      </c>
      <c r="L624" s="841" t="s">
        <v>661</v>
      </c>
      <c r="M624" s="841" t="s">
        <v>352</v>
      </c>
      <c r="N624" s="841"/>
      <c r="O624" s="841"/>
      <c r="P624" s="841" t="s">
        <v>5</v>
      </c>
      <c r="Q624" s="841" t="s">
        <v>323</v>
      </c>
      <c r="R624" s="840" t="s">
        <v>652</v>
      </c>
      <c r="S624" s="829"/>
      <c r="T624" s="829" t="s">
        <v>5</v>
      </c>
      <c r="U624" s="829" t="s">
        <v>323</v>
      </c>
      <c r="V624" s="847" t="s">
        <v>652</v>
      </c>
      <c r="W624" s="847" t="s">
        <v>652</v>
      </c>
    </row>
    <row r="625" spans="1:23" outlineLevel="1">
      <c r="A625" s="847" t="s">
        <v>2195</v>
      </c>
      <c r="B625" s="829" t="s">
        <v>4237</v>
      </c>
      <c r="C625" s="839" t="s">
        <v>4688</v>
      </c>
      <c r="D625" s="829" t="s">
        <v>4686</v>
      </c>
      <c r="E625" s="830" t="s">
        <v>4694</v>
      </c>
      <c r="F625" s="831">
        <v>74080</v>
      </c>
      <c r="G625" s="832">
        <f>H625/F34</f>
        <v>13659.72779661017</v>
      </c>
      <c r="H625" s="829">
        <v>17474.5</v>
      </c>
      <c r="I625" s="829" t="s">
        <v>322</v>
      </c>
      <c r="J625" s="1300">
        <f>H625</f>
        <v>17474.5</v>
      </c>
      <c r="K625" s="840" t="s">
        <v>998</v>
      </c>
      <c r="L625" s="841" t="s">
        <v>661</v>
      </c>
      <c r="M625" s="841" t="s">
        <v>352</v>
      </c>
      <c r="N625" s="841"/>
      <c r="O625" s="841"/>
      <c r="P625" s="841" t="s">
        <v>5</v>
      </c>
      <c r="Q625" s="841" t="s">
        <v>323</v>
      </c>
      <c r="R625" s="840" t="s">
        <v>652</v>
      </c>
      <c r="S625" s="829"/>
      <c r="T625" s="829" t="s">
        <v>5</v>
      </c>
      <c r="U625" s="829" t="s">
        <v>323</v>
      </c>
      <c r="V625" s="847" t="s">
        <v>652</v>
      </c>
      <c r="W625" s="847" t="s">
        <v>652</v>
      </c>
    </row>
    <row r="626" spans="1:23" outlineLevel="1">
      <c r="A626" s="847" t="s">
        <v>2195</v>
      </c>
      <c r="B626" s="829" t="s">
        <v>4237</v>
      </c>
      <c r="C626" s="839">
        <v>43423</v>
      </c>
      <c r="D626" s="829" t="s">
        <v>4580</v>
      </c>
      <c r="E626" s="830" t="s">
        <v>4581</v>
      </c>
      <c r="F626" s="831">
        <v>74080</v>
      </c>
      <c r="G626" s="832">
        <v>529.20000000000005</v>
      </c>
      <c r="H626" s="829">
        <v>677</v>
      </c>
      <c r="I626" s="829" t="s">
        <v>322</v>
      </c>
      <c r="J626" s="1300">
        <v>677.01</v>
      </c>
      <c r="K626" s="840" t="s">
        <v>998</v>
      </c>
      <c r="L626" s="841" t="s">
        <v>661</v>
      </c>
      <c r="M626" s="841" t="s">
        <v>352</v>
      </c>
      <c r="N626" s="841"/>
      <c r="O626" s="841"/>
      <c r="P626" s="841" t="s">
        <v>5</v>
      </c>
      <c r="Q626" s="841" t="s">
        <v>323</v>
      </c>
      <c r="R626" s="840" t="s">
        <v>652</v>
      </c>
      <c r="S626" s="829"/>
      <c r="T626" s="829" t="s">
        <v>5</v>
      </c>
      <c r="U626" s="829" t="s">
        <v>323</v>
      </c>
      <c r="V626" s="847" t="s">
        <v>652</v>
      </c>
      <c r="W626" s="847" t="s">
        <v>652</v>
      </c>
    </row>
    <row r="627" spans="1:23" outlineLevel="1">
      <c r="A627" s="847" t="s">
        <v>2195</v>
      </c>
      <c r="B627" s="829" t="s">
        <v>4237</v>
      </c>
      <c r="C627" s="839">
        <v>43423</v>
      </c>
      <c r="D627" s="829" t="s">
        <v>4582</v>
      </c>
      <c r="E627" s="830" t="s">
        <v>4583</v>
      </c>
      <c r="F627" s="831">
        <v>74080</v>
      </c>
      <c r="G627" s="832">
        <v>705.07</v>
      </c>
      <c r="H627" s="829">
        <v>902</v>
      </c>
      <c r="I627" s="829" t="s">
        <v>322</v>
      </c>
      <c r="J627" s="1300">
        <v>902</v>
      </c>
      <c r="K627" s="840" t="s">
        <v>998</v>
      </c>
      <c r="L627" s="841" t="s">
        <v>661</v>
      </c>
      <c r="M627" s="841" t="s">
        <v>352</v>
      </c>
      <c r="N627" s="841"/>
      <c r="O627" s="841"/>
      <c r="P627" s="841" t="s">
        <v>5</v>
      </c>
      <c r="Q627" s="841" t="s">
        <v>323</v>
      </c>
      <c r="R627" s="840" t="s">
        <v>652</v>
      </c>
      <c r="S627" s="829"/>
      <c r="T627" s="829" t="s">
        <v>5</v>
      </c>
      <c r="U627" s="829" t="s">
        <v>323</v>
      </c>
      <c r="V627" s="847" t="s">
        <v>652</v>
      </c>
      <c r="W627" s="847" t="s">
        <v>652</v>
      </c>
    </row>
    <row r="628" spans="1:23" hidden="1">
      <c r="A628" s="842" t="s">
        <v>647</v>
      </c>
      <c r="B628" s="842"/>
      <c r="C628" s="842"/>
      <c r="D628" s="842"/>
      <c r="E628" s="843"/>
      <c r="F628" s="844"/>
      <c r="G628" s="845">
        <f>SUM(G615:G627)</f>
        <v>48522.907796610169</v>
      </c>
      <c r="H628" s="846">
        <f>SUM(H615:H627)</f>
        <v>63099.31</v>
      </c>
      <c r="I628" s="842"/>
      <c r="J628" s="846">
        <f>SUM(J615:J627)</f>
        <v>62648.01</v>
      </c>
      <c r="K628" s="842"/>
      <c r="L628" s="842"/>
      <c r="M628" s="842"/>
      <c r="N628" s="842"/>
      <c r="O628" s="842"/>
      <c r="P628" s="842"/>
      <c r="Q628" s="842"/>
      <c r="R628" s="842"/>
      <c r="S628" s="829"/>
      <c r="T628" s="829"/>
      <c r="U628" s="829"/>
      <c r="V628" s="829"/>
      <c r="W628" s="829"/>
    </row>
    <row r="629" spans="1:23" outlineLevel="1">
      <c r="A629" s="847" t="s">
        <v>2211</v>
      </c>
      <c r="B629" s="829" t="s">
        <v>4236</v>
      </c>
      <c r="C629" s="839">
        <v>43404</v>
      </c>
      <c r="D629" s="829" t="s">
        <v>4353</v>
      </c>
      <c r="E629" s="830" t="s">
        <v>4584</v>
      </c>
      <c r="F629" s="831">
        <v>73653</v>
      </c>
      <c r="G629" s="832">
        <v>406.26</v>
      </c>
      <c r="H629" s="829">
        <v>529.33000000000004</v>
      </c>
      <c r="I629" s="829" t="s">
        <v>322</v>
      </c>
      <c r="J629" s="1300">
        <v>529.32000000000005</v>
      </c>
      <c r="K629" s="840" t="s">
        <v>756</v>
      </c>
      <c r="L629" s="841" t="s">
        <v>661</v>
      </c>
      <c r="M629" s="841" t="s">
        <v>352</v>
      </c>
      <c r="N629" s="841"/>
      <c r="O629" s="841"/>
      <c r="P629" s="841" t="s">
        <v>5</v>
      </c>
      <c r="Q629" s="841" t="s">
        <v>323</v>
      </c>
      <c r="R629" s="840" t="s">
        <v>652</v>
      </c>
      <c r="S629" s="829"/>
      <c r="T629" s="829" t="s">
        <v>5</v>
      </c>
      <c r="U629" s="829" t="s">
        <v>323</v>
      </c>
      <c r="V629" s="847" t="s">
        <v>652</v>
      </c>
      <c r="W629" s="847" t="s">
        <v>652</v>
      </c>
    </row>
    <row r="630" spans="1:23" outlineLevel="1">
      <c r="A630" s="847" t="s">
        <v>2211</v>
      </c>
      <c r="B630" s="829" t="s">
        <v>4236</v>
      </c>
      <c r="C630" s="839">
        <v>43404</v>
      </c>
      <c r="D630" s="829" t="s">
        <v>4353</v>
      </c>
      <c r="E630" s="830" t="s">
        <v>4585</v>
      </c>
      <c r="F630" s="831">
        <v>73653</v>
      </c>
      <c r="G630" s="832">
        <v>1831.47</v>
      </c>
      <c r="H630" s="829">
        <v>2386.2600000000002</v>
      </c>
      <c r="I630" s="829" t="s">
        <v>322</v>
      </c>
      <c r="J630" s="1300">
        <v>2386.2600000000002</v>
      </c>
      <c r="K630" s="840" t="s">
        <v>756</v>
      </c>
      <c r="L630" s="841" t="s">
        <v>661</v>
      </c>
      <c r="M630" s="841" t="s">
        <v>352</v>
      </c>
      <c r="N630" s="841"/>
      <c r="O630" s="841"/>
      <c r="P630" s="841" t="s">
        <v>5</v>
      </c>
      <c r="Q630" s="841" t="s">
        <v>323</v>
      </c>
      <c r="R630" s="840" t="s">
        <v>652</v>
      </c>
      <c r="S630" s="829"/>
      <c r="T630" s="829" t="s">
        <v>5</v>
      </c>
      <c r="U630" s="829" t="s">
        <v>323</v>
      </c>
      <c r="V630" s="847" t="s">
        <v>652</v>
      </c>
      <c r="W630" s="847" t="s">
        <v>652</v>
      </c>
    </row>
    <row r="631" spans="1:23" outlineLevel="1">
      <c r="A631" s="847" t="s">
        <v>2211</v>
      </c>
      <c r="B631" s="829" t="s">
        <v>4236</v>
      </c>
      <c r="C631" s="839">
        <v>43396</v>
      </c>
      <c r="D631" s="829" t="s">
        <v>4586</v>
      </c>
      <c r="E631" s="830" t="s">
        <v>4587</v>
      </c>
      <c r="F631" s="831">
        <v>73653</v>
      </c>
      <c r="G631" s="832">
        <v>3202.81</v>
      </c>
      <c r="H631" s="829">
        <v>4173</v>
      </c>
      <c r="I631" s="829" t="s">
        <v>322</v>
      </c>
      <c r="J631" s="1300">
        <v>4173</v>
      </c>
      <c r="K631" s="840" t="s">
        <v>998</v>
      </c>
      <c r="L631" s="841" t="s">
        <v>661</v>
      </c>
      <c r="M631" s="841" t="s">
        <v>352</v>
      </c>
      <c r="N631" s="841"/>
      <c r="O631" s="841"/>
      <c r="P631" s="841" t="s">
        <v>5</v>
      </c>
      <c r="Q631" s="841" t="s">
        <v>323</v>
      </c>
      <c r="R631" s="840" t="s">
        <v>652</v>
      </c>
      <c r="S631" s="829"/>
      <c r="T631" s="829" t="s">
        <v>5</v>
      </c>
      <c r="U631" s="829" t="s">
        <v>323</v>
      </c>
      <c r="V631" s="847" t="s">
        <v>652</v>
      </c>
      <c r="W631" s="847" t="s">
        <v>652</v>
      </c>
    </row>
    <row r="632" spans="1:23" outlineLevel="1">
      <c r="A632" s="847" t="s">
        <v>2211</v>
      </c>
      <c r="B632" s="829" t="s">
        <v>4237</v>
      </c>
      <c r="C632" s="839">
        <v>43434</v>
      </c>
      <c r="D632" s="829" t="s">
        <v>4588</v>
      </c>
      <c r="E632" s="830" t="s">
        <v>4589</v>
      </c>
      <c r="F632" s="831">
        <v>74080</v>
      </c>
      <c r="G632" s="832">
        <v>281.39999999999998</v>
      </c>
      <c r="H632" s="829">
        <v>360</v>
      </c>
      <c r="I632" s="829" t="s">
        <v>322</v>
      </c>
      <c r="J632" s="1300">
        <v>360</v>
      </c>
      <c r="K632" s="840" t="s">
        <v>660</v>
      </c>
      <c r="L632" s="841" t="s">
        <v>661</v>
      </c>
      <c r="M632" s="841" t="s">
        <v>352</v>
      </c>
      <c r="N632" s="841" t="s">
        <v>2952</v>
      </c>
      <c r="O632" s="841"/>
      <c r="P632" s="841" t="s">
        <v>5</v>
      </c>
      <c r="Q632" s="841" t="s">
        <v>323</v>
      </c>
      <c r="R632" s="840" t="s">
        <v>652</v>
      </c>
      <c r="S632" s="829"/>
      <c r="T632" s="829" t="s">
        <v>5</v>
      </c>
      <c r="U632" s="829" t="s">
        <v>323</v>
      </c>
      <c r="V632" s="847" t="s">
        <v>652</v>
      </c>
      <c r="W632" s="847" t="s">
        <v>652</v>
      </c>
    </row>
    <row r="633" spans="1:23" outlineLevel="1">
      <c r="A633" s="847" t="s">
        <v>2211</v>
      </c>
      <c r="B633" s="829" t="s">
        <v>4237</v>
      </c>
      <c r="C633" s="839">
        <v>43410</v>
      </c>
      <c r="D633" s="829" t="s">
        <v>4590</v>
      </c>
      <c r="E633" s="830" t="s">
        <v>4591</v>
      </c>
      <c r="F633" s="831">
        <v>74080</v>
      </c>
      <c r="G633" s="832">
        <v>46.9</v>
      </c>
      <c r="H633" s="829">
        <v>60</v>
      </c>
      <c r="I633" s="829" t="s">
        <v>322</v>
      </c>
      <c r="J633" s="1300">
        <v>60</v>
      </c>
      <c r="K633" s="840" t="s">
        <v>670</v>
      </c>
      <c r="L633" s="841" t="s">
        <v>661</v>
      </c>
      <c r="M633" s="841" t="s">
        <v>352</v>
      </c>
      <c r="N633" s="841" t="s">
        <v>674</v>
      </c>
      <c r="O633" s="841"/>
      <c r="P633" s="841" t="s">
        <v>5</v>
      </c>
      <c r="Q633" s="841" t="s">
        <v>323</v>
      </c>
      <c r="R633" s="840" t="s">
        <v>652</v>
      </c>
      <c r="S633" s="829"/>
      <c r="T633" s="829" t="s">
        <v>5</v>
      </c>
      <c r="U633" s="829" t="s">
        <v>323</v>
      </c>
      <c r="V633" s="847" t="s">
        <v>652</v>
      </c>
      <c r="W633" s="847" t="s">
        <v>652</v>
      </c>
    </row>
    <row r="634" spans="1:23" outlineLevel="1">
      <c r="A634" s="847" t="s">
        <v>2211</v>
      </c>
      <c r="B634" s="829" t="s">
        <v>4237</v>
      </c>
      <c r="C634" s="839">
        <v>43410</v>
      </c>
      <c r="D634" s="829" t="s">
        <v>4590</v>
      </c>
      <c r="E634" s="830" t="s">
        <v>4592</v>
      </c>
      <c r="F634" s="831">
        <v>74080</v>
      </c>
      <c r="G634" s="832">
        <v>46.9</v>
      </c>
      <c r="H634" s="829">
        <v>60</v>
      </c>
      <c r="I634" s="829" t="s">
        <v>322</v>
      </c>
      <c r="J634" s="1300">
        <v>60</v>
      </c>
      <c r="K634" s="840" t="s">
        <v>670</v>
      </c>
      <c r="L634" s="841" t="s">
        <v>661</v>
      </c>
      <c r="M634" s="841" t="s">
        <v>352</v>
      </c>
      <c r="N634" s="841" t="s">
        <v>674</v>
      </c>
      <c r="O634" s="841"/>
      <c r="P634" s="841" t="s">
        <v>5</v>
      </c>
      <c r="Q634" s="841" t="s">
        <v>323</v>
      </c>
      <c r="R634" s="840" t="s">
        <v>652</v>
      </c>
      <c r="S634" s="829"/>
      <c r="T634" s="829" t="s">
        <v>5</v>
      </c>
      <c r="U634" s="829" t="s">
        <v>323</v>
      </c>
      <c r="V634" s="847" t="s">
        <v>652</v>
      </c>
      <c r="W634" s="847" t="s">
        <v>652</v>
      </c>
    </row>
    <row r="635" spans="1:23" outlineLevel="1">
      <c r="A635" s="847" t="s">
        <v>2211</v>
      </c>
      <c r="B635" s="829" t="s">
        <v>4237</v>
      </c>
      <c r="C635" s="839">
        <v>43410</v>
      </c>
      <c r="D635" s="829" t="s">
        <v>4590</v>
      </c>
      <c r="E635" s="830" t="s">
        <v>4593</v>
      </c>
      <c r="F635" s="831">
        <v>74080</v>
      </c>
      <c r="G635" s="832">
        <v>46.9</v>
      </c>
      <c r="H635" s="829">
        <v>60</v>
      </c>
      <c r="I635" s="829" t="s">
        <v>322</v>
      </c>
      <c r="J635" s="1300">
        <v>60</v>
      </c>
      <c r="K635" s="840" t="s">
        <v>670</v>
      </c>
      <c r="L635" s="841" t="s">
        <v>661</v>
      </c>
      <c r="M635" s="841" t="s">
        <v>352</v>
      </c>
      <c r="N635" s="841" t="s">
        <v>674</v>
      </c>
      <c r="O635" s="841"/>
      <c r="P635" s="841" t="s">
        <v>5</v>
      </c>
      <c r="Q635" s="841" t="s">
        <v>323</v>
      </c>
      <c r="R635" s="840" t="s">
        <v>652</v>
      </c>
      <c r="S635" s="829"/>
      <c r="T635" s="829" t="s">
        <v>5</v>
      </c>
      <c r="U635" s="829" t="s">
        <v>323</v>
      </c>
      <c r="V635" s="847" t="s">
        <v>652</v>
      </c>
      <c r="W635" s="847" t="s">
        <v>652</v>
      </c>
    </row>
    <row r="636" spans="1:23" outlineLevel="1">
      <c r="A636" s="847" t="s">
        <v>2211</v>
      </c>
      <c r="B636" s="829" t="s">
        <v>4237</v>
      </c>
      <c r="C636" s="839">
        <v>43411</v>
      </c>
      <c r="D636" s="829" t="s">
        <v>4337</v>
      </c>
      <c r="E636" s="830" t="s">
        <v>4594</v>
      </c>
      <c r="F636" s="831">
        <v>74080</v>
      </c>
      <c r="G636" s="832">
        <v>9.3800000000000008</v>
      </c>
      <c r="H636" s="829">
        <v>12</v>
      </c>
      <c r="I636" s="829" t="s">
        <v>322</v>
      </c>
      <c r="J636" s="1300">
        <v>12</v>
      </c>
      <c r="K636" s="840" t="s">
        <v>670</v>
      </c>
      <c r="L636" s="841" t="s">
        <v>661</v>
      </c>
      <c r="M636" s="841" t="s">
        <v>352</v>
      </c>
      <c r="N636" s="841" t="s">
        <v>674</v>
      </c>
      <c r="O636" s="841"/>
      <c r="P636" s="841" t="s">
        <v>5</v>
      </c>
      <c r="Q636" s="841" t="s">
        <v>323</v>
      </c>
      <c r="R636" s="840" t="s">
        <v>652</v>
      </c>
      <c r="S636" s="829"/>
      <c r="T636" s="829" t="s">
        <v>5</v>
      </c>
      <c r="U636" s="829" t="s">
        <v>323</v>
      </c>
      <c r="V636" s="847" t="s">
        <v>652</v>
      </c>
      <c r="W636" s="847" t="s">
        <v>652</v>
      </c>
    </row>
    <row r="637" spans="1:23" outlineLevel="1">
      <c r="A637" s="847" t="s">
        <v>2211</v>
      </c>
      <c r="B637" s="829" t="s">
        <v>4237</v>
      </c>
      <c r="C637" s="839">
        <v>43411</v>
      </c>
      <c r="D637" s="829" t="s">
        <v>4337</v>
      </c>
      <c r="E637" s="830" t="s">
        <v>4595</v>
      </c>
      <c r="F637" s="831">
        <v>74080</v>
      </c>
      <c r="G637" s="832">
        <v>9.3800000000000008</v>
      </c>
      <c r="H637" s="829">
        <v>12</v>
      </c>
      <c r="I637" s="829" t="s">
        <v>322</v>
      </c>
      <c r="J637" s="1300">
        <v>12</v>
      </c>
      <c r="K637" s="840" t="s">
        <v>670</v>
      </c>
      <c r="L637" s="841" t="s">
        <v>661</v>
      </c>
      <c r="M637" s="841" t="s">
        <v>352</v>
      </c>
      <c r="N637" s="841" t="s">
        <v>760</v>
      </c>
      <c r="O637" s="841"/>
      <c r="P637" s="841" t="s">
        <v>5</v>
      </c>
      <c r="Q637" s="841" t="s">
        <v>323</v>
      </c>
      <c r="R637" s="840" t="s">
        <v>652</v>
      </c>
      <c r="S637" s="829"/>
      <c r="T637" s="829" t="s">
        <v>5</v>
      </c>
      <c r="U637" s="829" t="s">
        <v>323</v>
      </c>
      <c r="V637" s="847" t="s">
        <v>652</v>
      </c>
      <c r="W637" s="847" t="s">
        <v>652</v>
      </c>
    </row>
    <row r="638" spans="1:23" outlineLevel="1">
      <c r="A638" s="847" t="s">
        <v>2211</v>
      </c>
      <c r="B638" s="829" t="s">
        <v>4237</v>
      </c>
      <c r="C638" s="839">
        <v>43411</v>
      </c>
      <c r="D638" s="829" t="s">
        <v>4337</v>
      </c>
      <c r="E638" s="830" t="s">
        <v>4596</v>
      </c>
      <c r="F638" s="831">
        <v>74080</v>
      </c>
      <c r="G638" s="832">
        <v>9.3800000000000008</v>
      </c>
      <c r="H638" s="829">
        <v>12</v>
      </c>
      <c r="I638" s="829" t="s">
        <v>322</v>
      </c>
      <c r="J638" s="1300">
        <v>12</v>
      </c>
      <c r="K638" s="840" t="s">
        <v>670</v>
      </c>
      <c r="L638" s="841" t="s">
        <v>661</v>
      </c>
      <c r="M638" s="841" t="s">
        <v>352</v>
      </c>
      <c r="N638" s="841" t="s">
        <v>758</v>
      </c>
      <c r="O638" s="841"/>
      <c r="P638" s="841" t="s">
        <v>5</v>
      </c>
      <c r="Q638" s="841" t="s">
        <v>323</v>
      </c>
      <c r="R638" s="840" t="s">
        <v>652</v>
      </c>
      <c r="S638" s="829"/>
      <c r="T638" s="829" t="s">
        <v>5</v>
      </c>
      <c r="U638" s="829" t="s">
        <v>323</v>
      </c>
      <c r="V638" s="847" t="s">
        <v>652</v>
      </c>
      <c r="W638" s="847" t="s">
        <v>652</v>
      </c>
    </row>
    <row r="639" spans="1:23" outlineLevel="1">
      <c r="A639" s="847" t="s">
        <v>2211</v>
      </c>
      <c r="B639" s="829" t="s">
        <v>4237</v>
      </c>
      <c r="C639" s="839">
        <v>43410</v>
      </c>
      <c r="D639" s="829" t="s">
        <v>4590</v>
      </c>
      <c r="E639" s="830" t="s">
        <v>4597</v>
      </c>
      <c r="F639" s="831">
        <v>74080</v>
      </c>
      <c r="G639" s="832">
        <v>109.43</v>
      </c>
      <c r="H639" s="829">
        <v>140</v>
      </c>
      <c r="I639" s="829" t="s">
        <v>322</v>
      </c>
      <c r="J639" s="1300">
        <v>139.99</v>
      </c>
      <c r="K639" s="840" t="s">
        <v>667</v>
      </c>
      <c r="L639" s="841" t="s">
        <v>661</v>
      </c>
      <c r="M639" s="841" t="s">
        <v>352</v>
      </c>
      <c r="N639" s="841" t="s">
        <v>674</v>
      </c>
      <c r="O639" s="841"/>
      <c r="P639" s="841" t="s">
        <v>5</v>
      </c>
      <c r="Q639" s="841" t="s">
        <v>323</v>
      </c>
      <c r="R639" s="840" t="s">
        <v>652</v>
      </c>
      <c r="S639" s="829"/>
      <c r="T639" s="829" t="s">
        <v>5</v>
      </c>
      <c r="U639" s="829" t="s">
        <v>323</v>
      </c>
      <c r="V639" s="847" t="s">
        <v>652</v>
      </c>
      <c r="W639" s="847" t="s">
        <v>652</v>
      </c>
    </row>
    <row r="640" spans="1:23" outlineLevel="1">
      <c r="A640" s="847" t="s">
        <v>2211</v>
      </c>
      <c r="B640" s="829" t="s">
        <v>4237</v>
      </c>
      <c r="C640" s="839">
        <v>43410</v>
      </c>
      <c r="D640" s="829" t="s">
        <v>4590</v>
      </c>
      <c r="E640" s="830" t="s">
        <v>4598</v>
      </c>
      <c r="F640" s="831">
        <v>74080</v>
      </c>
      <c r="G640" s="832">
        <v>109.43</v>
      </c>
      <c r="H640" s="829">
        <v>140</v>
      </c>
      <c r="I640" s="829" t="s">
        <v>322</v>
      </c>
      <c r="J640" s="1300">
        <v>139.99</v>
      </c>
      <c r="K640" s="840" t="s">
        <v>667</v>
      </c>
      <c r="L640" s="841" t="s">
        <v>661</v>
      </c>
      <c r="M640" s="841" t="s">
        <v>352</v>
      </c>
      <c r="N640" s="841" t="s">
        <v>674</v>
      </c>
      <c r="O640" s="841"/>
      <c r="P640" s="841" t="s">
        <v>5</v>
      </c>
      <c r="Q640" s="841" t="s">
        <v>323</v>
      </c>
      <c r="R640" s="840" t="s">
        <v>652</v>
      </c>
      <c r="S640" s="829"/>
      <c r="T640" s="829" t="s">
        <v>5</v>
      </c>
      <c r="U640" s="829" t="s">
        <v>323</v>
      </c>
      <c r="V640" s="847" t="s">
        <v>652</v>
      </c>
      <c r="W640" s="847" t="s">
        <v>652</v>
      </c>
    </row>
    <row r="641" spans="1:23" outlineLevel="1">
      <c r="A641" s="847" t="s">
        <v>2211</v>
      </c>
      <c r="B641" s="829" t="s">
        <v>4237</v>
      </c>
      <c r="C641" s="839">
        <v>43410</v>
      </c>
      <c r="D641" s="829" t="s">
        <v>4590</v>
      </c>
      <c r="E641" s="830" t="s">
        <v>4599</v>
      </c>
      <c r="F641" s="831">
        <v>74080</v>
      </c>
      <c r="G641" s="832">
        <v>290</v>
      </c>
      <c r="H641" s="829">
        <v>371</v>
      </c>
      <c r="I641" s="829" t="s">
        <v>322</v>
      </c>
      <c r="J641" s="1300">
        <v>371</v>
      </c>
      <c r="K641" s="840" t="s">
        <v>667</v>
      </c>
      <c r="L641" s="841" t="s">
        <v>661</v>
      </c>
      <c r="M641" s="841" t="s">
        <v>352</v>
      </c>
      <c r="N641" s="841" t="s">
        <v>674</v>
      </c>
      <c r="O641" s="841"/>
      <c r="P641" s="841" t="s">
        <v>5</v>
      </c>
      <c r="Q641" s="841" t="s">
        <v>323</v>
      </c>
      <c r="R641" s="840" t="s">
        <v>652</v>
      </c>
      <c r="S641" s="829"/>
      <c r="T641" s="829" t="s">
        <v>5</v>
      </c>
      <c r="U641" s="829" t="s">
        <v>323</v>
      </c>
      <c r="V641" s="847" t="s">
        <v>652</v>
      </c>
      <c r="W641" s="847" t="s">
        <v>652</v>
      </c>
    </row>
    <row r="642" spans="1:23" outlineLevel="1">
      <c r="A642" s="847" t="s">
        <v>2211</v>
      </c>
      <c r="B642" s="829" t="s">
        <v>4237</v>
      </c>
      <c r="C642" s="839">
        <v>43409</v>
      </c>
      <c r="D642" s="829" t="s">
        <v>4600</v>
      </c>
      <c r="E642" s="830" t="s">
        <v>4601</v>
      </c>
      <c r="F642" s="831">
        <v>74080</v>
      </c>
      <c r="G642" s="832">
        <v>507.31</v>
      </c>
      <c r="H642" s="829">
        <v>649</v>
      </c>
      <c r="I642" s="829" t="s">
        <v>322</v>
      </c>
      <c r="J642" s="1300">
        <v>649</v>
      </c>
      <c r="K642" s="840" t="s">
        <v>678</v>
      </c>
      <c r="L642" s="841" t="s">
        <v>661</v>
      </c>
      <c r="M642" s="841" t="s">
        <v>352</v>
      </c>
      <c r="N642" s="841"/>
      <c r="O642" s="841"/>
      <c r="P642" s="841" t="s">
        <v>5</v>
      </c>
      <c r="Q642" s="841" t="s">
        <v>323</v>
      </c>
      <c r="R642" s="840" t="s">
        <v>652</v>
      </c>
      <c r="S642" s="829"/>
      <c r="T642" s="829" t="s">
        <v>5</v>
      </c>
      <c r="U642" s="829" t="s">
        <v>323</v>
      </c>
      <c r="V642" s="847" t="s">
        <v>652</v>
      </c>
      <c r="W642" s="847" t="s">
        <v>652</v>
      </c>
    </row>
    <row r="643" spans="1:23" outlineLevel="1">
      <c r="A643" s="847" t="s">
        <v>2211</v>
      </c>
      <c r="B643" s="829" t="s">
        <v>4237</v>
      </c>
      <c r="C643" s="839">
        <v>43409</v>
      </c>
      <c r="D643" s="829" t="s">
        <v>4602</v>
      </c>
      <c r="E643" s="830" t="s">
        <v>4603</v>
      </c>
      <c r="F643" s="831">
        <v>74080</v>
      </c>
      <c r="G643" s="832">
        <v>507.31</v>
      </c>
      <c r="H643" s="829">
        <v>649</v>
      </c>
      <c r="I643" s="829" t="s">
        <v>322</v>
      </c>
      <c r="J643" s="1300">
        <v>649</v>
      </c>
      <c r="K643" s="840" t="s">
        <v>678</v>
      </c>
      <c r="L643" s="841" t="s">
        <v>661</v>
      </c>
      <c r="M643" s="841" t="s">
        <v>352</v>
      </c>
      <c r="N643" s="841"/>
      <c r="O643" s="841"/>
      <c r="P643" s="841" t="s">
        <v>5</v>
      </c>
      <c r="Q643" s="841" t="s">
        <v>323</v>
      </c>
      <c r="R643" s="840" t="s">
        <v>652</v>
      </c>
      <c r="S643" s="829"/>
      <c r="T643" s="829" t="s">
        <v>5</v>
      </c>
      <c r="U643" s="829" t="s">
        <v>323</v>
      </c>
      <c r="V643" s="847" t="s">
        <v>652</v>
      </c>
      <c r="W643" s="847" t="s">
        <v>652</v>
      </c>
    </row>
    <row r="644" spans="1:23" outlineLevel="1">
      <c r="A644" s="847" t="s">
        <v>2211</v>
      </c>
      <c r="B644" s="829" t="s">
        <v>4237</v>
      </c>
      <c r="C644" s="839">
        <v>43409</v>
      </c>
      <c r="D644" s="829" t="s">
        <v>4604</v>
      </c>
      <c r="E644" s="830" t="s">
        <v>4605</v>
      </c>
      <c r="F644" s="831">
        <v>74080</v>
      </c>
      <c r="G644" s="832">
        <v>507.31</v>
      </c>
      <c r="H644" s="829">
        <v>649</v>
      </c>
      <c r="I644" s="829" t="s">
        <v>322</v>
      </c>
      <c r="J644" s="1300">
        <v>649</v>
      </c>
      <c r="K644" s="840" t="s">
        <v>678</v>
      </c>
      <c r="L644" s="841" t="s">
        <v>661</v>
      </c>
      <c r="M644" s="841" t="s">
        <v>352</v>
      </c>
      <c r="N644" s="841"/>
      <c r="O644" s="841"/>
      <c r="P644" s="841" t="s">
        <v>5</v>
      </c>
      <c r="Q644" s="841" t="s">
        <v>323</v>
      </c>
      <c r="R644" s="840" t="s">
        <v>652</v>
      </c>
      <c r="S644" s="829"/>
      <c r="T644" s="829" t="s">
        <v>5</v>
      </c>
      <c r="U644" s="829" t="s">
        <v>323</v>
      </c>
      <c r="V644" s="847" t="s">
        <v>652</v>
      </c>
      <c r="W644" s="847" t="s">
        <v>652</v>
      </c>
    </row>
    <row r="645" spans="1:23" outlineLevel="1">
      <c r="A645" s="847" t="s">
        <v>2211</v>
      </c>
      <c r="B645" s="829" t="s">
        <v>4237</v>
      </c>
      <c r="C645" s="839">
        <v>43410</v>
      </c>
      <c r="D645" s="829" t="s">
        <v>4606</v>
      </c>
      <c r="E645" s="830" t="s">
        <v>4607</v>
      </c>
      <c r="F645" s="831">
        <v>74080</v>
      </c>
      <c r="G645" s="832">
        <v>507.31</v>
      </c>
      <c r="H645" s="829">
        <v>649</v>
      </c>
      <c r="I645" s="829" t="s">
        <v>322</v>
      </c>
      <c r="J645" s="1300">
        <v>649</v>
      </c>
      <c r="K645" s="840" t="s">
        <v>678</v>
      </c>
      <c r="L645" s="841" t="s">
        <v>661</v>
      </c>
      <c r="M645" s="841" t="s">
        <v>352</v>
      </c>
      <c r="N645" s="841"/>
      <c r="O645" s="841"/>
      <c r="P645" s="841" t="s">
        <v>5</v>
      </c>
      <c r="Q645" s="841" t="s">
        <v>323</v>
      </c>
      <c r="R645" s="840" t="s">
        <v>652</v>
      </c>
      <c r="S645" s="829"/>
      <c r="T645" s="829" t="s">
        <v>5</v>
      </c>
      <c r="U645" s="829" t="s">
        <v>323</v>
      </c>
      <c r="V645" s="847" t="s">
        <v>652</v>
      </c>
      <c r="W645" s="847" t="s">
        <v>652</v>
      </c>
    </row>
    <row r="646" spans="1:23" outlineLevel="1">
      <c r="A646" s="847" t="s">
        <v>2211</v>
      </c>
      <c r="B646" s="829" t="s">
        <v>4237</v>
      </c>
      <c r="C646" s="839">
        <v>43413</v>
      </c>
      <c r="D646" s="829" t="s">
        <v>4608</v>
      </c>
      <c r="E646" s="830" t="s">
        <v>4609</v>
      </c>
      <c r="F646" s="831">
        <v>74080</v>
      </c>
      <c r="G646" s="832">
        <v>781.68</v>
      </c>
      <c r="H646" s="829">
        <v>1000</v>
      </c>
      <c r="I646" s="829" t="s">
        <v>322</v>
      </c>
      <c r="J646" s="1300">
        <v>1000</v>
      </c>
      <c r="K646" s="840" t="s">
        <v>756</v>
      </c>
      <c r="L646" s="841" t="s">
        <v>661</v>
      </c>
      <c r="M646" s="841" t="s">
        <v>352</v>
      </c>
      <c r="N646" s="841"/>
      <c r="O646" s="841"/>
      <c r="P646" s="841" t="s">
        <v>5</v>
      </c>
      <c r="Q646" s="841" t="s">
        <v>323</v>
      </c>
      <c r="R646" s="840" t="s">
        <v>652</v>
      </c>
      <c r="S646" s="829"/>
      <c r="T646" s="829" t="s">
        <v>5</v>
      </c>
      <c r="U646" s="829" t="s">
        <v>323</v>
      </c>
      <c r="V646" s="847" t="s">
        <v>652</v>
      </c>
      <c r="W646" s="847" t="s">
        <v>652</v>
      </c>
    </row>
    <row r="647" spans="1:23" outlineLevel="1">
      <c r="A647" s="847" t="s">
        <v>2211</v>
      </c>
      <c r="B647" s="829" t="s">
        <v>4237</v>
      </c>
      <c r="C647" s="839">
        <v>43434</v>
      </c>
      <c r="D647" s="829" t="s">
        <v>4610</v>
      </c>
      <c r="E647" s="830" t="s">
        <v>4611</v>
      </c>
      <c r="F647" s="831">
        <v>74080</v>
      </c>
      <c r="G647" s="832">
        <v>781.68</v>
      </c>
      <c r="H647" s="829">
        <v>1000</v>
      </c>
      <c r="I647" s="829" t="s">
        <v>322</v>
      </c>
      <c r="J647" s="1300">
        <v>1000</v>
      </c>
      <c r="K647" s="840" t="s">
        <v>756</v>
      </c>
      <c r="L647" s="841" t="s">
        <v>661</v>
      </c>
      <c r="M647" s="841" t="s">
        <v>352</v>
      </c>
      <c r="N647" s="841"/>
      <c r="O647" s="841"/>
      <c r="P647" s="841" t="s">
        <v>5</v>
      </c>
      <c r="Q647" s="841" t="s">
        <v>323</v>
      </c>
      <c r="R647" s="840" t="s">
        <v>652</v>
      </c>
      <c r="S647" s="829"/>
      <c r="T647" s="829" t="s">
        <v>5</v>
      </c>
      <c r="U647" s="829" t="s">
        <v>323</v>
      </c>
      <c r="V647" s="847" t="s">
        <v>652</v>
      </c>
      <c r="W647" s="847" t="s">
        <v>652</v>
      </c>
    </row>
    <row r="648" spans="1:23" outlineLevel="1">
      <c r="A648" s="847" t="s">
        <v>2211</v>
      </c>
      <c r="B648" s="829" t="s">
        <v>4237</v>
      </c>
      <c r="C648" s="839">
        <v>43423</v>
      </c>
      <c r="D648" s="829" t="s">
        <v>4612</v>
      </c>
      <c r="E648" s="830" t="s">
        <v>4611</v>
      </c>
      <c r="F648" s="831">
        <v>74080</v>
      </c>
      <c r="G648" s="832">
        <v>781.68</v>
      </c>
      <c r="H648" s="829">
        <v>1000</v>
      </c>
      <c r="I648" s="829" t="s">
        <v>322</v>
      </c>
      <c r="J648" s="1300">
        <v>1000</v>
      </c>
      <c r="K648" s="840" t="s">
        <v>756</v>
      </c>
      <c r="L648" s="841" t="s">
        <v>661</v>
      </c>
      <c r="M648" s="841" t="s">
        <v>352</v>
      </c>
      <c r="N648" s="841"/>
      <c r="O648" s="841"/>
      <c r="P648" s="841" t="s">
        <v>5</v>
      </c>
      <c r="Q648" s="841" t="s">
        <v>323</v>
      </c>
      <c r="R648" s="840" t="s">
        <v>652</v>
      </c>
      <c r="S648" s="829"/>
      <c r="T648" s="829" t="s">
        <v>5</v>
      </c>
      <c r="U648" s="829" t="s">
        <v>323</v>
      </c>
      <c r="V648" s="847" t="s">
        <v>652</v>
      </c>
      <c r="W648" s="847" t="s">
        <v>652</v>
      </c>
    </row>
    <row r="649" spans="1:23" outlineLevel="1">
      <c r="A649" s="847" t="s">
        <v>2211</v>
      </c>
      <c r="B649" s="829" t="s">
        <v>4237</v>
      </c>
      <c r="C649" s="839">
        <v>43410</v>
      </c>
      <c r="D649" s="829" t="s">
        <v>4613</v>
      </c>
      <c r="E649" s="830" t="s">
        <v>4614</v>
      </c>
      <c r="F649" s="831">
        <v>74080</v>
      </c>
      <c r="G649" s="832">
        <v>156.34</v>
      </c>
      <c r="H649" s="829">
        <v>200</v>
      </c>
      <c r="I649" s="829" t="s">
        <v>322</v>
      </c>
      <c r="J649" s="1300">
        <v>200.01</v>
      </c>
      <c r="K649" s="840" t="s">
        <v>683</v>
      </c>
      <c r="L649" s="841" t="s">
        <v>661</v>
      </c>
      <c r="M649" s="841" t="s">
        <v>352</v>
      </c>
      <c r="N649" s="841"/>
      <c r="O649" s="841"/>
      <c r="P649" s="841" t="s">
        <v>5</v>
      </c>
      <c r="Q649" s="841" t="s">
        <v>323</v>
      </c>
      <c r="R649" s="840" t="s">
        <v>652</v>
      </c>
      <c r="S649" s="829"/>
      <c r="T649" s="829" t="s">
        <v>5</v>
      </c>
      <c r="U649" s="829" t="s">
        <v>323</v>
      </c>
      <c r="V649" s="847" t="s">
        <v>652</v>
      </c>
      <c r="W649" s="847" t="s">
        <v>652</v>
      </c>
    </row>
    <row r="650" spans="1:23" outlineLevel="1">
      <c r="A650" s="847" t="s">
        <v>2211</v>
      </c>
      <c r="B650" s="829" t="s">
        <v>4237</v>
      </c>
      <c r="C650" s="839">
        <v>43410</v>
      </c>
      <c r="D650" s="829" t="s">
        <v>4613</v>
      </c>
      <c r="E650" s="830" t="s">
        <v>4545</v>
      </c>
      <c r="F650" s="831">
        <v>74080</v>
      </c>
      <c r="G650" s="832">
        <v>27.36</v>
      </c>
      <c r="H650" s="829">
        <v>35</v>
      </c>
      <c r="I650" s="829" t="s">
        <v>322</v>
      </c>
      <c r="J650" s="1300">
        <v>35</v>
      </c>
      <c r="K650" s="840" t="s">
        <v>683</v>
      </c>
      <c r="L650" s="841" t="s">
        <v>661</v>
      </c>
      <c r="M650" s="841" t="s">
        <v>352</v>
      </c>
      <c r="N650" s="841"/>
      <c r="O650" s="841"/>
      <c r="P650" s="841" t="s">
        <v>5</v>
      </c>
      <c r="Q650" s="841" t="s">
        <v>323</v>
      </c>
      <c r="R650" s="840" t="s">
        <v>652</v>
      </c>
      <c r="S650" s="829"/>
      <c r="T650" s="829" t="s">
        <v>5</v>
      </c>
      <c r="U650" s="829" t="s">
        <v>323</v>
      </c>
      <c r="V650" s="847" t="s">
        <v>652</v>
      </c>
      <c r="W650" s="847" t="s">
        <v>652</v>
      </c>
    </row>
    <row r="651" spans="1:23" outlineLevel="1">
      <c r="A651" s="847" t="s">
        <v>2211</v>
      </c>
      <c r="B651" s="829" t="s">
        <v>4237</v>
      </c>
      <c r="C651" s="839">
        <v>43410</v>
      </c>
      <c r="D651" s="829" t="s">
        <v>4590</v>
      </c>
      <c r="E651" s="830" t="s">
        <v>4614</v>
      </c>
      <c r="F651" s="831">
        <v>74080</v>
      </c>
      <c r="G651" s="832">
        <v>320.49</v>
      </c>
      <c r="H651" s="829">
        <v>410</v>
      </c>
      <c r="I651" s="829" t="s">
        <v>322</v>
      </c>
      <c r="J651" s="1300">
        <v>410</v>
      </c>
      <c r="K651" s="840" t="s">
        <v>683</v>
      </c>
      <c r="L651" s="841" t="s">
        <v>661</v>
      </c>
      <c r="M651" s="841" t="s">
        <v>352</v>
      </c>
      <c r="N651" s="841"/>
      <c r="O651" s="841"/>
      <c r="P651" s="841" t="s">
        <v>5</v>
      </c>
      <c r="Q651" s="841" t="s">
        <v>323</v>
      </c>
      <c r="R651" s="840" t="s">
        <v>652</v>
      </c>
      <c r="S651" s="829"/>
      <c r="T651" s="829" t="s">
        <v>5</v>
      </c>
      <c r="U651" s="829" t="s">
        <v>323</v>
      </c>
      <c r="V651" s="847" t="s">
        <v>652</v>
      </c>
      <c r="W651" s="847" t="s">
        <v>652</v>
      </c>
    </row>
    <row r="652" spans="1:23" outlineLevel="1">
      <c r="A652" s="847" t="s">
        <v>2211</v>
      </c>
      <c r="B652" s="829" t="s">
        <v>4237</v>
      </c>
      <c r="C652" s="839">
        <v>43410</v>
      </c>
      <c r="D652" s="829" t="s">
        <v>4590</v>
      </c>
      <c r="E652" s="830" t="s">
        <v>4615</v>
      </c>
      <c r="F652" s="831">
        <v>74080</v>
      </c>
      <c r="G652" s="832">
        <v>9.3800000000000008</v>
      </c>
      <c r="H652" s="829">
        <v>12</v>
      </c>
      <c r="I652" s="829" t="s">
        <v>322</v>
      </c>
      <c r="J652" s="1300">
        <v>12</v>
      </c>
      <c r="K652" s="840" t="s">
        <v>683</v>
      </c>
      <c r="L652" s="841" t="s">
        <v>661</v>
      </c>
      <c r="M652" s="841" t="s">
        <v>352</v>
      </c>
      <c r="N652" s="841"/>
      <c r="O652" s="841"/>
      <c r="P652" s="841" t="s">
        <v>5</v>
      </c>
      <c r="Q652" s="841" t="s">
        <v>323</v>
      </c>
      <c r="R652" s="840" t="s">
        <v>652</v>
      </c>
      <c r="S652" s="829"/>
      <c r="T652" s="829" t="s">
        <v>5</v>
      </c>
      <c r="U652" s="829" t="s">
        <v>323</v>
      </c>
      <c r="V652" s="847" t="s">
        <v>652</v>
      </c>
      <c r="W652" s="847" t="s">
        <v>652</v>
      </c>
    </row>
    <row r="653" spans="1:23" outlineLevel="1">
      <c r="A653" s="847" t="s">
        <v>2211</v>
      </c>
      <c r="B653" s="829" t="s">
        <v>4237</v>
      </c>
      <c r="C653" s="839">
        <v>43434</v>
      </c>
      <c r="D653" s="829" t="s">
        <v>4588</v>
      </c>
      <c r="E653" s="830" t="s">
        <v>4616</v>
      </c>
      <c r="F653" s="831">
        <v>74080</v>
      </c>
      <c r="G653" s="832">
        <v>7261.78</v>
      </c>
      <c r="H653" s="829">
        <v>9290</v>
      </c>
      <c r="I653" s="829" t="s">
        <v>322</v>
      </c>
      <c r="J653" s="1300">
        <v>9290</v>
      </c>
      <c r="K653" s="840" t="s">
        <v>683</v>
      </c>
      <c r="L653" s="841" t="s">
        <v>661</v>
      </c>
      <c r="M653" s="841" t="s">
        <v>352</v>
      </c>
      <c r="N653" s="841"/>
      <c r="O653" s="841"/>
      <c r="P653" s="841" t="s">
        <v>5</v>
      </c>
      <c r="Q653" s="841" t="s">
        <v>323</v>
      </c>
      <c r="R653" s="840" t="s">
        <v>652</v>
      </c>
      <c r="S653" s="829"/>
      <c r="T653" s="829" t="s">
        <v>5</v>
      </c>
      <c r="U653" s="829" t="s">
        <v>323</v>
      </c>
      <c r="V653" s="847" t="s">
        <v>652</v>
      </c>
      <c r="W653" s="847" t="s">
        <v>652</v>
      </c>
    </row>
    <row r="654" spans="1:23" outlineLevel="1">
      <c r="A654" s="847" t="s">
        <v>2211</v>
      </c>
      <c r="B654" s="829" t="s">
        <v>4237</v>
      </c>
      <c r="C654" s="839">
        <v>43410</v>
      </c>
      <c r="D654" s="829" t="s">
        <v>4613</v>
      </c>
      <c r="E654" s="830" t="s">
        <v>4619</v>
      </c>
      <c r="F654" s="831">
        <v>74080</v>
      </c>
      <c r="G654" s="832">
        <v>250.14</v>
      </c>
      <c r="H654" s="829">
        <v>320</v>
      </c>
      <c r="I654" s="829" t="s">
        <v>322</v>
      </c>
      <c r="J654" s="1300">
        <v>320</v>
      </c>
      <c r="K654" s="840" t="s">
        <v>996</v>
      </c>
      <c r="L654" s="841" t="s">
        <v>661</v>
      </c>
      <c r="M654" s="841" t="s">
        <v>352</v>
      </c>
      <c r="N654" s="841"/>
      <c r="O654" s="841"/>
      <c r="P654" s="841" t="s">
        <v>5</v>
      </c>
      <c r="Q654" s="841" t="s">
        <v>323</v>
      </c>
      <c r="R654" s="840" t="s">
        <v>652</v>
      </c>
      <c r="S654" s="829"/>
      <c r="T654" s="829" t="s">
        <v>5</v>
      </c>
      <c r="U654" s="829" t="s">
        <v>323</v>
      </c>
      <c r="V654" s="847" t="s">
        <v>652</v>
      </c>
      <c r="W654" s="847" t="s">
        <v>652</v>
      </c>
    </row>
    <row r="655" spans="1:23" outlineLevel="1">
      <c r="A655" s="847" t="s">
        <v>2211</v>
      </c>
      <c r="B655" s="829" t="s">
        <v>4237</v>
      </c>
      <c r="C655" s="839">
        <v>43410</v>
      </c>
      <c r="D655" s="829" t="s">
        <v>4590</v>
      </c>
      <c r="E655" s="830" t="s">
        <v>4620</v>
      </c>
      <c r="F655" s="831">
        <v>74080</v>
      </c>
      <c r="G655" s="832">
        <v>187.6</v>
      </c>
      <c r="H655" s="829">
        <v>240</v>
      </c>
      <c r="I655" s="829" t="s">
        <v>322</v>
      </c>
      <c r="J655" s="1300">
        <v>240</v>
      </c>
      <c r="K655" s="840" t="s">
        <v>996</v>
      </c>
      <c r="L655" s="841" t="s">
        <v>661</v>
      </c>
      <c r="M655" s="841" t="s">
        <v>352</v>
      </c>
      <c r="N655" s="841"/>
      <c r="O655" s="841"/>
      <c r="P655" s="841" t="s">
        <v>5</v>
      </c>
      <c r="Q655" s="841" t="s">
        <v>323</v>
      </c>
      <c r="R655" s="840" t="s">
        <v>652</v>
      </c>
      <c r="S655" s="829"/>
      <c r="T655" s="829" t="s">
        <v>5</v>
      </c>
      <c r="U655" s="829" t="s">
        <v>323</v>
      </c>
      <c r="V655" s="847" t="s">
        <v>652</v>
      </c>
      <c r="W655" s="847" t="s">
        <v>652</v>
      </c>
    </row>
    <row r="656" spans="1:23" outlineLevel="1">
      <c r="A656" s="847" t="s">
        <v>2211</v>
      </c>
      <c r="B656" s="829" t="s">
        <v>4237</v>
      </c>
      <c r="C656" s="839">
        <v>43411</v>
      </c>
      <c r="D656" s="829" t="s">
        <v>4337</v>
      </c>
      <c r="E656" s="830" t="s">
        <v>4621</v>
      </c>
      <c r="F656" s="831">
        <v>74080</v>
      </c>
      <c r="G656" s="832">
        <v>84.42</v>
      </c>
      <c r="H656" s="829">
        <v>108</v>
      </c>
      <c r="I656" s="829" t="s">
        <v>322</v>
      </c>
      <c r="J656" s="1300">
        <v>108</v>
      </c>
      <c r="K656" s="840" t="s">
        <v>996</v>
      </c>
      <c r="L656" s="841" t="s">
        <v>661</v>
      </c>
      <c r="M656" s="841" t="s">
        <v>352</v>
      </c>
      <c r="N656" s="841"/>
      <c r="O656" s="841"/>
      <c r="P656" s="841" t="s">
        <v>5</v>
      </c>
      <c r="Q656" s="841" t="s">
        <v>323</v>
      </c>
      <c r="R656" s="840" t="s">
        <v>652</v>
      </c>
      <c r="S656" s="829"/>
      <c r="T656" s="829" t="s">
        <v>5</v>
      </c>
      <c r="U656" s="829" t="s">
        <v>323</v>
      </c>
      <c r="V656" s="847" t="s">
        <v>652</v>
      </c>
      <c r="W656" s="847" t="s">
        <v>652</v>
      </c>
    </row>
    <row r="657" spans="1:23" outlineLevel="1">
      <c r="A657" s="847" t="s">
        <v>2211</v>
      </c>
      <c r="B657" s="829" t="s">
        <v>4237</v>
      </c>
      <c r="C657" s="839">
        <v>43412</v>
      </c>
      <c r="D657" s="829" t="s">
        <v>4337</v>
      </c>
      <c r="E657" s="830" t="s">
        <v>4622</v>
      </c>
      <c r="F657" s="831">
        <v>74080</v>
      </c>
      <c r="G657" s="832">
        <v>156.34</v>
      </c>
      <c r="H657" s="829">
        <v>200</v>
      </c>
      <c r="I657" s="829" t="s">
        <v>322</v>
      </c>
      <c r="J657" s="1300">
        <v>200.01</v>
      </c>
      <c r="K657" s="840" t="s">
        <v>996</v>
      </c>
      <c r="L657" s="841" t="s">
        <v>661</v>
      </c>
      <c r="M657" s="841" t="s">
        <v>352</v>
      </c>
      <c r="N657" s="841"/>
      <c r="O657" s="841"/>
      <c r="P657" s="841" t="s">
        <v>5</v>
      </c>
      <c r="Q657" s="841" t="s">
        <v>323</v>
      </c>
      <c r="R657" s="840" t="s">
        <v>652</v>
      </c>
      <c r="S657" s="829"/>
      <c r="T657" s="829" t="s">
        <v>5</v>
      </c>
      <c r="U657" s="829" t="s">
        <v>323</v>
      </c>
      <c r="V657" s="847" t="s">
        <v>652</v>
      </c>
      <c r="W657" s="847" t="s">
        <v>652</v>
      </c>
    </row>
    <row r="658" spans="1:23" outlineLevel="1">
      <c r="A658" s="847" t="s">
        <v>2211</v>
      </c>
      <c r="B658" s="829" t="s">
        <v>4237</v>
      </c>
      <c r="C658" s="839">
        <v>43434</v>
      </c>
      <c r="D658" s="829" t="s">
        <v>4625</v>
      </c>
      <c r="E658" s="830" t="s">
        <v>4626</v>
      </c>
      <c r="F658" s="831">
        <v>74080</v>
      </c>
      <c r="G658" s="832">
        <v>2149.61</v>
      </c>
      <c r="H658" s="829">
        <v>2750</v>
      </c>
      <c r="I658" s="829" t="s">
        <v>322</v>
      </c>
      <c r="J658" s="1300">
        <v>2750</v>
      </c>
      <c r="K658" s="840" t="s">
        <v>996</v>
      </c>
      <c r="L658" s="841" t="s">
        <v>661</v>
      </c>
      <c r="M658" s="841" t="s">
        <v>352</v>
      </c>
      <c r="N658" s="841"/>
      <c r="O658" s="841"/>
      <c r="P658" s="841" t="s">
        <v>5</v>
      </c>
      <c r="Q658" s="841" t="s">
        <v>323</v>
      </c>
      <c r="R658" s="840" t="s">
        <v>652</v>
      </c>
      <c r="S658" s="829"/>
      <c r="T658" s="829" t="s">
        <v>5</v>
      </c>
      <c r="U658" s="829" t="s">
        <v>323</v>
      </c>
      <c r="V658" s="847" t="s">
        <v>652</v>
      </c>
      <c r="W658" s="847" t="s">
        <v>652</v>
      </c>
    </row>
    <row r="659" spans="1:23" outlineLevel="1">
      <c r="A659" s="847" t="s">
        <v>2211</v>
      </c>
      <c r="B659" s="829" t="s">
        <v>4237</v>
      </c>
      <c r="C659" s="839">
        <v>43434</v>
      </c>
      <c r="D659" s="829" t="s">
        <v>4617</v>
      </c>
      <c r="E659" s="830" t="s">
        <v>4618</v>
      </c>
      <c r="F659" s="831">
        <v>74080</v>
      </c>
      <c r="G659" s="832">
        <v>508.09</v>
      </c>
      <c r="H659" s="829">
        <v>650</v>
      </c>
      <c r="I659" s="829" t="s">
        <v>322</v>
      </c>
      <c r="J659" s="1300">
        <v>650</v>
      </c>
      <c r="K659" s="840" t="s">
        <v>996</v>
      </c>
      <c r="L659" s="841" t="s">
        <v>661</v>
      </c>
      <c r="M659" s="841" t="s">
        <v>352</v>
      </c>
      <c r="N659" s="841"/>
      <c r="O659" s="841"/>
      <c r="P659" s="841" t="s">
        <v>5</v>
      </c>
      <c r="Q659" s="841" t="s">
        <v>323</v>
      </c>
      <c r="R659" s="840" t="s">
        <v>652</v>
      </c>
      <c r="S659" s="829"/>
      <c r="T659" s="829" t="s">
        <v>5</v>
      </c>
      <c r="U659" s="829" t="s">
        <v>323</v>
      </c>
      <c r="V659" s="847" t="s">
        <v>652</v>
      </c>
      <c r="W659" s="847" t="s">
        <v>652</v>
      </c>
    </row>
    <row r="660" spans="1:23" outlineLevel="1">
      <c r="A660" s="847" t="s">
        <v>2211</v>
      </c>
      <c r="B660" s="829" t="s">
        <v>4237</v>
      </c>
      <c r="C660" s="839">
        <v>43417</v>
      </c>
      <c r="D660" s="829" t="s">
        <v>4623</v>
      </c>
      <c r="E660" s="830" t="s">
        <v>4624</v>
      </c>
      <c r="F660" s="831">
        <v>74080</v>
      </c>
      <c r="G660" s="832">
        <v>664.43</v>
      </c>
      <c r="H660" s="829">
        <v>850</v>
      </c>
      <c r="I660" s="829" t="s">
        <v>322</v>
      </c>
      <c r="J660" s="1300">
        <v>850.01</v>
      </c>
      <c r="K660" s="840" t="s">
        <v>996</v>
      </c>
      <c r="L660" s="841" t="s">
        <v>661</v>
      </c>
      <c r="M660" s="841" t="s">
        <v>352</v>
      </c>
      <c r="N660" s="841"/>
      <c r="O660" s="841"/>
      <c r="P660" s="841" t="s">
        <v>5</v>
      </c>
      <c r="Q660" s="841" t="s">
        <v>323</v>
      </c>
      <c r="R660" s="840" t="s">
        <v>652</v>
      </c>
      <c r="S660" s="829"/>
      <c r="T660" s="829" t="s">
        <v>5</v>
      </c>
      <c r="U660" s="829" t="s">
        <v>323</v>
      </c>
      <c r="V660" s="847" t="s">
        <v>652</v>
      </c>
      <c r="W660" s="847" t="s">
        <v>652</v>
      </c>
    </row>
    <row r="661" spans="1:23" outlineLevel="1">
      <c r="A661" s="847" t="s">
        <v>2211</v>
      </c>
      <c r="B661" s="829" t="s">
        <v>4237</v>
      </c>
      <c r="C661" s="839">
        <v>43434</v>
      </c>
      <c r="D661" s="829" t="s">
        <v>4617</v>
      </c>
      <c r="E661" s="830" t="s">
        <v>4548</v>
      </c>
      <c r="F661" s="831">
        <v>74080</v>
      </c>
      <c r="G661" s="832">
        <v>234.5</v>
      </c>
      <c r="H661" s="829">
        <v>300</v>
      </c>
      <c r="I661" s="829" t="s">
        <v>322</v>
      </c>
      <c r="J661" s="1300">
        <v>300</v>
      </c>
      <c r="K661" s="840" t="s">
        <v>998</v>
      </c>
      <c r="L661" s="841" t="s">
        <v>661</v>
      </c>
      <c r="M661" s="841" t="s">
        <v>352</v>
      </c>
      <c r="N661" s="841"/>
      <c r="O661" s="841"/>
      <c r="P661" s="841" t="s">
        <v>5</v>
      </c>
      <c r="Q661" s="841" t="s">
        <v>323</v>
      </c>
      <c r="R661" s="840" t="s">
        <v>652</v>
      </c>
      <c r="S661" s="829"/>
      <c r="T661" s="829" t="s">
        <v>5</v>
      </c>
      <c r="U661" s="829" t="s">
        <v>323</v>
      </c>
      <c r="V661" s="847" t="s">
        <v>652</v>
      </c>
      <c r="W661" s="847" t="s">
        <v>652</v>
      </c>
    </row>
    <row r="662" spans="1:23" outlineLevel="1">
      <c r="A662" s="847" t="s">
        <v>2211</v>
      </c>
      <c r="B662" s="829" t="s">
        <v>4237</v>
      </c>
      <c r="C662" s="839">
        <v>43410</v>
      </c>
      <c r="D662" s="829" t="s">
        <v>4613</v>
      </c>
      <c r="E662" s="830" t="s">
        <v>4627</v>
      </c>
      <c r="F662" s="831">
        <v>74080</v>
      </c>
      <c r="G662" s="832">
        <v>164.15</v>
      </c>
      <c r="H662" s="829">
        <v>210</v>
      </c>
      <c r="I662" s="829" t="s">
        <v>322</v>
      </c>
      <c r="J662" s="1300">
        <v>210</v>
      </c>
      <c r="K662" s="840" t="s">
        <v>998</v>
      </c>
      <c r="L662" s="841" t="s">
        <v>661</v>
      </c>
      <c r="M662" s="841" t="s">
        <v>352</v>
      </c>
      <c r="N662" s="841"/>
      <c r="O662" s="841"/>
      <c r="P662" s="841" t="s">
        <v>5</v>
      </c>
      <c r="Q662" s="841" t="s">
        <v>323</v>
      </c>
      <c r="R662" s="840" t="s">
        <v>652</v>
      </c>
      <c r="S662" s="829"/>
      <c r="T662" s="829" t="s">
        <v>5</v>
      </c>
      <c r="U662" s="829" t="s">
        <v>323</v>
      </c>
      <c r="V662" s="847" t="s">
        <v>652</v>
      </c>
      <c r="W662" s="847" t="s">
        <v>652</v>
      </c>
    </row>
    <row r="663" spans="1:23" outlineLevel="1">
      <c r="A663" s="847" t="s">
        <v>2211</v>
      </c>
      <c r="B663" s="829" t="s">
        <v>4237</v>
      </c>
      <c r="C663" s="839">
        <v>43410</v>
      </c>
      <c r="D663" s="829" t="s">
        <v>4613</v>
      </c>
      <c r="E663" s="830" t="s">
        <v>4628</v>
      </c>
      <c r="F663" s="831">
        <v>74080</v>
      </c>
      <c r="G663" s="832">
        <v>234.5</v>
      </c>
      <c r="H663" s="829">
        <v>300</v>
      </c>
      <c r="I663" s="829" t="s">
        <v>322</v>
      </c>
      <c r="J663" s="1300">
        <v>300</v>
      </c>
      <c r="K663" s="840" t="s">
        <v>998</v>
      </c>
      <c r="L663" s="841" t="s">
        <v>661</v>
      </c>
      <c r="M663" s="841" t="s">
        <v>352</v>
      </c>
      <c r="N663" s="841"/>
      <c r="O663" s="841"/>
      <c r="P663" s="841" t="s">
        <v>5</v>
      </c>
      <c r="Q663" s="841" t="s">
        <v>323</v>
      </c>
      <c r="R663" s="840" t="s">
        <v>652</v>
      </c>
      <c r="S663" s="829"/>
      <c r="T663" s="829" t="s">
        <v>5</v>
      </c>
      <c r="U663" s="829" t="s">
        <v>323</v>
      </c>
      <c r="V663" s="847" t="s">
        <v>652</v>
      </c>
      <c r="W663" s="847" t="s">
        <v>652</v>
      </c>
    </row>
    <row r="664" spans="1:23" outlineLevel="1">
      <c r="A664" s="847" t="s">
        <v>2211</v>
      </c>
      <c r="B664" s="829" t="s">
        <v>4237</v>
      </c>
      <c r="C664" s="839">
        <v>43410</v>
      </c>
      <c r="D664" s="829" t="s">
        <v>4590</v>
      </c>
      <c r="E664" s="830" t="s">
        <v>4629</v>
      </c>
      <c r="F664" s="831">
        <v>74080</v>
      </c>
      <c r="G664" s="832">
        <v>328.3</v>
      </c>
      <c r="H664" s="829">
        <v>420</v>
      </c>
      <c r="I664" s="829" t="s">
        <v>322</v>
      </c>
      <c r="J664" s="1300">
        <v>419.99</v>
      </c>
      <c r="K664" s="840" t="s">
        <v>998</v>
      </c>
      <c r="L664" s="841" t="s">
        <v>661</v>
      </c>
      <c r="M664" s="841" t="s">
        <v>352</v>
      </c>
      <c r="N664" s="841"/>
      <c r="O664" s="841"/>
      <c r="P664" s="841" t="s">
        <v>5</v>
      </c>
      <c r="Q664" s="841" t="s">
        <v>323</v>
      </c>
      <c r="R664" s="840" t="s">
        <v>652</v>
      </c>
      <c r="S664" s="829"/>
      <c r="T664" s="829" t="s">
        <v>5</v>
      </c>
      <c r="U664" s="829" t="s">
        <v>323</v>
      </c>
      <c r="V664" s="847" t="s">
        <v>652</v>
      </c>
      <c r="W664" s="847" t="s">
        <v>652</v>
      </c>
    </row>
    <row r="665" spans="1:23" outlineLevel="1">
      <c r="A665" s="847" t="s">
        <v>2211</v>
      </c>
      <c r="B665" s="829" t="s">
        <v>4237</v>
      </c>
      <c r="C665" s="839">
        <v>43432</v>
      </c>
      <c r="D665" s="829" t="s">
        <v>4630</v>
      </c>
      <c r="E665" s="830" t="s">
        <v>4631</v>
      </c>
      <c r="F665" s="831">
        <v>74080</v>
      </c>
      <c r="G665" s="832">
        <v>503.4</v>
      </c>
      <c r="H665" s="829">
        <v>644</v>
      </c>
      <c r="I665" s="829" t="s">
        <v>322</v>
      </c>
      <c r="J665" s="1300">
        <v>644</v>
      </c>
      <c r="K665" s="840" t="s">
        <v>998</v>
      </c>
      <c r="L665" s="841" t="s">
        <v>661</v>
      </c>
      <c r="M665" s="841" t="s">
        <v>352</v>
      </c>
      <c r="N665" s="841"/>
      <c r="O665" s="841"/>
      <c r="P665" s="841" t="s">
        <v>5</v>
      </c>
      <c r="Q665" s="841" t="s">
        <v>323</v>
      </c>
      <c r="R665" s="840" t="s">
        <v>652</v>
      </c>
      <c r="S665" s="829"/>
      <c r="T665" s="829" t="s">
        <v>5</v>
      </c>
      <c r="U665" s="829" t="s">
        <v>323</v>
      </c>
      <c r="V665" s="847" t="s">
        <v>652</v>
      </c>
      <c r="W665" s="847" t="s">
        <v>652</v>
      </c>
    </row>
    <row r="666" spans="1:23" outlineLevel="1">
      <c r="A666" s="847" t="s">
        <v>2211</v>
      </c>
      <c r="B666" s="829" t="s">
        <v>4237</v>
      </c>
      <c r="C666" s="839">
        <v>43432</v>
      </c>
      <c r="D666" s="829" t="s">
        <v>4632</v>
      </c>
      <c r="E666" s="830" t="s">
        <v>4633</v>
      </c>
      <c r="F666" s="831">
        <v>74080</v>
      </c>
      <c r="G666" s="832">
        <v>503.4</v>
      </c>
      <c r="H666" s="829">
        <v>644</v>
      </c>
      <c r="I666" s="829" t="s">
        <v>322</v>
      </c>
      <c r="J666" s="1300">
        <v>644</v>
      </c>
      <c r="K666" s="840" t="s">
        <v>998</v>
      </c>
      <c r="L666" s="841" t="s">
        <v>661</v>
      </c>
      <c r="M666" s="841" t="s">
        <v>352</v>
      </c>
      <c r="N666" s="841"/>
      <c r="O666" s="841"/>
      <c r="P666" s="841" t="s">
        <v>5</v>
      </c>
      <c r="Q666" s="841" t="s">
        <v>323</v>
      </c>
      <c r="R666" s="840" t="s">
        <v>652</v>
      </c>
      <c r="S666" s="829"/>
      <c r="T666" s="829" t="s">
        <v>5</v>
      </c>
      <c r="U666" s="829" t="s">
        <v>323</v>
      </c>
      <c r="V666" s="847" t="s">
        <v>652</v>
      </c>
      <c r="W666" s="847" t="s">
        <v>652</v>
      </c>
    </row>
    <row r="667" spans="1:23" outlineLevel="1">
      <c r="A667" s="847" t="s">
        <v>2211</v>
      </c>
      <c r="B667" s="829" t="s">
        <v>4237</v>
      </c>
      <c r="C667" s="839">
        <v>43432</v>
      </c>
      <c r="D667" s="829" t="s">
        <v>4634</v>
      </c>
      <c r="E667" s="830" t="s">
        <v>4635</v>
      </c>
      <c r="F667" s="831">
        <v>74080</v>
      </c>
      <c r="G667" s="832">
        <v>503.4</v>
      </c>
      <c r="H667" s="829">
        <v>644</v>
      </c>
      <c r="I667" s="829" t="s">
        <v>322</v>
      </c>
      <c r="J667" s="1300">
        <v>644</v>
      </c>
      <c r="K667" s="840" t="s">
        <v>998</v>
      </c>
      <c r="L667" s="841" t="s">
        <v>661</v>
      </c>
      <c r="M667" s="841" t="s">
        <v>352</v>
      </c>
      <c r="N667" s="841"/>
      <c r="O667" s="841"/>
      <c r="P667" s="841" t="s">
        <v>5</v>
      </c>
      <c r="Q667" s="841" t="s">
        <v>323</v>
      </c>
      <c r="R667" s="840" t="s">
        <v>652</v>
      </c>
      <c r="S667" s="829"/>
      <c r="T667" s="829" t="s">
        <v>5</v>
      </c>
      <c r="U667" s="829" t="s">
        <v>323</v>
      </c>
      <c r="V667" s="847" t="s">
        <v>652</v>
      </c>
      <c r="W667" s="847" t="s">
        <v>652</v>
      </c>
    </row>
    <row r="668" spans="1:23" outlineLevel="1">
      <c r="A668" s="847" t="s">
        <v>2211</v>
      </c>
      <c r="B668" s="829" t="s">
        <v>4237</v>
      </c>
      <c r="C668" s="839">
        <v>43432</v>
      </c>
      <c r="D668" s="829" t="s">
        <v>4636</v>
      </c>
      <c r="E668" s="830" t="s">
        <v>4637</v>
      </c>
      <c r="F668" s="831">
        <v>74080</v>
      </c>
      <c r="G668" s="832">
        <v>503.4</v>
      </c>
      <c r="H668" s="829">
        <v>644</v>
      </c>
      <c r="I668" s="829" t="s">
        <v>322</v>
      </c>
      <c r="J668" s="1300">
        <v>644</v>
      </c>
      <c r="K668" s="840" t="s">
        <v>998</v>
      </c>
      <c r="L668" s="841" t="s">
        <v>661</v>
      </c>
      <c r="M668" s="841" t="s">
        <v>352</v>
      </c>
      <c r="N668" s="841"/>
      <c r="O668" s="841"/>
      <c r="P668" s="841" t="s">
        <v>5</v>
      </c>
      <c r="Q668" s="841" t="s">
        <v>323</v>
      </c>
      <c r="R668" s="840" t="s">
        <v>652</v>
      </c>
      <c r="S668" s="829"/>
      <c r="T668" s="829" t="s">
        <v>5</v>
      </c>
      <c r="U668" s="829" t="s">
        <v>323</v>
      </c>
      <c r="V668" s="847" t="s">
        <v>652</v>
      </c>
      <c r="W668" s="847" t="s">
        <v>652</v>
      </c>
    </row>
    <row r="669" spans="1:23" outlineLevel="1">
      <c r="A669" s="847" t="s">
        <v>2211</v>
      </c>
      <c r="B669" s="829" t="s">
        <v>4237</v>
      </c>
      <c r="C669" s="839">
        <v>43410</v>
      </c>
      <c r="D669" s="829" t="s">
        <v>4613</v>
      </c>
      <c r="E669" s="830" t="s">
        <v>4638</v>
      </c>
      <c r="F669" s="831">
        <v>74080</v>
      </c>
      <c r="G669" s="832">
        <v>32.83</v>
      </c>
      <c r="H669" s="829">
        <v>42</v>
      </c>
      <c r="I669" s="829" t="s">
        <v>322</v>
      </c>
      <c r="J669" s="1300">
        <v>42</v>
      </c>
      <c r="K669" s="840" t="s">
        <v>878</v>
      </c>
      <c r="L669" s="841" t="s">
        <v>661</v>
      </c>
      <c r="M669" s="841" t="s">
        <v>352</v>
      </c>
      <c r="N669" s="841"/>
      <c r="O669" s="841"/>
      <c r="P669" s="841" t="s">
        <v>5</v>
      </c>
      <c r="Q669" s="841" t="s">
        <v>323</v>
      </c>
      <c r="R669" s="840" t="s">
        <v>652</v>
      </c>
      <c r="S669" s="829"/>
      <c r="T669" s="829" t="s">
        <v>5</v>
      </c>
      <c r="U669" s="829" t="s">
        <v>323</v>
      </c>
      <c r="V669" s="847" t="s">
        <v>652</v>
      </c>
      <c r="W669" s="847" t="s">
        <v>652</v>
      </c>
    </row>
    <row r="670" spans="1:23" outlineLevel="1">
      <c r="A670" s="847" t="s">
        <v>2211</v>
      </c>
      <c r="B670" s="829" t="s">
        <v>4237</v>
      </c>
      <c r="C670" s="839">
        <v>43410</v>
      </c>
      <c r="D670" s="829" t="s">
        <v>4613</v>
      </c>
      <c r="E670" s="830" t="s">
        <v>2442</v>
      </c>
      <c r="F670" s="831">
        <v>74080</v>
      </c>
      <c r="G670" s="832">
        <v>39.08</v>
      </c>
      <c r="H670" s="829">
        <v>50</v>
      </c>
      <c r="I670" s="829" t="s">
        <v>322</v>
      </c>
      <c r="J670" s="1300">
        <v>50</v>
      </c>
      <c r="K670" s="840" t="s">
        <v>1000</v>
      </c>
      <c r="L670" s="841" t="s">
        <v>661</v>
      </c>
      <c r="M670" s="841" t="s">
        <v>352</v>
      </c>
      <c r="N670" s="841"/>
      <c r="O670" s="841"/>
      <c r="P670" s="841" t="s">
        <v>5</v>
      </c>
      <c r="Q670" s="841" t="s">
        <v>323</v>
      </c>
      <c r="R670" s="840" t="s">
        <v>652</v>
      </c>
      <c r="S670" s="829"/>
      <c r="T670" s="829" t="s">
        <v>5</v>
      </c>
      <c r="U670" s="829" t="s">
        <v>323</v>
      </c>
      <c r="V670" s="847" t="s">
        <v>652</v>
      </c>
      <c r="W670" s="847" t="s">
        <v>652</v>
      </c>
    </row>
    <row r="671" spans="1:23" outlineLevel="1">
      <c r="A671" s="847" t="s">
        <v>2211</v>
      </c>
      <c r="B671" s="829" t="s">
        <v>4237</v>
      </c>
      <c r="C671" s="839">
        <v>43410</v>
      </c>
      <c r="D671" s="829" t="s">
        <v>4590</v>
      </c>
      <c r="E671" s="830" t="s">
        <v>2455</v>
      </c>
      <c r="F671" s="831">
        <v>74080</v>
      </c>
      <c r="G671" s="832">
        <v>23.45</v>
      </c>
      <c r="H671" s="829">
        <v>30</v>
      </c>
      <c r="I671" s="829" t="s">
        <v>322</v>
      </c>
      <c r="J671" s="1300">
        <v>30</v>
      </c>
      <c r="K671" s="840" t="s">
        <v>1000</v>
      </c>
      <c r="L671" s="841" t="s">
        <v>661</v>
      </c>
      <c r="M671" s="841" t="s">
        <v>352</v>
      </c>
      <c r="N671" s="841"/>
      <c r="O671" s="841"/>
      <c r="P671" s="841" t="s">
        <v>5</v>
      </c>
      <c r="Q671" s="841" t="s">
        <v>323</v>
      </c>
      <c r="R671" s="840" t="s">
        <v>652</v>
      </c>
      <c r="S671" s="829"/>
      <c r="T671" s="829" t="s">
        <v>5</v>
      </c>
      <c r="U671" s="829" t="s">
        <v>323</v>
      </c>
      <c r="V671" s="847" t="s">
        <v>652</v>
      </c>
      <c r="W671" s="847" t="s">
        <v>652</v>
      </c>
    </row>
    <row r="672" spans="1:23" outlineLevel="1">
      <c r="A672" s="847" t="s">
        <v>2211</v>
      </c>
      <c r="B672" s="829" t="s">
        <v>4237</v>
      </c>
      <c r="C672" s="839">
        <v>43434</v>
      </c>
      <c r="D672" s="829" t="s">
        <v>4617</v>
      </c>
      <c r="E672" s="830" t="s">
        <v>4552</v>
      </c>
      <c r="F672" s="831">
        <v>74080</v>
      </c>
      <c r="G672" s="832">
        <v>39.08</v>
      </c>
      <c r="H672" s="829">
        <v>50</v>
      </c>
      <c r="I672" s="829" t="s">
        <v>322</v>
      </c>
      <c r="J672" s="1300">
        <v>50</v>
      </c>
      <c r="K672" s="840" t="s">
        <v>1000</v>
      </c>
      <c r="L672" s="841" t="s">
        <v>661</v>
      </c>
      <c r="M672" s="841" t="s">
        <v>352</v>
      </c>
      <c r="N672" s="841"/>
      <c r="O672" s="841"/>
      <c r="P672" s="841" t="s">
        <v>5</v>
      </c>
      <c r="Q672" s="841" t="s">
        <v>323</v>
      </c>
      <c r="R672" s="840" t="s">
        <v>652</v>
      </c>
      <c r="S672" s="829"/>
      <c r="T672" s="829" t="s">
        <v>5</v>
      </c>
      <c r="U672" s="829" t="s">
        <v>323</v>
      </c>
      <c r="V672" s="847" t="s">
        <v>652</v>
      </c>
      <c r="W672" s="847" t="s">
        <v>652</v>
      </c>
    </row>
    <row r="673" spans="1:23" outlineLevel="1">
      <c r="A673" s="847" t="s">
        <v>2211</v>
      </c>
      <c r="B673" s="829" t="s">
        <v>4237</v>
      </c>
      <c r="C673" s="839">
        <v>43420</v>
      </c>
      <c r="D673" s="829" t="s">
        <v>4246</v>
      </c>
      <c r="E673" s="830" t="s">
        <v>4639</v>
      </c>
      <c r="F673" s="831">
        <v>74080</v>
      </c>
      <c r="G673" s="832">
        <v>3.91</v>
      </c>
      <c r="H673" s="829">
        <v>5</v>
      </c>
      <c r="I673" s="829" t="s">
        <v>322</v>
      </c>
      <c r="J673" s="1300">
        <v>5</v>
      </c>
      <c r="K673" s="840" t="s">
        <v>1053</v>
      </c>
      <c r="L673" s="841" t="s">
        <v>661</v>
      </c>
      <c r="M673" s="841" t="s">
        <v>352</v>
      </c>
      <c r="N673" s="841"/>
      <c r="O673" s="841"/>
      <c r="P673" s="841" t="s">
        <v>5</v>
      </c>
      <c r="Q673" s="841" t="s">
        <v>323</v>
      </c>
      <c r="R673" s="840" t="s">
        <v>652</v>
      </c>
      <c r="S673" s="829"/>
      <c r="T673" s="829" t="s">
        <v>5</v>
      </c>
      <c r="U673" s="829" t="s">
        <v>323</v>
      </c>
      <c r="V673" s="847" t="s">
        <v>652</v>
      </c>
      <c r="W673" s="847" t="s">
        <v>652</v>
      </c>
    </row>
    <row r="674" spans="1:23" outlineLevel="1">
      <c r="A674" s="847" t="s">
        <v>2211</v>
      </c>
      <c r="B674" s="829" t="s">
        <v>4237</v>
      </c>
      <c r="C674" s="839" t="s">
        <v>4688</v>
      </c>
      <c r="D674" s="1319" t="s">
        <v>4686</v>
      </c>
      <c r="E674" s="830" t="s">
        <v>4695</v>
      </c>
      <c r="F674" s="831">
        <v>74080</v>
      </c>
      <c r="G674" s="832">
        <f>H674/F34</f>
        <v>7277.5796610169491</v>
      </c>
      <c r="H674" s="829">
        <v>9310</v>
      </c>
      <c r="I674" s="829" t="s">
        <v>322</v>
      </c>
      <c r="J674" s="1300">
        <v>9310</v>
      </c>
      <c r="K674" s="840" t="s">
        <v>1053</v>
      </c>
      <c r="L674" s="841" t="s">
        <v>661</v>
      </c>
      <c r="M674" s="841" t="s">
        <v>352</v>
      </c>
      <c r="N674" s="841"/>
      <c r="O674" s="841"/>
      <c r="P674" s="841" t="s">
        <v>5</v>
      </c>
      <c r="Q674" s="841" t="s">
        <v>323</v>
      </c>
      <c r="R674" s="840" t="s">
        <v>652</v>
      </c>
      <c r="S674" s="829"/>
      <c r="T674" s="829" t="s">
        <v>5</v>
      </c>
      <c r="U674" s="829" t="s">
        <v>323</v>
      </c>
      <c r="V674" s="847" t="s">
        <v>652</v>
      </c>
      <c r="W674" s="847" t="s">
        <v>652</v>
      </c>
    </row>
    <row r="675" spans="1:23" outlineLevel="1">
      <c r="A675" s="847" t="s">
        <v>2211</v>
      </c>
      <c r="B675" s="829" t="s">
        <v>4237</v>
      </c>
      <c r="C675" s="839">
        <v>43410</v>
      </c>
      <c r="D675" s="829" t="s">
        <v>4613</v>
      </c>
      <c r="E675" s="830" t="s">
        <v>4642</v>
      </c>
      <c r="F675" s="831">
        <v>74080</v>
      </c>
      <c r="G675" s="832">
        <v>351.75</v>
      </c>
      <c r="H675" s="829">
        <v>450</v>
      </c>
      <c r="I675" s="829" t="s">
        <v>322</v>
      </c>
      <c r="J675" s="1300">
        <v>449.99</v>
      </c>
      <c r="K675" s="840" t="s">
        <v>1465</v>
      </c>
      <c r="L675" s="841" t="s">
        <v>661</v>
      </c>
      <c r="M675" s="841" t="s">
        <v>352</v>
      </c>
      <c r="N675" s="841"/>
      <c r="O675" s="841"/>
      <c r="P675" s="841" t="s">
        <v>5</v>
      </c>
      <c r="Q675" s="841" t="s">
        <v>323</v>
      </c>
      <c r="R675" s="840" t="s">
        <v>652</v>
      </c>
      <c r="S675" s="829"/>
      <c r="T675" s="829" t="s">
        <v>5</v>
      </c>
      <c r="U675" s="829" t="s">
        <v>323</v>
      </c>
      <c r="V675" s="847" t="s">
        <v>652</v>
      </c>
      <c r="W675" s="847" t="s">
        <v>652</v>
      </c>
    </row>
    <row r="676" spans="1:23" outlineLevel="1">
      <c r="A676" s="847" t="s">
        <v>2211</v>
      </c>
      <c r="B676" s="829" t="s">
        <v>4237</v>
      </c>
      <c r="C676" s="839">
        <v>43434</v>
      </c>
      <c r="D676" s="829" t="s">
        <v>4640</v>
      </c>
      <c r="E676" s="830" t="s">
        <v>4641</v>
      </c>
      <c r="F676" s="831">
        <v>74080</v>
      </c>
      <c r="G676" s="832">
        <v>703.51</v>
      </c>
      <c r="H676" s="829">
        <v>900</v>
      </c>
      <c r="I676" s="829" t="s">
        <v>322</v>
      </c>
      <c r="J676" s="1300">
        <v>900</v>
      </c>
      <c r="K676" s="840" t="s">
        <v>1465</v>
      </c>
      <c r="L676" s="841" t="s">
        <v>661</v>
      </c>
      <c r="M676" s="841" t="s">
        <v>352</v>
      </c>
      <c r="N676" s="841"/>
      <c r="O676" s="841"/>
      <c r="P676" s="841" t="s">
        <v>5</v>
      </c>
      <c r="Q676" s="841" t="s">
        <v>323</v>
      </c>
      <c r="R676" s="840" t="s">
        <v>652</v>
      </c>
      <c r="S676" s="829"/>
      <c r="T676" s="829" t="s">
        <v>5</v>
      </c>
      <c r="U676" s="829" t="s">
        <v>323</v>
      </c>
      <c r="V676" s="847" t="s">
        <v>652</v>
      </c>
      <c r="W676" s="847" t="s">
        <v>652</v>
      </c>
    </row>
    <row r="677" spans="1:23" hidden="1">
      <c r="A677" s="842" t="s">
        <v>647</v>
      </c>
      <c r="B677" s="842"/>
      <c r="C677" s="842"/>
      <c r="D677" s="842"/>
      <c r="E677" s="843"/>
      <c r="F677" s="844"/>
      <c r="G677" s="845">
        <f>SUM(G629:G676)</f>
        <v>33996.139661016961</v>
      </c>
      <c r="H677" s="846">
        <f>SUM(H629:H676)</f>
        <v>43619.59</v>
      </c>
      <c r="I677" s="842"/>
      <c r="J677" s="846">
        <f>SUM(J629:J676)</f>
        <v>43619.57</v>
      </c>
      <c r="K677" s="842"/>
      <c r="L677" s="842"/>
      <c r="M677" s="842"/>
      <c r="N677" s="842"/>
      <c r="O677" s="842"/>
      <c r="P677" s="842"/>
      <c r="Q677" s="842"/>
      <c r="R677" s="842"/>
      <c r="S677" s="829"/>
      <c r="T677" s="829"/>
      <c r="U677" s="829"/>
      <c r="V677" s="829"/>
      <c r="W677" s="829"/>
    </row>
    <row r="678" spans="1:23" outlineLevel="1">
      <c r="A678" s="847" t="s">
        <v>2216</v>
      </c>
      <c r="B678" s="829" t="s">
        <v>4237</v>
      </c>
      <c r="C678" s="839">
        <v>43431</v>
      </c>
      <c r="D678" s="829" t="s">
        <v>4643</v>
      </c>
      <c r="E678" s="830" t="s">
        <v>4644</v>
      </c>
      <c r="F678" s="831">
        <v>74080</v>
      </c>
      <c r="G678" s="832">
        <v>562.80999999999995</v>
      </c>
      <c r="H678" s="829">
        <v>720</v>
      </c>
      <c r="I678" s="829" t="s">
        <v>322</v>
      </c>
      <c r="J678" s="1300">
        <v>720</v>
      </c>
      <c r="K678" s="840" t="s">
        <v>660</v>
      </c>
      <c r="L678" s="841" t="s">
        <v>661</v>
      </c>
      <c r="M678" s="841" t="s">
        <v>352</v>
      </c>
      <c r="N678" s="841" t="s">
        <v>674</v>
      </c>
      <c r="O678" s="841"/>
      <c r="P678" s="841" t="s">
        <v>5</v>
      </c>
      <c r="Q678" s="841" t="s">
        <v>323</v>
      </c>
      <c r="R678" s="840" t="s">
        <v>652</v>
      </c>
      <c r="S678" s="829"/>
      <c r="T678" s="829" t="s">
        <v>5</v>
      </c>
      <c r="U678" s="829" t="s">
        <v>323</v>
      </c>
      <c r="V678" s="847" t="s">
        <v>652</v>
      </c>
      <c r="W678" s="847" t="s">
        <v>652</v>
      </c>
    </row>
    <row r="679" spans="1:23" outlineLevel="1">
      <c r="A679" s="847" t="s">
        <v>2216</v>
      </c>
      <c r="B679" s="829" t="s">
        <v>4237</v>
      </c>
      <c r="C679" s="839">
        <v>43431</v>
      </c>
      <c r="D679" s="829" t="s">
        <v>4643</v>
      </c>
      <c r="E679" s="830" t="s">
        <v>4645</v>
      </c>
      <c r="F679" s="831">
        <v>74080</v>
      </c>
      <c r="G679" s="832">
        <v>562.80999999999995</v>
      </c>
      <c r="H679" s="829">
        <v>720</v>
      </c>
      <c r="I679" s="829" t="s">
        <v>322</v>
      </c>
      <c r="J679" s="1300">
        <v>720</v>
      </c>
      <c r="K679" s="840" t="s">
        <v>660</v>
      </c>
      <c r="L679" s="841" t="s">
        <v>661</v>
      </c>
      <c r="M679" s="841" t="s">
        <v>352</v>
      </c>
      <c r="N679" s="841" t="s">
        <v>1003</v>
      </c>
      <c r="O679" s="841"/>
      <c r="P679" s="841" t="s">
        <v>5</v>
      </c>
      <c r="Q679" s="841" t="s">
        <v>323</v>
      </c>
      <c r="R679" s="840" t="s">
        <v>652</v>
      </c>
      <c r="S679" s="829"/>
      <c r="T679" s="829" t="s">
        <v>5</v>
      </c>
      <c r="U679" s="829" t="s">
        <v>323</v>
      </c>
      <c r="V679" s="847" t="s">
        <v>652</v>
      </c>
      <c r="W679" s="847" t="s">
        <v>652</v>
      </c>
    </row>
    <row r="680" spans="1:23" outlineLevel="1">
      <c r="A680" s="847" t="s">
        <v>2216</v>
      </c>
      <c r="B680" s="829" t="s">
        <v>4237</v>
      </c>
      <c r="C680" s="839">
        <v>43417</v>
      </c>
      <c r="D680" s="829" t="s">
        <v>4646</v>
      </c>
      <c r="E680" s="830" t="s">
        <v>4647</v>
      </c>
      <c r="F680" s="831">
        <v>74080</v>
      </c>
      <c r="G680" s="832">
        <v>281.39999999999998</v>
      </c>
      <c r="H680" s="829">
        <v>360</v>
      </c>
      <c r="I680" s="829" t="s">
        <v>322</v>
      </c>
      <c r="J680" s="1300">
        <v>360</v>
      </c>
      <c r="K680" s="840" t="s">
        <v>670</v>
      </c>
      <c r="L680" s="841" t="s">
        <v>661</v>
      </c>
      <c r="M680" s="841" t="s">
        <v>352</v>
      </c>
      <c r="N680" s="841" t="s">
        <v>2952</v>
      </c>
      <c r="O680" s="841"/>
      <c r="P680" s="841" t="s">
        <v>5</v>
      </c>
      <c r="Q680" s="841" t="s">
        <v>323</v>
      </c>
      <c r="R680" s="840" t="s">
        <v>652</v>
      </c>
      <c r="S680" s="829"/>
      <c r="T680" s="829" t="s">
        <v>5</v>
      </c>
      <c r="U680" s="829" t="s">
        <v>323</v>
      </c>
      <c r="V680" s="847" t="s">
        <v>652</v>
      </c>
      <c r="W680" s="847" t="s">
        <v>652</v>
      </c>
    </row>
    <row r="681" spans="1:23" outlineLevel="1">
      <c r="A681" s="847" t="s">
        <v>2216</v>
      </c>
      <c r="B681" s="829" t="s">
        <v>4237</v>
      </c>
      <c r="C681" s="839">
        <v>43417</v>
      </c>
      <c r="D681" s="829" t="s">
        <v>4646</v>
      </c>
      <c r="E681" s="830" t="s">
        <v>4648</v>
      </c>
      <c r="F681" s="831">
        <v>74080</v>
      </c>
      <c r="G681" s="832">
        <v>351.75</v>
      </c>
      <c r="H681" s="829">
        <v>450</v>
      </c>
      <c r="I681" s="829" t="s">
        <v>322</v>
      </c>
      <c r="J681" s="1300">
        <v>449.99</v>
      </c>
      <c r="K681" s="840" t="s">
        <v>670</v>
      </c>
      <c r="L681" s="841" t="s">
        <v>661</v>
      </c>
      <c r="M681" s="841" t="s">
        <v>352</v>
      </c>
      <c r="N681" s="841" t="s">
        <v>1003</v>
      </c>
      <c r="O681" s="841"/>
      <c r="P681" s="841" t="s">
        <v>5</v>
      </c>
      <c r="Q681" s="841" t="s">
        <v>323</v>
      </c>
      <c r="R681" s="840" t="s">
        <v>652</v>
      </c>
      <c r="S681" s="829"/>
      <c r="T681" s="829" t="s">
        <v>5</v>
      </c>
      <c r="U681" s="829" t="s">
        <v>323</v>
      </c>
      <c r="V681" s="847" t="s">
        <v>652</v>
      </c>
      <c r="W681" s="847" t="s">
        <v>652</v>
      </c>
    </row>
    <row r="682" spans="1:23" outlineLevel="1">
      <c r="A682" s="847" t="s">
        <v>2216</v>
      </c>
      <c r="B682" s="829" t="s">
        <v>4237</v>
      </c>
      <c r="C682" s="839">
        <v>43417</v>
      </c>
      <c r="D682" s="829" t="s">
        <v>4646</v>
      </c>
      <c r="E682" s="830" t="s">
        <v>4649</v>
      </c>
      <c r="F682" s="831">
        <v>74080</v>
      </c>
      <c r="G682" s="832">
        <v>351.75</v>
      </c>
      <c r="H682" s="829">
        <v>450</v>
      </c>
      <c r="I682" s="829" t="s">
        <v>322</v>
      </c>
      <c r="J682" s="1300">
        <v>449.99</v>
      </c>
      <c r="K682" s="840" t="s">
        <v>670</v>
      </c>
      <c r="L682" s="841" t="s">
        <v>661</v>
      </c>
      <c r="M682" s="841" t="s">
        <v>352</v>
      </c>
      <c r="N682" s="841" t="s">
        <v>674</v>
      </c>
      <c r="O682" s="841"/>
      <c r="P682" s="841" t="s">
        <v>5</v>
      </c>
      <c r="Q682" s="841" t="s">
        <v>323</v>
      </c>
      <c r="R682" s="840" t="s">
        <v>652</v>
      </c>
      <c r="S682" s="829"/>
      <c r="T682" s="829" t="s">
        <v>5</v>
      </c>
      <c r="U682" s="829" t="s">
        <v>323</v>
      </c>
      <c r="V682" s="847" t="s">
        <v>652</v>
      </c>
      <c r="W682" s="847" t="s">
        <v>652</v>
      </c>
    </row>
    <row r="683" spans="1:23" outlineLevel="1">
      <c r="A683" s="847" t="s">
        <v>2216</v>
      </c>
      <c r="B683" s="829" t="s">
        <v>4237</v>
      </c>
      <c r="C683" s="839">
        <v>43417</v>
      </c>
      <c r="D683" s="829" t="s">
        <v>4623</v>
      </c>
      <c r="E683" s="830" t="s">
        <v>4650</v>
      </c>
      <c r="F683" s="831">
        <v>74080</v>
      </c>
      <c r="G683" s="832">
        <v>39.08</v>
      </c>
      <c r="H683" s="829">
        <v>50</v>
      </c>
      <c r="I683" s="829" t="s">
        <v>322</v>
      </c>
      <c r="J683" s="1300">
        <v>50</v>
      </c>
      <c r="K683" s="840" t="s">
        <v>670</v>
      </c>
      <c r="L683" s="841" t="s">
        <v>661</v>
      </c>
      <c r="M683" s="841" t="s">
        <v>352</v>
      </c>
      <c r="N683" s="841" t="s">
        <v>2952</v>
      </c>
      <c r="O683" s="841"/>
      <c r="P683" s="841" t="s">
        <v>5</v>
      </c>
      <c r="Q683" s="841" t="s">
        <v>323</v>
      </c>
      <c r="R683" s="840" t="s">
        <v>652</v>
      </c>
      <c r="S683" s="829"/>
      <c r="T683" s="829" t="s">
        <v>5</v>
      </c>
      <c r="U683" s="829" t="s">
        <v>323</v>
      </c>
      <c r="V683" s="847" t="s">
        <v>652</v>
      </c>
      <c r="W683" s="847" t="s">
        <v>652</v>
      </c>
    </row>
    <row r="684" spans="1:23" outlineLevel="1">
      <c r="A684" s="847" t="s">
        <v>2216</v>
      </c>
      <c r="B684" s="829" t="s">
        <v>4237</v>
      </c>
      <c r="C684" s="839">
        <v>43434</v>
      </c>
      <c r="D684" s="829" t="s">
        <v>4651</v>
      </c>
      <c r="E684" s="830" t="s">
        <v>4544</v>
      </c>
      <c r="F684" s="831">
        <v>74080</v>
      </c>
      <c r="G684" s="832">
        <v>531.54</v>
      </c>
      <c r="H684" s="829">
        <v>680</v>
      </c>
      <c r="I684" s="829" t="s">
        <v>322</v>
      </c>
      <c r="J684" s="1300">
        <v>680</v>
      </c>
      <c r="K684" s="840" t="s">
        <v>683</v>
      </c>
      <c r="L684" s="841" t="s">
        <v>661</v>
      </c>
      <c r="M684" s="841" t="s">
        <v>352</v>
      </c>
      <c r="N684" s="841"/>
      <c r="O684" s="841"/>
      <c r="P684" s="841" t="s">
        <v>5</v>
      </c>
      <c r="Q684" s="841" t="s">
        <v>323</v>
      </c>
      <c r="R684" s="840" t="s">
        <v>652</v>
      </c>
      <c r="S684" s="829"/>
      <c r="T684" s="829" t="s">
        <v>5</v>
      </c>
      <c r="U684" s="829" t="s">
        <v>323</v>
      </c>
      <c r="V684" s="847" t="s">
        <v>652</v>
      </c>
      <c r="W684" s="847" t="s">
        <v>652</v>
      </c>
    </row>
    <row r="685" spans="1:23" outlineLevel="1">
      <c r="A685" s="847" t="s">
        <v>2216</v>
      </c>
      <c r="B685" s="829" t="s">
        <v>4237</v>
      </c>
      <c r="C685" s="839">
        <v>43431</v>
      </c>
      <c r="D685" s="829" t="s">
        <v>4643</v>
      </c>
      <c r="E685" s="830" t="s">
        <v>4652</v>
      </c>
      <c r="F685" s="831">
        <v>74080</v>
      </c>
      <c r="G685" s="832">
        <v>2470.1</v>
      </c>
      <c r="H685" s="829">
        <v>3160</v>
      </c>
      <c r="I685" s="829" t="s">
        <v>322</v>
      </c>
      <c r="J685" s="1300">
        <v>3160</v>
      </c>
      <c r="K685" s="840" t="s">
        <v>683</v>
      </c>
      <c r="L685" s="841" t="s">
        <v>661</v>
      </c>
      <c r="M685" s="841" t="s">
        <v>352</v>
      </c>
      <c r="N685" s="841"/>
      <c r="O685" s="841"/>
      <c r="P685" s="841" t="s">
        <v>5</v>
      </c>
      <c r="Q685" s="841" t="s">
        <v>323</v>
      </c>
      <c r="R685" s="840" t="s">
        <v>652</v>
      </c>
      <c r="S685" s="829"/>
      <c r="T685" s="829" t="s">
        <v>5</v>
      </c>
      <c r="U685" s="829" t="s">
        <v>323</v>
      </c>
      <c r="V685" s="847" t="s">
        <v>652</v>
      </c>
      <c r="W685" s="847" t="s">
        <v>652</v>
      </c>
    </row>
    <row r="686" spans="1:23" outlineLevel="1">
      <c r="A686" s="847" t="s">
        <v>2216</v>
      </c>
      <c r="B686" s="829" t="s">
        <v>4237</v>
      </c>
      <c r="C686" s="839">
        <v>43417</v>
      </c>
      <c r="D686" s="829" t="s">
        <v>4646</v>
      </c>
      <c r="E686" s="830" t="s">
        <v>4653</v>
      </c>
      <c r="F686" s="831">
        <v>74080</v>
      </c>
      <c r="G686" s="832">
        <v>351.75</v>
      </c>
      <c r="H686" s="829">
        <v>450</v>
      </c>
      <c r="I686" s="829" t="s">
        <v>322</v>
      </c>
      <c r="J686" s="1300">
        <v>449.99</v>
      </c>
      <c r="K686" s="840" t="s">
        <v>996</v>
      </c>
      <c r="L686" s="841" t="s">
        <v>661</v>
      </c>
      <c r="M686" s="841" t="s">
        <v>352</v>
      </c>
      <c r="N686" s="841"/>
      <c r="O686" s="841"/>
      <c r="P686" s="841" t="s">
        <v>5</v>
      </c>
      <c r="Q686" s="841" t="s">
        <v>323</v>
      </c>
      <c r="R686" s="840" t="s">
        <v>652</v>
      </c>
      <c r="S686" s="829"/>
      <c r="T686" s="829" t="s">
        <v>5</v>
      </c>
      <c r="U686" s="829" t="s">
        <v>323</v>
      </c>
      <c r="V686" s="847" t="s">
        <v>652</v>
      </c>
      <c r="W686" s="847" t="s">
        <v>652</v>
      </c>
    </row>
    <row r="687" spans="1:23" outlineLevel="1">
      <c r="A687" s="847" t="s">
        <v>2216</v>
      </c>
      <c r="B687" s="829" t="s">
        <v>4237</v>
      </c>
      <c r="C687" s="839">
        <v>43434</v>
      </c>
      <c r="D687" s="829" t="s">
        <v>4651</v>
      </c>
      <c r="E687" s="830" t="s">
        <v>4654</v>
      </c>
      <c r="F687" s="831">
        <v>74080</v>
      </c>
      <c r="G687" s="832">
        <v>1289.77</v>
      </c>
      <c r="H687" s="829">
        <v>1650</v>
      </c>
      <c r="I687" s="829" t="s">
        <v>322</v>
      </c>
      <c r="J687" s="1300">
        <v>1650</v>
      </c>
      <c r="K687" s="840" t="s">
        <v>998</v>
      </c>
      <c r="L687" s="841" t="s">
        <v>661</v>
      </c>
      <c r="M687" s="841" t="s">
        <v>352</v>
      </c>
      <c r="N687" s="841"/>
      <c r="O687" s="841"/>
      <c r="P687" s="841" t="s">
        <v>5</v>
      </c>
      <c r="Q687" s="841" t="s">
        <v>323</v>
      </c>
      <c r="R687" s="840" t="s">
        <v>652</v>
      </c>
      <c r="S687" s="829"/>
      <c r="T687" s="829" t="s">
        <v>5</v>
      </c>
      <c r="U687" s="829" t="s">
        <v>323</v>
      </c>
      <c r="V687" s="847" t="s">
        <v>652</v>
      </c>
      <c r="W687" s="847" t="s">
        <v>652</v>
      </c>
    </row>
    <row r="688" spans="1:23" outlineLevel="1">
      <c r="A688" s="847" t="s">
        <v>2216</v>
      </c>
      <c r="B688" s="829" t="s">
        <v>4237</v>
      </c>
      <c r="C688" s="839">
        <v>43434</v>
      </c>
      <c r="D688" s="829" t="s">
        <v>4651</v>
      </c>
      <c r="E688" s="830" t="s">
        <v>4254</v>
      </c>
      <c r="F688" s="831">
        <v>74080</v>
      </c>
      <c r="G688" s="832">
        <v>390.84</v>
      </c>
      <c r="H688" s="829">
        <v>500</v>
      </c>
      <c r="I688" s="829" t="s">
        <v>322</v>
      </c>
      <c r="J688" s="1300">
        <v>500</v>
      </c>
      <c r="K688" s="840" t="s">
        <v>1000</v>
      </c>
      <c r="L688" s="841" t="s">
        <v>661</v>
      </c>
      <c r="M688" s="841" t="s">
        <v>352</v>
      </c>
      <c r="N688" s="841"/>
      <c r="O688" s="841"/>
      <c r="P688" s="841" t="s">
        <v>5</v>
      </c>
      <c r="Q688" s="841" t="s">
        <v>323</v>
      </c>
      <c r="R688" s="840" t="s">
        <v>652</v>
      </c>
      <c r="S688" s="829"/>
      <c r="T688" s="829" t="s">
        <v>5</v>
      </c>
      <c r="U688" s="829" t="s">
        <v>323</v>
      </c>
      <c r="V688" s="847" t="s">
        <v>652</v>
      </c>
      <c r="W688" s="847" t="s">
        <v>652</v>
      </c>
    </row>
    <row r="689" spans="1:23" hidden="1">
      <c r="A689" s="842" t="s">
        <v>647</v>
      </c>
      <c r="B689" s="842"/>
      <c r="C689" s="842"/>
      <c r="D689" s="842"/>
      <c r="E689" s="843"/>
      <c r="F689" s="844"/>
      <c r="G689" s="845">
        <f>SUM(G678:G688)</f>
        <v>7183.6</v>
      </c>
      <c r="H689" s="846">
        <f>SUM(H678:H688)</f>
        <v>9190</v>
      </c>
      <c r="I689" s="842"/>
      <c r="J689" s="846">
        <f>SUM(J678:J688)</f>
        <v>9189.9699999999993</v>
      </c>
      <c r="K689" s="842"/>
      <c r="L689" s="842"/>
      <c r="M689" s="842"/>
      <c r="N689" s="842"/>
      <c r="O689" s="842"/>
      <c r="P689" s="842"/>
      <c r="Q689" s="842"/>
      <c r="R689" s="842"/>
      <c r="S689" s="829"/>
      <c r="T689" s="829"/>
      <c r="U689" s="829"/>
      <c r="V689" s="829"/>
      <c r="W689" s="829"/>
    </row>
    <row r="690" spans="1:23" outlineLevel="1">
      <c r="A690" s="847" t="s">
        <v>2228</v>
      </c>
      <c r="B690" s="829" t="s">
        <v>4236</v>
      </c>
      <c r="C690" s="839">
        <v>43404</v>
      </c>
      <c r="D690" s="829" t="s">
        <v>4655</v>
      </c>
      <c r="E690" s="830" t="s">
        <v>4656</v>
      </c>
      <c r="F690" s="831">
        <v>73653</v>
      </c>
      <c r="G690" s="832">
        <v>5756.31</v>
      </c>
      <c r="H690" s="829">
        <v>7500</v>
      </c>
      <c r="I690" s="829" t="s">
        <v>322</v>
      </c>
      <c r="J690" s="1300">
        <v>7500</v>
      </c>
      <c r="K690" s="840" t="s">
        <v>756</v>
      </c>
      <c r="L690" s="841" t="s">
        <v>661</v>
      </c>
      <c r="M690" s="841" t="s">
        <v>352</v>
      </c>
      <c r="N690" s="841"/>
      <c r="O690" s="841"/>
      <c r="P690" s="841" t="s">
        <v>5</v>
      </c>
      <c r="Q690" s="841" t="s">
        <v>323</v>
      </c>
      <c r="R690" s="840" t="s">
        <v>652</v>
      </c>
      <c r="S690" s="829"/>
      <c r="T690" s="829" t="s">
        <v>5</v>
      </c>
      <c r="U690" s="829" t="s">
        <v>323</v>
      </c>
      <c r="V690" s="847" t="s">
        <v>652</v>
      </c>
      <c r="W690" s="847" t="s">
        <v>652</v>
      </c>
    </row>
    <row r="691" spans="1:23" outlineLevel="1">
      <c r="A691" s="847" t="s">
        <v>2228</v>
      </c>
      <c r="B691" s="829" t="s">
        <v>4236</v>
      </c>
      <c r="C691" s="839">
        <v>43404</v>
      </c>
      <c r="D691" s="829" t="s">
        <v>4657</v>
      </c>
      <c r="E691" s="830" t="s">
        <v>4656</v>
      </c>
      <c r="F691" s="831">
        <v>73653</v>
      </c>
      <c r="G691" s="832">
        <v>4605.05</v>
      </c>
      <c r="H691" s="829">
        <v>6000</v>
      </c>
      <c r="I691" s="829" t="s">
        <v>322</v>
      </c>
      <c r="J691" s="1300">
        <v>6000</v>
      </c>
      <c r="K691" s="840" t="s">
        <v>756</v>
      </c>
      <c r="L691" s="841" t="s">
        <v>661</v>
      </c>
      <c r="M691" s="841" t="s">
        <v>352</v>
      </c>
      <c r="N691" s="841"/>
      <c r="O691" s="841"/>
      <c r="P691" s="841" t="s">
        <v>5</v>
      </c>
      <c r="Q691" s="841" t="s">
        <v>323</v>
      </c>
      <c r="R691" s="840" t="s">
        <v>652</v>
      </c>
      <c r="S691" s="829"/>
      <c r="T691" s="829" t="s">
        <v>5</v>
      </c>
      <c r="U691" s="829" t="s">
        <v>323</v>
      </c>
      <c r="V691" s="847" t="s">
        <v>652</v>
      </c>
      <c r="W691" s="847" t="s">
        <v>652</v>
      </c>
    </row>
    <row r="692" spans="1:23" outlineLevel="1">
      <c r="A692" s="847" t="s">
        <v>2228</v>
      </c>
      <c r="B692" s="829" t="s">
        <v>4237</v>
      </c>
      <c r="C692" s="839">
        <v>43406</v>
      </c>
      <c r="D692" s="829" t="s">
        <v>4658</v>
      </c>
      <c r="E692" s="830" t="s">
        <v>4659</v>
      </c>
      <c r="F692" s="831">
        <v>74080</v>
      </c>
      <c r="G692" s="832">
        <v>625.34</v>
      </c>
      <c r="H692" s="829">
        <v>800</v>
      </c>
      <c r="I692" s="829" t="s">
        <v>322</v>
      </c>
      <c r="J692" s="1300">
        <v>800</v>
      </c>
      <c r="K692" s="840" t="s">
        <v>1324</v>
      </c>
      <c r="L692" s="841" t="s">
        <v>661</v>
      </c>
      <c r="M692" s="841" t="s">
        <v>352</v>
      </c>
      <c r="N692" s="841"/>
      <c r="O692" s="841"/>
      <c r="P692" s="841" t="s">
        <v>5</v>
      </c>
      <c r="Q692" s="841" t="s">
        <v>323</v>
      </c>
      <c r="R692" s="840" t="s">
        <v>652</v>
      </c>
      <c r="S692" s="829"/>
      <c r="T692" s="829" t="s">
        <v>5</v>
      </c>
      <c r="U692" s="829" t="s">
        <v>323</v>
      </c>
      <c r="V692" s="847" t="s">
        <v>652</v>
      </c>
      <c r="W692" s="847" t="s">
        <v>652</v>
      </c>
    </row>
    <row r="693" spans="1:23" outlineLevel="1">
      <c r="A693" s="847" t="s">
        <v>2228</v>
      </c>
      <c r="B693" s="829" t="s">
        <v>4237</v>
      </c>
      <c r="C693" s="839">
        <v>43405</v>
      </c>
      <c r="D693" s="829" t="s">
        <v>4662</v>
      </c>
      <c r="E693" s="830" t="s">
        <v>4611</v>
      </c>
      <c r="F693" s="831">
        <v>74080</v>
      </c>
      <c r="G693" s="832">
        <v>781.68</v>
      </c>
      <c r="H693" s="829">
        <v>1000</v>
      </c>
      <c r="I693" s="829" t="s">
        <v>322</v>
      </c>
      <c r="J693" s="1300">
        <v>1000</v>
      </c>
      <c r="K693" s="840" t="s">
        <v>756</v>
      </c>
      <c r="L693" s="841" t="s">
        <v>661</v>
      </c>
      <c r="M693" s="841" t="s">
        <v>352</v>
      </c>
      <c r="N693" s="841"/>
      <c r="O693" s="841"/>
      <c r="P693" s="841" t="s">
        <v>5</v>
      </c>
      <c r="Q693" s="841" t="s">
        <v>323</v>
      </c>
      <c r="R693" s="840" t="s">
        <v>652</v>
      </c>
      <c r="S693" s="829"/>
      <c r="T693" s="829" t="s">
        <v>5</v>
      </c>
      <c r="U693" s="829" t="s">
        <v>323</v>
      </c>
      <c r="V693" s="847" t="s">
        <v>652</v>
      </c>
      <c r="W693" s="847" t="s">
        <v>652</v>
      </c>
    </row>
    <row r="694" spans="1:23" outlineLevel="1">
      <c r="A694" s="847" t="s">
        <v>2228</v>
      </c>
      <c r="B694" s="829" t="s">
        <v>4237</v>
      </c>
      <c r="C694" s="839">
        <v>43405</v>
      </c>
      <c r="D694" s="829" t="s">
        <v>4663</v>
      </c>
      <c r="E694" s="830" t="s">
        <v>4611</v>
      </c>
      <c r="F694" s="831">
        <v>74080</v>
      </c>
      <c r="G694" s="832">
        <v>781.68</v>
      </c>
      <c r="H694" s="829">
        <v>1000</v>
      </c>
      <c r="I694" s="829" t="s">
        <v>322</v>
      </c>
      <c r="J694" s="1300">
        <v>1000</v>
      </c>
      <c r="K694" s="840" t="s">
        <v>756</v>
      </c>
      <c r="L694" s="841" t="s">
        <v>661</v>
      </c>
      <c r="M694" s="841" t="s">
        <v>352</v>
      </c>
      <c r="N694" s="841"/>
      <c r="O694" s="841"/>
      <c r="P694" s="841" t="s">
        <v>5</v>
      </c>
      <c r="Q694" s="841" t="s">
        <v>323</v>
      </c>
      <c r="R694" s="840" t="s">
        <v>652</v>
      </c>
      <c r="S694" s="829"/>
      <c r="T694" s="829" t="s">
        <v>5</v>
      </c>
      <c r="U694" s="829" t="s">
        <v>323</v>
      </c>
      <c r="V694" s="847" t="s">
        <v>652</v>
      </c>
      <c r="W694" s="847" t="s">
        <v>652</v>
      </c>
    </row>
    <row r="695" spans="1:23" outlineLevel="1">
      <c r="A695" s="847" t="s">
        <v>2228</v>
      </c>
      <c r="B695" s="829" t="s">
        <v>4237</v>
      </c>
      <c r="C695" s="839">
        <v>43405</v>
      </c>
      <c r="D695" s="829" t="s">
        <v>4664</v>
      </c>
      <c r="E695" s="830" t="s">
        <v>4611</v>
      </c>
      <c r="F695" s="831">
        <v>74080</v>
      </c>
      <c r="G695" s="832">
        <v>781.68</v>
      </c>
      <c r="H695" s="829">
        <v>1000</v>
      </c>
      <c r="I695" s="829" t="s">
        <v>322</v>
      </c>
      <c r="J695" s="1300">
        <v>1000</v>
      </c>
      <c r="K695" s="840" t="s">
        <v>756</v>
      </c>
      <c r="L695" s="841" t="s">
        <v>661</v>
      </c>
      <c r="M695" s="841" t="s">
        <v>352</v>
      </c>
      <c r="N695" s="841"/>
      <c r="O695" s="841"/>
      <c r="P695" s="841" t="s">
        <v>5</v>
      </c>
      <c r="Q695" s="841" t="s">
        <v>323</v>
      </c>
      <c r="R695" s="840" t="s">
        <v>652</v>
      </c>
      <c r="S695" s="829"/>
      <c r="T695" s="829" t="s">
        <v>5</v>
      </c>
      <c r="U695" s="829" t="s">
        <v>323</v>
      </c>
      <c r="V695" s="847" t="s">
        <v>652</v>
      </c>
      <c r="W695" s="847" t="s">
        <v>652</v>
      </c>
    </row>
    <row r="696" spans="1:23" outlineLevel="1">
      <c r="A696" s="847" t="s">
        <v>2228</v>
      </c>
      <c r="B696" s="829" t="s">
        <v>4237</v>
      </c>
      <c r="C696" s="839">
        <v>43434</v>
      </c>
      <c r="D696" s="829" t="s">
        <v>4660</v>
      </c>
      <c r="E696" s="830" t="s">
        <v>4611</v>
      </c>
      <c r="F696" s="831">
        <v>74080</v>
      </c>
      <c r="G696" s="832">
        <v>781.68</v>
      </c>
      <c r="H696" s="829">
        <v>1000</v>
      </c>
      <c r="I696" s="829" t="s">
        <v>322</v>
      </c>
      <c r="J696" s="1300">
        <v>1000</v>
      </c>
      <c r="K696" s="840" t="s">
        <v>756</v>
      </c>
      <c r="L696" s="841" t="s">
        <v>661</v>
      </c>
      <c r="M696" s="841" t="s">
        <v>352</v>
      </c>
      <c r="N696" s="841"/>
      <c r="O696" s="841"/>
      <c r="P696" s="841" t="s">
        <v>5</v>
      </c>
      <c r="Q696" s="841" t="s">
        <v>323</v>
      </c>
      <c r="R696" s="840" t="s">
        <v>652</v>
      </c>
      <c r="S696" s="829"/>
      <c r="T696" s="829" t="s">
        <v>5</v>
      </c>
      <c r="U696" s="829" t="s">
        <v>323</v>
      </c>
      <c r="V696" s="847" t="s">
        <v>652</v>
      </c>
      <c r="W696" s="847" t="s">
        <v>652</v>
      </c>
    </row>
    <row r="697" spans="1:23" outlineLevel="1">
      <c r="A697" s="847" t="s">
        <v>2228</v>
      </c>
      <c r="B697" s="829" t="s">
        <v>4237</v>
      </c>
      <c r="C697" s="839">
        <v>43434</v>
      </c>
      <c r="D697" s="829" t="s">
        <v>4661</v>
      </c>
      <c r="E697" s="830" t="s">
        <v>4611</v>
      </c>
      <c r="F697" s="831">
        <v>74080</v>
      </c>
      <c r="G697" s="832">
        <v>781.68</v>
      </c>
      <c r="H697" s="829">
        <v>1000</v>
      </c>
      <c r="I697" s="829" t="s">
        <v>322</v>
      </c>
      <c r="J697" s="1300">
        <v>1000</v>
      </c>
      <c r="K697" s="840" t="s">
        <v>756</v>
      </c>
      <c r="L697" s="841" t="s">
        <v>661</v>
      </c>
      <c r="M697" s="841" t="s">
        <v>352</v>
      </c>
      <c r="N697" s="841"/>
      <c r="O697" s="841"/>
      <c r="P697" s="841" t="s">
        <v>5</v>
      </c>
      <c r="Q697" s="841" t="s">
        <v>323</v>
      </c>
      <c r="R697" s="840" t="s">
        <v>652</v>
      </c>
      <c r="S697" s="829"/>
      <c r="T697" s="829" t="s">
        <v>5</v>
      </c>
      <c r="U697" s="829" t="s">
        <v>323</v>
      </c>
      <c r="V697" s="847" t="s">
        <v>652</v>
      </c>
      <c r="W697" s="847" t="s">
        <v>652</v>
      </c>
    </row>
    <row r="698" spans="1:23" hidden="1">
      <c r="A698" s="842" t="s">
        <v>647</v>
      </c>
      <c r="B698" s="842"/>
      <c r="C698" s="842"/>
      <c r="D698" s="842"/>
      <c r="E698" s="843"/>
      <c r="F698" s="844"/>
      <c r="G698" s="845">
        <f>SUM(G690:G697)</f>
        <v>14895.100000000002</v>
      </c>
      <c r="H698" s="846">
        <f>SUM(H690:H697)</f>
        <v>19300</v>
      </c>
      <c r="I698" s="842"/>
      <c r="J698" s="846">
        <f>SUM(J690:J697)</f>
        <v>19300</v>
      </c>
      <c r="K698" s="842"/>
      <c r="L698" s="842"/>
      <c r="M698" s="842"/>
      <c r="N698" s="842"/>
      <c r="O698" s="842"/>
      <c r="P698" s="842"/>
      <c r="Q698" s="842"/>
      <c r="R698" s="842"/>
      <c r="S698" s="829"/>
      <c r="T698" s="829"/>
      <c r="U698" s="829"/>
      <c r="V698" s="829"/>
      <c r="W698" s="829"/>
    </row>
    <row r="699" spans="1:23" hidden="1" outlineLevel="1">
      <c r="A699" s="847" t="s">
        <v>1287</v>
      </c>
      <c r="B699" s="829" t="s">
        <v>4236</v>
      </c>
      <c r="C699" s="839">
        <v>43377</v>
      </c>
      <c r="D699" s="829" t="s">
        <v>4665</v>
      </c>
      <c r="E699" s="830" t="s">
        <v>4666</v>
      </c>
      <c r="F699" s="831">
        <v>73653</v>
      </c>
      <c r="G699" s="832">
        <v>1532.38</v>
      </c>
      <c r="H699" s="829">
        <v>1996.57</v>
      </c>
      <c r="I699" s="829" t="s">
        <v>322</v>
      </c>
      <c r="J699" s="1300">
        <v>1996.57</v>
      </c>
      <c r="K699" s="840" t="s">
        <v>1290</v>
      </c>
      <c r="L699" s="841" t="s">
        <v>661</v>
      </c>
      <c r="M699" s="841" t="s">
        <v>352</v>
      </c>
      <c r="N699" s="841"/>
      <c r="O699" s="841" t="s">
        <v>2244</v>
      </c>
      <c r="P699" s="841" t="s">
        <v>5</v>
      </c>
      <c r="Q699" s="841" t="s">
        <v>323</v>
      </c>
      <c r="R699" s="840" t="s">
        <v>652</v>
      </c>
      <c r="S699" s="829" t="s">
        <v>2244</v>
      </c>
      <c r="T699" s="829" t="s">
        <v>5</v>
      </c>
      <c r="U699" s="829" t="s">
        <v>323</v>
      </c>
      <c r="V699" s="847" t="s">
        <v>652</v>
      </c>
      <c r="W699" s="847" t="s">
        <v>652</v>
      </c>
    </row>
    <row r="700" spans="1:23" hidden="1" outlineLevel="1">
      <c r="A700" s="847" t="s">
        <v>1287</v>
      </c>
      <c r="B700" s="829" t="s">
        <v>4236</v>
      </c>
      <c r="C700" s="839">
        <v>43377</v>
      </c>
      <c r="D700" s="829" t="s">
        <v>4667</v>
      </c>
      <c r="E700" s="830" t="s">
        <v>4668</v>
      </c>
      <c r="F700" s="831">
        <v>73653</v>
      </c>
      <c r="G700" s="832">
        <v>-2494.4</v>
      </c>
      <c r="H700" s="829">
        <v>-3250</v>
      </c>
      <c r="I700" s="829" t="s">
        <v>322</v>
      </c>
      <c r="J700" s="1300">
        <v>-3250</v>
      </c>
      <c r="K700" s="840" t="s">
        <v>1290</v>
      </c>
      <c r="L700" s="841" t="s">
        <v>661</v>
      </c>
      <c r="M700" s="841" t="s">
        <v>352</v>
      </c>
      <c r="N700" s="841"/>
      <c r="O700" s="841" t="s">
        <v>2247</v>
      </c>
      <c r="P700" s="841" t="s">
        <v>5</v>
      </c>
      <c r="Q700" s="841" t="s">
        <v>323</v>
      </c>
      <c r="R700" s="840" t="s">
        <v>652</v>
      </c>
      <c r="S700" s="829" t="s">
        <v>2247</v>
      </c>
      <c r="T700" s="829" t="s">
        <v>5</v>
      </c>
      <c r="U700" s="829" t="s">
        <v>323</v>
      </c>
      <c r="V700" s="847" t="s">
        <v>652</v>
      </c>
      <c r="W700" s="847" t="s">
        <v>652</v>
      </c>
    </row>
    <row r="701" spans="1:23" hidden="1" outlineLevel="1">
      <c r="A701" s="847" t="s">
        <v>1287</v>
      </c>
      <c r="B701" s="829" t="s">
        <v>4236</v>
      </c>
      <c r="C701" s="839">
        <v>43404</v>
      </c>
      <c r="D701" s="829" t="s">
        <v>4257</v>
      </c>
      <c r="E701" s="830" t="s">
        <v>4258</v>
      </c>
      <c r="F701" s="831">
        <v>73700</v>
      </c>
      <c r="G701" s="832">
        <v>-22385.82</v>
      </c>
      <c r="H701" s="829">
        <v>-29025.24</v>
      </c>
      <c r="I701" s="829" t="s">
        <v>322</v>
      </c>
      <c r="J701" s="1300">
        <v>-29166.89</v>
      </c>
      <c r="K701" s="840" t="s">
        <v>1290</v>
      </c>
      <c r="L701" s="841" t="s">
        <v>661</v>
      </c>
      <c r="M701" s="841" t="s">
        <v>352</v>
      </c>
      <c r="N701" s="841"/>
      <c r="O701" s="841" t="s">
        <v>381</v>
      </c>
      <c r="P701" s="841" t="s">
        <v>5</v>
      </c>
      <c r="Q701" s="841" t="s">
        <v>323</v>
      </c>
      <c r="R701" s="840" t="s">
        <v>652</v>
      </c>
      <c r="S701" s="829" t="s">
        <v>381</v>
      </c>
      <c r="T701" s="829" t="s">
        <v>5</v>
      </c>
      <c r="U701" s="829" t="s">
        <v>323</v>
      </c>
      <c r="V701" s="847" t="s">
        <v>652</v>
      </c>
      <c r="W701" s="847" t="s">
        <v>652</v>
      </c>
    </row>
    <row r="702" spans="1:23" hidden="1" outlineLevel="1">
      <c r="A702" s="847" t="s">
        <v>1287</v>
      </c>
      <c r="B702" s="829" t="s">
        <v>4237</v>
      </c>
      <c r="C702" s="839">
        <v>43434</v>
      </c>
      <c r="D702" s="829" t="s">
        <v>4676</v>
      </c>
      <c r="E702" s="830" t="s">
        <v>4677</v>
      </c>
      <c r="F702" s="831">
        <v>74117</v>
      </c>
      <c r="G702" s="832">
        <v>-1769.41</v>
      </c>
      <c r="H702" s="829">
        <v>-2305.4</v>
      </c>
      <c r="I702" s="829" t="s">
        <v>322</v>
      </c>
      <c r="J702" s="1300">
        <v>-2263.61</v>
      </c>
      <c r="K702" s="840" t="s">
        <v>1290</v>
      </c>
      <c r="L702" s="841" t="s">
        <v>661</v>
      </c>
      <c r="M702" s="841" t="s">
        <v>352</v>
      </c>
      <c r="N702" s="841"/>
      <c r="O702" s="841" t="s">
        <v>2244</v>
      </c>
      <c r="P702" s="841" t="s">
        <v>5</v>
      </c>
      <c r="Q702" s="841" t="s">
        <v>323</v>
      </c>
      <c r="R702" s="840" t="s">
        <v>652</v>
      </c>
      <c r="S702" s="829" t="s">
        <v>2244</v>
      </c>
      <c r="T702" s="829" t="s">
        <v>5</v>
      </c>
      <c r="U702" s="829" t="s">
        <v>323</v>
      </c>
      <c r="V702" s="847" t="s">
        <v>652</v>
      </c>
      <c r="W702" s="847" t="s">
        <v>652</v>
      </c>
    </row>
    <row r="703" spans="1:23" hidden="1" collapsed="1">
      <c r="A703" s="842" t="s">
        <v>647</v>
      </c>
      <c r="B703" s="842"/>
      <c r="C703" s="842"/>
      <c r="D703" s="842"/>
      <c r="E703" s="843"/>
      <c r="F703" s="844"/>
      <c r="G703" s="845">
        <f>SUM(G699:G702)</f>
        <v>-25117.25</v>
      </c>
      <c r="H703" s="846">
        <f>SUM(H699:H702)</f>
        <v>-32584.070000000003</v>
      </c>
      <c r="I703" s="842"/>
      <c r="J703" s="846">
        <f>SUM(J699:J702)</f>
        <v>-32683.93</v>
      </c>
      <c r="K703" s="842"/>
      <c r="L703" s="842"/>
      <c r="M703" s="842"/>
      <c r="N703" s="842"/>
      <c r="O703" s="842"/>
      <c r="P703" s="842"/>
      <c r="Q703" s="842"/>
      <c r="R703" s="842"/>
      <c r="S703" s="829"/>
      <c r="T703" s="829"/>
      <c r="U703" s="829"/>
      <c r="V703" s="829"/>
      <c r="W703" s="829"/>
    </row>
    <row r="704" spans="1:23" hidden="1">
      <c r="A704" s="829" t="s">
        <v>0</v>
      </c>
      <c r="B704" s="829"/>
      <c r="C704" s="829"/>
      <c r="D704" s="829"/>
      <c r="E704" s="830"/>
      <c r="F704" s="831"/>
      <c r="G704" s="832"/>
      <c r="H704" s="829"/>
      <c r="I704" s="829"/>
      <c r="J704" s="829"/>
      <c r="K704" s="829"/>
      <c r="L704" s="829"/>
      <c r="M704" s="829"/>
      <c r="N704" s="829"/>
      <c r="O704" s="829"/>
      <c r="P704" s="829"/>
      <c r="Q704" s="829"/>
      <c r="R704" s="829"/>
      <c r="S704" s="829"/>
      <c r="T704" s="829"/>
      <c r="U704" s="829"/>
      <c r="V704" s="829"/>
      <c r="W704" s="829"/>
    </row>
    <row r="705" spans="1:23" hidden="1">
      <c r="A705" s="829"/>
      <c r="B705" s="829"/>
      <c r="C705" s="829"/>
      <c r="D705" s="829"/>
      <c r="E705" s="830"/>
      <c r="F705" s="831"/>
      <c r="G705" s="832">
        <f>+G15+G36+G38+G40+G42+G48+G50+G85+G106+G110+G120+G129+G134+G142+G155+G164+G169+G178+G187+G211+G221+G225+G234+G245+G256+G268+G285+G287+G289+G443+G448+G461+G466+G486+G493+G495+G518+G524+G529+G554+G562+G568+G571+G575+G577+G602+G614+G628+G677+G689+G698+G703</f>
        <v>243308.3835593221</v>
      </c>
      <c r="H705" s="849">
        <f>+H15+H36+H38+H40+H42+H48+H50+H85+H106+H110+H120+H129+H134+H142+H155+H164+H169+H178+H187+H211+H221+H225+H234+H245+H256+H268+H285+H287+H289+H443+H448+H461+H466+H486+H493+H495+H518+H524+H529+H554+H562+H568+H571+H575+H577+H602+H614+H628+H677+H689+H698+H703</f>
        <v>310676.9599999999</v>
      </c>
      <c r="I705" s="829"/>
      <c r="J705" s="849">
        <f>+J15+J36+J38+J40+J42+J48+J50+J85+J106+J110+J120+J129+J134+J142+J155+J164+J169+J178+J187+J211+J221+J225+J234+J245+J256+J268+J285+J287+J289+J443+J448+J461+J466+J486+J493+J495+J518+J524+J529+J554+J562+J568+J571+J575+J577+J602+J614+J628+J677+J689+J698+J703</f>
        <v>362179.08</v>
      </c>
      <c r="K705" s="829"/>
      <c r="L705" s="829"/>
      <c r="M705" s="829"/>
      <c r="N705" s="829"/>
      <c r="O705" s="829"/>
      <c r="P705" s="829"/>
      <c r="Q705" s="829"/>
      <c r="R705" s="829"/>
      <c r="S705" s="829"/>
      <c r="T705" s="829"/>
      <c r="U705" s="829"/>
      <c r="V705" s="829"/>
      <c r="W705" s="829"/>
    </row>
    <row r="706" spans="1:23">
      <c r="F706"/>
    </row>
    <row r="707" spans="1:23">
      <c r="F707"/>
      <c r="J707" s="1277">
        <f>J705-J703-J15</f>
        <v>311115.09999999998</v>
      </c>
    </row>
    <row r="708" spans="1:23">
      <c r="F708"/>
    </row>
    <row r="709" spans="1:23">
      <c r="F709"/>
    </row>
    <row r="710" spans="1:23">
      <c r="F710"/>
    </row>
    <row r="711" spans="1:23">
      <c r="F711"/>
    </row>
    <row r="712" spans="1:23">
      <c r="F712"/>
    </row>
    <row r="713" spans="1:23">
      <c r="F713"/>
    </row>
    <row r="714" spans="1:23">
      <c r="F714"/>
    </row>
    <row r="715" spans="1:23">
      <c r="F715"/>
    </row>
    <row r="716" spans="1:23">
      <c r="F716"/>
    </row>
    <row r="717" spans="1:23">
      <c r="F717"/>
    </row>
    <row r="718" spans="1:23">
      <c r="F718"/>
    </row>
    <row r="719" spans="1:23">
      <c r="F719"/>
    </row>
    <row r="720" spans="1:23">
      <c r="F720"/>
    </row>
    <row r="721" spans="6:6">
      <c r="F721"/>
    </row>
    <row r="722" spans="6:6">
      <c r="F722"/>
    </row>
    <row r="723" spans="6:6">
      <c r="F723"/>
    </row>
    <row r="724" spans="6:6">
      <c r="F724"/>
    </row>
    <row r="725" spans="6:6">
      <c r="F725"/>
    </row>
    <row r="726" spans="6:6">
      <c r="F726"/>
    </row>
    <row r="727" spans="6:6">
      <c r="F727"/>
    </row>
    <row r="728" spans="6:6">
      <c r="F728"/>
    </row>
    <row r="729" spans="6:6">
      <c r="F729"/>
    </row>
    <row r="730" spans="6:6">
      <c r="F730"/>
    </row>
    <row r="731" spans="6:6">
      <c r="F731"/>
    </row>
    <row r="732" spans="6:6">
      <c r="F732"/>
    </row>
    <row r="733" spans="6:6">
      <c r="F733"/>
    </row>
    <row r="734" spans="6:6">
      <c r="F734"/>
    </row>
    <row r="735" spans="6:6">
      <c r="F735"/>
    </row>
    <row r="736" spans="6:6">
      <c r="F736"/>
    </row>
    <row r="737" spans="6:6">
      <c r="F737"/>
    </row>
    <row r="738" spans="6:6">
      <c r="F738"/>
    </row>
    <row r="739" spans="6:6">
      <c r="F739"/>
    </row>
    <row r="740" spans="6:6">
      <c r="F740"/>
    </row>
    <row r="741" spans="6:6">
      <c r="F741"/>
    </row>
    <row r="742" spans="6:6">
      <c r="F742"/>
    </row>
    <row r="743" spans="6:6">
      <c r="F743"/>
    </row>
    <row r="744" spans="6:6">
      <c r="F744"/>
    </row>
    <row r="745" spans="6:6">
      <c r="F745"/>
    </row>
    <row r="746" spans="6:6">
      <c r="F746"/>
    </row>
    <row r="747" spans="6:6">
      <c r="F747"/>
    </row>
    <row r="748" spans="6:6">
      <c r="F748"/>
    </row>
    <row r="749" spans="6:6">
      <c r="F749"/>
    </row>
    <row r="750" spans="6:6">
      <c r="F750"/>
    </row>
    <row r="751" spans="6:6">
      <c r="F751"/>
    </row>
    <row r="752" spans="6:6">
      <c r="F752"/>
    </row>
    <row r="753" spans="6:6">
      <c r="F753"/>
    </row>
    <row r="754" spans="6:6">
      <c r="F754"/>
    </row>
    <row r="755" spans="6:6">
      <c r="F755"/>
    </row>
    <row r="756" spans="6:6">
      <c r="F756"/>
    </row>
    <row r="757" spans="6:6">
      <c r="F757"/>
    </row>
    <row r="758" spans="6:6">
      <c r="F758"/>
    </row>
    <row r="759" spans="6:6">
      <c r="F759"/>
    </row>
    <row r="760" spans="6:6">
      <c r="F760"/>
    </row>
    <row r="761" spans="6:6">
      <c r="F761"/>
    </row>
    <row r="762" spans="6:6">
      <c r="F762"/>
    </row>
    <row r="763" spans="6:6">
      <c r="F763"/>
    </row>
    <row r="764" spans="6:6">
      <c r="F764"/>
    </row>
    <row r="765" spans="6:6">
      <c r="F765"/>
    </row>
    <row r="766" spans="6:6">
      <c r="F766"/>
    </row>
    <row r="767" spans="6:6">
      <c r="F767"/>
    </row>
    <row r="768" spans="6:6">
      <c r="F768"/>
    </row>
    <row r="769" spans="6:6">
      <c r="F769"/>
    </row>
    <row r="770" spans="6:6">
      <c r="F770"/>
    </row>
    <row r="771" spans="6:6">
      <c r="F771"/>
    </row>
    <row r="772" spans="6:6">
      <c r="F772"/>
    </row>
    <row r="773" spans="6:6">
      <c r="F773"/>
    </row>
    <row r="774" spans="6:6">
      <c r="F774"/>
    </row>
    <row r="775" spans="6:6">
      <c r="F775"/>
    </row>
    <row r="776" spans="6:6">
      <c r="F776"/>
    </row>
    <row r="777" spans="6:6">
      <c r="F777"/>
    </row>
    <row r="778" spans="6:6">
      <c r="F778"/>
    </row>
    <row r="779" spans="6:6">
      <c r="F779"/>
    </row>
    <row r="780" spans="6:6">
      <c r="F780"/>
    </row>
    <row r="781" spans="6:6">
      <c r="F781"/>
    </row>
    <row r="782" spans="6:6">
      <c r="F782"/>
    </row>
    <row r="783" spans="6:6">
      <c r="F783"/>
    </row>
    <row r="784" spans="6:6">
      <c r="F784"/>
    </row>
    <row r="785" spans="6:6">
      <c r="F785"/>
    </row>
    <row r="786" spans="6:6">
      <c r="F786"/>
    </row>
    <row r="787" spans="6:6">
      <c r="F787"/>
    </row>
    <row r="788" spans="6:6">
      <c r="F788"/>
    </row>
    <row r="789" spans="6:6">
      <c r="F789"/>
    </row>
    <row r="790" spans="6:6">
      <c r="F790"/>
    </row>
    <row r="791" spans="6:6">
      <c r="F791"/>
    </row>
    <row r="792" spans="6:6">
      <c r="F792"/>
    </row>
    <row r="793" spans="6:6">
      <c r="F793"/>
    </row>
    <row r="794" spans="6:6">
      <c r="F794"/>
    </row>
    <row r="795" spans="6:6">
      <c r="F795"/>
    </row>
    <row r="796" spans="6:6">
      <c r="F796"/>
    </row>
    <row r="797" spans="6:6">
      <c r="F797"/>
    </row>
    <row r="798" spans="6:6">
      <c r="F798"/>
    </row>
    <row r="799" spans="6:6">
      <c r="F799"/>
    </row>
    <row r="800" spans="6:6">
      <c r="F800"/>
    </row>
    <row r="801" spans="6:6">
      <c r="F801"/>
    </row>
    <row r="802" spans="6:6">
      <c r="F802"/>
    </row>
    <row r="803" spans="6:6" outlineLevel="1">
      <c r="F803"/>
    </row>
    <row r="804" spans="6:6" outlineLevel="1">
      <c r="F804"/>
    </row>
    <row r="805" spans="6:6" outlineLevel="1">
      <c r="F805"/>
    </row>
    <row r="806" spans="6:6" outlineLevel="1">
      <c r="F806"/>
    </row>
    <row r="807" spans="6:6" outlineLevel="1">
      <c r="F807"/>
    </row>
    <row r="808" spans="6:6" outlineLevel="1">
      <c r="F808"/>
    </row>
    <row r="809" spans="6:6" outlineLevel="1">
      <c r="F809"/>
    </row>
    <row r="810" spans="6:6" outlineLevel="1">
      <c r="F810"/>
    </row>
    <row r="811" spans="6:6" outlineLevel="1">
      <c r="F811"/>
    </row>
    <row r="812" spans="6:6" outlineLevel="1">
      <c r="F812"/>
    </row>
    <row r="813" spans="6:6" outlineLevel="1">
      <c r="F813"/>
    </row>
    <row r="814" spans="6:6" outlineLevel="1">
      <c r="F814"/>
    </row>
    <row r="815" spans="6:6" outlineLevel="1">
      <c r="F815"/>
    </row>
    <row r="816" spans="6:6" outlineLevel="1">
      <c r="F816"/>
    </row>
    <row r="817" spans="6:6" outlineLevel="1">
      <c r="F817"/>
    </row>
    <row r="818" spans="6:6" outlineLevel="1">
      <c r="F818"/>
    </row>
    <row r="819" spans="6:6" outlineLevel="1">
      <c r="F819"/>
    </row>
    <row r="820" spans="6:6" outlineLevel="1">
      <c r="F820"/>
    </row>
    <row r="821" spans="6:6" outlineLevel="1">
      <c r="F821"/>
    </row>
    <row r="822" spans="6:6" outlineLevel="1">
      <c r="F822"/>
    </row>
    <row r="823" spans="6:6" outlineLevel="1">
      <c r="F823"/>
    </row>
    <row r="824" spans="6:6" outlineLevel="1">
      <c r="F824"/>
    </row>
    <row r="825" spans="6:6" outlineLevel="1">
      <c r="F825"/>
    </row>
    <row r="826" spans="6:6" outlineLevel="1">
      <c r="F826"/>
    </row>
    <row r="827" spans="6:6" outlineLevel="1">
      <c r="F827"/>
    </row>
    <row r="828" spans="6:6" outlineLevel="1">
      <c r="F828"/>
    </row>
    <row r="829" spans="6:6" outlineLevel="1">
      <c r="F829"/>
    </row>
    <row r="830" spans="6:6" outlineLevel="1">
      <c r="F830"/>
    </row>
    <row r="831" spans="6:6" outlineLevel="1">
      <c r="F831"/>
    </row>
    <row r="832" spans="6:6" outlineLevel="1">
      <c r="F832"/>
    </row>
    <row r="833" spans="6:6" outlineLevel="1">
      <c r="F833"/>
    </row>
    <row r="834" spans="6:6" outlineLevel="1">
      <c r="F834"/>
    </row>
    <row r="835" spans="6:6" outlineLevel="1">
      <c r="F835"/>
    </row>
    <row r="836" spans="6:6" outlineLevel="1">
      <c r="F836"/>
    </row>
    <row r="837" spans="6:6" outlineLevel="1">
      <c r="F837"/>
    </row>
    <row r="838" spans="6:6" outlineLevel="1">
      <c r="F838"/>
    </row>
    <row r="839" spans="6:6" outlineLevel="1">
      <c r="F839"/>
    </row>
    <row r="840" spans="6:6" outlineLevel="1">
      <c r="F840"/>
    </row>
    <row r="841" spans="6:6" outlineLevel="1">
      <c r="F841"/>
    </row>
    <row r="842" spans="6:6" outlineLevel="1">
      <c r="F842"/>
    </row>
    <row r="843" spans="6:6" outlineLevel="1">
      <c r="F843"/>
    </row>
    <row r="844" spans="6:6" outlineLevel="1">
      <c r="F844"/>
    </row>
    <row r="845" spans="6:6" outlineLevel="1">
      <c r="F845"/>
    </row>
    <row r="846" spans="6:6" outlineLevel="1">
      <c r="F846"/>
    </row>
    <row r="847" spans="6:6" outlineLevel="1">
      <c r="F847"/>
    </row>
    <row r="848" spans="6:6" outlineLevel="1">
      <c r="F848"/>
    </row>
    <row r="849" spans="6:6" outlineLevel="1">
      <c r="F849"/>
    </row>
    <row r="850" spans="6:6">
      <c r="F850"/>
    </row>
    <row r="851" spans="6:6" outlineLevel="1">
      <c r="F851"/>
    </row>
    <row r="852" spans="6:6" outlineLevel="1">
      <c r="F852"/>
    </row>
    <row r="853" spans="6:6" outlineLevel="1">
      <c r="F853"/>
    </row>
    <row r="854" spans="6:6" outlineLevel="1">
      <c r="F854"/>
    </row>
    <row r="855" spans="6:6" outlineLevel="1">
      <c r="F855"/>
    </row>
    <row r="856" spans="6:6" outlineLevel="1">
      <c r="F856"/>
    </row>
    <row r="857" spans="6:6" outlineLevel="1">
      <c r="F857"/>
    </row>
    <row r="858" spans="6:6" outlineLevel="1">
      <c r="F858"/>
    </row>
    <row r="859" spans="6:6" outlineLevel="1">
      <c r="F859"/>
    </row>
    <row r="860" spans="6:6" outlineLevel="1">
      <c r="F860"/>
    </row>
    <row r="861" spans="6:6" outlineLevel="1">
      <c r="F861"/>
    </row>
    <row r="862" spans="6:6" outlineLevel="1">
      <c r="F862"/>
    </row>
    <row r="863" spans="6:6" outlineLevel="1">
      <c r="F863"/>
    </row>
    <row r="864" spans="6:6" outlineLevel="1">
      <c r="F864"/>
    </row>
    <row r="865" spans="6:6" outlineLevel="1">
      <c r="F865"/>
    </row>
    <row r="866" spans="6:6" outlineLevel="1">
      <c r="F866"/>
    </row>
    <row r="867" spans="6:6" outlineLevel="1">
      <c r="F867"/>
    </row>
    <row r="868" spans="6:6" outlineLevel="1">
      <c r="F868"/>
    </row>
    <row r="869" spans="6:6" outlineLevel="1">
      <c r="F869"/>
    </row>
    <row r="870" spans="6:6" outlineLevel="1">
      <c r="F870"/>
    </row>
    <row r="871" spans="6:6" outlineLevel="1">
      <c r="F871"/>
    </row>
    <row r="872" spans="6:6" outlineLevel="1">
      <c r="F872"/>
    </row>
    <row r="873" spans="6:6" outlineLevel="1">
      <c r="F873"/>
    </row>
    <row r="874" spans="6:6" outlineLevel="1">
      <c r="F874"/>
    </row>
    <row r="875" spans="6:6" outlineLevel="1">
      <c r="F875"/>
    </row>
    <row r="876" spans="6:6" outlineLevel="1">
      <c r="F876"/>
    </row>
    <row r="877" spans="6:6" outlineLevel="1">
      <c r="F877"/>
    </row>
    <row r="878" spans="6:6" outlineLevel="1">
      <c r="F878"/>
    </row>
    <row r="879" spans="6:6" outlineLevel="1">
      <c r="F879"/>
    </row>
    <row r="880" spans="6:6" outlineLevel="1">
      <c r="F880"/>
    </row>
    <row r="881" spans="6:6" outlineLevel="1">
      <c r="F881"/>
    </row>
    <row r="882" spans="6:6" outlineLevel="1">
      <c r="F882"/>
    </row>
    <row r="883" spans="6:6" outlineLevel="1">
      <c r="F883"/>
    </row>
    <row r="884" spans="6:6" outlineLevel="1">
      <c r="F884"/>
    </row>
    <row r="885" spans="6:6" outlineLevel="1">
      <c r="F885"/>
    </row>
    <row r="886" spans="6:6" outlineLevel="1">
      <c r="F886"/>
    </row>
    <row r="887" spans="6:6" outlineLevel="1">
      <c r="F887"/>
    </row>
    <row r="888" spans="6:6" outlineLevel="1">
      <c r="F888"/>
    </row>
    <row r="889" spans="6:6" outlineLevel="1">
      <c r="F889"/>
    </row>
    <row r="890" spans="6:6" outlineLevel="1">
      <c r="F890"/>
    </row>
    <row r="891" spans="6:6" outlineLevel="1">
      <c r="F891"/>
    </row>
    <row r="892" spans="6:6" outlineLevel="1">
      <c r="F892"/>
    </row>
    <row r="893" spans="6:6" outlineLevel="1">
      <c r="F893"/>
    </row>
    <row r="894" spans="6:6" outlineLevel="1">
      <c r="F894"/>
    </row>
    <row r="895" spans="6:6" outlineLevel="1">
      <c r="F895"/>
    </row>
    <row r="896" spans="6:6" outlineLevel="1">
      <c r="F896"/>
    </row>
    <row r="897" spans="6:6" outlineLevel="1">
      <c r="F897"/>
    </row>
    <row r="898" spans="6:6" outlineLevel="1">
      <c r="F898"/>
    </row>
    <row r="899" spans="6:6" outlineLevel="1">
      <c r="F899"/>
    </row>
    <row r="900" spans="6:6" outlineLevel="1">
      <c r="F900"/>
    </row>
    <row r="901" spans="6:6" outlineLevel="1">
      <c r="F901"/>
    </row>
    <row r="902" spans="6:6" outlineLevel="1">
      <c r="F902"/>
    </row>
    <row r="903" spans="6:6" outlineLevel="1">
      <c r="F903"/>
    </row>
    <row r="904" spans="6:6" outlineLevel="1">
      <c r="F904"/>
    </row>
    <row r="905" spans="6:6" outlineLevel="1">
      <c r="F905"/>
    </row>
    <row r="906" spans="6:6" outlineLevel="1">
      <c r="F906"/>
    </row>
    <row r="907" spans="6:6" outlineLevel="1">
      <c r="F907"/>
    </row>
    <row r="908" spans="6:6" outlineLevel="1">
      <c r="F908"/>
    </row>
    <row r="909" spans="6:6" outlineLevel="1">
      <c r="F909"/>
    </row>
    <row r="910" spans="6:6" outlineLevel="1">
      <c r="F910"/>
    </row>
    <row r="911" spans="6:6" outlineLevel="1">
      <c r="F911"/>
    </row>
    <row r="912" spans="6:6" outlineLevel="1">
      <c r="F912"/>
    </row>
    <row r="913" spans="6:6" outlineLevel="1">
      <c r="F913"/>
    </row>
    <row r="914" spans="6:6" outlineLevel="1">
      <c r="F914"/>
    </row>
    <row r="915" spans="6:6" outlineLevel="1">
      <c r="F915"/>
    </row>
    <row r="916" spans="6:6" outlineLevel="1">
      <c r="F916"/>
    </row>
    <row r="917" spans="6:6" outlineLevel="1">
      <c r="F917"/>
    </row>
    <row r="918" spans="6:6" outlineLevel="1">
      <c r="F918"/>
    </row>
    <row r="919" spans="6:6" outlineLevel="1">
      <c r="F919"/>
    </row>
    <row r="920" spans="6:6" outlineLevel="1">
      <c r="F920"/>
    </row>
    <row r="921" spans="6:6" outlineLevel="1">
      <c r="F921"/>
    </row>
    <row r="922" spans="6:6" outlineLevel="1">
      <c r="F922"/>
    </row>
    <row r="923" spans="6:6" outlineLevel="1">
      <c r="F923"/>
    </row>
    <row r="924" spans="6:6" outlineLevel="1">
      <c r="F924"/>
    </row>
    <row r="925" spans="6:6" outlineLevel="1">
      <c r="F925"/>
    </row>
    <row r="926" spans="6:6" outlineLevel="1">
      <c r="F926"/>
    </row>
    <row r="927" spans="6:6" outlineLevel="1">
      <c r="F927"/>
    </row>
    <row r="928" spans="6:6" outlineLevel="1">
      <c r="F928"/>
    </row>
    <row r="929" spans="6:6" outlineLevel="1">
      <c r="F929"/>
    </row>
    <row r="930" spans="6:6" outlineLevel="1">
      <c r="F930"/>
    </row>
    <row r="931" spans="6:6" outlineLevel="1">
      <c r="F931"/>
    </row>
    <row r="932" spans="6:6" outlineLevel="1">
      <c r="F932"/>
    </row>
    <row r="933" spans="6:6" outlineLevel="1">
      <c r="F933"/>
    </row>
    <row r="934" spans="6:6" outlineLevel="1">
      <c r="F934"/>
    </row>
    <row r="935" spans="6:6" outlineLevel="1">
      <c r="F935"/>
    </row>
    <row r="936" spans="6:6" outlineLevel="1">
      <c r="F936"/>
    </row>
    <row r="937" spans="6:6" outlineLevel="1">
      <c r="F937"/>
    </row>
    <row r="938" spans="6:6" outlineLevel="1">
      <c r="F938"/>
    </row>
    <row r="939" spans="6:6" outlineLevel="1">
      <c r="F939"/>
    </row>
    <row r="940" spans="6:6" outlineLevel="1">
      <c r="F940"/>
    </row>
    <row r="941" spans="6:6" outlineLevel="1">
      <c r="F941"/>
    </row>
    <row r="942" spans="6:6" outlineLevel="1">
      <c r="F942"/>
    </row>
    <row r="943" spans="6:6" outlineLevel="1">
      <c r="F943"/>
    </row>
    <row r="944" spans="6:6" outlineLevel="1">
      <c r="F944"/>
    </row>
    <row r="945" spans="6:6" outlineLevel="1">
      <c r="F945"/>
    </row>
    <row r="946" spans="6:6" outlineLevel="1">
      <c r="F946"/>
    </row>
    <row r="947" spans="6:6" outlineLevel="1">
      <c r="F947"/>
    </row>
    <row r="948" spans="6:6" outlineLevel="1">
      <c r="F948"/>
    </row>
    <row r="949" spans="6:6" outlineLevel="1">
      <c r="F949"/>
    </row>
    <row r="950" spans="6:6" outlineLevel="1">
      <c r="F950"/>
    </row>
    <row r="951" spans="6:6">
      <c r="F951"/>
    </row>
    <row r="952" spans="6:6" outlineLevel="1">
      <c r="F952"/>
    </row>
    <row r="953" spans="6:6" outlineLevel="1">
      <c r="F953"/>
    </row>
    <row r="954" spans="6:6" outlineLevel="1">
      <c r="F954"/>
    </row>
    <row r="955" spans="6:6" outlineLevel="1">
      <c r="F955"/>
    </row>
    <row r="956" spans="6:6" outlineLevel="1">
      <c r="F956"/>
    </row>
    <row r="957" spans="6:6" outlineLevel="1">
      <c r="F957"/>
    </row>
    <row r="958" spans="6:6" outlineLevel="1">
      <c r="F958"/>
    </row>
    <row r="959" spans="6:6" outlineLevel="1">
      <c r="F959"/>
    </row>
    <row r="960" spans="6:6" outlineLevel="1">
      <c r="F960"/>
    </row>
    <row r="961" spans="6:6" outlineLevel="1">
      <c r="F961"/>
    </row>
    <row r="962" spans="6:6" outlineLevel="1">
      <c r="F962"/>
    </row>
    <row r="963" spans="6:6" outlineLevel="1">
      <c r="F963"/>
    </row>
    <row r="964" spans="6:6" outlineLevel="1">
      <c r="F964"/>
    </row>
    <row r="965" spans="6:6" outlineLevel="1">
      <c r="F965"/>
    </row>
    <row r="966" spans="6:6" outlineLevel="1">
      <c r="F966"/>
    </row>
    <row r="967" spans="6:6" outlineLevel="1">
      <c r="F967"/>
    </row>
    <row r="968" spans="6:6" outlineLevel="1">
      <c r="F968"/>
    </row>
    <row r="969" spans="6:6" outlineLevel="1">
      <c r="F969"/>
    </row>
    <row r="970" spans="6:6" outlineLevel="1">
      <c r="F970"/>
    </row>
    <row r="971" spans="6:6" outlineLevel="1">
      <c r="F971"/>
    </row>
    <row r="972" spans="6:6" outlineLevel="1">
      <c r="F972"/>
    </row>
    <row r="973" spans="6:6" outlineLevel="1">
      <c r="F973"/>
    </row>
    <row r="974" spans="6:6" outlineLevel="1">
      <c r="F974"/>
    </row>
    <row r="975" spans="6:6" outlineLevel="1">
      <c r="F975"/>
    </row>
    <row r="976" spans="6:6" outlineLevel="1">
      <c r="F976"/>
    </row>
    <row r="977" spans="6:6" outlineLevel="1">
      <c r="F977"/>
    </row>
    <row r="978" spans="6:6" outlineLevel="1">
      <c r="F978"/>
    </row>
    <row r="979" spans="6:6" outlineLevel="1">
      <c r="F979"/>
    </row>
    <row r="980" spans="6:6" outlineLevel="1">
      <c r="F980"/>
    </row>
    <row r="981" spans="6:6" outlineLevel="1">
      <c r="F981"/>
    </row>
    <row r="982" spans="6:6" outlineLevel="1">
      <c r="F982"/>
    </row>
    <row r="983" spans="6:6" outlineLevel="1">
      <c r="F983"/>
    </row>
    <row r="984" spans="6:6" outlineLevel="1">
      <c r="F984"/>
    </row>
    <row r="985" spans="6:6" outlineLevel="1">
      <c r="F985"/>
    </row>
    <row r="986" spans="6:6" outlineLevel="1">
      <c r="F986"/>
    </row>
    <row r="987" spans="6:6" outlineLevel="1">
      <c r="F987"/>
    </row>
    <row r="988" spans="6:6" outlineLevel="1">
      <c r="F988"/>
    </row>
    <row r="989" spans="6:6" outlineLevel="1">
      <c r="F989"/>
    </row>
    <row r="990" spans="6:6" outlineLevel="1">
      <c r="F990"/>
    </row>
    <row r="991" spans="6:6" outlineLevel="1">
      <c r="F991"/>
    </row>
    <row r="992" spans="6:6" outlineLevel="1">
      <c r="F992"/>
    </row>
    <row r="993" spans="6:6" outlineLevel="1">
      <c r="F993"/>
    </row>
    <row r="994" spans="6:6" outlineLevel="1">
      <c r="F994"/>
    </row>
    <row r="995" spans="6:6" outlineLevel="1">
      <c r="F995"/>
    </row>
    <row r="996" spans="6:6" outlineLevel="1">
      <c r="F996"/>
    </row>
    <row r="997" spans="6:6" outlineLevel="1">
      <c r="F997"/>
    </row>
    <row r="998" spans="6:6" outlineLevel="1">
      <c r="F998"/>
    </row>
    <row r="999" spans="6:6" outlineLevel="1">
      <c r="F999"/>
    </row>
    <row r="1000" spans="6:6" outlineLevel="1">
      <c r="F1000"/>
    </row>
    <row r="1001" spans="6:6" outlineLevel="1">
      <c r="F1001"/>
    </row>
    <row r="1002" spans="6:6" outlineLevel="1">
      <c r="F1002"/>
    </row>
    <row r="1003" spans="6:6" outlineLevel="1">
      <c r="F1003"/>
    </row>
    <row r="1004" spans="6:6" outlineLevel="1">
      <c r="F1004"/>
    </row>
    <row r="1005" spans="6:6" outlineLevel="1">
      <c r="F1005"/>
    </row>
    <row r="1006" spans="6:6" outlineLevel="1">
      <c r="F1006"/>
    </row>
    <row r="1007" spans="6:6" outlineLevel="1">
      <c r="F1007"/>
    </row>
    <row r="1008" spans="6:6" outlineLevel="1">
      <c r="F1008"/>
    </row>
    <row r="1009" spans="6:6" outlineLevel="1">
      <c r="F1009"/>
    </row>
    <row r="1010" spans="6:6" outlineLevel="1">
      <c r="F1010"/>
    </row>
    <row r="1011" spans="6:6" outlineLevel="1">
      <c r="F1011"/>
    </row>
    <row r="1012" spans="6:6" outlineLevel="1">
      <c r="F1012"/>
    </row>
    <row r="1013" spans="6:6" outlineLevel="1">
      <c r="F1013"/>
    </row>
    <row r="1014" spans="6:6" outlineLevel="1">
      <c r="F1014"/>
    </row>
    <row r="1015" spans="6:6" outlineLevel="1">
      <c r="F1015"/>
    </row>
    <row r="1016" spans="6:6" outlineLevel="1">
      <c r="F1016"/>
    </row>
    <row r="1017" spans="6:6" outlineLevel="1">
      <c r="F1017"/>
    </row>
    <row r="1018" spans="6:6" outlineLevel="1">
      <c r="F1018"/>
    </row>
    <row r="1019" spans="6:6" outlineLevel="1">
      <c r="F1019"/>
    </row>
    <row r="1020" spans="6:6" outlineLevel="1">
      <c r="F1020"/>
    </row>
    <row r="1021" spans="6:6" outlineLevel="1">
      <c r="F1021"/>
    </row>
    <row r="1022" spans="6:6" outlineLevel="1">
      <c r="F1022"/>
    </row>
    <row r="1023" spans="6:6" outlineLevel="1">
      <c r="F1023"/>
    </row>
    <row r="1024" spans="6:6" outlineLevel="1">
      <c r="F1024"/>
    </row>
    <row r="1025" spans="6:6" outlineLevel="1">
      <c r="F1025"/>
    </row>
    <row r="1026" spans="6:6" outlineLevel="1">
      <c r="F1026"/>
    </row>
    <row r="1027" spans="6:6" outlineLevel="1">
      <c r="F1027"/>
    </row>
    <row r="1028" spans="6:6" outlineLevel="1">
      <c r="F1028"/>
    </row>
    <row r="1029" spans="6:6" outlineLevel="1">
      <c r="F1029"/>
    </row>
    <row r="1030" spans="6:6" outlineLevel="1">
      <c r="F1030"/>
    </row>
    <row r="1031" spans="6:6" outlineLevel="1">
      <c r="F1031"/>
    </row>
    <row r="1032" spans="6:6" outlineLevel="1">
      <c r="F1032"/>
    </row>
    <row r="1033" spans="6:6" outlineLevel="1">
      <c r="F1033"/>
    </row>
    <row r="1034" spans="6:6" outlineLevel="1">
      <c r="F1034"/>
    </row>
    <row r="1035" spans="6:6" outlineLevel="1">
      <c r="F1035"/>
    </row>
    <row r="1036" spans="6:6" outlineLevel="1">
      <c r="F1036"/>
    </row>
    <row r="1037" spans="6:6" outlineLevel="1">
      <c r="F1037"/>
    </row>
    <row r="1038" spans="6:6" outlineLevel="1">
      <c r="F1038"/>
    </row>
    <row r="1039" spans="6:6" outlineLevel="1">
      <c r="F1039"/>
    </row>
    <row r="1040" spans="6:6" outlineLevel="1">
      <c r="F1040"/>
    </row>
    <row r="1041" spans="6:6" outlineLevel="1">
      <c r="F1041"/>
    </row>
    <row r="1042" spans="6:6" outlineLevel="1">
      <c r="F1042"/>
    </row>
    <row r="1043" spans="6:6" outlineLevel="1">
      <c r="F1043"/>
    </row>
    <row r="1044" spans="6:6" outlineLevel="1">
      <c r="F1044"/>
    </row>
    <row r="1045" spans="6:6" outlineLevel="1">
      <c r="F1045"/>
    </row>
    <row r="1046" spans="6:6" outlineLevel="1">
      <c r="F1046"/>
    </row>
    <row r="1047" spans="6:6" outlineLevel="1">
      <c r="F1047"/>
    </row>
    <row r="1048" spans="6:6">
      <c r="F1048"/>
    </row>
    <row r="1049" spans="6:6" outlineLevel="1">
      <c r="F1049"/>
    </row>
    <row r="1050" spans="6:6" outlineLevel="1">
      <c r="F1050"/>
    </row>
    <row r="1051" spans="6:6" outlineLevel="1">
      <c r="F1051"/>
    </row>
    <row r="1052" spans="6:6" outlineLevel="1">
      <c r="F1052"/>
    </row>
    <row r="1053" spans="6:6" outlineLevel="1">
      <c r="F1053"/>
    </row>
    <row r="1054" spans="6:6" outlineLevel="1">
      <c r="F1054"/>
    </row>
    <row r="1055" spans="6:6" outlineLevel="1">
      <c r="F1055"/>
    </row>
    <row r="1056" spans="6:6" outlineLevel="1">
      <c r="F1056"/>
    </row>
    <row r="1057" spans="6:6" outlineLevel="1">
      <c r="F1057"/>
    </row>
    <row r="1058" spans="6:6" outlineLevel="1">
      <c r="F1058"/>
    </row>
    <row r="1059" spans="6:6" outlineLevel="1">
      <c r="F1059"/>
    </row>
    <row r="1060" spans="6:6" outlineLevel="1">
      <c r="F1060"/>
    </row>
    <row r="1061" spans="6:6" outlineLevel="1">
      <c r="F1061"/>
    </row>
    <row r="1062" spans="6:6" outlineLevel="1">
      <c r="F1062"/>
    </row>
    <row r="1063" spans="6:6" outlineLevel="1">
      <c r="F1063"/>
    </row>
    <row r="1064" spans="6:6" outlineLevel="1">
      <c r="F1064"/>
    </row>
    <row r="1065" spans="6:6" outlineLevel="1">
      <c r="F1065"/>
    </row>
    <row r="1066" spans="6:6" outlineLevel="1">
      <c r="F1066"/>
    </row>
    <row r="1067" spans="6:6" outlineLevel="1">
      <c r="F1067"/>
    </row>
    <row r="1068" spans="6:6" outlineLevel="1">
      <c r="F1068"/>
    </row>
    <row r="1069" spans="6:6" outlineLevel="1">
      <c r="F1069"/>
    </row>
    <row r="1070" spans="6:6" outlineLevel="1">
      <c r="F1070"/>
    </row>
    <row r="1071" spans="6:6" outlineLevel="1">
      <c r="F1071"/>
    </row>
    <row r="1072" spans="6:6" outlineLevel="1">
      <c r="F1072"/>
    </row>
    <row r="1073" spans="6:6" outlineLevel="1">
      <c r="F1073"/>
    </row>
    <row r="1074" spans="6:6" outlineLevel="1">
      <c r="F1074"/>
    </row>
    <row r="1075" spans="6:6" outlineLevel="1">
      <c r="F1075"/>
    </row>
    <row r="1076" spans="6:6" outlineLevel="1">
      <c r="F1076"/>
    </row>
    <row r="1077" spans="6:6" outlineLevel="1">
      <c r="F1077"/>
    </row>
    <row r="1078" spans="6:6" outlineLevel="1">
      <c r="F1078"/>
    </row>
    <row r="1079" spans="6:6" outlineLevel="1">
      <c r="F1079"/>
    </row>
    <row r="1080" spans="6:6" outlineLevel="1">
      <c r="F1080"/>
    </row>
    <row r="1081" spans="6:6" outlineLevel="1">
      <c r="F1081"/>
    </row>
    <row r="1082" spans="6:6" outlineLevel="1">
      <c r="F1082"/>
    </row>
    <row r="1083" spans="6:6" outlineLevel="1">
      <c r="F1083"/>
    </row>
    <row r="1084" spans="6:6" outlineLevel="1">
      <c r="F1084"/>
    </row>
    <row r="1085" spans="6:6" outlineLevel="1">
      <c r="F1085"/>
    </row>
    <row r="1086" spans="6:6" outlineLevel="1">
      <c r="F1086"/>
    </row>
    <row r="1087" spans="6:6" outlineLevel="1">
      <c r="F1087"/>
    </row>
    <row r="1088" spans="6:6" outlineLevel="1">
      <c r="F1088"/>
    </row>
    <row r="1089" spans="6:6" outlineLevel="1">
      <c r="F1089"/>
    </row>
    <row r="1090" spans="6:6" outlineLevel="1">
      <c r="F1090"/>
    </row>
    <row r="1091" spans="6:6" outlineLevel="1">
      <c r="F1091"/>
    </row>
    <row r="1092" spans="6:6" outlineLevel="1">
      <c r="F1092"/>
    </row>
    <row r="1093" spans="6:6" outlineLevel="1">
      <c r="F1093"/>
    </row>
    <row r="1094" spans="6:6" outlineLevel="1">
      <c r="F1094"/>
    </row>
    <row r="1095" spans="6:6" outlineLevel="1">
      <c r="F1095"/>
    </row>
    <row r="1096" spans="6:6" outlineLevel="1">
      <c r="F1096"/>
    </row>
    <row r="1097" spans="6:6" outlineLevel="1">
      <c r="F1097"/>
    </row>
    <row r="1098" spans="6:6" outlineLevel="1">
      <c r="F1098"/>
    </row>
    <row r="1099" spans="6:6" outlineLevel="1">
      <c r="F1099"/>
    </row>
    <row r="1100" spans="6:6" outlineLevel="1">
      <c r="F1100"/>
    </row>
    <row r="1101" spans="6:6" outlineLevel="1">
      <c r="F1101"/>
    </row>
    <row r="1102" spans="6:6" outlineLevel="1">
      <c r="F1102"/>
    </row>
    <row r="1103" spans="6:6" outlineLevel="1">
      <c r="F1103"/>
    </row>
    <row r="1104" spans="6:6" outlineLevel="1">
      <c r="F1104"/>
    </row>
    <row r="1105" spans="6:6" outlineLevel="1">
      <c r="F1105"/>
    </row>
    <row r="1106" spans="6:6" outlineLevel="1">
      <c r="F1106"/>
    </row>
    <row r="1107" spans="6:6" outlineLevel="1">
      <c r="F1107"/>
    </row>
    <row r="1108" spans="6:6" outlineLevel="1">
      <c r="F1108"/>
    </row>
    <row r="1109" spans="6:6" outlineLevel="1">
      <c r="F1109"/>
    </row>
    <row r="1110" spans="6:6" outlineLevel="1">
      <c r="F1110"/>
    </row>
    <row r="1111" spans="6:6" outlineLevel="1">
      <c r="F1111"/>
    </row>
    <row r="1112" spans="6:6" outlineLevel="1">
      <c r="F1112"/>
    </row>
    <row r="1113" spans="6:6" outlineLevel="1">
      <c r="F1113"/>
    </row>
    <row r="1114" spans="6:6" outlineLevel="1">
      <c r="F1114"/>
    </row>
    <row r="1115" spans="6:6" outlineLevel="1">
      <c r="F1115"/>
    </row>
    <row r="1116" spans="6:6" outlineLevel="1">
      <c r="F1116"/>
    </row>
    <row r="1117" spans="6:6" outlineLevel="1">
      <c r="F1117"/>
    </row>
    <row r="1118" spans="6:6" outlineLevel="1">
      <c r="F1118"/>
    </row>
    <row r="1119" spans="6:6" outlineLevel="1">
      <c r="F1119"/>
    </row>
    <row r="1120" spans="6:6" outlineLevel="1">
      <c r="F1120"/>
    </row>
    <row r="1121" spans="6:6" outlineLevel="1">
      <c r="F1121"/>
    </row>
    <row r="1122" spans="6:6" outlineLevel="1">
      <c r="F1122"/>
    </row>
    <row r="1123" spans="6:6" outlineLevel="1">
      <c r="F1123"/>
    </row>
    <row r="1124" spans="6:6" outlineLevel="1">
      <c r="F1124"/>
    </row>
    <row r="1125" spans="6:6" outlineLevel="1">
      <c r="F1125"/>
    </row>
    <row r="1126" spans="6:6" outlineLevel="1">
      <c r="F1126"/>
    </row>
    <row r="1127" spans="6:6" outlineLevel="1">
      <c r="F1127"/>
    </row>
    <row r="1128" spans="6:6" outlineLevel="1">
      <c r="F1128"/>
    </row>
    <row r="1129" spans="6:6" outlineLevel="1">
      <c r="F1129"/>
    </row>
    <row r="1130" spans="6:6" outlineLevel="1">
      <c r="F1130"/>
    </row>
    <row r="1131" spans="6:6" outlineLevel="1">
      <c r="F1131"/>
    </row>
    <row r="1132" spans="6:6" outlineLevel="1">
      <c r="F1132"/>
    </row>
    <row r="1133" spans="6:6" outlineLevel="1">
      <c r="F1133"/>
    </row>
    <row r="1134" spans="6:6" outlineLevel="1">
      <c r="F1134"/>
    </row>
    <row r="1135" spans="6:6" outlineLevel="1">
      <c r="F1135"/>
    </row>
    <row r="1136" spans="6:6" outlineLevel="1">
      <c r="F1136"/>
    </row>
    <row r="1137" spans="6:6" outlineLevel="1">
      <c r="F1137"/>
    </row>
    <row r="1138" spans="6:6" outlineLevel="1">
      <c r="F1138"/>
    </row>
    <row r="1139" spans="6:6" outlineLevel="1">
      <c r="F1139"/>
    </row>
    <row r="1140" spans="6:6" outlineLevel="1">
      <c r="F1140"/>
    </row>
    <row r="1141" spans="6:6" outlineLevel="1">
      <c r="F1141"/>
    </row>
    <row r="1142" spans="6:6" outlineLevel="1">
      <c r="F1142"/>
    </row>
    <row r="1143" spans="6:6" outlineLevel="1">
      <c r="F1143"/>
    </row>
    <row r="1144" spans="6:6" outlineLevel="1">
      <c r="F1144"/>
    </row>
    <row r="1145" spans="6:6" outlineLevel="1">
      <c r="F1145"/>
    </row>
    <row r="1146" spans="6:6" outlineLevel="1">
      <c r="F1146"/>
    </row>
    <row r="1147" spans="6:6" outlineLevel="1">
      <c r="F1147"/>
    </row>
    <row r="1148" spans="6:6">
      <c r="F1148"/>
    </row>
    <row r="1149" spans="6:6" outlineLevel="1">
      <c r="F1149"/>
    </row>
    <row r="1150" spans="6:6" outlineLevel="1">
      <c r="F1150"/>
    </row>
    <row r="1151" spans="6:6" outlineLevel="1">
      <c r="F1151"/>
    </row>
    <row r="1152" spans="6:6" outlineLevel="1">
      <c r="F1152"/>
    </row>
    <row r="1153" spans="6:6" outlineLevel="1">
      <c r="F1153"/>
    </row>
    <row r="1154" spans="6:6" outlineLevel="1">
      <c r="F1154"/>
    </row>
    <row r="1155" spans="6:6" outlineLevel="1">
      <c r="F1155"/>
    </row>
    <row r="1156" spans="6:6" outlineLevel="1">
      <c r="F1156"/>
    </row>
    <row r="1157" spans="6:6" outlineLevel="1">
      <c r="F1157"/>
    </row>
    <row r="1158" spans="6:6" outlineLevel="1">
      <c r="F1158"/>
    </row>
    <row r="1159" spans="6:6" outlineLevel="1">
      <c r="F1159"/>
    </row>
    <row r="1160" spans="6:6" outlineLevel="1">
      <c r="F1160"/>
    </row>
    <row r="1161" spans="6:6" outlineLevel="1">
      <c r="F1161"/>
    </row>
    <row r="1162" spans="6:6" outlineLevel="1">
      <c r="F1162"/>
    </row>
    <row r="1163" spans="6:6" outlineLevel="1">
      <c r="F1163"/>
    </row>
    <row r="1164" spans="6:6" outlineLevel="1">
      <c r="F1164"/>
    </row>
    <row r="1165" spans="6:6" outlineLevel="1">
      <c r="F1165"/>
    </row>
    <row r="1166" spans="6:6" outlineLevel="1">
      <c r="F1166"/>
    </row>
    <row r="1167" spans="6:6" outlineLevel="1">
      <c r="F1167"/>
    </row>
    <row r="1168" spans="6:6" outlineLevel="1">
      <c r="F1168"/>
    </row>
    <row r="1169" spans="6:6" outlineLevel="1">
      <c r="F1169"/>
    </row>
    <row r="1170" spans="6:6" outlineLevel="1">
      <c r="F1170"/>
    </row>
    <row r="1171" spans="6:6" outlineLevel="1">
      <c r="F1171"/>
    </row>
    <row r="1172" spans="6:6" outlineLevel="1">
      <c r="F1172"/>
    </row>
    <row r="1173" spans="6:6" outlineLevel="1">
      <c r="F1173"/>
    </row>
    <row r="1174" spans="6:6" outlineLevel="1">
      <c r="F1174"/>
    </row>
    <row r="1175" spans="6:6" outlineLevel="1">
      <c r="F1175"/>
    </row>
    <row r="1176" spans="6:6" outlineLevel="1">
      <c r="F1176"/>
    </row>
    <row r="1177" spans="6:6" outlineLevel="1">
      <c r="F1177"/>
    </row>
    <row r="1178" spans="6:6" outlineLevel="1">
      <c r="F1178"/>
    </row>
    <row r="1179" spans="6:6" outlineLevel="1">
      <c r="F1179"/>
    </row>
    <row r="1180" spans="6:6" outlineLevel="1">
      <c r="F1180"/>
    </row>
    <row r="1181" spans="6:6" outlineLevel="1">
      <c r="F1181"/>
    </row>
    <row r="1182" spans="6:6" outlineLevel="1">
      <c r="F1182"/>
    </row>
    <row r="1183" spans="6:6" outlineLevel="1">
      <c r="F1183"/>
    </row>
    <row r="1184" spans="6:6" outlineLevel="1">
      <c r="F1184"/>
    </row>
    <row r="1185" spans="6:6" outlineLevel="1">
      <c r="F1185"/>
    </row>
    <row r="1186" spans="6:6" outlineLevel="1">
      <c r="F1186"/>
    </row>
    <row r="1187" spans="6:6" outlineLevel="1">
      <c r="F1187"/>
    </row>
    <row r="1188" spans="6:6" outlineLevel="1">
      <c r="F1188"/>
    </row>
    <row r="1189" spans="6:6" outlineLevel="1">
      <c r="F1189"/>
    </row>
    <row r="1190" spans="6:6" outlineLevel="1">
      <c r="F1190"/>
    </row>
    <row r="1191" spans="6:6" outlineLevel="1">
      <c r="F1191"/>
    </row>
    <row r="1192" spans="6:6" outlineLevel="1">
      <c r="F1192"/>
    </row>
    <row r="1193" spans="6:6" outlineLevel="1">
      <c r="F1193"/>
    </row>
    <row r="1194" spans="6:6" outlineLevel="1">
      <c r="F1194"/>
    </row>
    <row r="1195" spans="6:6" outlineLevel="1">
      <c r="F1195"/>
    </row>
    <row r="1196" spans="6:6" outlineLevel="1">
      <c r="F1196"/>
    </row>
    <row r="1197" spans="6:6" outlineLevel="1">
      <c r="F1197"/>
    </row>
    <row r="1198" spans="6:6" outlineLevel="1">
      <c r="F1198"/>
    </row>
    <row r="1199" spans="6:6" outlineLevel="1">
      <c r="F1199"/>
    </row>
    <row r="1200" spans="6:6" outlineLevel="1">
      <c r="F1200"/>
    </row>
    <row r="1201" spans="6:6" outlineLevel="1">
      <c r="F1201"/>
    </row>
    <row r="1202" spans="6:6" outlineLevel="1">
      <c r="F1202"/>
    </row>
    <row r="1203" spans="6:6" outlineLevel="1">
      <c r="F1203"/>
    </row>
    <row r="1204" spans="6:6" outlineLevel="1">
      <c r="F1204"/>
    </row>
    <row r="1205" spans="6:6" outlineLevel="1">
      <c r="F1205"/>
    </row>
    <row r="1206" spans="6:6" outlineLevel="1">
      <c r="F1206"/>
    </row>
    <row r="1207" spans="6:6" outlineLevel="1">
      <c r="F1207"/>
    </row>
    <row r="1208" spans="6:6" outlineLevel="1">
      <c r="F1208"/>
    </row>
    <row r="1209" spans="6:6" outlineLevel="1">
      <c r="F1209"/>
    </row>
    <row r="1210" spans="6:6" outlineLevel="1">
      <c r="F1210"/>
    </row>
    <row r="1211" spans="6:6" outlineLevel="1">
      <c r="F1211"/>
    </row>
    <row r="1212" spans="6:6" outlineLevel="1">
      <c r="F1212"/>
    </row>
    <row r="1213" spans="6:6" outlineLevel="1">
      <c r="F1213"/>
    </row>
    <row r="1214" spans="6:6" outlineLevel="1">
      <c r="F1214"/>
    </row>
    <row r="1215" spans="6:6" outlineLevel="1">
      <c r="F1215"/>
    </row>
    <row r="1216" spans="6:6" outlineLevel="1">
      <c r="F1216"/>
    </row>
    <row r="1217" spans="6:6" outlineLevel="1">
      <c r="F1217"/>
    </row>
    <row r="1218" spans="6:6" outlineLevel="1">
      <c r="F1218"/>
    </row>
    <row r="1219" spans="6:6" outlineLevel="1">
      <c r="F1219"/>
    </row>
    <row r="1220" spans="6:6" outlineLevel="1">
      <c r="F1220"/>
    </row>
    <row r="1221" spans="6:6" outlineLevel="1">
      <c r="F1221"/>
    </row>
    <row r="1222" spans="6:6" outlineLevel="1">
      <c r="F1222"/>
    </row>
    <row r="1223" spans="6:6" outlineLevel="1">
      <c r="F1223"/>
    </row>
    <row r="1224" spans="6:6" outlineLevel="1">
      <c r="F1224"/>
    </row>
    <row r="1225" spans="6:6" outlineLevel="1">
      <c r="F1225"/>
    </row>
    <row r="1226" spans="6:6" outlineLevel="1">
      <c r="F1226"/>
    </row>
    <row r="1227" spans="6:6" outlineLevel="1">
      <c r="F1227"/>
    </row>
    <row r="1228" spans="6:6" outlineLevel="1">
      <c r="F1228"/>
    </row>
    <row r="1229" spans="6:6" outlineLevel="1">
      <c r="F1229"/>
    </row>
    <row r="1230" spans="6:6" outlineLevel="1">
      <c r="F1230"/>
    </row>
    <row r="1231" spans="6:6" outlineLevel="1">
      <c r="F1231"/>
    </row>
    <row r="1232" spans="6:6" outlineLevel="1">
      <c r="F1232"/>
    </row>
    <row r="1233" spans="6:6" outlineLevel="1">
      <c r="F1233"/>
    </row>
    <row r="1234" spans="6:6" outlineLevel="1">
      <c r="F1234"/>
    </row>
    <row r="1235" spans="6:6" outlineLevel="1">
      <c r="F1235"/>
    </row>
    <row r="1236" spans="6:6" outlineLevel="1">
      <c r="F1236"/>
    </row>
    <row r="1237" spans="6:6">
      <c r="F1237"/>
    </row>
    <row r="1238" spans="6:6" outlineLevel="1">
      <c r="F1238"/>
    </row>
    <row r="1239" spans="6:6" outlineLevel="1">
      <c r="F1239"/>
    </row>
    <row r="1240" spans="6:6" outlineLevel="1">
      <c r="F1240"/>
    </row>
    <row r="1241" spans="6:6" outlineLevel="1">
      <c r="F1241"/>
    </row>
    <row r="1242" spans="6:6" outlineLevel="1">
      <c r="F1242"/>
    </row>
    <row r="1243" spans="6:6" outlineLevel="1">
      <c r="F1243"/>
    </row>
    <row r="1244" spans="6:6" outlineLevel="1">
      <c r="F1244"/>
    </row>
    <row r="1245" spans="6:6" outlineLevel="1">
      <c r="F1245"/>
    </row>
    <row r="1246" spans="6:6" outlineLevel="1">
      <c r="F1246"/>
    </row>
    <row r="1247" spans="6:6" outlineLevel="1">
      <c r="F1247"/>
    </row>
    <row r="1248" spans="6:6" outlineLevel="1">
      <c r="F1248"/>
    </row>
    <row r="1249" spans="6:6" outlineLevel="1">
      <c r="F1249"/>
    </row>
    <row r="1250" spans="6:6" outlineLevel="1">
      <c r="F1250"/>
    </row>
    <row r="1251" spans="6:6" outlineLevel="1">
      <c r="F1251"/>
    </row>
    <row r="1252" spans="6:6" outlineLevel="1">
      <c r="F1252"/>
    </row>
    <row r="1253" spans="6:6" outlineLevel="1">
      <c r="F1253"/>
    </row>
    <row r="1254" spans="6:6" outlineLevel="1">
      <c r="F1254"/>
    </row>
    <row r="1255" spans="6:6" outlineLevel="1">
      <c r="F1255"/>
    </row>
    <row r="1256" spans="6:6" outlineLevel="1">
      <c r="F1256"/>
    </row>
    <row r="1257" spans="6:6" outlineLevel="1">
      <c r="F1257"/>
    </row>
    <row r="1258" spans="6:6" outlineLevel="1">
      <c r="F1258"/>
    </row>
    <row r="1259" spans="6:6" outlineLevel="1">
      <c r="F1259"/>
    </row>
    <row r="1260" spans="6:6" outlineLevel="1">
      <c r="F1260"/>
    </row>
    <row r="1261" spans="6:6" outlineLevel="1">
      <c r="F1261"/>
    </row>
    <row r="1262" spans="6:6" outlineLevel="1">
      <c r="F1262"/>
    </row>
    <row r="1263" spans="6:6" outlineLevel="1">
      <c r="F1263"/>
    </row>
    <row r="1264" spans="6:6" outlineLevel="1">
      <c r="F1264"/>
    </row>
    <row r="1265" spans="6:6" outlineLevel="1">
      <c r="F1265"/>
    </row>
    <row r="1266" spans="6:6" outlineLevel="1">
      <c r="F1266"/>
    </row>
    <row r="1267" spans="6:6" outlineLevel="1">
      <c r="F1267"/>
    </row>
    <row r="1268" spans="6:6" outlineLevel="1">
      <c r="F1268"/>
    </row>
    <row r="1269" spans="6:6" outlineLevel="1">
      <c r="F1269"/>
    </row>
    <row r="1270" spans="6:6" outlineLevel="1">
      <c r="F1270"/>
    </row>
    <row r="1271" spans="6:6" outlineLevel="1">
      <c r="F1271"/>
    </row>
    <row r="1272" spans="6:6" outlineLevel="1">
      <c r="F1272"/>
    </row>
    <row r="1273" spans="6:6" outlineLevel="1">
      <c r="F1273"/>
    </row>
    <row r="1274" spans="6:6" outlineLevel="1">
      <c r="F1274"/>
    </row>
    <row r="1275" spans="6:6" outlineLevel="1">
      <c r="F1275"/>
    </row>
    <row r="1276" spans="6:6" outlineLevel="1">
      <c r="F1276"/>
    </row>
    <row r="1277" spans="6:6" outlineLevel="1">
      <c r="F1277"/>
    </row>
    <row r="1278" spans="6:6" outlineLevel="1">
      <c r="F1278"/>
    </row>
    <row r="1279" spans="6:6" outlineLevel="1">
      <c r="F1279"/>
    </row>
    <row r="1280" spans="6:6" outlineLevel="1">
      <c r="F1280"/>
    </row>
    <row r="1281" spans="6:6" outlineLevel="1">
      <c r="F1281"/>
    </row>
    <row r="1282" spans="6:6" outlineLevel="1">
      <c r="F1282"/>
    </row>
    <row r="1283" spans="6:6" outlineLevel="1">
      <c r="F1283"/>
    </row>
    <row r="1284" spans="6:6" outlineLevel="1">
      <c r="F1284"/>
    </row>
    <row r="1285" spans="6:6" outlineLevel="1">
      <c r="F1285"/>
    </row>
    <row r="1286" spans="6:6" outlineLevel="1">
      <c r="F1286"/>
    </row>
    <row r="1287" spans="6:6" outlineLevel="1">
      <c r="F1287"/>
    </row>
    <row r="1288" spans="6:6" outlineLevel="1">
      <c r="F1288"/>
    </row>
    <row r="1289" spans="6:6" outlineLevel="1">
      <c r="F1289"/>
    </row>
    <row r="1290" spans="6:6" outlineLevel="1">
      <c r="F1290"/>
    </row>
    <row r="1291" spans="6:6" outlineLevel="1">
      <c r="F1291"/>
    </row>
    <row r="1292" spans="6:6" outlineLevel="1">
      <c r="F1292"/>
    </row>
    <row r="1293" spans="6:6" outlineLevel="1">
      <c r="F1293"/>
    </row>
    <row r="1294" spans="6:6" outlineLevel="1">
      <c r="F1294"/>
    </row>
    <row r="1295" spans="6:6" outlineLevel="1">
      <c r="F1295"/>
    </row>
    <row r="1296" spans="6:6" outlineLevel="1">
      <c r="F1296"/>
    </row>
    <row r="1297" spans="6:6" outlineLevel="1">
      <c r="F1297"/>
    </row>
    <row r="1298" spans="6:6" outlineLevel="1">
      <c r="F1298"/>
    </row>
    <row r="1299" spans="6:6" outlineLevel="1">
      <c r="F1299"/>
    </row>
    <row r="1300" spans="6:6" outlineLevel="1">
      <c r="F1300"/>
    </row>
    <row r="1301" spans="6:6" outlineLevel="1">
      <c r="F1301"/>
    </row>
    <row r="1302" spans="6:6" outlineLevel="1">
      <c r="F1302"/>
    </row>
    <row r="1303" spans="6:6" outlineLevel="1">
      <c r="F1303"/>
    </row>
    <row r="1304" spans="6:6" outlineLevel="1">
      <c r="F1304"/>
    </row>
    <row r="1305" spans="6:6" outlineLevel="1">
      <c r="F1305"/>
    </row>
    <row r="1306" spans="6:6" outlineLevel="1">
      <c r="F1306"/>
    </row>
    <row r="1307" spans="6:6" outlineLevel="1">
      <c r="F1307"/>
    </row>
    <row r="1308" spans="6:6" outlineLevel="1">
      <c r="F1308"/>
    </row>
    <row r="1309" spans="6:6" outlineLevel="1">
      <c r="F1309"/>
    </row>
    <row r="1310" spans="6:6" outlineLevel="1">
      <c r="F1310"/>
    </row>
    <row r="1311" spans="6:6" outlineLevel="1">
      <c r="F1311"/>
    </row>
    <row r="1312" spans="6:6" outlineLevel="1">
      <c r="F1312"/>
    </row>
    <row r="1313" spans="6:6" outlineLevel="1">
      <c r="F1313"/>
    </row>
    <row r="1314" spans="6:6" outlineLevel="1">
      <c r="F1314"/>
    </row>
    <row r="1315" spans="6:6" outlineLevel="1">
      <c r="F1315"/>
    </row>
    <row r="1316" spans="6:6" outlineLevel="1">
      <c r="F1316"/>
    </row>
    <row r="1317" spans="6:6" outlineLevel="1">
      <c r="F1317"/>
    </row>
    <row r="1318" spans="6:6" outlineLevel="1">
      <c r="F1318"/>
    </row>
    <row r="1319" spans="6:6" outlineLevel="1">
      <c r="F1319"/>
    </row>
    <row r="1320" spans="6:6" outlineLevel="1">
      <c r="F1320"/>
    </row>
    <row r="1321" spans="6:6" outlineLevel="1">
      <c r="F1321"/>
    </row>
    <row r="1322" spans="6:6" outlineLevel="1">
      <c r="F1322"/>
    </row>
    <row r="1323" spans="6:6" outlineLevel="1">
      <c r="F1323"/>
    </row>
    <row r="1324" spans="6:6" outlineLevel="1">
      <c r="F1324"/>
    </row>
    <row r="1325" spans="6:6" outlineLevel="1">
      <c r="F1325"/>
    </row>
    <row r="1326" spans="6:6" outlineLevel="1">
      <c r="F1326"/>
    </row>
    <row r="1327" spans="6:6" outlineLevel="1">
      <c r="F1327"/>
    </row>
    <row r="1328" spans="6:6">
      <c r="F1328"/>
    </row>
    <row r="1329" spans="6:6" outlineLevel="1">
      <c r="F1329"/>
    </row>
    <row r="1330" spans="6:6" outlineLevel="1">
      <c r="F1330"/>
    </row>
    <row r="1331" spans="6:6" outlineLevel="1">
      <c r="F1331"/>
    </row>
    <row r="1332" spans="6:6" outlineLevel="1">
      <c r="F1332"/>
    </row>
    <row r="1333" spans="6:6" outlineLevel="1">
      <c r="F1333"/>
    </row>
    <row r="1334" spans="6:6" outlineLevel="1">
      <c r="F1334"/>
    </row>
    <row r="1335" spans="6:6" outlineLevel="1">
      <c r="F1335"/>
    </row>
    <row r="1336" spans="6:6" outlineLevel="1">
      <c r="F1336"/>
    </row>
    <row r="1337" spans="6:6" outlineLevel="1">
      <c r="F1337"/>
    </row>
    <row r="1338" spans="6:6" outlineLevel="1">
      <c r="F1338"/>
    </row>
    <row r="1339" spans="6:6" outlineLevel="1">
      <c r="F1339"/>
    </row>
    <row r="1340" spans="6:6" outlineLevel="1">
      <c r="F1340"/>
    </row>
    <row r="1341" spans="6:6" outlineLevel="1">
      <c r="F1341"/>
    </row>
    <row r="1342" spans="6:6" outlineLevel="1">
      <c r="F1342"/>
    </row>
    <row r="1343" spans="6:6" outlineLevel="1">
      <c r="F1343"/>
    </row>
    <row r="1344" spans="6:6" outlineLevel="1">
      <c r="F1344"/>
    </row>
    <row r="1345" spans="6:6" outlineLevel="1">
      <c r="F1345"/>
    </row>
    <row r="1346" spans="6:6" outlineLevel="1">
      <c r="F1346"/>
    </row>
    <row r="1347" spans="6:6" outlineLevel="1">
      <c r="F1347"/>
    </row>
    <row r="1348" spans="6:6" outlineLevel="1">
      <c r="F1348"/>
    </row>
    <row r="1349" spans="6:6" outlineLevel="1">
      <c r="F1349"/>
    </row>
    <row r="1350" spans="6:6" outlineLevel="1">
      <c r="F1350"/>
    </row>
    <row r="1351" spans="6:6" outlineLevel="1">
      <c r="F1351"/>
    </row>
    <row r="1352" spans="6:6" outlineLevel="1">
      <c r="F1352"/>
    </row>
    <row r="1353" spans="6:6" outlineLevel="1">
      <c r="F1353"/>
    </row>
    <row r="1354" spans="6:6" outlineLevel="1">
      <c r="F1354"/>
    </row>
    <row r="1355" spans="6:6" outlineLevel="1">
      <c r="F1355"/>
    </row>
    <row r="1356" spans="6:6" outlineLevel="1">
      <c r="F1356"/>
    </row>
    <row r="1357" spans="6:6" outlineLevel="1">
      <c r="F1357"/>
    </row>
    <row r="1358" spans="6:6" outlineLevel="1">
      <c r="F1358"/>
    </row>
    <row r="1359" spans="6:6" outlineLevel="1">
      <c r="F1359"/>
    </row>
    <row r="1360" spans="6:6" outlineLevel="1">
      <c r="F1360"/>
    </row>
    <row r="1361" spans="6:6" outlineLevel="1">
      <c r="F1361"/>
    </row>
    <row r="1362" spans="6:6" outlineLevel="1">
      <c r="F1362"/>
    </row>
    <row r="1363" spans="6:6" outlineLevel="1">
      <c r="F1363"/>
    </row>
    <row r="1364" spans="6:6" outlineLevel="1">
      <c r="F1364"/>
    </row>
    <row r="1365" spans="6:6" outlineLevel="1">
      <c r="F1365"/>
    </row>
    <row r="1366" spans="6:6" outlineLevel="1">
      <c r="F1366"/>
    </row>
    <row r="1367" spans="6:6" outlineLevel="1">
      <c r="F1367"/>
    </row>
    <row r="1368" spans="6:6" outlineLevel="1">
      <c r="F1368"/>
    </row>
    <row r="1369" spans="6:6" outlineLevel="1">
      <c r="F1369"/>
    </row>
    <row r="1370" spans="6:6" outlineLevel="1">
      <c r="F1370"/>
    </row>
    <row r="1371" spans="6:6" outlineLevel="1">
      <c r="F1371"/>
    </row>
    <row r="1372" spans="6:6" outlineLevel="1">
      <c r="F1372"/>
    </row>
    <row r="1373" spans="6:6" outlineLevel="1">
      <c r="F1373"/>
    </row>
    <row r="1374" spans="6:6" outlineLevel="1">
      <c r="F1374"/>
    </row>
    <row r="1375" spans="6:6" outlineLevel="1">
      <c r="F1375"/>
    </row>
    <row r="1376" spans="6:6" outlineLevel="1">
      <c r="F1376"/>
    </row>
    <row r="1377" spans="6:6" outlineLevel="1">
      <c r="F1377"/>
    </row>
    <row r="1378" spans="6:6" outlineLevel="1">
      <c r="F1378"/>
    </row>
    <row r="1379" spans="6:6" outlineLevel="1">
      <c r="F1379"/>
    </row>
    <row r="1380" spans="6:6" outlineLevel="1">
      <c r="F1380"/>
    </row>
    <row r="1381" spans="6:6" outlineLevel="1">
      <c r="F1381"/>
    </row>
    <row r="1382" spans="6:6" outlineLevel="1">
      <c r="F1382"/>
    </row>
    <row r="1383" spans="6:6" outlineLevel="1">
      <c r="F1383"/>
    </row>
    <row r="1384" spans="6:6" outlineLevel="1">
      <c r="F1384"/>
    </row>
    <row r="1385" spans="6:6" outlineLevel="1">
      <c r="F1385"/>
    </row>
    <row r="1386" spans="6:6" outlineLevel="1">
      <c r="F1386"/>
    </row>
    <row r="1387" spans="6:6" outlineLevel="1">
      <c r="F1387"/>
    </row>
    <row r="1388" spans="6:6" outlineLevel="1">
      <c r="F1388"/>
    </row>
    <row r="1389" spans="6:6" outlineLevel="1">
      <c r="F1389"/>
    </row>
    <row r="1390" spans="6:6" outlineLevel="1">
      <c r="F1390"/>
    </row>
    <row r="1391" spans="6:6" outlineLevel="1">
      <c r="F1391"/>
    </row>
    <row r="1392" spans="6:6" outlineLevel="1">
      <c r="F1392"/>
    </row>
    <row r="1393" spans="6:6" outlineLevel="1">
      <c r="F1393"/>
    </row>
    <row r="1394" spans="6:6" outlineLevel="1">
      <c r="F1394"/>
    </row>
    <row r="1395" spans="6:6" outlineLevel="1">
      <c r="F1395"/>
    </row>
    <row r="1396" spans="6:6" outlineLevel="1">
      <c r="F1396"/>
    </row>
    <row r="1397" spans="6:6" outlineLevel="1">
      <c r="F1397"/>
    </row>
    <row r="1398" spans="6:6" outlineLevel="1">
      <c r="F1398"/>
    </row>
    <row r="1399" spans="6:6" outlineLevel="1">
      <c r="F1399"/>
    </row>
    <row r="1400" spans="6:6" outlineLevel="1">
      <c r="F1400"/>
    </row>
    <row r="1401" spans="6:6" outlineLevel="1">
      <c r="F1401"/>
    </row>
    <row r="1402" spans="6:6" outlineLevel="1">
      <c r="F1402"/>
    </row>
    <row r="1403" spans="6:6" outlineLevel="1">
      <c r="F1403"/>
    </row>
    <row r="1404" spans="6:6" outlineLevel="1">
      <c r="F1404"/>
    </row>
    <row r="1405" spans="6:6" outlineLevel="1">
      <c r="F1405"/>
    </row>
    <row r="1406" spans="6:6" outlineLevel="1">
      <c r="F1406"/>
    </row>
    <row r="1407" spans="6:6" outlineLevel="1">
      <c r="F1407"/>
    </row>
    <row r="1408" spans="6:6" outlineLevel="1">
      <c r="F1408"/>
    </row>
    <row r="1409" spans="6:6" outlineLevel="1">
      <c r="F1409"/>
    </row>
    <row r="1410" spans="6:6" outlineLevel="1">
      <c r="F1410"/>
    </row>
    <row r="1411" spans="6:6" outlineLevel="1">
      <c r="F1411"/>
    </row>
    <row r="1412" spans="6:6" outlineLevel="1">
      <c r="F1412"/>
    </row>
    <row r="1413" spans="6:6" outlineLevel="1">
      <c r="F1413"/>
    </row>
    <row r="1414" spans="6:6" outlineLevel="1">
      <c r="F1414"/>
    </row>
    <row r="1415" spans="6:6" outlineLevel="1">
      <c r="F1415"/>
    </row>
    <row r="1416" spans="6:6" outlineLevel="1">
      <c r="F1416"/>
    </row>
    <row r="1417" spans="6:6" outlineLevel="1">
      <c r="F1417"/>
    </row>
    <row r="1418" spans="6:6" outlineLevel="1">
      <c r="F1418"/>
    </row>
    <row r="1419" spans="6:6" outlineLevel="1">
      <c r="F1419"/>
    </row>
    <row r="1420" spans="6:6" outlineLevel="1">
      <c r="F1420"/>
    </row>
    <row r="1421" spans="6:6" outlineLevel="1">
      <c r="F1421"/>
    </row>
    <row r="1422" spans="6:6" outlineLevel="1">
      <c r="F1422"/>
    </row>
    <row r="1423" spans="6:6" outlineLevel="1">
      <c r="F1423"/>
    </row>
    <row r="1424" spans="6:6" outlineLevel="1">
      <c r="F1424"/>
    </row>
    <row r="1425" spans="6:6" outlineLevel="1">
      <c r="F1425"/>
    </row>
    <row r="1426" spans="6:6" outlineLevel="1">
      <c r="F1426"/>
    </row>
    <row r="1427" spans="6:6" outlineLevel="1">
      <c r="F1427"/>
    </row>
    <row r="1428" spans="6:6" outlineLevel="1">
      <c r="F1428"/>
    </row>
    <row r="1429" spans="6:6" outlineLevel="1">
      <c r="F1429"/>
    </row>
    <row r="1430" spans="6:6" outlineLevel="1">
      <c r="F1430"/>
    </row>
    <row r="1431" spans="6:6" outlineLevel="1">
      <c r="F1431"/>
    </row>
    <row r="1432" spans="6:6" outlineLevel="1">
      <c r="F1432"/>
    </row>
    <row r="1433" spans="6:6" outlineLevel="1">
      <c r="F1433"/>
    </row>
    <row r="1434" spans="6:6" outlineLevel="1">
      <c r="F1434"/>
    </row>
    <row r="1435" spans="6:6">
      <c r="F1435"/>
    </row>
    <row r="1436" spans="6:6" outlineLevel="1">
      <c r="F1436"/>
    </row>
    <row r="1437" spans="6:6" outlineLevel="1">
      <c r="F1437"/>
    </row>
    <row r="1438" spans="6:6" outlineLevel="1">
      <c r="F1438"/>
    </row>
    <row r="1439" spans="6:6" outlineLevel="1">
      <c r="F1439"/>
    </row>
    <row r="1440" spans="6:6" outlineLevel="1">
      <c r="F1440"/>
    </row>
    <row r="1441" spans="6:6" outlineLevel="1">
      <c r="F1441"/>
    </row>
    <row r="1442" spans="6:6" outlineLevel="1">
      <c r="F1442"/>
    </row>
    <row r="1443" spans="6:6" outlineLevel="1">
      <c r="F1443"/>
    </row>
    <row r="1444" spans="6:6" outlineLevel="1">
      <c r="F1444"/>
    </row>
    <row r="1445" spans="6:6" outlineLevel="1">
      <c r="F1445"/>
    </row>
    <row r="1446" spans="6:6" outlineLevel="1">
      <c r="F1446"/>
    </row>
    <row r="1447" spans="6:6" outlineLevel="1">
      <c r="F1447"/>
    </row>
    <row r="1448" spans="6:6" outlineLevel="1">
      <c r="F1448"/>
    </row>
    <row r="1449" spans="6:6" outlineLevel="1">
      <c r="F1449"/>
    </row>
    <row r="1450" spans="6:6" outlineLevel="1">
      <c r="F1450"/>
    </row>
    <row r="1451" spans="6:6" outlineLevel="1">
      <c r="F1451"/>
    </row>
    <row r="1452" spans="6:6" outlineLevel="1">
      <c r="F1452"/>
    </row>
    <row r="1453" spans="6:6" outlineLevel="1">
      <c r="F1453"/>
    </row>
    <row r="1454" spans="6:6" outlineLevel="1">
      <c r="F1454"/>
    </row>
    <row r="1455" spans="6:6" outlineLevel="1">
      <c r="F1455"/>
    </row>
    <row r="1456" spans="6:6" outlineLevel="1">
      <c r="F1456"/>
    </row>
    <row r="1457" spans="6:6" outlineLevel="1">
      <c r="F1457"/>
    </row>
    <row r="1458" spans="6:6" outlineLevel="1">
      <c r="F1458"/>
    </row>
    <row r="1459" spans="6:6" outlineLevel="1">
      <c r="F1459"/>
    </row>
    <row r="1460" spans="6:6" outlineLevel="1">
      <c r="F1460"/>
    </row>
    <row r="1461" spans="6:6" outlineLevel="1">
      <c r="F1461"/>
    </row>
    <row r="1462" spans="6:6" outlineLevel="1">
      <c r="F1462"/>
    </row>
    <row r="1463" spans="6:6" outlineLevel="1">
      <c r="F1463"/>
    </row>
    <row r="1464" spans="6:6" outlineLevel="1">
      <c r="F1464"/>
    </row>
    <row r="1465" spans="6:6" outlineLevel="1">
      <c r="F1465"/>
    </row>
    <row r="1466" spans="6:6" outlineLevel="1">
      <c r="F1466"/>
    </row>
    <row r="1467" spans="6:6" outlineLevel="1">
      <c r="F1467"/>
    </row>
    <row r="1468" spans="6:6" outlineLevel="1">
      <c r="F1468"/>
    </row>
    <row r="1469" spans="6:6" outlineLevel="1">
      <c r="F1469"/>
    </row>
    <row r="1470" spans="6:6" outlineLevel="1">
      <c r="F1470"/>
    </row>
    <row r="1471" spans="6:6" outlineLevel="1">
      <c r="F1471"/>
    </row>
    <row r="1472" spans="6:6" outlineLevel="1">
      <c r="F1472"/>
    </row>
    <row r="1473" spans="6:6" outlineLevel="1">
      <c r="F1473"/>
    </row>
    <row r="1474" spans="6:6" outlineLevel="1">
      <c r="F1474"/>
    </row>
    <row r="1475" spans="6:6" outlineLevel="1">
      <c r="F1475"/>
    </row>
    <row r="1476" spans="6:6" outlineLevel="1">
      <c r="F1476"/>
    </row>
    <row r="1477" spans="6:6" outlineLevel="1">
      <c r="F1477"/>
    </row>
    <row r="1478" spans="6:6" outlineLevel="1">
      <c r="F1478"/>
    </row>
    <row r="1479" spans="6:6" outlineLevel="1">
      <c r="F1479"/>
    </row>
    <row r="1480" spans="6:6" outlineLevel="1">
      <c r="F1480"/>
    </row>
    <row r="1481" spans="6:6" outlineLevel="1">
      <c r="F1481"/>
    </row>
    <row r="1482" spans="6:6" outlineLevel="1">
      <c r="F1482"/>
    </row>
    <row r="1483" spans="6:6" outlineLevel="1">
      <c r="F1483"/>
    </row>
    <row r="1484" spans="6:6" outlineLevel="1">
      <c r="F1484"/>
    </row>
    <row r="1485" spans="6:6" outlineLevel="1">
      <c r="F1485"/>
    </row>
    <row r="1486" spans="6:6" outlineLevel="1">
      <c r="F1486"/>
    </row>
    <row r="1487" spans="6:6" outlineLevel="1">
      <c r="F1487"/>
    </row>
    <row r="1488" spans="6:6" outlineLevel="1">
      <c r="F1488"/>
    </row>
    <row r="1489" spans="6:6" outlineLevel="1">
      <c r="F1489"/>
    </row>
    <row r="1490" spans="6:6" outlineLevel="1">
      <c r="F1490"/>
    </row>
    <row r="1491" spans="6:6" outlineLevel="1">
      <c r="F1491"/>
    </row>
    <row r="1492" spans="6:6" outlineLevel="1">
      <c r="F1492"/>
    </row>
    <row r="1493" spans="6:6" outlineLevel="1">
      <c r="F1493"/>
    </row>
    <row r="1494" spans="6:6" outlineLevel="1">
      <c r="F1494"/>
    </row>
    <row r="1495" spans="6:6" outlineLevel="1">
      <c r="F1495"/>
    </row>
    <row r="1496" spans="6:6" outlineLevel="1">
      <c r="F1496"/>
    </row>
    <row r="1497" spans="6:6" outlineLevel="1">
      <c r="F1497"/>
    </row>
    <row r="1498" spans="6:6" outlineLevel="1">
      <c r="F1498"/>
    </row>
    <row r="1499" spans="6:6" outlineLevel="1">
      <c r="F1499"/>
    </row>
    <row r="1500" spans="6:6" outlineLevel="1">
      <c r="F1500"/>
    </row>
    <row r="1501" spans="6:6" outlineLevel="1">
      <c r="F1501"/>
    </row>
    <row r="1502" spans="6:6" outlineLevel="1">
      <c r="F1502"/>
    </row>
    <row r="1503" spans="6:6" outlineLevel="1">
      <c r="F1503"/>
    </row>
    <row r="1504" spans="6:6" outlineLevel="1">
      <c r="F1504"/>
    </row>
    <row r="1505" spans="6:6" outlineLevel="1">
      <c r="F1505"/>
    </row>
    <row r="1506" spans="6:6" outlineLevel="1">
      <c r="F1506"/>
    </row>
    <row r="1507" spans="6:6" outlineLevel="1">
      <c r="F1507"/>
    </row>
    <row r="1508" spans="6:6" outlineLevel="1">
      <c r="F1508"/>
    </row>
    <row r="1509" spans="6:6" outlineLevel="1">
      <c r="F1509"/>
    </row>
    <row r="1510" spans="6:6" outlineLevel="1">
      <c r="F1510"/>
    </row>
    <row r="1511" spans="6:6" outlineLevel="1">
      <c r="F1511"/>
    </row>
    <row r="1512" spans="6:6" outlineLevel="1">
      <c r="F1512"/>
    </row>
    <row r="1513" spans="6:6" outlineLevel="1">
      <c r="F1513"/>
    </row>
    <row r="1514" spans="6:6" outlineLevel="1">
      <c r="F1514"/>
    </row>
    <row r="1515" spans="6:6" outlineLevel="1">
      <c r="F1515"/>
    </row>
    <row r="1516" spans="6:6" outlineLevel="1">
      <c r="F1516"/>
    </row>
    <row r="1517" spans="6:6" outlineLevel="1">
      <c r="F1517"/>
    </row>
    <row r="1518" spans="6:6" outlineLevel="1">
      <c r="F1518"/>
    </row>
    <row r="1519" spans="6:6" outlineLevel="1">
      <c r="F1519"/>
    </row>
    <row r="1520" spans="6:6" outlineLevel="1">
      <c r="F1520"/>
    </row>
    <row r="1521" spans="6:6" outlineLevel="1">
      <c r="F1521"/>
    </row>
    <row r="1522" spans="6:6">
      <c r="F1522"/>
    </row>
    <row r="1523" spans="6:6" outlineLevel="1">
      <c r="F1523"/>
    </row>
    <row r="1524" spans="6:6" outlineLevel="1">
      <c r="F1524"/>
    </row>
    <row r="1525" spans="6:6" outlineLevel="1">
      <c r="F1525"/>
    </row>
    <row r="1526" spans="6:6" outlineLevel="1">
      <c r="F1526"/>
    </row>
    <row r="1527" spans="6:6" outlineLevel="1">
      <c r="F1527"/>
    </row>
    <row r="1528" spans="6:6" outlineLevel="1">
      <c r="F1528"/>
    </row>
    <row r="1529" spans="6:6" outlineLevel="1">
      <c r="F1529"/>
    </row>
    <row r="1530" spans="6:6" outlineLevel="1">
      <c r="F1530"/>
    </row>
    <row r="1531" spans="6:6" outlineLevel="1">
      <c r="F1531"/>
    </row>
    <row r="1532" spans="6:6" outlineLevel="1">
      <c r="F1532"/>
    </row>
    <row r="1533" spans="6:6" outlineLevel="1">
      <c r="F1533"/>
    </row>
    <row r="1534" spans="6:6" outlineLevel="1">
      <c r="F1534"/>
    </row>
    <row r="1535" spans="6:6" outlineLevel="1">
      <c r="F1535"/>
    </row>
    <row r="1536" spans="6:6" outlineLevel="1">
      <c r="F1536"/>
    </row>
    <row r="1537" spans="6:6" outlineLevel="1">
      <c r="F1537"/>
    </row>
    <row r="1538" spans="6:6" outlineLevel="1">
      <c r="F1538"/>
    </row>
    <row r="1539" spans="6:6" outlineLevel="1">
      <c r="F1539"/>
    </row>
    <row r="1540" spans="6:6" outlineLevel="1">
      <c r="F1540"/>
    </row>
    <row r="1541" spans="6:6" outlineLevel="1">
      <c r="F1541"/>
    </row>
    <row r="1542" spans="6:6" outlineLevel="1">
      <c r="F1542"/>
    </row>
    <row r="1543" spans="6:6" outlineLevel="1">
      <c r="F1543"/>
    </row>
    <row r="1544" spans="6:6" outlineLevel="1">
      <c r="F1544"/>
    </row>
    <row r="1545" spans="6:6" outlineLevel="1">
      <c r="F1545"/>
    </row>
    <row r="1546" spans="6:6" outlineLevel="1">
      <c r="F1546"/>
    </row>
    <row r="1547" spans="6:6" outlineLevel="1">
      <c r="F1547"/>
    </row>
    <row r="1548" spans="6:6" outlineLevel="1">
      <c r="F1548"/>
    </row>
    <row r="1549" spans="6:6" outlineLevel="1">
      <c r="F1549"/>
    </row>
    <row r="1550" spans="6:6" outlineLevel="1">
      <c r="F1550"/>
    </row>
    <row r="1551" spans="6:6" outlineLevel="1">
      <c r="F1551"/>
    </row>
    <row r="1552" spans="6:6" outlineLevel="1">
      <c r="F1552"/>
    </row>
    <row r="1553" spans="6:6" outlineLevel="1">
      <c r="F1553"/>
    </row>
    <row r="1554" spans="6:6" outlineLevel="1">
      <c r="F1554"/>
    </row>
    <row r="1555" spans="6:6" outlineLevel="1">
      <c r="F1555"/>
    </row>
    <row r="1556" spans="6:6" outlineLevel="1">
      <c r="F1556"/>
    </row>
    <row r="1557" spans="6:6" outlineLevel="1">
      <c r="F1557"/>
    </row>
    <row r="1558" spans="6:6" outlineLevel="1">
      <c r="F1558"/>
    </row>
    <row r="1559" spans="6:6" outlineLevel="1">
      <c r="F1559"/>
    </row>
    <row r="1560" spans="6:6" outlineLevel="1">
      <c r="F1560"/>
    </row>
    <row r="1561" spans="6:6" outlineLevel="1">
      <c r="F1561"/>
    </row>
    <row r="1562" spans="6:6" outlineLevel="1">
      <c r="F1562"/>
    </row>
    <row r="1563" spans="6:6" outlineLevel="1">
      <c r="F1563"/>
    </row>
    <row r="1564" spans="6:6" outlineLevel="1">
      <c r="F1564"/>
    </row>
    <row r="1565" spans="6:6" outlineLevel="1">
      <c r="F1565"/>
    </row>
    <row r="1566" spans="6:6" outlineLevel="1">
      <c r="F1566"/>
    </row>
    <row r="1567" spans="6:6" outlineLevel="1">
      <c r="F1567"/>
    </row>
    <row r="1568" spans="6:6" outlineLevel="1">
      <c r="F1568"/>
    </row>
    <row r="1569" spans="6:6" outlineLevel="1">
      <c r="F1569"/>
    </row>
    <row r="1570" spans="6:6" outlineLevel="1">
      <c r="F1570"/>
    </row>
    <row r="1571" spans="6:6" outlineLevel="1">
      <c r="F1571"/>
    </row>
    <row r="1572" spans="6:6" outlineLevel="1">
      <c r="F1572"/>
    </row>
    <row r="1573" spans="6:6" outlineLevel="1">
      <c r="F1573"/>
    </row>
    <row r="1574" spans="6:6" outlineLevel="1">
      <c r="F1574"/>
    </row>
    <row r="1575" spans="6:6" outlineLevel="1">
      <c r="F1575"/>
    </row>
    <row r="1576" spans="6:6" outlineLevel="1">
      <c r="F1576"/>
    </row>
    <row r="1577" spans="6:6" outlineLevel="1">
      <c r="F1577"/>
    </row>
    <row r="1578" spans="6:6" outlineLevel="1">
      <c r="F1578"/>
    </row>
    <row r="1579" spans="6:6" outlineLevel="1">
      <c r="F1579"/>
    </row>
    <row r="1580" spans="6:6" outlineLevel="1">
      <c r="F1580"/>
    </row>
    <row r="1581" spans="6:6" outlineLevel="1">
      <c r="F1581"/>
    </row>
    <row r="1582" spans="6:6" outlineLevel="1">
      <c r="F1582"/>
    </row>
    <row r="1583" spans="6:6" outlineLevel="1">
      <c r="F1583"/>
    </row>
    <row r="1584" spans="6:6" outlineLevel="1">
      <c r="F1584"/>
    </row>
    <row r="1585" spans="6:6" outlineLevel="1">
      <c r="F1585"/>
    </row>
    <row r="1586" spans="6:6" outlineLevel="1">
      <c r="F1586"/>
    </row>
    <row r="1587" spans="6:6" outlineLevel="1">
      <c r="F1587"/>
    </row>
    <row r="1588" spans="6:6" outlineLevel="1">
      <c r="F1588"/>
    </row>
    <row r="1589" spans="6:6" outlineLevel="1">
      <c r="F1589"/>
    </row>
    <row r="1590" spans="6:6" outlineLevel="1">
      <c r="F1590"/>
    </row>
    <row r="1591" spans="6:6" outlineLevel="1">
      <c r="F1591"/>
    </row>
    <row r="1592" spans="6:6" outlineLevel="1">
      <c r="F1592"/>
    </row>
    <row r="1593" spans="6:6" outlineLevel="1">
      <c r="F1593"/>
    </row>
    <row r="1594" spans="6:6" outlineLevel="1">
      <c r="F1594"/>
    </row>
    <row r="1595" spans="6:6" outlineLevel="1">
      <c r="F1595"/>
    </row>
    <row r="1596" spans="6:6" outlineLevel="1">
      <c r="F1596"/>
    </row>
    <row r="1597" spans="6:6" outlineLevel="1">
      <c r="F1597"/>
    </row>
    <row r="1598" spans="6:6" outlineLevel="1">
      <c r="F1598"/>
    </row>
    <row r="1599" spans="6:6" outlineLevel="1">
      <c r="F1599"/>
    </row>
    <row r="1600" spans="6:6" outlineLevel="1">
      <c r="F1600"/>
    </row>
    <row r="1601" spans="6:6" outlineLevel="1">
      <c r="F1601"/>
    </row>
    <row r="1602" spans="6:6" outlineLevel="1">
      <c r="F1602"/>
    </row>
    <row r="1603" spans="6:6" outlineLevel="1">
      <c r="F1603"/>
    </row>
    <row r="1604" spans="6:6" outlineLevel="1">
      <c r="F1604"/>
    </row>
    <row r="1605" spans="6:6" outlineLevel="1">
      <c r="F1605"/>
    </row>
    <row r="1606" spans="6:6" outlineLevel="1">
      <c r="F1606"/>
    </row>
    <row r="1607" spans="6:6" outlineLevel="1">
      <c r="F1607"/>
    </row>
    <row r="1608" spans="6:6" outlineLevel="1">
      <c r="F1608"/>
    </row>
    <row r="1609" spans="6:6" outlineLevel="1">
      <c r="F1609"/>
    </row>
    <row r="1610" spans="6:6" outlineLevel="1">
      <c r="F1610"/>
    </row>
    <row r="1611" spans="6:6" outlineLevel="1">
      <c r="F1611"/>
    </row>
    <row r="1612" spans="6:6" outlineLevel="1">
      <c r="F1612"/>
    </row>
    <row r="1613" spans="6:6" outlineLevel="1">
      <c r="F1613"/>
    </row>
    <row r="1614" spans="6:6" outlineLevel="1">
      <c r="F1614"/>
    </row>
    <row r="1615" spans="6:6" outlineLevel="1">
      <c r="F1615"/>
    </row>
    <row r="1616" spans="6:6" outlineLevel="1">
      <c r="F1616"/>
    </row>
    <row r="1617" spans="6:6" outlineLevel="1">
      <c r="F1617"/>
    </row>
    <row r="1618" spans="6:6" outlineLevel="1">
      <c r="F1618"/>
    </row>
    <row r="1619" spans="6:6" outlineLevel="1">
      <c r="F1619"/>
    </row>
    <row r="1620" spans="6:6" outlineLevel="1">
      <c r="F1620"/>
    </row>
    <row r="1621" spans="6:6" outlineLevel="1">
      <c r="F1621"/>
    </row>
    <row r="1622" spans="6:6" outlineLevel="1">
      <c r="F1622"/>
    </row>
    <row r="1623" spans="6:6" outlineLevel="1">
      <c r="F1623"/>
    </row>
    <row r="1624" spans="6:6" outlineLevel="1">
      <c r="F1624"/>
    </row>
    <row r="1625" spans="6:6" outlineLevel="1">
      <c r="F1625"/>
    </row>
    <row r="1626" spans="6:6" outlineLevel="1">
      <c r="F1626"/>
    </row>
    <row r="1627" spans="6:6" outlineLevel="1">
      <c r="F1627"/>
    </row>
    <row r="1628" spans="6:6" outlineLevel="1">
      <c r="F1628"/>
    </row>
    <row r="1629" spans="6:6" outlineLevel="1">
      <c r="F1629"/>
    </row>
    <row r="1630" spans="6:6" outlineLevel="1">
      <c r="F1630"/>
    </row>
    <row r="1631" spans="6:6" outlineLevel="1">
      <c r="F1631"/>
    </row>
    <row r="1632" spans="6:6" outlineLevel="1">
      <c r="F1632"/>
    </row>
    <row r="1633" spans="6:6" outlineLevel="1">
      <c r="F1633"/>
    </row>
    <row r="1634" spans="6:6" outlineLevel="1">
      <c r="F1634"/>
    </row>
    <row r="1635" spans="6:6" outlineLevel="1">
      <c r="F1635"/>
    </row>
    <row r="1636" spans="6:6" outlineLevel="1">
      <c r="F1636"/>
    </row>
    <row r="1637" spans="6:6" outlineLevel="1">
      <c r="F1637"/>
    </row>
    <row r="1638" spans="6:6" outlineLevel="1">
      <c r="F1638"/>
    </row>
    <row r="1639" spans="6:6" outlineLevel="1">
      <c r="F1639"/>
    </row>
    <row r="1640" spans="6:6" outlineLevel="1">
      <c r="F1640"/>
    </row>
    <row r="1641" spans="6:6" outlineLevel="1">
      <c r="F1641"/>
    </row>
    <row r="1642" spans="6:6" outlineLevel="1">
      <c r="F1642"/>
    </row>
    <row r="1643" spans="6:6" outlineLevel="1">
      <c r="F1643"/>
    </row>
    <row r="1644" spans="6:6" outlineLevel="1">
      <c r="F1644"/>
    </row>
    <row r="1645" spans="6:6" outlineLevel="1">
      <c r="F1645"/>
    </row>
    <row r="1646" spans="6:6" outlineLevel="1">
      <c r="F1646"/>
    </row>
    <row r="1647" spans="6:6" outlineLevel="1">
      <c r="F1647"/>
    </row>
    <row r="1648" spans="6:6" outlineLevel="1">
      <c r="F1648"/>
    </row>
    <row r="1649" spans="6:6" outlineLevel="1">
      <c r="F1649"/>
    </row>
    <row r="1650" spans="6:6" outlineLevel="1">
      <c r="F1650"/>
    </row>
    <row r="1651" spans="6:6" outlineLevel="1">
      <c r="F1651"/>
    </row>
    <row r="1652" spans="6:6" outlineLevel="1">
      <c r="F1652"/>
    </row>
    <row r="1653" spans="6:6" outlineLevel="1">
      <c r="F1653"/>
    </row>
    <row r="1654" spans="6:6" outlineLevel="1">
      <c r="F1654"/>
    </row>
    <row r="1655" spans="6:6" outlineLevel="1">
      <c r="F1655"/>
    </row>
    <row r="1656" spans="6:6" outlineLevel="1">
      <c r="F1656"/>
    </row>
    <row r="1657" spans="6:6" outlineLevel="1">
      <c r="F1657"/>
    </row>
    <row r="1658" spans="6:6" outlineLevel="1">
      <c r="F1658"/>
    </row>
    <row r="1659" spans="6:6" outlineLevel="1">
      <c r="F1659"/>
    </row>
    <row r="1660" spans="6:6" outlineLevel="1">
      <c r="F1660"/>
    </row>
    <row r="1661" spans="6:6" outlineLevel="1">
      <c r="F1661"/>
    </row>
    <row r="1662" spans="6:6" outlineLevel="1">
      <c r="F1662"/>
    </row>
    <row r="1663" spans="6:6" outlineLevel="1">
      <c r="F1663"/>
    </row>
    <row r="1664" spans="6:6" outlineLevel="1">
      <c r="F1664"/>
    </row>
    <row r="1665" spans="6:6" outlineLevel="1">
      <c r="F1665"/>
    </row>
    <row r="1666" spans="6:6" outlineLevel="1">
      <c r="F1666"/>
    </row>
    <row r="1667" spans="6:6" outlineLevel="1">
      <c r="F1667"/>
    </row>
    <row r="1668" spans="6:6" outlineLevel="1">
      <c r="F1668"/>
    </row>
    <row r="1669" spans="6:6" outlineLevel="1">
      <c r="F1669"/>
    </row>
    <row r="1670" spans="6:6" outlineLevel="1">
      <c r="F1670"/>
    </row>
    <row r="1671" spans="6:6" outlineLevel="1">
      <c r="F1671"/>
    </row>
    <row r="1672" spans="6:6" outlineLevel="1">
      <c r="F1672"/>
    </row>
    <row r="1673" spans="6:6" outlineLevel="1">
      <c r="F1673"/>
    </row>
    <row r="1674" spans="6:6" outlineLevel="1">
      <c r="F1674"/>
    </row>
    <row r="1675" spans="6:6" outlineLevel="1">
      <c r="F1675"/>
    </row>
    <row r="1676" spans="6:6" outlineLevel="1">
      <c r="F1676"/>
    </row>
    <row r="1677" spans="6:6" outlineLevel="1">
      <c r="F1677"/>
    </row>
    <row r="1678" spans="6:6" outlineLevel="1">
      <c r="F1678"/>
    </row>
    <row r="1679" spans="6:6" outlineLevel="1">
      <c r="F1679"/>
    </row>
    <row r="1680" spans="6:6" outlineLevel="1">
      <c r="F1680"/>
    </row>
    <row r="1681" spans="6:6" outlineLevel="1">
      <c r="F1681"/>
    </row>
    <row r="1682" spans="6:6" outlineLevel="1">
      <c r="F1682"/>
    </row>
    <row r="1683" spans="6:6" outlineLevel="1">
      <c r="F1683"/>
    </row>
    <row r="1684" spans="6:6" outlineLevel="1">
      <c r="F1684"/>
    </row>
    <row r="1685" spans="6:6" outlineLevel="1">
      <c r="F1685"/>
    </row>
    <row r="1686" spans="6:6" outlineLevel="1">
      <c r="F1686"/>
    </row>
    <row r="1687" spans="6:6" outlineLevel="1">
      <c r="F1687"/>
    </row>
    <row r="1688" spans="6:6" outlineLevel="1">
      <c r="F1688"/>
    </row>
    <row r="1689" spans="6:6" outlineLevel="1">
      <c r="F1689"/>
    </row>
    <row r="1690" spans="6:6" outlineLevel="1">
      <c r="F1690"/>
    </row>
    <row r="1691" spans="6:6" outlineLevel="1">
      <c r="F1691"/>
    </row>
    <row r="1692" spans="6:6" outlineLevel="1">
      <c r="F1692"/>
    </row>
    <row r="1693" spans="6:6" outlineLevel="1">
      <c r="F1693"/>
    </row>
    <row r="1694" spans="6:6" outlineLevel="1">
      <c r="F1694"/>
    </row>
    <row r="1695" spans="6:6" outlineLevel="1">
      <c r="F1695"/>
    </row>
    <row r="1696" spans="6:6" outlineLevel="1">
      <c r="F1696"/>
    </row>
    <row r="1697" spans="6:6" outlineLevel="1">
      <c r="F1697"/>
    </row>
    <row r="1698" spans="6:6" outlineLevel="1">
      <c r="F1698"/>
    </row>
    <row r="1699" spans="6:6" outlineLevel="1">
      <c r="F1699"/>
    </row>
    <row r="1700" spans="6:6" outlineLevel="1">
      <c r="F1700"/>
    </row>
    <row r="1701" spans="6:6" outlineLevel="1">
      <c r="F1701"/>
    </row>
    <row r="1702" spans="6:6" outlineLevel="1">
      <c r="F1702"/>
    </row>
    <row r="1703" spans="6:6" outlineLevel="1">
      <c r="F1703"/>
    </row>
    <row r="1704" spans="6:6" outlineLevel="1">
      <c r="F1704"/>
    </row>
    <row r="1705" spans="6:6" outlineLevel="1">
      <c r="F1705"/>
    </row>
    <row r="1706" spans="6:6" outlineLevel="1">
      <c r="F1706"/>
    </row>
    <row r="1707" spans="6:6" outlineLevel="1">
      <c r="F1707"/>
    </row>
    <row r="1708" spans="6:6" outlineLevel="1">
      <c r="F1708"/>
    </row>
    <row r="1709" spans="6:6" outlineLevel="1">
      <c r="F1709"/>
    </row>
    <row r="1710" spans="6:6" outlineLevel="1">
      <c r="F1710"/>
    </row>
    <row r="1711" spans="6:6" outlineLevel="1">
      <c r="F1711"/>
    </row>
    <row r="1712" spans="6:6" outlineLevel="1">
      <c r="F1712"/>
    </row>
    <row r="1713" spans="6:6" outlineLevel="1">
      <c r="F1713"/>
    </row>
    <row r="1714" spans="6:6" outlineLevel="1">
      <c r="F1714"/>
    </row>
    <row r="1715" spans="6:6" outlineLevel="1">
      <c r="F1715"/>
    </row>
    <row r="1716" spans="6:6" outlineLevel="1">
      <c r="F1716"/>
    </row>
    <row r="1717" spans="6:6" outlineLevel="1">
      <c r="F1717"/>
    </row>
    <row r="1718" spans="6:6" outlineLevel="1">
      <c r="F1718"/>
    </row>
    <row r="1719" spans="6:6" outlineLevel="1">
      <c r="F1719"/>
    </row>
    <row r="1720" spans="6:6" outlineLevel="1">
      <c r="F1720"/>
    </row>
    <row r="1721" spans="6:6" outlineLevel="1">
      <c r="F1721"/>
    </row>
    <row r="1722" spans="6:6" outlineLevel="1">
      <c r="F1722"/>
    </row>
    <row r="1723" spans="6:6" outlineLevel="1">
      <c r="F1723"/>
    </row>
    <row r="1724" spans="6:6" outlineLevel="1">
      <c r="F1724"/>
    </row>
    <row r="1725" spans="6:6" outlineLevel="1">
      <c r="F1725"/>
    </row>
    <row r="1726" spans="6:6" outlineLevel="1">
      <c r="F1726"/>
    </row>
    <row r="1727" spans="6:6" outlineLevel="1">
      <c r="F1727"/>
    </row>
    <row r="1728" spans="6:6" outlineLevel="1">
      <c r="F1728"/>
    </row>
    <row r="1729" spans="6:6" outlineLevel="1">
      <c r="F1729"/>
    </row>
    <row r="1730" spans="6:6" outlineLevel="1">
      <c r="F1730"/>
    </row>
    <row r="1731" spans="6:6" outlineLevel="1">
      <c r="F1731"/>
    </row>
    <row r="1732" spans="6:6" outlineLevel="1">
      <c r="F1732"/>
    </row>
    <row r="1733" spans="6:6" outlineLevel="1">
      <c r="F1733"/>
    </row>
    <row r="1734" spans="6:6" outlineLevel="1">
      <c r="F1734"/>
    </row>
    <row r="1735" spans="6:6" outlineLevel="1">
      <c r="F1735"/>
    </row>
    <row r="1736" spans="6:6" outlineLevel="1">
      <c r="F1736"/>
    </row>
    <row r="1737" spans="6:6" outlineLevel="1">
      <c r="F1737"/>
    </row>
    <row r="1738" spans="6:6" outlineLevel="1">
      <c r="F1738"/>
    </row>
    <row r="1739" spans="6:6" outlineLevel="1">
      <c r="F1739"/>
    </row>
    <row r="1740" spans="6:6">
      <c r="F1740"/>
    </row>
    <row r="1741" spans="6:6" outlineLevel="1">
      <c r="F1741"/>
    </row>
    <row r="1742" spans="6:6" outlineLevel="1">
      <c r="F1742"/>
    </row>
    <row r="1743" spans="6:6" outlineLevel="1">
      <c r="F1743"/>
    </row>
    <row r="1744" spans="6:6" outlineLevel="1">
      <c r="F1744"/>
    </row>
    <row r="1745" spans="6:6" outlineLevel="1">
      <c r="F1745"/>
    </row>
    <row r="1746" spans="6:6" outlineLevel="1">
      <c r="F1746"/>
    </row>
    <row r="1747" spans="6:6" outlineLevel="1">
      <c r="F1747"/>
    </row>
    <row r="1748" spans="6:6" outlineLevel="1">
      <c r="F1748"/>
    </row>
    <row r="1749" spans="6:6" outlineLevel="1">
      <c r="F1749"/>
    </row>
    <row r="1750" spans="6:6" outlineLevel="1">
      <c r="F1750"/>
    </row>
    <row r="1751" spans="6:6" outlineLevel="1">
      <c r="F1751"/>
    </row>
    <row r="1752" spans="6:6" outlineLevel="1">
      <c r="F1752"/>
    </row>
    <row r="1753" spans="6:6" outlineLevel="1">
      <c r="F1753"/>
    </row>
    <row r="1754" spans="6:6" outlineLevel="1">
      <c r="F1754"/>
    </row>
    <row r="1755" spans="6:6" outlineLevel="1">
      <c r="F1755"/>
    </row>
    <row r="1756" spans="6:6" outlineLevel="1">
      <c r="F1756"/>
    </row>
    <row r="1757" spans="6:6" outlineLevel="1">
      <c r="F1757"/>
    </row>
    <row r="1758" spans="6:6" outlineLevel="1">
      <c r="F1758"/>
    </row>
    <row r="1759" spans="6:6" outlineLevel="1">
      <c r="F1759"/>
    </row>
    <row r="1760" spans="6:6" outlineLevel="1">
      <c r="F1760"/>
    </row>
    <row r="1761" spans="6:6" outlineLevel="1">
      <c r="F1761"/>
    </row>
    <row r="1762" spans="6:6" outlineLevel="1">
      <c r="F1762"/>
    </row>
    <row r="1763" spans="6:6" outlineLevel="1">
      <c r="F1763"/>
    </row>
    <row r="1764" spans="6:6" outlineLevel="1">
      <c r="F1764"/>
    </row>
    <row r="1765" spans="6:6" outlineLevel="1">
      <c r="F1765"/>
    </row>
    <row r="1766" spans="6:6" outlineLevel="1">
      <c r="F1766"/>
    </row>
    <row r="1767" spans="6:6" outlineLevel="1">
      <c r="F1767"/>
    </row>
    <row r="1768" spans="6:6" outlineLevel="1">
      <c r="F1768"/>
    </row>
    <row r="1769" spans="6:6" outlineLevel="1">
      <c r="F1769"/>
    </row>
    <row r="1770" spans="6:6" outlineLevel="1">
      <c r="F1770"/>
    </row>
    <row r="1771" spans="6:6" outlineLevel="1">
      <c r="F1771"/>
    </row>
    <row r="1772" spans="6:6" outlineLevel="1">
      <c r="F1772"/>
    </row>
    <row r="1773" spans="6:6" outlineLevel="1">
      <c r="F1773"/>
    </row>
    <row r="1774" spans="6:6" outlineLevel="1">
      <c r="F1774"/>
    </row>
    <row r="1775" spans="6:6" outlineLevel="1">
      <c r="F1775"/>
    </row>
    <row r="1776" spans="6:6" outlineLevel="1">
      <c r="F1776"/>
    </row>
    <row r="1777" spans="6:6" outlineLevel="1">
      <c r="F1777"/>
    </row>
    <row r="1778" spans="6:6" outlineLevel="1">
      <c r="F1778"/>
    </row>
    <row r="1779" spans="6:6" outlineLevel="1">
      <c r="F1779"/>
    </row>
    <row r="1780" spans="6:6" outlineLevel="1">
      <c r="F1780"/>
    </row>
    <row r="1781" spans="6:6" outlineLevel="1">
      <c r="F1781"/>
    </row>
    <row r="1782" spans="6:6" outlineLevel="1">
      <c r="F1782"/>
    </row>
    <row r="1783" spans="6:6" outlineLevel="1">
      <c r="F1783"/>
    </row>
    <row r="1784" spans="6:6" outlineLevel="1">
      <c r="F1784"/>
    </row>
    <row r="1785" spans="6:6" outlineLevel="1">
      <c r="F1785"/>
    </row>
    <row r="1786" spans="6:6" outlineLevel="1">
      <c r="F1786"/>
    </row>
    <row r="1787" spans="6:6" outlineLevel="1">
      <c r="F1787"/>
    </row>
    <row r="1788" spans="6:6" outlineLevel="1">
      <c r="F1788"/>
    </row>
    <row r="1789" spans="6:6" outlineLevel="1">
      <c r="F1789"/>
    </row>
    <row r="1790" spans="6:6" outlineLevel="1">
      <c r="F1790"/>
    </row>
    <row r="1791" spans="6:6" outlineLevel="1">
      <c r="F1791"/>
    </row>
    <row r="1792" spans="6:6" outlineLevel="1">
      <c r="F1792"/>
    </row>
    <row r="1793" spans="6:6" outlineLevel="1">
      <c r="F1793"/>
    </row>
    <row r="1794" spans="6:6" outlineLevel="1">
      <c r="F1794"/>
    </row>
    <row r="1795" spans="6:6" outlineLevel="1">
      <c r="F1795"/>
    </row>
    <row r="1796" spans="6:6" outlineLevel="1">
      <c r="F1796"/>
    </row>
    <row r="1797" spans="6:6" outlineLevel="1">
      <c r="F1797"/>
    </row>
    <row r="1798" spans="6:6" outlineLevel="1">
      <c r="F1798"/>
    </row>
    <row r="1799" spans="6:6" outlineLevel="1">
      <c r="F1799"/>
    </row>
    <row r="1800" spans="6:6" outlineLevel="1">
      <c r="F1800"/>
    </row>
    <row r="1801" spans="6:6" outlineLevel="1">
      <c r="F1801"/>
    </row>
    <row r="1802" spans="6:6" outlineLevel="1">
      <c r="F1802"/>
    </row>
    <row r="1803" spans="6:6" outlineLevel="1">
      <c r="F1803"/>
    </row>
    <row r="1804" spans="6:6" outlineLevel="1">
      <c r="F1804"/>
    </row>
    <row r="1805" spans="6:6" outlineLevel="1">
      <c r="F1805"/>
    </row>
    <row r="1806" spans="6:6" outlineLevel="1">
      <c r="F1806"/>
    </row>
    <row r="1807" spans="6:6" outlineLevel="1">
      <c r="F1807"/>
    </row>
    <row r="1808" spans="6:6" outlineLevel="1">
      <c r="F1808"/>
    </row>
    <row r="1809" spans="6:6" outlineLevel="1">
      <c r="F1809"/>
    </row>
    <row r="1810" spans="6:6" outlineLevel="1">
      <c r="F1810"/>
    </row>
    <row r="1811" spans="6:6" outlineLevel="1">
      <c r="F1811"/>
    </row>
    <row r="1812" spans="6:6" outlineLevel="1">
      <c r="F1812"/>
    </row>
    <row r="1813" spans="6:6" outlineLevel="1">
      <c r="F1813"/>
    </row>
    <row r="1814" spans="6:6" outlineLevel="1">
      <c r="F1814"/>
    </row>
    <row r="1815" spans="6:6" outlineLevel="1">
      <c r="F1815"/>
    </row>
    <row r="1816" spans="6:6" outlineLevel="1">
      <c r="F1816"/>
    </row>
    <row r="1817" spans="6:6" outlineLevel="1">
      <c r="F1817"/>
    </row>
    <row r="1818" spans="6:6" outlineLevel="1">
      <c r="F1818"/>
    </row>
    <row r="1819" spans="6:6" outlineLevel="1">
      <c r="F1819"/>
    </row>
    <row r="1820" spans="6:6" outlineLevel="1">
      <c r="F1820"/>
    </row>
    <row r="1821" spans="6:6" outlineLevel="1">
      <c r="F1821"/>
    </row>
    <row r="1822" spans="6:6" outlineLevel="1">
      <c r="F1822"/>
    </row>
    <row r="1823" spans="6:6" outlineLevel="1">
      <c r="F1823"/>
    </row>
    <row r="1824" spans="6:6" outlineLevel="1">
      <c r="F1824"/>
    </row>
    <row r="1825" spans="6:6" outlineLevel="1">
      <c r="F1825"/>
    </row>
    <row r="1826" spans="6:6" outlineLevel="1">
      <c r="F1826"/>
    </row>
    <row r="1827" spans="6:6" outlineLevel="1">
      <c r="F1827"/>
    </row>
    <row r="1828" spans="6:6" outlineLevel="1">
      <c r="F1828"/>
    </row>
    <row r="1829" spans="6:6" outlineLevel="1">
      <c r="F1829"/>
    </row>
    <row r="1830" spans="6:6" outlineLevel="1">
      <c r="F1830"/>
    </row>
    <row r="1831" spans="6:6" outlineLevel="1">
      <c r="F1831"/>
    </row>
    <row r="1832" spans="6:6" outlineLevel="1">
      <c r="F1832"/>
    </row>
    <row r="1833" spans="6:6" outlineLevel="1">
      <c r="F1833"/>
    </row>
    <row r="1834" spans="6:6" outlineLevel="1">
      <c r="F1834"/>
    </row>
    <row r="1835" spans="6:6" outlineLevel="1">
      <c r="F1835"/>
    </row>
    <row r="1836" spans="6:6" outlineLevel="1">
      <c r="F1836"/>
    </row>
    <row r="1837" spans="6:6" outlineLevel="1">
      <c r="F1837"/>
    </row>
    <row r="1838" spans="6:6" outlineLevel="1">
      <c r="F1838"/>
    </row>
    <row r="1839" spans="6:6" outlineLevel="1">
      <c r="F1839"/>
    </row>
    <row r="1840" spans="6:6" outlineLevel="1">
      <c r="F1840"/>
    </row>
    <row r="1841" spans="6:6" outlineLevel="1">
      <c r="F1841"/>
    </row>
    <row r="1842" spans="6:6">
      <c r="F1842"/>
    </row>
    <row r="1843" spans="6:6" outlineLevel="1">
      <c r="F1843"/>
    </row>
    <row r="1844" spans="6:6" outlineLevel="1">
      <c r="F1844"/>
    </row>
    <row r="1845" spans="6:6" outlineLevel="1">
      <c r="F1845"/>
    </row>
    <row r="1846" spans="6:6" outlineLevel="1">
      <c r="F1846"/>
    </row>
    <row r="1847" spans="6:6" outlineLevel="1">
      <c r="F1847"/>
    </row>
    <row r="1848" spans="6:6" outlineLevel="1">
      <c r="F1848"/>
    </row>
    <row r="1849" spans="6:6" outlineLevel="1">
      <c r="F1849"/>
    </row>
    <row r="1850" spans="6:6" outlineLevel="1">
      <c r="F1850"/>
    </row>
    <row r="1851" spans="6:6" outlineLevel="1">
      <c r="F1851"/>
    </row>
    <row r="1852" spans="6:6" outlineLevel="1">
      <c r="F1852"/>
    </row>
    <row r="1853" spans="6:6" outlineLevel="1">
      <c r="F1853"/>
    </row>
    <row r="1854" spans="6:6" outlineLevel="1">
      <c r="F1854"/>
    </row>
    <row r="1855" spans="6:6" outlineLevel="1">
      <c r="F1855"/>
    </row>
    <row r="1856" spans="6:6" outlineLevel="1">
      <c r="F1856"/>
    </row>
    <row r="1857" spans="6:6" outlineLevel="1">
      <c r="F1857"/>
    </row>
    <row r="1858" spans="6:6" outlineLevel="1">
      <c r="F1858"/>
    </row>
    <row r="1859" spans="6:6" outlineLevel="1">
      <c r="F1859"/>
    </row>
    <row r="1860" spans="6:6" outlineLevel="1">
      <c r="F1860"/>
    </row>
    <row r="1861" spans="6:6" outlineLevel="1">
      <c r="F1861"/>
    </row>
    <row r="1862" spans="6:6" outlineLevel="1">
      <c r="F1862"/>
    </row>
    <row r="1863" spans="6:6" outlineLevel="1">
      <c r="F1863"/>
    </row>
    <row r="1864" spans="6:6" outlineLevel="1">
      <c r="F1864"/>
    </row>
    <row r="1865" spans="6:6" outlineLevel="1">
      <c r="F1865"/>
    </row>
    <row r="1866" spans="6:6" outlineLevel="1">
      <c r="F1866"/>
    </row>
    <row r="1867" spans="6:6" outlineLevel="1">
      <c r="F1867"/>
    </row>
    <row r="1868" spans="6:6" outlineLevel="1">
      <c r="F1868"/>
    </row>
    <row r="1869" spans="6:6" outlineLevel="1">
      <c r="F1869"/>
    </row>
    <row r="1870" spans="6:6" outlineLevel="1">
      <c r="F1870"/>
    </row>
    <row r="1871" spans="6:6" outlineLevel="1">
      <c r="F1871"/>
    </row>
    <row r="1872" spans="6:6" outlineLevel="1">
      <c r="F1872"/>
    </row>
    <row r="1873" spans="6:6" outlineLevel="1">
      <c r="F1873"/>
    </row>
    <row r="1874" spans="6:6" outlineLevel="1">
      <c r="F1874"/>
    </row>
    <row r="1875" spans="6:6" outlineLevel="1">
      <c r="F1875"/>
    </row>
    <row r="1876" spans="6:6" outlineLevel="1">
      <c r="F1876"/>
    </row>
    <row r="1877" spans="6:6" outlineLevel="1">
      <c r="F1877"/>
    </row>
    <row r="1878" spans="6:6" outlineLevel="1">
      <c r="F1878"/>
    </row>
    <row r="1879" spans="6:6" outlineLevel="1">
      <c r="F1879"/>
    </row>
    <row r="1880" spans="6:6" outlineLevel="1">
      <c r="F1880"/>
    </row>
    <row r="1881" spans="6:6" outlineLevel="1">
      <c r="F1881"/>
    </row>
    <row r="1882" spans="6:6" outlineLevel="1">
      <c r="F1882"/>
    </row>
    <row r="1883" spans="6:6" outlineLevel="1">
      <c r="F1883"/>
    </row>
    <row r="1884" spans="6:6" outlineLevel="1">
      <c r="F1884"/>
    </row>
    <row r="1885" spans="6:6" outlineLevel="1">
      <c r="F1885"/>
    </row>
    <row r="1886" spans="6:6" outlineLevel="1">
      <c r="F1886"/>
    </row>
    <row r="1887" spans="6:6" outlineLevel="1">
      <c r="F1887"/>
    </row>
    <row r="1888" spans="6:6" outlineLevel="1">
      <c r="F1888"/>
    </row>
    <row r="1889" spans="6:6" outlineLevel="1">
      <c r="F1889"/>
    </row>
    <row r="1890" spans="6:6" outlineLevel="1">
      <c r="F1890"/>
    </row>
    <row r="1891" spans="6:6" outlineLevel="1">
      <c r="F1891"/>
    </row>
    <row r="1892" spans="6:6" outlineLevel="1">
      <c r="F1892"/>
    </row>
    <row r="1893" spans="6:6" outlineLevel="1">
      <c r="F1893"/>
    </row>
    <row r="1894" spans="6:6" outlineLevel="1">
      <c r="F1894"/>
    </row>
    <row r="1895" spans="6:6" outlineLevel="1">
      <c r="F1895"/>
    </row>
    <row r="1896" spans="6:6" outlineLevel="1">
      <c r="F1896"/>
    </row>
    <row r="1897" spans="6:6" outlineLevel="1">
      <c r="F1897"/>
    </row>
    <row r="1898" spans="6:6" outlineLevel="1">
      <c r="F1898"/>
    </row>
    <row r="1899" spans="6:6" outlineLevel="1">
      <c r="F1899"/>
    </row>
    <row r="1900" spans="6:6" outlineLevel="1">
      <c r="F1900"/>
    </row>
    <row r="1901" spans="6:6" outlineLevel="1">
      <c r="F1901"/>
    </row>
    <row r="1902" spans="6:6" outlineLevel="1">
      <c r="F1902"/>
    </row>
    <row r="1903" spans="6:6" outlineLevel="1">
      <c r="F1903"/>
    </row>
    <row r="1904" spans="6:6" outlineLevel="1">
      <c r="F1904"/>
    </row>
    <row r="1905" spans="6:6" outlineLevel="1">
      <c r="F1905"/>
    </row>
    <row r="1906" spans="6:6" outlineLevel="1">
      <c r="F1906"/>
    </row>
    <row r="1907" spans="6:6" outlineLevel="1">
      <c r="F1907"/>
    </row>
    <row r="1908" spans="6:6" outlineLevel="1">
      <c r="F1908"/>
    </row>
    <row r="1909" spans="6:6" outlineLevel="1">
      <c r="F1909"/>
    </row>
    <row r="1910" spans="6:6" outlineLevel="1">
      <c r="F1910"/>
    </row>
    <row r="1911" spans="6:6" outlineLevel="1">
      <c r="F1911"/>
    </row>
    <row r="1912" spans="6:6" outlineLevel="1">
      <c r="F1912"/>
    </row>
    <row r="1913" spans="6:6" outlineLevel="1">
      <c r="F1913"/>
    </row>
    <row r="1914" spans="6:6" outlineLevel="1">
      <c r="F1914"/>
    </row>
    <row r="1915" spans="6:6" outlineLevel="1">
      <c r="F1915"/>
    </row>
    <row r="1916" spans="6:6" outlineLevel="1">
      <c r="F1916"/>
    </row>
    <row r="1917" spans="6:6" outlineLevel="1">
      <c r="F1917"/>
    </row>
    <row r="1918" spans="6:6" outlineLevel="1">
      <c r="F1918"/>
    </row>
    <row r="1919" spans="6:6" outlineLevel="1">
      <c r="F1919"/>
    </row>
    <row r="1920" spans="6:6" outlineLevel="1">
      <c r="F1920"/>
    </row>
    <row r="1921" spans="6:6" outlineLevel="1">
      <c r="F1921"/>
    </row>
    <row r="1922" spans="6:6" outlineLevel="1">
      <c r="F1922"/>
    </row>
    <row r="1923" spans="6:6" outlineLevel="1">
      <c r="F1923"/>
    </row>
    <row r="1924" spans="6:6" outlineLevel="1">
      <c r="F1924"/>
    </row>
    <row r="1925" spans="6:6" outlineLevel="1">
      <c r="F1925"/>
    </row>
    <row r="1926" spans="6:6" outlineLevel="1">
      <c r="F1926"/>
    </row>
    <row r="1927" spans="6:6" outlineLevel="1">
      <c r="F1927"/>
    </row>
    <row r="1928" spans="6:6" outlineLevel="1">
      <c r="F1928"/>
    </row>
    <row r="1929" spans="6:6" outlineLevel="1">
      <c r="F1929"/>
    </row>
    <row r="1930" spans="6:6" outlineLevel="1">
      <c r="F1930"/>
    </row>
    <row r="1931" spans="6:6">
      <c r="F1931"/>
    </row>
    <row r="1932" spans="6:6" outlineLevel="1">
      <c r="F1932"/>
    </row>
    <row r="1933" spans="6:6" outlineLevel="1">
      <c r="F1933"/>
    </row>
    <row r="1934" spans="6:6" outlineLevel="1">
      <c r="F1934"/>
    </row>
    <row r="1935" spans="6:6" outlineLevel="1">
      <c r="F1935"/>
    </row>
    <row r="1936" spans="6:6" outlineLevel="1">
      <c r="F1936"/>
    </row>
    <row r="1937" spans="6:6" outlineLevel="1">
      <c r="F1937"/>
    </row>
    <row r="1938" spans="6:6" outlineLevel="1">
      <c r="F1938"/>
    </row>
    <row r="1939" spans="6:6" outlineLevel="1">
      <c r="F1939"/>
    </row>
    <row r="1940" spans="6:6" outlineLevel="1">
      <c r="F1940"/>
    </row>
    <row r="1941" spans="6:6" outlineLevel="1">
      <c r="F1941"/>
    </row>
    <row r="1942" spans="6:6" outlineLevel="1">
      <c r="F1942"/>
    </row>
    <row r="1943" spans="6:6" outlineLevel="1">
      <c r="F1943"/>
    </row>
    <row r="1944" spans="6:6" outlineLevel="1">
      <c r="F1944"/>
    </row>
    <row r="1945" spans="6:6" outlineLevel="1">
      <c r="F1945"/>
    </row>
    <row r="1946" spans="6:6" outlineLevel="1">
      <c r="F1946"/>
    </row>
    <row r="1947" spans="6:6" outlineLevel="1">
      <c r="F1947"/>
    </row>
    <row r="1948" spans="6:6" outlineLevel="1">
      <c r="F1948"/>
    </row>
    <row r="1949" spans="6:6" outlineLevel="1">
      <c r="F1949"/>
    </row>
    <row r="1950" spans="6:6" outlineLevel="1">
      <c r="F1950"/>
    </row>
    <row r="1951" spans="6:6" outlineLevel="1">
      <c r="F1951"/>
    </row>
    <row r="1952" spans="6:6" outlineLevel="1">
      <c r="F1952"/>
    </row>
    <row r="1953" spans="6:6" outlineLevel="1">
      <c r="F1953"/>
    </row>
    <row r="1954" spans="6:6" outlineLevel="1">
      <c r="F1954"/>
    </row>
    <row r="1955" spans="6:6" outlineLevel="1">
      <c r="F1955"/>
    </row>
    <row r="1956" spans="6:6" outlineLevel="1">
      <c r="F1956"/>
    </row>
    <row r="1957" spans="6:6" outlineLevel="1">
      <c r="F1957"/>
    </row>
    <row r="1958" spans="6:6" outlineLevel="1">
      <c r="F1958"/>
    </row>
    <row r="1959" spans="6:6" outlineLevel="1">
      <c r="F1959"/>
    </row>
    <row r="1960" spans="6:6" outlineLevel="1">
      <c r="F1960"/>
    </row>
    <row r="1961" spans="6:6" outlineLevel="1">
      <c r="F1961"/>
    </row>
    <row r="1962" spans="6:6" outlineLevel="1">
      <c r="F1962"/>
    </row>
    <row r="1963" spans="6:6" outlineLevel="1">
      <c r="F1963"/>
    </row>
    <row r="1964" spans="6:6" outlineLevel="1">
      <c r="F1964"/>
    </row>
    <row r="1965" spans="6:6" outlineLevel="1">
      <c r="F1965"/>
    </row>
    <row r="1966" spans="6:6" outlineLevel="1">
      <c r="F1966"/>
    </row>
    <row r="1967" spans="6:6" outlineLevel="1">
      <c r="F1967"/>
    </row>
    <row r="1968" spans="6:6" outlineLevel="1">
      <c r="F1968"/>
    </row>
    <row r="1969" spans="6:6" outlineLevel="1">
      <c r="F1969"/>
    </row>
    <row r="1970" spans="6:6" outlineLevel="1">
      <c r="F1970"/>
    </row>
    <row r="1971" spans="6:6" outlineLevel="1">
      <c r="F1971"/>
    </row>
    <row r="1972" spans="6:6" outlineLevel="1">
      <c r="F1972"/>
    </row>
    <row r="1973" spans="6:6" outlineLevel="1">
      <c r="F1973"/>
    </row>
    <row r="1974" spans="6:6" outlineLevel="1">
      <c r="F1974"/>
    </row>
    <row r="1975" spans="6:6" outlineLevel="1">
      <c r="F1975"/>
    </row>
    <row r="1976" spans="6:6" outlineLevel="1">
      <c r="F1976"/>
    </row>
    <row r="1977" spans="6:6" outlineLevel="1">
      <c r="F1977"/>
    </row>
    <row r="1978" spans="6:6" outlineLevel="1">
      <c r="F1978"/>
    </row>
    <row r="1979" spans="6:6" outlineLevel="1">
      <c r="F1979"/>
    </row>
    <row r="1980" spans="6:6" outlineLevel="1">
      <c r="F1980"/>
    </row>
    <row r="1981" spans="6:6" outlineLevel="1">
      <c r="F1981"/>
    </row>
    <row r="1982" spans="6:6" outlineLevel="1">
      <c r="F1982"/>
    </row>
    <row r="1983" spans="6:6" outlineLevel="1">
      <c r="F1983"/>
    </row>
    <row r="1984" spans="6:6" outlineLevel="1">
      <c r="F1984"/>
    </row>
    <row r="1985" spans="6:6" outlineLevel="1">
      <c r="F1985"/>
    </row>
    <row r="1986" spans="6:6" outlineLevel="1">
      <c r="F1986"/>
    </row>
    <row r="1987" spans="6:6" outlineLevel="1">
      <c r="F1987"/>
    </row>
    <row r="1988" spans="6:6" outlineLevel="1">
      <c r="F1988"/>
    </row>
    <row r="1989" spans="6:6" outlineLevel="1">
      <c r="F1989"/>
    </row>
    <row r="1990" spans="6:6" outlineLevel="1">
      <c r="F1990"/>
    </row>
    <row r="1991" spans="6:6" outlineLevel="1">
      <c r="F1991"/>
    </row>
    <row r="1992" spans="6:6" outlineLevel="1">
      <c r="F1992"/>
    </row>
    <row r="1993" spans="6:6" outlineLevel="1">
      <c r="F1993"/>
    </row>
    <row r="1994" spans="6:6" outlineLevel="1">
      <c r="F1994"/>
    </row>
    <row r="1995" spans="6:6" outlineLevel="1">
      <c r="F1995"/>
    </row>
    <row r="1996" spans="6:6" outlineLevel="1">
      <c r="F1996"/>
    </row>
    <row r="1997" spans="6:6" outlineLevel="1">
      <c r="F1997"/>
    </row>
    <row r="1998" spans="6:6" outlineLevel="1">
      <c r="F1998"/>
    </row>
    <row r="1999" spans="6:6" outlineLevel="1">
      <c r="F1999"/>
    </row>
    <row r="2000" spans="6:6" outlineLevel="1">
      <c r="F2000"/>
    </row>
    <row r="2001" spans="6:6" outlineLevel="1">
      <c r="F2001"/>
    </row>
    <row r="2002" spans="6:6" outlineLevel="1">
      <c r="F2002"/>
    </row>
    <row r="2003" spans="6:6" outlineLevel="1">
      <c r="F2003"/>
    </row>
    <row r="2004" spans="6:6" outlineLevel="1">
      <c r="F2004"/>
    </row>
    <row r="2005" spans="6:6" outlineLevel="1">
      <c r="F2005"/>
    </row>
    <row r="2006" spans="6:6" outlineLevel="1">
      <c r="F2006"/>
    </row>
    <row r="2007" spans="6:6" outlineLevel="1">
      <c r="F2007"/>
    </row>
    <row r="2008" spans="6:6" outlineLevel="1">
      <c r="F2008"/>
    </row>
    <row r="2009" spans="6:6" outlineLevel="1">
      <c r="F2009"/>
    </row>
    <row r="2010" spans="6:6" outlineLevel="1">
      <c r="F2010"/>
    </row>
    <row r="2011" spans="6:6" outlineLevel="1">
      <c r="F2011"/>
    </row>
    <row r="2012" spans="6:6" outlineLevel="1">
      <c r="F2012"/>
    </row>
    <row r="2013" spans="6:6" outlineLevel="1">
      <c r="F2013"/>
    </row>
    <row r="2014" spans="6:6" outlineLevel="1">
      <c r="F2014"/>
    </row>
    <row r="2015" spans="6:6" outlineLevel="1">
      <c r="F2015"/>
    </row>
    <row r="2016" spans="6:6" outlineLevel="1">
      <c r="F2016"/>
    </row>
    <row r="2017" spans="6:6" outlineLevel="1">
      <c r="F2017"/>
    </row>
    <row r="2018" spans="6:6" outlineLevel="1">
      <c r="F2018"/>
    </row>
    <row r="2019" spans="6:6" outlineLevel="1">
      <c r="F2019"/>
    </row>
    <row r="2020" spans="6:6" outlineLevel="1">
      <c r="F2020"/>
    </row>
    <row r="2021" spans="6:6" outlineLevel="1">
      <c r="F2021"/>
    </row>
    <row r="2022" spans="6:6" outlineLevel="1">
      <c r="F2022"/>
    </row>
    <row r="2023" spans="6:6" outlineLevel="1">
      <c r="F2023"/>
    </row>
    <row r="2024" spans="6:6" outlineLevel="1">
      <c r="F2024"/>
    </row>
    <row r="2025" spans="6:6" outlineLevel="1">
      <c r="F2025"/>
    </row>
    <row r="2026" spans="6:6" outlineLevel="1">
      <c r="F2026"/>
    </row>
    <row r="2027" spans="6:6" outlineLevel="1">
      <c r="F2027"/>
    </row>
    <row r="2028" spans="6:6" outlineLevel="1">
      <c r="F2028"/>
    </row>
    <row r="2029" spans="6:6" outlineLevel="1">
      <c r="F2029"/>
    </row>
    <row r="2030" spans="6:6" outlineLevel="1">
      <c r="F2030"/>
    </row>
    <row r="2031" spans="6:6" outlineLevel="1">
      <c r="F2031"/>
    </row>
    <row r="2032" spans="6:6" outlineLevel="1">
      <c r="F2032"/>
    </row>
    <row r="2033" spans="6:6" outlineLevel="1">
      <c r="F2033"/>
    </row>
    <row r="2034" spans="6:6" outlineLevel="1">
      <c r="F2034"/>
    </row>
    <row r="2035" spans="6:6" outlineLevel="1">
      <c r="F2035"/>
    </row>
    <row r="2036" spans="6:6">
      <c r="F2036"/>
    </row>
    <row r="2037" spans="6:6" outlineLevel="1">
      <c r="F2037"/>
    </row>
    <row r="2038" spans="6:6" outlineLevel="1">
      <c r="F2038"/>
    </row>
    <row r="2039" spans="6:6" outlineLevel="1">
      <c r="F2039"/>
    </row>
    <row r="2040" spans="6:6" outlineLevel="1">
      <c r="F2040"/>
    </row>
    <row r="2041" spans="6:6" outlineLevel="1">
      <c r="F2041"/>
    </row>
    <row r="2042" spans="6:6" outlineLevel="1">
      <c r="F2042"/>
    </row>
    <row r="2043" spans="6:6" outlineLevel="1">
      <c r="F2043"/>
    </row>
    <row r="2044" spans="6:6" outlineLevel="1">
      <c r="F2044"/>
    </row>
    <row r="2045" spans="6:6" outlineLevel="1">
      <c r="F2045"/>
    </row>
    <row r="2046" spans="6:6" outlineLevel="1">
      <c r="F2046"/>
    </row>
    <row r="2047" spans="6:6" outlineLevel="1">
      <c r="F2047"/>
    </row>
    <row r="2048" spans="6:6" outlineLevel="1">
      <c r="F2048"/>
    </row>
    <row r="2049" spans="6:6" outlineLevel="1">
      <c r="F2049"/>
    </row>
    <row r="2050" spans="6:6" outlineLevel="1">
      <c r="F2050"/>
    </row>
    <row r="2051" spans="6:6" outlineLevel="1">
      <c r="F2051"/>
    </row>
    <row r="2052" spans="6:6" outlineLevel="1">
      <c r="F2052"/>
    </row>
    <row r="2053" spans="6:6" outlineLevel="1">
      <c r="F2053"/>
    </row>
    <row r="2054" spans="6:6" outlineLevel="1">
      <c r="F2054"/>
    </row>
    <row r="2055" spans="6:6" outlineLevel="1">
      <c r="F2055"/>
    </row>
    <row r="2056" spans="6:6" outlineLevel="1">
      <c r="F2056"/>
    </row>
    <row r="2057" spans="6:6" outlineLevel="1">
      <c r="F2057"/>
    </row>
    <row r="2058" spans="6:6" outlineLevel="1">
      <c r="F2058"/>
    </row>
    <row r="2059" spans="6:6" outlineLevel="1">
      <c r="F2059"/>
    </row>
    <row r="2060" spans="6:6" outlineLevel="1">
      <c r="F2060"/>
    </row>
    <row r="2061" spans="6:6" outlineLevel="1">
      <c r="F2061"/>
    </row>
    <row r="2062" spans="6:6" outlineLevel="1">
      <c r="F2062"/>
    </row>
    <row r="2063" spans="6:6" outlineLevel="1">
      <c r="F2063"/>
    </row>
    <row r="2064" spans="6:6" outlineLevel="1">
      <c r="F2064"/>
    </row>
    <row r="2065" spans="6:6" outlineLevel="1">
      <c r="F2065"/>
    </row>
    <row r="2066" spans="6:6" outlineLevel="1">
      <c r="F2066"/>
    </row>
    <row r="2067" spans="6:6" outlineLevel="1">
      <c r="F2067"/>
    </row>
    <row r="2068" spans="6:6" outlineLevel="1">
      <c r="F2068"/>
    </row>
    <row r="2069" spans="6:6" outlineLevel="1">
      <c r="F2069"/>
    </row>
    <row r="2070" spans="6:6" outlineLevel="1">
      <c r="F2070"/>
    </row>
    <row r="2071" spans="6:6" outlineLevel="1">
      <c r="F2071"/>
    </row>
    <row r="2072" spans="6:6" outlineLevel="1">
      <c r="F2072"/>
    </row>
    <row r="2073" spans="6:6" outlineLevel="1">
      <c r="F2073"/>
    </row>
    <row r="2074" spans="6:6" outlineLevel="1">
      <c r="F2074"/>
    </row>
    <row r="2075" spans="6:6" outlineLevel="1">
      <c r="F2075"/>
    </row>
    <row r="2076" spans="6:6" outlineLevel="1">
      <c r="F2076"/>
    </row>
    <row r="2077" spans="6:6" outlineLevel="1">
      <c r="F2077"/>
    </row>
    <row r="2078" spans="6:6" outlineLevel="1">
      <c r="F2078"/>
    </row>
    <row r="2079" spans="6:6" outlineLevel="1">
      <c r="F2079"/>
    </row>
    <row r="2080" spans="6:6" outlineLevel="1">
      <c r="F2080"/>
    </row>
    <row r="2081" spans="6:6" outlineLevel="1">
      <c r="F2081"/>
    </row>
    <row r="2082" spans="6:6" outlineLevel="1">
      <c r="F2082"/>
    </row>
    <row r="2083" spans="6:6" outlineLevel="1">
      <c r="F2083"/>
    </row>
    <row r="2084" spans="6:6" outlineLevel="1">
      <c r="F2084"/>
    </row>
    <row r="2085" spans="6:6" outlineLevel="1">
      <c r="F2085"/>
    </row>
    <row r="2086" spans="6:6" outlineLevel="1">
      <c r="F2086"/>
    </row>
    <row r="2087" spans="6:6" outlineLevel="1">
      <c r="F2087"/>
    </row>
    <row r="2088" spans="6:6" outlineLevel="1">
      <c r="F2088"/>
    </row>
    <row r="2089" spans="6:6" outlineLevel="1">
      <c r="F2089"/>
    </row>
    <row r="2090" spans="6:6" outlineLevel="1">
      <c r="F2090"/>
    </row>
    <row r="2091" spans="6:6" outlineLevel="1">
      <c r="F2091"/>
    </row>
    <row r="2092" spans="6:6" outlineLevel="1">
      <c r="F2092"/>
    </row>
    <row r="2093" spans="6:6" outlineLevel="1">
      <c r="F2093"/>
    </row>
    <row r="2094" spans="6:6" outlineLevel="1">
      <c r="F2094"/>
    </row>
    <row r="2095" spans="6:6" outlineLevel="1">
      <c r="F2095"/>
    </row>
    <row r="2096" spans="6:6" outlineLevel="1">
      <c r="F2096"/>
    </row>
    <row r="2097" spans="6:6" outlineLevel="1">
      <c r="F2097"/>
    </row>
    <row r="2098" spans="6:6" outlineLevel="1">
      <c r="F2098"/>
    </row>
    <row r="2099" spans="6:6" outlineLevel="1">
      <c r="F2099"/>
    </row>
    <row r="2100" spans="6:6" outlineLevel="1">
      <c r="F2100"/>
    </row>
    <row r="2101" spans="6:6" outlineLevel="1">
      <c r="F2101"/>
    </row>
    <row r="2102" spans="6:6" outlineLevel="1">
      <c r="F2102"/>
    </row>
    <row r="2103" spans="6:6" outlineLevel="1">
      <c r="F2103"/>
    </row>
    <row r="2104" spans="6:6" outlineLevel="1">
      <c r="F2104"/>
    </row>
    <row r="2105" spans="6:6" outlineLevel="1">
      <c r="F2105"/>
    </row>
    <row r="2106" spans="6:6" outlineLevel="1">
      <c r="F2106"/>
    </row>
    <row r="2107" spans="6:6" outlineLevel="1">
      <c r="F2107"/>
    </row>
    <row r="2108" spans="6:6" outlineLevel="1">
      <c r="F2108"/>
    </row>
    <row r="2109" spans="6:6" outlineLevel="1">
      <c r="F2109"/>
    </row>
    <row r="2110" spans="6:6" outlineLevel="1">
      <c r="F2110"/>
    </row>
    <row r="2111" spans="6:6" outlineLevel="1">
      <c r="F2111"/>
    </row>
    <row r="2112" spans="6:6" outlineLevel="1">
      <c r="F2112"/>
    </row>
    <row r="2113" spans="6:6" outlineLevel="1">
      <c r="F2113"/>
    </row>
    <row r="2114" spans="6:6" outlineLevel="1">
      <c r="F2114"/>
    </row>
    <row r="2115" spans="6:6" outlineLevel="1">
      <c r="F2115"/>
    </row>
    <row r="2116" spans="6:6" outlineLevel="1">
      <c r="F2116"/>
    </row>
    <row r="2117" spans="6:6" outlineLevel="1">
      <c r="F2117"/>
    </row>
    <row r="2118" spans="6:6" outlineLevel="1">
      <c r="F2118"/>
    </row>
    <row r="2119" spans="6:6" outlineLevel="1">
      <c r="F2119"/>
    </row>
    <row r="2120" spans="6:6" outlineLevel="1">
      <c r="F2120"/>
    </row>
    <row r="2121" spans="6:6" outlineLevel="1">
      <c r="F2121"/>
    </row>
    <row r="2122" spans="6:6" outlineLevel="1">
      <c r="F2122"/>
    </row>
    <row r="2123" spans="6:6" outlineLevel="1">
      <c r="F2123"/>
    </row>
    <row r="2124" spans="6:6" outlineLevel="1">
      <c r="F2124"/>
    </row>
    <row r="2125" spans="6:6" outlineLevel="1">
      <c r="F2125"/>
    </row>
    <row r="2126" spans="6:6" outlineLevel="1">
      <c r="F2126"/>
    </row>
    <row r="2127" spans="6:6" outlineLevel="1">
      <c r="F2127"/>
    </row>
    <row r="2128" spans="6:6" outlineLevel="1">
      <c r="F2128"/>
    </row>
    <row r="2129" spans="6:6" outlineLevel="1">
      <c r="F2129"/>
    </row>
    <row r="2130" spans="6:6" outlineLevel="1">
      <c r="F2130"/>
    </row>
    <row r="2131" spans="6:6" outlineLevel="1">
      <c r="F2131"/>
    </row>
    <row r="2132" spans="6:6" outlineLevel="1">
      <c r="F2132"/>
    </row>
    <row r="2133" spans="6:6" outlineLevel="1">
      <c r="F2133"/>
    </row>
    <row r="2134" spans="6:6" outlineLevel="1">
      <c r="F2134"/>
    </row>
    <row r="2135" spans="6:6" outlineLevel="1">
      <c r="F2135"/>
    </row>
    <row r="2136" spans="6:6" outlineLevel="1">
      <c r="F2136"/>
    </row>
    <row r="2137" spans="6:6" outlineLevel="1">
      <c r="F2137"/>
    </row>
    <row r="2138" spans="6:6" outlineLevel="1">
      <c r="F2138"/>
    </row>
    <row r="2139" spans="6:6" outlineLevel="1">
      <c r="F2139"/>
    </row>
    <row r="2140" spans="6:6" outlineLevel="1">
      <c r="F2140"/>
    </row>
    <row r="2141" spans="6:6" outlineLevel="1">
      <c r="F2141"/>
    </row>
    <row r="2142" spans="6:6" outlineLevel="1">
      <c r="F2142"/>
    </row>
    <row r="2143" spans="6:6" outlineLevel="1">
      <c r="F2143"/>
    </row>
    <row r="2144" spans="6:6" outlineLevel="1">
      <c r="F2144"/>
    </row>
    <row r="2145" spans="6:6" outlineLevel="1">
      <c r="F2145"/>
    </row>
    <row r="2146" spans="6:6" outlineLevel="1">
      <c r="F2146"/>
    </row>
    <row r="2147" spans="6:6" outlineLevel="1">
      <c r="F2147"/>
    </row>
    <row r="2148" spans="6:6" outlineLevel="1">
      <c r="F2148"/>
    </row>
    <row r="2149" spans="6:6" outlineLevel="1">
      <c r="F2149"/>
    </row>
    <row r="2150" spans="6:6" outlineLevel="1">
      <c r="F2150"/>
    </row>
    <row r="2151" spans="6:6" outlineLevel="1">
      <c r="F2151"/>
    </row>
    <row r="2152" spans="6:6" outlineLevel="1">
      <c r="F2152"/>
    </row>
    <row r="2153" spans="6:6" outlineLevel="1">
      <c r="F2153"/>
    </row>
    <row r="2154" spans="6:6" outlineLevel="1">
      <c r="F2154"/>
    </row>
    <row r="2155" spans="6:6">
      <c r="F2155"/>
    </row>
    <row r="2156" spans="6:6" outlineLevel="1">
      <c r="F2156"/>
    </row>
    <row r="2157" spans="6:6" outlineLevel="1">
      <c r="F2157"/>
    </row>
    <row r="2158" spans="6:6" outlineLevel="1">
      <c r="F2158"/>
    </row>
    <row r="2159" spans="6:6" outlineLevel="1">
      <c r="F2159"/>
    </row>
    <row r="2160" spans="6:6" outlineLevel="1">
      <c r="F2160"/>
    </row>
    <row r="2161" spans="6:6" outlineLevel="1">
      <c r="F2161"/>
    </row>
    <row r="2162" spans="6:6" outlineLevel="1">
      <c r="F2162"/>
    </row>
    <row r="2163" spans="6:6" outlineLevel="1">
      <c r="F2163"/>
    </row>
    <row r="2164" spans="6:6" outlineLevel="1">
      <c r="F2164"/>
    </row>
    <row r="2165" spans="6:6" outlineLevel="1">
      <c r="F2165"/>
    </row>
    <row r="2166" spans="6:6" outlineLevel="1">
      <c r="F2166"/>
    </row>
    <row r="2167" spans="6:6" outlineLevel="1">
      <c r="F2167"/>
    </row>
    <row r="2168" spans="6:6" outlineLevel="1">
      <c r="F2168"/>
    </row>
    <row r="2169" spans="6:6" outlineLevel="1">
      <c r="F2169"/>
    </row>
    <row r="2170" spans="6:6" outlineLevel="1">
      <c r="F2170"/>
    </row>
    <row r="2171" spans="6:6" outlineLevel="1">
      <c r="F2171"/>
    </row>
    <row r="2172" spans="6:6" outlineLevel="1">
      <c r="F2172"/>
    </row>
    <row r="2173" spans="6:6" outlineLevel="1">
      <c r="F2173"/>
    </row>
    <row r="2174" spans="6:6" outlineLevel="1">
      <c r="F2174"/>
    </row>
    <row r="2175" spans="6:6" outlineLevel="1">
      <c r="F2175"/>
    </row>
    <row r="2176" spans="6:6" outlineLevel="1">
      <c r="F2176"/>
    </row>
    <row r="2177" spans="6:6" outlineLevel="1">
      <c r="F2177"/>
    </row>
    <row r="2178" spans="6:6" outlineLevel="1">
      <c r="F2178"/>
    </row>
    <row r="2179" spans="6:6" outlineLevel="1">
      <c r="F2179"/>
    </row>
    <row r="2180" spans="6:6" outlineLevel="1">
      <c r="F2180"/>
    </row>
    <row r="2181" spans="6:6" outlineLevel="1">
      <c r="F2181"/>
    </row>
    <row r="2182" spans="6:6" outlineLevel="1">
      <c r="F2182"/>
    </row>
    <row r="2183" spans="6:6" outlineLevel="1">
      <c r="F2183"/>
    </row>
    <row r="2184" spans="6:6" outlineLevel="1">
      <c r="F2184"/>
    </row>
    <row r="2185" spans="6:6" outlineLevel="1">
      <c r="F2185"/>
    </row>
    <row r="2186" spans="6:6" outlineLevel="1">
      <c r="F2186"/>
    </row>
    <row r="2187" spans="6:6" outlineLevel="1">
      <c r="F2187"/>
    </row>
    <row r="2188" spans="6:6" outlineLevel="1">
      <c r="F2188"/>
    </row>
    <row r="2189" spans="6:6" outlineLevel="1">
      <c r="F2189"/>
    </row>
    <row r="2190" spans="6:6" outlineLevel="1">
      <c r="F2190"/>
    </row>
    <row r="2191" spans="6:6" outlineLevel="1">
      <c r="F2191"/>
    </row>
    <row r="2192" spans="6:6" outlineLevel="1">
      <c r="F2192"/>
    </row>
    <row r="2193" spans="6:6" outlineLevel="1">
      <c r="F2193"/>
    </row>
    <row r="2194" spans="6:6" outlineLevel="1">
      <c r="F2194"/>
    </row>
    <row r="2195" spans="6:6" outlineLevel="1">
      <c r="F2195"/>
    </row>
    <row r="2196" spans="6:6" outlineLevel="1">
      <c r="F2196"/>
    </row>
    <row r="2197" spans="6:6" outlineLevel="1">
      <c r="F2197"/>
    </row>
    <row r="2198" spans="6:6" outlineLevel="1">
      <c r="F2198"/>
    </row>
    <row r="2199" spans="6:6" outlineLevel="1">
      <c r="F2199"/>
    </row>
    <row r="2200" spans="6:6" outlineLevel="1">
      <c r="F2200"/>
    </row>
    <row r="2201" spans="6:6" outlineLevel="1">
      <c r="F2201"/>
    </row>
    <row r="2202" spans="6:6" outlineLevel="1">
      <c r="F2202"/>
    </row>
    <row r="2203" spans="6:6" outlineLevel="1">
      <c r="F2203"/>
    </row>
    <row r="2204" spans="6:6" outlineLevel="1">
      <c r="F2204"/>
    </row>
    <row r="2205" spans="6:6" outlineLevel="1">
      <c r="F2205"/>
    </row>
    <row r="2206" spans="6:6" outlineLevel="1">
      <c r="F2206"/>
    </row>
    <row r="2207" spans="6:6" outlineLevel="1">
      <c r="F2207"/>
    </row>
    <row r="2208" spans="6:6" outlineLevel="1">
      <c r="F2208"/>
    </row>
    <row r="2209" spans="6:6" outlineLevel="1">
      <c r="F2209"/>
    </row>
    <row r="2210" spans="6:6" outlineLevel="1">
      <c r="F2210"/>
    </row>
    <row r="2211" spans="6:6" outlineLevel="1">
      <c r="F2211"/>
    </row>
    <row r="2212" spans="6:6" outlineLevel="1">
      <c r="F2212"/>
    </row>
    <row r="2213" spans="6:6" outlineLevel="1">
      <c r="F2213"/>
    </row>
    <row r="2214" spans="6:6" outlineLevel="1">
      <c r="F2214"/>
    </row>
    <row r="2215" spans="6:6" outlineLevel="1">
      <c r="F2215"/>
    </row>
    <row r="2216" spans="6:6" outlineLevel="1">
      <c r="F2216"/>
    </row>
    <row r="2217" spans="6:6" outlineLevel="1">
      <c r="F2217"/>
    </row>
    <row r="2218" spans="6:6" outlineLevel="1">
      <c r="F2218"/>
    </row>
    <row r="2219" spans="6:6" outlineLevel="1">
      <c r="F2219"/>
    </row>
    <row r="2220" spans="6:6" outlineLevel="1">
      <c r="F2220"/>
    </row>
    <row r="2221" spans="6:6" outlineLevel="1">
      <c r="F2221"/>
    </row>
    <row r="2222" spans="6:6" outlineLevel="1">
      <c r="F2222"/>
    </row>
    <row r="2223" spans="6:6" outlineLevel="1">
      <c r="F2223"/>
    </row>
    <row r="2224" spans="6:6" outlineLevel="1">
      <c r="F2224"/>
    </row>
    <row r="2225" spans="6:6" outlineLevel="1">
      <c r="F2225"/>
    </row>
    <row r="2226" spans="6:6" outlineLevel="1">
      <c r="F2226"/>
    </row>
    <row r="2227" spans="6:6" outlineLevel="1">
      <c r="F2227"/>
    </row>
    <row r="2228" spans="6:6" outlineLevel="1">
      <c r="F2228"/>
    </row>
    <row r="2229" spans="6:6" outlineLevel="1">
      <c r="F2229"/>
    </row>
    <row r="2230" spans="6:6" outlineLevel="1">
      <c r="F2230"/>
    </row>
    <row r="2231" spans="6:6" outlineLevel="1">
      <c r="F2231"/>
    </row>
    <row r="2232" spans="6:6" outlineLevel="1">
      <c r="F2232"/>
    </row>
    <row r="2233" spans="6:6" outlineLevel="1">
      <c r="F2233"/>
    </row>
    <row r="2234" spans="6:6" outlineLevel="1">
      <c r="F2234"/>
    </row>
    <row r="2235" spans="6:6" outlineLevel="1">
      <c r="F2235"/>
    </row>
    <row r="2236" spans="6:6" outlineLevel="1">
      <c r="F2236"/>
    </row>
    <row r="2237" spans="6:6" outlineLevel="1">
      <c r="F2237"/>
    </row>
    <row r="2238" spans="6:6" outlineLevel="1">
      <c r="F2238"/>
    </row>
    <row r="2239" spans="6:6" outlineLevel="1">
      <c r="F2239"/>
    </row>
    <row r="2240" spans="6:6" outlineLevel="1">
      <c r="F2240"/>
    </row>
    <row r="2241" spans="6:6" outlineLevel="1">
      <c r="F2241"/>
    </row>
    <row r="2242" spans="6:6" outlineLevel="1">
      <c r="F2242"/>
    </row>
    <row r="2243" spans="6:6" outlineLevel="1">
      <c r="F2243"/>
    </row>
    <row r="2244" spans="6:6" outlineLevel="1">
      <c r="F2244"/>
    </row>
    <row r="2245" spans="6:6" outlineLevel="1">
      <c r="F2245"/>
    </row>
    <row r="2246" spans="6:6" outlineLevel="1">
      <c r="F2246"/>
    </row>
    <row r="2247" spans="6:6" outlineLevel="1">
      <c r="F2247"/>
    </row>
    <row r="2248" spans="6:6" outlineLevel="1">
      <c r="F2248"/>
    </row>
    <row r="2249" spans="6:6" outlineLevel="1">
      <c r="F2249"/>
    </row>
    <row r="2250" spans="6:6" outlineLevel="1">
      <c r="F2250"/>
    </row>
    <row r="2251" spans="6:6" outlineLevel="1">
      <c r="F2251"/>
    </row>
    <row r="2252" spans="6:6" outlineLevel="1">
      <c r="F2252"/>
    </row>
    <row r="2253" spans="6:6" outlineLevel="1">
      <c r="F2253"/>
    </row>
    <row r="2254" spans="6:6" outlineLevel="1">
      <c r="F2254"/>
    </row>
    <row r="2255" spans="6:6" outlineLevel="1">
      <c r="F2255"/>
    </row>
    <row r="2256" spans="6:6" outlineLevel="1">
      <c r="F2256"/>
    </row>
    <row r="2257" spans="6:6" outlineLevel="1">
      <c r="F2257"/>
    </row>
    <row r="2258" spans="6:6" outlineLevel="1">
      <c r="F2258"/>
    </row>
    <row r="2259" spans="6:6" outlineLevel="1">
      <c r="F2259"/>
    </row>
    <row r="2260" spans="6:6" outlineLevel="1">
      <c r="F2260"/>
    </row>
    <row r="2261" spans="6:6" outlineLevel="1">
      <c r="F2261"/>
    </row>
    <row r="2262" spans="6:6" outlineLevel="1">
      <c r="F2262"/>
    </row>
    <row r="2263" spans="6:6" outlineLevel="1">
      <c r="F2263"/>
    </row>
    <row r="2264" spans="6:6" outlineLevel="1">
      <c r="F2264"/>
    </row>
    <row r="2265" spans="6:6" outlineLevel="1">
      <c r="F2265"/>
    </row>
    <row r="2266" spans="6:6" outlineLevel="1">
      <c r="F2266"/>
    </row>
    <row r="2267" spans="6:6" outlineLevel="1">
      <c r="F2267"/>
    </row>
    <row r="2268" spans="6:6" outlineLevel="1">
      <c r="F2268"/>
    </row>
    <row r="2269" spans="6:6" outlineLevel="1">
      <c r="F2269"/>
    </row>
    <row r="2270" spans="6:6" outlineLevel="1">
      <c r="F2270"/>
    </row>
    <row r="2271" spans="6:6" outlineLevel="1">
      <c r="F2271"/>
    </row>
    <row r="2272" spans="6:6" outlineLevel="1">
      <c r="F2272"/>
    </row>
    <row r="2273" spans="6:6" outlineLevel="1">
      <c r="F2273"/>
    </row>
    <row r="2274" spans="6:6" outlineLevel="1">
      <c r="F2274"/>
    </row>
    <row r="2275" spans="6:6" outlineLevel="1">
      <c r="F2275"/>
    </row>
    <row r="2276" spans="6:6" outlineLevel="1">
      <c r="F2276"/>
    </row>
    <row r="2277" spans="6:6" outlineLevel="1">
      <c r="F2277"/>
    </row>
    <row r="2278" spans="6:6" outlineLevel="1">
      <c r="F2278"/>
    </row>
    <row r="2279" spans="6:6">
      <c r="F2279"/>
    </row>
    <row r="2280" spans="6:6" outlineLevel="1">
      <c r="F2280"/>
    </row>
    <row r="2281" spans="6:6" outlineLevel="1">
      <c r="F2281"/>
    </row>
    <row r="2282" spans="6:6" outlineLevel="1">
      <c r="F2282"/>
    </row>
    <row r="2283" spans="6:6" outlineLevel="1">
      <c r="F2283"/>
    </row>
    <row r="2284" spans="6:6" outlineLevel="1">
      <c r="F2284"/>
    </row>
    <row r="2285" spans="6:6" outlineLevel="1">
      <c r="F2285"/>
    </row>
    <row r="2286" spans="6:6" outlineLevel="1">
      <c r="F2286"/>
    </row>
    <row r="2287" spans="6:6" outlineLevel="1">
      <c r="F2287"/>
    </row>
    <row r="2288" spans="6:6" outlineLevel="1">
      <c r="F2288"/>
    </row>
    <row r="2289" spans="6:6" outlineLevel="1">
      <c r="F2289"/>
    </row>
    <row r="2290" spans="6:6" outlineLevel="1">
      <c r="F2290"/>
    </row>
    <row r="2291" spans="6:6" outlineLevel="1">
      <c r="F2291"/>
    </row>
    <row r="2292" spans="6:6" outlineLevel="1">
      <c r="F2292"/>
    </row>
    <row r="2293" spans="6:6" outlineLevel="1">
      <c r="F2293"/>
    </row>
    <row r="2294" spans="6:6" outlineLevel="1">
      <c r="F2294"/>
    </row>
    <row r="2295" spans="6:6" outlineLevel="1">
      <c r="F2295"/>
    </row>
    <row r="2296" spans="6:6" outlineLevel="1">
      <c r="F2296"/>
    </row>
    <row r="2297" spans="6:6" outlineLevel="1">
      <c r="F2297"/>
    </row>
    <row r="2298" spans="6:6" outlineLevel="1">
      <c r="F2298"/>
    </row>
    <row r="2299" spans="6:6" outlineLevel="1">
      <c r="F2299"/>
    </row>
    <row r="2300" spans="6:6" outlineLevel="1">
      <c r="F2300"/>
    </row>
    <row r="2301" spans="6:6" outlineLevel="1">
      <c r="F2301"/>
    </row>
    <row r="2302" spans="6:6" outlineLevel="1">
      <c r="F2302"/>
    </row>
    <row r="2303" spans="6:6" outlineLevel="1">
      <c r="F2303"/>
    </row>
    <row r="2304" spans="6:6" outlineLevel="1">
      <c r="F2304"/>
    </row>
    <row r="2305" spans="6:6" outlineLevel="1">
      <c r="F2305"/>
    </row>
    <row r="2306" spans="6:6" outlineLevel="1">
      <c r="F2306"/>
    </row>
    <row r="2307" spans="6:6" outlineLevel="1">
      <c r="F2307"/>
    </row>
    <row r="2308" spans="6:6" outlineLevel="1">
      <c r="F2308"/>
    </row>
    <row r="2309" spans="6:6" outlineLevel="1">
      <c r="F2309"/>
    </row>
    <row r="2310" spans="6:6" outlineLevel="1">
      <c r="F2310"/>
    </row>
    <row r="2311" spans="6:6" outlineLevel="1">
      <c r="F2311"/>
    </row>
    <row r="2312" spans="6:6" outlineLevel="1">
      <c r="F2312"/>
    </row>
    <row r="2313" spans="6:6" outlineLevel="1">
      <c r="F2313"/>
    </row>
    <row r="2314" spans="6:6" outlineLevel="1">
      <c r="F2314"/>
    </row>
    <row r="2315" spans="6:6" outlineLevel="1">
      <c r="F2315"/>
    </row>
    <row r="2316" spans="6:6" outlineLevel="1">
      <c r="F2316"/>
    </row>
    <row r="2317" spans="6:6" outlineLevel="1">
      <c r="F2317"/>
    </row>
    <row r="2318" spans="6:6" outlineLevel="1">
      <c r="F2318"/>
    </row>
    <row r="2319" spans="6:6" outlineLevel="1">
      <c r="F2319"/>
    </row>
    <row r="2320" spans="6:6" outlineLevel="1">
      <c r="F2320"/>
    </row>
    <row r="2321" spans="6:6" outlineLevel="1">
      <c r="F2321"/>
    </row>
    <row r="2322" spans="6:6" outlineLevel="1">
      <c r="F2322"/>
    </row>
    <row r="2323" spans="6:6" outlineLevel="1">
      <c r="F2323"/>
    </row>
    <row r="2324" spans="6:6" outlineLevel="1">
      <c r="F2324"/>
    </row>
    <row r="2325" spans="6:6" outlineLevel="1">
      <c r="F2325"/>
    </row>
    <row r="2326" spans="6:6" outlineLevel="1">
      <c r="F2326"/>
    </row>
    <row r="2327" spans="6:6" outlineLevel="1">
      <c r="F2327"/>
    </row>
    <row r="2328" spans="6:6" outlineLevel="1">
      <c r="F2328"/>
    </row>
    <row r="2329" spans="6:6" outlineLevel="1">
      <c r="F2329"/>
    </row>
    <row r="2330" spans="6:6" outlineLevel="1">
      <c r="F2330"/>
    </row>
    <row r="2331" spans="6:6" outlineLevel="1">
      <c r="F2331"/>
    </row>
    <row r="2332" spans="6:6" outlineLevel="1">
      <c r="F2332"/>
    </row>
    <row r="2333" spans="6:6" outlineLevel="1">
      <c r="F2333"/>
    </row>
    <row r="2334" spans="6:6" outlineLevel="1">
      <c r="F2334"/>
    </row>
    <row r="2335" spans="6:6" outlineLevel="1">
      <c r="F2335"/>
    </row>
    <row r="2336" spans="6:6" outlineLevel="1">
      <c r="F2336"/>
    </row>
    <row r="2337" spans="6:6" outlineLevel="1">
      <c r="F2337"/>
    </row>
    <row r="2338" spans="6:6" outlineLevel="1">
      <c r="F2338"/>
    </row>
    <row r="2339" spans="6:6" outlineLevel="1">
      <c r="F2339"/>
    </row>
    <row r="2340" spans="6:6" outlineLevel="1">
      <c r="F2340"/>
    </row>
    <row r="2341" spans="6:6" outlineLevel="1">
      <c r="F2341"/>
    </row>
    <row r="2342" spans="6:6" outlineLevel="1">
      <c r="F2342"/>
    </row>
    <row r="2343" spans="6:6" outlineLevel="1">
      <c r="F2343"/>
    </row>
    <row r="2344" spans="6:6" outlineLevel="1">
      <c r="F2344"/>
    </row>
    <row r="2345" spans="6:6" outlineLevel="1">
      <c r="F2345"/>
    </row>
    <row r="2346" spans="6:6" outlineLevel="1">
      <c r="F2346"/>
    </row>
    <row r="2347" spans="6:6" outlineLevel="1">
      <c r="F2347"/>
    </row>
    <row r="2348" spans="6:6" outlineLevel="1">
      <c r="F2348"/>
    </row>
    <row r="2349" spans="6:6" outlineLevel="1">
      <c r="F2349"/>
    </row>
    <row r="2350" spans="6:6" outlineLevel="1">
      <c r="F2350"/>
    </row>
    <row r="2351" spans="6:6" outlineLevel="1">
      <c r="F2351"/>
    </row>
    <row r="2352" spans="6:6" outlineLevel="1">
      <c r="F2352"/>
    </row>
    <row r="2353" spans="6:6" outlineLevel="1">
      <c r="F2353"/>
    </row>
    <row r="2354" spans="6:6" outlineLevel="1">
      <c r="F2354"/>
    </row>
    <row r="2355" spans="6:6" outlineLevel="1">
      <c r="F2355"/>
    </row>
    <row r="2356" spans="6:6" outlineLevel="1">
      <c r="F2356"/>
    </row>
    <row r="2357" spans="6:6" outlineLevel="1">
      <c r="F2357"/>
    </row>
    <row r="2358" spans="6:6" outlineLevel="1">
      <c r="F2358"/>
    </row>
    <row r="2359" spans="6:6" outlineLevel="1">
      <c r="F2359"/>
    </row>
    <row r="2360" spans="6:6" outlineLevel="1">
      <c r="F2360"/>
    </row>
    <row r="2361" spans="6:6" outlineLevel="1">
      <c r="F2361"/>
    </row>
    <row r="2362" spans="6:6" outlineLevel="1">
      <c r="F2362"/>
    </row>
    <row r="2363" spans="6:6" outlineLevel="1">
      <c r="F2363"/>
    </row>
    <row r="2364" spans="6:6" outlineLevel="1">
      <c r="F2364"/>
    </row>
    <row r="2365" spans="6:6" outlineLevel="1">
      <c r="F2365"/>
    </row>
    <row r="2366" spans="6:6" outlineLevel="1">
      <c r="F2366"/>
    </row>
    <row r="2367" spans="6:6" outlineLevel="1">
      <c r="F2367"/>
    </row>
    <row r="2368" spans="6:6" outlineLevel="1">
      <c r="F2368"/>
    </row>
    <row r="2369" spans="6:6" outlineLevel="1">
      <c r="F2369"/>
    </row>
    <row r="2370" spans="6:6" outlineLevel="1">
      <c r="F2370"/>
    </row>
    <row r="2371" spans="6:6" outlineLevel="1">
      <c r="F2371"/>
    </row>
    <row r="2372" spans="6:6" outlineLevel="1">
      <c r="F2372"/>
    </row>
    <row r="2373" spans="6:6" outlineLevel="1">
      <c r="F2373"/>
    </row>
    <row r="2374" spans="6:6">
      <c r="F2374"/>
    </row>
    <row r="2375" spans="6:6" outlineLevel="1">
      <c r="F2375"/>
    </row>
    <row r="2376" spans="6:6" outlineLevel="1">
      <c r="F2376"/>
    </row>
    <row r="2377" spans="6:6" outlineLevel="1">
      <c r="F2377"/>
    </row>
    <row r="2378" spans="6:6" outlineLevel="1">
      <c r="F2378"/>
    </row>
    <row r="2379" spans="6:6" outlineLevel="1">
      <c r="F2379"/>
    </row>
    <row r="2380" spans="6:6" outlineLevel="1">
      <c r="F2380"/>
    </row>
    <row r="2381" spans="6:6" outlineLevel="1">
      <c r="F2381"/>
    </row>
    <row r="2382" spans="6:6" outlineLevel="1">
      <c r="F2382"/>
    </row>
    <row r="2383" spans="6:6" outlineLevel="1">
      <c r="F2383"/>
    </row>
    <row r="2384" spans="6:6" outlineLevel="1">
      <c r="F2384"/>
    </row>
    <row r="2385" spans="6:6" outlineLevel="1">
      <c r="F2385"/>
    </row>
    <row r="2386" spans="6:6" outlineLevel="1">
      <c r="F2386"/>
    </row>
    <row r="2387" spans="6:6" outlineLevel="1">
      <c r="F2387"/>
    </row>
    <row r="2388" spans="6:6">
      <c r="F2388"/>
    </row>
    <row r="2389" spans="6:6" outlineLevel="1">
      <c r="F2389"/>
    </row>
    <row r="2390" spans="6:6" outlineLevel="1">
      <c r="F2390"/>
    </row>
    <row r="2391" spans="6:6" outlineLevel="1">
      <c r="F2391"/>
    </row>
    <row r="2392" spans="6:6" outlineLevel="1">
      <c r="F2392"/>
    </row>
    <row r="2393" spans="6:6" outlineLevel="1">
      <c r="F2393"/>
    </row>
    <row r="2394" spans="6:6" outlineLevel="1">
      <c r="F2394"/>
    </row>
    <row r="2395" spans="6:6" outlineLevel="1">
      <c r="F2395"/>
    </row>
    <row r="2396" spans="6:6" outlineLevel="1">
      <c r="F2396"/>
    </row>
    <row r="2397" spans="6:6" outlineLevel="1">
      <c r="F2397"/>
    </row>
    <row r="2398" spans="6:6" outlineLevel="1">
      <c r="F2398"/>
    </row>
    <row r="2399" spans="6:6" outlineLevel="1">
      <c r="F2399"/>
    </row>
    <row r="2400" spans="6:6" outlineLevel="1">
      <c r="F2400"/>
    </row>
    <row r="2401" spans="6:6" outlineLevel="1">
      <c r="F2401"/>
    </row>
    <row r="2402" spans="6:6" outlineLevel="1">
      <c r="F2402"/>
    </row>
    <row r="2403" spans="6:6" outlineLevel="1">
      <c r="F2403"/>
    </row>
    <row r="2404" spans="6:6" outlineLevel="1">
      <c r="F2404"/>
    </row>
    <row r="2405" spans="6:6" outlineLevel="1">
      <c r="F2405"/>
    </row>
    <row r="2406" spans="6:6" outlineLevel="1">
      <c r="F2406"/>
    </row>
    <row r="2407" spans="6:6" outlineLevel="1">
      <c r="F2407"/>
    </row>
    <row r="2408" spans="6:6" outlineLevel="1">
      <c r="F2408"/>
    </row>
    <row r="2409" spans="6:6" outlineLevel="1">
      <c r="F2409"/>
    </row>
    <row r="2410" spans="6:6" outlineLevel="1">
      <c r="F2410"/>
    </row>
    <row r="2411" spans="6:6" outlineLevel="1">
      <c r="F2411"/>
    </row>
    <row r="2412" spans="6:6" outlineLevel="1">
      <c r="F2412"/>
    </row>
    <row r="2413" spans="6:6" outlineLevel="1">
      <c r="F2413"/>
    </row>
    <row r="2414" spans="6:6" outlineLevel="1">
      <c r="F2414"/>
    </row>
    <row r="2415" spans="6:6" outlineLevel="1">
      <c r="F2415"/>
    </row>
    <row r="2416" spans="6:6" outlineLevel="1">
      <c r="F2416"/>
    </row>
    <row r="2417" spans="6:6" outlineLevel="1">
      <c r="F2417"/>
    </row>
    <row r="2418" spans="6:6" outlineLevel="1">
      <c r="F2418"/>
    </row>
    <row r="2419" spans="6:6" outlineLevel="1">
      <c r="F2419"/>
    </row>
    <row r="2420" spans="6:6" outlineLevel="1">
      <c r="F2420"/>
    </row>
    <row r="2421" spans="6:6" outlineLevel="1">
      <c r="F2421"/>
    </row>
    <row r="2422" spans="6:6" outlineLevel="1">
      <c r="F2422"/>
    </row>
    <row r="2423" spans="6:6" outlineLevel="1">
      <c r="F2423"/>
    </row>
    <row r="2424" spans="6:6" outlineLevel="1">
      <c r="F2424"/>
    </row>
    <row r="2425" spans="6:6" outlineLevel="1">
      <c r="F2425"/>
    </row>
    <row r="2426" spans="6:6" outlineLevel="1">
      <c r="F2426"/>
    </row>
    <row r="2427" spans="6:6" outlineLevel="1">
      <c r="F2427"/>
    </row>
    <row r="2428" spans="6:6" outlineLevel="1">
      <c r="F2428"/>
    </row>
    <row r="2429" spans="6:6" outlineLevel="1">
      <c r="F2429"/>
    </row>
    <row r="2430" spans="6:6" outlineLevel="1">
      <c r="F2430"/>
    </row>
    <row r="2431" spans="6:6" outlineLevel="1">
      <c r="F2431"/>
    </row>
    <row r="2432" spans="6:6" outlineLevel="1">
      <c r="F2432"/>
    </row>
    <row r="2433" spans="6:6" outlineLevel="1">
      <c r="F2433"/>
    </row>
    <row r="2434" spans="6:6" outlineLevel="1">
      <c r="F2434"/>
    </row>
    <row r="2435" spans="6:6" outlineLevel="1">
      <c r="F2435"/>
    </row>
    <row r="2436" spans="6:6" outlineLevel="1">
      <c r="F2436"/>
    </row>
    <row r="2437" spans="6:6" outlineLevel="1">
      <c r="F2437"/>
    </row>
    <row r="2438" spans="6:6" outlineLevel="1">
      <c r="F2438"/>
    </row>
    <row r="2439" spans="6:6" outlineLevel="1">
      <c r="F2439"/>
    </row>
    <row r="2440" spans="6:6" outlineLevel="1">
      <c r="F2440"/>
    </row>
    <row r="2441" spans="6:6" outlineLevel="1">
      <c r="F2441"/>
    </row>
    <row r="2442" spans="6:6" outlineLevel="1">
      <c r="F2442"/>
    </row>
    <row r="2443" spans="6:6" outlineLevel="1">
      <c r="F2443"/>
    </row>
    <row r="2444" spans="6:6" outlineLevel="1">
      <c r="F2444"/>
    </row>
    <row r="2445" spans="6:6" outlineLevel="1">
      <c r="F2445"/>
    </row>
    <row r="2446" spans="6:6" outlineLevel="1">
      <c r="F2446"/>
    </row>
    <row r="2447" spans="6:6" outlineLevel="1">
      <c r="F2447"/>
    </row>
    <row r="2448" spans="6:6" outlineLevel="1">
      <c r="F2448"/>
    </row>
    <row r="2449" spans="6:6" outlineLevel="1">
      <c r="F2449"/>
    </row>
    <row r="2450" spans="6:6" outlineLevel="1">
      <c r="F2450"/>
    </row>
    <row r="2451" spans="6:6" outlineLevel="1">
      <c r="F2451"/>
    </row>
    <row r="2452" spans="6:6" outlineLevel="1">
      <c r="F2452"/>
    </row>
    <row r="2453" spans="6:6" outlineLevel="1">
      <c r="F2453"/>
    </row>
    <row r="2454" spans="6:6" outlineLevel="1">
      <c r="F2454"/>
    </row>
    <row r="2455" spans="6:6" outlineLevel="1">
      <c r="F2455"/>
    </row>
    <row r="2456" spans="6:6" outlineLevel="1">
      <c r="F2456"/>
    </row>
    <row r="2457" spans="6:6" outlineLevel="1">
      <c r="F2457"/>
    </row>
    <row r="2458" spans="6:6" outlineLevel="1">
      <c r="F2458"/>
    </row>
    <row r="2459" spans="6:6" outlineLevel="1">
      <c r="F2459"/>
    </row>
    <row r="2460" spans="6:6" outlineLevel="1">
      <c r="F2460"/>
    </row>
    <row r="2461" spans="6:6" outlineLevel="1">
      <c r="F2461"/>
    </row>
    <row r="2462" spans="6:6" outlineLevel="1">
      <c r="F2462"/>
    </row>
    <row r="2463" spans="6:6" outlineLevel="1">
      <c r="F2463"/>
    </row>
    <row r="2464" spans="6:6" outlineLevel="1">
      <c r="F2464"/>
    </row>
    <row r="2465" spans="6:6" outlineLevel="1">
      <c r="F2465"/>
    </row>
    <row r="2466" spans="6:6" outlineLevel="1">
      <c r="F2466"/>
    </row>
    <row r="2467" spans="6:6" outlineLevel="1">
      <c r="F2467"/>
    </row>
    <row r="2468" spans="6:6" outlineLevel="1">
      <c r="F2468"/>
    </row>
    <row r="2469" spans="6:6" outlineLevel="1">
      <c r="F2469"/>
    </row>
    <row r="2470" spans="6:6" outlineLevel="1">
      <c r="F2470"/>
    </row>
    <row r="2471" spans="6:6" outlineLevel="1">
      <c r="F2471"/>
    </row>
    <row r="2472" spans="6:6" outlineLevel="1">
      <c r="F2472"/>
    </row>
    <row r="2473" spans="6:6" outlineLevel="1">
      <c r="F2473"/>
    </row>
    <row r="2474" spans="6:6" outlineLevel="1">
      <c r="F2474"/>
    </row>
    <row r="2475" spans="6:6" outlineLevel="1">
      <c r="F2475"/>
    </row>
    <row r="2476" spans="6:6" outlineLevel="1">
      <c r="F2476"/>
    </row>
    <row r="2477" spans="6:6" outlineLevel="1">
      <c r="F2477"/>
    </row>
    <row r="2478" spans="6:6" outlineLevel="1">
      <c r="F2478"/>
    </row>
    <row r="2479" spans="6:6" outlineLevel="1">
      <c r="F2479"/>
    </row>
    <row r="2480" spans="6:6" outlineLevel="1">
      <c r="F2480"/>
    </row>
    <row r="2481" spans="6:6" outlineLevel="1">
      <c r="F2481"/>
    </row>
    <row r="2482" spans="6:6" outlineLevel="1">
      <c r="F2482"/>
    </row>
    <row r="2483" spans="6:6" outlineLevel="1">
      <c r="F2483"/>
    </row>
    <row r="2484" spans="6:6" outlineLevel="1">
      <c r="F2484"/>
    </row>
    <row r="2485" spans="6:6" outlineLevel="1">
      <c r="F2485"/>
    </row>
    <row r="2486" spans="6:6" outlineLevel="1">
      <c r="F2486"/>
    </row>
    <row r="2487" spans="6:6" outlineLevel="1">
      <c r="F2487"/>
    </row>
    <row r="2488" spans="6:6" outlineLevel="1">
      <c r="F2488"/>
    </row>
    <row r="2489" spans="6:6" outlineLevel="1">
      <c r="F2489"/>
    </row>
    <row r="2490" spans="6:6" outlineLevel="1">
      <c r="F2490"/>
    </row>
    <row r="2491" spans="6:6" outlineLevel="1">
      <c r="F2491"/>
    </row>
    <row r="2492" spans="6:6" outlineLevel="1">
      <c r="F2492"/>
    </row>
    <row r="2493" spans="6:6" outlineLevel="1">
      <c r="F2493"/>
    </row>
    <row r="2494" spans="6:6" outlineLevel="1">
      <c r="F2494"/>
    </row>
    <row r="2495" spans="6:6" outlineLevel="1">
      <c r="F2495"/>
    </row>
    <row r="2496" spans="6:6" outlineLevel="1">
      <c r="F2496"/>
    </row>
    <row r="2497" spans="6:6" outlineLevel="1">
      <c r="F2497"/>
    </row>
    <row r="2498" spans="6:6" outlineLevel="1">
      <c r="F2498"/>
    </row>
    <row r="2499" spans="6:6" outlineLevel="1">
      <c r="F2499"/>
    </row>
    <row r="2500" spans="6:6" outlineLevel="1">
      <c r="F2500"/>
    </row>
    <row r="2501" spans="6:6" outlineLevel="1">
      <c r="F2501"/>
    </row>
    <row r="2502" spans="6:6" outlineLevel="1">
      <c r="F2502"/>
    </row>
    <row r="2503" spans="6:6" outlineLevel="1">
      <c r="F2503"/>
    </row>
    <row r="2504" spans="6:6" outlineLevel="1">
      <c r="F2504"/>
    </row>
    <row r="2505" spans="6:6" outlineLevel="1">
      <c r="F2505"/>
    </row>
    <row r="2506" spans="6:6" outlineLevel="1">
      <c r="F2506"/>
    </row>
    <row r="2507" spans="6:6" outlineLevel="1">
      <c r="F2507"/>
    </row>
    <row r="2508" spans="6:6" outlineLevel="1">
      <c r="F2508"/>
    </row>
    <row r="2509" spans="6:6" outlineLevel="1">
      <c r="F2509"/>
    </row>
    <row r="2510" spans="6:6" outlineLevel="1">
      <c r="F2510"/>
    </row>
    <row r="2511" spans="6:6" outlineLevel="1">
      <c r="F2511"/>
    </row>
    <row r="2512" spans="6:6" outlineLevel="1">
      <c r="F2512"/>
    </row>
    <row r="2513" spans="6:6" outlineLevel="1">
      <c r="F2513"/>
    </row>
    <row r="2514" spans="6:6" outlineLevel="1">
      <c r="F2514"/>
    </row>
    <row r="2515" spans="6:6" outlineLevel="1">
      <c r="F2515"/>
    </row>
    <row r="2516" spans="6:6" outlineLevel="1">
      <c r="F2516"/>
    </row>
    <row r="2517" spans="6:6" outlineLevel="1">
      <c r="F2517"/>
    </row>
    <row r="2518" spans="6:6" outlineLevel="1">
      <c r="F2518"/>
    </row>
    <row r="2519" spans="6:6" outlineLevel="1">
      <c r="F2519"/>
    </row>
    <row r="2520" spans="6:6" outlineLevel="1">
      <c r="F2520"/>
    </row>
    <row r="2521" spans="6:6" outlineLevel="1">
      <c r="F2521"/>
    </row>
    <row r="2522" spans="6:6" outlineLevel="1">
      <c r="F2522"/>
    </row>
    <row r="2523" spans="6:6" outlineLevel="1">
      <c r="F2523"/>
    </row>
    <row r="2524" spans="6:6" outlineLevel="1">
      <c r="F2524"/>
    </row>
    <row r="2525" spans="6:6" outlineLevel="1">
      <c r="F2525"/>
    </row>
    <row r="2526" spans="6:6" outlineLevel="1">
      <c r="F2526"/>
    </row>
    <row r="2527" spans="6:6" outlineLevel="1">
      <c r="F2527"/>
    </row>
    <row r="2528" spans="6:6" outlineLevel="1">
      <c r="F2528"/>
    </row>
    <row r="2529" spans="6:6" outlineLevel="1">
      <c r="F2529"/>
    </row>
    <row r="2530" spans="6:6" outlineLevel="1">
      <c r="F2530"/>
    </row>
    <row r="2531" spans="6:6" outlineLevel="1">
      <c r="F2531"/>
    </row>
    <row r="2532" spans="6:6" outlineLevel="1">
      <c r="F2532"/>
    </row>
    <row r="2533" spans="6:6" outlineLevel="1">
      <c r="F2533"/>
    </row>
    <row r="2534" spans="6:6" outlineLevel="1">
      <c r="F2534"/>
    </row>
    <row r="2535" spans="6:6" outlineLevel="1">
      <c r="F2535"/>
    </row>
    <row r="2536" spans="6:6" outlineLevel="1">
      <c r="F2536"/>
    </row>
    <row r="2537" spans="6:6" outlineLevel="1">
      <c r="F2537"/>
    </row>
    <row r="2538" spans="6:6" outlineLevel="1">
      <c r="F2538"/>
    </row>
    <row r="2539" spans="6:6" outlineLevel="1">
      <c r="F2539"/>
    </row>
    <row r="2540" spans="6:6" outlineLevel="1">
      <c r="F2540"/>
    </row>
    <row r="2541" spans="6:6" outlineLevel="1">
      <c r="F2541"/>
    </row>
    <row r="2542" spans="6:6" outlineLevel="1">
      <c r="F2542"/>
    </row>
    <row r="2543" spans="6:6" outlineLevel="1">
      <c r="F2543"/>
    </row>
    <row r="2544" spans="6:6" outlineLevel="1">
      <c r="F2544"/>
    </row>
    <row r="2545" spans="6:6" outlineLevel="1">
      <c r="F2545"/>
    </row>
    <row r="2546" spans="6:6" outlineLevel="1">
      <c r="F2546"/>
    </row>
    <row r="2547" spans="6:6" outlineLevel="1">
      <c r="F2547"/>
    </row>
    <row r="2548" spans="6:6" outlineLevel="1">
      <c r="F2548"/>
    </row>
    <row r="2549" spans="6:6" outlineLevel="1">
      <c r="F2549"/>
    </row>
    <row r="2550" spans="6:6" outlineLevel="1">
      <c r="F2550"/>
    </row>
    <row r="2551" spans="6:6" outlineLevel="1">
      <c r="F2551"/>
    </row>
    <row r="2552" spans="6:6" outlineLevel="1">
      <c r="F2552"/>
    </row>
    <row r="2553" spans="6:6" outlineLevel="1">
      <c r="F2553"/>
    </row>
    <row r="2554" spans="6:6" outlineLevel="1">
      <c r="F2554"/>
    </row>
    <row r="2555" spans="6:6" outlineLevel="1">
      <c r="F2555"/>
    </row>
    <row r="2556" spans="6:6" outlineLevel="1">
      <c r="F2556"/>
    </row>
    <row r="2557" spans="6:6" outlineLevel="1">
      <c r="F2557"/>
    </row>
    <row r="2558" spans="6:6" outlineLevel="1">
      <c r="F2558"/>
    </row>
    <row r="2559" spans="6:6" outlineLevel="1">
      <c r="F2559"/>
    </row>
    <row r="2560" spans="6:6" outlineLevel="1">
      <c r="F2560"/>
    </row>
    <row r="2561" spans="6:6" outlineLevel="1">
      <c r="F2561"/>
    </row>
    <row r="2562" spans="6:6" outlineLevel="1">
      <c r="F2562"/>
    </row>
    <row r="2563" spans="6:6" outlineLevel="1">
      <c r="F2563"/>
    </row>
    <row r="2564" spans="6:6" outlineLevel="1">
      <c r="F2564"/>
    </row>
    <row r="2565" spans="6:6" outlineLevel="1">
      <c r="F2565"/>
    </row>
    <row r="2566" spans="6:6" outlineLevel="1">
      <c r="F2566"/>
    </row>
    <row r="2567" spans="6:6" outlineLevel="1">
      <c r="F2567"/>
    </row>
    <row r="2568" spans="6:6" outlineLevel="1">
      <c r="F2568"/>
    </row>
    <row r="2569" spans="6:6" outlineLevel="1">
      <c r="F2569"/>
    </row>
    <row r="2570" spans="6:6" outlineLevel="1">
      <c r="F2570"/>
    </row>
    <row r="2571" spans="6:6" outlineLevel="1">
      <c r="F2571"/>
    </row>
    <row r="2572" spans="6:6" outlineLevel="1">
      <c r="F2572"/>
    </row>
    <row r="2573" spans="6:6" outlineLevel="1">
      <c r="F2573"/>
    </row>
    <row r="2574" spans="6:6" outlineLevel="1">
      <c r="F2574"/>
    </row>
    <row r="2575" spans="6:6" outlineLevel="1">
      <c r="F2575"/>
    </row>
    <row r="2576" spans="6:6" outlineLevel="1">
      <c r="F2576"/>
    </row>
    <row r="2577" spans="6:6" outlineLevel="1">
      <c r="F2577"/>
    </row>
    <row r="2578" spans="6:6" outlineLevel="1">
      <c r="F2578"/>
    </row>
    <row r="2579" spans="6:6" outlineLevel="1">
      <c r="F2579"/>
    </row>
    <row r="2580" spans="6:6" outlineLevel="1">
      <c r="F2580"/>
    </row>
    <row r="2581" spans="6:6" outlineLevel="1">
      <c r="F2581"/>
    </row>
    <row r="2582" spans="6:6" outlineLevel="1">
      <c r="F2582"/>
    </row>
    <row r="2583" spans="6:6" outlineLevel="1">
      <c r="F2583"/>
    </row>
    <row r="2584" spans="6:6" outlineLevel="1">
      <c r="F2584"/>
    </row>
    <row r="2585" spans="6:6" outlineLevel="1">
      <c r="F2585"/>
    </row>
    <row r="2586" spans="6:6" outlineLevel="1">
      <c r="F2586"/>
    </row>
    <row r="2587" spans="6:6" outlineLevel="1">
      <c r="F2587"/>
    </row>
    <row r="2588" spans="6:6" outlineLevel="1">
      <c r="F2588"/>
    </row>
    <row r="2589" spans="6:6" outlineLevel="1">
      <c r="F2589"/>
    </row>
    <row r="2590" spans="6:6" outlineLevel="1">
      <c r="F2590"/>
    </row>
    <row r="2591" spans="6:6" outlineLevel="1">
      <c r="F2591"/>
    </row>
    <row r="2592" spans="6:6" outlineLevel="1">
      <c r="F2592"/>
    </row>
    <row r="2593" spans="6:6" outlineLevel="1">
      <c r="F2593"/>
    </row>
    <row r="2594" spans="6:6" outlineLevel="1">
      <c r="F2594"/>
    </row>
    <row r="2595" spans="6:6" outlineLevel="1">
      <c r="F2595"/>
    </row>
    <row r="2596" spans="6:6" outlineLevel="1">
      <c r="F2596"/>
    </row>
    <row r="2597" spans="6:6" outlineLevel="1">
      <c r="F2597"/>
    </row>
    <row r="2598" spans="6:6" outlineLevel="1">
      <c r="F2598"/>
    </row>
    <row r="2599" spans="6:6" outlineLevel="1">
      <c r="F2599"/>
    </row>
    <row r="2600" spans="6:6" outlineLevel="1">
      <c r="F2600"/>
    </row>
    <row r="2601" spans="6:6" outlineLevel="1">
      <c r="F2601"/>
    </row>
    <row r="2602" spans="6:6" outlineLevel="1">
      <c r="F2602"/>
    </row>
    <row r="2603" spans="6:6" outlineLevel="1">
      <c r="F2603"/>
    </row>
    <row r="2604" spans="6:6">
      <c r="F2604"/>
    </row>
    <row r="2605" spans="6:6" outlineLevel="1">
      <c r="F2605"/>
    </row>
    <row r="2606" spans="6:6" outlineLevel="1">
      <c r="F2606"/>
    </row>
    <row r="2607" spans="6:6" outlineLevel="1">
      <c r="F2607"/>
    </row>
    <row r="2608" spans="6:6" outlineLevel="1">
      <c r="F2608"/>
    </row>
    <row r="2609" spans="6:6" outlineLevel="1">
      <c r="F2609"/>
    </row>
    <row r="2610" spans="6:6" outlineLevel="1">
      <c r="F2610"/>
    </row>
    <row r="2611" spans="6:6" outlineLevel="1">
      <c r="F2611"/>
    </row>
    <row r="2612" spans="6:6" outlineLevel="1">
      <c r="F2612"/>
    </row>
    <row r="2613" spans="6:6" outlineLevel="1">
      <c r="F2613"/>
    </row>
    <row r="2614" spans="6:6" outlineLevel="1">
      <c r="F2614"/>
    </row>
    <row r="2615" spans="6:6" outlineLevel="1">
      <c r="F2615"/>
    </row>
    <row r="2616" spans="6:6" outlineLevel="1">
      <c r="F2616"/>
    </row>
    <row r="2617" spans="6:6">
      <c r="F2617"/>
    </row>
    <row r="2618" spans="6:6" outlineLevel="1">
      <c r="F2618"/>
    </row>
    <row r="2619" spans="6:6" outlineLevel="1">
      <c r="F2619"/>
    </row>
    <row r="2620" spans="6:6" outlineLevel="1">
      <c r="F2620"/>
    </row>
    <row r="2621" spans="6:6" outlineLevel="1">
      <c r="F2621"/>
    </row>
    <row r="2622" spans="6:6" outlineLevel="1">
      <c r="F2622"/>
    </row>
    <row r="2623" spans="6:6" outlineLevel="1">
      <c r="F2623"/>
    </row>
    <row r="2624" spans="6:6" outlineLevel="1">
      <c r="F2624"/>
    </row>
    <row r="2625" spans="6:6" outlineLevel="1">
      <c r="F2625"/>
    </row>
    <row r="2626" spans="6:6">
      <c r="F2626"/>
    </row>
    <row r="2627" spans="6:6" outlineLevel="1">
      <c r="F2627"/>
    </row>
    <row r="2628" spans="6:6" outlineLevel="1">
      <c r="F2628"/>
    </row>
    <row r="2629" spans="6:6" outlineLevel="1">
      <c r="F2629"/>
    </row>
    <row r="2630" spans="6:6" outlineLevel="1">
      <c r="F2630"/>
    </row>
    <row r="2631" spans="6:6" outlineLevel="1">
      <c r="F2631"/>
    </row>
    <row r="2632" spans="6:6" outlineLevel="1">
      <c r="F2632"/>
    </row>
    <row r="2633" spans="6:6" outlineLevel="1">
      <c r="F2633"/>
    </row>
    <row r="2634" spans="6:6" outlineLevel="1">
      <c r="F2634"/>
    </row>
    <row r="2635" spans="6:6" outlineLevel="1">
      <c r="F2635"/>
    </row>
    <row r="2636" spans="6:6" outlineLevel="1">
      <c r="F2636"/>
    </row>
    <row r="2637" spans="6:6" outlineLevel="1">
      <c r="F2637"/>
    </row>
    <row r="2638" spans="6:6" outlineLevel="1">
      <c r="F2638"/>
    </row>
    <row r="2639" spans="6:6">
      <c r="F2639"/>
    </row>
    <row r="2640" spans="6:6" outlineLevel="1">
      <c r="F2640"/>
    </row>
    <row r="2641" spans="6:6" outlineLevel="1">
      <c r="F2641"/>
    </row>
    <row r="2642" spans="6:6" outlineLevel="1">
      <c r="F2642"/>
    </row>
    <row r="2643" spans="6:6" outlineLevel="1">
      <c r="F2643"/>
    </row>
    <row r="2644" spans="6:6" outlineLevel="1">
      <c r="F2644"/>
    </row>
    <row r="2645" spans="6:6" outlineLevel="1">
      <c r="F2645"/>
    </row>
    <row r="2646" spans="6:6" outlineLevel="1">
      <c r="F2646"/>
    </row>
    <row r="2647" spans="6:6" outlineLevel="1">
      <c r="F2647"/>
    </row>
    <row r="2648" spans="6:6" outlineLevel="1">
      <c r="F2648"/>
    </row>
    <row r="2649" spans="6:6" outlineLevel="1">
      <c r="F2649"/>
    </row>
    <row r="2650" spans="6:6" outlineLevel="1">
      <c r="F2650"/>
    </row>
    <row r="2651" spans="6:6" outlineLevel="1">
      <c r="F2651"/>
    </row>
    <row r="2652" spans="6:6" outlineLevel="1">
      <c r="F2652"/>
    </row>
    <row r="2653" spans="6:6" outlineLevel="1">
      <c r="F2653"/>
    </row>
    <row r="2654" spans="6:6" outlineLevel="1">
      <c r="F2654"/>
    </row>
    <row r="2655" spans="6:6" outlineLevel="1">
      <c r="F2655"/>
    </row>
    <row r="2656" spans="6:6" outlineLevel="1">
      <c r="F2656"/>
    </row>
    <row r="2657" spans="6:6" outlineLevel="1">
      <c r="F2657"/>
    </row>
    <row r="2658" spans="6:6" outlineLevel="1">
      <c r="F2658"/>
    </row>
    <row r="2659" spans="6:6" outlineLevel="1">
      <c r="F2659"/>
    </row>
    <row r="2660" spans="6:6" outlineLevel="1">
      <c r="F2660"/>
    </row>
    <row r="2661" spans="6:6" outlineLevel="1">
      <c r="F2661"/>
    </row>
    <row r="2662" spans="6:6" outlineLevel="1">
      <c r="F2662"/>
    </row>
    <row r="2663" spans="6:6" outlineLevel="1">
      <c r="F2663"/>
    </row>
    <row r="2664" spans="6:6" outlineLevel="1">
      <c r="F2664"/>
    </row>
    <row r="2665" spans="6:6" outlineLevel="1">
      <c r="F2665"/>
    </row>
    <row r="2666" spans="6:6" outlineLevel="1">
      <c r="F2666"/>
    </row>
    <row r="2667" spans="6:6" outlineLevel="1">
      <c r="F2667"/>
    </row>
    <row r="2668" spans="6:6" outlineLevel="1">
      <c r="F2668"/>
    </row>
    <row r="2669" spans="6:6" outlineLevel="1">
      <c r="F2669"/>
    </row>
    <row r="2670" spans="6:6" outlineLevel="1">
      <c r="F2670"/>
    </row>
    <row r="2671" spans="6:6" outlineLevel="1">
      <c r="F2671"/>
    </row>
    <row r="2672" spans="6:6" outlineLevel="1">
      <c r="F2672"/>
    </row>
    <row r="2673" spans="6:6" outlineLevel="1">
      <c r="F2673"/>
    </row>
    <row r="2674" spans="6:6" outlineLevel="1">
      <c r="F2674"/>
    </row>
    <row r="2675" spans="6:6" outlineLevel="1">
      <c r="F2675"/>
    </row>
    <row r="2676" spans="6:6" outlineLevel="1">
      <c r="F2676"/>
    </row>
    <row r="2677" spans="6:6" outlineLevel="1">
      <c r="F2677"/>
    </row>
    <row r="2678" spans="6:6" outlineLevel="1">
      <c r="F2678"/>
    </row>
    <row r="2679" spans="6:6" outlineLevel="1">
      <c r="F2679"/>
    </row>
    <row r="2680" spans="6:6" outlineLevel="1">
      <c r="F2680"/>
    </row>
    <row r="2681" spans="6:6" outlineLevel="1">
      <c r="F2681"/>
    </row>
    <row r="2682" spans="6:6" outlineLevel="1">
      <c r="F2682"/>
    </row>
    <row r="2683" spans="6:6" outlineLevel="1">
      <c r="F2683"/>
    </row>
    <row r="2684" spans="6:6" outlineLevel="1">
      <c r="F2684"/>
    </row>
    <row r="2685" spans="6:6" outlineLevel="1">
      <c r="F2685"/>
    </row>
    <row r="2686" spans="6:6" outlineLevel="1">
      <c r="F2686"/>
    </row>
    <row r="2687" spans="6:6" outlineLevel="1">
      <c r="F2687"/>
    </row>
    <row r="2688" spans="6:6" outlineLevel="1">
      <c r="F2688"/>
    </row>
    <row r="2689" spans="6:6" outlineLevel="1">
      <c r="F2689"/>
    </row>
    <row r="2690" spans="6:6" outlineLevel="1">
      <c r="F2690"/>
    </row>
    <row r="2691" spans="6:6" outlineLevel="1">
      <c r="F2691"/>
    </row>
    <row r="2692" spans="6:6" outlineLevel="1">
      <c r="F2692"/>
    </row>
    <row r="2693" spans="6:6" outlineLevel="1">
      <c r="F2693"/>
    </row>
    <row r="2694" spans="6:6" outlineLevel="1">
      <c r="F2694"/>
    </row>
    <row r="2695" spans="6:6" outlineLevel="1">
      <c r="F2695"/>
    </row>
    <row r="2696" spans="6:6" outlineLevel="1">
      <c r="F2696"/>
    </row>
    <row r="2697" spans="6:6" outlineLevel="1">
      <c r="F2697"/>
    </row>
    <row r="2698" spans="6:6" outlineLevel="1">
      <c r="F2698"/>
    </row>
    <row r="2699" spans="6:6" outlineLevel="1">
      <c r="F2699"/>
    </row>
    <row r="2700" spans="6:6" outlineLevel="1">
      <c r="F2700"/>
    </row>
    <row r="2701" spans="6:6" outlineLevel="1">
      <c r="F2701"/>
    </row>
    <row r="2702" spans="6:6" outlineLevel="1">
      <c r="F2702"/>
    </row>
    <row r="2703" spans="6:6" outlineLevel="1">
      <c r="F2703"/>
    </row>
    <row r="2704" spans="6:6" outlineLevel="1">
      <c r="F2704"/>
    </row>
    <row r="2705" spans="6:6" outlineLevel="1">
      <c r="F2705"/>
    </row>
    <row r="2706" spans="6:6" outlineLevel="1">
      <c r="F2706"/>
    </row>
    <row r="2707" spans="6:6" outlineLevel="1">
      <c r="F2707"/>
    </row>
    <row r="2708" spans="6:6" outlineLevel="1">
      <c r="F2708"/>
    </row>
    <row r="2709" spans="6:6" outlineLevel="1">
      <c r="F2709"/>
    </row>
    <row r="2710" spans="6:6" outlineLevel="1">
      <c r="F2710"/>
    </row>
    <row r="2711" spans="6:6" outlineLevel="1">
      <c r="F2711"/>
    </row>
    <row r="2712" spans="6:6" outlineLevel="1">
      <c r="F2712"/>
    </row>
    <row r="2713" spans="6:6" outlineLevel="1">
      <c r="F2713"/>
    </row>
    <row r="2714" spans="6:6" outlineLevel="1">
      <c r="F2714"/>
    </row>
    <row r="2715" spans="6:6" outlineLevel="1">
      <c r="F2715"/>
    </row>
    <row r="2716" spans="6:6" outlineLevel="1">
      <c r="F2716"/>
    </row>
    <row r="2717" spans="6:6" outlineLevel="1">
      <c r="F2717"/>
    </row>
    <row r="2718" spans="6:6" outlineLevel="1">
      <c r="F2718"/>
    </row>
    <row r="2719" spans="6:6" outlineLevel="1">
      <c r="F2719"/>
    </row>
    <row r="2720" spans="6:6" outlineLevel="1">
      <c r="F2720"/>
    </row>
    <row r="2721" spans="6:6" outlineLevel="1">
      <c r="F2721"/>
    </row>
    <row r="2722" spans="6:6" outlineLevel="1">
      <c r="F2722"/>
    </row>
    <row r="2723" spans="6:6" outlineLevel="1">
      <c r="F2723"/>
    </row>
    <row r="2724" spans="6:6" outlineLevel="1">
      <c r="F2724"/>
    </row>
    <row r="2725" spans="6:6" outlineLevel="1">
      <c r="F2725"/>
    </row>
    <row r="2726" spans="6:6" outlineLevel="1">
      <c r="F2726"/>
    </row>
    <row r="2727" spans="6:6" outlineLevel="1">
      <c r="F2727"/>
    </row>
    <row r="2728" spans="6:6" outlineLevel="1">
      <c r="F2728"/>
    </row>
    <row r="2729" spans="6:6" outlineLevel="1">
      <c r="F2729"/>
    </row>
    <row r="2730" spans="6:6" outlineLevel="1">
      <c r="F2730"/>
    </row>
    <row r="2731" spans="6:6" outlineLevel="1">
      <c r="F2731"/>
    </row>
    <row r="2732" spans="6:6" outlineLevel="1">
      <c r="F2732"/>
    </row>
    <row r="2733" spans="6:6" outlineLevel="1">
      <c r="F2733"/>
    </row>
    <row r="2734" spans="6:6" outlineLevel="1">
      <c r="F2734"/>
    </row>
    <row r="2735" spans="6:6" outlineLevel="1">
      <c r="F2735"/>
    </row>
    <row r="2736" spans="6:6" outlineLevel="1">
      <c r="F2736"/>
    </row>
    <row r="2737" spans="6:6" outlineLevel="1">
      <c r="F2737"/>
    </row>
    <row r="2738" spans="6:6" outlineLevel="1">
      <c r="F2738"/>
    </row>
    <row r="2739" spans="6:6" outlineLevel="1">
      <c r="F2739"/>
    </row>
    <row r="2740" spans="6:6" outlineLevel="1">
      <c r="F2740"/>
    </row>
    <row r="2741" spans="6:6" outlineLevel="1">
      <c r="F2741"/>
    </row>
    <row r="2742" spans="6:6" outlineLevel="1">
      <c r="F2742"/>
    </row>
    <row r="2743" spans="6:6" outlineLevel="1">
      <c r="F2743"/>
    </row>
    <row r="2744" spans="6:6" outlineLevel="1">
      <c r="F2744"/>
    </row>
    <row r="2745" spans="6:6" outlineLevel="1">
      <c r="F2745"/>
    </row>
    <row r="2746" spans="6:6" outlineLevel="1">
      <c r="F2746"/>
    </row>
    <row r="2747" spans="6:6" outlineLevel="1">
      <c r="F2747"/>
    </row>
    <row r="2748" spans="6:6" outlineLevel="1">
      <c r="F2748"/>
    </row>
    <row r="2749" spans="6:6" outlineLevel="1">
      <c r="F2749"/>
    </row>
    <row r="2750" spans="6:6" outlineLevel="1">
      <c r="F2750"/>
    </row>
    <row r="2751" spans="6:6" outlineLevel="1">
      <c r="F2751"/>
    </row>
    <row r="2752" spans="6:6" outlineLevel="1">
      <c r="F2752"/>
    </row>
    <row r="2753" spans="6:6" outlineLevel="1">
      <c r="F2753"/>
    </row>
    <row r="2754" spans="6:6" outlineLevel="1">
      <c r="F2754"/>
    </row>
    <row r="2755" spans="6:6" outlineLevel="1">
      <c r="F2755"/>
    </row>
    <row r="2756" spans="6:6" outlineLevel="1">
      <c r="F2756"/>
    </row>
    <row r="2757" spans="6:6" outlineLevel="1">
      <c r="F2757"/>
    </row>
    <row r="2758" spans="6:6" outlineLevel="1">
      <c r="F2758"/>
    </row>
    <row r="2759" spans="6:6" outlineLevel="1">
      <c r="F2759"/>
    </row>
    <row r="2760" spans="6:6" outlineLevel="1">
      <c r="F2760"/>
    </row>
    <row r="2761" spans="6:6" outlineLevel="1">
      <c r="F2761"/>
    </row>
    <row r="2762" spans="6:6" outlineLevel="1">
      <c r="F2762"/>
    </row>
    <row r="2763" spans="6:6" outlineLevel="1">
      <c r="F2763"/>
    </row>
    <row r="2764" spans="6:6" outlineLevel="1">
      <c r="F2764"/>
    </row>
    <row r="2765" spans="6:6" outlineLevel="1">
      <c r="F2765"/>
    </row>
    <row r="2766" spans="6:6" outlineLevel="1">
      <c r="F2766"/>
    </row>
    <row r="2767" spans="6:6" outlineLevel="1">
      <c r="F2767"/>
    </row>
    <row r="2768" spans="6:6" outlineLevel="1">
      <c r="F2768"/>
    </row>
    <row r="2769" spans="6:6" outlineLevel="1">
      <c r="F2769"/>
    </row>
    <row r="2770" spans="6:6" outlineLevel="1">
      <c r="F2770"/>
    </row>
    <row r="2771" spans="6:6" outlineLevel="1">
      <c r="F2771"/>
    </row>
    <row r="2772" spans="6:6" outlineLevel="1">
      <c r="F2772"/>
    </row>
    <row r="2773" spans="6:6" outlineLevel="1">
      <c r="F2773"/>
    </row>
    <row r="2774" spans="6:6" outlineLevel="1">
      <c r="F2774"/>
    </row>
    <row r="2775" spans="6:6" outlineLevel="1">
      <c r="F2775"/>
    </row>
    <row r="2776" spans="6:6" outlineLevel="1">
      <c r="F2776"/>
    </row>
    <row r="2777" spans="6:6" outlineLevel="1">
      <c r="F2777"/>
    </row>
    <row r="2778" spans="6:6" outlineLevel="1">
      <c r="F2778"/>
    </row>
    <row r="2779" spans="6:6" outlineLevel="1">
      <c r="F2779"/>
    </row>
    <row r="2780" spans="6:6" outlineLevel="1">
      <c r="F2780"/>
    </row>
    <row r="2781" spans="6:6" outlineLevel="1">
      <c r="F2781"/>
    </row>
    <row r="2782" spans="6:6" outlineLevel="1">
      <c r="F2782"/>
    </row>
    <row r="2783" spans="6:6" outlineLevel="1">
      <c r="F2783"/>
    </row>
    <row r="2784" spans="6:6" outlineLevel="1">
      <c r="F2784"/>
    </row>
    <row r="2785" spans="6:6" outlineLevel="1">
      <c r="F2785"/>
    </row>
    <row r="2786" spans="6:6" outlineLevel="1">
      <c r="F2786"/>
    </row>
    <row r="2787" spans="6:6" outlineLevel="1">
      <c r="F2787"/>
    </row>
    <row r="2788" spans="6:6" outlineLevel="1">
      <c r="F2788"/>
    </row>
    <row r="2789" spans="6:6" outlineLevel="1">
      <c r="F2789"/>
    </row>
    <row r="2790" spans="6:6" outlineLevel="1">
      <c r="F2790"/>
    </row>
    <row r="2791" spans="6:6" outlineLevel="1">
      <c r="F2791"/>
    </row>
    <row r="2792" spans="6:6" outlineLevel="1">
      <c r="F2792"/>
    </row>
    <row r="2793" spans="6:6" outlineLevel="1">
      <c r="F2793"/>
    </row>
    <row r="2794" spans="6:6" outlineLevel="1">
      <c r="F2794"/>
    </row>
    <row r="2795" spans="6:6" outlineLevel="1">
      <c r="F2795"/>
    </row>
    <row r="2796" spans="6:6" outlineLevel="1">
      <c r="F2796"/>
    </row>
    <row r="2797" spans="6:6" outlineLevel="1">
      <c r="F2797"/>
    </row>
    <row r="2798" spans="6:6" outlineLevel="1">
      <c r="F2798"/>
    </row>
    <row r="2799" spans="6:6" outlineLevel="1">
      <c r="F2799"/>
    </row>
    <row r="2800" spans="6:6" outlineLevel="1">
      <c r="F2800"/>
    </row>
    <row r="2801" spans="6:6" outlineLevel="1">
      <c r="F2801"/>
    </row>
    <row r="2802" spans="6:6" outlineLevel="1">
      <c r="F2802"/>
    </row>
    <row r="2803" spans="6:6" outlineLevel="1">
      <c r="F2803"/>
    </row>
    <row r="2804" spans="6:6" outlineLevel="1">
      <c r="F2804"/>
    </row>
    <row r="2805" spans="6:6" outlineLevel="1">
      <c r="F2805"/>
    </row>
    <row r="2806" spans="6:6" outlineLevel="1">
      <c r="F2806"/>
    </row>
    <row r="2807" spans="6:6" outlineLevel="1">
      <c r="F2807"/>
    </row>
    <row r="2808" spans="6:6" outlineLevel="1">
      <c r="F2808"/>
    </row>
    <row r="2809" spans="6:6" outlineLevel="1">
      <c r="F2809"/>
    </row>
    <row r="2810" spans="6:6" outlineLevel="1">
      <c r="F2810"/>
    </row>
    <row r="2811" spans="6:6" outlineLevel="1">
      <c r="F2811"/>
    </row>
    <row r="2812" spans="6:6" outlineLevel="1">
      <c r="F2812"/>
    </row>
    <row r="2813" spans="6:6" outlineLevel="1">
      <c r="F2813"/>
    </row>
    <row r="2814" spans="6:6" outlineLevel="1">
      <c r="F2814"/>
    </row>
    <row r="2815" spans="6:6" outlineLevel="1">
      <c r="F2815"/>
    </row>
    <row r="2816" spans="6:6" outlineLevel="1">
      <c r="F2816"/>
    </row>
    <row r="2817" spans="6:6" outlineLevel="1">
      <c r="F2817"/>
    </row>
    <row r="2818" spans="6:6" outlineLevel="1">
      <c r="F2818"/>
    </row>
    <row r="2819" spans="6:6" outlineLevel="1">
      <c r="F2819"/>
    </row>
    <row r="2820" spans="6:6" outlineLevel="1">
      <c r="F2820"/>
    </row>
    <row r="2821" spans="6:6" outlineLevel="1">
      <c r="F2821"/>
    </row>
    <row r="2822" spans="6:6" outlineLevel="1">
      <c r="F2822"/>
    </row>
    <row r="2823" spans="6:6" outlineLevel="1">
      <c r="F2823"/>
    </row>
    <row r="2824" spans="6:6" outlineLevel="1">
      <c r="F2824"/>
    </row>
    <row r="2825" spans="6:6" outlineLevel="1">
      <c r="F2825"/>
    </row>
    <row r="2826" spans="6:6" outlineLevel="1">
      <c r="F2826"/>
    </row>
    <row r="2827" spans="6:6" outlineLevel="1">
      <c r="F2827"/>
    </row>
    <row r="2828" spans="6:6" outlineLevel="1">
      <c r="F2828"/>
    </row>
    <row r="2829" spans="6:6" outlineLevel="1">
      <c r="F2829"/>
    </row>
    <row r="2830" spans="6:6" outlineLevel="1">
      <c r="F2830"/>
    </row>
    <row r="2831" spans="6:6" outlineLevel="1">
      <c r="F2831"/>
    </row>
    <row r="2832" spans="6:6" outlineLevel="1">
      <c r="F2832"/>
    </row>
    <row r="2833" spans="6:6" outlineLevel="1">
      <c r="F2833"/>
    </row>
    <row r="2834" spans="6:6" outlineLevel="1">
      <c r="F2834"/>
    </row>
    <row r="2835" spans="6:6" outlineLevel="1">
      <c r="F2835"/>
    </row>
    <row r="2836" spans="6:6" outlineLevel="1">
      <c r="F2836"/>
    </row>
    <row r="2837" spans="6:6" outlineLevel="1">
      <c r="F2837"/>
    </row>
    <row r="2838" spans="6:6" outlineLevel="1">
      <c r="F2838"/>
    </row>
    <row r="2839" spans="6:6" outlineLevel="1">
      <c r="F2839"/>
    </row>
    <row r="2840" spans="6:6" outlineLevel="1">
      <c r="F2840"/>
    </row>
    <row r="2841" spans="6:6" outlineLevel="1">
      <c r="F2841"/>
    </row>
    <row r="2842" spans="6:6" outlineLevel="1">
      <c r="F2842"/>
    </row>
    <row r="2843" spans="6:6" outlineLevel="1">
      <c r="F2843"/>
    </row>
    <row r="2844" spans="6:6" outlineLevel="1">
      <c r="F2844"/>
    </row>
    <row r="2845" spans="6:6" outlineLevel="1">
      <c r="F2845"/>
    </row>
    <row r="2846" spans="6:6" outlineLevel="1">
      <c r="F2846"/>
    </row>
    <row r="2847" spans="6:6" outlineLevel="1">
      <c r="F2847"/>
    </row>
    <row r="2848" spans="6:6" outlineLevel="1">
      <c r="F2848"/>
    </row>
    <row r="2849" spans="6:6" outlineLevel="1">
      <c r="F2849"/>
    </row>
    <row r="2850" spans="6:6" outlineLevel="1">
      <c r="F2850"/>
    </row>
    <row r="2851" spans="6:6" outlineLevel="1">
      <c r="F2851"/>
    </row>
    <row r="2852" spans="6:6" outlineLevel="1">
      <c r="F2852"/>
    </row>
    <row r="2853" spans="6:6" outlineLevel="1">
      <c r="F2853"/>
    </row>
    <row r="2854" spans="6:6" outlineLevel="1">
      <c r="F2854"/>
    </row>
    <row r="2855" spans="6:6" outlineLevel="1">
      <c r="F2855"/>
    </row>
    <row r="2856" spans="6:6" outlineLevel="1">
      <c r="F2856"/>
    </row>
    <row r="2857" spans="6:6" outlineLevel="1">
      <c r="F2857"/>
    </row>
    <row r="2858" spans="6:6" outlineLevel="1">
      <c r="F2858"/>
    </row>
    <row r="2859" spans="6:6" outlineLevel="1">
      <c r="F2859"/>
    </row>
    <row r="2860" spans="6:6" outlineLevel="1">
      <c r="F2860"/>
    </row>
    <row r="2861" spans="6:6" outlineLevel="1">
      <c r="F2861"/>
    </row>
    <row r="2862" spans="6:6" outlineLevel="1">
      <c r="F2862"/>
    </row>
    <row r="2863" spans="6:6" outlineLevel="1">
      <c r="F2863"/>
    </row>
    <row r="2864" spans="6:6" outlineLevel="1">
      <c r="F2864"/>
    </row>
    <row r="2865" spans="6:6" outlineLevel="1">
      <c r="F2865"/>
    </row>
    <row r="2866" spans="6:6" outlineLevel="1">
      <c r="F2866"/>
    </row>
    <row r="2867" spans="6:6" outlineLevel="1">
      <c r="F2867"/>
    </row>
    <row r="2868" spans="6:6" outlineLevel="1">
      <c r="F2868"/>
    </row>
    <row r="2869" spans="6:6" outlineLevel="1">
      <c r="F2869"/>
    </row>
    <row r="2870" spans="6:6" outlineLevel="1">
      <c r="F2870"/>
    </row>
    <row r="2871" spans="6:6" outlineLevel="1">
      <c r="F2871"/>
    </row>
    <row r="2872" spans="6:6" outlineLevel="1">
      <c r="F2872"/>
    </row>
    <row r="2873" spans="6:6" outlineLevel="1">
      <c r="F2873"/>
    </row>
    <row r="2874" spans="6:6" outlineLevel="1">
      <c r="F2874"/>
    </row>
    <row r="2875" spans="6:6" outlineLevel="1">
      <c r="F2875"/>
    </row>
    <row r="2876" spans="6:6" outlineLevel="1">
      <c r="F2876"/>
    </row>
    <row r="2877" spans="6:6" outlineLevel="1">
      <c r="F2877"/>
    </row>
    <row r="2878" spans="6:6" outlineLevel="1">
      <c r="F2878"/>
    </row>
    <row r="2879" spans="6:6" outlineLevel="1">
      <c r="F2879"/>
    </row>
    <row r="2880" spans="6:6" outlineLevel="1">
      <c r="F2880"/>
    </row>
    <row r="2881" spans="6:6" outlineLevel="1">
      <c r="F2881"/>
    </row>
    <row r="2882" spans="6:6" outlineLevel="1">
      <c r="F2882"/>
    </row>
    <row r="2883" spans="6:6" outlineLevel="1">
      <c r="F2883"/>
    </row>
    <row r="2884" spans="6:6" outlineLevel="1">
      <c r="F2884"/>
    </row>
    <row r="2885" spans="6:6" outlineLevel="1">
      <c r="F2885"/>
    </row>
    <row r="2886" spans="6:6" outlineLevel="1">
      <c r="F2886"/>
    </row>
    <row r="2887" spans="6:6" outlineLevel="1">
      <c r="F2887"/>
    </row>
    <row r="2888" spans="6:6" outlineLevel="1">
      <c r="F2888"/>
    </row>
    <row r="2889" spans="6:6" outlineLevel="1">
      <c r="F2889"/>
    </row>
    <row r="2890" spans="6:6" outlineLevel="1">
      <c r="F2890"/>
    </row>
    <row r="2891" spans="6:6" outlineLevel="1">
      <c r="F2891"/>
    </row>
    <row r="2892" spans="6:6" outlineLevel="1">
      <c r="F2892"/>
    </row>
    <row r="2893" spans="6:6" outlineLevel="1">
      <c r="F2893"/>
    </row>
    <row r="2894" spans="6:6" outlineLevel="1">
      <c r="F2894"/>
    </row>
    <row r="2895" spans="6:6" outlineLevel="1">
      <c r="F2895"/>
    </row>
    <row r="2896" spans="6:6" outlineLevel="1">
      <c r="F2896"/>
    </row>
    <row r="2897" spans="6:6" outlineLevel="1">
      <c r="F2897"/>
    </row>
    <row r="2898" spans="6:6" outlineLevel="1">
      <c r="F2898"/>
    </row>
    <row r="2899" spans="6:6" outlineLevel="1">
      <c r="F2899"/>
    </row>
    <row r="2900" spans="6:6" outlineLevel="1">
      <c r="F2900"/>
    </row>
    <row r="2901" spans="6:6" outlineLevel="1">
      <c r="F2901"/>
    </row>
    <row r="2902" spans="6:6" outlineLevel="1">
      <c r="F2902"/>
    </row>
    <row r="2903" spans="6:6" outlineLevel="1">
      <c r="F2903"/>
    </row>
    <row r="2904" spans="6:6" outlineLevel="1">
      <c r="F2904"/>
    </row>
    <row r="2905" spans="6:6" outlineLevel="1">
      <c r="F2905"/>
    </row>
    <row r="2906" spans="6:6" outlineLevel="1">
      <c r="F2906"/>
    </row>
    <row r="2907" spans="6:6" outlineLevel="1">
      <c r="F2907"/>
    </row>
    <row r="2908" spans="6:6" outlineLevel="1">
      <c r="F2908"/>
    </row>
    <row r="2909" spans="6:6" outlineLevel="1">
      <c r="F2909"/>
    </row>
    <row r="2910" spans="6:6" outlineLevel="1">
      <c r="F2910"/>
    </row>
    <row r="2911" spans="6:6" outlineLevel="1">
      <c r="F2911"/>
    </row>
    <row r="2912" spans="6:6" outlineLevel="1">
      <c r="F2912"/>
    </row>
    <row r="2913" spans="6:6" outlineLevel="1">
      <c r="F2913"/>
    </row>
    <row r="2914" spans="6:6" outlineLevel="1">
      <c r="F2914"/>
    </row>
    <row r="2915" spans="6:6" outlineLevel="1">
      <c r="F2915"/>
    </row>
    <row r="2916" spans="6:6" outlineLevel="1">
      <c r="F2916"/>
    </row>
    <row r="2917" spans="6:6" outlineLevel="1">
      <c r="F2917"/>
    </row>
    <row r="2918" spans="6:6" outlineLevel="1">
      <c r="F2918"/>
    </row>
    <row r="2919" spans="6:6" outlineLevel="1">
      <c r="F2919"/>
    </row>
    <row r="2920" spans="6:6" outlineLevel="1">
      <c r="F2920"/>
    </row>
    <row r="2921" spans="6:6" outlineLevel="1">
      <c r="F2921"/>
    </row>
    <row r="2922" spans="6:6" outlineLevel="1">
      <c r="F2922"/>
    </row>
    <row r="2923" spans="6:6" outlineLevel="1">
      <c r="F2923"/>
    </row>
    <row r="2924" spans="6:6" outlineLevel="1">
      <c r="F2924"/>
    </row>
    <row r="2925" spans="6:6" outlineLevel="1">
      <c r="F2925"/>
    </row>
    <row r="2926" spans="6:6" outlineLevel="1">
      <c r="F2926"/>
    </row>
    <row r="2927" spans="6:6" outlineLevel="1">
      <c r="F2927"/>
    </row>
    <row r="2928" spans="6:6" outlineLevel="1">
      <c r="F2928"/>
    </row>
    <row r="2929" spans="6:6" outlineLevel="1">
      <c r="F2929"/>
    </row>
    <row r="2930" spans="6:6" outlineLevel="1">
      <c r="F2930"/>
    </row>
    <row r="2931" spans="6:6" outlineLevel="1">
      <c r="F2931"/>
    </row>
    <row r="2932" spans="6:6" outlineLevel="1">
      <c r="F2932"/>
    </row>
    <row r="2933" spans="6:6" outlineLevel="1">
      <c r="F2933"/>
    </row>
    <row r="2934" spans="6:6" outlineLevel="1">
      <c r="F2934"/>
    </row>
    <row r="2935" spans="6:6" outlineLevel="1">
      <c r="F2935"/>
    </row>
    <row r="2936" spans="6:6" outlineLevel="1">
      <c r="F2936"/>
    </row>
    <row r="2937" spans="6:6" outlineLevel="1">
      <c r="F2937"/>
    </row>
    <row r="2938" spans="6:6" outlineLevel="1">
      <c r="F2938"/>
    </row>
    <row r="2939" spans="6:6" outlineLevel="1">
      <c r="F2939"/>
    </row>
    <row r="2940" spans="6:6" outlineLevel="1">
      <c r="F2940"/>
    </row>
    <row r="2941" spans="6:6" outlineLevel="1">
      <c r="F2941"/>
    </row>
    <row r="2942" spans="6:6" outlineLevel="1">
      <c r="F2942"/>
    </row>
    <row r="2943" spans="6:6" outlineLevel="1">
      <c r="F2943"/>
    </row>
    <row r="2944" spans="6:6" outlineLevel="1">
      <c r="F2944"/>
    </row>
    <row r="2945" spans="6:6" outlineLevel="1">
      <c r="F2945"/>
    </row>
    <row r="2946" spans="6:6" outlineLevel="1">
      <c r="F2946"/>
    </row>
    <row r="2947" spans="6:6" outlineLevel="1">
      <c r="F2947"/>
    </row>
    <row r="2948" spans="6:6" outlineLevel="1">
      <c r="F2948"/>
    </row>
    <row r="2949" spans="6:6" outlineLevel="1">
      <c r="F2949"/>
    </row>
    <row r="2950" spans="6:6" outlineLevel="1">
      <c r="F2950"/>
    </row>
    <row r="2951" spans="6:6" outlineLevel="1">
      <c r="F2951"/>
    </row>
    <row r="2952" spans="6:6" outlineLevel="1">
      <c r="F2952"/>
    </row>
    <row r="2953" spans="6:6" outlineLevel="1">
      <c r="F2953"/>
    </row>
    <row r="2954" spans="6:6" outlineLevel="1">
      <c r="F2954"/>
    </row>
    <row r="2955" spans="6:6" outlineLevel="1">
      <c r="F2955"/>
    </row>
    <row r="2956" spans="6:6" outlineLevel="1">
      <c r="F2956"/>
    </row>
    <row r="2957" spans="6:6" outlineLevel="1">
      <c r="F2957"/>
    </row>
    <row r="2958" spans="6:6" outlineLevel="1">
      <c r="F2958"/>
    </row>
    <row r="2959" spans="6:6" outlineLevel="1">
      <c r="F2959"/>
    </row>
    <row r="2960" spans="6:6" outlineLevel="1">
      <c r="F2960"/>
    </row>
    <row r="2961" spans="6:6" outlineLevel="1">
      <c r="F2961"/>
    </row>
    <row r="2962" spans="6:6" outlineLevel="1">
      <c r="F2962"/>
    </row>
    <row r="2963" spans="6:6" outlineLevel="1">
      <c r="F2963"/>
    </row>
    <row r="2964" spans="6:6" outlineLevel="1">
      <c r="F2964"/>
    </row>
    <row r="2965" spans="6:6" outlineLevel="1">
      <c r="F2965"/>
    </row>
    <row r="2966" spans="6:6" outlineLevel="1">
      <c r="F2966"/>
    </row>
    <row r="2967" spans="6:6" outlineLevel="1">
      <c r="F2967"/>
    </row>
    <row r="2968" spans="6:6" outlineLevel="1">
      <c r="F2968"/>
    </row>
    <row r="2969" spans="6:6" outlineLevel="1">
      <c r="F2969"/>
    </row>
    <row r="2970" spans="6:6" outlineLevel="1">
      <c r="F2970"/>
    </row>
    <row r="2971" spans="6:6" outlineLevel="1">
      <c r="F2971"/>
    </row>
    <row r="2972" spans="6:6" outlineLevel="1">
      <c r="F2972"/>
    </row>
    <row r="2973" spans="6:6" outlineLevel="1">
      <c r="F2973"/>
    </row>
    <row r="2974" spans="6:6" outlineLevel="1">
      <c r="F2974"/>
    </row>
    <row r="2975" spans="6:6" outlineLevel="1">
      <c r="F2975"/>
    </row>
    <row r="2976" spans="6:6" outlineLevel="1">
      <c r="F2976"/>
    </row>
    <row r="2977" spans="6:6" outlineLevel="1">
      <c r="F2977"/>
    </row>
    <row r="2978" spans="6:6" outlineLevel="1">
      <c r="F2978"/>
    </row>
    <row r="2979" spans="6:6" outlineLevel="1">
      <c r="F2979"/>
    </row>
    <row r="2980" spans="6:6" outlineLevel="1">
      <c r="F2980"/>
    </row>
    <row r="2981" spans="6:6" outlineLevel="1">
      <c r="F2981"/>
    </row>
    <row r="2982" spans="6:6" outlineLevel="1">
      <c r="F2982"/>
    </row>
    <row r="2983" spans="6:6" outlineLevel="1">
      <c r="F2983"/>
    </row>
    <row r="2984" spans="6:6" outlineLevel="1">
      <c r="F2984"/>
    </row>
    <row r="2985" spans="6:6" outlineLevel="1">
      <c r="F2985"/>
    </row>
    <row r="2986" spans="6:6" outlineLevel="1">
      <c r="F2986"/>
    </row>
    <row r="2987" spans="6:6" outlineLevel="1">
      <c r="F2987"/>
    </row>
    <row r="2988" spans="6:6" outlineLevel="1">
      <c r="F2988"/>
    </row>
    <row r="2989" spans="6:6" outlineLevel="1">
      <c r="F2989"/>
    </row>
    <row r="2990" spans="6:6" outlineLevel="1">
      <c r="F2990"/>
    </row>
    <row r="2991" spans="6:6" outlineLevel="1">
      <c r="F2991"/>
    </row>
    <row r="2992" spans="6:6" outlineLevel="1">
      <c r="F2992"/>
    </row>
    <row r="2993" spans="6:6" outlineLevel="1">
      <c r="F2993"/>
    </row>
    <row r="2994" spans="6:6" outlineLevel="1">
      <c r="F2994"/>
    </row>
    <row r="2995" spans="6:6" outlineLevel="1">
      <c r="F2995"/>
    </row>
    <row r="2996" spans="6:6" outlineLevel="1">
      <c r="F2996"/>
    </row>
    <row r="2997" spans="6:6" outlineLevel="1">
      <c r="F2997"/>
    </row>
    <row r="2998" spans="6:6" outlineLevel="1">
      <c r="F2998"/>
    </row>
    <row r="2999" spans="6:6" outlineLevel="1">
      <c r="F2999"/>
    </row>
    <row r="3000" spans="6:6" outlineLevel="1">
      <c r="F3000"/>
    </row>
    <row r="3001" spans="6:6" outlineLevel="1">
      <c r="F3001"/>
    </row>
    <row r="3002" spans="6:6" outlineLevel="1">
      <c r="F3002"/>
    </row>
    <row r="3003" spans="6:6" outlineLevel="1">
      <c r="F3003"/>
    </row>
    <row r="3004" spans="6:6" outlineLevel="1">
      <c r="F3004"/>
    </row>
    <row r="3005" spans="6:6" outlineLevel="1">
      <c r="F3005"/>
    </row>
    <row r="3006" spans="6:6" outlineLevel="1">
      <c r="F3006"/>
    </row>
    <row r="3007" spans="6:6" outlineLevel="1">
      <c r="F3007"/>
    </row>
    <row r="3008" spans="6:6" outlineLevel="1">
      <c r="F3008"/>
    </row>
    <row r="3009" spans="6:6" outlineLevel="1">
      <c r="F3009"/>
    </row>
    <row r="3010" spans="6:6" outlineLevel="1">
      <c r="F3010"/>
    </row>
    <row r="3011" spans="6:6" outlineLevel="1">
      <c r="F3011"/>
    </row>
    <row r="3012" spans="6:6" outlineLevel="1">
      <c r="F3012"/>
    </row>
    <row r="3013" spans="6:6" outlineLevel="1">
      <c r="F3013"/>
    </row>
    <row r="3014" spans="6:6" outlineLevel="1">
      <c r="F3014"/>
    </row>
    <row r="3015" spans="6:6" outlineLevel="1">
      <c r="F3015"/>
    </row>
    <row r="3016" spans="6:6" outlineLevel="1">
      <c r="F3016"/>
    </row>
    <row r="3017" spans="6:6" outlineLevel="1">
      <c r="F3017"/>
    </row>
    <row r="3018" spans="6:6" outlineLevel="1">
      <c r="F3018"/>
    </row>
    <row r="3019" spans="6:6" outlineLevel="1">
      <c r="F3019"/>
    </row>
    <row r="3020" spans="6:6" outlineLevel="1">
      <c r="F3020"/>
    </row>
    <row r="3021" spans="6:6" outlineLevel="1">
      <c r="F3021"/>
    </row>
    <row r="3022" spans="6:6" outlineLevel="1">
      <c r="F3022"/>
    </row>
    <row r="3023" spans="6:6" outlineLevel="1">
      <c r="F3023"/>
    </row>
    <row r="3024" spans="6:6" outlineLevel="1">
      <c r="F3024"/>
    </row>
    <row r="3025" spans="6:6" outlineLevel="1">
      <c r="F3025"/>
    </row>
    <row r="3026" spans="6:6" outlineLevel="1">
      <c r="F3026"/>
    </row>
    <row r="3027" spans="6:6" outlineLevel="1">
      <c r="F3027"/>
    </row>
    <row r="3028" spans="6:6" outlineLevel="1">
      <c r="F3028"/>
    </row>
    <row r="3029" spans="6:6" outlineLevel="1">
      <c r="F3029"/>
    </row>
    <row r="3030" spans="6:6" outlineLevel="1">
      <c r="F3030"/>
    </row>
    <row r="3031" spans="6:6" outlineLevel="1">
      <c r="F3031"/>
    </row>
    <row r="3032" spans="6:6" outlineLevel="1">
      <c r="F3032"/>
    </row>
    <row r="3033" spans="6:6" outlineLevel="1">
      <c r="F3033"/>
    </row>
    <row r="3034" spans="6:6" outlineLevel="1">
      <c r="F3034"/>
    </row>
    <row r="3035" spans="6:6" outlineLevel="1">
      <c r="F3035"/>
    </row>
    <row r="3036" spans="6:6" outlineLevel="1">
      <c r="F3036"/>
    </row>
    <row r="3037" spans="6:6" outlineLevel="1">
      <c r="F3037"/>
    </row>
    <row r="3038" spans="6:6" outlineLevel="1">
      <c r="F3038"/>
    </row>
    <row r="3039" spans="6:6" outlineLevel="1">
      <c r="F3039"/>
    </row>
    <row r="3040" spans="6:6" outlineLevel="1">
      <c r="F3040"/>
    </row>
    <row r="3041" spans="6:6" outlineLevel="1">
      <c r="F3041"/>
    </row>
    <row r="3042" spans="6:6" outlineLevel="1">
      <c r="F3042"/>
    </row>
    <row r="3043" spans="6:6" outlineLevel="1">
      <c r="F3043"/>
    </row>
    <row r="3044" spans="6:6" outlineLevel="1">
      <c r="F3044"/>
    </row>
    <row r="3045" spans="6:6" outlineLevel="1">
      <c r="F3045"/>
    </row>
    <row r="3046" spans="6:6" outlineLevel="1">
      <c r="F3046"/>
    </row>
    <row r="3047" spans="6:6" outlineLevel="1">
      <c r="F3047"/>
    </row>
    <row r="3048" spans="6:6" outlineLevel="1">
      <c r="F3048"/>
    </row>
    <row r="3049" spans="6:6" outlineLevel="1">
      <c r="F3049"/>
    </row>
    <row r="3050" spans="6:6" outlineLevel="1">
      <c r="F3050"/>
    </row>
    <row r="3051" spans="6:6" outlineLevel="1">
      <c r="F3051"/>
    </row>
    <row r="3052" spans="6:6" outlineLevel="1">
      <c r="F3052"/>
    </row>
    <row r="3053" spans="6:6" outlineLevel="1">
      <c r="F3053"/>
    </row>
    <row r="3054" spans="6:6" outlineLevel="1">
      <c r="F3054"/>
    </row>
    <row r="3055" spans="6:6" outlineLevel="1">
      <c r="F3055"/>
    </row>
    <row r="3056" spans="6:6" outlineLevel="1">
      <c r="F3056"/>
    </row>
    <row r="3057" spans="6:6" outlineLevel="1">
      <c r="F3057"/>
    </row>
    <row r="3058" spans="6:6" outlineLevel="1">
      <c r="F3058"/>
    </row>
    <row r="3059" spans="6:6" outlineLevel="1">
      <c r="F3059"/>
    </row>
    <row r="3060" spans="6:6" outlineLevel="1">
      <c r="F3060"/>
    </row>
    <row r="3061" spans="6:6" outlineLevel="1">
      <c r="F3061"/>
    </row>
    <row r="3062" spans="6:6" outlineLevel="1">
      <c r="F3062"/>
    </row>
    <row r="3063" spans="6:6" outlineLevel="1">
      <c r="F3063"/>
    </row>
    <row r="3064" spans="6:6" outlineLevel="1">
      <c r="F3064"/>
    </row>
    <row r="3065" spans="6:6" outlineLevel="1">
      <c r="F3065"/>
    </row>
    <row r="3066" spans="6:6" outlineLevel="1">
      <c r="F3066"/>
    </row>
    <row r="3067" spans="6:6" outlineLevel="1">
      <c r="F3067"/>
    </row>
    <row r="3068" spans="6:6" outlineLevel="1">
      <c r="F3068"/>
    </row>
    <row r="3069" spans="6:6" outlineLevel="1">
      <c r="F3069"/>
    </row>
    <row r="3070" spans="6:6" outlineLevel="1">
      <c r="F3070"/>
    </row>
    <row r="3071" spans="6:6" outlineLevel="1">
      <c r="F3071"/>
    </row>
    <row r="3072" spans="6:6" outlineLevel="1">
      <c r="F3072"/>
    </row>
    <row r="3073" spans="6:6" outlineLevel="1">
      <c r="F3073"/>
    </row>
    <row r="3074" spans="6:6" outlineLevel="1">
      <c r="F3074"/>
    </row>
    <row r="3075" spans="6:6" outlineLevel="1">
      <c r="F3075"/>
    </row>
    <row r="3076" spans="6:6" outlineLevel="1">
      <c r="F3076"/>
    </row>
    <row r="3077" spans="6:6" outlineLevel="1">
      <c r="F3077"/>
    </row>
    <row r="3078" spans="6:6" outlineLevel="1">
      <c r="F3078"/>
    </row>
    <row r="3079" spans="6:6" outlineLevel="1">
      <c r="F3079"/>
    </row>
    <row r="3080" spans="6:6" outlineLevel="1">
      <c r="F3080"/>
    </row>
    <row r="3081" spans="6:6" outlineLevel="1">
      <c r="F3081"/>
    </row>
    <row r="3082" spans="6:6" outlineLevel="1">
      <c r="F3082"/>
    </row>
    <row r="3083" spans="6:6" outlineLevel="1">
      <c r="F3083"/>
    </row>
    <row r="3084" spans="6:6" outlineLevel="1">
      <c r="F3084"/>
    </row>
    <row r="3085" spans="6:6" outlineLevel="1">
      <c r="F3085"/>
    </row>
    <row r="3086" spans="6:6" outlineLevel="1">
      <c r="F3086"/>
    </row>
    <row r="3087" spans="6:6" outlineLevel="1">
      <c r="F3087"/>
    </row>
    <row r="3088" spans="6:6" outlineLevel="1">
      <c r="F3088"/>
    </row>
    <row r="3089" spans="6:6" outlineLevel="1">
      <c r="F3089"/>
    </row>
    <row r="3090" spans="6:6" outlineLevel="1">
      <c r="F3090"/>
    </row>
    <row r="3091" spans="6:6" outlineLevel="1">
      <c r="F3091"/>
    </row>
    <row r="3092" spans="6:6" outlineLevel="1">
      <c r="F3092"/>
    </row>
    <row r="3093" spans="6:6" outlineLevel="1">
      <c r="F3093"/>
    </row>
    <row r="3094" spans="6:6" outlineLevel="1">
      <c r="F3094"/>
    </row>
    <row r="3095" spans="6:6" outlineLevel="1">
      <c r="F3095"/>
    </row>
    <row r="3096" spans="6:6" outlineLevel="1">
      <c r="F3096"/>
    </row>
    <row r="3097" spans="6:6" outlineLevel="1">
      <c r="F3097"/>
    </row>
    <row r="3098" spans="6:6" outlineLevel="1">
      <c r="F3098"/>
    </row>
    <row r="3099" spans="6:6" outlineLevel="1">
      <c r="F3099"/>
    </row>
    <row r="3100" spans="6:6" outlineLevel="1">
      <c r="F3100"/>
    </row>
    <row r="3101" spans="6:6" outlineLevel="1">
      <c r="F3101"/>
    </row>
    <row r="3102" spans="6:6" outlineLevel="1">
      <c r="F3102"/>
    </row>
    <row r="3103" spans="6:6" outlineLevel="1">
      <c r="F3103"/>
    </row>
    <row r="3104" spans="6:6" outlineLevel="1">
      <c r="F3104"/>
    </row>
    <row r="3105" spans="6:6" outlineLevel="1">
      <c r="F3105"/>
    </row>
    <row r="3106" spans="6:6" outlineLevel="1">
      <c r="F3106"/>
    </row>
    <row r="3107" spans="6:6" outlineLevel="1">
      <c r="F3107"/>
    </row>
    <row r="3108" spans="6:6" outlineLevel="1">
      <c r="F3108"/>
    </row>
    <row r="3109" spans="6:6" outlineLevel="1">
      <c r="F3109"/>
    </row>
    <row r="3110" spans="6:6" outlineLevel="1">
      <c r="F3110"/>
    </row>
    <row r="3111" spans="6:6" outlineLevel="1">
      <c r="F3111"/>
    </row>
    <row r="3112" spans="6:6" outlineLevel="1">
      <c r="F3112"/>
    </row>
    <row r="3113" spans="6:6" outlineLevel="1">
      <c r="F3113"/>
    </row>
    <row r="3114" spans="6:6" outlineLevel="1">
      <c r="F3114"/>
    </row>
    <row r="3115" spans="6:6" outlineLevel="1">
      <c r="F3115"/>
    </row>
    <row r="3116" spans="6:6" outlineLevel="1">
      <c r="F3116"/>
    </row>
    <row r="3117" spans="6:6" outlineLevel="1">
      <c r="F3117"/>
    </row>
    <row r="3118" spans="6:6" outlineLevel="1">
      <c r="F3118"/>
    </row>
    <row r="3119" spans="6:6" outlineLevel="1">
      <c r="F3119"/>
    </row>
    <row r="3120" spans="6:6" outlineLevel="1">
      <c r="F3120"/>
    </row>
    <row r="3121" spans="6:6" outlineLevel="1">
      <c r="F3121"/>
    </row>
    <row r="3122" spans="6:6" outlineLevel="1">
      <c r="F3122"/>
    </row>
    <row r="3123" spans="6:6" outlineLevel="1">
      <c r="F3123"/>
    </row>
    <row r="3124" spans="6:6" outlineLevel="1">
      <c r="F3124"/>
    </row>
    <row r="3125" spans="6:6" outlineLevel="1">
      <c r="F3125"/>
    </row>
    <row r="3126" spans="6:6" outlineLevel="1">
      <c r="F3126"/>
    </row>
    <row r="3127" spans="6:6" outlineLevel="1">
      <c r="F3127"/>
    </row>
    <row r="3128" spans="6:6" outlineLevel="1">
      <c r="F3128"/>
    </row>
    <row r="3129" spans="6:6" outlineLevel="1">
      <c r="F3129"/>
    </row>
    <row r="3130" spans="6:6" outlineLevel="1">
      <c r="F3130"/>
    </row>
    <row r="3131" spans="6:6" outlineLevel="1">
      <c r="F3131"/>
    </row>
    <row r="3132" spans="6:6" outlineLevel="1">
      <c r="F3132"/>
    </row>
    <row r="3133" spans="6:6" outlineLevel="1">
      <c r="F3133"/>
    </row>
    <row r="3134" spans="6:6" outlineLevel="1">
      <c r="F3134"/>
    </row>
    <row r="3135" spans="6:6" outlineLevel="1">
      <c r="F3135"/>
    </row>
    <row r="3136" spans="6:6" outlineLevel="1">
      <c r="F3136"/>
    </row>
    <row r="3137" spans="6:6" outlineLevel="1">
      <c r="F3137"/>
    </row>
    <row r="3138" spans="6:6" outlineLevel="1">
      <c r="F3138"/>
    </row>
    <row r="3139" spans="6:6" outlineLevel="1">
      <c r="F3139"/>
    </row>
    <row r="3140" spans="6:6" outlineLevel="1">
      <c r="F3140"/>
    </row>
    <row r="3141" spans="6:6" outlineLevel="1">
      <c r="F3141"/>
    </row>
    <row r="3142" spans="6:6" outlineLevel="1">
      <c r="F3142"/>
    </row>
    <row r="3143" spans="6:6" outlineLevel="1">
      <c r="F3143"/>
    </row>
    <row r="3144" spans="6:6" outlineLevel="1">
      <c r="F3144"/>
    </row>
    <row r="3145" spans="6:6" outlineLevel="1">
      <c r="F3145"/>
    </row>
    <row r="3146" spans="6:6" outlineLevel="1">
      <c r="F3146"/>
    </row>
    <row r="3147" spans="6:6" outlineLevel="1">
      <c r="F3147"/>
    </row>
    <row r="3148" spans="6:6" outlineLevel="1">
      <c r="F3148"/>
    </row>
    <row r="3149" spans="6:6" outlineLevel="1">
      <c r="F3149"/>
    </row>
    <row r="3150" spans="6:6" outlineLevel="1">
      <c r="F3150"/>
    </row>
    <row r="3151" spans="6:6" outlineLevel="1">
      <c r="F3151"/>
    </row>
    <row r="3152" spans="6:6" outlineLevel="1">
      <c r="F3152"/>
    </row>
    <row r="3153" spans="6:6" outlineLevel="1">
      <c r="F3153"/>
    </row>
    <row r="3154" spans="6:6" outlineLevel="1">
      <c r="F3154"/>
    </row>
    <row r="3155" spans="6:6" outlineLevel="1">
      <c r="F3155"/>
    </row>
    <row r="3156" spans="6:6" outlineLevel="1">
      <c r="F3156"/>
    </row>
    <row r="3157" spans="6:6" outlineLevel="1">
      <c r="F3157"/>
    </row>
    <row r="3158" spans="6:6" outlineLevel="1">
      <c r="F3158"/>
    </row>
    <row r="3159" spans="6:6" outlineLevel="1">
      <c r="F3159"/>
    </row>
    <row r="3160" spans="6:6" outlineLevel="1">
      <c r="F3160"/>
    </row>
    <row r="3161" spans="6:6" outlineLevel="1">
      <c r="F3161"/>
    </row>
    <row r="3162" spans="6:6" outlineLevel="1">
      <c r="F3162"/>
    </row>
    <row r="3163" spans="6:6" outlineLevel="1">
      <c r="F3163"/>
    </row>
    <row r="3164" spans="6:6" outlineLevel="1">
      <c r="F3164"/>
    </row>
    <row r="3165" spans="6:6" outlineLevel="1">
      <c r="F3165"/>
    </row>
    <row r="3166" spans="6:6" outlineLevel="1">
      <c r="F3166"/>
    </row>
    <row r="3167" spans="6:6" outlineLevel="1">
      <c r="F3167"/>
    </row>
    <row r="3168" spans="6:6" outlineLevel="1">
      <c r="F3168"/>
    </row>
    <row r="3169" spans="6:6" outlineLevel="1">
      <c r="F3169"/>
    </row>
    <row r="3170" spans="6:6" outlineLevel="1">
      <c r="F3170"/>
    </row>
    <row r="3171" spans="6:6" outlineLevel="1">
      <c r="F3171"/>
    </row>
    <row r="3172" spans="6:6" outlineLevel="1">
      <c r="F3172"/>
    </row>
    <row r="3173" spans="6:6" outlineLevel="1">
      <c r="F3173"/>
    </row>
    <row r="3174" spans="6:6" outlineLevel="1">
      <c r="F3174"/>
    </row>
    <row r="3175" spans="6:6" outlineLevel="1">
      <c r="F3175"/>
    </row>
    <row r="3176" spans="6:6" outlineLevel="1">
      <c r="F3176"/>
    </row>
    <row r="3177" spans="6:6" outlineLevel="1">
      <c r="F3177"/>
    </row>
    <row r="3178" spans="6:6" outlineLevel="1">
      <c r="F3178"/>
    </row>
    <row r="3179" spans="6:6" outlineLevel="1">
      <c r="F3179"/>
    </row>
    <row r="3180" spans="6:6" outlineLevel="1">
      <c r="F3180"/>
    </row>
    <row r="3181" spans="6:6" outlineLevel="1">
      <c r="F3181"/>
    </row>
    <row r="3182" spans="6:6" outlineLevel="1">
      <c r="F3182"/>
    </row>
    <row r="3183" spans="6:6" outlineLevel="1">
      <c r="F3183"/>
    </row>
    <row r="3184" spans="6:6" outlineLevel="1">
      <c r="F3184"/>
    </row>
    <row r="3185" spans="6:6" outlineLevel="1">
      <c r="F3185"/>
    </row>
    <row r="3186" spans="6:6" outlineLevel="1">
      <c r="F3186"/>
    </row>
    <row r="3187" spans="6:6" outlineLevel="1">
      <c r="F3187"/>
    </row>
    <row r="3188" spans="6:6" outlineLevel="1">
      <c r="F3188"/>
    </row>
    <row r="3189" spans="6:6" outlineLevel="1">
      <c r="F3189"/>
    </row>
    <row r="3190" spans="6:6" outlineLevel="1">
      <c r="F3190"/>
    </row>
    <row r="3191" spans="6:6" outlineLevel="1">
      <c r="F3191"/>
    </row>
    <row r="3192" spans="6:6" outlineLevel="1">
      <c r="F3192"/>
    </row>
    <row r="3193" spans="6:6" outlineLevel="1">
      <c r="F3193"/>
    </row>
    <row r="3194" spans="6:6" outlineLevel="1">
      <c r="F3194"/>
    </row>
    <row r="3195" spans="6:6" outlineLevel="1">
      <c r="F3195"/>
    </row>
    <row r="3196" spans="6:6" outlineLevel="1">
      <c r="F3196"/>
    </row>
    <row r="3197" spans="6:6" outlineLevel="1">
      <c r="F3197"/>
    </row>
    <row r="3198" spans="6:6" outlineLevel="1">
      <c r="F3198"/>
    </row>
    <row r="3199" spans="6:6" outlineLevel="1">
      <c r="F3199"/>
    </row>
    <row r="3200" spans="6:6" outlineLevel="1">
      <c r="F3200"/>
    </row>
    <row r="3201" spans="6:6" outlineLevel="1">
      <c r="F3201"/>
    </row>
    <row r="3202" spans="6:6" outlineLevel="1">
      <c r="F3202"/>
    </row>
    <row r="3203" spans="6:6" outlineLevel="1">
      <c r="F3203"/>
    </row>
    <row r="3204" spans="6:6" outlineLevel="1">
      <c r="F3204"/>
    </row>
    <row r="3205" spans="6:6" outlineLevel="1">
      <c r="F3205"/>
    </row>
    <row r="3206" spans="6:6" outlineLevel="1">
      <c r="F3206"/>
    </row>
    <row r="3207" spans="6:6" outlineLevel="1">
      <c r="F3207"/>
    </row>
    <row r="3208" spans="6:6" outlineLevel="1">
      <c r="F3208"/>
    </row>
    <row r="3209" spans="6:6" outlineLevel="1">
      <c r="F3209"/>
    </row>
    <row r="3210" spans="6:6" outlineLevel="1">
      <c r="F3210"/>
    </row>
    <row r="3211" spans="6:6" outlineLevel="1">
      <c r="F3211"/>
    </row>
    <row r="3212" spans="6:6" outlineLevel="1">
      <c r="F3212"/>
    </row>
    <row r="3213" spans="6:6" outlineLevel="1">
      <c r="F3213"/>
    </row>
    <row r="3214" spans="6:6" outlineLevel="1">
      <c r="F3214"/>
    </row>
    <row r="3215" spans="6:6" outlineLevel="1">
      <c r="F3215"/>
    </row>
    <row r="3216" spans="6:6" outlineLevel="1">
      <c r="F3216"/>
    </row>
    <row r="3217" spans="6:6" outlineLevel="1">
      <c r="F3217"/>
    </row>
    <row r="3218" spans="6:6" outlineLevel="1">
      <c r="F3218"/>
    </row>
    <row r="3219" spans="6:6" outlineLevel="1">
      <c r="F3219"/>
    </row>
    <row r="3220" spans="6:6" outlineLevel="1">
      <c r="F3220"/>
    </row>
    <row r="3221" spans="6:6" outlineLevel="1">
      <c r="F3221"/>
    </row>
    <row r="3222" spans="6:6" outlineLevel="1">
      <c r="F3222"/>
    </row>
    <row r="3223" spans="6:6" outlineLevel="1">
      <c r="F3223"/>
    </row>
    <row r="3224" spans="6:6" outlineLevel="1">
      <c r="F3224"/>
    </row>
    <row r="3225" spans="6:6" outlineLevel="1">
      <c r="F3225"/>
    </row>
    <row r="3226" spans="6:6" outlineLevel="1">
      <c r="F3226"/>
    </row>
    <row r="3227" spans="6:6" outlineLevel="1">
      <c r="F3227"/>
    </row>
    <row r="3228" spans="6:6" outlineLevel="1">
      <c r="F3228"/>
    </row>
    <row r="3229" spans="6:6" outlineLevel="1">
      <c r="F3229"/>
    </row>
    <row r="3230" spans="6:6" outlineLevel="1">
      <c r="F3230"/>
    </row>
    <row r="3231" spans="6:6" outlineLevel="1">
      <c r="F3231"/>
    </row>
    <row r="3232" spans="6:6" outlineLevel="1">
      <c r="F3232"/>
    </row>
    <row r="3233" spans="6:6" outlineLevel="1">
      <c r="F3233"/>
    </row>
    <row r="3234" spans="6:6">
      <c r="F3234"/>
    </row>
    <row r="3235" spans="6:6" outlineLevel="1">
      <c r="F3235"/>
    </row>
    <row r="3236" spans="6:6" outlineLevel="1">
      <c r="F3236"/>
    </row>
    <row r="3237" spans="6:6" outlineLevel="1">
      <c r="F3237"/>
    </row>
    <row r="3238" spans="6:6" outlineLevel="1">
      <c r="F3238"/>
    </row>
    <row r="3239" spans="6:6" outlineLevel="1">
      <c r="F3239"/>
    </row>
    <row r="3240" spans="6:6" outlineLevel="1">
      <c r="F3240"/>
    </row>
    <row r="3241" spans="6:6" outlineLevel="1">
      <c r="F3241"/>
    </row>
    <row r="3242" spans="6:6" outlineLevel="1">
      <c r="F3242"/>
    </row>
    <row r="3243" spans="6:6" outlineLevel="1">
      <c r="F3243"/>
    </row>
    <row r="3244" spans="6:6" outlineLevel="1">
      <c r="F3244"/>
    </row>
    <row r="3245" spans="6:6" outlineLevel="1">
      <c r="F3245"/>
    </row>
    <row r="3246" spans="6:6" outlineLevel="1">
      <c r="F3246"/>
    </row>
    <row r="3247" spans="6:6" outlineLevel="1">
      <c r="F3247"/>
    </row>
    <row r="3248" spans="6:6" outlineLevel="1">
      <c r="F3248"/>
    </row>
    <row r="3249" spans="6:6" outlineLevel="1">
      <c r="F3249"/>
    </row>
    <row r="3250" spans="6:6" outlineLevel="1">
      <c r="F3250"/>
    </row>
    <row r="3251" spans="6:6" outlineLevel="1">
      <c r="F3251"/>
    </row>
    <row r="3252" spans="6:6" outlineLevel="1">
      <c r="F3252"/>
    </row>
    <row r="3253" spans="6:6" outlineLevel="1">
      <c r="F3253"/>
    </row>
    <row r="3254" spans="6:6" outlineLevel="1">
      <c r="F3254"/>
    </row>
    <row r="3255" spans="6:6" outlineLevel="1">
      <c r="F3255"/>
    </row>
    <row r="3256" spans="6:6" outlineLevel="1">
      <c r="F3256"/>
    </row>
    <row r="3257" spans="6:6" outlineLevel="1">
      <c r="F3257"/>
    </row>
    <row r="3258" spans="6:6" outlineLevel="1">
      <c r="F3258"/>
    </row>
    <row r="3259" spans="6:6" outlineLevel="1">
      <c r="F3259"/>
    </row>
    <row r="3260" spans="6:6" outlineLevel="1">
      <c r="F3260"/>
    </row>
    <row r="3261" spans="6:6" outlineLevel="1">
      <c r="F3261"/>
    </row>
    <row r="3262" spans="6:6" outlineLevel="1">
      <c r="F3262"/>
    </row>
    <row r="3263" spans="6:6" outlineLevel="1">
      <c r="F3263"/>
    </row>
    <row r="3264" spans="6:6" outlineLevel="1">
      <c r="F3264"/>
    </row>
    <row r="3265" spans="6:6" outlineLevel="1">
      <c r="F3265"/>
    </row>
    <row r="3266" spans="6:6" outlineLevel="1">
      <c r="F3266"/>
    </row>
    <row r="3267" spans="6:6" outlineLevel="1">
      <c r="F3267"/>
    </row>
    <row r="3268" spans="6:6" outlineLevel="1">
      <c r="F3268"/>
    </row>
    <row r="3269" spans="6:6" outlineLevel="1">
      <c r="F3269"/>
    </row>
    <row r="3270" spans="6:6" outlineLevel="1">
      <c r="F3270"/>
    </row>
    <row r="3271" spans="6:6" outlineLevel="1">
      <c r="F3271"/>
    </row>
    <row r="3272" spans="6:6" outlineLevel="1">
      <c r="F3272"/>
    </row>
    <row r="3273" spans="6:6" outlineLevel="1">
      <c r="F3273"/>
    </row>
    <row r="3274" spans="6:6" outlineLevel="1">
      <c r="F3274"/>
    </row>
    <row r="3275" spans="6:6" outlineLevel="1">
      <c r="F3275"/>
    </row>
    <row r="3276" spans="6:6" outlineLevel="1">
      <c r="F3276"/>
    </row>
    <row r="3277" spans="6:6" outlineLevel="1">
      <c r="F3277"/>
    </row>
    <row r="3278" spans="6:6" outlineLevel="1">
      <c r="F3278"/>
    </row>
    <row r="3279" spans="6:6" outlineLevel="1">
      <c r="F3279"/>
    </row>
    <row r="3280" spans="6:6" outlineLevel="1">
      <c r="F3280"/>
    </row>
    <row r="3281" spans="6:6">
      <c r="F3281"/>
    </row>
    <row r="3282" spans="6:6" outlineLevel="1">
      <c r="F3282"/>
    </row>
    <row r="3283" spans="6:6" outlineLevel="1">
      <c r="F3283"/>
    </row>
    <row r="3284" spans="6:6" outlineLevel="1">
      <c r="F3284"/>
    </row>
    <row r="3285" spans="6:6" outlineLevel="1">
      <c r="F3285"/>
    </row>
    <row r="3286" spans="6:6" outlineLevel="1">
      <c r="F3286"/>
    </row>
    <row r="3287" spans="6:6" outlineLevel="1">
      <c r="F3287"/>
    </row>
    <row r="3288" spans="6:6" outlineLevel="1">
      <c r="F3288"/>
    </row>
    <row r="3289" spans="6:6" outlineLevel="1">
      <c r="F3289"/>
    </row>
    <row r="3290" spans="6:6" outlineLevel="1">
      <c r="F3290"/>
    </row>
    <row r="3291" spans="6:6" outlineLevel="1">
      <c r="F3291"/>
    </row>
    <row r="3292" spans="6:6" outlineLevel="1">
      <c r="F3292"/>
    </row>
    <row r="3293" spans="6:6" outlineLevel="1">
      <c r="F3293"/>
    </row>
    <row r="3294" spans="6:6" outlineLevel="1">
      <c r="F3294"/>
    </row>
    <row r="3295" spans="6:6" outlineLevel="1">
      <c r="F3295"/>
    </row>
    <row r="3296" spans="6:6" outlineLevel="1">
      <c r="F3296"/>
    </row>
    <row r="3297" spans="6:6" outlineLevel="1">
      <c r="F3297"/>
    </row>
    <row r="3298" spans="6:6" outlineLevel="1">
      <c r="F3298"/>
    </row>
    <row r="3299" spans="6:6" outlineLevel="1">
      <c r="F3299"/>
    </row>
    <row r="3300" spans="6:6" outlineLevel="1">
      <c r="F3300"/>
    </row>
    <row r="3301" spans="6:6" outlineLevel="1">
      <c r="F3301"/>
    </row>
    <row r="3302" spans="6:6" outlineLevel="1">
      <c r="F3302"/>
    </row>
    <row r="3303" spans="6:6" outlineLevel="1">
      <c r="F3303"/>
    </row>
    <row r="3304" spans="6:6" outlineLevel="1">
      <c r="F3304"/>
    </row>
    <row r="3305" spans="6:6" outlineLevel="1">
      <c r="F3305"/>
    </row>
    <row r="3306" spans="6:6" outlineLevel="1">
      <c r="F3306"/>
    </row>
    <row r="3307" spans="6:6" outlineLevel="1">
      <c r="F3307"/>
    </row>
    <row r="3308" spans="6:6" outlineLevel="1">
      <c r="F3308"/>
    </row>
    <row r="3309" spans="6:6" outlineLevel="1">
      <c r="F3309"/>
    </row>
    <row r="3310" spans="6:6" outlineLevel="1">
      <c r="F3310"/>
    </row>
    <row r="3311" spans="6:6" outlineLevel="1">
      <c r="F3311"/>
    </row>
    <row r="3312" spans="6:6" outlineLevel="1">
      <c r="F3312"/>
    </row>
    <row r="3313" spans="6:6" outlineLevel="1">
      <c r="F3313"/>
    </row>
    <row r="3314" spans="6:6" outlineLevel="1">
      <c r="F3314"/>
    </row>
    <row r="3315" spans="6:6" outlineLevel="1">
      <c r="F3315"/>
    </row>
    <row r="3316" spans="6:6" outlineLevel="1">
      <c r="F3316"/>
    </row>
    <row r="3317" spans="6:6" outlineLevel="1">
      <c r="F3317"/>
    </row>
    <row r="3318" spans="6:6" outlineLevel="1">
      <c r="F3318"/>
    </row>
    <row r="3319" spans="6:6" outlineLevel="1">
      <c r="F3319"/>
    </row>
    <row r="3320" spans="6:6" outlineLevel="1">
      <c r="F3320"/>
    </row>
    <row r="3321" spans="6:6" outlineLevel="1">
      <c r="F3321"/>
    </row>
    <row r="3322" spans="6:6" outlineLevel="1">
      <c r="F3322"/>
    </row>
    <row r="3323" spans="6:6" outlineLevel="1">
      <c r="F3323"/>
    </row>
    <row r="3324" spans="6:6" outlineLevel="1">
      <c r="F3324"/>
    </row>
    <row r="3325" spans="6:6" outlineLevel="1">
      <c r="F3325"/>
    </row>
    <row r="3326" spans="6:6" outlineLevel="1">
      <c r="F3326"/>
    </row>
    <row r="3327" spans="6:6" outlineLevel="1">
      <c r="F3327"/>
    </row>
    <row r="3328" spans="6:6" outlineLevel="1">
      <c r="F3328"/>
    </row>
    <row r="3329" spans="6:6" outlineLevel="1">
      <c r="F3329"/>
    </row>
    <row r="3330" spans="6:6" outlineLevel="1">
      <c r="F3330"/>
    </row>
    <row r="3331" spans="6:6" outlineLevel="1">
      <c r="F3331"/>
    </row>
    <row r="3332" spans="6:6" outlineLevel="1">
      <c r="F3332"/>
    </row>
    <row r="3333" spans="6:6" outlineLevel="1">
      <c r="F3333"/>
    </row>
    <row r="3334" spans="6:6" outlineLevel="1">
      <c r="F3334"/>
    </row>
    <row r="3335" spans="6:6" outlineLevel="1">
      <c r="F3335"/>
    </row>
    <row r="3336" spans="6:6" outlineLevel="1">
      <c r="F3336"/>
    </row>
    <row r="3337" spans="6:6" outlineLevel="1">
      <c r="F3337"/>
    </row>
    <row r="3338" spans="6:6" outlineLevel="1">
      <c r="F3338"/>
    </row>
    <row r="3339" spans="6:6" outlineLevel="1">
      <c r="F3339"/>
    </row>
    <row r="3340" spans="6:6" outlineLevel="1">
      <c r="F3340"/>
    </row>
    <row r="3341" spans="6:6" outlineLevel="1">
      <c r="F3341"/>
    </row>
    <row r="3342" spans="6:6" outlineLevel="1">
      <c r="F3342"/>
    </row>
    <row r="3343" spans="6:6" outlineLevel="1">
      <c r="F3343"/>
    </row>
    <row r="3344" spans="6:6" outlineLevel="1">
      <c r="F3344"/>
    </row>
    <row r="3345" spans="6:6" outlineLevel="1">
      <c r="F3345"/>
    </row>
    <row r="3346" spans="6:6" outlineLevel="1">
      <c r="F3346"/>
    </row>
    <row r="3347" spans="6:6" outlineLevel="1">
      <c r="F3347"/>
    </row>
    <row r="3348" spans="6:6" outlineLevel="1">
      <c r="F3348"/>
    </row>
    <row r="3349" spans="6:6" outlineLevel="1">
      <c r="F3349"/>
    </row>
    <row r="3350" spans="6:6" outlineLevel="1">
      <c r="F3350"/>
    </row>
    <row r="3351" spans="6:6" outlineLevel="1">
      <c r="F3351"/>
    </row>
    <row r="3352" spans="6:6" outlineLevel="1">
      <c r="F3352"/>
    </row>
    <row r="3353" spans="6:6" outlineLevel="1">
      <c r="F3353"/>
    </row>
    <row r="3354" spans="6:6" outlineLevel="1">
      <c r="F3354"/>
    </row>
    <row r="3355" spans="6:6" outlineLevel="1">
      <c r="F3355"/>
    </row>
    <row r="3356" spans="6:6" outlineLevel="1">
      <c r="F3356"/>
    </row>
    <row r="3357" spans="6:6" outlineLevel="1">
      <c r="F3357"/>
    </row>
    <row r="3358" spans="6:6" outlineLevel="1">
      <c r="F3358"/>
    </row>
    <row r="3359" spans="6:6" outlineLevel="1">
      <c r="F3359"/>
    </row>
    <row r="3360" spans="6:6" outlineLevel="1">
      <c r="F3360"/>
    </row>
    <row r="3361" spans="6:6" outlineLevel="1">
      <c r="F3361"/>
    </row>
    <row r="3362" spans="6:6" outlineLevel="1">
      <c r="F3362"/>
    </row>
    <row r="3363" spans="6:6">
      <c r="F3363"/>
    </row>
    <row r="3364" spans="6:6" outlineLevel="1">
      <c r="F3364"/>
    </row>
    <row r="3365" spans="6:6" outlineLevel="1">
      <c r="F3365"/>
    </row>
    <row r="3366" spans="6:6" outlineLevel="1">
      <c r="F3366"/>
    </row>
    <row r="3367" spans="6:6" outlineLevel="1">
      <c r="F3367"/>
    </row>
    <row r="3368" spans="6:6" outlineLevel="1">
      <c r="F3368"/>
    </row>
    <row r="3369" spans="6:6" outlineLevel="1">
      <c r="F3369"/>
    </row>
    <row r="3370" spans="6:6" outlineLevel="1">
      <c r="F3370"/>
    </row>
    <row r="3371" spans="6:6" outlineLevel="1">
      <c r="F3371"/>
    </row>
    <row r="3372" spans="6:6" outlineLevel="1">
      <c r="F3372"/>
    </row>
    <row r="3373" spans="6:6" outlineLevel="1">
      <c r="F3373"/>
    </row>
    <row r="3374" spans="6:6" outlineLevel="1">
      <c r="F3374"/>
    </row>
    <row r="3375" spans="6:6" outlineLevel="1">
      <c r="F3375"/>
    </row>
    <row r="3376" spans="6:6" outlineLevel="1">
      <c r="F3376"/>
    </row>
    <row r="3377" spans="6:6" outlineLevel="1">
      <c r="F3377"/>
    </row>
    <row r="3378" spans="6:6" outlineLevel="1">
      <c r="F3378"/>
    </row>
    <row r="3379" spans="6:6" outlineLevel="1">
      <c r="F3379"/>
    </row>
    <row r="3380" spans="6:6" outlineLevel="1">
      <c r="F3380"/>
    </row>
    <row r="3381" spans="6:6" outlineLevel="1">
      <c r="F3381"/>
    </row>
    <row r="3382" spans="6:6" outlineLevel="1">
      <c r="F3382"/>
    </row>
    <row r="3383" spans="6:6">
      <c r="F3383"/>
    </row>
    <row r="3384" spans="6:6" outlineLevel="1">
      <c r="F3384"/>
    </row>
    <row r="3385" spans="6:6" outlineLevel="1">
      <c r="F3385"/>
    </row>
    <row r="3386" spans="6:6" outlineLevel="1">
      <c r="F3386"/>
    </row>
    <row r="3387" spans="6:6" outlineLevel="1">
      <c r="F3387"/>
    </row>
    <row r="3388" spans="6:6" outlineLevel="1">
      <c r="F3388"/>
    </row>
    <row r="3389" spans="6:6" outlineLevel="1">
      <c r="F3389"/>
    </row>
    <row r="3390" spans="6:6" outlineLevel="1">
      <c r="F3390"/>
    </row>
    <row r="3391" spans="6:6" outlineLevel="1">
      <c r="F3391"/>
    </row>
    <row r="3392" spans="6:6" outlineLevel="1">
      <c r="F3392"/>
    </row>
    <row r="3393" spans="6:6" outlineLevel="1">
      <c r="F3393"/>
    </row>
    <row r="3394" spans="6:6" outlineLevel="1">
      <c r="F3394"/>
    </row>
    <row r="3395" spans="6:6" outlineLevel="1">
      <c r="F3395"/>
    </row>
    <row r="3396" spans="6:6" outlineLevel="1">
      <c r="F3396"/>
    </row>
    <row r="3397" spans="6:6" outlineLevel="1">
      <c r="F3397"/>
    </row>
    <row r="3398" spans="6:6" outlineLevel="1">
      <c r="F3398"/>
    </row>
    <row r="3399" spans="6:6" outlineLevel="1">
      <c r="F3399"/>
    </row>
    <row r="3400" spans="6:6" outlineLevel="1">
      <c r="F3400"/>
    </row>
    <row r="3401" spans="6:6" outlineLevel="1">
      <c r="F3401"/>
    </row>
    <row r="3402" spans="6:6" outlineLevel="1">
      <c r="F3402"/>
    </row>
    <row r="3403" spans="6:6" outlineLevel="1">
      <c r="F3403"/>
    </row>
    <row r="3404" spans="6:6" outlineLevel="1">
      <c r="F3404"/>
    </row>
    <row r="3405" spans="6:6" outlineLevel="1">
      <c r="F3405"/>
    </row>
    <row r="3406" spans="6:6" outlineLevel="1">
      <c r="F3406"/>
    </row>
    <row r="3407" spans="6:6" outlineLevel="1">
      <c r="F3407"/>
    </row>
    <row r="3408" spans="6:6" outlineLevel="1">
      <c r="F3408"/>
    </row>
    <row r="3409" spans="6:6" outlineLevel="1">
      <c r="F3409"/>
    </row>
    <row r="3410" spans="6:6" outlineLevel="1">
      <c r="F3410"/>
    </row>
    <row r="3411" spans="6:6" outlineLevel="1">
      <c r="F3411"/>
    </row>
    <row r="3412" spans="6:6" outlineLevel="1">
      <c r="F3412"/>
    </row>
    <row r="3413" spans="6:6" outlineLevel="1">
      <c r="F3413"/>
    </row>
    <row r="3414" spans="6:6" outlineLevel="1">
      <c r="F3414"/>
    </row>
    <row r="3415" spans="6:6" outlineLevel="1">
      <c r="F3415"/>
    </row>
    <row r="3416" spans="6:6" outlineLevel="1">
      <c r="F3416"/>
    </row>
    <row r="3417" spans="6:6" outlineLevel="1">
      <c r="F3417"/>
    </row>
    <row r="3418" spans="6:6" outlineLevel="1">
      <c r="F3418"/>
    </row>
    <row r="3419" spans="6:6" outlineLevel="1">
      <c r="F3419"/>
    </row>
    <row r="3420" spans="6:6" outlineLevel="1">
      <c r="F3420"/>
    </row>
    <row r="3421" spans="6:6" outlineLevel="1">
      <c r="F3421"/>
    </row>
    <row r="3422" spans="6:6" outlineLevel="1">
      <c r="F3422"/>
    </row>
    <row r="3423" spans="6:6" outlineLevel="1">
      <c r="F3423"/>
    </row>
    <row r="3424" spans="6:6" outlineLevel="1">
      <c r="F3424"/>
    </row>
    <row r="3425" spans="6:6" outlineLevel="1">
      <c r="F3425"/>
    </row>
    <row r="3426" spans="6:6" outlineLevel="1">
      <c r="F3426"/>
    </row>
    <row r="3427" spans="6:6" outlineLevel="1">
      <c r="F3427"/>
    </row>
    <row r="3428" spans="6:6" outlineLevel="1">
      <c r="F3428"/>
    </row>
    <row r="3429" spans="6:6" outlineLevel="1">
      <c r="F3429"/>
    </row>
    <row r="3430" spans="6:6" outlineLevel="1">
      <c r="F3430"/>
    </row>
    <row r="3431" spans="6:6" outlineLevel="1">
      <c r="F3431"/>
    </row>
    <row r="3432" spans="6:6" outlineLevel="1">
      <c r="F3432"/>
    </row>
    <row r="3433" spans="6:6" outlineLevel="1">
      <c r="F3433"/>
    </row>
    <row r="3434" spans="6:6" outlineLevel="1">
      <c r="F3434"/>
    </row>
    <row r="3435" spans="6:6" outlineLevel="1">
      <c r="F3435"/>
    </row>
    <row r="3436" spans="6:6" outlineLevel="1">
      <c r="F3436"/>
    </row>
    <row r="3437" spans="6:6" outlineLevel="1">
      <c r="F3437"/>
    </row>
    <row r="3438" spans="6:6" outlineLevel="1">
      <c r="F3438"/>
    </row>
    <row r="3439" spans="6:6" outlineLevel="1">
      <c r="F3439"/>
    </row>
    <row r="3440" spans="6:6" outlineLevel="1">
      <c r="F3440"/>
    </row>
    <row r="3441" spans="6:6" outlineLevel="1">
      <c r="F3441"/>
    </row>
    <row r="3442" spans="6:6" outlineLevel="1">
      <c r="F3442"/>
    </row>
    <row r="3443" spans="6:6" outlineLevel="1">
      <c r="F3443"/>
    </row>
    <row r="3444" spans="6:6" outlineLevel="1">
      <c r="F3444"/>
    </row>
    <row r="3445" spans="6:6" outlineLevel="1">
      <c r="F3445"/>
    </row>
    <row r="3446" spans="6:6" outlineLevel="1">
      <c r="F3446"/>
    </row>
    <row r="3447" spans="6:6" outlineLevel="1">
      <c r="F3447"/>
    </row>
    <row r="3448" spans="6:6" outlineLevel="1">
      <c r="F3448"/>
    </row>
    <row r="3449" spans="6:6" outlineLevel="1">
      <c r="F3449"/>
    </row>
    <row r="3450" spans="6:6" outlineLevel="1">
      <c r="F3450"/>
    </row>
    <row r="3451" spans="6:6" outlineLevel="1">
      <c r="F3451"/>
    </row>
    <row r="3452" spans="6:6" outlineLevel="1">
      <c r="F3452"/>
    </row>
    <row r="3453" spans="6:6" outlineLevel="1">
      <c r="F3453"/>
    </row>
    <row r="3454" spans="6:6" outlineLevel="1">
      <c r="F3454"/>
    </row>
    <row r="3455" spans="6:6" outlineLevel="1">
      <c r="F3455"/>
    </row>
    <row r="3456" spans="6:6" outlineLevel="1">
      <c r="F3456"/>
    </row>
    <row r="3457" spans="6:6" outlineLevel="1">
      <c r="F3457"/>
    </row>
    <row r="3458" spans="6:6" outlineLevel="1">
      <c r="F3458"/>
    </row>
    <row r="3459" spans="6:6" outlineLevel="1">
      <c r="F3459"/>
    </row>
    <row r="3460" spans="6:6" outlineLevel="1">
      <c r="F3460"/>
    </row>
    <row r="3461" spans="6:6" outlineLevel="1">
      <c r="F3461"/>
    </row>
    <row r="3462" spans="6:6" outlineLevel="1">
      <c r="F3462"/>
    </row>
    <row r="3463" spans="6:6" outlineLevel="1">
      <c r="F3463"/>
    </row>
    <row r="3464" spans="6:6" outlineLevel="1">
      <c r="F3464"/>
    </row>
    <row r="3465" spans="6:6" outlineLevel="1">
      <c r="F3465"/>
    </row>
    <row r="3466" spans="6:6" outlineLevel="1">
      <c r="F3466"/>
    </row>
    <row r="3467" spans="6:6" outlineLevel="1">
      <c r="F3467"/>
    </row>
    <row r="3468" spans="6:6" outlineLevel="1">
      <c r="F3468"/>
    </row>
    <row r="3469" spans="6:6" outlineLevel="1">
      <c r="F3469"/>
    </row>
    <row r="3470" spans="6:6" outlineLevel="1">
      <c r="F3470"/>
    </row>
    <row r="3471" spans="6:6" outlineLevel="1">
      <c r="F3471"/>
    </row>
    <row r="3472" spans="6:6" outlineLevel="1">
      <c r="F3472"/>
    </row>
    <row r="3473" spans="6:6" outlineLevel="1">
      <c r="F3473"/>
    </row>
    <row r="3474" spans="6:6" outlineLevel="1">
      <c r="F3474"/>
    </row>
    <row r="3475" spans="6:6" outlineLevel="1">
      <c r="F3475"/>
    </row>
    <row r="3476" spans="6:6" outlineLevel="1">
      <c r="F3476"/>
    </row>
    <row r="3477" spans="6:6" outlineLevel="1">
      <c r="F3477"/>
    </row>
    <row r="3478" spans="6:6" outlineLevel="1">
      <c r="F3478"/>
    </row>
    <row r="3479" spans="6:6" outlineLevel="1">
      <c r="F3479"/>
    </row>
    <row r="3480" spans="6:6" outlineLevel="1">
      <c r="F3480"/>
    </row>
    <row r="3481" spans="6:6" outlineLevel="1">
      <c r="F3481"/>
    </row>
    <row r="3482" spans="6:6" outlineLevel="1">
      <c r="F3482"/>
    </row>
    <row r="3483" spans="6:6" outlineLevel="1">
      <c r="F3483"/>
    </row>
    <row r="3484" spans="6:6" outlineLevel="1">
      <c r="F3484"/>
    </row>
    <row r="3485" spans="6:6" outlineLevel="1">
      <c r="F3485"/>
    </row>
    <row r="3486" spans="6:6" outlineLevel="1">
      <c r="F3486"/>
    </row>
    <row r="3487" spans="6:6" outlineLevel="1">
      <c r="F3487"/>
    </row>
    <row r="3488" spans="6:6" outlineLevel="1">
      <c r="F3488"/>
    </row>
    <row r="3489" spans="6:6" outlineLevel="1">
      <c r="F3489"/>
    </row>
    <row r="3490" spans="6:6" outlineLevel="1">
      <c r="F3490"/>
    </row>
    <row r="3491" spans="6:6" outlineLevel="1">
      <c r="F3491"/>
    </row>
    <row r="3492" spans="6:6" outlineLevel="1">
      <c r="F3492"/>
    </row>
    <row r="3493" spans="6:6" outlineLevel="1">
      <c r="F3493"/>
    </row>
    <row r="3494" spans="6:6" outlineLevel="1">
      <c r="F3494"/>
    </row>
    <row r="3495" spans="6:6" outlineLevel="1">
      <c r="F3495"/>
    </row>
    <row r="3496" spans="6:6" outlineLevel="1">
      <c r="F3496"/>
    </row>
    <row r="3497" spans="6:6" outlineLevel="1">
      <c r="F3497"/>
    </row>
    <row r="3498" spans="6:6" outlineLevel="1">
      <c r="F3498"/>
    </row>
    <row r="3499" spans="6:6" outlineLevel="1">
      <c r="F3499"/>
    </row>
    <row r="3500" spans="6:6" outlineLevel="1">
      <c r="F3500"/>
    </row>
    <row r="3501" spans="6:6" outlineLevel="1">
      <c r="F3501"/>
    </row>
    <row r="3502" spans="6:6" outlineLevel="1">
      <c r="F3502"/>
    </row>
    <row r="3503" spans="6:6" outlineLevel="1">
      <c r="F3503"/>
    </row>
    <row r="3504" spans="6:6" outlineLevel="1">
      <c r="F3504"/>
    </row>
    <row r="3505" spans="6:6" outlineLevel="1">
      <c r="F3505"/>
    </row>
    <row r="3506" spans="6:6" outlineLevel="1">
      <c r="F3506"/>
    </row>
    <row r="3507" spans="6:6" outlineLevel="1">
      <c r="F3507"/>
    </row>
    <row r="3508" spans="6:6" outlineLevel="1">
      <c r="F3508"/>
    </row>
    <row r="3509" spans="6:6" outlineLevel="1">
      <c r="F3509"/>
    </row>
    <row r="3510" spans="6:6" outlineLevel="1">
      <c r="F3510"/>
    </row>
    <row r="3511" spans="6:6" outlineLevel="1">
      <c r="F3511"/>
    </row>
    <row r="3512" spans="6:6" outlineLevel="1">
      <c r="F3512"/>
    </row>
    <row r="3513" spans="6:6" outlineLevel="1">
      <c r="F3513"/>
    </row>
    <row r="3514" spans="6:6" outlineLevel="1">
      <c r="F3514"/>
    </row>
    <row r="3515" spans="6:6" outlineLevel="1">
      <c r="F3515"/>
    </row>
    <row r="3516" spans="6:6" outlineLevel="1">
      <c r="F3516"/>
    </row>
    <row r="3517" spans="6:6" outlineLevel="1">
      <c r="F3517"/>
    </row>
    <row r="3518" spans="6:6" outlineLevel="1">
      <c r="F3518"/>
    </row>
    <row r="3519" spans="6:6" outlineLevel="1">
      <c r="F3519"/>
    </row>
    <row r="3520" spans="6:6" outlineLevel="1">
      <c r="F3520"/>
    </row>
    <row r="3521" spans="6:6" outlineLevel="1">
      <c r="F3521"/>
    </row>
    <row r="3522" spans="6:6" outlineLevel="1">
      <c r="F3522"/>
    </row>
    <row r="3523" spans="6:6" outlineLevel="1">
      <c r="F3523"/>
    </row>
    <row r="3524" spans="6:6" outlineLevel="1">
      <c r="F3524"/>
    </row>
    <row r="3525" spans="6:6" outlineLevel="1">
      <c r="F3525"/>
    </row>
    <row r="3526" spans="6:6" outlineLevel="1">
      <c r="F3526"/>
    </row>
    <row r="3527" spans="6:6" outlineLevel="1">
      <c r="F3527"/>
    </row>
    <row r="3528" spans="6:6" outlineLevel="1">
      <c r="F3528"/>
    </row>
    <row r="3529" spans="6:6" outlineLevel="1">
      <c r="F3529"/>
    </row>
    <row r="3530" spans="6:6" outlineLevel="1">
      <c r="F3530"/>
    </row>
    <row r="3531" spans="6:6" outlineLevel="1">
      <c r="F3531"/>
    </row>
    <row r="3532" spans="6:6" outlineLevel="1">
      <c r="F3532"/>
    </row>
    <row r="3533" spans="6:6" outlineLevel="1">
      <c r="F3533"/>
    </row>
    <row r="3534" spans="6:6" outlineLevel="1">
      <c r="F3534"/>
    </row>
    <row r="3535" spans="6:6" outlineLevel="1">
      <c r="F3535"/>
    </row>
    <row r="3536" spans="6:6" outlineLevel="1">
      <c r="F3536"/>
    </row>
    <row r="3537" spans="6:6" outlineLevel="1">
      <c r="F3537"/>
    </row>
    <row r="3538" spans="6:6" outlineLevel="1">
      <c r="F3538"/>
    </row>
    <row r="3539" spans="6:6" outlineLevel="1">
      <c r="F3539"/>
    </row>
    <row r="3540" spans="6:6" outlineLevel="1">
      <c r="F3540"/>
    </row>
    <row r="3541" spans="6:6" outlineLevel="1">
      <c r="F3541"/>
    </row>
    <row r="3542" spans="6:6" outlineLevel="1">
      <c r="F3542"/>
    </row>
    <row r="3543" spans="6:6" outlineLevel="1">
      <c r="F3543"/>
    </row>
    <row r="3544" spans="6:6" outlineLevel="1">
      <c r="F3544"/>
    </row>
    <row r="3545" spans="6:6" outlineLevel="1">
      <c r="F3545"/>
    </row>
    <row r="3546" spans="6:6" outlineLevel="1">
      <c r="F3546"/>
    </row>
    <row r="3547" spans="6:6" outlineLevel="1">
      <c r="F3547"/>
    </row>
    <row r="3548" spans="6:6" outlineLevel="1">
      <c r="F3548"/>
    </row>
    <row r="3549" spans="6:6" outlineLevel="1">
      <c r="F3549"/>
    </row>
    <row r="3550" spans="6:6" outlineLevel="1">
      <c r="F3550"/>
    </row>
    <row r="3551" spans="6:6" outlineLevel="1">
      <c r="F3551"/>
    </row>
    <row r="3552" spans="6:6" outlineLevel="1">
      <c r="F3552"/>
    </row>
    <row r="3553" spans="6:6" outlineLevel="1">
      <c r="F3553"/>
    </row>
    <row r="3554" spans="6:6" outlineLevel="1">
      <c r="F3554"/>
    </row>
    <row r="3555" spans="6:6" outlineLevel="1">
      <c r="F3555"/>
    </row>
    <row r="3556" spans="6:6" outlineLevel="1">
      <c r="F3556"/>
    </row>
    <row r="3557" spans="6:6" outlineLevel="1">
      <c r="F3557"/>
    </row>
    <row r="3558" spans="6:6" outlineLevel="1">
      <c r="F3558"/>
    </row>
    <row r="3559" spans="6:6" outlineLevel="1">
      <c r="F3559"/>
    </row>
    <row r="3560" spans="6:6" outlineLevel="1">
      <c r="F3560"/>
    </row>
    <row r="3561" spans="6:6" outlineLevel="1">
      <c r="F3561"/>
    </row>
    <row r="3562" spans="6:6" outlineLevel="1">
      <c r="F3562"/>
    </row>
    <row r="3563" spans="6:6" outlineLevel="1">
      <c r="F3563"/>
    </row>
    <row r="3564" spans="6:6" outlineLevel="1">
      <c r="F3564"/>
    </row>
    <row r="3565" spans="6:6" outlineLevel="1">
      <c r="F3565"/>
    </row>
    <row r="3566" spans="6:6" outlineLevel="1">
      <c r="F3566"/>
    </row>
    <row r="3567" spans="6:6" outlineLevel="1">
      <c r="F3567"/>
    </row>
    <row r="3568" spans="6:6" outlineLevel="1">
      <c r="F3568"/>
    </row>
    <row r="3569" spans="6:6" outlineLevel="1">
      <c r="F3569"/>
    </row>
    <row r="3570" spans="6:6" outlineLevel="1">
      <c r="F3570"/>
    </row>
    <row r="3571" spans="6:6" outlineLevel="1">
      <c r="F3571"/>
    </row>
    <row r="3572" spans="6:6" outlineLevel="1">
      <c r="F3572"/>
    </row>
    <row r="3573" spans="6:6" outlineLevel="1">
      <c r="F3573"/>
    </row>
    <row r="3574" spans="6:6" outlineLevel="1">
      <c r="F3574"/>
    </row>
    <row r="3575" spans="6:6" outlineLevel="1">
      <c r="F3575"/>
    </row>
    <row r="3576" spans="6:6" outlineLevel="1">
      <c r="F3576"/>
    </row>
    <row r="3577" spans="6:6" outlineLevel="1">
      <c r="F3577"/>
    </row>
    <row r="3578" spans="6:6" outlineLevel="1">
      <c r="F3578"/>
    </row>
    <row r="3579" spans="6:6" outlineLevel="1">
      <c r="F3579"/>
    </row>
    <row r="3580" spans="6:6" outlineLevel="1">
      <c r="F3580"/>
    </row>
    <row r="3581" spans="6:6" outlineLevel="1">
      <c r="F3581"/>
    </row>
    <row r="3582" spans="6:6" outlineLevel="1">
      <c r="F3582"/>
    </row>
    <row r="3583" spans="6:6" outlineLevel="1">
      <c r="F3583"/>
    </row>
    <row r="3584" spans="6:6" outlineLevel="1">
      <c r="F3584"/>
    </row>
    <row r="3585" spans="6:6" outlineLevel="1">
      <c r="F3585"/>
    </row>
    <row r="3586" spans="6:6" outlineLevel="1">
      <c r="F3586"/>
    </row>
    <row r="3587" spans="6:6">
      <c r="F3587"/>
    </row>
    <row r="3588" spans="6:6" outlineLevel="1">
      <c r="F3588"/>
    </row>
    <row r="3589" spans="6:6" outlineLevel="1">
      <c r="F3589"/>
    </row>
    <row r="3590" spans="6:6" outlineLevel="1">
      <c r="F3590"/>
    </row>
    <row r="3591" spans="6:6" outlineLevel="1">
      <c r="F3591"/>
    </row>
    <row r="3592" spans="6:6" outlineLevel="1">
      <c r="F3592"/>
    </row>
    <row r="3593" spans="6:6" outlineLevel="1">
      <c r="F3593"/>
    </row>
    <row r="3594" spans="6:6" outlineLevel="1">
      <c r="F3594"/>
    </row>
    <row r="3595" spans="6:6" outlineLevel="1">
      <c r="F3595"/>
    </row>
    <row r="3596" spans="6:6" outlineLevel="1">
      <c r="F3596"/>
    </row>
    <row r="3597" spans="6:6" outlineLevel="1">
      <c r="F3597"/>
    </row>
    <row r="3598" spans="6:6" outlineLevel="1">
      <c r="F3598"/>
    </row>
    <row r="3599" spans="6:6" outlineLevel="1">
      <c r="F3599"/>
    </row>
    <row r="3600" spans="6:6" outlineLevel="1">
      <c r="F3600"/>
    </row>
    <row r="3601" spans="6:6" outlineLevel="1">
      <c r="F3601"/>
    </row>
    <row r="3602" spans="6:6" outlineLevel="1">
      <c r="F3602"/>
    </row>
    <row r="3603" spans="6:6" outlineLevel="1">
      <c r="F3603"/>
    </row>
    <row r="3604" spans="6:6" outlineLevel="1">
      <c r="F3604"/>
    </row>
    <row r="3605" spans="6:6" outlineLevel="1">
      <c r="F3605"/>
    </row>
    <row r="3606" spans="6:6" outlineLevel="1">
      <c r="F3606"/>
    </row>
    <row r="3607" spans="6:6" outlineLevel="1">
      <c r="F3607"/>
    </row>
    <row r="3608" spans="6:6" outlineLevel="1">
      <c r="F3608"/>
    </row>
    <row r="3609" spans="6:6" outlineLevel="1">
      <c r="F3609"/>
    </row>
    <row r="3610" spans="6:6" outlineLevel="1">
      <c r="F3610"/>
    </row>
    <row r="3611" spans="6:6" outlineLevel="1">
      <c r="F3611"/>
    </row>
    <row r="3612" spans="6:6" outlineLevel="1">
      <c r="F3612"/>
    </row>
    <row r="3613" spans="6:6" outlineLevel="1">
      <c r="F3613"/>
    </row>
    <row r="3614" spans="6:6" outlineLevel="1">
      <c r="F3614"/>
    </row>
    <row r="3615" spans="6:6" outlineLevel="1">
      <c r="F3615"/>
    </row>
    <row r="3616" spans="6:6" outlineLevel="1">
      <c r="F3616"/>
    </row>
    <row r="3617" spans="6:6" outlineLevel="1">
      <c r="F3617"/>
    </row>
    <row r="3618" spans="6:6" outlineLevel="1">
      <c r="F3618"/>
    </row>
    <row r="3619" spans="6:6" outlineLevel="1">
      <c r="F3619"/>
    </row>
    <row r="3620" spans="6:6" outlineLevel="1">
      <c r="F3620"/>
    </row>
    <row r="3621" spans="6:6" outlineLevel="1">
      <c r="F3621"/>
    </row>
    <row r="3622" spans="6:6" outlineLevel="1">
      <c r="F3622"/>
    </row>
    <row r="3623" spans="6:6" outlineLevel="1">
      <c r="F3623"/>
    </row>
    <row r="3624" spans="6:6" outlineLevel="1">
      <c r="F3624"/>
    </row>
    <row r="3625" spans="6:6" outlineLevel="1">
      <c r="F3625"/>
    </row>
    <row r="3626" spans="6:6" outlineLevel="1">
      <c r="F3626"/>
    </row>
    <row r="3627" spans="6:6" outlineLevel="1">
      <c r="F3627"/>
    </row>
    <row r="3628" spans="6:6" outlineLevel="1">
      <c r="F3628"/>
    </row>
    <row r="3629" spans="6:6" outlineLevel="1">
      <c r="F3629"/>
    </row>
    <row r="3630" spans="6:6" outlineLevel="1">
      <c r="F3630"/>
    </row>
    <row r="3631" spans="6:6" outlineLevel="1">
      <c r="F3631"/>
    </row>
    <row r="3632" spans="6:6" outlineLevel="1">
      <c r="F3632"/>
    </row>
    <row r="3633" spans="6:6" outlineLevel="1">
      <c r="F3633"/>
    </row>
    <row r="3634" spans="6:6" outlineLevel="1">
      <c r="F3634"/>
    </row>
    <row r="3635" spans="6:6" outlineLevel="1">
      <c r="F3635"/>
    </row>
    <row r="3636" spans="6:6" outlineLevel="1">
      <c r="F3636"/>
    </row>
    <row r="3637" spans="6:6" outlineLevel="1">
      <c r="F3637"/>
    </row>
    <row r="3638" spans="6:6" outlineLevel="1">
      <c r="F3638"/>
    </row>
    <row r="3639" spans="6:6">
      <c r="F3639"/>
    </row>
    <row r="3640" spans="6:6" outlineLevel="1">
      <c r="F3640"/>
    </row>
    <row r="3641" spans="6:6" outlineLevel="1">
      <c r="F3641"/>
    </row>
    <row r="3642" spans="6:6" outlineLevel="1">
      <c r="F3642"/>
    </row>
    <row r="3643" spans="6:6" outlineLevel="1">
      <c r="F3643"/>
    </row>
    <row r="3644" spans="6:6" outlineLevel="1">
      <c r="F3644"/>
    </row>
    <row r="3645" spans="6:6" outlineLevel="1">
      <c r="F3645"/>
    </row>
    <row r="3646" spans="6:6" outlineLevel="1">
      <c r="F3646"/>
    </row>
    <row r="3647" spans="6:6" outlineLevel="1">
      <c r="F3647"/>
    </row>
    <row r="3648" spans="6:6" outlineLevel="1">
      <c r="F3648"/>
    </row>
    <row r="3649" spans="6:6" outlineLevel="1">
      <c r="F3649"/>
    </row>
    <row r="3650" spans="6:6">
      <c r="F3650"/>
    </row>
    <row r="3651" spans="6:6" outlineLevel="1">
      <c r="F3651"/>
    </row>
    <row r="3652" spans="6:6" outlineLevel="1">
      <c r="F3652"/>
    </row>
    <row r="3653" spans="6:6" outlineLevel="1">
      <c r="F3653"/>
    </row>
    <row r="3654" spans="6:6" outlineLevel="1">
      <c r="F3654"/>
    </row>
    <row r="3655" spans="6:6" outlineLevel="1">
      <c r="F3655"/>
    </row>
    <row r="3656" spans="6:6" outlineLevel="1">
      <c r="F3656"/>
    </row>
    <row r="3657" spans="6:6" outlineLevel="1">
      <c r="F3657"/>
    </row>
    <row r="3658" spans="6:6" outlineLevel="1">
      <c r="F3658"/>
    </row>
    <row r="3659" spans="6:6" outlineLevel="1">
      <c r="F3659"/>
    </row>
    <row r="3660" spans="6:6" outlineLevel="1">
      <c r="F3660"/>
    </row>
    <row r="3661" spans="6:6" outlineLevel="1">
      <c r="F3661"/>
    </row>
    <row r="3662" spans="6:6" outlineLevel="1">
      <c r="F3662"/>
    </row>
    <row r="3663" spans="6:6" outlineLevel="1">
      <c r="F3663"/>
    </row>
    <row r="3664" spans="6:6" outlineLevel="1">
      <c r="F3664"/>
    </row>
    <row r="3665" spans="6:6" outlineLevel="1">
      <c r="F3665"/>
    </row>
    <row r="3666" spans="6:6" outlineLevel="1">
      <c r="F3666"/>
    </row>
    <row r="3667" spans="6:6" outlineLevel="1">
      <c r="F3667"/>
    </row>
    <row r="3668" spans="6:6" outlineLevel="1">
      <c r="F3668"/>
    </row>
    <row r="3669" spans="6:6" outlineLevel="1">
      <c r="F3669"/>
    </row>
    <row r="3670" spans="6:6" outlineLevel="1">
      <c r="F3670"/>
    </row>
    <row r="3671" spans="6:6" outlineLevel="1">
      <c r="F3671"/>
    </row>
    <row r="3672" spans="6:6" outlineLevel="1">
      <c r="F3672"/>
    </row>
    <row r="3673" spans="6:6" outlineLevel="1">
      <c r="F3673"/>
    </row>
    <row r="3674" spans="6:6" outlineLevel="1">
      <c r="F3674"/>
    </row>
    <row r="3675" spans="6:6" outlineLevel="1">
      <c r="F3675"/>
    </row>
    <row r="3676" spans="6:6" outlineLevel="1">
      <c r="F3676"/>
    </row>
    <row r="3677" spans="6:6" outlineLevel="1">
      <c r="F3677"/>
    </row>
    <row r="3678" spans="6:6" outlineLevel="1">
      <c r="F3678"/>
    </row>
    <row r="3679" spans="6:6" outlineLevel="1">
      <c r="F3679"/>
    </row>
    <row r="3680" spans="6:6" outlineLevel="1">
      <c r="F3680"/>
    </row>
    <row r="3681" spans="6:6" outlineLevel="1">
      <c r="F3681"/>
    </row>
    <row r="3682" spans="6:6" outlineLevel="1">
      <c r="F3682"/>
    </row>
    <row r="3683" spans="6:6" outlineLevel="1">
      <c r="F3683"/>
    </row>
    <row r="3684" spans="6:6" outlineLevel="1">
      <c r="F3684"/>
    </row>
    <row r="3685" spans="6:6" outlineLevel="1">
      <c r="F3685"/>
    </row>
    <row r="3686" spans="6:6" outlineLevel="1">
      <c r="F3686"/>
    </row>
    <row r="3687" spans="6:6" outlineLevel="1">
      <c r="F3687"/>
    </row>
    <row r="3688" spans="6:6" outlineLevel="1">
      <c r="F3688"/>
    </row>
    <row r="3689" spans="6:6" outlineLevel="1">
      <c r="F3689"/>
    </row>
    <row r="3690" spans="6:6" outlineLevel="1">
      <c r="F3690"/>
    </row>
    <row r="3691" spans="6:6" outlineLevel="1">
      <c r="F3691"/>
    </row>
    <row r="3692" spans="6:6" outlineLevel="1">
      <c r="F3692"/>
    </row>
    <row r="3693" spans="6:6" outlineLevel="1">
      <c r="F3693"/>
    </row>
    <row r="3694" spans="6:6" outlineLevel="1">
      <c r="F3694"/>
    </row>
    <row r="3695" spans="6:6" outlineLevel="1">
      <c r="F3695"/>
    </row>
    <row r="3696" spans="6:6" outlineLevel="1">
      <c r="F3696"/>
    </row>
    <row r="3697" spans="6:6" outlineLevel="1">
      <c r="F3697"/>
    </row>
    <row r="3698" spans="6:6" outlineLevel="1">
      <c r="F3698"/>
    </row>
    <row r="3699" spans="6:6" outlineLevel="1">
      <c r="F3699"/>
    </row>
    <row r="3700" spans="6:6" outlineLevel="1">
      <c r="F3700"/>
    </row>
    <row r="3701" spans="6:6" outlineLevel="1">
      <c r="F3701"/>
    </row>
    <row r="3702" spans="6:6" outlineLevel="1">
      <c r="F3702"/>
    </row>
    <row r="3703" spans="6:6" outlineLevel="1">
      <c r="F3703"/>
    </row>
    <row r="3704" spans="6:6" outlineLevel="1">
      <c r="F3704"/>
    </row>
    <row r="3705" spans="6:6" outlineLevel="1">
      <c r="F3705"/>
    </row>
    <row r="3706" spans="6:6" outlineLevel="1">
      <c r="F3706"/>
    </row>
    <row r="3707" spans="6:6" outlineLevel="1">
      <c r="F3707"/>
    </row>
    <row r="3708" spans="6:6" outlineLevel="1">
      <c r="F3708"/>
    </row>
    <row r="3709" spans="6:6" outlineLevel="1">
      <c r="F3709"/>
    </row>
    <row r="3710" spans="6:6" outlineLevel="1">
      <c r="F3710"/>
    </row>
    <row r="3711" spans="6:6" outlineLevel="1">
      <c r="F3711"/>
    </row>
    <row r="3712" spans="6:6" outlineLevel="1">
      <c r="F3712"/>
    </row>
    <row r="3713" spans="6:6" outlineLevel="1">
      <c r="F3713"/>
    </row>
    <row r="3714" spans="6:6" outlineLevel="1">
      <c r="F3714"/>
    </row>
    <row r="3715" spans="6:6" outlineLevel="1">
      <c r="F3715"/>
    </row>
    <row r="3716" spans="6:6" outlineLevel="1">
      <c r="F3716"/>
    </row>
    <row r="3717" spans="6:6" outlineLevel="1">
      <c r="F3717"/>
    </row>
    <row r="3718" spans="6:6" outlineLevel="1">
      <c r="F3718"/>
    </row>
    <row r="3719" spans="6:6" outlineLevel="1">
      <c r="F3719"/>
    </row>
    <row r="3720" spans="6:6" outlineLevel="1">
      <c r="F3720"/>
    </row>
    <row r="3721" spans="6:6" outlineLevel="1">
      <c r="F3721"/>
    </row>
    <row r="3722" spans="6:6" outlineLevel="1">
      <c r="F3722"/>
    </row>
    <row r="3723" spans="6:6" outlineLevel="1">
      <c r="F3723"/>
    </row>
    <row r="3724" spans="6:6" outlineLevel="1">
      <c r="F3724"/>
    </row>
    <row r="3725" spans="6:6" outlineLevel="1">
      <c r="F3725"/>
    </row>
    <row r="3726" spans="6:6" outlineLevel="1">
      <c r="F3726"/>
    </row>
    <row r="3727" spans="6:6" outlineLevel="1">
      <c r="F3727"/>
    </row>
    <row r="3728" spans="6:6" outlineLevel="1">
      <c r="F3728"/>
    </row>
    <row r="3729" spans="6:6" outlineLevel="1">
      <c r="F3729"/>
    </row>
    <row r="3730" spans="6:6" outlineLevel="1">
      <c r="F3730"/>
    </row>
    <row r="3731" spans="6:6" outlineLevel="1">
      <c r="F3731"/>
    </row>
    <row r="3732" spans="6:6" outlineLevel="1">
      <c r="F3732"/>
    </row>
    <row r="3733" spans="6:6" outlineLevel="1">
      <c r="F3733"/>
    </row>
    <row r="3734" spans="6:6" outlineLevel="1">
      <c r="F3734"/>
    </row>
    <row r="3735" spans="6:6" outlineLevel="1">
      <c r="F3735"/>
    </row>
    <row r="3736" spans="6:6" outlineLevel="1">
      <c r="F3736"/>
    </row>
    <row r="3737" spans="6:6" outlineLevel="1">
      <c r="F3737"/>
    </row>
    <row r="3738" spans="6:6" outlineLevel="1">
      <c r="F3738"/>
    </row>
    <row r="3739" spans="6:6" outlineLevel="1">
      <c r="F3739"/>
    </row>
    <row r="3740" spans="6:6" outlineLevel="1">
      <c r="F3740"/>
    </row>
    <row r="3741" spans="6:6" outlineLevel="1">
      <c r="F3741"/>
    </row>
    <row r="3742" spans="6:6" outlineLevel="1">
      <c r="F3742"/>
    </row>
    <row r="3743" spans="6:6" outlineLevel="1">
      <c r="F3743"/>
    </row>
    <row r="3744" spans="6:6" outlineLevel="1">
      <c r="F3744"/>
    </row>
    <row r="3745" spans="6:6" outlineLevel="1">
      <c r="F3745"/>
    </row>
    <row r="3746" spans="6:6" outlineLevel="1">
      <c r="F3746"/>
    </row>
    <row r="3747" spans="6:6" outlineLevel="1">
      <c r="F3747"/>
    </row>
    <row r="3748" spans="6:6" outlineLevel="1">
      <c r="F3748"/>
    </row>
    <row r="3749" spans="6:6" outlineLevel="1">
      <c r="F3749"/>
    </row>
    <row r="3750" spans="6:6" outlineLevel="1">
      <c r="F3750"/>
    </row>
    <row r="3751" spans="6:6" outlineLevel="1">
      <c r="F3751"/>
    </row>
    <row r="3752" spans="6:6" outlineLevel="1">
      <c r="F3752"/>
    </row>
    <row r="3753" spans="6:6" outlineLevel="1">
      <c r="F3753"/>
    </row>
    <row r="3754" spans="6:6" outlineLevel="1">
      <c r="F3754"/>
    </row>
    <row r="3755" spans="6:6" outlineLevel="1">
      <c r="F3755"/>
    </row>
    <row r="3756" spans="6:6" outlineLevel="1">
      <c r="F3756"/>
    </row>
    <row r="3757" spans="6:6" outlineLevel="1">
      <c r="F3757"/>
    </row>
    <row r="3758" spans="6:6" outlineLevel="1">
      <c r="F3758"/>
    </row>
    <row r="3759" spans="6:6" outlineLevel="1">
      <c r="F3759"/>
    </row>
    <row r="3760" spans="6:6" outlineLevel="1">
      <c r="F3760"/>
    </row>
    <row r="3761" spans="6:6" outlineLevel="1">
      <c r="F3761"/>
    </row>
    <row r="3762" spans="6:6" outlineLevel="1">
      <c r="F3762"/>
    </row>
    <row r="3763" spans="6:6" outlineLevel="1">
      <c r="F3763"/>
    </row>
    <row r="3764" spans="6:6" outlineLevel="1">
      <c r="F3764"/>
    </row>
    <row r="3765" spans="6:6" outlineLevel="1">
      <c r="F3765"/>
    </row>
    <row r="3766" spans="6:6" outlineLevel="1">
      <c r="F3766"/>
    </row>
    <row r="3767" spans="6:6" outlineLevel="1">
      <c r="F3767"/>
    </row>
    <row r="3768" spans="6:6" outlineLevel="1">
      <c r="F3768"/>
    </row>
    <row r="3769" spans="6:6" outlineLevel="1">
      <c r="F3769"/>
    </row>
    <row r="3770" spans="6:6" outlineLevel="1">
      <c r="F3770"/>
    </row>
    <row r="3771" spans="6:6" outlineLevel="1">
      <c r="F3771"/>
    </row>
    <row r="3772" spans="6:6" outlineLevel="1">
      <c r="F3772"/>
    </row>
    <row r="3773" spans="6:6" outlineLevel="1">
      <c r="F3773"/>
    </row>
    <row r="3774" spans="6:6" outlineLevel="1">
      <c r="F3774"/>
    </row>
    <row r="3775" spans="6:6" outlineLevel="1">
      <c r="F3775"/>
    </row>
    <row r="3776" spans="6:6" outlineLevel="1">
      <c r="F3776"/>
    </row>
    <row r="3777" spans="6:6" outlineLevel="1">
      <c r="F3777"/>
    </row>
    <row r="3778" spans="6:6" outlineLevel="1">
      <c r="F3778"/>
    </row>
    <row r="3779" spans="6:6" outlineLevel="1">
      <c r="F3779"/>
    </row>
    <row r="3780" spans="6:6" outlineLevel="1">
      <c r="F3780"/>
    </row>
    <row r="3781" spans="6:6">
      <c r="F3781"/>
    </row>
    <row r="3782" spans="6:6" outlineLevel="1">
      <c r="F3782"/>
    </row>
    <row r="3783" spans="6:6" outlineLevel="1">
      <c r="F3783"/>
    </row>
    <row r="3784" spans="6:6" outlineLevel="1">
      <c r="F3784"/>
    </row>
    <row r="3785" spans="6:6" outlineLevel="1">
      <c r="F3785"/>
    </row>
    <row r="3786" spans="6:6" outlineLevel="1">
      <c r="F3786"/>
    </row>
    <row r="3787" spans="6:6" outlineLevel="1">
      <c r="F3787"/>
    </row>
    <row r="3788" spans="6:6" outlineLevel="1">
      <c r="F3788"/>
    </row>
    <row r="3789" spans="6:6" outlineLevel="1">
      <c r="F3789"/>
    </row>
    <row r="3790" spans="6:6" outlineLevel="1">
      <c r="F3790"/>
    </row>
    <row r="3791" spans="6:6" outlineLevel="1">
      <c r="F3791"/>
    </row>
    <row r="3792" spans="6:6" outlineLevel="1">
      <c r="F3792"/>
    </row>
    <row r="3793" spans="6:6" outlineLevel="1">
      <c r="F3793"/>
    </row>
    <row r="3794" spans="6:6" outlineLevel="1">
      <c r="F3794"/>
    </row>
    <row r="3795" spans="6:6" outlineLevel="1">
      <c r="F3795"/>
    </row>
    <row r="3796" spans="6:6" outlineLevel="1">
      <c r="F3796"/>
    </row>
    <row r="3797" spans="6:6" outlineLevel="1">
      <c r="F3797"/>
    </row>
    <row r="3798" spans="6:6" outlineLevel="1">
      <c r="F3798"/>
    </row>
    <row r="3799" spans="6:6" outlineLevel="1">
      <c r="F3799"/>
    </row>
    <row r="3800" spans="6:6" outlineLevel="1">
      <c r="F3800"/>
    </row>
    <row r="3801" spans="6:6" outlineLevel="1">
      <c r="F3801"/>
    </row>
    <row r="3802" spans="6:6" outlineLevel="1">
      <c r="F3802"/>
    </row>
    <row r="3803" spans="6:6" outlineLevel="1">
      <c r="F3803"/>
    </row>
    <row r="3804" spans="6:6" outlineLevel="1">
      <c r="F3804"/>
    </row>
    <row r="3805" spans="6:6" outlineLevel="1">
      <c r="F3805"/>
    </row>
    <row r="3806" spans="6:6" outlineLevel="1">
      <c r="F3806"/>
    </row>
    <row r="3807" spans="6:6" outlineLevel="1">
      <c r="F3807"/>
    </row>
    <row r="3808" spans="6:6" outlineLevel="1">
      <c r="F3808"/>
    </row>
    <row r="3809" spans="6:6" outlineLevel="1">
      <c r="F3809"/>
    </row>
    <row r="3810" spans="6:6" outlineLevel="1">
      <c r="F3810"/>
    </row>
    <row r="3811" spans="6:6" outlineLevel="1">
      <c r="F3811"/>
    </row>
    <row r="3812" spans="6:6" outlineLevel="1">
      <c r="F3812"/>
    </row>
    <row r="3813" spans="6:6" outlineLevel="1">
      <c r="F3813"/>
    </row>
    <row r="3814" spans="6:6" outlineLevel="1">
      <c r="F3814"/>
    </row>
    <row r="3815" spans="6:6" outlineLevel="1">
      <c r="F3815"/>
    </row>
    <row r="3816" spans="6:6" outlineLevel="1">
      <c r="F3816"/>
    </row>
    <row r="3817" spans="6:6" outlineLevel="1">
      <c r="F3817"/>
    </row>
    <row r="3818" spans="6:6" outlineLevel="1">
      <c r="F3818"/>
    </row>
    <row r="3819" spans="6:6" outlineLevel="1">
      <c r="F3819"/>
    </row>
    <row r="3820" spans="6:6" outlineLevel="1">
      <c r="F3820"/>
    </row>
    <row r="3821" spans="6:6" outlineLevel="1">
      <c r="F3821"/>
    </row>
    <row r="3822" spans="6:6" outlineLevel="1">
      <c r="F3822"/>
    </row>
    <row r="3823" spans="6:6" outlineLevel="1">
      <c r="F3823"/>
    </row>
    <row r="3824" spans="6:6" outlineLevel="1">
      <c r="F3824"/>
    </row>
    <row r="3825" spans="6:6" outlineLevel="1">
      <c r="F3825"/>
    </row>
    <row r="3826" spans="6:6" outlineLevel="1">
      <c r="F3826"/>
    </row>
    <row r="3827" spans="6:6">
      <c r="F3827"/>
    </row>
    <row r="3828" spans="6:6" outlineLevel="1">
      <c r="F3828"/>
    </row>
    <row r="3829" spans="6:6" outlineLevel="1">
      <c r="F3829"/>
    </row>
    <row r="3830" spans="6:6" outlineLevel="1">
      <c r="F3830"/>
    </row>
    <row r="3831" spans="6:6" outlineLevel="1">
      <c r="F3831"/>
    </row>
    <row r="3832" spans="6:6" outlineLevel="1">
      <c r="F3832"/>
    </row>
    <row r="3833" spans="6:6" outlineLevel="1">
      <c r="F3833"/>
    </row>
    <row r="3834" spans="6:6" outlineLevel="1">
      <c r="F3834"/>
    </row>
    <row r="3835" spans="6:6" outlineLevel="1">
      <c r="F3835"/>
    </row>
    <row r="3836" spans="6:6" outlineLevel="1">
      <c r="F3836"/>
    </row>
    <row r="3837" spans="6:6" outlineLevel="1">
      <c r="F3837"/>
    </row>
    <row r="3838" spans="6:6" outlineLevel="1">
      <c r="F3838"/>
    </row>
    <row r="3839" spans="6:6" outlineLevel="1">
      <c r="F3839"/>
    </row>
    <row r="3840" spans="6:6" outlineLevel="1">
      <c r="F3840"/>
    </row>
    <row r="3841" spans="6:6" outlineLevel="1">
      <c r="F3841"/>
    </row>
    <row r="3842" spans="6:6" outlineLevel="1">
      <c r="F3842"/>
    </row>
    <row r="3843" spans="6:6" outlineLevel="1">
      <c r="F3843"/>
    </row>
    <row r="3844" spans="6:6" outlineLevel="1">
      <c r="F3844"/>
    </row>
    <row r="3845" spans="6:6" outlineLevel="1">
      <c r="F3845"/>
    </row>
    <row r="3846" spans="6:6" outlineLevel="1">
      <c r="F3846"/>
    </row>
    <row r="3847" spans="6:6" outlineLevel="1">
      <c r="F3847"/>
    </row>
    <row r="3848" spans="6:6" outlineLevel="1">
      <c r="F3848"/>
    </row>
    <row r="3849" spans="6:6" outlineLevel="1">
      <c r="F3849"/>
    </row>
    <row r="3850" spans="6:6" outlineLevel="1">
      <c r="F3850"/>
    </row>
    <row r="3851" spans="6:6" outlineLevel="1">
      <c r="F3851"/>
    </row>
    <row r="3852" spans="6:6" outlineLevel="1">
      <c r="F3852"/>
    </row>
    <row r="3853" spans="6:6" outlineLevel="1">
      <c r="F3853"/>
    </row>
    <row r="3854" spans="6:6" outlineLevel="1">
      <c r="F3854"/>
    </row>
    <row r="3855" spans="6:6" outlineLevel="1">
      <c r="F3855"/>
    </row>
    <row r="3856" spans="6:6" outlineLevel="1">
      <c r="F3856"/>
    </row>
    <row r="3857" spans="6:6" outlineLevel="1">
      <c r="F3857"/>
    </row>
    <row r="3858" spans="6:6" outlineLevel="1">
      <c r="F3858"/>
    </row>
    <row r="3859" spans="6:6" outlineLevel="1">
      <c r="F3859"/>
    </row>
    <row r="3860" spans="6:6" outlineLevel="1">
      <c r="F3860"/>
    </row>
    <row r="3861" spans="6:6" outlineLevel="1">
      <c r="F3861"/>
    </row>
    <row r="3862" spans="6:6" outlineLevel="1">
      <c r="F3862"/>
    </row>
    <row r="3863" spans="6:6" outlineLevel="1">
      <c r="F3863"/>
    </row>
    <row r="3864" spans="6:6" outlineLevel="1">
      <c r="F3864"/>
    </row>
    <row r="3865" spans="6:6" outlineLevel="1">
      <c r="F3865"/>
    </row>
    <row r="3866" spans="6:6" outlineLevel="1">
      <c r="F3866"/>
    </row>
    <row r="3867" spans="6:6" outlineLevel="1">
      <c r="F3867"/>
    </row>
    <row r="3868" spans="6:6" outlineLevel="1">
      <c r="F3868"/>
    </row>
    <row r="3869" spans="6:6" outlineLevel="1">
      <c r="F3869"/>
    </row>
    <row r="3870" spans="6:6" outlineLevel="1">
      <c r="F3870"/>
    </row>
    <row r="3871" spans="6:6" outlineLevel="1">
      <c r="F3871"/>
    </row>
    <row r="3872" spans="6:6" outlineLevel="1">
      <c r="F3872"/>
    </row>
    <row r="3873" spans="6:6" outlineLevel="1">
      <c r="F3873"/>
    </row>
    <row r="3874" spans="6:6" outlineLevel="1">
      <c r="F3874"/>
    </row>
    <row r="3875" spans="6:6" outlineLevel="1">
      <c r="F3875"/>
    </row>
    <row r="3876" spans="6:6" outlineLevel="1">
      <c r="F3876"/>
    </row>
    <row r="3877" spans="6:6" outlineLevel="1">
      <c r="F3877"/>
    </row>
    <row r="3878" spans="6:6" outlineLevel="1">
      <c r="F3878"/>
    </row>
    <row r="3879" spans="6:6" outlineLevel="1">
      <c r="F3879"/>
    </row>
    <row r="3880" spans="6:6" outlineLevel="1">
      <c r="F3880"/>
    </row>
    <row r="3881" spans="6:6" outlineLevel="1">
      <c r="F3881"/>
    </row>
    <row r="3882" spans="6:6" outlineLevel="1">
      <c r="F3882"/>
    </row>
    <row r="3883" spans="6:6" outlineLevel="1">
      <c r="F3883"/>
    </row>
    <row r="3884" spans="6:6" outlineLevel="1">
      <c r="F3884"/>
    </row>
    <row r="3885" spans="6:6" outlineLevel="1">
      <c r="F3885"/>
    </row>
    <row r="3886" spans="6:6" outlineLevel="1">
      <c r="F3886"/>
    </row>
    <row r="3887" spans="6:6" outlineLevel="1">
      <c r="F3887"/>
    </row>
    <row r="3888" spans="6:6" outlineLevel="1">
      <c r="F3888"/>
    </row>
    <row r="3889" spans="6:6" outlineLevel="1">
      <c r="F3889"/>
    </row>
    <row r="3890" spans="6:6" outlineLevel="1">
      <c r="F3890"/>
    </row>
    <row r="3891" spans="6:6" outlineLevel="1">
      <c r="F3891"/>
    </row>
    <row r="3892" spans="6:6" outlineLevel="1">
      <c r="F3892"/>
    </row>
    <row r="3893" spans="6:6" outlineLevel="1">
      <c r="F3893"/>
    </row>
    <row r="3894" spans="6:6" outlineLevel="1">
      <c r="F3894"/>
    </row>
    <row r="3895" spans="6:6" outlineLevel="1">
      <c r="F3895"/>
    </row>
    <row r="3896" spans="6:6" outlineLevel="1">
      <c r="F3896"/>
    </row>
    <row r="3897" spans="6:6" outlineLevel="1">
      <c r="F3897"/>
    </row>
    <row r="3898" spans="6:6" outlineLevel="1">
      <c r="F3898"/>
    </row>
    <row r="3899" spans="6:6" outlineLevel="1">
      <c r="F3899"/>
    </row>
    <row r="3900" spans="6:6" outlineLevel="1">
      <c r="F3900"/>
    </row>
    <row r="3901" spans="6:6" outlineLevel="1">
      <c r="F3901"/>
    </row>
    <row r="3902" spans="6:6" outlineLevel="1">
      <c r="F3902"/>
    </row>
    <row r="3903" spans="6:6" outlineLevel="1">
      <c r="F3903"/>
    </row>
    <row r="3904" spans="6:6" outlineLevel="1">
      <c r="F3904"/>
    </row>
    <row r="3905" spans="6:6" outlineLevel="1">
      <c r="F3905"/>
    </row>
    <row r="3906" spans="6:6" outlineLevel="1">
      <c r="F3906"/>
    </row>
    <row r="3907" spans="6:6" outlineLevel="1">
      <c r="F3907"/>
    </row>
    <row r="3908" spans="6:6" outlineLevel="1">
      <c r="F3908"/>
    </row>
    <row r="3909" spans="6:6" outlineLevel="1">
      <c r="F3909"/>
    </row>
    <row r="3910" spans="6:6" outlineLevel="1">
      <c r="F3910"/>
    </row>
    <row r="3911" spans="6:6" outlineLevel="1">
      <c r="F3911"/>
    </row>
    <row r="3912" spans="6:6" outlineLevel="1">
      <c r="F3912"/>
    </row>
    <row r="3913" spans="6:6" outlineLevel="1">
      <c r="F3913"/>
    </row>
    <row r="3914" spans="6:6" outlineLevel="1">
      <c r="F3914"/>
    </row>
    <row r="3915" spans="6:6" outlineLevel="1">
      <c r="F3915"/>
    </row>
    <row r="3916" spans="6:6" outlineLevel="1">
      <c r="F3916"/>
    </row>
    <row r="3917" spans="6:6" outlineLevel="1">
      <c r="F3917"/>
    </row>
    <row r="3918" spans="6:6" outlineLevel="1">
      <c r="F3918"/>
    </row>
    <row r="3919" spans="6:6" outlineLevel="1">
      <c r="F3919"/>
    </row>
    <row r="3920" spans="6:6" outlineLevel="1">
      <c r="F3920"/>
    </row>
    <row r="3921" spans="6:6" outlineLevel="1">
      <c r="F3921"/>
    </row>
    <row r="3922" spans="6:6" outlineLevel="1">
      <c r="F3922"/>
    </row>
    <row r="3923" spans="6:6" outlineLevel="1">
      <c r="F3923"/>
    </row>
    <row r="3924" spans="6:6" outlineLevel="1">
      <c r="F3924"/>
    </row>
    <row r="3925" spans="6:6" outlineLevel="1">
      <c r="F3925"/>
    </row>
    <row r="3926" spans="6:6" outlineLevel="1">
      <c r="F3926"/>
    </row>
    <row r="3927" spans="6:6" outlineLevel="1">
      <c r="F3927"/>
    </row>
    <row r="3928" spans="6:6" outlineLevel="1">
      <c r="F3928"/>
    </row>
    <row r="3929" spans="6:6" outlineLevel="1">
      <c r="F3929"/>
    </row>
    <row r="3930" spans="6:6" outlineLevel="1">
      <c r="F3930"/>
    </row>
    <row r="3931" spans="6:6" outlineLevel="1">
      <c r="F3931"/>
    </row>
    <row r="3932" spans="6:6" outlineLevel="1">
      <c r="F3932"/>
    </row>
    <row r="3933" spans="6:6" outlineLevel="1">
      <c r="F3933"/>
    </row>
    <row r="3934" spans="6:6" outlineLevel="1">
      <c r="F3934"/>
    </row>
    <row r="3935" spans="6:6" outlineLevel="1">
      <c r="F3935"/>
    </row>
    <row r="3936" spans="6:6" outlineLevel="1">
      <c r="F3936"/>
    </row>
    <row r="3937" spans="6:6" outlineLevel="1">
      <c r="F3937"/>
    </row>
    <row r="3938" spans="6:6" outlineLevel="1">
      <c r="F3938"/>
    </row>
    <row r="3939" spans="6:6" outlineLevel="1">
      <c r="F3939"/>
    </row>
    <row r="3940" spans="6:6" outlineLevel="1">
      <c r="F3940"/>
    </row>
    <row r="3941" spans="6:6">
      <c r="F3941"/>
    </row>
    <row r="3942" spans="6:6" outlineLevel="1">
      <c r="F3942"/>
    </row>
    <row r="3943" spans="6:6" outlineLevel="1">
      <c r="F3943"/>
    </row>
    <row r="3944" spans="6:6" outlineLevel="1">
      <c r="F3944"/>
    </row>
    <row r="3945" spans="6:6" outlineLevel="1">
      <c r="F3945"/>
    </row>
    <row r="3946" spans="6:6" outlineLevel="1">
      <c r="F3946"/>
    </row>
    <row r="3947" spans="6:6" outlineLevel="1">
      <c r="F3947"/>
    </row>
    <row r="3948" spans="6:6" outlineLevel="1">
      <c r="F3948"/>
    </row>
    <row r="3949" spans="6:6" outlineLevel="1">
      <c r="F3949"/>
    </row>
    <row r="3950" spans="6:6" outlineLevel="1">
      <c r="F3950"/>
    </row>
    <row r="3951" spans="6:6" outlineLevel="1">
      <c r="F3951"/>
    </row>
    <row r="3952" spans="6:6" outlineLevel="1">
      <c r="F3952"/>
    </row>
    <row r="3953" spans="6:6" outlineLevel="1">
      <c r="F3953"/>
    </row>
    <row r="3954" spans="6:6" outlineLevel="1">
      <c r="F3954"/>
    </row>
    <row r="3955" spans="6:6" outlineLevel="1">
      <c r="F3955"/>
    </row>
    <row r="3956" spans="6:6" outlineLevel="1">
      <c r="F3956"/>
    </row>
    <row r="3957" spans="6:6" outlineLevel="1">
      <c r="F3957"/>
    </row>
    <row r="3958" spans="6:6" outlineLevel="1">
      <c r="F3958"/>
    </row>
    <row r="3959" spans="6:6" outlineLevel="1">
      <c r="F3959"/>
    </row>
    <row r="3960" spans="6:6" outlineLevel="1">
      <c r="F3960"/>
    </row>
    <row r="3961" spans="6:6" outlineLevel="1">
      <c r="F3961"/>
    </row>
    <row r="3962" spans="6:6" outlineLevel="1">
      <c r="F3962"/>
    </row>
    <row r="3963" spans="6:6" outlineLevel="1">
      <c r="F3963"/>
    </row>
    <row r="3964" spans="6:6" outlineLevel="1">
      <c r="F3964"/>
    </row>
    <row r="3965" spans="6:6" outlineLevel="1">
      <c r="F3965"/>
    </row>
    <row r="3966" spans="6:6" outlineLevel="1">
      <c r="F3966"/>
    </row>
    <row r="3967" spans="6:6" outlineLevel="1">
      <c r="F3967"/>
    </row>
    <row r="3968" spans="6:6" outlineLevel="1">
      <c r="F3968"/>
    </row>
    <row r="3969" spans="6:6" outlineLevel="1">
      <c r="F3969"/>
    </row>
    <row r="3970" spans="6:6" outlineLevel="1">
      <c r="F3970"/>
    </row>
    <row r="3971" spans="6:6" outlineLevel="1">
      <c r="F3971"/>
    </row>
    <row r="3972" spans="6:6" outlineLevel="1">
      <c r="F3972"/>
    </row>
    <row r="3973" spans="6:6" outlineLevel="1">
      <c r="F3973"/>
    </row>
    <row r="3974" spans="6:6" outlineLevel="1">
      <c r="F3974"/>
    </row>
    <row r="3975" spans="6:6" outlineLevel="1">
      <c r="F3975"/>
    </row>
    <row r="3976" spans="6:6" outlineLevel="1">
      <c r="F3976"/>
    </row>
    <row r="3977" spans="6:6" outlineLevel="1">
      <c r="F3977"/>
    </row>
    <row r="3978" spans="6:6" outlineLevel="1">
      <c r="F3978"/>
    </row>
    <row r="3979" spans="6:6" outlineLevel="1">
      <c r="F3979"/>
    </row>
    <row r="3980" spans="6:6" outlineLevel="1">
      <c r="F3980"/>
    </row>
    <row r="3981" spans="6:6" outlineLevel="1">
      <c r="F3981"/>
    </row>
    <row r="3982" spans="6:6" outlineLevel="1">
      <c r="F3982"/>
    </row>
    <row r="3983" spans="6:6" outlineLevel="1">
      <c r="F3983"/>
    </row>
    <row r="3984" spans="6:6" outlineLevel="1">
      <c r="F3984"/>
    </row>
    <row r="3985" spans="6:6" outlineLevel="1">
      <c r="F3985"/>
    </row>
    <row r="3986" spans="6:6" outlineLevel="1">
      <c r="F3986"/>
    </row>
    <row r="3987" spans="6:6" outlineLevel="1">
      <c r="F3987"/>
    </row>
    <row r="3988" spans="6:6" outlineLevel="1">
      <c r="F3988"/>
    </row>
    <row r="3989" spans="6:6" outlineLevel="1">
      <c r="F3989"/>
    </row>
    <row r="3990" spans="6:6" outlineLevel="1">
      <c r="F3990"/>
    </row>
    <row r="3991" spans="6:6" outlineLevel="1">
      <c r="F3991"/>
    </row>
    <row r="3992" spans="6:6" outlineLevel="1">
      <c r="F3992"/>
    </row>
    <row r="3993" spans="6:6" outlineLevel="1">
      <c r="F3993"/>
    </row>
    <row r="3994" spans="6:6" outlineLevel="1">
      <c r="F3994"/>
    </row>
    <row r="3995" spans="6:6" outlineLevel="1">
      <c r="F3995"/>
    </row>
    <row r="3996" spans="6:6" outlineLevel="1">
      <c r="F3996"/>
    </row>
    <row r="3997" spans="6:6" outlineLevel="1">
      <c r="F3997"/>
    </row>
    <row r="3998" spans="6:6" outlineLevel="1">
      <c r="F3998"/>
    </row>
    <row r="3999" spans="6:6" outlineLevel="1">
      <c r="F3999"/>
    </row>
    <row r="4000" spans="6:6">
      <c r="F4000"/>
    </row>
    <row r="4001" spans="6:6" outlineLevel="1">
      <c r="F4001"/>
    </row>
    <row r="4002" spans="6:6" outlineLevel="1">
      <c r="F4002"/>
    </row>
    <row r="4003" spans="6:6" outlineLevel="1">
      <c r="F4003"/>
    </row>
    <row r="4004" spans="6:6" outlineLevel="1">
      <c r="F4004"/>
    </row>
    <row r="4005" spans="6:6" outlineLevel="1">
      <c r="F4005"/>
    </row>
    <row r="4006" spans="6:6" outlineLevel="1">
      <c r="F4006"/>
    </row>
    <row r="4007" spans="6:6" outlineLevel="1">
      <c r="F4007"/>
    </row>
    <row r="4008" spans="6:6" outlineLevel="1">
      <c r="F4008"/>
    </row>
    <row r="4009" spans="6:6" outlineLevel="1">
      <c r="F4009"/>
    </row>
    <row r="4010" spans="6:6">
      <c r="F4010"/>
    </row>
    <row r="4011" spans="6:6" outlineLevel="1">
      <c r="F4011"/>
    </row>
    <row r="4012" spans="6:6" outlineLevel="1">
      <c r="F4012"/>
    </row>
    <row r="4013" spans="6:6" outlineLevel="1">
      <c r="F4013"/>
    </row>
    <row r="4014" spans="6:6" outlineLevel="1">
      <c r="F4014"/>
    </row>
    <row r="4015" spans="6:6" outlineLevel="1">
      <c r="F4015"/>
    </row>
    <row r="4016" spans="6:6" outlineLevel="1">
      <c r="F4016"/>
    </row>
    <row r="4017" spans="6:6" outlineLevel="1">
      <c r="F4017"/>
    </row>
    <row r="4018" spans="6:6" outlineLevel="1">
      <c r="F4018"/>
    </row>
    <row r="4019" spans="6:6" outlineLevel="1">
      <c r="F4019"/>
    </row>
    <row r="4020" spans="6:6" outlineLevel="1">
      <c r="F4020"/>
    </row>
    <row r="4021" spans="6:6" outlineLevel="1">
      <c r="F4021"/>
    </row>
    <row r="4022" spans="6:6" outlineLevel="1">
      <c r="F4022"/>
    </row>
    <row r="4023" spans="6:6" outlineLevel="1">
      <c r="F4023"/>
    </row>
    <row r="4024" spans="6:6" outlineLevel="1">
      <c r="F4024"/>
    </row>
    <row r="4025" spans="6:6" outlineLevel="1">
      <c r="F4025"/>
    </row>
    <row r="4026" spans="6:6" outlineLevel="1">
      <c r="F4026"/>
    </row>
    <row r="4027" spans="6:6">
      <c r="F4027"/>
    </row>
    <row r="4028" spans="6:6" outlineLevel="1">
      <c r="F4028"/>
    </row>
    <row r="4029" spans="6:6" outlineLevel="1">
      <c r="F4029"/>
    </row>
    <row r="4030" spans="6:6" outlineLevel="1">
      <c r="F4030"/>
    </row>
    <row r="4031" spans="6:6" outlineLevel="1">
      <c r="F4031"/>
    </row>
    <row r="4032" spans="6:6" outlineLevel="1">
      <c r="F4032"/>
    </row>
    <row r="4033" spans="6:6" outlineLevel="1">
      <c r="F4033"/>
    </row>
    <row r="4034" spans="6:6" outlineLevel="1">
      <c r="F4034"/>
    </row>
    <row r="4035" spans="6:6" outlineLevel="1">
      <c r="F4035"/>
    </row>
    <row r="4036" spans="6:6" outlineLevel="1">
      <c r="F4036"/>
    </row>
    <row r="4037" spans="6:6" outlineLevel="1">
      <c r="F4037"/>
    </row>
    <row r="4038" spans="6:6" outlineLevel="1">
      <c r="F4038"/>
    </row>
    <row r="4039" spans="6:6" outlineLevel="1">
      <c r="F4039"/>
    </row>
    <row r="4040" spans="6:6" outlineLevel="1">
      <c r="F4040"/>
    </row>
    <row r="4041" spans="6:6" outlineLevel="1">
      <c r="F4041"/>
    </row>
    <row r="4042" spans="6:6" outlineLevel="1">
      <c r="F4042"/>
    </row>
    <row r="4043" spans="6:6" outlineLevel="1">
      <c r="F4043"/>
    </row>
    <row r="4044" spans="6:6" outlineLevel="1">
      <c r="F4044"/>
    </row>
    <row r="4045" spans="6:6" outlineLevel="1">
      <c r="F4045"/>
    </row>
    <row r="4046" spans="6:6" outlineLevel="1">
      <c r="F4046"/>
    </row>
    <row r="4047" spans="6:6" outlineLevel="1">
      <c r="F4047"/>
    </row>
    <row r="4048" spans="6:6" outlineLevel="1">
      <c r="F4048"/>
    </row>
    <row r="4049" spans="6:6" outlineLevel="1">
      <c r="F4049"/>
    </row>
    <row r="4050" spans="6:6" outlineLevel="1">
      <c r="F4050"/>
    </row>
    <row r="4051" spans="6:6" outlineLevel="1">
      <c r="F4051"/>
    </row>
    <row r="4052" spans="6:6" outlineLevel="1">
      <c r="F4052"/>
    </row>
    <row r="4053" spans="6:6" outlineLevel="1">
      <c r="F4053"/>
    </row>
    <row r="4054" spans="6:6" outlineLevel="1">
      <c r="F4054"/>
    </row>
    <row r="4055" spans="6:6" outlineLevel="1">
      <c r="F4055"/>
    </row>
    <row r="4056" spans="6:6" outlineLevel="1">
      <c r="F4056"/>
    </row>
    <row r="4057" spans="6:6" outlineLevel="1">
      <c r="F4057"/>
    </row>
    <row r="4058" spans="6:6" outlineLevel="1">
      <c r="F4058"/>
    </row>
    <row r="4059" spans="6:6" outlineLevel="1">
      <c r="F4059"/>
    </row>
    <row r="4060" spans="6:6" outlineLevel="1">
      <c r="F4060"/>
    </row>
    <row r="4061" spans="6:6" outlineLevel="1">
      <c r="F4061"/>
    </row>
    <row r="4062" spans="6:6" outlineLevel="1">
      <c r="F4062"/>
    </row>
    <row r="4063" spans="6:6" outlineLevel="1">
      <c r="F4063"/>
    </row>
    <row r="4064" spans="6:6" outlineLevel="1">
      <c r="F4064"/>
    </row>
    <row r="4065" spans="6:6" outlineLevel="1">
      <c r="F4065"/>
    </row>
    <row r="4066" spans="6:6" outlineLevel="1">
      <c r="F4066"/>
    </row>
    <row r="4067" spans="6:6" outlineLevel="1">
      <c r="F4067"/>
    </row>
    <row r="4068" spans="6:6" outlineLevel="1">
      <c r="F4068"/>
    </row>
    <row r="4069" spans="6:6" outlineLevel="1">
      <c r="F4069"/>
    </row>
    <row r="4070" spans="6:6" outlineLevel="1">
      <c r="F4070"/>
    </row>
    <row r="4071" spans="6:6" outlineLevel="1">
      <c r="F4071"/>
    </row>
    <row r="4072" spans="6:6" outlineLevel="1">
      <c r="F4072"/>
    </row>
    <row r="4073" spans="6:6" outlineLevel="1">
      <c r="F4073"/>
    </row>
    <row r="4074" spans="6:6" outlineLevel="1">
      <c r="F4074"/>
    </row>
    <row r="4075" spans="6:6" outlineLevel="1">
      <c r="F4075"/>
    </row>
    <row r="4076" spans="6:6" outlineLevel="1">
      <c r="F4076"/>
    </row>
    <row r="4077" spans="6:6" outlineLevel="1">
      <c r="F4077"/>
    </row>
    <row r="4078" spans="6:6" outlineLevel="1">
      <c r="F4078"/>
    </row>
    <row r="4079" spans="6:6" outlineLevel="1">
      <c r="F4079"/>
    </row>
    <row r="4080" spans="6:6" outlineLevel="1">
      <c r="F4080"/>
    </row>
    <row r="4081" spans="6:6" outlineLevel="1">
      <c r="F4081"/>
    </row>
    <row r="4082" spans="6:6" outlineLevel="1">
      <c r="F4082"/>
    </row>
    <row r="4083" spans="6:6" outlineLevel="1">
      <c r="F4083"/>
    </row>
    <row r="4084" spans="6:6" outlineLevel="1">
      <c r="F4084"/>
    </row>
    <row r="4085" spans="6:6" outlineLevel="1">
      <c r="F4085"/>
    </row>
    <row r="4086" spans="6:6" outlineLevel="1">
      <c r="F4086"/>
    </row>
    <row r="4087" spans="6:6" outlineLevel="1">
      <c r="F4087"/>
    </row>
    <row r="4088" spans="6:6" outlineLevel="1">
      <c r="F4088"/>
    </row>
    <row r="4089" spans="6:6" outlineLevel="1">
      <c r="F4089"/>
    </row>
    <row r="4090" spans="6:6" outlineLevel="1">
      <c r="F4090"/>
    </row>
    <row r="4091" spans="6:6" outlineLevel="1">
      <c r="F4091"/>
    </row>
    <row r="4092" spans="6:6" outlineLevel="1">
      <c r="F4092"/>
    </row>
    <row r="4093" spans="6:6" outlineLevel="1">
      <c r="F4093"/>
    </row>
    <row r="4094" spans="6:6" outlineLevel="1">
      <c r="F4094"/>
    </row>
    <row r="4095" spans="6:6" outlineLevel="1">
      <c r="F4095"/>
    </row>
    <row r="4096" spans="6:6" outlineLevel="1">
      <c r="F4096"/>
    </row>
    <row r="4097" spans="6:6" outlineLevel="1">
      <c r="F4097"/>
    </row>
    <row r="4098" spans="6:6" outlineLevel="1">
      <c r="F4098"/>
    </row>
    <row r="4099" spans="6:6" outlineLevel="1">
      <c r="F4099"/>
    </row>
    <row r="4100" spans="6:6" outlineLevel="1">
      <c r="F4100"/>
    </row>
    <row r="4101" spans="6:6" outlineLevel="1">
      <c r="F4101"/>
    </row>
    <row r="4102" spans="6:6" outlineLevel="1">
      <c r="F4102"/>
    </row>
    <row r="4103" spans="6:6" outlineLevel="1">
      <c r="F4103"/>
    </row>
    <row r="4104" spans="6:6" outlineLevel="1">
      <c r="F4104"/>
    </row>
    <row r="4105" spans="6:6" outlineLevel="1">
      <c r="F4105"/>
    </row>
    <row r="4106" spans="6:6" outlineLevel="1">
      <c r="F4106"/>
    </row>
    <row r="4107" spans="6:6" outlineLevel="1">
      <c r="F4107"/>
    </row>
    <row r="4108" spans="6:6" outlineLevel="1">
      <c r="F4108"/>
    </row>
    <row r="4109" spans="6:6" outlineLevel="1">
      <c r="F4109"/>
    </row>
    <row r="4110" spans="6:6" outlineLevel="1">
      <c r="F4110"/>
    </row>
    <row r="4111" spans="6:6" outlineLevel="1">
      <c r="F4111"/>
    </row>
    <row r="4112" spans="6:6" outlineLevel="1">
      <c r="F4112"/>
    </row>
    <row r="4113" spans="6:6" outlineLevel="1">
      <c r="F4113"/>
    </row>
    <row r="4114" spans="6:6" outlineLevel="1">
      <c r="F4114"/>
    </row>
    <row r="4115" spans="6:6" outlineLevel="1">
      <c r="F4115"/>
    </row>
    <row r="4116" spans="6:6" outlineLevel="1">
      <c r="F4116"/>
    </row>
    <row r="4117" spans="6:6" outlineLevel="1">
      <c r="F4117"/>
    </row>
    <row r="4118" spans="6:6" outlineLevel="1">
      <c r="F4118"/>
    </row>
    <row r="4119" spans="6:6" outlineLevel="1">
      <c r="F4119"/>
    </row>
    <row r="4120" spans="6:6" outlineLevel="1">
      <c r="F4120"/>
    </row>
    <row r="4121" spans="6:6" outlineLevel="1">
      <c r="F4121"/>
    </row>
    <row r="4122" spans="6:6" outlineLevel="1">
      <c r="F4122"/>
    </row>
    <row r="4123" spans="6:6" outlineLevel="1">
      <c r="F4123"/>
    </row>
    <row r="4124" spans="6:6" outlineLevel="1">
      <c r="F4124"/>
    </row>
    <row r="4125" spans="6:6" outlineLevel="1">
      <c r="F4125"/>
    </row>
    <row r="4126" spans="6:6" outlineLevel="1">
      <c r="F4126"/>
    </row>
    <row r="4127" spans="6:6" outlineLevel="1">
      <c r="F4127"/>
    </row>
    <row r="4128" spans="6:6" outlineLevel="1">
      <c r="F4128"/>
    </row>
    <row r="4129" spans="6:6" outlineLevel="1">
      <c r="F4129"/>
    </row>
    <row r="4130" spans="6:6" outlineLevel="1">
      <c r="F4130"/>
    </row>
    <row r="4131" spans="6:6" outlineLevel="1">
      <c r="F4131"/>
    </row>
    <row r="4132" spans="6:6" outlineLevel="1">
      <c r="F4132"/>
    </row>
    <row r="4133" spans="6:6" outlineLevel="1">
      <c r="F4133"/>
    </row>
    <row r="4134" spans="6:6" outlineLevel="1">
      <c r="F4134"/>
    </row>
    <row r="4135" spans="6:6" outlineLevel="1">
      <c r="F4135"/>
    </row>
    <row r="4136" spans="6:6" outlineLevel="1">
      <c r="F4136"/>
    </row>
    <row r="4137" spans="6:6" outlineLevel="1">
      <c r="F4137"/>
    </row>
    <row r="4138" spans="6:6" outlineLevel="1">
      <c r="F4138"/>
    </row>
    <row r="4139" spans="6:6" outlineLevel="1">
      <c r="F4139"/>
    </row>
    <row r="4140" spans="6:6" outlineLevel="1">
      <c r="F4140"/>
    </row>
    <row r="4141" spans="6:6" outlineLevel="1">
      <c r="F4141"/>
    </row>
    <row r="4142" spans="6:6" outlineLevel="1">
      <c r="F4142"/>
    </row>
    <row r="4143" spans="6:6" outlineLevel="1">
      <c r="F4143"/>
    </row>
    <row r="4144" spans="6:6" outlineLevel="1">
      <c r="F4144"/>
    </row>
    <row r="4145" spans="6:6" outlineLevel="1">
      <c r="F4145"/>
    </row>
    <row r="4146" spans="6:6" outlineLevel="1">
      <c r="F4146"/>
    </row>
    <row r="4147" spans="6:6" outlineLevel="1">
      <c r="F4147"/>
    </row>
    <row r="4148" spans="6:6" outlineLevel="1">
      <c r="F4148"/>
    </row>
    <row r="4149" spans="6:6" outlineLevel="1">
      <c r="F4149"/>
    </row>
    <row r="4150" spans="6:6" outlineLevel="1">
      <c r="F4150"/>
    </row>
    <row r="4151" spans="6:6" outlineLevel="1">
      <c r="F4151"/>
    </row>
    <row r="4152" spans="6:6" outlineLevel="1">
      <c r="F4152"/>
    </row>
    <row r="4153" spans="6:6" outlineLevel="1">
      <c r="F4153"/>
    </row>
    <row r="4154" spans="6:6" outlineLevel="1">
      <c r="F4154"/>
    </row>
    <row r="4155" spans="6:6" outlineLevel="1">
      <c r="F4155"/>
    </row>
    <row r="4156" spans="6:6" outlineLevel="1">
      <c r="F4156"/>
    </row>
    <row r="4157" spans="6:6" outlineLevel="1">
      <c r="F4157"/>
    </row>
    <row r="4158" spans="6:6" outlineLevel="1">
      <c r="F4158"/>
    </row>
    <row r="4159" spans="6:6" outlineLevel="1">
      <c r="F4159"/>
    </row>
    <row r="4160" spans="6:6" outlineLevel="1">
      <c r="F4160"/>
    </row>
    <row r="4161" spans="6:6" outlineLevel="1">
      <c r="F4161"/>
    </row>
    <row r="4162" spans="6:6" outlineLevel="1">
      <c r="F4162"/>
    </row>
    <row r="4163" spans="6:6" outlineLevel="1">
      <c r="F4163"/>
    </row>
    <row r="4164" spans="6:6" outlineLevel="1">
      <c r="F4164"/>
    </row>
    <row r="4165" spans="6:6" outlineLevel="1">
      <c r="F4165"/>
    </row>
    <row r="4166" spans="6:6" outlineLevel="1">
      <c r="F4166"/>
    </row>
    <row r="4167" spans="6:6" outlineLevel="1">
      <c r="F4167"/>
    </row>
    <row r="4168" spans="6:6" outlineLevel="1">
      <c r="F4168"/>
    </row>
    <row r="4169" spans="6:6" outlineLevel="1">
      <c r="F4169"/>
    </row>
    <row r="4170" spans="6:6" outlineLevel="1">
      <c r="F4170"/>
    </row>
    <row r="4171" spans="6:6" outlineLevel="1">
      <c r="F4171"/>
    </row>
    <row r="4172" spans="6:6" outlineLevel="1">
      <c r="F4172"/>
    </row>
    <row r="4173" spans="6:6" outlineLevel="1">
      <c r="F4173"/>
    </row>
    <row r="4174" spans="6:6" outlineLevel="1">
      <c r="F4174"/>
    </row>
    <row r="4175" spans="6:6" outlineLevel="1">
      <c r="F4175"/>
    </row>
    <row r="4176" spans="6:6" outlineLevel="1">
      <c r="F4176"/>
    </row>
    <row r="4177" spans="6:6" outlineLevel="1">
      <c r="F4177"/>
    </row>
    <row r="4178" spans="6:6" outlineLevel="1">
      <c r="F4178"/>
    </row>
    <row r="4179" spans="6:6" outlineLevel="1">
      <c r="F4179"/>
    </row>
    <row r="4180" spans="6:6" outlineLevel="1">
      <c r="F4180"/>
    </row>
    <row r="4181" spans="6:6" outlineLevel="1">
      <c r="F4181"/>
    </row>
    <row r="4182" spans="6:6" outlineLevel="1">
      <c r="F4182"/>
    </row>
    <row r="4183" spans="6:6" outlineLevel="1">
      <c r="F4183"/>
    </row>
    <row r="4184" spans="6:6" outlineLevel="1">
      <c r="F4184"/>
    </row>
    <row r="4185" spans="6:6" outlineLevel="1">
      <c r="F4185"/>
    </row>
    <row r="4186" spans="6:6" outlineLevel="1">
      <c r="F4186"/>
    </row>
    <row r="4187" spans="6:6" outlineLevel="1">
      <c r="F4187"/>
    </row>
    <row r="4188" spans="6:6" outlineLevel="1">
      <c r="F4188"/>
    </row>
    <row r="4189" spans="6:6" outlineLevel="1">
      <c r="F4189"/>
    </row>
    <row r="4190" spans="6:6" outlineLevel="1">
      <c r="F4190"/>
    </row>
    <row r="4191" spans="6:6" outlineLevel="1">
      <c r="F4191"/>
    </row>
    <row r="4192" spans="6:6" outlineLevel="1">
      <c r="F4192"/>
    </row>
    <row r="4193" spans="6:6" outlineLevel="1">
      <c r="F4193"/>
    </row>
    <row r="4194" spans="6:6" outlineLevel="1">
      <c r="F4194"/>
    </row>
    <row r="4195" spans="6:6" outlineLevel="1">
      <c r="F4195"/>
    </row>
    <row r="4196" spans="6:6" outlineLevel="1">
      <c r="F4196"/>
    </row>
    <row r="4197" spans="6:6">
      <c r="F4197"/>
    </row>
    <row r="4198" spans="6:6" outlineLevel="1">
      <c r="F4198"/>
    </row>
    <row r="4199" spans="6:6" outlineLevel="1">
      <c r="F4199"/>
    </row>
    <row r="4200" spans="6:6" outlineLevel="1">
      <c r="F4200"/>
    </row>
    <row r="4201" spans="6:6" outlineLevel="1">
      <c r="F4201"/>
    </row>
    <row r="4202" spans="6:6" outlineLevel="1">
      <c r="F4202"/>
    </row>
    <row r="4203" spans="6:6" outlineLevel="1">
      <c r="F4203"/>
    </row>
    <row r="4204" spans="6:6" outlineLevel="1">
      <c r="F4204"/>
    </row>
    <row r="4205" spans="6:6" outlineLevel="1">
      <c r="F4205"/>
    </row>
    <row r="4206" spans="6:6" outlineLevel="1">
      <c r="F4206"/>
    </row>
    <row r="4207" spans="6:6" outlineLevel="1">
      <c r="F4207"/>
    </row>
    <row r="4208" spans="6:6" outlineLevel="1">
      <c r="F4208"/>
    </row>
    <row r="4209" spans="6:6" outlineLevel="1">
      <c r="F4209"/>
    </row>
    <row r="4210" spans="6:6" outlineLevel="1">
      <c r="F4210"/>
    </row>
    <row r="4211" spans="6:6" outlineLevel="1">
      <c r="F4211"/>
    </row>
    <row r="4212" spans="6:6" outlineLevel="1">
      <c r="F4212"/>
    </row>
    <row r="4213" spans="6:6" outlineLevel="1">
      <c r="F4213"/>
    </row>
    <row r="4214" spans="6:6" outlineLevel="1">
      <c r="F4214"/>
    </row>
    <row r="4215" spans="6:6" outlineLevel="1">
      <c r="F4215"/>
    </row>
    <row r="4216" spans="6:6" outlineLevel="1">
      <c r="F4216"/>
    </row>
    <row r="4217" spans="6:6" outlineLevel="1">
      <c r="F4217"/>
    </row>
    <row r="4218" spans="6:6" outlineLevel="1">
      <c r="F4218"/>
    </row>
    <row r="4219" spans="6:6" outlineLevel="1">
      <c r="F4219"/>
    </row>
    <row r="4220" spans="6:6" outlineLevel="1">
      <c r="F4220"/>
    </row>
    <row r="4221" spans="6:6" outlineLevel="1">
      <c r="F4221"/>
    </row>
    <row r="4222" spans="6:6" outlineLevel="1">
      <c r="F4222"/>
    </row>
    <row r="4223" spans="6:6" outlineLevel="1">
      <c r="F4223"/>
    </row>
    <row r="4224" spans="6:6" outlineLevel="1">
      <c r="F4224"/>
    </row>
    <row r="4225" spans="6:6" outlineLevel="1">
      <c r="F4225"/>
    </row>
    <row r="4226" spans="6:6" outlineLevel="1">
      <c r="F4226"/>
    </row>
    <row r="4227" spans="6:6" outlineLevel="1">
      <c r="F4227"/>
    </row>
    <row r="4228" spans="6:6" outlineLevel="1">
      <c r="F4228"/>
    </row>
    <row r="4229" spans="6:6" outlineLevel="1">
      <c r="F4229"/>
    </row>
    <row r="4230" spans="6:6" outlineLevel="1">
      <c r="F4230"/>
    </row>
    <row r="4231" spans="6:6" outlineLevel="1">
      <c r="F4231"/>
    </row>
    <row r="4232" spans="6:6" outlineLevel="1">
      <c r="F4232"/>
    </row>
    <row r="4233" spans="6:6" outlineLevel="1">
      <c r="F4233"/>
    </row>
    <row r="4234" spans="6:6" outlineLevel="1">
      <c r="F4234"/>
    </row>
    <row r="4235" spans="6:6" outlineLevel="1">
      <c r="F4235"/>
    </row>
    <row r="4236" spans="6:6" outlineLevel="1">
      <c r="F4236"/>
    </row>
    <row r="4237" spans="6:6" outlineLevel="1">
      <c r="F4237"/>
    </row>
    <row r="4238" spans="6:6" outlineLevel="1">
      <c r="F4238"/>
    </row>
    <row r="4239" spans="6:6" outlineLevel="1">
      <c r="F4239"/>
    </row>
    <row r="4240" spans="6:6" outlineLevel="1">
      <c r="F4240"/>
    </row>
    <row r="4241" spans="6:6" outlineLevel="1">
      <c r="F4241"/>
    </row>
    <row r="4242" spans="6:6" outlineLevel="1">
      <c r="F4242"/>
    </row>
    <row r="4243" spans="6:6" outlineLevel="1">
      <c r="F4243"/>
    </row>
    <row r="4244" spans="6:6" outlineLevel="1">
      <c r="F4244"/>
    </row>
    <row r="4245" spans="6:6" outlineLevel="1">
      <c r="F4245"/>
    </row>
    <row r="4246" spans="6:6" outlineLevel="1">
      <c r="F4246"/>
    </row>
    <row r="4247" spans="6:6" outlineLevel="1">
      <c r="F4247"/>
    </row>
    <row r="4248" spans="6:6" outlineLevel="1">
      <c r="F4248"/>
    </row>
    <row r="4249" spans="6:6" outlineLevel="1">
      <c r="F4249"/>
    </row>
    <row r="4250" spans="6:6" outlineLevel="1">
      <c r="F4250"/>
    </row>
    <row r="4251" spans="6:6" outlineLevel="1">
      <c r="F4251"/>
    </row>
    <row r="4252" spans="6:6" outlineLevel="1">
      <c r="F4252"/>
    </row>
    <row r="4253" spans="6:6" outlineLevel="1">
      <c r="F4253"/>
    </row>
    <row r="4254" spans="6:6" outlineLevel="1">
      <c r="F4254"/>
    </row>
    <row r="4255" spans="6:6" outlineLevel="1">
      <c r="F4255"/>
    </row>
    <row r="4256" spans="6:6" outlineLevel="1">
      <c r="F4256"/>
    </row>
    <row r="4257" spans="6:6" outlineLevel="1">
      <c r="F4257"/>
    </row>
    <row r="4258" spans="6:6" outlineLevel="1">
      <c r="F4258"/>
    </row>
    <row r="4259" spans="6:6" outlineLevel="1">
      <c r="F4259"/>
    </row>
    <row r="4260" spans="6:6" outlineLevel="1">
      <c r="F4260"/>
    </row>
    <row r="4261" spans="6:6" outlineLevel="1">
      <c r="F4261"/>
    </row>
    <row r="4262" spans="6:6" outlineLevel="1">
      <c r="F4262"/>
    </row>
    <row r="4263" spans="6:6" outlineLevel="1">
      <c r="F4263"/>
    </row>
    <row r="4264" spans="6:6" outlineLevel="1">
      <c r="F4264"/>
    </row>
    <row r="4265" spans="6:6" outlineLevel="1">
      <c r="F4265"/>
    </row>
    <row r="4266" spans="6:6" outlineLevel="1">
      <c r="F4266"/>
    </row>
    <row r="4267" spans="6:6" outlineLevel="1">
      <c r="F4267"/>
    </row>
    <row r="4268" spans="6:6" outlineLevel="1">
      <c r="F4268"/>
    </row>
    <row r="4269" spans="6:6" outlineLevel="1">
      <c r="F4269"/>
    </row>
    <row r="4270" spans="6:6" outlineLevel="1">
      <c r="F4270"/>
    </row>
    <row r="4271" spans="6:6" outlineLevel="1">
      <c r="F4271"/>
    </row>
    <row r="4272" spans="6:6" outlineLevel="1">
      <c r="F4272"/>
    </row>
    <row r="4273" spans="6:6" outlineLevel="1">
      <c r="F4273"/>
    </row>
    <row r="4274" spans="6:6" outlineLevel="1">
      <c r="F4274"/>
    </row>
    <row r="4275" spans="6:6" outlineLevel="1">
      <c r="F4275"/>
    </row>
    <row r="4276" spans="6:6" outlineLevel="1">
      <c r="F4276"/>
    </row>
    <row r="4277" spans="6:6" outlineLevel="1">
      <c r="F4277"/>
    </row>
    <row r="4278" spans="6:6" outlineLevel="1">
      <c r="F4278"/>
    </row>
    <row r="4279" spans="6:6" outlineLevel="1">
      <c r="F4279"/>
    </row>
    <row r="4280" spans="6:6" outlineLevel="1">
      <c r="F4280"/>
    </row>
    <row r="4281" spans="6:6" outlineLevel="1">
      <c r="F4281"/>
    </row>
    <row r="4282" spans="6:6" outlineLevel="1">
      <c r="F4282"/>
    </row>
    <row r="4283" spans="6:6" outlineLevel="1">
      <c r="F4283"/>
    </row>
    <row r="4284" spans="6:6" outlineLevel="1">
      <c r="F4284"/>
    </row>
    <row r="4285" spans="6:6" outlineLevel="1">
      <c r="F4285"/>
    </row>
    <row r="4286" spans="6:6" outlineLevel="1">
      <c r="F4286"/>
    </row>
    <row r="4287" spans="6:6" outlineLevel="1">
      <c r="F4287"/>
    </row>
    <row r="4288" spans="6:6" outlineLevel="1">
      <c r="F4288"/>
    </row>
    <row r="4289" spans="6:6" outlineLevel="1">
      <c r="F4289"/>
    </row>
    <row r="4290" spans="6:6" outlineLevel="1">
      <c r="F4290"/>
    </row>
    <row r="4291" spans="6:6" outlineLevel="1">
      <c r="F4291"/>
    </row>
    <row r="4292" spans="6:6" outlineLevel="1">
      <c r="F4292"/>
    </row>
    <row r="4293" spans="6:6" outlineLevel="1">
      <c r="F4293"/>
    </row>
    <row r="4294" spans="6:6" outlineLevel="1">
      <c r="F4294"/>
    </row>
    <row r="4295" spans="6:6" outlineLevel="1">
      <c r="F4295"/>
    </row>
    <row r="4296" spans="6:6" outlineLevel="1">
      <c r="F4296"/>
    </row>
    <row r="4297" spans="6:6" outlineLevel="1">
      <c r="F4297"/>
    </row>
    <row r="4298" spans="6:6" outlineLevel="1">
      <c r="F4298"/>
    </row>
    <row r="4299" spans="6:6" outlineLevel="1">
      <c r="F4299"/>
    </row>
    <row r="4300" spans="6:6" outlineLevel="1">
      <c r="F4300"/>
    </row>
    <row r="4301" spans="6:6" outlineLevel="1">
      <c r="F4301"/>
    </row>
    <row r="4302" spans="6:6" outlineLevel="1">
      <c r="F4302"/>
    </row>
    <row r="4303" spans="6:6" outlineLevel="1">
      <c r="F4303"/>
    </row>
    <row r="4304" spans="6:6" outlineLevel="1">
      <c r="F4304"/>
    </row>
    <row r="4305" spans="6:6">
      <c r="F4305"/>
    </row>
    <row r="4306" spans="6:6" outlineLevel="1">
      <c r="F4306"/>
    </row>
    <row r="4307" spans="6:6" outlineLevel="1">
      <c r="F4307"/>
    </row>
    <row r="4308" spans="6:6" outlineLevel="1">
      <c r="F4308"/>
    </row>
    <row r="4309" spans="6:6" outlineLevel="1">
      <c r="F4309"/>
    </row>
    <row r="4310" spans="6:6" outlineLevel="1">
      <c r="F4310"/>
    </row>
    <row r="4311" spans="6:6" outlineLevel="1">
      <c r="F4311"/>
    </row>
    <row r="4312" spans="6:6" outlineLevel="1">
      <c r="F4312"/>
    </row>
    <row r="4313" spans="6:6" outlineLevel="1">
      <c r="F4313"/>
    </row>
    <row r="4314" spans="6:6" outlineLevel="1">
      <c r="F4314"/>
    </row>
    <row r="4315" spans="6:6" outlineLevel="1">
      <c r="F4315"/>
    </row>
    <row r="4316" spans="6:6" outlineLevel="1">
      <c r="F4316"/>
    </row>
    <row r="4317" spans="6:6" outlineLevel="1">
      <c r="F4317"/>
    </row>
    <row r="4318" spans="6:6" outlineLevel="1">
      <c r="F4318"/>
    </row>
    <row r="4319" spans="6:6" outlineLevel="1">
      <c r="F4319"/>
    </row>
    <row r="4320" spans="6:6" outlineLevel="1">
      <c r="F4320"/>
    </row>
    <row r="4321" spans="6:6" outlineLevel="1">
      <c r="F4321"/>
    </row>
    <row r="4322" spans="6:6" outlineLevel="1">
      <c r="F4322"/>
    </row>
    <row r="4323" spans="6:6" outlineLevel="1">
      <c r="F4323"/>
    </row>
    <row r="4324" spans="6:6" outlineLevel="1">
      <c r="F4324"/>
    </row>
    <row r="4325" spans="6:6" outlineLevel="1">
      <c r="F4325"/>
    </row>
    <row r="4326" spans="6:6" outlineLevel="1">
      <c r="F4326"/>
    </row>
    <row r="4327" spans="6:6" outlineLevel="1">
      <c r="F4327"/>
    </row>
    <row r="4328" spans="6:6" outlineLevel="1">
      <c r="F4328"/>
    </row>
    <row r="4329" spans="6:6" outlineLevel="1">
      <c r="F4329"/>
    </row>
    <row r="4330" spans="6:6" outlineLevel="1">
      <c r="F4330"/>
    </row>
    <row r="4331" spans="6:6" outlineLevel="1">
      <c r="F4331"/>
    </row>
    <row r="4332" spans="6:6" outlineLevel="1">
      <c r="F4332"/>
    </row>
    <row r="4333" spans="6:6" outlineLevel="1">
      <c r="F4333"/>
    </row>
    <row r="4334" spans="6:6" outlineLevel="1">
      <c r="F4334"/>
    </row>
    <row r="4335" spans="6:6" outlineLevel="1">
      <c r="F4335"/>
    </row>
    <row r="4336" spans="6:6" outlineLevel="1">
      <c r="F4336"/>
    </row>
    <row r="4337" spans="6:6" outlineLevel="1">
      <c r="F4337"/>
    </row>
    <row r="4338" spans="6:6" outlineLevel="1">
      <c r="F4338"/>
    </row>
    <row r="4339" spans="6:6" outlineLevel="1">
      <c r="F4339"/>
    </row>
    <row r="4340" spans="6:6" outlineLevel="1">
      <c r="F4340"/>
    </row>
    <row r="4341" spans="6:6" outlineLevel="1">
      <c r="F4341"/>
    </row>
    <row r="4342" spans="6:6" outlineLevel="1">
      <c r="F4342"/>
    </row>
    <row r="4343" spans="6:6" outlineLevel="1">
      <c r="F4343"/>
    </row>
    <row r="4344" spans="6:6" outlineLevel="1">
      <c r="F4344"/>
    </row>
    <row r="4345" spans="6:6" outlineLevel="1">
      <c r="F4345"/>
    </row>
    <row r="4346" spans="6:6">
      <c r="F4346"/>
    </row>
    <row r="4347" spans="6:6" outlineLevel="1">
      <c r="F4347"/>
    </row>
    <row r="4348" spans="6:6" outlineLevel="1">
      <c r="F4348"/>
    </row>
    <row r="4349" spans="6:6" outlineLevel="1">
      <c r="F4349"/>
    </row>
    <row r="4350" spans="6:6" outlineLevel="1">
      <c r="F4350"/>
    </row>
    <row r="4351" spans="6:6" outlineLevel="1">
      <c r="F4351"/>
    </row>
    <row r="4352" spans="6:6" outlineLevel="1">
      <c r="F4352"/>
    </row>
    <row r="4353" spans="6:6" outlineLevel="1">
      <c r="F4353"/>
    </row>
    <row r="4354" spans="6:6" outlineLevel="1">
      <c r="F4354"/>
    </row>
    <row r="4355" spans="6:6" outlineLevel="1">
      <c r="F4355"/>
    </row>
    <row r="4356" spans="6:6" outlineLevel="1">
      <c r="F4356"/>
    </row>
    <row r="4357" spans="6:6" outlineLevel="1">
      <c r="F4357"/>
    </row>
    <row r="4358" spans="6:6" outlineLevel="1">
      <c r="F4358"/>
    </row>
    <row r="4359" spans="6:6" outlineLevel="1">
      <c r="F4359"/>
    </row>
    <row r="4360" spans="6:6" outlineLevel="1">
      <c r="F4360"/>
    </row>
    <row r="4361" spans="6:6" outlineLevel="1">
      <c r="F4361"/>
    </row>
    <row r="4362" spans="6:6" outlineLevel="1">
      <c r="F4362"/>
    </row>
    <row r="4363" spans="6:6" outlineLevel="1">
      <c r="F4363"/>
    </row>
    <row r="4364" spans="6:6" outlineLevel="1">
      <c r="F4364"/>
    </row>
    <row r="4365" spans="6:6" outlineLevel="1">
      <c r="F4365"/>
    </row>
    <row r="4366" spans="6:6" outlineLevel="1">
      <c r="F4366"/>
    </row>
    <row r="4367" spans="6:6" outlineLevel="1">
      <c r="F4367"/>
    </row>
    <row r="4368" spans="6:6" outlineLevel="1">
      <c r="F4368"/>
    </row>
    <row r="4369" spans="6:6">
      <c r="F4369"/>
    </row>
    <row r="4370" spans="6:6" outlineLevel="1">
      <c r="F4370"/>
    </row>
    <row r="4371" spans="6:6" outlineLevel="1">
      <c r="F4371"/>
    </row>
    <row r="4372" spans="6:6">
      <c r="F4372"/>
    </row>
    <row r="4373" spans="6:6" outlineLevel="1">
      <c r="F4373"/>
    </row>
    <row r="4374" spans="6:6" outlineLevel="1">
      <c r="F4374"/>
    </row>
    <row r="4375" spans="6:6" outlineLevel="1">
      <c r="F4375"/>
    </row>
    <row r="4376" spans="6:6" outlineLevel="1">
      <c r="F4376"/>
    </row>
    <row r="4377" spans="6:6" outlineLevel="1">
      <c r="F4377"/>
    </row>
    <row r="4378" spans="6:6" outlineLevel="1">
      <c r="F4378"/>
    </row>
    <row r="4379" spans="6:6" outlineLevel="1">
      <c r="F4379"/>
    </row>
    <row r="4380" spans="6:6" outlineLevel="1">
      <c r="F4380"/>
    </row>
    <row r="4381" spans="6:6" outlineLevel="1">
      <c r="F4381"/>
    </row>
    <row r="4382" spans="6:6" outlineLevel="1">
      <c r="F4382"/>
    </row>
    <row r="4383" spans="6:6" outlineLevel="1">
      <c r="F4383"/>
    </row>
    <row r="4384" spans="6:6" outlineLevel="1">
      <c r="F4384"/>
    </row>
    <row r="4385" spans="6:6" outlineLevel="1">
      <c r="F4385"/>
    </row>
    <row r="4386" spans="6:6" outlineLevel="1">
      <c r="F4386"/>
    </row>
    <row r="4387" spans="6:6">
      <c r="F4387"/>
    </row>
    <row r="4388" spans="6:6" outlineLevel="1">
      <c r="F4388"/>
    </row>
    <row r="4389" spans="6:6" outlineLevel="1">
      <c r="F4389"/>
    </row>
    <row r="4390" spans="6:6" outlineLevel="1">
      <c r="F4390"/>
    </row>
    <row r="4391" spans="6:6">
      <c r="F4391"/>
    </row>
    <row r="4392" spans="6:6" outlineLevel="1">
      <c r="F4392"/>
    </row>
    <row r="4393" spans="6:6" outlineLevel="1">
      <c r="F4393"/>
    </row>
    <row r="4394" spans="6:6" outlineLevel="1">
      <c r="F4394"/>
    </row>
    <row r="4395" spans="6:6" outlineLevel="1">
      <c r="F4395"/>
    </row>
    <row r="4396" spans="6:6" outlineLevel="1">
      <c r="F4396"/>
    </row>
    <row r="4397" spans="6:6" outlineLevel="1">
      <c r="F4397"/>
    </row>
    <row r="4398" spans="6:6" outlineLevel="1">
      <c r="F4398"/>
    </row>
    <row r="4399" spans="6:6">
      <c r="F4399"/>
    </row>
    <row r="4400" spans="6:6" outlineLevel="1">
      <c r="F4400"/>
    </row>
    <row r="4401" spans="6:6" outlineLevel="1">
      <c r="F4401"/>
    </row>
    <row r="4402" spans="6:6" outlineLevel="1">
      <c r="F4402"/>
    </row>
    <row r="4403" spans="6:6" outlineLevel="1">
      <c r="F4403"/>
    </row>
    <row r="4404" spans="6:6" outlineLevel="1">
      <c r="F4404"/>
    </row>
    <row r="4405" spans="6:6" outlineLevel="1">
      <c r="F4405"/>
    </row>
    <row r="4406" spans="6:6">
      <c r="F4406"/>
    </row>
    <row r="4407" spans="6:6" outlineLevel="1">
      <c r="F4407"/>
    </row>
    <row r="4408" spans="6:6" outlineLevel="1">
      <c r="F4408"/>
    </row>
    <row r="4409" spans="6:6" outlineLevel="1">
      <c r="F4409"/>
    </row>
    <row r="4410" spans="6:6" outlineLevel="1">
      <c r="F4410"/>
    </row>
    <row r="4411" spans="6:6" outlineLevel="1">
      <c r="F4411"/>
    </row>
    <row r="4412" spans="6:6" outlineLevel="1">
      <c r="F4412"/>
    </row>
    <row r="4413" spans="6:6" outlineLevel="1">
      <c r="F4413"/>
    </row>
    <row r="4414" spans="6:6" outlineLevel="1">
      <c r="F4414"/>
    </row>
    <row r="4415" spans="6:6" outlineLevel="1">
      <c r="F4415"/>
    </row>
    <row r="4416" spans="6:6" outlineLevel="1">
      <c r="F4416"/>
    </row>
    <row r="4417" spans="6:6" outlineLevel="1">
      <c r="F4417"/>
    </row>
    <row r="4418" spans="6:6">
      <c r="F4418"/>
    </row>
    <row r="4419" spans="6:6" outlineLevel="1">
      <c r="F4419"/>
    </row>
    <row r="4420" spans="6:6">
      <c r="F4420"/>
    </row>
    <row r="4421" spans="6:6" outlineLevel="1">
      <c r="F4421"/>
    </row>
    <row r="4422" spans="6:6" outlineLevel="1">
      <c r="F4422"/>
    </row>
    <row r="4423" spans="6:6" outlineLevel="1">
      <c r="F4423"/>
    </row>
    <row r="4424" spans="6:6" outlineLevel="1">
      <c r="F4424"/>
    </row>
    <row r="4425" spans="6:6" outlineLevel="1">
      <c r="F4425"/>
    </row>
    <row r="4426" spans="6:6" outlineLevel="1">
      <c r="F4426"/>
    </row>
    <row r="4427" spans="6:6" outlineLevel="1">
      <c r="F4427"/>
    </row>
    <row r="4428" spans="6:6" outlineLevel="1">
      <c r="F4428"/>
    </row>
    <row r="4429" spans="6:6" outlineLevel="1">
      <c r="F4429"/>
    </row>
    <row r="4430" spans="6:6" outlineLevel="1">
      <c r="F4430"/>
    </row>
    <row r="4431" spans="6:6" outlineLevel="1">
      <c r="F4431"/>
    </row>
    <row r="4432" spans="6:6" outlineLevel="1">
      <c r="F4432"/>
    </row>
    <row r="4433" spans="6:6" outlineLevel="1">
      <c r="F4433"/>
    </row>
    <row r="4434" spans="6:6" outlineLevel="1">
      <c r="F4434"/>
    </row>
    <row r="4435" spans="6:6" outlineLevel="1">
      <c r="F4435"/>
    </row>
    <row r="4436" spans="6:6" outlineLevel="1">
      <c r="F4436"/>
    </row>
    <row r="4437" spans="6:6" outlineLevel="1">
      <c r="F4437"/>
    </row>
    <row r="4438" spans="6:6" outlineLevel="1">
      <c r="F4438"/>
    </row>
    <row r="4439" spans="6:6" outlineLevel="1">
      <c r="F4439"/>
    </row>
    <row r="4440" spans="6:6" outlineLevel="1">
      <c r="F4440"/>
    </row>
    <row r="4441" spans="6:6" outlineLevel="1">
      <c r="F4441"/>
    </row>
    <row r="4442" spans="6:6" outlineLevel="1">
      <c r="F4442"/>
    </row>
    <row r="4443" spans="6:6" outlineLevel="1">
      <c r="F4443"/>
    </row>
    <row r="4444" spans="6:6" outlineLevel="1">
      <c r="F4444"/>
    </row>
    <row r="4445" spans="6:6" outlineLevel="1">
      <c r="F4445"/>
    </row>
    <row r="4446" spans="6:6" outlineLevel="1">
      <c r="F4446"/>
    </row>
    <row r="4447" spans="6:6" outlineLevel="1">
      <c r="F4447"/>
    </row>
    <row r="4448" spans="6:6" outlineLevel="1">
      <c r="F4448"/>
    </row>
    <row r="4449" spans="6:6" outlineLevel="1">
      <c r="F4449"/>
    </row>
    <row r="4450" spans="6:6" outlineLevel="1">
      <c r="F4450"/>
    </row>
    <row r="4451" spans="6:6" outlineLevel="1">
      <c r="F4451"/>
    </row>
    <row r="4452" spans="6:6" outlineLevel="1">
      <c r="F4452"/>
    </row>
    <row r="4453" spans="6:6" outlineLevel="1">
      <c r="F4453"/>
    </row>
    <row r="4454" spans="6:6" outlineLevel="1">
      <c r="F4454"/>
    </row>
    <row r="4455" spans="6:6" outlineLevel="1">
      <c r="F4455"/>
    </row>
    <row r="4456" spans="6:6" outlineLevel="1">
      <c r="F4456"/>
    </row>
    <row r="4457" spans="6:6" outlineLevel="1">
      <c r="F4457"/>
    </row>
    <row r="4458" spans="6:6" outlineLevel="1">
      <c r="F4458"/>
    </row>
    <row r="4459" spans="6:6" outlineLevel="1">
      <c r="F4459"/>
    </row>
    <row r="4460" spans="6:6" outlineLevel="1">
      <c r="F4460"/>
    </row>
    <row r="4461" spans="6:6" outlineLevel="1">
      <c r="F4461"/>
    </row>
    <row r="4462" spans="6:6" outlineLevel="1">
      <c r="F4462"/>
    </row>
    <row r="4463" spans="6:6" outlineLevel="1">
      <c r="F4463"/>
    </row>
    <row r="4464" spans="6:6" outlineLevel="1">
      <c r="F4464"/>
    </row>
    <row r="4465" spans="6:6" outlineLevel="1">
      <c r="F4465"/>
    </row>
    <row r="4466" spans="6:6" outlineLevel="1">
      <c r="F4466"/>
    </row>
    <row r="4467" spans="6:6" outlineLevel="1">
      <c r="F4467"/>
    </row>
    <row r="4468" spans="6:6">
      <c r="F4468"/>
    </row>
    <row r="4469" spans="6:6" outlineLevel="1">
      <c r="F4469"/>
    </row>
    <row r="4470" spans="6:6" outlineLevel="1">
      <c r="F4470"/>
    </row>
    <row r="4471" spans="6:6" outlineLevel="1">
      <c r="F4471"/>
    </row>
    <row r="4472" spans="6:6" outlineLevel="1">
      <c r="F4472"/>
    </row>
    <row r="4473" spans="6:6" outlineLevel="1">
      <c r="F4473"/>
    </row>
    <row r="4474" spans="6:6" outlineLevel="1">
      <c r="F4474"/>
    </row>
    <row r="4475" spans="6:6" outlineLevel="1">
      <c r="F4475"/>
    </row>
    <row r="4476" spans="6:6" outlineLevel="1">
      <c r="F4476"/>
    </row>
    <row r="4477" spans="6:6" outlineLevel="1">
      <c r="F4477"/>
    </row>
    <row r="4478" spans="6:6">
      <c r="F4478"/>
    </row>
    <row r="4479" spans="6:6" outlineLevel="1">
      <c r="F4479"/>
    </row>
    <row r="4480" spans="6:6" outlineLevel="1">
      <c r="F4480"/>
    </row>
    <row r="4481" spans="6:6" outlineLevel="1">
      <c r="F4481"/>
    </row>
    <row r="4482" spans="6:6">
      <c r="F4482"/>
    </row>
    <row r="4483" spans="6:6" outlineLevel="1">
      <c r="F4483"/>
    </row>
    <row r="4484" spans="6:6" outlineLevel="1">
      <c r="F4484"/>
    </row>
    <row r="4485" spans="6:6">
      <c r="F4485"/>
    </row>
    <row r="4486" spans="6:6" outlineLevel="1">
      <c r="F4486"/>
    </row>
    <row r="4487" spans="6:6">
      <c r="F4487"/>
    </row>
    <row r="4488" spans="6:6" outlineLevel="1">
      <c r="F4488"/>
    </row>
    <row r="4489" spans="6:6" outlineLevel="1">
      <c r="F4489"/>
    </row>
    <row r="4490" spans="6:6" outlineLevel="1">
      <c r="F4490"/>
    </row>
    <row r="4491" spans="6:6" outlineLevel="1">
      <c r="F4491"/>
    </row>
    <row r="4492" spans="6:6" outlineLevel="1">
      <c r="F4492"/>
    </row>
    <row r="4493" spans="6:6">
      <c r="F4493"/>
    </row>
    <row r="4494" spans="6:6" outlineLevel="1">
      <c r="F4494"/>
    </row>
    <row r="4495" spans="6:6" outlineLevel="1">
      <c r="F4495"/>
    </row>
    <row r="4496" spans="6:6">
      <c r="F4496"/>
    </row>
    <row r="4497" spans="6:6" outlineLevel="1">
      <c r="F4497"/>
    </row>
    <row r="4498" spans="6:6" outlineLevel="1">
      <c r="F4498"/>
    </row>
    <row r="4499" spans="6:6">
      <c r="F4499"/>
    </row>
    <row r="4500" spans="6:6" outlineLevel="1">
      <c r="F4500"/>
    </row>
    <row r="4501" spans="6:6" outlineLevel="1">
      <c r="F4501"/>
    </row>
    <row r="4502" spans="6:6" outlineLevel="1">
      <c r="F4502"/>
    </row>
    <row r="4503" spans="6:6" outlineLevel="1">
      <c r="F4503"/>
    </row>
    <row r="4504" spans="6:6" outlineLevel="1">
      <c r="F4504"/>
    </row>
    <row r="4505" spans="6:6" outlineLevel="1">
      <c r="F4505"/>
    </row>
    <row r="4506" spans="6:6">
      <c r="F4506"/>
    </row>
    <row r="4507" spans="6:6" outlineLevel="1">
      <c r="F4507"/>
    </row>
    <row r="4508" spans="6:6" outlineLevel="1">
      <c r="F4508"/>
    </row>
    <row r="4509" spans="6:6" outlineLevel="1">
      <c r="F4509"/>
    </row>
    <row r="4510" spans="6:6" outlineLevel="1">
      <c r="F4510"/>
    </row>
    <row r="4511" spans="6:6" outlineLevel="1">
      <c r="F4511"/>
    </row>
    <row r="4512" spans="6:6" outlineLevel="1">
      <c r="F4512"/>
    </row>
    <row r="4513" spans="6:6" outlineLevel="1">
      <c r="F4513"/>
    </row>
    <row r="4514" spans="6:6" outlineLevel="1">
      <c r="F4514"/>
    </row>
    <row r="4515" spans="6:6" outlineLevel="1">
      <c r="F4515"/>
    </row>
    <row r="4516" spans="6:6" outlineLevel="1">
      <c r="F4516"/>
    </row>
    <row r="4517" spans="6:6" outlineLevel="1">
      <c r="F4517"/>
    </row>
    <row r="4518" spans="6:6" outlineLevel="1">
      <c r="F4518"/>
    </row>
    <row r="4519" spans="6:6" outlineLevel="1">
      <c r="F4519"/>
    </row>
    <row r="4520" spans="6:6" outlineLevel="1">
      <c r="F4520"/>
    </row>
    <row r="4521" spans="6:6" outlineLevel="1">
      <c r="F4521"/>
    </row>
    <row r="4522" spans="6:6" outlineLevel="1">
      <c r="F4522"/>
    </row>
    <row r="4523" spans="6:6" outlineLevel="1">
      <c r="F4523"/>
    </row>
    <row r="4524" spans="6:6" outlineLevel="1">
      <c r="F4524"/>
    </row>
    <row r="4525" spans="6:6" outlineLevel="1">
      <c r="F4525"/>
    </row>
    <row r="4526" spans="6:6" outlineLevel="1">
      <c r="F4526"/>
    </row>
    <row r="4527" spans="6:6" outlineLevel="1">
      <c r="F4527"/>
    </row>
    <row r="4528" spans="6:6" outlineLevel="1">
      <c r="F4528"/>
    </row>
    <row r="4529" spans="6:6" outlineLevel="1">
      <c r="F4529"/>
    </row>
    <row r="4530" spans="6:6" outlineLevel="1">
      <c r="F4530"/>
    </row>
    <row r="4531" spans="6:6" outlineLevel="1">
      <c r="F4531"/>
    </row>
    <row r="4532" spans="6:6" outlineLevel="1">
      <c r="F4532"/>
    </row>
    <row r="4533" spans="6:6" outlineLevel="1">
      <c r="F4533"/>
    </row>
    <row r="4534" spans="6:6" outlineLevel="1">
      <c r="F4534"/>
    </row>
    <row r="4535" spans="6:6" outlineLevel="1">
      <c r="F4535"/>
    </row>
    <row r="4536" spans="6:6" outlineLevel="1">
      <c r="F4536"/>
    </row>
    <row r="4537" spans="6:6" outlineLevel="1">
      <c r="F4537"/>
    </row>
    <row r="4538" spans="6:6" outlineLevel="1">
      <c r="F4538"/>
    </row>
    <row r="4539" spans="6:6" outlineLevel="1">
      <c r="F4539"/>
    </row>
    <row r="4540" spans="6:6" outlineLevel="1">
      <c r="F4540"/>
    </row>
    <row r="4541" spans="6:6" outlineLevel="1">
      <c r="F4541"/>
    </row>
    <row r="4542" spans="6:6" outlineLevel="1">
      <c r="F4542"/>
    </row>
    <row r="4543" spans="6:6" outlineLevel="1">
      <c r="F4543"/>
    </row>
    <row r="4544" spans="6:6" outlineLevel="1">
      <c r="F4544"/>
    </row>
    <row r="4545" spans="6:6">
      <c r="F4545"/>
    </row>
    <row r="4546" spans="6:6">
      <c r="F4546"/>
    </row>
    <row r="4547" spans="6:6">
      <c r="F4547"/>
    </row>
    <row r="4548" spans="6:6">
      <c r="F4548"/>
    </row>
    <row r="4549" spans="6:6">
      <c r="F4549"/>
    </row>
    <row r="4550" spans="6:6">
      <c r="F4550"/>
    </row>
    <row r="4551" spans="6:6">
      <c r="F4551"/>
    </row>
    <row r="4552" spans="6:6">
      <c r="F4552"/>
    </row>
    <row r="4553" spans="6:6">
      <c r="F4553"/>
    </row>
    <row r="4554" spans="6:6">
      <c r="F4554"/>
    </row>
    <row r="4555" spans="6:6">
      <c r="F4555"/>
    </row>
    <row r="4556" spans="6:6">
      <c r="F4556"/>
    </row>
    <row r="4557" spans="6:6">
      <c r="F4557"/>
    </row>
    <row r="4558" spans="6:6">
      <c r="F4558"/>
    </row>
    <row r="4559" spans="6:6">
      <c r="F4559"/>
    </row>
    <row r="4560" spans="6:6">
      <c r="F4560"/>
    </row>
    <row r="4561" spans="6:6">
      <c r="F4561"/>
    </row>
    <row r="4562" spans="6:6">
      <c r="F4562"/>
    </row>
    <row r="4563" spans="6:6">
      <c r="F4563"/>
    </row>
    <row r="4564" spans="6:6">
      <c r="F4564"/>
    </row>
    <row r="4565" spans="6:6">
      <c r="F4565"/>
    </row>
    <row r="4566" spans="6:6">
      <c r="F4566"/>
    </row>
    <row r="4567" spans="6:6">
      <c r="F4567"/>
    </row>
    <row r="4568" spans="6:6">
      <c r="F4568"/>
    </row>
    <row r="4569" spans="6:6">
      <c r="F4569"/>
    </row>
    <row r="4570" spans="6:6">
      <c r="F4570"/>
    </row>
    <row r="4571" spans="6:6">
      <c r="F4571"/>
    </row>
    <row r="4572" spans="6:6">
      <c r="F4572"/>
    </row>
    <row r="4573" spans="6:6">
      <c r="F4573"/>
    </row>
    <row r="4574" spans="6:6">
      <c r="F4574"/>
    </row>
    <row r="4575" spans="6:6">
      <c r="F4575"/>
    </row>
    <row r="4576" spans="6:6">
      <c r="F4576"/>
    </row>
    <row r="4577" spans="6:6">
      <c r="F4577"/>
    </row>
    <row r="4578" spans="6:6">
      <c r="F4578"/>
    </row>
    <row r="4579" spans="6:6">
      <c r="F4579"/>
    </row>
    <row r="4580" spans="6:6">
      <c r="F4580"/>
    </row>
    <row r="4581" spans="6:6">
      <c r="F4581"/>
    </row>
    <row r="4582" spans="6:6">
      <c r="F4582"/>
    </row>
    <row r="4583" spans="6:6">
      <c r="F4583"/>
    </row>
    <row r="4584" spans="6:6">
      <c r="F4584"/>
    </row>
    <row r="4585" spans="6:6">
      <c r="F4585"/>
    </row>
    <row r="4586" spans="6:6">
      <c r="F4586"/>
    </row>
    <row r="4587" spans="6:6">
      <c r="F4587"/>
    </row>
    <row r="4588" spans="6:6">
      <c r="F4588"/>
    </row>
    <row r="4589" spans="6:6">
      <c r="F4589"/>
    </row>
    <row r="4590" spans="6:6">
      <c r="F4590"/>
    </row>
    <row r="4591" spans="6:6">
      <c r="F4591"/>
    </row>
    <row r="4592" spans="6:6">
      <c r="F4592"/>
    </row>
    <row r="4593" spans="6:6">
      <c r="F4593"/>
    </row>
    <row r="4594" spans="6:6">
      <c r="F4594"/>
    </row>
    <row r="4595" spans="6:6">
      <c r="F4595"/>
    </row>
    <row r="4596" spans="6:6">
      <c r="F4596"/>
    </row>
    <row r="4597" spans="6:6">
      <c r="F4597"/>
    </row>
    <row r="4598" spans="6:6">
      <c r="F4598"/>
    </row>
    <row r="4599" spans="6:6">
      <c r="F4599"/>
    </row>
    <row r="4600" spans="6:6">
      <c r="F4600"/>
    </row>
    <row r="4601" spans="6:6">
      <c r="F4601"/>
    </row>
    <row r="4602" spans="6:6">
      <c r="F4602"/>
    </row>
    <row r="4603" spans="6:6">
      <c r="F4603"/>
    </row>
    <row r="4604" spans="6:6">
      <c r="F4604"/>
    </row>
    <row r="4605" spans="6:6">
      <c r="F4605"/>
    </row>
    <row r="4606" spans="6:6">
      <c r="F4606"/>
    </row>
    <row r="4607" spans="6:6">
      <c r="F4607"/>
    </row>
    <row r="4608" spans="6:6">
      <c r="F4608"/>
    </row>
    <row r="4609" spans="6:6">
      <c r="F4609"/>
    </row>
    <row r="4610" spans="6:6">
      <c r="F4610"/>
    </row>
    <row r="4611" spans="6:6">
      <c r="F4611"/>
    </row>
    <row r="4612" spans="6:6">
      <c r="F4612"/>
    </row>
    <row r="4613" spans="6:6">
      <c r="F4613"/>
    </row>
    <row r="4614" spans="6:6">
      <c r="F4614"/>
    </row>
    <row r="4615" spans="6:6">
      <c r="F4615"/>
    </row>
    <row r="4616" spans="6:6">
      <c r="F4616"/>
    </row>
    <row r="4617" spans="6:6">
      <c r="F4617"/>
    </row>
    <row r="4618" spans="6:6">
      <c r="F4618"/>
    </row>
    <row r="4619" spans="6:6">
      <c r="F4619"/>
    </row>
    <row r="4620" spans="6:6">
      <c r="F4620"/>
    </row>
    <row r="4621" spans="6:6">
      <c r="F4621"/>
    </row>
    <row r="4622" spans="6:6">
      <c r="F4622"/>
    </row>
    <row r="4623" spans="6:6">
      <c r="F4623"/>
    </row>
    <row r="4624" spans="6:6">
      <c r="F4624"/>
    </row>
    <row r="4625" spans="6:6">
      <c r="F4625"/>
    </row>
    <row r="4626" spans="6:6">
      <c r="F4626"/>
    </row>
    <row r="4627" spans="6:6">
      <c r="F4627"/>
    </row>
    <row r="4628" spans="6:6">
      <c r="F4628"/>
    </row>
    <row r="4629" spans="6:6">
      <c r="F4629"/>
    </row>
    <row r="4630" spans="6:6">
      <c r="F4630"/>
    </row>
    <row r="4631" spans="6:6">
      <c r="F4631"/>
    </row>
    <row r="4632" spans="6:6">
      <c r="F4632"/>
    </row>
    <row r="4633" spans="6:6">
      <c r="F4633"/>
    </row>
    <row r="4634" spans="6:6">
      <c r="F4634"/>
    </row>
    <row r="4635" spans="6:6">
      <c r="F4635"/>
    </row>
    <row r="4636" spans="6:6">
      <c r="F4636"/>
    </row>
    <row r="4637" spans="6:6">
      <c r="F4637"/>
    </row>
    <row r="4638" spans="6:6">
      <c r="F4638"/>
    </row>
    <row r="4639" spans="6:6">
      <c r="F4639"/>
    </row>
    <row r="4640" spans="6:6">
      <c r="F4640"/>
    </row>
    <row r="4641" spans="6:6">
      <c r="F4641"/>
    </row>
    <row r="4642" spans="6:6">
      <c r="F4642"/>
    </row>
    <row r="4643" spans="6:6">
      <c r="F4643"/>
    </row>
    <row r="4644" spans="6:6">
      <c r="F4644"/>
    </row>
    <row r="4645" spans="6:6" outlineLevel="1">
      <c r="F4645"/>
    </row>
    <row r="4646" spans="6:6" outlineLevel="1">
      <c r="F4646"/>
    </row>
    <row r="4647" spans="6:6" outlineLevel="1">
      <c r="F4647"/>
    </row>
    <row r="4648" spans="6:6" outlineLevel="1">
      <c r="F4648"/>
    </row>
    <row r="4649" spans="6:6" outlineLevel="1">
      <c r="F4649"/>
    </row>
    <row r="4650" spans="6:6" outlineLevel="1">
      <c r="F4650"/>
    </row>
    <row r="4651" spans="6:6" outlineLevel="1">
      <c r="F4651"/>
    </row>
    <row r="4652" spans="6:6" outlineLevel="1">
      <c r="F4652"/>
    </row>
    <row r="4653" spans="6:6" outlineLevel="1">
      <c r="F4653"/>
    </row>
    <row r="4654" spans="6:6" outlineLevel="1">
      <c r="F4654"/>
    </row>
    <row r="4655" spans="6:6" outlineLevel="1">
      <c r="F4655"/>
    </row>
    <row r="4656" spans="6:6" outlineLevel="1">
      <c r="F4656"/>
    </row>
    <row r="4657" spans="6:6" outlineLevel="1">
      <c r="F4657"/>
    </row>
    <row r="4658" spans="6:6" outlineLevel="1">
      <c r="F4658"/>
    </row>
    <row r="4659" spans="6:6">
      <c r="F4659"/>
    </row>
    <row r="4660" spans="6:6" outlineLevel="1">
      <c r="F4660"/>
    </row>
    <row r="4661" spans="6:6" outlineLevel="1">
      <c r="F4661"/>
    </row>
    <row r="4662" spans="6:6" outlineLevel="1">
      <c r="F4662"/>
    </row>
    <row r="4663" spans="6:6" outlineLevel="1">
      <c r="F4663"/>
    </row>
    <row r="4664" spans="6:6" outlineLevel="1">
      <c r="F4664"/>
    </row>
    <row r="4665" spans="6:6">
      <c r="F4665"/>
    </row>
    <row r="4666" spans="6:6" outlineLevel="1">
      <c r="F4666"/>
    </row>
    <row r="4667" spans="6:6" outlineLevel="1">
      <c r="F4667"/>
    </row>
    <row r="4668" spans="6:6" outlineLevel="1">
      <c r="F4668"/>
    </row>
    <row r="4669" spans="6:6" outlineLevel="1">
      <c r="F4669"/>
    </row>
    <row r="4670" spans="6:6" outlineLevel="1">
      <c r="F4670"/>
    </row>
    <row r="4671" spans="6:6" outlineLevel="1">
      <c r="F4671"/>
    </row>
    <row r="4672" spans="6:6" outlineLevel="1">
      <c r="F4672"/>
    </row>
    <row r="4673" spans="6:6" outlineLevel="1">
      <c r="F4673"/>
    </row>
    <row r="4674" spans="6:6" outlineLevel="1">
      <c r="F4674"/>
    </row>
    <row r="4675" spans="6:6" outlineLevel="1">
      <c r="F4675"/>
    </row>
    <row r="4676" spans="6:6" outlineLevel="1">
      <c r="F4676"/>
    </row>
    <row r="4677" spans="6:6" outlineLevel="1">
      <c r="F4677"/>
    </row>
    <row r="4678" spans="6:6" outlineLevel="1">
      <c r="F4678"/>
    </row>
    <row r="4679" spans="6:6" outlineLevel="1">
      <c r="F4679"/>
    </row>
    <row r="4680" spans="6:6" outlineLevel="1">
      <c r="F4680"/>
    </row>
    <row r="4681" spans="6:6" outlineLevel="1">
      <c r="F4681"/>
    </row>
    <row r="4682" spans="6:6" outlineLevel="1">
      <c r="F4682"/>
    </row>
    <row r="4683" spans="6:6" outlineLevel="1">
      <c r="F4683"/>
    </row>
    <row r="4684" spans="6:6" outlineLevel="1">
      <c r="F4684"/>
    </row>
    <row r="4685" spans="6:6" outlineLevel="1">
      <c r="F4685"/>
    </row>
    <row r="4686" spans="6:6" outlineLevel="1">
      <c r="F4686"/>
    </row>
    <row r="4687" spans="6:6" outlineLevel="1">
      <c r="F4687"/>
    </row>
    <row r="4688" spans="6:6">
      <c r="F4688"/>
    </row>
    <row r="4689" spans="6:6" outlineLevel="1">
      <c r="F4689"/>
    </row>
    <row r="4690" spans="6:6" outlineLevel="1">
      <c r="F4690"/>
    </row>
    <row r="4691" spans="6:6" outlineLevel="1">
      <c r="F4691"/>
    </row>
    <row r="4692" spans="6:6" outlineLevel="1">
      <c r="F4692"/>
    </row>
    <row r="4693" spans="6:6" outlineLevel="1">
      <c r="F4693"/>
    </row>
    <row r="4694" spans="6:6" outlineLevel="1">
      <c r="F4694"/>
    </row>
    <row r="4695" spans="6:6" outlineLevel="1">
      <c r="F4695"/>
    </row>
    <row r="4696" spans="6:6" outlineLevel="1">
      <c r="F4696"/>
    </row>
    <row r="4697" spans="6:6" outlineLevel="1">
      <c r="F4697"/>
    </row>
    <row r="4698" spans="6:6" outlineLevel="1">
      <c r="F4698"/>
    </row>
    <row r="4699" spans="6:6" outlineLevel="1">
      <c r="F4699"/>
    </row>
    <row r="4700" spans="6:6" outlineLevel="1">
      <c r="F4700"/>
    </row>
    <row r="4701" spans="6:6" outlineLevel="1">
      <c r="F4701"/>
    </row>
    <row r="4702" spans="6:6" outlineLevel="1">
      <c r="F4702"/>
    </row>
    <row r="4703" spans="6:6" outlineLevel="1">
      <c r="F4703"/>
    </row>
    <row r="4704" spans="6:6" outlineLevel="1">
      <c r="F4704"/>
    </row>
    <row r="4705" spans="6:6" outlineLevel="1">
      <c r="F4705"/>
    </row>
    <row r="4706" spans="6:6" outlineLevel="1">
      <c r="F4706"/>
    </row>
    <row r="4707" spans="6:6" outlineLevel="1">
      <c r="F4707"/>
    </row>
    <row r="4708" spans="6:6" outlineLevel="1">
      <c r="F4708"/>
    </row>
    <row r="4709" spans="6:6" outlineLevel="1">
      <c r="F4709"/>
    </row>
    <row r="4710" spans="6:6" outlineLevel="1">
      <c r="F4710"/>
    </row>
    <row r="4711" spans="6:6" outlineLevel="1">
      <c r="F4711"/>
    </row>
    <row r="4712" spans="6:6" outlineLevel="1">
      <c r="F4712"/>
    </row>
    <row r="4713" spans="6:6" outlineLevel="1">
      <c r="F4713"/>
    </row>
    <row r="4714" spans="6:6" outlineLevel="1">
      <c r="F4714"/>
    </row>
    <row r="4715" spans="6:6" outlineLevel="1">
      <c r="F4715"/>
    </row>
    <row r="4716" spans="6:6" outlineLevel="1">
      <c r="F4716"/>
    </row>
    <row r="4717" spans="6:6" outlineLevel="1">
      <c r="F4717"/>
    </row>
    <row r="4718" spans="6:6" outlineLevel="1">
      <c r="F4718"/>
    </row>
    <row r="4719" spans="6:6" outlineLevel="1">
      <c r="F4719"/>
    </row>
    <row r="4720" spans="6:6" outlineLevel="1">
      <c r="F4720"/>
    </row>
    <row r="4721" spans="6:6" outlineLevel="1">
      <c r="F4721"/>
    </row>
    <row r="4722" spans="6:6" outlineLevel="1">
      <c r="F4722"/>
    </row>
    <row r="4723" spans="6:6" outlineLevel="1">
      <c r="F4723"/>
    </row>
    <row r="4724" spans="6:6" outlineLevel="1">
      <c r="F4724"/>
    </row>
    <row r="4725" spans="6:6" outlineLevel="1">
      <c r="F4725"/>
    </row>
    <row r="4726" spans="6:6" outlineLevel="1">
      <c r="F4726"/>
    </row>
    <row r="4727" spans="6:6" outlineLevel="1">
      <c r="F4727"/>
    </row>
    <row r="4728" spans="6:6" outlineLevel="1">
      <c r="F4728"/>
    </row>
    <row r="4729" spans="6:6" outlineLevel="1">
      <c r="F4729"/>
    </row>
    <row r="4730" spans="6:6" outlineLevel="1">
      <c r="F4730"/>
    </row>
    <row r="4731" spans="6:6" outlineLevel="1">
      <c r="F4731"/>
    </row>
    <row r="4732" spans="6:6" outlineLevel="1">
      <c r="F4732"/>
    </row>
    <row r="4733" spans="6:6" outlineLevel="1">
      <c r="F4733"/>
    </row>
    <row r="4734" spans="6:6" outlineLevel="1">
      <c r="F4734"/>
    </row>
    <row r="4735" spans="6:6" outlineLevel="1">
      <c r="F4735"/>
    </row>
    <row r="4736" spans="6:6" outlineLevel="1">
      <c r="F4736"/>
    </row>
    <row r="4737" spans="6:6" outlineLevel="1">
      <c r="F4737"/>
    </row>
    <row r="4738" spans="6:6" outlineLevel="1">
      <c r="F4738"/>
    </row>
    <row r="4739" spans="6:6" outlineLevel="1">
      <c r="F4739"/>
    </row>
    <row r="4740" spans="6:6" outlineLevel="1">
      <c r="F4740"/>
    </row>
    <row r="4741" spans="6:6" outlineLevel="1">
      <c r="F4741"/>
    </row>
    <row r="4742" spans="6:6" outlineLevel="1">
      <c r="F4742"/>
    </row>
    <row r="4743" spans="6:6" outlineLevel="1">
      <c r="F4743"/>
    </row>
    <row r="4744" spans="6:6" outlineLevel="1">
      <c r="F4744"/>
    </row>
    <row r="4745" spans="6:6" outlineLevel="1">
      <c r="F4745"/>
    </row>
    <row r="4746" spans="6:6" outlineLevel="1">
      <c r="F4746"/>
    </row>
    <row r="4747" spans="6:6" outlineLevel="1">
      <c r="F4747"/>
    </row>
    <row r="4748" spans="6:6" outlineLevel="1">
      <c r="F4748"/>
    </row>
    <row r="4749" spans="6:6" outlineLevel="1">
      <c r="F4749"/>
    </row>
    <row r="4750" spans="6:6" outlineLevel="1">
      <c r="F4750"/>
    </row>
    <row r="4751" spans="6:6" outlineLevel="1">
      <c r="F4751"/>
    </row>
    <row r="4752" spans="6:6" outlineLevel="1">
      <c r="F4752"/>
    </row>
    <row r="4753" spans="6:6" outlineLevel="1">
      <c r="F4753"/>
    </row>
    <row r="4754" spans="6:6" outlineLevel="1">
      <c r="F4754"/>
    </row>
    <row r="4755" spans="6:6" outlineLevel="1">
      <c r="F4755"/>
    </row>
    <row r="4756" spans="6:6" outlineLevel="1">
      <c r="F4756"/>
    </row>
    <row r="4757" spans="6:6" outlineLevel="1">
      <c r="F4757"/>
    </row>
    <row r="4758" spans="6:6" outlineLevel="1">
      <c r="F4758"/>
    </row>
    <row r="4759" spans="6:6" outlineLevel="1">
      <c r="F4759"/>
    </row>
    <row r="4760" spans="6:6" outlineLevel="1">
      <c r="F4760"/>
    </row>
    <row r="4761" spans="6:6" outlineLevel="1">
      <c r="F4761"/>
    </row>
    <row r="4762" spans="6:6" outlineLevel="1">
      <c r="F4762"/>
    </row>
    <row r="4763" spans="6:6" outlineLevel="1">
      <c r="F4763"/>
    </row>
    <row r="4764" spans="6:6" outlineLevel="1">
      <c r="F4764"/>
    </row>
    <row r="4765" spans="6:6" outlineLevel="1">
      <c r="F4765"/>
    </row>
    <row r="4766" spans="6:6" outlineLevel="1">
      <c r="F4766"/>
    </row>
    <row r="4767" spans="6:6" outlineLevel="1">
      <c r="F4767"/>
    </row>
    <row r="4768" spans="6:6" outlineLevel="1">
      <c r="F4768"/>
    </row>
    <row r="4769" spans="6:6" outlineLevel="1">
      <c r="F4769"/>
    </row>
    <row r="4770" spans="6:6" outlineLevel="1">
      <c r="F4770"/>
    </row>
    <row r="4771" spans="6:6" outlineLevel="1">
      <c r="F4771"/>
    </row>
    <row r="4772" spans="6:6" outlineLevel="1">
      <c r="F4772"/>
    </row>
    <row r="4773" spans="6:6" outlineLevel="1">
      <c r="F4773"/>
    </row>
    <row r="4774" spans="6:6" outlineLevel="1">
      <c r="F4774"/>
    </row>
    <row r="4775" spans="6:6" outlineLevel="1">
      <c r="F4775"/>
    </row>
    <row r="4776" spans="6:6" outlineLevel="1">
      <c r="F4776"/>
    </row>
    <row r="4777" spans="6:6" outlineLevel="1">
      <c r="F4777"/>
    </row>
    <row r="4778" spans="6:6" outlineLevel="1">
      <c r="F4778"/>
    </row>
    <row r="4779" spans="6:6" outlineLevel="1">
      <c r="F4779"/>
    </row>
    <row r="4780" spans="6:6" outlineLevel="1">
      <c r="F4780"/>
    </row>
    <row r="4781" spans="6:6" outlineLevel="1">
      <c r="F4781"/>
    </row>
    <row r="4782" spans="6:6" outlineLevel="1">
      <c r="F4782"/>
    </row>
    <row r="4783" spans="6:6" outlineLevel="1">
      <c r="F4783"/>
    </row>
    <row r="4784" spans="6:6" outlineLevel="1">
      <c r="F4784"/>
    </row>
    <row r="4785" spans="6:6" outlineLevel="1">
      <c r="F4785"/>
    </row>
    <row r="4786" spans="6:6" outlineLevel="1">
      <c r="F4786"/>
    </row>
    <row r="4787" spans="6:6" outlineLevel="1">
      <c r="F4787"/>
    </row>
    <row r="4788" spans="6:6" outlineLevel="1">
      <c r="F4788"/>
    </row>
    <row r="4789" spans="6:6" outlineLevel="1">
      <c r="F4789"/>
    </row>
    <row r="4790" spans="6:6" outlineLevel="1">
      <c r="F4790"/>
    </row>
    <row r="4791" spans="6:6" outlineLevel="1">
      <c r="F4791"/>
    </row>
    <row r="4792" spans="6:6" outlineLevel="1">
      <c r="F4792"/>
    </row>
    <row r="4793" spans="6:6" outlineLevel="1">
      <c r="F4793"/>
    </row>
    <row r="4794" spans="6:6" outlineLevel="1">
      <c r="F4794"/>
    </row>
    <row r="4795" spans="6:6" outlineLevel="1">
      <c r="F4795"/>
    </row>
    <row r="4796" spans="6:6" outlineLevel="1">
      <c r="F4796"/>
    </row>
    <row r="4797" spans="6:6" outlineLevel="1">
      <c r="F4797"/>
    </row>
    <row r="4798" spans="6:6" outlineLevel="1">
      <c r="F4798"/>
    </row>
    <row r="4799" spans="6:6" outlineLevel="1">
      <c r="F4799"/>
    </row>
    <row r="4800" spans="6:6" outlineLevel="1">
      <c r="F4800"/>
    </row>
    <row r="4801" spans="6:6" outlineLevel="1">
      <c r="F4801"/>
    </row>
    <row r="4802" spans="6:6" outlineLevel="1">
      <c r="F4802"/>
    </row>
    <row r="4803" spans="6:6" outlineLevel="1">
      <c r="F4803"/>
    </row>
    <row r="4804" spans="6:6" outlineLevel="1">
      <c r="F4804"/>
    </row>
    <row r="4805" spans="6:6" outlineLevel="1">
      <c r="F4805"/>
    </row>
    <row r="4806" spans="6:6" outlineLevel="1">
      <c r="F4806"/>
    </row>
    <row r="4807" spans="6:6" outlineLevel="1">
      <c r="F4807"/>
    </row>
    <row r="4808" spans="6:6" outlineLevel="1">
      <c r="F4808"/>
    </row>
    <row r="4809" spans="6:6" outlineLevel="1">
      <c r="F4809"/>
    </row>
    <row r="4810" spans="6:6">
      <c r="F4810"/>
    </row>
    <row r="4811" spans="6:6" outlineLevel="1">
      <c r="F4811"/>
    </row>
    <row r="4812" spans="6:6" outlineLevel="1">
      <c r="F4812"/>
    </row>
    <row r="4813" spans="6:6" outlineLevel="1">
      <c r="F4813"/>
    </row>
    <row r="4814" spans="6:6" outlineLevel="1">
      <c r="F4814"/>
    </row>
    <row r="4815" spans="6:6" outlineLevel="1">
      <c r="F4815"/>
    </row>
    <row r="4816" spans="6:6" outlineLevel="1">
      <c r="F4816"/>
    </row>
    <row r="4817" spans="6:6" outlineLevel="1">
      <c r="F4817"/>
    </row>
    <row r="4818" spans="6:6" outlineLevel="1">
      <c r="F4818"/>
    </row>
    <row r="4819" spans="6:6" outlineLevel="1">
      <c r="F4819"/>
    </row>
    <row r="4820" spans="6:6" outlineLevel="1">
      <c r="F4820"/>
    </row>
    <row r="4821" spans="6:6" outlineLevel="1">
      <c r="F4821"/>
    </row>
    <row r="4822" spans="6:6" outlineLevel="1">
      <c r="F4822"/>
    </row>
    <row r="4823" spans="6:6" outlineLevel="1">
      <c r="F4823"/>
    </row>
    <row r="4824" spans="6:6" outlineLevel="1">
      <c r="F4824"/>
    </row>
    <row r="4825" spans="6:6" outlineLevel="1">
      <c r="F4825"/>
    </row>
    <row r="4826" spans="6:6" outlineLevel="1">
      <c r="F4826"/>
    </row>
    <row r="4827" spans="6:6" outlineLevel="1">
      <c r="F4827"/>
    </row>
    <row r="4828" spans="6:6" outlineLevel="1">
      <c r="F4828"/>
    </row>
    <row r="4829" spans="6:6" outlineLevel="1">
      <c r="F4829"/>
    </row>
    <row r="4830" spans="6:6" outlineLevel="1">
      <c r="F4830"/>
    </row>
    <row r="4831" spans="6:6" outlineLevel="1">
      <c r="F4831"/>
    </row>
    <row r="4832" spans="6:6" outlineLevel="1">
      <c r="F4832"/>
    </row>
    <row r="4833" spans="6:6" outlineLevel="1">
      <c r="F4833"/>
    </row>
    <row r="4834" spans="6:6" outlineLevel="1">
      <c r="F4834"/>
    </row>
    <row r="4835" spans="6:6" outlineLevel="1">
      <c r="F4835"/>
    </row>
    <row r="4836" spans="6:6" outlineLevel="1">
      <c r="F4836"/>
    </row>
    <row r="4837" spans="6:6" outlineLevel="1">
      <c r="F4837"/>
    </row>
    <row r="4838" spans="6:6" outlineLevel="1">
      <c r="F4838"/>
    </row>
    <row r="4839" spans="6:6" outlineLevel="1">
      <c r="F4839"/>
    </row>
    <row r="4840" spans="6:6" outlineLevel="1">
      <c r="F4840"/>
    </row>
    <row r="4841" spans="6:6" outlineLevel="1">
      <c r="F4841"/>
    </row>
    <row r="4842" spans="6:6" outlineLevel="1">
      <c r="F4842"/>
    </row>
    <row r="4843" spans="6:6" outlineLevel="1">
      <c r="F4843"/>
    </row>
    <row r="4844" spans="6:6" outlineLevel="1">
      <c r="F4844"/>
    </row>
    <row r="4845" spans="6:6" outlineLevel="1">
      <c r="F4845"/>
    </row>
    <row r="4846" spans="6:6" outlineLevel="1">
      <c r="F4846"/>
    </row>
    <row r="4847" spans="6:6" outlineLevel="1">
      <c r="F4847"/>
    </row>
    <row r="4848" spans="6:6" outlineLevel="1">
      <c r="F4848"/>
    </row>
    <row r="4849" spans="6:6" outlineLevel="1">
      <c r="F4849"/>
    </row>
    <row r="4850" spans="6:6" outlineLevel="1">
      <c r="F4850"/>
    </row>
    <row r="4851" spans="6:6" outlineLevel="1">
      <c r="F4851"/>
    </row>
    <row r="4852" spans="6:6" outlineLevel="1">
      <c r="F4852"/>
    </row>
    <row r="4853" spans="6:6" outlineLevel="1">
      <c r="F4853"/>
    </row>
    <row r="4854" spans="6:6" outlineLevel="1">
      <c r="F4854"/>
    </row>
    <row r="4855" spans="6:6" outlineLevel="1">
      <c r="F4855"/>
    </row>
    <row r="4856" spans="6:6" outlineLevel="1">
      <c r="F4856"/>
    </row>
    <row r="4857" spans="6:6" outlineLevel="1">
      <c r="F4857"/>
    </row>
    <row r="4858" spans="6:6" outlineLevel="1">
      <c r="F4858"/>
    </row>
    <row r="4859" spans="6:6" outlineLevel="1">
      <c r="F4859"/>
    </row>
    <row r="4860" spans="6:6" outlineLevel="1">
      <c r="F4860"/>
    </row>
    <row r="4861" spans="6:6" outlineLevel="1">
      <c r="F4861"/>
    </row>
    <row r="4862" spans="6:6" outlineLevel="1">
      <c r="F4862"/>
    </row>
    <row r="4863" spans="6:6" outlineLevel="1">
      <c r="F4863"/>
    </row>
    <row r="4864" spans="6:6" outlineLevel="1">
      <c r="F4864"/>
    </row>
    <row r="4865" spans="6:6" outlineLevel="1">
      <c r="F4865"/>
    </row>
    <row r="4866" spans="6:6" outlineLevel="1">
      <c r="F4866"/>
    </row>
    <row r="4867" spans="6:6" outlineLevel="1">
      <c r="F4867"/>
    </row>
    <row r="4868" spans="6:6" outlineLevel="1">
      <c r="F4868"/>
    </row>
    <row r="4869" spans="6:6" outlineLevel="1">
      <c r="F4869"/>
    </row>
    <row r="4870" spans="6:6" outlineLevel="1">
      <c r="F4870"/>
    </row>
    <row r="4871" spans="6:6" outlineLevel="1">
      <c r="F4871"/>
    </row>
    <row r="4872" spans="6:6" outlineLevel="1">
      <c r="F4872"/>
    </row>
    <row r="4873" spans="6:6" outlineLevel="1">
      <c r="F4873"/>
    </row>
    <row r="4874" spans="6:6" outlineLevel="1">
      <c r="F4874"/>
    </row>
    <row r="4875" spans="6:6" outlineLevel="1">
      <c r="F4875"/>
    </row>
    <row r="4876" spans="6:6" outlineLevel="1">
      <c r="F4876"/>
    </row>
    <row r="4877" spans="6:6" outlineLevel="1">
      <c r="F4877"/>
    </row>
    <row r="4878" spans="6:6" outlineLevel="1">
      <c r="F4878"/>
    </row>
    <row r="4879" spans="6:6" outlineLevel="1">
      <c r="F4879"/>
    </row>
    <row r="4880" spans="6:6" outlineLevel="1">
      <c r="F4880"/>
    </row>
    <row r="4881" spans="6:6" outlineLevel="1">
      <c r="F4881"/>
    </row>
    <row r="4882" spans="6:6" outlineLevel="1">
      <c r="F4882"/>
    </row>
    <row r="4883" spans="6:6" outlineLevel="1">
      <c r="F4883"/>
    </row>
    <row r="4884" spans="6:6" outlineLevel="1">
      <c r="F4884"/>
    </row>
    <row r="4885" spans="6:6" outlineLevel="1">
      <c r="F4885"/>
    </row>
    <row r="4886" spans="6:6" outlineLevel="1">
      <c r="F4886"/>
    </row>
    <row r="4887" spans="6:6" outlineLevel="1">
      <c r="F4887"/>
    </row>
    <row r="4888" spans="6:6" outlineLevel="1">
      <c r="F4888"/>
    </row>
    <row r="4889" spans="6:6" outlineLevel="1">
      <c r="F4889"/>
    </row>
    <row r="4890" spans="6:6" outlineLevel="1">
      <c r="F4890"/>
    </row>
    <row r="4891" spans="6:6" outlineLevel="1">
      <c r="F4891"/>
    </row>
    <row r="4892" spans="6:6" outlineLevel="1">
      <c r="F4892"/>
    </row>
    <row r="4893" spans="6:6" outlineLevel="1">
      <c r="F4893"/>
    </row>
    <row r="4894" spans="6:6" outlineLevel="1">
      <c r="F4894"/>
    </row>
    <row r="4895" spans="6:6" outlineLevel="1">
      <c r="F4895"/>
    </row>
    <row r="4896" spans="6:6" outlineLevel="1">
      <c r="F4896"/>
    </row>
    <row r="4897" spans="6:6" outlineLevel="1">
      <c r="F4897"/>
    </row>
    <row r="4898" spans="6:6" outlineLevel="1">
      <c r="F4898"/>
    </row>
    <row r="4899" spans="6:6" outlineLevel="1">
      <c r="F4899"/>
    </row>
    <row r="4900" spans="6:6" outlineLevel="1">
      <c r="F4900"/>
    </row>
    <row r="4901" spans="6:6" outlineLevel="1">
      <c r="F4901"/>
    </row>
    <row r="4902" spans="6:6" outlineLevel="1">
      <c r="F4902"/>
    </row>
    <row r="4903" spans="6:6" outlineLevel="1">
      <c r="F4903"/>
    </row>
    <row r="4904" spans="6:6" outlineLevel="1">
      <c r="F4904"/>
    </row>
    <row r="4905" spans="6:6" outlineLevel="1">
      <c r="F4905"/>
    </row>
    <row r="4906" spans="6:6" outlineLevel="1">
      <c r="F4906"/>
    </row>
    <row r="4907" spans="6:6" outlineLevel="1">
      <c r="F4907"/>
    </row>
    <row r="4908" spans="6:6" outlineLevel="1">
      <c r="F4908"/>
    </row>
    <row r="4909" spans="6:6" outlineLevel="1">
      <c r="F4909"/>
    </row>
    <row r="4910" spans="6:6" outlineLevel="1">
      <c r="F4910"/>
    </row>
    <row r="4911" spans="6:6" outlineLevel="1">
      <c r="F4911"/>
    </row>
    <row r="4912" spans="6:6" outlineLevel="1">
      <c r="F4912"/>
    </row>
    <row r="4913" spans="6:6" outlineLevel="1">
      <c r="F4913"/>
    </row>
    <row r="4914" spans="6:6" outlineLevel="1">
      <c r="F4914"/>
    </row>
    <row r="4915" spans="6:6" outlineLevel="1">
      <c r="F4915"/>
    </row>
    <row r="4916" spans="6:6" outlineLevel="1">
      <c r="F4916"/>
    </row>
    <row r="4917" spans="6:6" outlineLevel="1">
      <c r="F4917"/>
    </row>
    <row r="4918" spans="6:6" outlineLevel="1">
      <c r="F4918"/>
    </row>
    <row r="4919" spans="6:6" outlineLevel="1">
      <c r="F4919"/>
    </row>
    <row r="4920" spans="6:6" outlineLevel="1">
      <c r="F4920"/>
    </row>
    <row r="4921" spans="6:6" outlineLevel="1">
      <c r="F4921"/>
    </row>
    <row r="4922" spans="6:6" outlineLevel="1">
      <c r="F4922"/>
    </row>
    <row r="4923" spans="6:6" outlineLevel="1">
      <c r="F4923"/>
    </row>
    <row r="4924" spans="6:6">
      <c r="F4924"/>
    </row>
    <row r="4925" spans="6:6" outlineLevel="1">
      <c r="F4925"/>
    </row>
    <row r="4926" spans="6:6" outlineLevel="1">
      <c r="F4926"/>
    </row>
    <row r="4927" spans="6:6" outlineLevel="1">
      <c r="F4927"/>
    </row>
    <row r="4928" spans="6:6" outlineLevel="1">
      <c r="F4928"/>
    </row>
    <row r="4929" spans="6:6" outlineLevel="1">
      <c r="F4929"/>
    </row>
    <row r="4930" spans="6:6" outlineLevel="1">
      <c r="F4930"/>
    </row>
    <row r="4931" spans="6:6" outlineLevel="1">
      <c r="F4931"/>
    </row>
    <row r="4932" spans="6:6" outlineLevel="1">
      <c r="F4932"/>
    </row>
    <row r="4933" spans="6:6" outlineLevel="1">
      <c r="F4933"/>
    </row>
    <row r="4934" spans="6:6" outlineLevel="1">
      <c r="F4934"/>
    </row>
    <row r="4935" spans="6:6" outlineLevel="1">
      <c r="F4935"/>
    </row>
    <row r="4936" spans="6:6" outlineLevel="1">
      <c r="F4936"/>
    </row>
    <row r="4937" spans="6:6" outlineLevel="1">
      <c r="F4937"/>
    </row>
    <row r="4938" spans="6:6">
      <c r="F4938"/>
    </row>
    <row r="4939" spans="6:6" outlineLevel="1">
      <c r="F4939"/>
    </row>
    <row r="4940" spans="6:6" outlineLevel="1">
      <c r="F4940"/>
    </row>
    <row r="4941" spans="6:6" outlineLevel="1">
      <c r="F4941"/>
    </row>
    <row r="4942" spans="6:6" outlineLevel="1">
      <c r="F4942"/>
    </row>
    <row r="4943" spans="6:6" outlineLevel="1">
      <c r="F4943"/>
    </row>
    <row r="4944" spans="6:6" outlineLevel="1">
      <c r="F4944"/>
    </row>
    <row r="4945" spans="6:6" outlineLevel="1">
      <c r="F4945"/>
    </row>
    <row r="4946" spans="6:6" outlineLevel="1">
      <c r="F4946"/>
    </row>
    <row r="4947" spans="6:6" outlineLevel="1">
      <c r="F4947"/>
    </row>
    <row r="4948" spans="6:6" outlineLevel="1">
      <c r="F4948"/>
    </row>
    <row r="4949" spans="6:6" outlineLevel="1">
      <c r="F4949"/>
    </row>
    <row r="4950" spans="6:6" outlineLevel="1">
      <c r="F4950"/>
    </row>
    <row r="4951" spans="6:6" outlineLevel="1">
      <c r="F4951"/>
    </row>
    <row r="4952" spans="6:6" outlineLevel="1">
      <c r="F4952"/>
    </row>
    <row r="4953" spans="6:6" outlineLevel="1">
      <c r="F4953"/>
    </row>
    <row r="4954" spans="6:6" outlineLevel="1">
      <c r="F4954"/>
    </row>
    <row r="4955" spans="6:6" outlineLevel="1">
      <c r="F4955"/>
    </row>
    <row r="4956" spans="6:6" outlineLevel="1">
      <c r="F4956"/>
    </row>
    <row r="4957" spans="6:6">
      <c r="F4957"/>
    </row>
    <row r="4958" spans="6:6" outlineLevel="1">
      <c r="F4958"/>
    </row>
    <row r="4959" spans="6:6" outlineLevel="1">
      <c r="F4959"/>
    </row>
    <row r="4960" spans="6:6" outlineLevel="1">
      <c r="F4960"/>
    </row>
    <row r="4961" spans="6:6" outlineLevel="1">
      <c r="F4961"/>
    </row>
    <row r="4962" spans="6:6" outlineLevel="1">
      <c r="F4962"/>
    </row>
    <row r="4963" spans="6:6" outlineLevel="1">
      <c r="F4963"/>
    </row>
    <row r="4964" spans="6:6" outlineLevel="1">
      <c r="F4964"/>
    </row>
    <row r="4965" spans="6:6" outlineLevel="1">
      <c r="F4965"/>
    </row>
    <row r="4966" spans="6:6" outlineLevel="1">
      <c r="F4966"/>
    </row>
    <row r="4967" spans="6:6" outlineLevel="1">
      <c r="F4967"/>
    </row>
    <row r="4968" spans="6:6" outlineLevel="1">
      <c r="F4968"/>
    </row>
    <row r="4969" spans="6:6" outlineLevel="1">
      <c r="F4969"/>
    </row>
    <row r="4970" spans="6:6" outlineLevel="1">
      <c r="F4970"/>
    </row>
    <row r="4971" spans="6:6" outlineLevel="1">
      <c r="F4971"/>
    </row>
    <row r="4972" spans="6:6" outlineLevel="1">
      <c r="F4972"/>
    </row>
    <row r="4973" spans="6:6" outlineLevel="1">
      <c r="F4973"/>
    </row>
    <row r="4974" spans="6:6" outlineLevel="1">
      <c r="F4974"/>
    </row>
    <row r="4975" spans="6:6" outlineLevel="1">
      <c r="F4975"/>
    </row>
    <row r="4976" spans="6:6" outlineLevel="1">
      <c r="F4976"/>
    </row>
    <row r="4977" spans="6:6" outlineLevel="1">
      <c r="F4977"/>
    </row>
    <row r="4978" spans="6:6" outlineLevel="1">
      <c r="F4978"/>
    </row>
    <row r="4979" spans="6:6" outlineLevel="1">
      <c r="F4979"/>
    </row>
    <row r="4980" spans="6:6" outlineLevel="1">
      <c r="F4980"/>
    </row>
    <row r="4981" spans="6:6" outlineLevel="1">
      <c r="F4981"/>
    </row>
    <row r="4982" spans="6:6" outlineLevel="1">
      <c r="F4982"/>
    </row>
    <row r="4983" spans="6:6" outlineLevel="1">
      <c r="F4983"/>
    </row>
    <row r="4984" spans="6:6" outlineLevel="1">
      <c r="F4984"/>
    </row>
    <row r="4985" spans="6:6" outlineLevel="1">
      <c r="F4985"/>
    </row>
    <row r="4986" spans="6:6" outlineLevel="1">
      <c r="F4986"/>
    </row>
    <row r="4987" spans="6:6" outlineLevel="1">
      <c r="F4987"/>
    </row>
    <row r="4988" spans="6:6" outlineLevel="1">
      <c r="F4988"/>
    </row>
    <row r="4989" spans="6:6" outlineLevel="1">
      <c r="F4989"/>
    </row>
    <row r="4990" spans="6:6" outlineLevel="1">
      <c r="F4990"/>
    </row>
    <row r="4991" spans="6:6" outlineLevel="1">
      <c r="F4991"/>
    </row>
    <row r="4992" spans="6:6" outlineLevel="1">
      <c r="F4992"/>
    </row>
    <row r="4993" spans="6:6" outlineLevel="1">
      <c r="F4993"/>
    </row>
    <row r="4994" spans="6:6" outlineLevel="1">
      <c r="F4994"/>
    </row>
    <row r="4995" spans="6:6" outlineLevel="1">
      <c r="F4995"/>
    </row>
    <row r="4996" spans="6:6" outlineLevel="1">
      <c r="F4996"/>
    </row>
    <row r="4997" spans="6:6" outlineLevel="1">
      <c r="F4997"/>
    </row>
    <row r="4998" spans="6:6" outlineLevel="1">
      <c r="F4998"/>
    </row>
    <row r="4999" spans="6:6" outlineLevel="1">
      <c r="F4999"/>
    </row>
    <row r="5000" spans="6:6" outlineLevel="1">
      <c r="F5000"/>
    </row>
    <row r="5001" spans="6:6" outlineLevel="1">
      <c r="F5001"/>
    </row>
    <row r="5002" spans="6:6" outlineLevel="1">
      <c r="F5002"/>
    </row>
    <row r="5003" spans="6:6" outlineLevel="1">
      <c r="F5003"/>
    </row>
    <row r="5004" spans="6:6" outlineLevel="1">
      <c r="F5004"/>
    </row>
    <row r="5005" spans="6:6" outlineLevel="1">
      <c r="F5005"/>
    </row>
    <row r="5006" spans="6:6" outlineLevel="1">
      <c r="F5006"/>
    </row>
    <row r="5007" spans="6:6" outlineLevel="1">
      <c r="F5007"/>
    </row>
    <row r="5008" spans="6:6" outlineLevel="1">
      <c r="F5008"/>
    </row>
    <row r="5009" spans="6:6" outlineLevel="1">
      <c r="F5009"/>
    </row>
    <row r="5010" spans="6:6" outlineLevel="1">
      <c r="F5010"/>
    </row>
    <row r="5011" spans="6:6" outlineLevel="1">
      <c r="F5011"/>
    </row>
    <row r="5012" spans="6:6" outlineLevel="1">
      <c r="F5012"/>
    </row>
    <row r="5013" spans="6:6" outlineLevel="1">
      <c r="F5013"/>
    </row>
    <row r="5014" spans="6:6" outlineLevel="1">
      <c r="F5014"/>
    </row>
    <row r="5015" spans="6:6" outlineLevel="1">
      <c r="F5015"/>
    </row>
    <row r="5016" spans="6:6" outlineLevel="1">
      <c r="F5016"/>
    </row>
    <row r="5017" spans="6:6" outlineLevel="1">
      <c r="F5017"/>
    </row>
    <row r="5018" spans="6:6" outlineLevel="1">
      <c r="F5018"/>
    </row>
    <row r="5019" spans="6:6" outlineLevel="1">
      <c r="F5019"/>
    </row>
    <row r="5020" spans="6:6" outlineLevel="1">
      <c r="F5020"/>
    </row>
    <row r="5021" spans="6:6" outlineLevel="1">
      <c r="F5021"/>
    </row>
    <row r="5022" spans="6:6" outlineLevel="1">
      <c r="F5022"/>
    </row>
    <row r="5023" spans="6:6" outlineLevel="1">
      <c r="F5023"/>
    </row>
    <row r="5024" spans="6:6" outlineLevel="1">
      <c r="F5024"/>
    </row>
    <row r="5025" spans="6:6" outlineLevel="1">
      <c r="F5025"/>
    </row>
    <row r="5026" spans="6:6" outlineLevel="1">
      <c r="F5026"/>
    </row>
    <row r="5027" spans="6:6" outlineLevel="1">
      <c r="F5027"/>
    </row>
    <row r="5028" spans="6:6" outlineLevel="1">
      <c r="F5028"/>
    </row>
    <row r="5029" spans="6:6" outlineLevel="1">
      <c r="F5029"/>
    </row>
    <row r="5030" spans="6:6" outlineLevel="1">
      <c r="F5030"/>
    </row>
    <row r="5031" spans="6:6" outlineLevel="1">
      <c r="F5031"/>
    </row>
    <row r="5032" spans="6:6" outlineLevel="1">
      <c r="F5032"/>
    </row>
    <row r="5033" spans="6:6" outlineLevel="1">
      <c r="F5033"/>
    </row>
    <row r="5034" spans="6:6" outlineLevel="1">
      <c r="F5034"/>
    </row>
    <row r="5035" spans="6:6" outlineLevel="1">
      <c r="F5035"/>
    </row>
    <row r="5036" spans="6:6" outlineLevel="1">
      <c r="F5036"/>
    </row>
    <row r="5037" spans="6:6" outlineLevel="1">
      <c r="F5037"/>
    </row>
    <row r="5038" spans="6:6" outlineLevel="1">
      <c r="F5038"/>
    </row>
    <row r="5039" spans="6:6" outlineLevel="1">
      <c r="F5039"/>
    </row>
    <row r="5040" spans="6:6" outlineLevel="1">
      <c r="F5040"/>
    </row>
    <row r="5041" spans="6:6" outlineLevel="1">
      <c r="F5041"/>
    </row>
    <row r="5042" spans="6:6" outlineLevel="1">
      <c r="F5042"/>
    </row>
    <row r="5043" spans="6:6" outlineLevel="1">
      <c r="F5043"/>
    </row>
    <row r="5044" spans="6:6" outlineLevel="1">
      <c r="F5044"/>
    </row>
    <row r="5045" spans="6:6" outlineLevel="1">
      <c r="F5045"/>
    </row>
    <row r="5046" spans="6:6" outlineLevel="1">
      <c r="F5046"/>
    </row>
    <row r="5047" spans="6:6" outlineLevel="1">
      <c r="F5047"/>
    </row>
    <row r="5048" spans="6:6" outlineLevel="1">
      <c r="F5048"/>
    </row>
    <row r="5049" spans="6:6" outlineLevel="1">
      <c r="F5049"/>
    </row>
    <row r="5050" spans="6:6" outlineLevel="1">
      <c r="F5050"/>
    </row>
    <row r="5051" spans="6:6" outlineLevel="1">
      <c r="F5051"/>
    </row>
    <row r="5052" spans="6:6" outlineLevel="1">
      <c r="F5052"/>
    </row>
    <row r="5053" spans="6:6" outlineLevel="1">
      <c r="F5053"/>
    </row>
    <row r="5054" spans="6:6" outlineLevel="1">
      <c r="F5054"/>
    </row>
    <row r="5055" spans="6:6" outlineLevel="1">
      <c r="F5055"/>
    </row>
    <row r="5056" spans="6:6" outlineLevel="1">
      <c r="F5056"/>
    </row>
    <row r="5057" spans="6:6" outlineLevel="1">
      <c r="F5057"/>
    </row>
    <row r="5058" spans="6:6" outlineLevel="1">
      <c r="F5058"/>
    </row>
    <row r="5059" spans="6:6" outlineLevel="1">
      <c r="F5059"/>
    </row>
    <row r="5060" spans="6:6" outlineLevel="1">
      <c r="F5060"/>
    </row>
    <row r="5061" spans="6:6" outlineLevel="1">
      <c r="F5061"/>
    </row>
    <row r="5062" spans="6:6" outlineLevel="1">
      <c r="F5062"/>
    </row>
    <row r="5063" spans="6:6" outlineLevel="1">
      <c r="F5063"/>
    </row>
    <row r="5064" spans="6:6" outlineLevel="1">
      <c r="F5064"/>
    </row>
    <row r="5065" spans="6:6" outlineLevel="1">
      <c r="F5065"/>
    </row>
    <row r="5066" spans="6:6" outlineLevel="1">
      <c r="F5066"/>
    </row>
    <row r="5067" spans="6:6" outlineLevel="1">
      <c r="F5067"/>
    </row>
    <row r="5068" spans="6:6" outlineLevel="1">
      <c r="F5068"/>
    </row>
    <row r="5069" spans="6:6" outlineLevel="1">
      <c r="F5069"/>
    </row>
    <row r="5070" spans="6:6" outlineLevel="1">
      <c r="F5070"/>
    </row>
    <row r="5071" spans="6:6" outlineLevel="1">
      <c r="F5071"/>
    </row>
    <row r="5072" spans="6:6" outlineLevel="1">
      <c r="F5072"/>
    </row>
    <row r="5073" spans="6:6" outlineLevel="1">
      <c r="F5073"/>
    </row>
    <row r="5074" spans="6:6" outlineLevel="1">
      <c r="F5074"/>
    </row>
    <row r="5075" spans="6:6" outlineLevel="1">
      <c r="F5075"/>
    </row>
    <row r="5076" spans="6:6" outlineLevel="1">
      <c r="F5076"/>
    </row>
    <row r="5077" spans="6:6" outlineLevel="1">
      <c r="F5077"/>
    </row>
    <row r="5078" spans="6:6" outlineLevel="1">
      <c r="F5078"/>
    </row>
    <row r="5079" spans="6:6" outlineLevel="1">
      <c r="F5079"/>
    </row>
    <row r="5080" spans="6:6" outlineLevel="1">
      <c r="F5080"/>
    </row>
    <row r="5081" spans="6:6" outlineLevel="1">
      <c r="F5081"/>
    </row>
    <row r="5082" spans="6:6" outlineLevel="1">
      <c r="F5082"/>
    </row>
    <row r="5083" spans="6:6" outlineLevel="1">
      <c r="F5083"/>
    </row>
    <row r="5084" spans="6:6" outlineLevel="1">
      <c r="F5084"/>
    </row>
    <row r="5085" spans="6:6" outlineLevel="1">
      <c r="F5085"/>
    </row>
    <row r="5086" spans="6:6" outlineLevel="1">
      <c r="F5086"/>
    </row>
    <row r="5087" spans="6:6" outlineLevel="1">
      <c r="F5087"/>
    </row>
    <row r="5088" spans="6:6" outlineLevel="1">
      <c r="F5088"/>
    </row>
    <row r="5089" spans="6:6" outlineLevel="1">
      <c r="F5089"/>
    </row>
    <row r="5090" spans="6:6" outlineLevel="1">
      <c r="F5090"/>
    </row>
    <row r="5091" spans="6:6" outlineLevel="1">
      <c r="F5091"/>
    </row>
    <row r="5092" spans="6:6" outlineLevel="1">
      <c r="F5092"/>
    </row>
    <row r="5093" spans="6:6" outlineLevel="1">
      <c r="F5093"/>
    </row>
    <row r="5094" spans="6:6" outlineLevel="1">
      <c r="F5094"/>
    </row>
    <row r="5095" spans="6:6" outlineLevel="1">
      <c r="F5095"/>
    </row>
    <row r="5096" spans="6:6" outlineLevel="1">
      <c r="F5096"/>
    </row>
    <row r="5097" spans="6:6" outlineLevel="1">
      <c r="F5097"/>
    </row>
    <row r="5098" spans="6:6" outlineLevel="1">
      <c r="F5098"/>
    </row>
    <row r="5099" spans="6:6" outlineLevel="1">
      <c r="F5099"/>
    </row>
    <row r="5100" spans="6:6" outlineLevel="1">
      <c r="F5100"/>
    </row>
    <row r="5101" spans="6:6" outlineLevel="1">
      <c r="F5101"/>
    </row>
    <row r="5102" spans="6:6" outlineLevel="1">
      <c r="F5102"/>
    </row>
    <row r="5103" spans="6:6" outlineLevel="1">
      <c r="F5103"/>
    </row>
    <row r="5104" spans="6:6" outlineLevel="1">
      <c r="F5104"/>
    </row>
    <row r="5105" spans="6:6" outlineLevel="1">
      <c r="F5105"/>
    </row>
    <row r="5106" spans="6:6" outlineLevel="1">
      <c r="F5106"/>
    </row>
    <row r="5107" spans="6:6" outlineLevel="1">
      <c r="F5107"/>
    </row>
    <row r="5108" spans="6:6" outlineLevel="1">
      <c r="F5108"/>
    </row>
    <row r="5109" spans="6:6" outlineLevel="1">
      <c r="F5109"/>
    </row>
    <row r="5110" spans="6:6" outlineLevel="1">
      <c r="F5110"/>
    </row>
    <row r="5111" spans="6:6" outlineLevel="1">
      <c r="F5111"/>
    </row>
    <row r="5112" spans="6:6" outlineLevel="1">
      <c r="F5112"/>
    </row>
    <row r="5113" spans="6:6" outlineLevel="1">
      <c r="F5113"/>
    </row>
    <row r="5114" spans="6:6" outlineLevel="1">
      <c r="F5114"/>
    </row>
    <row r="5115" spans="6:6" outlineLevel="1">
      <c r="F5115"/>
    </row>
    <row r="5116" spans="6:6" outlineLevel="1">
      <c r="F5116"/>
    </row>
    <row r="5117" spans="6:6" outlineLevel="1">
      <c r="F5117"/>
    </row>
    <row r="5118" spans="6:6" outlineLevel="1">
      <c r="F5118"/>
    </row>
    <row r="5119" spans="6:6" outlineLevel="1">
      <c r="F5119"/>
    </row>
    <row r="5120" spans="6:6" outlineLevel="1">
      <c r="F5120"/>
    </row>
    <row r="5121" spans="6:6" outlineLevel="1">
      <c r="F5121"/>
    </row>
    <row r="5122" spans="6:6" outlineLevel="1">
      <c r="F5122"/>
    </row>
    <row r="5123" spans="6:6" outlineLevel="1">
      <c r="F5123"/>
    </row>
    <row r="5124" spans="6:6" outlineLevel="1">
      <c r="F5124"/>
    </row>
    <row r="5125" spans="6:6" outlineLevel="1">
      <c r="F5125"/>
    </row>
    <row r="5126" spans="6:6" outlineLevel="1">
      <c r="F5126"/>
    </row>
    <row r="5127" spans="6:6" outlineLevel="1">
      <c r="F5127"/>
    </row>
    <row r="5128" spans="6:6" outlineLevel="1">
      <c r="F5128"/>
    </row>
    <row r="5129" spans="6:6" outlineLevel="1">
      <c r="F5129"/>
    </row>
    <row r="5130" spans="6:6" outlineLevel="1">
      <c r="F5130"/>
    </row>
    <row r="5131" spans="6:6" outlineLevel="1">
      <c r="F5131"/>
    </row>
    <row r="5132" spans="6:6" outlineLevel="1">
      <c r="F5132"/>
    </row>
    <row r="5133" spans="6:6" outlineLevel="1">
      <c r="F5133"/>
    </row>
    <row r="5134" spans="6:6" outlineLevel="1">
      <c r="F5134"/>
    </row>
    <row r="5135" spans="6:6" outlineLevel="1">
      <c r="F5135"/>
    </row>
    <row r="5136" spans="6:6" outlineLevel="1">
      <c r="F5136"/>
    </row>
    <row r="5137" spans="6:6" outlineLevel="1">
      <c r="F5137"/>
    </row>
    <row r="5138" spans="6:6" outlineLevel="1">
      <c r="F5138"/>
    </row>
    <row r="5139" spans="6:6" outlineLevel="1">
      <c r="F5139"/>
    </row>
    <row r="5140" spans="6:6" outlineLevel="1">
      <c r="F5140"/>
    </row>
    <row r="5141" spans="6:6" outlineLevel="1">
      <c r="F5141"/>
    </row>
    <row r="5142" spans="6:6" outlineLevel="1">
      <c r="F5142"/>
    </row>
    <row r="5143" spans="6:6" outlineLevel="1">
      <c r="F5143"/>
    </row>
    <row r="5144" spans="6:6" outlineLevel="1">
      <c r="F5144"/>
    </row>
    <row r="5145" spans="6:6" outlineLevel="1">
      <c r="F5145"/>
    </row>
    <row r="5146" spans="6:6" outlineLevel="1">
      <c r="F5146"/>
    </row>
    <row r="5147" spans="6:6" outlineLevel="1">
      <c r="F5147"/>
    </row>
    <row r="5148" spans="6:6" outlineLevel="1">
      <c r="F5148"/>
    </row>
    <row r="5149" spans="6:6" outlineLevel="1">
      <c r="F5149"/>
    </row>
    <row r="5150" spans="6:6" outlineLevel="1">
      <c r="F5150"/>
    </row>
    <row r="5151" spans="6:6" outlineLevel="1">
      <c r="F5151"/>
    </row>
    <row r="5152" spans="6:6" outlineLevel="1">
      <c r="F5152"/>
    </row>
    <row r="5153" spans="6:6" outlineLevel="1">
      <c r="F5153"/>
    </row>
    <row r="5154" spans="6:6" outlineLevel="1">
      <c r="F5154"/>
    </row>
    <row r="5155" spans="6:6" outlineLevel="1">
      <c r="F5155"/>
    </row>
    <row r="5156" spans="6:6" outlineLevel="1">
      <c r="F5156"/>
    </row>
    <row r="5157" spans="6:6" outlineLevel="1">
      <c r="F5157"/>
    </row>
    <row r="5158" spans="6:6" outlineLevel="1">
      <c r="F5158"/>
    </row>
    <row r="5159" spans="6:6" outlineLevel="1">
      <c r="F5159"/>
    </row>
    <row r="5160" spans="6:6" outlineLevel="1">
      <c r="F5160"/>
    </row>
    <row r="5161" spans="6:6" outlineLevel="1">
      <c r="F5161"/>
    </row>
    <row r="5162" spans="6:6" outlineLevel="1">
      <c r="F5162"/>
    </row>
    <row r="5163" spans="6:6" outlineLevel="1">
      <c r="F5163"/>
    </row>
    <row r="5164" spans="6:6" outlineLevel="1">
      <c r="F5164"/>
    </row>
    <row r="5165" spans="6:6" outlineLevel="1">
      <c r="F5165"/>
    </row>
    <row r="5166" spans="6:6" outlineLevel="1">
      <c r="F5166"/>
    </row>
    <row r="5167" spans="6:6" outlineLevel="1">
      <c r="F5167"/>
    </row>
    <row r="5168" spans="6:6" outlineLevel="1">
      <c r="F5168"/>
    </row>
    <row r="5169" spans="6:6" outlineLevel="1">
      <c r="F5169"/>
    </row>
    <row r="5170" spans="6:6" outlineLevel="1">
      <c r="F5170"/>
    </row>
    <row r="5171" spans="6:6" outlineLevel="1">
      <c r="F5171"/>
    </row>
    <row r="5172" spans="6:6" outlineLevel="1">
      <c r="F5172"/>
    </row>
    <row r="5173" spans="6:6" outlineLevel="1">
      <c r="F5173"/>
    </row>
    <row r="5174" spans="6:6" outlineLevel="1">
      <c r="F5174"/>
    </row>
    <row r="5175" spans="6:6" outlineLevel="1">
      <c r="F5175"/>
    </row>
    <row r="5176" spans="6:6" outlineLevel="1">
      <c r="F5176"/>
    </row>
    <row r="5177" spans="6:6" outlineLevel="1">
      <c r="F5177"/>
    </row>
    <row r="5178" spans="6:6" outlineLevel="1">
      <c r="F5178"/>
    </row>
    <row r="5179" spans="6:6" outlineLevel="1">
      <c r="F5179"/>
    </row>
    <row r="5180" spans="6:6" outlineLevel="1">
      <c r="F5180"/>
    </row>
    <row r="5181" spans="6:6" outlineLevel="1">
      <c r="F5181"/>
    </row>
    <row r="5182" spans="6:6" outlineLevel="1">
      <c r="F5182"/>
    </row>
    <row r="5183" spans="6:6" outlineLevel="1">
      <c r="F5183"/>
    </row>
    <row r="5184" spans="6:6" outlineLevel="1">
      <c r="F5184"/>
    </row>
    <row r="5185" spans="6:6" outlineLevel="1">
      <c r="F5185"/>
    </row>
    <row r="5186" spans="6:6" outlineLevel="1">
      <c r="F5186"/>
    </row>
    <row r="5187" spans="6:6" outlineLevel="1">
      <c r="F5187"/>
    </row>
    <row r="5188" spans="6:6" outlineLevel="1">
      <c r="F5188"/>
    </row>
    <row r="5189" spans="6:6" outlineLevel="1">
      <c r="F5189"/>
    </row>
    <row r="5190" spans="6:6" outlineLevel="1">
      <c r="F5190"/>
    </row>
    <row r="5191" spans="6:6" outlineLevel="1">
      <c r="F5191"/>
    </row>
    <row r="5192" spans="6:6" outlineLevel="1">
      <c r="F5192"/>
    </row>
    <row r="5193" spans="6:6">
      <c r="F5193"/>
    </row>
    <row r="5194" spans="6:6" outlineLevel="1">
      <c r="F5194"/>
    </row>
    <row r="5195" spans="6:6" outlineLevel="1">
      <c r="F5195"/>
    </row>
    <row r="5196" spans="6:6" outlineLevel="1">
      <c r="F5196"/>
    </row>
    <row r="5197" spans="6:6">
      <c r="F5197"/>
    </row>
    <row r="5198" spans="6:6" outlineLevel="1">
      <c r="F5198"/>
    </row>
    <row r="5199" spans="6:6" outlineLevel="1">
      <c r="F5199"/>
    </row>
    <row r="5200" spans="6:6" outlineLevel="1">
      <c r="F5200"/>
    </row>
    <row r="5201" spans="6:6" outlineLevel="1">
      <c r="F5201"/>
    </row>
    <row r="5202" spans="6:6" outlineLevel="1">
      <c r="F5202"/>
    </row>
    <row r="5203" spans="6:6" outlineLevel="1">
      <c r="F5203"/>
    </row>
    <row r="5204" spans="6:6" outlineLevel="1">
      <c r="F5204"/>
    </row>
    <row r="5205" spans="6:6" outlineLevel="1">
      <c r="F5205"/>
    </row>
    <row r="5206" spans="6:6" outlineLevel="1">
      <c r="F5206"/>
    </row>
    <row r="5207" spans="6:6" outlineLevel="1">
      <c r="F5207"/>
    </row>
    <row r="5208" spans="6:6" outlineLevel="1">
      <c r="F5208"/>
    </row>
    <row r="5209" spans="6:6" outlineLevel="1">
      <c r="F5209"/>
    </row>
    <row r="5210" spans="6:6" outlineLevel="1">
      <c r="F5210"/>
    </row>
    <row r="5211" spans="6:6" outlineLevel="1">
      <c r="F5211"/>
    </row>
    <row r="5212" spans="6:6" outlineLevel="1">
      <c r="F5212"/>
    </row>
    <row r="5213" spans="6:6" outlineLevel="1">
      <c r="F5213"/>
    </row>
    <row r="5214" spans="6:6" outlineLevel="1">
      <c r="F5214"/>
    </row>
    <row r="5215" spans="6:6" outlineLevel="1">
      <c r="F5215"/>
    </row>
    <row r="5216" spans="6:6" outlineLevel="1">
      <c r="F5216"/>
    </row>
    <row r="5217" spans="6:6" outlineLevel="1">
      <c r="F5217"/>
    </row>
    <row r="5218" spans="6:6" outlineLevel="1">
      <c r="F5218"/>
    </row>
    <row r="5219" spans="6:6" outlineLevel="1">
      <c r="F5219"/>
    </row>
    <row r="5220" spans="6:6" outlineLevel="1">
      <c r="F5220"/>
    </row>
    <row r="5221" spans="6:6" outlineLevel="1">
      <c r="F5221"/>
    </row>
    <row r="5222" spans="6:6" outlineLevel="1">
      <c r="F5222"/>
    </row>
    <row r="5223" spans="6:6" outlineLevel="1">
      <c r="F5223"/>
    </row>
    <row r="5224" spans="6:6" outlineLevel="1">
      <c r="F5224"/>
    </row>
    <row r="5225" spans="6:6" outlineLevel="1">
      <c r="F5225"/>
    </row>
    <row r="5226" spans="6:6" outlineLevel="1">
      <c r="F5226"/>
    </row>
    <row r="5227" spans="6:6" outlineLevel="1">
      <c r="F5227"/>
    </row>
    <row r="5228" spans="6:6" outlineLevel="1">
      <c r="F5228"/>
    </row>
    <row r="5229" spans="6:6" outlineLevel="1">
      <c r="F5229"/>
    </row>
    <row r="5230" spans="6:6" outlineLevel="1">
      <c r="F5230"/>
    </row>
    <row r="5231" spans="6:6" outlineLevel="1">
      <c r="F5231"/>
    </row>
    <row r="5232" spans="6:6" outlineLevel="1">
      <c r="F5232"/>
    </row>
    <row r="5233" spans="6:6" outlineLevel="1">
      <c r="F5233"/>
    </row>
    <row r="5234" spans="6:6" outlineLevel="1">
      <c r="F5234"/>
    </row>
    <row r="5235" spans="6:6" outlineLevel="1">
      <c r="F5235"/>
    </row>
    <row r="5236" spans="6:6" outlineLevel="1">
      <c r="F5236"/>
    </row>
    <row r="5237" spans="6:6" outlineLevel="1">
      <c r="F5237"/>
    </row>
    <row r="5238" spans="6:6" outlineLevel="1">
      <c r="F5238"/>
    </row>
    <row r="5239" spans="6:6" outlineLevel="1">
      <c r="F5239"/>
    </row>
    <row r="5240" spans="6:6" outlineLevel="1">
      <c r="F5240"/>
    </row>
    <row r="5241" spans="6:6" outlineLevel="1">
      <c r="F5241"/>
    </row>
    <row r="5242" spans="6:6">
      <c r="F5242"/>
    </row>
    <row r="5243" spans="6:6" outlineLevel="1">
      <c r="F5243"/>
    </row>
    <row r="5244" spans="6:6" outlineLevel="1">
      <c r="F5244"/>
    </row>
    <row r="5245" spans="6:6" outlineLevel="1">
      <c r="F5245"/>
    </row>
    <row r="5246" spans="6:6" outlineLevel="1">
      <c r="F5246"/>
    </row>
    <row r="5247" spans="6:6" outlineLevel="1">
      <c r="F5247"/>
    </row>
    <row r="5248" spans="6:6" outlineLevel="1">
      <c r="F5248"/>
    </row>
    <row r="5249" spans="6:6" outlineLevel="1">
      <c r="F5249"/>
    </row>
    <row r="5250" spans="6:6" outlineLevel="1">
      <c r="F5250"/>
    </row>
    <row r="5251" spans="6:6" outlineLevel="1">
      <c r="F5251"/>
    </row>
    <row r="5252" spans="6:6" outlineLevel="1">
      <c r="F5252"/>
    </row>
    <row r="5253" spans="6:6" outlineLevel="1">
      <c r="F5253"/>
    </row>
    <row r="5254" spans="6:6" outlineLevel="1">
      <c r="F5254"/>
    </row>
    <row r="5255" spans="6:6" outlineLevel="1">
      <c r="F5255"/>
    </row>
    <row r="5256" spans="6:6" outlineLevel="1">
      <c r="F5256"/>
    </row>
    <row r="5257" spans="6:6" outlineLevel="1">
      <c r="F5257"/>
    </row>
    <row r="5258" spans="6:6" outlineLevel="1">
      <c r="F5258"/>
    </row>
    <row r="5259" spans="6:6" outlineLevel="1">
      <c r="F5259"/>
    </row>
    <row r="5260" spans="6:6" outlineLevel="1">
      <c r="F5260"/>
    </row>
    <row r="5261" spans="6:6" outlineLevel="1">
      <c r="F5261"/>
    </row>
    <row r="5262" spans="6:6" outlineLevel="1">
      <c r="F5262"/>
    </row>
    <row r="5263" spans="6:6" outlineLevel="1">
      <c r="F5263"/>
    </row>
    <row r="5264" spans="6:6" outlineLevel="1">
      <c r="F5264"/>
    </row>
    <row r="5265" spans="6:6" outlineLevel="1">
      <c r="F5265"/>
    </row>
    <row r="5266" spans="6:6" outlineLevel="1">
      <c r="F5266"/>
    </row>
    <row r="5267" spans="6:6" outlineLevel="1">
      <c r="F5267"/>
    </row>
    <row r="5268" spans="6:6" outlineLevel="1">
      <c r="F5268"/>
    </row>
    <row r="5269" spans="6:6" outlineLevel="1">
      <c r="F5269"/>
    </row>
    <row r="5270" spans="6:6" outlineLevel="1">
      <c r="F5270"/>
    </row>
    <row r="5271" spans="6:6" outlineLevel="1">
      <c r="F5271"/>
    </row>
    <row r="5272" spans="6:6" outlineLevel="1">
      <c r="F5272"/>
    </row>
    <row r="5273" spans="6:6" outlineLevel="1">
      <c r="F5273"/>
    </row>
    <row r="5274" spans="6:6" outlineLevel="1">
      <c r="F5274"/>
    </row>
    <row r="5275" spans="6:6" outlineLevel="1">
      <c r="F5275"/>
    </row>
    <row r="5276" spans="6:6" outlineLevel="1">
      <c r="F5276"/>
    </row>
    <row r="5277" spans="6:6" outlineLevel="1">
      <c r="F5277"/>
    </row>
    <row r="5278" spans="6:6" outlineLevel="1">
      <c r="F5278"/>
    </row>
    <row r="5279" spans="6:6" outlineLevel="1">
      <c r="F5279"/>
    </row>
    <row r="5280" spans="6:6" outlineLevel="1">
      <c r="F5280"/>
    </row>
    <row r="5281" spans="6:6" outlineLevel="1">
      <c r="F5281"/>
    </row>
    <row r="5282" spans="6:6" outlineLevel="1">
      <c r="F5282"/>
    </row>
    <row r="5283" spans="6:6" outlineLevel="1">
      <c r="F5283"/>
    </row>
    <row r="5284" spans="6:6" outlineLevel="1">
      <c r="F5284"/>
    </row>
    <row r="5285" spans="6:6" outlineLevel="1">
      <c r="F5285"/>
    </row>
    <row r="5286" spans="6:6" outlineLevel="1">
      <c r="F5286"/>
    </row>
    <row r="5287" spans="6:6" outlineLevel="1">
      <c r="F5287"/>
    </row>
    <row r="5288" spans="6:6" outlineLevel="1">
      <c r="F5288"/>
    </row>
    <row r="5289" spans="6:6">
      <c r="F5289"/>
    </row>
    <row r="5290" spans="6:6" outlineLevel="1">
      <c r="F5290"/>
    </row>
    <row r="5291" spans="6:6" outlineLevel="1">
      <c r="F5291"/>
    </row>
    <row r="5292" spans="6:6" outlineLevel="1">
      <c r="F5292"/>
    </row>
    <row r="5293" spans="6:6" outlineLevel="1">
      <c r="F5293"/>
    </row>
    <row r="5294" spans="6:6" outlineLevel="1">
      <c r="F5294"/>
    </row>
    <row r="5295" spans="6:6" outlineLevel="1">
      <c r="F5295"/>
    </row>
    <row r="5296" spans="6:6" outlineLevel="1">
      <c r="F5296"/>
    </row>
    <row r="5297" spans="6:6" outlineLevel="1">
      <c r="F5297"/>
    </row>
    <row r="5298" spans="6:6" outlineLevel="1">
      <c r="F5298"/>
    </row>
    <row r="5299" spans="6:6" outlineLevel="1">
      <c r="F5299"/>
    </row>
    <row r="5300" spans="6:6" outlineLevel="1">
      <c r="F5300"/>
    </row>
    <row r="5301" spans="6:6" outlineLevel="1">
      <c r="F5301"/>
    </row>
    <row r="5302" spans="6:6" outlineLevel="1">
      <c r="F5302"/>
    </row>
    <row r="5303" spans="6:6" outlineLevel="1">
      <c r="F5303"/>
    </row>
    <row r="5304" spans="6:6" outlineLevel="1">
      <c r="F5304"/>
    </row>
    <row r="5305" spans="6:6" outlineLevel="1">
      <c r="F5305"/>
    </row>
    <row r="5306" spans="6:6" outlineLevel="1">
      <c r="F5306"/>
    </row>
    <row r="5307" spans="6:6" outlineLevel="1">
      <c r="F5307"/>
    </row>
    <row r="5308" spans="6:6" outlineLevel="1">
      <c r="F5308"/>
    </row>
    <row r="5309" spans="6:6" outlineLevel="1">
      <c r="F5309"/>
    </row>
    <row r="5310" spans="6:6" outlineLevel="1">
      <c r="F5310"/>
    </row>
    <row r="5311" spans="6:6" outlineLevel="1">
      <c r="F5311"/>
    </row>
    <row r="5312" spans="6:6" outlineLevel="1">
      <c r="F5312"/>
    </row>
    <row r="5313" spans="6:6" outlineLevel="1">
      <c r="F5313"/>
    </row>
    <row r="5314" spans="6:6" outlineLevel="1">
      <c r="F5314"/>
    </row>
    <row r="5315" spans="6:6" outlineLevel="1">
      <c r="F5315"/>
    </row>
    <row r="5316" spans="6:6" outlineLevel="1">
      <c r="F5316"/>
    </row>
    <row r="5317" spans="6:6" outlineLevel="1">
      <c r="F5317"/>
    </row>
    <row r="5318" spans="6:6" outlineLevel="1">
      <c r="F5318"/>
    </row>
    <row r="5319" spans="6:6" outlineLevel="1">
      <c r="F5319"/>
    </row>
    <row r="5320" spans="6:6" outlineLevel="1">
      <c r="F5320"/>
    </row>
    <row r="5321" spans="6:6" outlineLevel="1">
      <c r="F5321"/>
    </row>
    <row r="5322" spans="6:6" outlineLevel="1">
      <c r="F5322"/>
    </row>
    <row r="5323" spans="6:6" outlineLevel="1">
      <c r="F5323"/>
    </row>
    <row r="5324" spans="6:6" outlineLevel="1">
      <c r="F5324"/>
    </row>
    <row r="5325" spans="6:6" outlineLevel="1">
      <c r="F5325"/>
    </row>
    <row r="5326" spans="6:6" outlineLevel="1">
      <c r="F5326"/>
    </row>
    <row r="5327" spans="6:6" outlineLevel="1">
      <c r="F5327"/>
    </row>
    <row r="5328" spans="6:6" outlineLevel="1">
      <c r="F5328"/>
    </row>
    <row r="5329" spans="6:6" outlineLevel="1">
      <c r="F5329"/>
    </row>
    <row r="5330" spans="6:6" outlineLevel="1">
      <c r="F5330"/>
    </row>
    <row r="5331" spans="6:6" outlineLevel="1">
      <c r="F5331"/>
    </row>
    <row r="5332" spans="6:6" outlineLevel="1">
      <c r="F5332"/>
    </row>
    <row r="5333" spans="6:6" outlineLevel="1">
      <c r="F5333"/>
    </row>
    <row r="5334" spans="6:6" outlineLevel="1">
      <c r="F5334"/>
    </row>
    <row r="5335" spans="6:6" outlineLevel="1">
      <c r="F5335"/>
    </row>
    <row r="5336" spans="6:6" outlineLevel="1">
      <c r="F5336"/>
    </row>
    <row r="5337" spans="6:6" outlineLevel="1">
      <c r="F5337"/>
    </row>
    <row r="5338" spans="6:6" outlineLevel="1">
      <c r="F5338"/>
    </row>
    <row r="5339" spans="6:6" outlineLevel="1">
      <c r="F5339"/>
    </row>
    <row r="5340" spans="6:6" outlineLevel="1">
      <c r="F5340"/>
    </row>
    <row r="5341" spans="6:6" outlineLevel="1">
      <c r="F5341"/>
    </row>
    <row r="5342" spans="6:6" outlineLevel="1">
      <c r="F5342"/>
    </row>
    <row r="5343" spans="6:6" outlineLevel="1">
      <c r="F5343"/>
    </row>
    <row r="5344" spans="6:6" outlineLevel="1">
      <c r="F5344"/>
    </row>
    <row r="5345" spans="6:6" outlineLevel="1">
      <c r="F5345"/>
    </row>
    <row r="5346" spans="6:6" outlineLevel="1">
      <c r="F5346"/>
    </row>
    <row r="5347" spans="6:6" outlineLevel="1">
      <c r="F5347"/>
    </row>
    <row r="5348" spans="6:6" outlineLevel="1">
      <c r="F5348"/>
    </row>
    <row r="5349" spans="6:6" outlineLevel="1">
      <c r="F5349"/>
    </row>
    <row r="5350" spans="6:6" outlineLevel="1">
      <c r="F5350"/>
    </row>
    <row r="5351" spans="6:6" outlineLevel="1">
      <c r="F5351"/>
    </row>
    <row r="5352" spans="6:6" outlineLevel="1">
      <c r="F5352"/>
    </row>
    <row r="5353" spans="6:6" outlineLevel="1">
      <c r="F5353"/>
    </row>
    <row r="5354" spans="6:6" outlineLevel="1">
      <c r="F5354"/>
    </row>
    <row r="5355" spans="6:6" outlineLevel="1">
      <c r="F5355"/>
    </row>
    <row r="5356" spans="6:6" outlineLevel="1">
      <c r="F5356"/>
    </row>
    <row r="5357" spans="6:6" outlineLevel="1">
      <c r="F5357"/>
    </row>
    <row r="5358" spans="6:6" outlineLevel="1">
      <c r="F5358"/>
    </row>
    <row r="5359" spans="6:6" outlineLevel="1">
      <c r="F5359"/>
    </row>
    <row r="5360" spans="6:6" outlineLevel="1">
      <c r="F5360"/>
    </row>
    <row r="5361" spans="6:6" outlineLevel="1">
      <c r="F5361"/>
    </row>
    <row r="5362" spans="6:6" outlineLevel="1">
      <c r="F5362"/>
    </row>
    <row r="5363" spans="6:6" outlineLevel="1">
      <c r="F5363"/>
    </row>
    <row r="5364" spans="6:6" outlineLevel="1">
      <c r="F5364"/>
    </row>
    <row r="5365" spans="6:6" outlineLevel="1">
      <c r="F5365"/>
    </row>
    <row r="5366" spans="6:6" outlineLevel="1">
      <c r="F5366"/>
    </row>
    <row r="5367" spans="6:6" outlineLevel="1">
      <c r="F5367"/>
    </row>
    <row r="5368" spans="6:6" outlineLevel="1">
      <c r="F5368"/>
    </row>
    <row r="5369" spans="6:6" outlineLevel="1">
      <c r="F5369"/>
    </row>
    <row r="5370" spans="6:6" outlineLevel="1">
      <c r="F5370"/>
    </row>
    <row r="5371" spans="6:6">
      <c r="F5371"/>
    </row>
    <row r="5372" spans="6:6" outlineLevel="1">
      <c r="F5372"/>
    </row>
    <row r="5373" spans="6:6" outlineLevel="1">
      <c r="F5373"/>
    </row>
    <row r="5374" spans="6:6" outlineLevel="1">
      <c r="F5374"/>
    </row>
    <row r="5375" spans="6:6" outlineLevel="1">
      <c r="F5375"/>
    </row>
    <row r="5376" spans="6:6" outlineLevel="1">
      <c r="F5376"/>
    </row>
    <row r="5377" spans="6:6" outlineLevel="1">
      <c r="F5377"/>
    </row>
    <row r="5378" spans="6:6" outlineLevel="1">
      <c r="F5378"/>
    </row>
    <row r="5379" spans="6:6" outlineLevel="1">
      <c r="F5379"/>
    </row>
    <row r="5380" spans="6:6" outlineLevel="1">
      <c r="F5380"/>
    </row>
    <row r="5381" spans="6:6" outlineLevel="1">
      <c r="F5381"/>
    </row>
    <row r="5382" spans="6:6" outlineLevel="1">
      <c r="F5382"/>
    </row>
    <row r="5383" spans="6:6" outlineLevel="1">
      <c r="F5383"/>
    </row>
    <row r="5384" spans="6:6" outlineLevel="1">
      <c r="F5384"/>
    </row>
    <row r="5385" spans="6:6" outlineLevel="1">
      <c r="F5385"/>
    </row>
    <row r="5386" spans="6:6" outlineLevel="1">
      <c r="F5386"/>
    </row>
    <row r="5387" spans="6:6" outlineLevel="1">
      <c r="F5387"/>
    </row>
    <row r="5388" spans="6:6" outlineLevel="1">
      <c r="F5388"/>
    </row>
    <row r="5389" spans="6:6" outlineLevel="1">
      <c r="F5389"/>
    </row>
    <row r="5390" spans="6:6" outlineLevel="1">
      <c r="F5390"/>
    </row>
    <row r="5391" spans="6:6" outlineLevel="1">
      <c r="F5391"/>
    </row>
    <row r="5392" spans="6:6" outlineLevel="1">
      <c r="F5392"/>
    </row>
    <row r="5393" spans="6:6" outlineLevel="1">
      <c r="F5393"/>
    </row>
    <row r="5394" spans="6:6" outlineLevel="1">
      <c r="F5394"/>
    </row>
    <row r="5395" spans="6:6" outlineLevel="1">
      <c r="F5395"/>
    </row>
    <row r="5396" spans="6:6" outlineLevel="1">
      <c r="F5396"/>
    </row>
    <row r="5397" spans="6:6" outlineLevel="1">
      <c r="F5397"/>
    </row>
    <row r="5398" spans="6:6" outlineLevel="1">
      <c r="F5398"/>
    </row>
    <row r="5399" spans="6:6" outlineLevel="1">
      <c r="F5399"/>
    </row>
    <row r="5400" spans="6:6" outlineLevel="1">
      <c r="F5400"/>
    </row>
    <row r="5401" spans="6:6" outlineLevel="1">
      <c r="F5401"/>
    </row>
    <row r="5402" spans="6:6" outlineLevel="1">
      <c r="F5402"/>
    </row>
    <row r="5403" spans="6:6" outlineLevel="1">
      <c r="F5403"/>
    </row>
    <row r="5404" spans="6:6" outlineLevel="1">
      <c r="F5404"/>
    </row>
    <row r="5405" spans="6:6" outlineLevel="1">
      <c r="F5405"/>
    </row>
    <row r="5406" spans="6:6" outlineLevel="1">
      <c r="F5406"/>
    </row>
    <row r="5407" spans="6:6" outlineLevel="1">
      <c r="F5407"/>
    </row>
    <row r="5408" spans="6:6" outlineLevel="1">
      <c r="F5408"/>
    </row>
    <row r="5409" spans="6:6" outlineLevel="1">
      <c r="F5409"/>
    </row>
    <row r="5410" spans="6:6" outlineLevel="1">
      <c r="F5410"/>
    </row>
    <row r="5411" spans="6:6" outlineLevel="1">
      <c r="F5411"/>
    </row>
    <row r="5412" spans="6:6" outlineLevel="1">
      <c r="F5412"/>
    </row>
    <row r="5413" spans="6:6" outlineLevel="1">
      <c r="F5413"/>
    </row>
    <row r="5414" spans="6:6" outlineLevel="1">
      <c r="F5414"/>
    </row>
    <row r="5415" spans="6:6" outlineLevel="1">
      <c r="F5415"/>
    </row>
    <row r="5416" spans="6:6" outlineLevel="1">
      <c r="F5416"/>
    </row>
    <row r="5417" spans="6:6" outlineLevel="1">
      <c r="F5417"/>
    </row>
    <row r="5418" spans="6:6" outlineLevel="1">
      <c r="F5418"/>
    </row>
    <row r="5419" spans="6:6" outlineLevel="1">
      <c r="F5419"/>
    </row>
    <row r="5420" spans="6:6" outlineLevel="1">
      <c r="F5420"/>
    </row>
    <row r="5421" spans="6:6" outlineLevel="1">
      <c r="F5421"/>
    </row>
    <row r="5422" spans="6:6" outlineLevel="1">
      <c r="F5422"/>
    </row>
    <row r="5423" spans="6:6" outlineLevel="1">
      <c r="F5423"/>
    </row>
    <row r="5424" spans="6:6" outlineLevel="1">
      <c r="F5424"/>
    </row>
    <row r="5425" spans="6:6" outlineLevel="1">
      <c r="F5425"/>
    </row>
    <row r="5426" spans="6:6" outlineLevel="1">
      <c r="F5426"/>
    </row>
    <row r="5427" spans="6:6" outlineLevel="1">
      <c r="F5427"/>
    </row>
    <row r="5428" spans="6:6" outlineLevel="1">
      <c r="F5428"/>
    </row>
    <row r="5429" spans="6:6" outlineLevel="1">
      <c r="F5429"/>
    </row>
    <row r="5430" spans="6:6" outlineLevel="1">
      <c r="F5430"/>
    </row>
    <row r="5431" spans="6:6" outlineLevel="1">
      <c r="F5431"/>
    </row>
    <row r="5432" spans="6:6">
      <c r="F5432"/>
    </row>
    <row r="5433" spans="6:6" outlineLevel="1">
      <c r="F5433"/>
    </row>
    <row r="5434" spans="6:6" outlineLevel="1">
      <c r="F5434"/>
    </row>
    <row r="5435" spans="6:6" outlineLevel="1">
      <c r="F5435"/>
    </row>
    <row r="5436" spans="6:6" outlineLevel="1">
      <c r="F5436"/>
    </row>
    <row r="5437" spans="6:6" outlineLevel="1">
      <c r="F5437"/>
    </row>
    <row r="5438" spans="6:6" outlineLevel="1">
      <c r="F5438"/>
    </row>
    <row r="5439" spans="6:6" outlineLevel="1">
      <c r="F5439"/>
    </row>
    <row r="5440" spans="6:6" outlineLevel="1">
      <c r="F5440"/>
    </row>
    <row r="5441" spans="6:6" outlineLevel="1">
      <c r="F5441"/>
    </row>
    <row r="5442" spans="6:6" outlineLevel="1">
      <c r="F5442"/>
    </row>
    <row r="5443" spans="6:6" outlineLevel="1">
      <c r="F5443"/>
    </row>
    <row r="5444" spans="6:6" outlineLevel="1">
      <c r="F5444"/>
    </row>
    <row r="5445" spans="6:6" outlineLevel="1">
      <c r="F5445"/>
    </row>
    <row r="5446" spans="6:6" outlineLevel="1">
      <c r="F5446"/>
    </row>
    <row r="5447" spans="6:6" outlineLevel="1">
      <c r="F5447"/>
    </row>
    <row r="5448" spans="6:6" outlineLevel="1">
      <c r="F5448"/>
    </row>
    <row r="5449" spans="6:6" outlineLevel="1">
      <c r="F5449"/>
    </row>
    <row r="5450" spans="6:6" outlineLevel="1">
      <c r="F5450"/>
    </row>
    <row r="5451" spans="6:6" outlineLevel="1">
      <c r="F5451"/>
    </row>
    <row r="5452" spans="6:6" outlineLevel="1">
      <c r="F5452"/>
    </row>
    <row r="5453" spans="6:6" outlineLevel="1">
      <c r="F5453"/>
    </row>
    <row r="5454" spans="6:6" outlineLevel="1">
      <c r="F5454"/>
    </row>
    <row r="5455" spans="6:6" outlineLevel="1">
      <c r="F5455"/>
    </row>
    <row r="5456" spans="6:6" outlineLevel="1">
      <c r="F5456"/>
    </row>
    <row r="5457" spans="6:6" outlineLevel="1">
      <c r="F5457"/>
    </row>
    <row r="5458" spans="6:6">
      <c r="F5458"/>
    </row>
    <row r="5459" spans="6:6" outlineLevel="1">
      <c r="F5459"/>
    </row>
    <row r="5460" spans="6:6" outlineLevel="1">
      <c r="F5460"/>
    </row>
    <row r="5461" spans="6:6" outlineLevel="1">
      <c r="F5461"/>
    </row>
    <row r="5462" spans="6:6" outlineLevel="1">
      <c r="F5462"/>
    </row>
    <row r="5463" spans="6:6" outlineLevel="1">
      <c r="F5463"/>
    </row>
    <row r="5464" spans="6:6" outlineLevel="1">
      <c r="F5464"/>
    </row>
    <row r="5465" spans="6:6" outlineLevel="1">
      <c r="F5465"/>
    </row>
    <row r="5466" spans="6:6" outlineLevel="1">
      <c r="F5466"/>
    </row>
    <row r="5467" spans="6:6" outlineLevel="1">
      <c r="F5467"/>
    </row>
    <row r="5468" spans="6:6" outlineLevel="1">
      <c r="F5468"/>
    </row>
    <row r="5469" spans="6:6" outlineLevel="1">
      <c r="F5469"/>
    </row>
    <row r="5470" spans="6:6" outlineLevel="1">
      <c r="F5470"/>
    </row>
    <row r="5471" spans="6:6" outlineLevel="1">
      <c r="F5471"/>
    </row>
    <row r="5472" spans="6:6" outlineLevel="1">
      <c r="F5472"/>
    </row>
    <row r="5473" spans="6:6" outlineLevel="1">
      <c r="F5473"/>
    </row>
    <row r="5474" spans="6:6" outlineLevel="1">
      <c r="F5474"/>
    </row>
    <row r="5475" spans="6:6" outlineLevel="1">
      <c r="F5475"/>
    </row>
    <row r="5476" spans="6:6" outlineLevel="1">
      <c r="F5476"/>
    </row>
    <row r="5477" spans="6:6" outlineLevel="1">
      <c r="F5477"/>
    </row>
    <row r="5478" spans="6:6" outlineLevel="1">
      <c r="F5478"/>
    </row>
    <row r="5479" spans="6:6" outlineLevel="1">
      <c r="F5479"/>
    </row>
    <row r="5480" spans="6:6" outlineLevel="1">
      <c r="F5480"/>
    </row>
    <row r="5481" spans="6:6" outlineLevel="1">
      <c r="F5481"/>
    </row>
    <row r="5482" spans="6:6" outlineLevel="1">
      <c r="F5482"/>
    </row>
    <row r="5483" spans="6:6" outlineLevel="1">
      <c r="F5483"/>
    </row>
    <row r="5484" spans="6:6" outlineLevel="1">
      <c r="F5484"/>
    </row>
    <row r="5485" spans="6:6" outlineLevel="1">
      <c r="F5485"/>
    </row>
    <row r="5486" spans="6:6" outlineLevel="1">
      <c r="F5486"/>
    </row>
    <row r="5487" spans="6:6" outlineLevel="1">
      <c r="F5487"/>
    </row>
    <row r="5488" spans="6:6" outlineLevel="1">
      <c r="F5488"/>
    </row>
    <row r="5489" spans="6:6" outlineLevel="1">
      <c r="F5489"/>
    </row>
    <row r="5490" spans="6:6" outlineLevel="1">
      <c r="F5490"/>
    </row>
    <row r="5491" spans="6:6">
      <c r="F5491"/>
    </row>
    <row r="5492" spans="6:6" outlineLevel="1">
      <c r="F5492"/>
    </row>
    <row r="5493" spans="6:6">
      <c r="F5493"/>
    </row>
    <row r="5494" spans="6:6" outlineLevel="1">
      <c r="F5494"/>
    </row>
    <row r="5495" spans="6:6" outlineLevel="1">
      <c r="F5495"/>
    </row>
    <row r="5496" spans="6:6" outlineLevel="1">
      <c r="F5496"/>
    </row>
    <row r="5497" spans="6:6">
      <c r="F5497"/>
    </row>
    <row r="5498" spans="6:6" outlineLevel="1">
      <c r="F5498"/>
    </row>
    <row r="5499" spans="6:6" outlineLevel="1">
      <c r="F5499"/>
    </row>
    <row r="5500" spans="6:6" outlineLevel="1">
      <c r="F5500"/>
    </row>
    <row r="5501" spans="6:6" outlineLevel="1">
      <c r="F5501"/>
    </row>
    <row r="5502" spans="6:6">
      <c r="F5502"/>
    </row>
    <row r="5503" spans="6:6" outlineLevel="1">
      <c r="F5503"/>
    </row>
    <row r="5504" spans="6:6" outlineLevel="1">
      <c r="F5504"/>
    </row>
    <row r="5505" spans="6:6" outlineLevel="1">
      <c r="F5505"/>
    </row>
    <row r="5506" spans="6:6" outlineLevel="1">
      <c r="F5506"/>
    </row>
    <row r="5507" spans="6:6" outlineLevel="1">
      <c r="F5507"/>
    </row>
    <row r="5508" spans="6:6" outlineLevel="1">
      <c r="F5508"/>
    </row>
    <row r="5509" spans="6:6" outlineLevel="1">
      <c r="F5509"/>
    </row>
    <row r="5510" spans="6:6" outlineLevel="1">
      <c r="F5510"/>
    </row>
    <row r="5511" spans="6:6" outlineLevel="1">
      <c r="F5511"/>
    </row>
    <row r="5512" spans="6:6" outlineLevel="1">
      <c r="F5512"/>
    </row>
    <row r="5513" spans="6:6" outlineLevel="1">
      <c r="F5513"/>
    </row>
    <row r="5514" spans="6:6" outlineLevel="1">
      <c r="F5514"/>
    </row>
    <row r="5515" spans="6:6" outlineLevel="1">
      <c r="F5515"/>
    </row>
    <row r="5516" spans="6:6" outlineLevel="1">
      <c r="F5516"/>
    </row>
    <row r="5517" spans="6:6" outlineLevel="1">
      <c r="F5517"/>
    </row>
    <row r="5518" spans="6:6" outlineLevel="1">
      <c r="F5518"/>
    </row>
    <row r="5519" spans="6:6" outlineLevel="1">
      <c r="F5519"/>
    </row>
    <row r="5520" spans="6:6" outlineLevel="1">
      <c r="F5520"/>
    </row>
    <row r="5521" spans="6:6" outlineLevel="1">
      <c r="F5521"/>
    </row>
    <row r="5522" spans="6:6" outlineLevel="1">
      <c r="F5522"/>
    </row>
    <row r="5523" spans="6:6" outlineLevel="1">
      <c r="F5523"/>
    </row>
    <row r="5524" spans="6:6" outlineLevel="1">
      <c r="F5524"/>
    </row>
    <row r="5525" spans="6:6" outlineLevel="1">
      <c r="F5525"/>
    </row>
    <row r="5526" spans="6:6" outlineLevel="1">
      <c r="F5526"/>
    </row>
    <row r="5527" spans="6:6" outlineLevel="1">
      <c r="F5527"/>
    </row>
    <row r="5528" spans="6:6" outlineLevel="1">
      <c r="F5528"/>
    </row>
    <row r="5529" spans="6:6" outlineLevel="1">
      <c r="F5529"/>
    </row>
    <row r="5530" spans="6:6" outlineLevel="1">
      <c r="F5530"/>
    </row>
    <row r="5531" spans="6:6" outlineLevel="1">
      <c r="F5531"/>
    </row>
    <row r="5532" spans="6:6" outlineLevel="1">
      <c r="F5532"/>
    </row>
    <row r="5533" spans="6:6" outlineLevel="1">
      <c r="F5533"/>
    </row>
    <row r="5534" spans="6:6" outlineLevel="1">
      <c r="F5534"/>
    </row>
    <row r="5535" spans="6:6" outlineLevel="1">
      <c r="F5535"/>
    </row>
    <row r="5536" spans="6:6" outlineLevel="1">
      <c r="F5536"/>
    </row>
    <row r="5537" spans="6:6" outlineLevel="1">
      <c r="F5537"/>
    </row>
    <row r="5538" spans="6:6" outlineLevel="1">
      <c r="F5538"/>
    </row>
    <row r="5539" spans="6:6">
      <c r="F5539"/>
    </row>
    <row r="5540" spans="6:6" outlineLevel="1">
      <c r="F5540"/>
    </row>
    <row r="5541" spans="6:6" outlineLevel="1">
      <c r="F5541"/>
    </row>
    <row r="5542" spans="6:6" outlineLevel="1">
      <c r="F5542"/>
    </row>
    <row r="5543" spans="6:6" outlineLevel="1">
      <c r="F5543"/>
    </row>
    <row r="5544" spans="6:6" outlineLevel="1">
      <c r="F5544"/>
    </row>
    <row r="5545" spans="6:6" outlineLevel="1">
      <c r="F5545"/>
    </row>
    <row r="5546" spans="6:6" outlineLevel="1">
      <c r="F5546"/>
    </row>
    <row r="5547" spans="6:6" outlineLevel="1">
      <c r="F5547"/>
    </row>
    <row r="5548" spans="6:6" outlineLevel="1">
      <c r="F5548"/>
    </row>
    <row r="5549" spans="6:6" outlineLevel="1">
      <c r="F5549"/>
    </row>
    <row r="5550" spans="6:6" outlineLevel="1">
      <c r="F5550"/>
    </row>
    <row r="5551" spans="6:6" outlineLevel="1">
      <c r="F5551"/>
    </row>
    <row r="5552" spans="6:6" outlineLevel="1">
      <c r="F5552"/>
    </row>
    <row r="5553" spans="6:6" outlineLevel="1">
      <c r="F5553"/>
    </row>
    <row r="5554" spans="6:6" outlineLevel="1">
      <c r="F5554"/>
    </row>
    <row r="5555" spans="6:6" outlineLevel="1">
      <c r="F5555"/>
    </row>
    <row r="5556" spans="6:6" outlineLevel="1">
      <c r="F5556"/>
    </row>
    <row r="5557" spans="6:6" outlineLevel="1">
      <c r="F5557"/>
    </row>
    <row r="5558" spans="6:6">
      <c r="F5558"/>
    </row>
    <row r="5559" spans="6:6" outlineLevel="1">
      <c r="F5559"/>
    </row>
    <row r="5560" spans="6:6" outlineLevel="1">
      <c r="F5560"/>
    </row>
    <row r="5561" spans="6:6">
      <c r="F5561"/>
    </row>
    <row r="5562" spans="6:6" outlineLevel="1">
      <c r="F5562"/>
    </row>
    <row r="5563" spans="6:6" outlineLevel="1">
      <c r="F5563"/>
    </row>
    <row r="5564" spans="6:6" outlineLevel="1">
      <c r="F5564"/>
    </row>
    <row r="5565" spans="6:6" outlineLevel="1">
      <c r="F5565"/>
    </row>
    <row r="5566" spans="6:6" outlineLevel="1">
      <c r="F5566"/>
    </row>
    <row r="5567" spans="6:6" outlineLevel="1">
      <c r="F5567"/>
    </row>
    <row r="5568" spans="6:6" outlineLevel="1">
      <c r="F5568"/>
    </row>
    <row r="5569" spans="6:6" outlineLevel="1">
      <c r="F5569"/>
    </row>
    <row r="5570" spans="6:6" outlineLevel="1">
      <c r="F5570"/>
    </row>
    <row r="5571" spans="6:6" outlineLevel="1">
      <c r="F5571"/>
    </row>
    <row r="5572" spans="6:6" outlineLevel="1">
      <c r="F5572"/>
    </row>
    <row r="5573" spans="6:6" outlineLevel="1">
      <c r="F5573"/>
    </row>
    <row r="5574" spans="6:6" outlineLevel="1">
      <c r="F5574"/>
    </row>
    <row r="5575" spans="6:6" outlineLevel="1">
      <c r="F5575"/>
    </row>
    <row r="5576" spans="6:6" outlineLevel="1">
      <c r="F5576"/>
    </row>
    <row r="5577" spans="6:6" outlineLevel="1">
      <c r="F5577"/>
    </row>
    <row r="5578" spans="6:6" outlineLevel="1">
      <c r="F5578"/>
    </row>
    <row r="5579" spans="6:6" outlineLevel="1">
      <c r="F5579"/>
    </row>
    <row r="5580" spans="6:6">
      <c r="F5580"/>
    </row>
    <row r="5581" spans="6:6" outlineLevel="1">
      <c r="F5581"/>
    </row>
    <row r="5582" spans="6:6" outlineLevel="1">
      <c r="F5582"/>
    </row>
    <row r="5583" spans="6:6" outlineLevel="1">
      <c r="F5583"/>
    </row>
    <row r="5584" spans="6:6">
      <c r="F5584"/>
    </row>
    <row r="5585" spans="6:6" outlineLevel="1">
      <c r="F5585"/>
    </row>
    <row r="5586" spans="6:6" outlineLevel="1">
      <c r="F5586"/>
    </row>
    <row r="5587" spans="6:6" outlineLevel="1">
      <c r="F5587"/>
    </row>
    <row r="5588" spans="6:6" outlineLevel="1">
      <c r="F5588"/>
    </row>
    <row r="5589" spans="6:6" outlineLevel="1">
      <c r="F5589"/>
    </row>
    <row r="5590" spans="6:6" outlineLevel="1">
      <c r="F5590"/>
    </row>
    <row r="5591" spans="6:6" outlineLevel="1">
      <c r="F5591"/>
    </row>
    <row r="5592" spans="6:6" outlineLevel="1">
      <c r="F5592"/>
    </row>
    <row r="5593" spans="6:6">
      <c r="F5593"/>
    </row>
    <row r="5594" spans="6:6" outlineLevel="1">
      <c r="F5594"/>
    </row>
    <row r="5595" spans="6:6" outlineLevel="1">
      <c r="F5595"/>
    </row>
    <row r="5596" spans="6:6" outlineLevel="1">
      <c r="F5596"/>
    </row>
    <row r="5597" spans="6:6" outlineLevel="1">
      <c r="F5597"/>
    </row>
    <row r="5598" spans="6:6" outlineLevel="1">
      <c r="F5598"/>
    </row>
    <row r="5599" spans="6:6">
      <c r="F5599"/>
    </row>
    <row r="5600" spans="6:6" outlineLevel="1">
      <c r="F5600"/>
    </row>
    <row r="5601" spans="6:6">
      <c r="F5601"/>
    </row>
    <row r="5602" spans="6:6" outlineLevel="1">
      <c r="F5602"/>
    </row>
    <row r="5603" spans="6:6" outlineLevel="1">
      <c r="F5603"/>
    </row>
    <row r="5604" spans="6:6">
      <c r="F5604"/>
    </row>
    <row r="5605" spans="6:6" outlineLevel="1">
      <c r="F5605"/>
    </row>
    <row r="5606" spans="6:6" outlineLevel="1">
      <c r="F5606"/>
    </row>
    <row r="5607" spans="6:6" outlineLevel="1">
      <c r="F5607"/>
    </row>
    <row r="5608" spans="6:6" outlineLevel="1">
      <c r="F5608"/>
    </row>
    <row r="5609" spans="6:6" outlineLevel="1">
      <c r="F5609"/>
    </row>
    <row r="5610" spans="6:6" outlineLevel="1">
      <c r="F5610"/>
    </row>
    <row r="5611" spans="6:6" outlineLevel="1">
      <c r="F5611"/>
    </row>
    <row r="5612" spans="6:6" outlineLevel="1">
      <c r="F5612"/>
    </row>
    <row r="5613" spans="6:6" outlineLevel="1">
      <c r="F5613"/>
    </row>
    <row r="5614" spans="6:6" outlineLevel="1">
      <c r="F5614"/>
    </row>
    <row r="5615" spans="6:6" outlineLevel="1">
      <c r="F5615"/>
    </row>
    <row r="5616" spans="6:6" outlineLevel="1">
      <c r="F5616"/>
    </row>
    <row r="5617" spans="6:6" outlineLevel="1">
      <c r="F5617"/>
    </row>
    <row r="5618" spans="6:6" outlineLevel="1">
      <c r="F5618"/>
    </row>
    <row r="5619" spans="6:6" outlineLevel="1">
      <c r="F5619"/>
    </row>
    <row r="5620" spans="6:6" outlineLevel="1">
      <c r="F5620"/>
    </row>
    <row r="5621" spans="6:6" outlineLevel="1">
      <c r="F5621"/>
    </row>
    <row r="5622" spans="6:6" outlineLevel="1">
      <c r="F5622"/>
    </row>
    <row r="5623" spans="6:6" outlineLevel="1">
      <c r="F5623"/>
    </row>
    <row r="5624" spans="6:6" outlineLevel="1">
      <c r="F5624"/>
    </row>
    <row r="5625" spans="6:6" outlineLevel="1">
      <c r="F5625"/>
    </row>
    <row r="5626" spans="6:6" outlineLevel="1">
      <c r="F5626"/>
    </row>
    <row r="5627" spans="6:6" outlineLevel="1">
      <c r="F5627"/>
    </row>
    <row r="5628" spans="6:6" outlineLevel="1">
      <c r="F5628"/>
    </row>
    <row r="5629" spans="6:6" outlineLevel="1">
      <c r="F5629"/>
    </row>
    <row r="5630" spans="6:6" outlineLevel="1">
      <c r="F5630"/>
    </row>
    <row r="5631" spans="6:6" outlineLevel="1">
      <c r="F5631"/>
    </row>
    <row r="5632" spans="6:6" outlineLevel="1">
      <c r="F5632"/>
    </row>
    <row r="5633" spans="6:6" outlineLevel="1">
      <c r="F5633"/>
    </row>
    <row r="5634" spans="6:6" outlineLevel="1">
      <c r="F5634"/>
    </row>
    <row r="5635" spans="6:6" outlineLevel="1">
      <c r="F5635"/>
    </row>
    <row r="5636" spans="6:6" outlineLevel="1">
      <c r="F5636"/>
    </row>
    <row r="5637" spans="6:6" outlineLevel="1">
      <c r="F5637"/>
    </row>
    <row r="5638" spans="6:6" outlineLevel="1">
      <c r="F5638"/>
    </row>
    <row r="5639" spans="6:6" outlineLevel="1">
      <c r="F5639"/>
    </row>
    <row r="5640" spans="6:6" outlineLevel="1">
      <c r="F5640"/>
    </row>
    <row r="5641" spans="6:6" outlineLevel="1">
      <c r="F5641"/>
    </row>
    <row r="5642" spans="6:6" outlineLevel="1">
      <c r="F5642"/>
    </row>
    <row r="5643" spans="6:6" outlineLevel="1">
      <c r="F5643"/>
    </row>
    <row r="5644" spans="6:6" outlineLevel="1">
      <c r="F5644"/>
    </row>
    <row r="5645" spans="6:6" outlineLevel="1">
      <c r="F5645"/>
    </row>
    <row r="5646" spans="6:6" outlineLevel="1">
      <c r="F5646"/>
    </row>
    <row r="5647" spans="6:6" outlineLevel="1">
      <c r="F5647"/>
    </row>
    <row r="5648" spans="6:6" outlineLevel="1">
      <c r="F5648"/>
    </row>
    <row r="5649" spans="6:6" outlineLevel="1">
      <c r="F5649"/>
    </row>
    <row r="5650" spans="6:6" outlineLevel="1">
      <c r="F5650"/>
    </row>
    <row r="5651" spans="6:6" outlineLevel="1">
      <c r="F5651"/>
    </row>
    <row r="5652" spans="6:6" outlineLevel="1">
      <c r="F5652"/>
    </row>
    <row r="5653" spans="6:6" outlineLevel="1">
      <c r="F5653"/>
    </row>
    <row r="5654" spans="6:6" outlineLevel="1">
      <c r="F5654"/>
    </row>
    <row r="5655" spans="6:6" outlineLevel="1">
      <c r="F5655"/>
    </row>
    <row r="5656" spans="6:6" outlineLevel="1">
      <c r="F5656"/>
    </row>
    <row r="5657" spans="6:6" outlineLevel="1">
      <c r="F5657"/>
    </row>
    <row r="5658" spans="6:6" outlineLevel="1">
      <c r="F5658"/>
    </row>
    <row r="5659" spans="6:6" outlineLevel="1">
      <c r="F5659"/>
    </row>
    <row r="5660" spans="6:6" outlineLevel="1">
      <c r="F5660"/>
    </row>
    <row r="5661" spans="6:6" outlineLevel="1">
      <c r="F5661"/>
    </row>
    <row r="5662" spans="6:6" outlineLevel="1">
      <c r="F5662"/>
    </row>
    <row r="5663" spans="6:6" outlineLevel="1">
      <c r="F5663"/>
    </row>
    <row r="5664" spans="6:6" outlineLevel="1">
      <c r="F5664"/>
    </row>
    <row r="5665" spans="6:6" outlineLevel="1">
      <c r="F5665"/>
    </row>
    <row r="5666" spans="6:6" outlineLevel="1">
      <c r="F5666"/>
    </row>
    <row r="5667" spans="6:6" outlineLevel="1">
      <c r="F5667"/>
    </row>
    <row r="5668" spans="6:6" outlineLevel="1">
      <c r="F5668"/>
    </row>
    <row r="5669" spans="6:6" outlineLevel="1">
      <c r="F5669"/>
    </row>
    <row r="5670" spans="6:6" outlineLevel="1">
      <c r="F5670"/>
    </row>
    <row r="5671" spans="6:6" outlineLevel="1">
      <c r="F5671"/>
    </row>
    <row r="5672" spans="6:6" outlineLevel="1">
      <c r="F5672"/>
    </row>
    <row r="5673" spans="6:6" outlineLevel="1">
      <c r="F5673"/>
    </row>
    <row r="5674" spans="6:6" outlineLevel="1">
      <c r="F5674"/>
    </row>
    <row r="5675" spans="6:6" outlineLevel="1">
      <c r="F5675"/>
    </row>
    <row r="5676" spans="6:6" outlineLevel="1">
      <c r="F5676"/>
    </row>
    <row r="5677" spans="6:6" outlineLevel="1">
      <c r="F5677"/>
    </row>
    <row r="5678" spans="6:6" outlineLevel="1">
      <c r="F5678"/>
    </row>
    <row r="5679" spans="6:6" outlineLevel="1">
      <c r="F5679"/>
    </row>
    <row r="5680" spans="6:6" outlineLevel="1">
      <c r="F5680"/>
    </row>
    <row r="5681" spans="6:6" outlineLevel="1">
      <c r="F5681"/>
    </row>
    <row r="5682" spans="6:6" outlineLevel="1">
      <c r="F5682"/>
    </row>
    <row r="5683" spans="6:6" outlineLevel="1">
      <c r="F5683"/>
    </row>
    <row r="5684" spans="6:6" outlineLevel="1">
      <c r="F5684"/>
    </row>
    <row r="5685" spans="6:6" outlineLevel="1">
      <c r="F5685"/>
    </row>
    <row r="5686" spans="6:6" outlineLevel="1">
      <c r="F5686"/>
    </row>
    <row r="5687" spans="6:6" outlineLevel="1">
      <c r="F5687"/>
    </row>
    <row r="5688" spans="6:6" outlineLevel="1">
      <c r="F5688"/>
    </row>
    <row r="5689" spans="6:6" outlineLevel="1">
      <c r="F5689"/>
    </row>
    <row r="5690" spans="6:6" outlineLevel="1">
      <c r="F5690"/>
    </row>
    <row r="5691" spans="6:6" outlineLevel="1">
      <c r="F5691"/>
    </row>
    <row r="5692" spans="6:6" outlineLevel="1">
      <c r="F5692"/>
    </row>
    <row r="5693" spans="6:6" outlineLevel="1">
      <c r="F5693"/>
    </row>
    <row r="5694" spans="6:6" outlineLevel="1">
      <c r="F5694"/>
    </row>
    <row r="5695" spans="6:6" outlineLevel="1">
      <c r="F5695"/>
    </row>
    <row r="5696" spans="6:6" outlineLevel="1">
      <c r="F5696"/>
    </row>
    <row r="5697" spans="6:6">
      <c r="F5697"/>
    </row>
    <row r="5698" spans="6:6">
      <c r="F5698"/>
    </row>
    <row r="5699" spans="6:6">
      <c r="F5699"/>
    </row>
  </sheetData>
  <autoFilter ref="A11:W705" xr:uid="{00000000-0009-0000-0000-000027000000}">
    <filterColumn colId="0">
      <filters>
        <filter val="008"/>
        <filter val="009"/>
        <filter val="011"/>
        <filter val="013"/>
        <filter val="023"/>
        <filter val="027"/>
        <filter val="029"/>
        <filter val="039"/>
        <filter val="042"/>
        <filter val="043"/>
        <filter val="044"/>
        <filter val="045"/>
        <filter val="046"/>
        <filter val="047"/>
        <filter val="048"/>
        <filter val="049"/>
        <filter val="050"/>
        <filter val="051"/>
        <filter val="052"/>
        <filter val="053"/>
        <filter val="054"/>
        <filter val="055"/>
        <filter val="056"/>
        <filter val="057"/>
        <filter val="058"/>
        <filter val="060"/>
        <filter val="062"/>
        <filter val="063"/>
        <filter val="064"/>
        <filter val="065"/>
        <filter val="066"/>
        <filter val="067"/>
        <filter val="068"/>
        <filter val="071"/>
        <filter val="072"/>
        <filter val="073"/>
        <filter val="074"/>
        <filter val="075"/>
        <filter val="077"/>
        <filter val="078"/>
        <filter val="079"/>
        <filter val="080"/>
        <filter val="082"/>
        <filter val="083"/>
        <filter val="084"/>
        <filter val="086"/>
        <filter val="090"/>
        <filter val="092"/>
        <filter val="094"/>
        <filter val="095"/>
      </filters>
    </filterColumn>
  </autoFilter>
  <dataValidations count="1">
    <dataValidation type="textLength" errorStyle="information" allowBlank="1" showInputMessage="1" showErrorMessage="1" error="XLBVal:8=_x000d__x000a_XLBRowCount:3=684_x000d__x000a_XLBColCount:3=22_x000d__x000a_Style:2=2_x000d__x000a_" sqref="A10" xr:uid="{00000000-0002-0000-2700-000000000000}">
      <formula1>0</formula1>
      <formula2>300</formula2>
    </dataValidation>
  </dataValidations>
  <pageMargins left="0.7" right="0.7" top="0.75" bottom="0.75" header="0.3" footer="0.3"/>
  <pageSetup paperSize="9" scale="96" orientation="portrait" horizontalDpi="0" verticalDpi="0" r:id="rId1"/>
  <colBreaks count="1" manualBreakCount="1">
    <brk id="1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M23"/>
  <sheetViews>
    <sheetView topLeftCell="A4" workbookViewId="0">
      <selection activeCell="D9" sqref="D9"/>
    </sheetView>
  </sheetViews>
  <sheetFormatPr baseColWidth="10" defaultColWidth="9.26953125" defaultRowHeight="13"/>
  <cols>
    <col min="1" max="1" width="6.26953125" style="775" customWidth="1"/>
    <col min="2" max="2" width="30.7265625" style="775" customWidth="1"/>
    <col min="3" max="3" width="15.7265625" style="775" customWidth="1"/>
    <col min="4" max="4" width="17" style="775" customWidth="1"/>
    <col min="5" max="5" width="14.26953125" style="775" customWidth="1"/>
    <col min="6" max="6" width="8.54296875" style="775" customWidth="1"/>
    <col min="7" max="7" width="9.26953125" style="775" customWidth="1"/>
    <col min="8" max="12" width="11.54296875" style="775" bestFit="1" customWidth="1"/>
    <col min="13" max="13" width="12.453125" style="775" bestFit="1" customWidth="1"/>
    <col min="14" max="16384" width="9.26953125" style="775"/>
  </cols>
  <sheetData>
    <row r="1" spans="2:13">
      <c r="C1" s="776" t="s">
        <v>593</v>
      </c>
    </row>
    <row r="2" spans="2:13">
      <c r="B2" s="777" t="s">
        <v>594</v>
      </c>
    </row>
    <row r="3" spans="2:13">
      <c r="B3" s="777" t="s">
        <v>595</v>
      </c>
    </row>
    <row r="4" spans="2:13">
      <c r="B4" s="777" t="s">
        <v>596</v>
      </c>
    </row>
    <row r="5" spans="2:13" ht="13.5" thickBot="1">
      <c r="B5" s="777" t="s">
        <v>597</v>
      </c>
      <c r="C5" s="778">
        <f>'[5]Budget_Activite  24 mois'!C5</f>
        <v>1869158.88</v>
      </c>
    </row>
    <row r="6" spans="2:13">
      <c r="H6" s="800" t="s">
        <v>607</v>
      </c>
      <c r="I6" s="801" t="s">
        <v>608</v>
      </c>
      <c r="J6" s="801" t="s">
        <v>609</v>
      </c>
      <c r="K6" s="801" t="s">
        <v>610</v>
      </c>
      <c r="L6" s="801" t="s">
        <v>611</v>
      </c>
      <c r="M6" s="802" t="s">
        <v>612</v>
      </c>
    </row>
    <row r="7" spans="2:13" ht="26.5" thickBot="1">
      <c r="B7" s="779" t="s">
        <v>598</v>
      </c>
      <c r="C7" s="779" t="s">
        <v>599</v>
      </c>
      <c r="D7" s="779" t="s">
        <v>600</v>
      </c>
      <c r="E7" s="779" t="s">
        <v>601</v>
      </c>
      <c r="F7" s="779" t="s">
        <v>602</v>
      </c>
      <c r="G7" s="775" t="s">
        <v>613</v>
      </c>
      <c r="H7" s="803">
        <v>0.1</v>
      </c>
      <c r="I7" s="797">
        <v>0.25</v>
      </c>
      <c r="J7" s="797">
        <v>0.2</v>
      </c>
      <c r="K7" s="797">
        <v>0.25</v>
      </c>
      <c r="L7" s="797">
        <v>0.2</v>
      </c>
      <c r="M7" s="787">
        <v>1</v>
      </c>
    </row>
    <row r="8" spans="2:13" ht="13.15" customHeight="1">
      <c r="B8" s="780" t="s">
        <v>603</v>
      </c>
      <c r="C8" s="781">
        <f>'[5]Budget_Activite  24 mois'!I79-SUM('[5]Budget_Activite  24 mois'!I70:I73)</f>
        <v>537680</v>
      </c>
      <c r="D8" s="781">
        <f>'[5]Budget_Activite  24 mois'!M79-SUM('[5]Budget_Activite  24 mois'!M70:M73)</f>
        <v>396600</v>
      </c>
      <c r="E8" s="782">
        <f t="shared" ref="E8:E13" si="0">C8+D8</f>
        <v>934280</v>
      </c>
      <c r="F8" s="783">
        <f t="shared" ref="F8:F16" si="1">E8/$E$16</f>
        <v>0.4998396463883652</v>
      </c>
      <c r="H8" s="804">
        <f>E8*$H$7</f>
        <v>93428</v>
      </c>
      <c r="I8" s="798">
        <f>E8*$I$7</f>
        <v>233570</v>
      </c>
      <c r="J8" s="798">
        <f>E8*$J$7</f>
        <v>186856</v>
      </c>
      <c r="K8" s="798">
        <f>E8*$K$7</f>
        <v>233570</v>
      </c>
      <c r="L8" s="798">
        <f>E8*$L$7</f>
        <v>186856</v>
      </c>
      <c r="M8" s="805">
        <f>SUM(H8:L8)</f>
        <v>934280</v>
      </c>
    </row>
    <row r="9" spans="2:13" ht="13.15" customHeight="1">
      <c r="B9" s="784" t="s">
        <v>448</v>
      </c>
      <c r="C9" s="785">
        <f>'[5]Budget_Activite  24 mois'!I94+SUM('[5]Budget_Activite  24 mois'!I70:I73)</f>
        <v>193974.74000000002</v>
      </c>
      <c r="D9" s="785">
        <f>'[5]Budget_Activite  24 mois'!M94+SUM('[5]Budget_Activite  24 mois'!M70:M73)</f>
        <v>198326.77340000001</v>
      </c>
      <c r="E9" s="786">
        <f t="shared" si="0"/>
        <v>392301.51340000005</v>
      </c>
      <c r="F9" s="787">
        <f t="shared" si="1"/>
        <v>0.20988124516791168</v>
      </c>
      <c r="H9" s="804">
        <f>E9*$H$7</f>
        <v>39230.151340000004</v>
      </c>
      <c r="I9" s="798">
        <f t="shared" ref="I9:I15" si="2">E9*$I$7</f>
        <v>98075.378350000014</v>
      </c>
      <c r="J9" s="798">
        <f t="shared" ref="J9:J15" si="3">E9*$J$7</f>
        <v>78460.302680000008</v>
      </c>
      <c r="K9" s="798">
        <f t="shared" ref="K9:K15" si="4">E9*$K$7</f>
        <v>98075.378350000014</v>
      </c>
      <c r="L9" s="798">
        <f t="shared" ref="L9:L15" si="5">E9*$L$7</f>
        <v>78460.302680000008</v>
      </c>
      <c r="M9" s="805">
        <f t="shared" ref="M9:M15" si="6">SUM(H9:L9)</f>
        <v>392301.51340000005</v>
      </c>
    </row>
    <row r="10" spans="2:13" ht="16.149999999999999" customHeight="1">
      <c r="B10" s="788" t="s">
        <v>472</v>
      </c>
      <c r="C10" s="785">
        <f>'[5]Budget_Activite  24 mois'!I101</f>
        <v>2700</v>
      </c>
      <c r="D10" s="785">
        <f>'[5]Budget_Activite  24 mois'!M101</f>
        <v>0</v>
      </c>
      <c r="E10" s="786">
        <f t="shared" si="0"/>
        <v>2700</v>
      </c>
      <c r="F10" s="787">
        <f t="shared" si="1"/>
        <v>1.4444995560737529E-3</v>
      </c>
      <c r="H10" s="804">
        <f t="shared" ref="H10:H15" si="7">E10*$H$7</f>
        <v>270</v>
      </c>
      <c r="I10" s="798">
        <f t="shared" si="2"/>
        <v>675</v>
      </c>
      <c r="J10" s="798">
        <f t="shared" si="3"/>
        <v>540</v>
      </c>
      <c r="K10" s="798">
        <f t="shared" si="4"/>
        <v>675</v>
      </c>
      <c r="L10" s="798">
        <f t="shared" si="5"/>
        <v>540</v>
      </c>
      <c r="M10" s="805">
        <f t="shared" si="6"/>
        <v>2700</v>
      </c>
    </row>
    <row r="11" spans="2:13" ht="15" customHeight="1">
      <c r="B11" s="789" t="s">
        <v>478</v>
      </c>
      <c r="C11" s="785">
        <f>'[5]Budget_Activite  24 mois'!I112</f>
        <v>10625</v>
      </c>
      <c r="D11" s="785">
        <f>'[5]Budget_Activite  24 mois'!M112</f>
        <v>10561</v>
      </c>
      <c r="E11" s="786">
        <f t="shared" si="0"/>
        <v>21186</v>
      </c>
      <c r="F11" s="787">
        <f t="shared" si="1"/>
        <v>1.1334506516658715E-2</v>
      </c>
      <c r="H11" s="804">
        <f t="shared" si="7"/>
        <v>2118.6</v>
      </c>
      <c r="I11" s="798">
        <f t="shared" si="2"/>
        <v>5296.5</v>
      </c>
      <c r="J11" s="798">
        <f t="shared" si="3"/>
        <v>4237.2</v>
      </c>
      <c r="K11" s="798">
        <f t="shared" si="4"/>
        <v>5296.5</v>
      </c>
      <c r="L11" s="798">
        <f t="shared" si="5"/>
        <v>4237.2</v>
      </c>
      <c r="M11" s="805">
        <f t="shared" si="6"/>
        <v>21186</v>
      </c>
    </row>
    <row r="12" spans="2:13">
      <c r="B12" s="789" t="s">
        <v>484</v>
      </c>
      <c r="C12" s="785">
        <f>'[5]Budget_Activite  24 mois'!I116</f>
        <v>138857.4</v>
      </c>
      <c r="D12" s="785">
        <f>'[5]Budget_Activite  24 mois'!M116</f>
        <v>138857.4</v>
      </c>
      <c r="E12" s="786">
        <f t="shared" si="0"/>
        <v>277714.8</v>
      </c>
      <c r="F12" s="787">
        <f t="shared" si="1"/>
        <v>0.14857737233893004</v>
      </c>
      <c r="H12" s="804">
        <f t="shared" si="7"/>
        <v>27771.48</v>
      </c>
      <c r="I12" s="798">
        <f t="shared" si="2"/>
        <v>69428.7</v>
      </c>
      <c r="J12" s="798">
        <f>E12*$J$7</f>
        <v>55542.96</v>
      </c>
      <c r="K12" s="798">
        <f t="shared" si="4"/>
        <v>69428.7</v>
      </c>
      <c r="L12" s="798">
        <f t="shared" si="5"/>
        <v>55542.96</v>
      </c>
      <c r="M12" s="805">
        <f t="shared" si="6"/>
        <v>277714.8</v>
      </c>
    </row>
    <row r="13" spans="2:13" ht="26">
      <c r="B13" s="789" t="s">
        <v>491</v>
      </c>
      <c r="C13" s="785">
        <f>'[5]Budget_Activite  24 mois'!I135</f>
        <v>60307.839999999997</v>
      </c>
      <c r="D13" s="785">
        <f>'[5]Budget_Activite  24 mois'!M135</f>
        <v>58387.839999999997</v>
      </c>
      <c r="E13" s="786">
        <f t="shared" si="0"/>
        <v>118695.67999999999</v>
      </c>
      <c r="F13" s="787">
        <f t="shared" si="1"/>
        <v>6.3502169284397128E-2</v>
      </c>
      <c r="H13" s="804">
        <f t="shared" si="7"/>
        <v>11869.567999999999</v>
      </c>
      <c r="I13" s="798">
        <f t="shared" si="2"/>
        <v>29673.919999999998</v>
      </c>
      <c r="J13" s="798">
        <f t="shared" si="3"/>
        <v>23739.135999999999</v>
      </c>
      <c r="K13" s="798">
        <f t="shared" si="4"/>
        <v>29673.919999999998</v>
      </c>
      <c r="L13" s="798">
        <f t="shared" si="5"/>
        <v>23739.135999999999</v>
      </c>
      <c r="M13" s="805">
        <f t="shared" si="6"/>
        <v>118695.67999999999</v>
      </c>
    </row>
    <row r="14" spans="2:13">
      <c r="B14" s="790" t="s">
        <v>604</v>
      </c>
      <c r="C14" s="785">
        <f>SUM(C8:C13)</f>
        <v>944144.98</v>
      </c>
      <c r="D14" s="785">
        <f>SUM(D8:D13)</f>
        <v>802733.01340000005</v>
      </c>
      <c r="E14" s="785">
        <f>SUM(E8:E13)</f>
        <v>1746877.9934</v>
      </c>
      <c r="F14" s="791">
        <f t="shared" si="1"/>
        <v>0.93457943925233644</v>
      </c>
      <c r="H14" s="806">
        <f t="shared" ref="H14:M14" si="8">SUM(H8:H13)</f>
        <v>174687.79934000003</v>
      </c>
      <c r="I14" s="799">
        <f t="shared" si="8"/>
        <v>436719.49835000001</v>
      </c>
      <c r="J14" s="799">
        <f t="shared" si="8"/>
        <v>349375.59868000005</v>
      </c>
      <c r="K14" s="799">
        <f t="shared" si="8"/>
        <v>436719.49835000001</v>
      </c>
      <c r="L14" s="799">
        <f t="shared" si="8"/>
        <v>349375.59868000005</v>
      </c>
      <c r="M14" s="807">
        <f t="shared" si="8"/>
        <v>1746877.9934</v>
      </c>
    </row>
    <row r="15" spans="2:13">
      <c r="B15" s="792" t="s">
        <v>616</v>
      </c>
      <c r="C15" s="785"/>
      <c r="D15" s="785"/>
      <c r="E15" s="786">
        <f>E14*0.07</f>
        <v>122281.45953800001</v>
      </c>
      <c r="F15" s="787">
        <f t="shared" si="1"/>
        <v>6.5420560747663559E-2</v>
      </c>
      <c r="H15" s="804">
        <f t="shared" si="7"/>
        <v>12228.145953800002</v>
      </c>
      <c r="I15" s="798">
        <f t="shared" si="2"/>
        <v>30570.364884500003</v>
      </c>
      <c r="J15" s="798">
        <f t="shared" si="3"/>
        <v>24456.291907600003</v>
      </c>
      <c r="K15" s="798">
        <f t="shared" si="4"/>
        <v>30570.364884500003</v>
      </c>
      <c r="L15" s="798">
        <f t="shared" si="5"/>
        <v>24456.291907600003</v>
      </c>
      <c r="M15" s="805">
        <f t="shared" si="6"/>
        <v>122281.459538</v>
      </c>
    </row>
    <row r="16" spans="2:13" ht="13.5" thickBot="1">
      <c r="B16" s="793" t="s">
        <v>605</v>
      </c>
      <c r="C16" s="794">
        <f>C14+C15</f>
        <v>944144.98</v>
      </c>
      <c r="D16" s="794">
        <f>D14+D15</f>
        <v>802733.01340000005</v>
      </c>
      <c r="E16" s="794">
        <f>E14+E15</f>
        <v>1869159.452938</v>
      </c>
      <c r="F16" s="795">
        <f t="shared" si="1"/>
        <v>1</v>
      </c>
      <c r="H16" s="808">
        <f t="shared" ref="H16:M16" si="9">H14+H15</f>
        <v>186915.94529380003</v>
      </c>
      <c r="I16" s="809">
        <f t="shared" si="9"/>
        <v>467289.86323449999</v>
      </c>
      <c r="J16" s="809">
        <f t="shared" si="9"/>
        <v>373831.89058760006</v>
      </c>
      <c r="K16" s="809">
        <f t="shared" si="9"/>
        <v>467289.86323449999</v>
      </c>
      <c r="L16" s="809">
        <f t="shared" si="9"/>
        <v>373831.89058760006</v>
      </c>
      <c r="M16" s="810">
        <f t="shared" si="9"/>
        <v>1869159.452938</v>
      </c>
    </row>
    <row r="18" spans="2:5">
      <c r="B18" s="775" t="s">
        <v>606</v>
      </c>
    </row>
    <row r="19" spans="2:5">
      <c r="B19" s="1490"/>
      <c r="C19" s="1490"/>
      <c r="D19" s="1490"/>
      <c r="E19" s="1490"/>
    </row>
    <row r="20" spans="2:5">
      <c r="B20" s="1491"/>
      <c r="C20" s="1491"/>
      <c r="D20" s="1491"/>
      <c r="E20" s="1491"/>
    </row>
    <row r="21" spans="2:5">
      <c r="B21" s="1491"/>
      <c r="C21" s="1491"/>
      <c r="D21" s="1491"/>
      <c r="E21" s="1491"/>
    </row>
    <row r="22" spans="2:5">
      <c r="B22" s="796"/>
    </row>
    <row r="23" spans="2:5">
      <c r="B23" s="1491"/>
      <c r="C23" s="1491"/>
      <c r="D23" s="1491"/>
      <c r="E23" s="1491"/>
    </row>
  </sheetData>
  <mergeCells count="4">
    <mergeCell ref="B19:E19"/>
    <mergeCell ref="B20:E20"/>
    <mergeCell ref="B21:E21"/>
    <mergeCell ref="B23:E2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A44"/>
  <sheetViews>
    <sheetView topLeftCell="E12" workbookViewId="0">
      <selection activeCell="J19" sqref="J19"/>
    </sheetView>
  </sheetViews>
  <sheetFormatPr baseColWidth="10" defaultColWidth="9.26953125" defaultRowHeight="14"/>
  <cols>
    <col min="1" max="3" width="5.7265625" style="662" customWidth="1"/>
    <col min="4" max="4" width="9.26953125" style="662" customWidth="1"/>
    <col min="5" max="5" width="14" style="662" customWidth="1"/>
    <col min="6" max="6" width="1.7265625" style="662" customWidth="1"/>
    <col min="7" max="7" width="22.72656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935" t="s">
        <v>591</v>
      </c>
      <c r="B1" s="934"/>
      <c r="C1" s="934"/>
      <c r="D1" s="934"/>
      <c r="E1" s="934"/>
      <c r="F1" s="767"/>
      <c r="G1" s="76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9"/>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O5" s="755" t="s">
        <v>580</v>
      </c>
      <c r="P5" s="692"/>
      <c r="Q5" s="682"/>
    </row>
    <row r="6" spans="1:27">
      <c r="A6" s="755" t="s">
        <v>579</v>
      </c>
      <c r="B6" s="755"/>
      <c r="C6" s="755"/>
      <c r="D6" s="687" t="s">
        <v>576</v>
      </c>
      <c r="E6" s="688" t="s">
        <v>1609</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4" t="s">
        <v>1612</v>
      </c>
      <c r="J9" s="1425"/>
      <c r="K9" s="1425"/>
      <c r="L9" s="1426"/>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52">
      <c r="A11" s="1427" t="s">
        <v>572</v>
      </c>
      <c r="B11" s="1428"/>
      <c r="C11" s="1428"/>
      <c r="D11" s="1428"/>
      <c r="E11" s="1429"/>
      <c r="F11" s="741"/>
      <c r="G11" s="1497" t="s">
        <v>614</v>
      </c>
      <c r="H11" s="741"/>
      <c r="I11" s="753" t="s">
        <v>931</v>
      </c>
      <c r="J11" s="753" t="s">
        <v>1611</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741"/>
      <c r="G12" s="1498"/>
      <c r="H12" s="741"/>
      <c r="I12" s="744" t="s">
        <v>1610</v>
      </c>
      <c r="J12" s="748"/>
      <c r="K12" s="747"/>
      <c r="L12" s="746"/>
      <c r="M12" s="745"/>
      <c r="N12" s="744" t="s">
        <v>608</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731"/>
      <c r="G13" s="1499"/>
      <c r="H13" s="731"/>
      <c r="I13" s="734"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729"/>
      <c r="H14" s="699"/>
      <c r="I14" s="723" t="s">
        <v>533</v>
      </c>
      <c r="J14" s="728" t="s">
        <v>533</v>
      </c>
      <c r="K14" s="933" t="s">
        <v>533</v>
      </c>
      <c r="L14" s="932"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95"/>
      <c r="F15" s="699"/>
      <c r="G15" s="725"/>
      <c r="H15" s="699"/>
      <c r="I15" s="723">
        <v>93428</v>
      </c>
      <c r="J15" s="723">
        <v>8982.27</v>
      </c>
      <c r="K15" s="924"/>
      <c r="L15" s="923"/>
      <c r="M15" s="699"/>
      <c r="N15" s="723"/>
      <c r="O15" s="715">
        <v>0</v>
      </c>
      <c r="P15" s="714">
        <f t="shared" ref="P15:P21" si="0">+L15+O15</f>
        <v>0</v>
      </c>
      <c r="Q15" s="699"/>
      <c r="R15" s="698"/>
      <c r="S15" s="698"/>
      <c r="T15" s="698"/>
      <c r="U15" s="698"/>
      <c r="V15" s="698"/>
      <c r="W15" s="698"/>
      <c r="X15" s="698"/>
      <c r="Y15" s="698"/>
      <c r="Z15" s="698"/>
      <c r="AA15" s="698"/>
    </row>
    <row r="16" spans="1:27" s="697" customFormat="1">
      <c r="A16" s="1442" t="s">
        <v>448</v>
      </c>
      <c r="B16" s="1443"/>
      <c r="C16" s="1443"/>
      <c r="D16" s="1443"/>
      <c r="E16" s="1494"/>
      <c r="F16" s="699"/>
      <c r="G16" s="725"/>
      <c r="H16" s="699"/>
      <c r="I16" s="723">
        <v>39230.151340000004</v>
      </c>
      <c r="J16" s="723">
        <v>12109.96</v>
      </c>
      <c r="K16" s="924"/>
      <c r="L16" s="923"/>
      <c r="M16" s="701"/>
      <c r="N16" s="723"/>
      <c r="O16" s="715">
        <v>0</v>
      </c>
      <c r="P16" s="714">
        <f t="shared" si="0"/>
        <v>0</v>
      </c>
      <c r="Q16" s="699"/>
      <c r="R16" s="698"/>
      <c r="S16" s="698"/>
      <c r="T16" s="698"/>
      <c r="U16" s="698"/>
      <c r="V16" s="698"/>
      <c r="W16" s="698"/>
      <c r="X16" s="698"/>
      <c r="Y16" s="698"/>
      <c r="Z16" s="698"/>
      <c r="AA16" s="698"/>
    </row>
    <row r="17" spans="1:27" s="697" customFormat="1">
      <c r="A17" s="1442" t="s">
        <v>472</v>
      </c>
      <c r="B17" s="1443"/>
      <c r="C17" s="1443"/>
      <c r="D17" s="1443"/>
      <c r="E17" s="1494"/>
      <c r="F17" s="699"/>
      <c r="G17" s="725"/>
      <c r="H17" s="699"/>
      <c r="I17" s="723">
        <v>270</v>
      </c>
      <c r="J17" s="723">
        <v>0</v>
      </c>
      <c r="K17" s="924"/>
      <c r="L17" s="923"/>
      <c r="M17" s="701"/>
      <c r="N17" s="723"/>
      <c r="O17" s="715">
        <v>0</v>
      </c>
      <c r="P17" s="714">
        <f t="shared" si="0"/>
        <v>0</v>
      </c>
      <c r="Q17" s="699"/>
      <c r="R17" s="698"/>
      <c r="S17" s="698"/>
      <c r="T17" s="698"/>
      <c r="U17" s="698"/>
      <c r="V17" s="698"/>
      <c r="W17" s="698"/>
      <c r="X17" s="698"/>
      <c r="Y17" s="698"/>
      <c r="Z17" s="698"/>
      <c r="AA17" s="698"/>
    </row>
    <row r="18" spans="1:27" s="697" customFormat="1">
      <c r="A18" s="1442" t="s">
        <v>478</v>
      </c>
      <c r="B18" s="1443"/>
      <c r="C18" s="1443"/>
      <c r="D18" s="1443"/>
      <c r="E18" s="1494"/>
      <c r="F18" s="699"/>
      <c r="G18" s="725"/>
      <c r="H18" s="699"/>
      <c r="I18" s="723">
        <v>2118.6</v>
      </c>
      <c r="J18" s="723">
        <v>0</v>
      </c>
      <c r="K18" s="924"/>
      <c r="L18" s="923"/>
      <c r="M18" s="701"/>
      <c r="N18" s="723"/>
      <c r="O18" s="715">
        <v>0</v>
      </c>
      <c r="P18" s="714">
        <f t="shared" si="0"/>
        <v>0</v>
      </c>
      <c r="Q18" s="699"/>
      <c r="R18" s="698"/>
      <c r="S18" s="698"/>
      <c r="T18" s="698"/>
      <c r="U18" s="698"/>
      <c r="V18" s="698"/>
      <c r="W18" s="698"/>
      <c r="X18" s="698"/>
      <c r="Y18" s="698"/>
      <c r="Z18" s="698"/>
      <c r="AA18" s="698"/>
    </row>
    <row r="19" spans="1:27" s="697" customFormat="1" ht="14.5" thickBot="1">
      <c r="A19" s="1445" t="s">
        <v>484</v>
      </c>
      <c r="B19" s="1446"/>
      <c r="C19" s="1446"/>
      <c r="D19" s="1446"/>
      <c r="E19" s="1496"/>
      <c r="F19" s="699"/>
      <c r="G19" s="725"/>
      <c r="H19" s="699"/>
      <c r="I19" s="723">
        <v>27771.48</v>
      </c>
      <c r="J19" s="928">
        <v>0</v>
      </c>
      <c r="K19" s="924"/>
      <c r="L19" s="923"/>
      <c r="M19" s="701"/>
      <c r="N19" s="723"/>
      <c r="O19" s="715">
        <v>0</v>
      </c>
      <c r="P19" s="714">
        <f t="shared" si="0"/>
        <v>0</v>
      </c>
      <c r="Q19" s="699"/>
      <c r="R19" s="698"/>
      <c r="S19" s="698"/>
      <c r="T19" s="698"/>
      <c r="U19" s="698"/>
      <c r="V19" s="698"/>
      <c r="W19" s="698"/>
      <c r="X19" s="698"/>
      <c r="Y19" s="698"/>
      <c r="Z19" s="698"/>
      <c r="AA19" s="698"/>
    </row>
    <row r="20" spans="1:27" s="697" customFormat="1" ht="14.15" customHeight="1">
      <c r="A20" s="1447" t="s">
        <v>491</v>
      </c>
      <c r="B20" s="1448"/>
      <c r="C20" s="1448"/>
      <c r="D20" s="1448"/>
      <c r="E20" s="1492"/>
      <c r="F20" s="705"/>
      <c r="G20" s="811"/>
      <c r="H20" s="705"/>
      <c r="I20" s="812">
        <v>11869.567999999999</v>
      </c>
      <c r="J20" s="931">
        <v>7963.7699999999986</v>
      </c>
      <c r="K20" s="930"/>
      <c r="L20" s="929"/>
      <c r="M20" s="701"/>
      <c r="N20" s="812"/>
      <c r="O20" s="813">
        <v>0</v>
      </c>
      <c r="P20" s="814">
        <f t="shared" si="0"/>
        <v>0</v>
      </c>
      <c r="Q20" s="699"/>
      <c r="R20" s="698"/>
      <c r="S20" s="698"/>
      <c r="T20" s="698"/>
      <c r="U20" s="698"/>
      <c r="V20" s="698"/>
      <c r="W20" s="698"/>
      <c r="X20" s="698"/>
      <c r="Y20" s="698"/>
      <c r="Z20" s="698"/>
      <c r="AA20" s="698"/>
    </row>
    <row r="21" spans="1:27" s="697" customFormat="1" ht="14.15" customHeight="1">
      <c r="A21" s="1449" t="s">
        <v>615</v>
      </c>
      <c r="B21" s="1450"/>
      <c r="C21" s="1450"/>
      <c r="D21" s="1450"/>
      <c r="E21" s="1493"/>
      <c r="F21" s="705"/>
      <c r="G21" s="725"/>
      <c r="H21" s="705"/>
      <c r="I21" s="723">
        <v>12228.145953800002</v>
      </c>
      <c r="J21" s="928">
        <v>1887.63</v>
      </c>
      <c r="K21" s="927"/>
      <c r="L21" s="926"/>
      <c r="M21" s="701"/>
      <c r="N21" s="723"/>
      <c r="O21" s="715">
        <v>0</v>
      </c>
      <c r="P21" s="714">
        <f t="shared" si="0"/>
        <v>0</v>
      </c>
      <c r="Q21" s="699"/>
      <c r="R21" s="698"/>
      <c r="S21" s="698"/>
      <c r="T21" s="698"/>
      <c r="U21" s="698"/>
      <c r="V21" s="698"/>
      <c r="W21" s="698"/>
      <c r="X21" s="698"/>
      <c r="Y21" s="698"/>
      <c r="Z21" s="698"/>
      <c r="AA21" s="698"/>
    </row>
    <row r="22" spans="1:27" s="697" customFormat="1" ht="14.15" customHeight="1">
      <c r="A22" s="1449"/>
      <c r="B22" s="1450"/>
      <c r="C22" s="1450"/>
      <c r="D22" s="1450"/>
      <c r="E22" s="1493"/>
      <c r="F22" s="705"/>
      <c r="G22" s="725"/>
      <c r="H22" s="705"/>
      <c r="I22" s="723"/>
      <c r="J22" s="928"/>
      <c r="K22" s="927"/>
      <c r="L22" s="926"/>
      <c r="M22" s="701"/>
      <c r="N22" s="723"/>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94"/>
      <c r="F23" s="699"/>
      <c r="G23" s="724"/>
      <c r="H23" s="699"/>
      <c r="I23" s="723"/>
      <c r="J23" s="925"/>
      <c r="K23" s="924"/>
      <c r="L23" s="923"/>
      <c r="M23" s="701"/>
      <c r="N23" s="720"/>
      <c r="O23" s="715">
        <v>0</v>
      </c>
      <c r="P23" s="714">
        <f>+L23+O23</f>
        <v>0</v>
      </c>
      <c r="Q23" s="699"/>
      <c r="R23" s="698"/>
      <c r="S23" s="698"/>
      <c r="T23" s="698"/>
      <c r="U23" s="698"/>
      <c r="V23" s="698"/>
      <c r="W23" s="698"/>
      <c r="X23" s="698"/>
      <c r="Y23" s="698"/>
      <c r="Z23" s="698"/>
      <c r="AA23" s="698"/>
    </row>
    <row r="24" spans="1:27" s="697" customFormat="1" ht="14.15" customHeight="1" thickBot="1">
      <c r="A24" s="1442"/>
      <c r="B24" s="1443"/>
      <c r="C24" s="1443"/>
      <c r="D24" s="1443"/>
      <c r="E24" s="1494"/>
      <c r="F24" s="699"/>
      <c r="G24" s="719"/>
      <c r="H24" s="699"/>
      <c r="I24" s="716"/>
      <c r="J24" s="922"/>
      <c r="K24" s="921"/>
      <c r="L24" s="920"/>
      <c r="M24" s="701"/>
      <c r="N24" s="716"/>
      <c r="O24" s="715">
        <f>+N24</f>
        <v>0</v>
      </c>
      <c r="P24" s="714">
        <f>+L24+O24</f>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1"/>
      <c r="F25" s="705"/>
      <c r="G25" s="919"/>
      <c r="H25" s="705"/>
      <c r="I25" s="708">
        <f>SUM(I15:I24)</f>
        <v>186915.94529380003</v>
      </c>
      <c r="J25" s="918">
        <f>SUM(J15:J24)</f>
        <v>30943.63</v>
      </c>
      <c r="K25" s="917">
        <f>SUM(K15:K24)</f>
        <v>0</v>
      </c>
      <c r="L25" s="916">
        <f>SUM(L15:L24)</f>
        <v>0</v>
      </c>
      <c r="M25" s="709"/>
      <c r="N25" s="708">
        <f>SUM(N15:N24)</f>
        <v>0</v>
      </c>
      <c r="O25" s="707">
        <f>SUM(O15:O24)</f>
        <v>0</v>
      </c>
      <c r="P25" s="916">
        <f>SUM(P15:P24)</f>
        <v>0</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915"/>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914"/>
      <c r="K27" s="693"/>
      <c r="L27" s="693"/>
      <c r="M27" s="682"/>
      <c r="N27" s="695"/>
      <c r="O27" s="693"/>
      <c r="P27" s="692"/>
      <c r="Q27" s="682"/>
    </row>
    <row r="28" spans="1:27" ht="20.149999999999999" customHeight="1">
      <c r="A28" s="682" t="s">
        <v>563</v>
      </c>
      <c r="B28" s="665"/>
      <c r="C28" s="682"/>
      <c r="D28" s="682"/>
      <c r="E28" s="682"/>
      <c r="F28" s="682"/>
      <c r="G28" s="682"/>
      <c r="H28" s="682"/>
      <c r="I28" s="695"/>
      <c r="J28" s="914"/>
      <c r="K28" s="693"/>
      <c r="L28" s="693"/>
      <c r="M28" s="682"/>
      <c r="N28" s="693"/>
      <c r="O28" s="682"/>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561</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1609</v>
      </c>
      <c r="K31" s="686"/>
      <c r="L31" s="687" t="s">
        <v>557</v>
      </c>
      <c r="M31" s="686"/>
      <c r="N31" s="685" t="s">
        <v>1608</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552</v>
      </c>
      <c r="B40" s="665"/>
      <c r="C40" s="665"/>
      <c r="D40" s="665"/>
      <c r="E40" s="665"/>
      <c r="F40" s="665"/>
      <c r="G40" s="665"/>
      <c r="H40" s="665"/>
      <c r="I40" s="665" t="s">
        <v>551</v>
      </c>
      <c r="J40" s="665"/>
      <c r="K40" s="665"/>
      <c r="L40" s="665"/>
      <c r="M40" s="665"/>
      <c r="N40" s="665"/>
      <c r="O40" s="665" t="s">
        <v>550</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0">
    <mergeCell ref="E4:L4"/>
    <mergeCell ref="E7:G7"/>
    <mergeCell ref="I9:L9"/>
    <mergeCell ref="N9:P9"/>
    <mergeCell ref="A11:E13"/>
    <mergeCell ref="G11:G13"/>
    <mergeCell ref="E5:L5"/>
    <mergeCell ref="A14:E14"/>
    <mergeCell ref="B29:P29"/>
    <mergeCell ref="A15:E15"/>
    <mergeCell ref="A16:E16"/>
    <mergeCell ref="A17:E17"/>
    <mergeCell ref="A18:E18"/>
    <mergeCell ref="A19:E19"/>
    <mergeCell ref="B30:P30"/>
    <mergeCell ref="A20:E20"/>
    <mergeCell ref="A21:E21"/>
    <mergeCell ref="A22:E22"/>
    <mergeCell ref="A23:E23"/>
    <mergeCell ref="A24:E24"/>
  </mergeCells>
  <pageMargins left="0.31496062992125984" right="0.31496062992125984" top="0.35433070866141736" bottom="0.55118110236220474" header="0.31496062992125984" footer="0.31496062992125984"/>
  <pageSetup paperSize="9"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A44"/>
  <sheetViews>
    <sheetView topLeftCell="A11" workbookViewId="0">
      <selection activeCell="J20" sqref="J20"/>
    </sheetView>
  </sheetViews>
  <sheetFormatPr baseColWidth="10" defaultColWidth="9.26953125" defaultRowHeight="14"/>
  <cols>
    <col min="1" max="3" width="5.7265625" style="662" customWidth="1"/>
    <col min="4" max="4" width="9.26953125" style="662" customWidth="1"/>
    <col min="5" max="5" width="14" style="662" customWidth="1"/>
    <col min="6" max="6" width="1.7265625" style="662" customWidth="1"/>
    <col min="7" max="7" width="22.72656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935" t="s">
        <v>591</v>
      </c>
      <c r="B1" s="934"/>
      <c r="C1" s="934"/>
      <c r="D1" s="934"/>
      <c r="E1" s="934"/>
      <c r="F1" s="767"/>
      <c r="G1" s="76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9"/>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O5" s="755" t="s">
        <v>580</v>
      </c>
      <c r="P5" s="692"/>
      <c r="Q5" s="682"/>
    </row>
    <row r="6" spans="1:27">
      <c r="A6" s="755" t="s">
        <v>579</v>
      </c>
      <c r="B6" s="755"/>
      <c r="C6" s="755"/>
      <c r="D6" s="687" t="s">
        <v>576</v>
      </c>
      <c r="E6" s="688" t="s">
        <v>1609</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52">
      <c r="A11" s="1427" t="s">
        <v>572</v>
      </c>
      <c r="B11" s="1428"/>
      <c r="C11" s="1428"/>
      <c r="D11" s="1428"/>
      <c r="E11" s="1429"/>
      <c r="F11" s="741"/>
      <c r="G11" s="1497" t="s">
        <v>614</v>
      </c>
      <c r="H11" s="741"/>
      <c r="I11" s="753" t="s">
        <v>931</v>
      </c>
      <c r="J11" s="753" t="s">
        <v>1613</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741"/>
      <c r="G12" s="1498"/>
      <c r="H12" s="741"/>
      <c r="I12" s="744" t="s">
        <v>1610</v>
      </c>
      <c r="J12" s="748"/>
      <c r="K12" s="747"/>
      <c r="L12" s="746"/>
      <c r="M12" s="745"/>
      <c r="N12" s="744" t="s">
        <v>608</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731"/>
      <c r="G13" s="1499"/>
      <c r="H13" s="731"/>
      <c r="I13" s="734"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729"/>
      <c r="H14" s="699"/>
      <c r="I14" s="723" t="s">
        <v>533</v>
      </c>
      <c r="J14" s="728" t="s">
        <v>533</v>
      </c>
      <c r="K14" s="933" t="s">
        <v>533</v>
      </c>
      <c r="L14" s="932"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95"/>
      <c r="F15" s="699"/>
      <c r="G15" s="725"/>
      <c r="H15" s="699"/>
      <c r="I15" s="723">
        <v>84445.73</v>
      </c>
      <c r="J15" s="723">
        <v>26988.059999999998</v>
      </c>
      <c r="K15" s="924"/>
      <c r="L15" s="923"/>
      <c r="M15" s="699"/>
      <c r="N15" s="723"/>
      <c r="O15" s="715">
        <v>0</v>
      </c>
      <c r="P15" s="714">
        <f t="shared" ref="P15:P21" si="0">+L15+O15</f>
        <v>0</v>
      </c>
      <c r="Q15" s="699"/>
      <c r="R15" s="698"/>
      <c r="S15" s="698"/>
      <c r="T15" s="698"/>
      <c r="U15" s="698"/>
      <c r="V15" s="698"/>
      <c r="W15" s="698"/>
      <c r="X15" s="698"/>
      <c r="Y15" s="698"/>
      <c r="Z15" s="698"/>
      <c r="AA15" s="698"/>
    </row>
    <row r="16" spans="1:27" s="697" customFormat="1">
      <c r="A16" s="1442" t="s">
        <v>448</v>
      </c>
      <c r="B16" s="1443"/>
      <c r="C16" s="1443"/>
      <c r="D16" s="1443"/>
      <c r="E16" s="1494"/>
      <c r="F16" s="699"/>
      <c r="G16" s="725"/>
      <c r="H16" s="699"/>
      <c r="I16" s="723">
        <v>27120.191340000005</v>
      </c>
      <c r="J16" s="723">
        <v>22018.42</v>
      </c>
      <c r="K16" s="924"/>
      <c r="L16" s="923"/>
      <c r="M16" s="701"/>
      <c r="N16" s="723"/>
      <c r="O16" s="715">
        <v>0</v>
      </c>
      <c r="P16" s="714">
        <f t="shared" si="0"/>
        <v>0</v>
      </c>
      <c r="Q16" s="699"/>
      <c r="R16" s="698"/>
      <c r="S16" s="698"/>
      <c r="T16" s="698"/>
      <c r="U16" s="698"/>
      <c r="V16" s="698"/>
      <c r="W16" s="698"/>
      <c r="X16" s="698"/>
      <c r="Y16" s="698"/>
      <c r="Z16" s="698"/>
      <c r="AA16" s="698"/>
    </row>
    <row r="17" spans="1:27" s="697" customFormat="1">
      <c r="A17" s="1442" t="s">
        <v>472</v>
      </c>
      <c r="B17" s="1443"/>
      <c r="C17" s="1443"/>
      <c r="D17" s="1443"/>
      <c r="E17" s="1494"/>
      <c r="F17" s="699"/>
      <c r="G17" s="725"/>
      <c r="H17" s="699"/>
      <c r="I17" s="723">
        <v>270</v>
      </c>
      <c r="J17" s="723">
        <v>411.58</v>
      </c>
      <c r="K17" s="924"/>
      <c r="L17" s="923"/>
      <c r="M17" s="701"/>
      <c r="N17" s="723"/>
      <c r="O17" s="715">
        <v>0</v>
      </c>
      <c r="P17" s="714">
        <f t="shared" si="0"/>
        <v>0</v>
      </c>
      <c r="Q17" s="699"/>
      <c r="R17" s="698"/>
      <c r="S17" s="698"/>
      <c r="T17" s="698"/>
      <c r="U17" s="698"/>
      <c r="V17" s="698"/>
      <c r="W17" s="698"/>
      <c r="X17" s="698"/>
      <c r="Y17" s="698"/>
      <c r="Z17" s="698"/>
      <c r="AA17" s="698"/>
    </row>
    <row r="18" spans="1:27" s="697" customFormat="1">
      <c r="A18" s="1442" t="s">
        <v>478</v>
      </c>
      <c r="B18" s="1443"/>
      <c r="C18" s="1443"/>
      <c r="D18" s="1443"/>
      <c r="E18" s="1494"/>
      <c r="F18" s="699"/>
      <c r="G18" s="725"/>
      <c r="H18" s="699"/>
      <c r="I18" s="723">
        <v>2118.6</v>
      </c>
      <c r="J18" s="723">
        <v>761.5</v>
      </c>
      <c r="K18" s="924"/>
      <c r="L18" s="923"/>
      <c r="M18" s="701"/>
      <c r="N18" s="723"/>
      <c r="O18" s="715">
        <v>0</v>
      </c>
      <c r="P18" s="714">
        <f t="shared" si="0"/>
        <v>0</v>
      </c>
      <c r="Q18" s="699"/>
      <c r="R18" s="698"/>
      <c r="S18" s="698"/>
      <c r="T18" s="698"/>
      <c r="U18" s="698"/>
      <c r="V18" s="698"/>
      <c r="W18" s="698"/>
      <c r="X18" s="698"/>
      <c r="Y18" s="698"/>
      <c r="Z18" s="698"/>
      <c r="AA18" s="698"/>
    </row>
    <row r="19" spans="1:27" s="697" customFormat="1" ht="14.5" thickBot="1">
      <c r="A19" s="1445" t="s">
        <v>484</v>
      </c>
      <c r="B19" s="1446"/>
      <c r="C19" s="1446"/>
      <c r="D19" s="1446"/>
      <c r="E19" s="1496"/>
      <c r="F19" s="699"/>
      <c r="G19" s="725"/>
      <c r="H19" s="699"/>
      <c r="I19" s="723">
        <v>27771.48</v>
      </c>
      <c r="J19" s="928">
        <v>0</v>
      </c>
      <c r="K19" s="924"/>
      <c r="L19" s="923"/>
      <c r="M19" s="701"/>
      <c r="N19" s="723"/>
      <c r="O19" s="715">
        <v>0</v>
      </c>
      <c r="P19" s="714">
        <f t="shared" si="0"/>
        <v>0</v>
      </c>
      <c r="Q19" s="699"/>
      <c r="R19" s="698"/>
      <c r="S19" s="698"/>
      <c r="T19" s="698"/>
      <c r="U19" s="698"/>
      <c r="V19" s="698"/>
      <c r="W19" s="698"/>
      <c r="X19" s="698"/>
      <c r="Y19" s="698"/>
      <c r="Z19" s="698"/>
      <c r="AA19" s="698"/>
    </row>
    <row r="20" spans="1:27" s="697" customFormat="1" ht="14.15" customHeight="1">
      <c r="A20" s="1447" t="s">
        <v>491</v>
      </c>
      <c r="B20" s="1448"/>
      <c r="C20" s="1448"/>
      <c r="D20" s="1448"/>
      <c r="E20" s="1492"/>
      <c r="F20" s="705"/>
      <c r="G20" s="811"/>
      <c r="H20" s="705"/>
      <c r="I20" s="812">
        <v>3905.7980000000007</v>
      </c>
      <c r="J20" s="931">
        <v>11071.890000000001</v>
      </c>
      <c r="K20" s="924"/>
      <c r="L20" s="929"/>
      <c r="M20" s="701"/>
      <c r="N20" s="812"/>
      <c r="O20" s="813">
        <v>0</v>
      </c>
      <c r="P20" s="814">
        <f t="shared" si="0"/>
        <v>0</v>
      </c>
      <c r="Q20" s="699"/>
      <c r="R20" s="698"/>
      <c r="S20" s="698"/>
      <c r="T20" s="698"/>
      <c r="U20" s="698"/>
      <c r="V20" s="698"/>
      <c r="W20" s="698"/>
      <c r="X20" s="698"/>
      <c r="Y20" s="698"/>
      <c r="Z20" s="698"/>
      <c r="AA20" s="698"/>
    </row>
    <row r="21" spans="1:27" s="697" customFormat="1" ht="14.15" customHeight="1">
      <c r="A21" s="1449" t="s">
        <v>615</v>
      </c>
      <c r="B21" s="1450"/>
      <c r="C21" s="1450"/>
      <c r="D21" s="1450"/>
      <c r="E21" s="1493"/>
      <c r="F21" s="705"/>
      <c r="G21" s="725"/>
      <c r="H21" s="705"/>
      <c r="I21" s="723">
        <v>10340.515953800001</v>
      </c>
      <c r="J21" s="928">
        <v>4287.6899999999996</v>
      </c>
      <c r="K21" s="924"/>
      <c r="L21" s="926"/>
      <c r="M21" s="701"/>
      <c r="N21" s="723"/>
      <c r="O21" s="715">
        <v>0</v>
      </c>
      <c r="P21" s="714">
        <f t="shared" si="0"/>
        <v>0</v>
      </c>
      <c r="Q21" s="699"/>
      <c r="R21" s="698"/>
      <c r="S21" s="698"/>
      <c r="T21" s="698"/>
      <c r="U21" s="698"/>
      <c r="V21" s="698"/>
      <c r="W21" s="698"/>
      <c r="X21" s="698"/>
      <c r="Y21" s="698"/>
      <c r="Z21" s="698"/>
      <c r="AA21" s="698"/>
    </row>
    <row r="22" spans="1:27" s="697" customFormat="1" ht="14.15" customHeight="1">
      <c r="A22" s="1449"/>
      <c r="B22" s="1450"/>
      <c r="C22" s="1450"/>
      <c r="D22" s="1450"/>
      <c r="E22" s="1493"/>
      <c r="F22" s="705"/>
      <c r="G22" s="725"/>
      <c r="H22" s="705"/>
      <c r="I22" s="723"/>
      <c r="J22" s="928"/>
      <c r="K22" s="927"/>
      <c r="L22" s="926"/>
      <c r="M22" s="701"/>
      <c r="N22" s="723"/>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94"/>
      <c r="F23" s="699"/>
      <c r="G23" s="724"/>
      <c r="H23" s="699"/>
      <c r="I23" s="723"/>
      <c r="J23" s="925"/>
      <c r="K23" s="924"/>
      <c r="L23" s="923"/>
      <c r="M23" s="701"/>
      <c r="N23" s="720"/>
      <c r="O23" s="715">
        <v>0</v>
      </c>
      <c r="P23" s="714">
        <f>+L23+O23</f>
        <v>0</v>
      </c>
      <c r="Q23" s="699"/>
      <c r="R23" s="698"/>
      <c r="S23" s="698"/>
      <c r="T23" s="698"/>
      <c r="U23" s="698"/>
      <c r="V23" s="698"/>
      <c r="W23" s="698"/>
      <c r="X23" s="698"/>
      <c r="Y23" s="698"/>
      <c r="Z23" s="698"/>
      <c r="AA23" s="698"/>
    </row>
    <row r="24" spans="1:27" s="697" customFormat="1" ht="14.15" customHeight="1" thickBot="1">
      <c r="A24" s="1442"/>
      <c r="B24" s="1443"/>
      <c r="C24" s="1443"/>
      <c r="D24" s="1443"/>
      <c r="E24" s="1494"/>
      <c r="F24" s="699"/>
      <c r="G24" s="719"/>
      <c r="H24" s="699"/>
      <c r="I24" s="716"/>
      <c r="J24" s="922"/>
      <c r="K24" s="921"/>
      <c r="L24" s="920"/>
      <c r="M24" s="701"/>
      <c r="N24" s="716"/>
      <c r="O24" s="715">
        <f>+N24</f>
        <v>0</v>
      </c>
      <c r="P24" s="714">
        <f>+L24+O24</f>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1"/>
      <c r="F25" s="705"/>
      <c r="G25" s="919"/>
      <c r="H25" s="705"/>
      <c r="I25" s="708">
        <f>SUM(I15:I24)</f>
        <v>155972.31529380003</v>
      </c>
      <c r="J25" s="918">
        <f>SUM(J15:J24)</f>
        <v>65539.14</v>
      </c>
      <c r="K25" s="917">
        <f>SUM(K15:K24)</f>
        <v>0</v>
      </c>
      <c r="L25" s="916">
        <f>SUM(L15:L24)</f>
        <v>0</v>
      </c>
      <c r="M25" s="709"/>
      <c r="N25" s="708">
        <f>SUM(N15:N24)</f>
        <v>0</v>
      </c>
      <c r="O25" s="707">
        <f>SUM(O15:O24)</f>
        <v>0</v>
      </c>
      <c r="P25" s="916">
        <f>SUM(P15:P24)</f>
        <v>0</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915"/>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914"/>
      <c r="K27" s="693"/>
      <c r="L27" s="693"/>
      <c r="M27" s="682"/>
      <c r="N27" s="695"/>
      <c r="O27" s="693"/>
      <c r="P27" s="692"/>
      <c r="Q27" s="682"/>
    </row>
    <row r="28" spans="1:27" ht="20.149999999999999" customHeight="1">
      <c r="A28" s="682" t="s">
        <v>563</v>
      </c>
      <c r="B28" s="665"/>
      <c r="C28" s="682"/>
      <c r="D28" s="682"/>
      <c r="E28" s="682"/>
      <c r="F28" s="682"/>
      <c r="G28" s="682"/>
      <c r="H28" s="682"/>
      <c r="I28" s="695"/>
      <c r="J28" s="914"/>
      <c r="K28" s="693"/>
      <c r="L28" s="693"/>
      <c r="M28" s="682"/>
      <c r="N28" s="693"/>
      <c r="O28" s="682"/>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561</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1609</v>
      </c>
      <c r="K31" s="686"/>
      <c r="L31" s="687" t="s">
        <v>557</v>
      </c>
      <c r="M31" s="686"/>
      <c r="N31" s="685" t="s">
        <v>1608</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552</v>
      </c>
      <c r="B40" s="665"/>
      <c r="C40" s="665"/>
      <c r="D40" s="665"/>
      <c r="E40" s="665"/>
      <c r="F40" s="665"/>
      <c r="G40" s="665"/>
      <c r="H40" s="665"/>
      <c r="I40" s="665" t="s">
        <v>551</v>
      </c>
      <c r="J40" s="665"/>
      <c r="K40" s="665"/>
      <c r="L40" s="665"/>
      <c r="M40" s="665"/>
      <c r="N40" s="665"/>
      <c r="O40" s="665" t="s">
        <v>550</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0">
    <mergeCell ref="E4:L4"/>
    <mergeCell ref="E7:G7"/>
    <mergeCell ref="I9:L9"/>
    <mergeCell ref="N9:P9"/>
    <mergeCell ref="A11:E13"/>
    <mergeCell ref="G11:G13"/>
    <mergeCell ref="E5:L5"/>
    <mergeCell ref="A14:E14"/>
    <mergeCell ref="B29:P29"/>
    <mergeCell ref="A15:E15"/>
    <mergeCell ref="A16:E16"/>
    <mergeCell ref="A17:E17"/>
    <mergeCell ref="A18:E18"/>
    <mergeCell ref="A19:E19"/>
    <mergeCell ref="B30:P30"/>
    <mergeCell ref="A20:E20"/>
    <mergeCell ref="A21:E21"/>
    <mergeCell ref="A22:E22"/>
    <mergeCell ref="A23:E23"/>
    <mergeCell ref="A24:E24"/>
  </mergeCells>
  <pageMargins left="0.31496062992125984" right="0.31496062992125984" top="0.35433070866141736" bottom="0.55118110236220474" header="0.31496062992125984" footer="0.31496062992125984"/>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B164"/>
  <sheetViews>
    <sheetView topLeftCell="A16" workbookViewId="0">
      <pane xSplit="2" topLeftCell="C1" activePane="topRight" state="frozen"/>
      <selection activeCell="A28" sqref="A28"/>
      <selection pane="topRight" activeCell="N18" sqref="N18"/>
    </sheetView>
  </sheetViews>
  <sheetFormatPr baseColWidth="10" defaultColWidth="10.7265625" defaultRowHeight="13" outlineLevelCol="1"/>
  <cols>
    <col min="1" max="1" width="12" style="419" customWidth="1"/>
    <col min="2" max="2" width="27" style="417" hidden="1" customWidth="1" outlineLevel="1"/>
    <col min="3" max="3" width="58.7265625" style="417" customWidth="1" outlineLevel="1"/>
    <col min="4" max="4" width="38.26953125" style="417" hidden="1" customWidth="1" outlineLevel="1"/>
    <col min="5" max="5" width="13.54296875" style="417" hidden="1" customWidth="1" outlineLevel="1"/>
    <col min="6" max="6" width="13" style="417" hidden="1" customWidth="1" outlineLevel="1"/>
    <col min="7" max="7" width="12.26953125" style="417" hidden="1" customWidth="1" outlineLevel="1"/>
    <col min="8" max="8" width="13.26953125" style="417" hidden="1" customWidth="1"/>
    <col min="9" max="9" width="13.26953125" style="417" customWidth="1"/>
    <col min="10" max="12" width="13.26953125" style="417" hidden="1" customWidth="1"/>
    <col min="13" max="13" width="13.26953125" style="417" customWidth="1"/>
    <col min="14" max="14" width="13.26953125" style="420" customWidth="1"/>
    <col min="15" max="16" width="13.26953125" style="417" hidden="1" customWidth="1"/>
    <col min="17" max="17" width="13.26953125" style="420" hidden="1" customWidth="1"/>
    <col min="18" max="19" width="13" style="592" customWidth="1"/>
    <col min="20" max="20" width="13.453125" style="420" bestFit="1" customWidth="1"/>
    <col min="21" max="21" width="13.7265625" style="417" hidden="1" customWidth="1"/>
    <col min="22" max="23" width="19.453125" style="420" hidden="1" customWidth="1"/>
    <col min="24" max="24" width="13.26953125" style="420" hidden="1" customWidth="1"/>
    <col min="25" max="25" width="13.26953125" style="417" hidden="1" customWidth="1"/>
    <col min="26" max="27" width="19.453125" style="420" hidden="1" customWidth="1"/>
    <col min="28" max="28" width="13.26953125" style="420" hidden="1" customWidth="1"/>
    <col min="29" max="29" width="13.26953125" style="417" hidden="1" customWidth="1"/>
    <col min="30" max="31" width="19.453125" style="420" hidden="1" customWidth="1"/>
    <col min="32" max="32" width="13.26953125" style="420" hidden="1" customWidth="1"/>
    <col min="33" max="33" width="12.7265625" style="604" bestFit="1" customWidth="1"/>
    <col min="34" max="34" width="13.26953125" style="604" bestFit="1" customWidth="1"/>
    <col min="35" max="35" width="8.54296875" style="420" bestFit="1" customWidth="1"/>
    <col min="36" max="36" width="7.453125" style="417" customWidth="1"/>
    <col min="37" max="40" width="13.453125" style="417" customWidth="1"/>
    <col min="41" max="41" width="13.453125" style="418" customWidth="1"/>
    <col min="42" max="44" width="13.453125" style="417" customWidth="1"/>
    <col min="45" max="45" width="13.453125" style="418" customWidth="1"/>
    <col min="46" max="48" width="13.453125" style="417" customWidth="1"/>
    <col min="49" max="49" width="13.453125" style="418" customWidth="1"/>
    <col min="50" max="52" width="13.453125" style="417" customWidth="1"/>
    <col min="53" max="53" width="13.453125" style="418" customWidth="1"/>
    <col min="54" max="54" width="6.7265625" style="417" customWidth="1"/>
    <col min="55" max="16384" width="10.7265625" style="417"/>
  </cols>
  <sheetData>
    <row r="1" spans="1:54">
      <c r="A1" s="48" t="s">
        <v>6</v>
      </c>
      <c r="B1" s="415" t="s">
        <v>6</v>
      </c>
      <c r="C1" s="416" t="s">
        <v>351</v>
      </c>
      <c r="E1" s="28"/>
      <c r="F1" s="28"/>
      <c r="G1" s="28"/>
      <c r="H1" s="28"/>
      <c r="I1" s="28"/>
      <c r="J1" s="28"/>
      <c r="K1" s="28"/>
      <c r="L1" s="28"/>
      <c r="M1" s="28"/>
      <c r="N1" s="413"/>
      <c r="O1" s="28"/>
      <c r="P1" s="28"/>
      <c r="Q1" s="413"/>
      <c r="AJ1" s="28"/>
      <c r="AK1" s="28"/>
      <c r="AL1" s="28"/>
      <c r="AM1" s="28"/>
      <c r="AN1" s="28"/>
      <c r="AO1" s="415"/>
      <c r="AP1" s="28"/>
      <c r="AQ1" s="28"/>
      <c r="AR1" s="28"/>
      <c r="AS1" s="415"/>
      <c r="AT1" s="28"/>
      <c r="AU1" s="28"/>
      <c r="AV1" s="28"/>
      <c r="AW1" s="415"/>
      <c r="AX1" s="28"/>
      <c r="AY1" s="28"/>
      <c r="AZ1" s="28"/>
      <c r="BA1" s="415"/>
      <c r="BB1" s="28"/>
    </row>
    <row r="2" spans="1:54">
      <c r="A2" s="3" t="s">
        <v>57</v>
      </c>
      <c r="B2" s="28" t="s">
        <v>57</v>
      </c>
      <c r="C2" s="50" t="s">
        <v>322</v>
      </c>
      <c r="E2" s="28"/>
      <c r="F2" s="28"/>
      <c r="G2" s="28"/>
      <c r="H2" s="28"/>
      <c r="I2" s="28"/>
      <c r="J2" s="28"/>
      <c r="K2" s="28"/>
      <c r="L2" s="28"/>
      <c r="M2" s="28"/>
      <c r="N2" s="413"/>
      <c r="O2" s="28"/>
      <c r="P2" s="28"/>
      <c r="Q2" s="413"/>
      <c r="AJ2" s="28"/>
      <c r="AK2" s="28"/>
      <c r="AL2" s="28"/>
      <c r="AM2" s="28"/>
      <c r="AN2" s="28"/>
      <c r="AO2" s="415"/>
      <c r="AP2" s="28"/>
      <c r="AQ2" s="28"/>
      <c r="AR2" s="28"/>
      <c r="AS2" s="415"/>
      <c r="AT2" s="28"/>
      <c r="AU2" s="28"/>
      <c r="AV2" s="28"/>
      <c r="AW2" s="415"/>
      <c r="AX2" s="28"/>
      <c r="AY2" s="28"/>
      <c r="AZ2" s="28"/>
      <c r="BA2" s="415"/>
      <c r="BB2" s="28"/>
    </row>
    <row r="3" spans="1:54">
      <c r="A3" s="3" t="s">
        <v>58</v>
      </c>
      <c r="B3" s="28" t="s">
        <v>58</v>
      </c>
      <c r="C3" s="50" t="s">
        <v>60</v>
      </c>
      <c r="E3" s="28"/>
      <c r="F3" s="28"/>
      <c r="G3" s="28"/>
      <c r="H3" s="28"/>
      <c r="I3" s="28"/>
      <c r="J3" s="28"/>
      <c r="K3" s="28"/>
      <c r="L3" s="28"/>
      <c r="M3" s="28"/>
      <c r="N3" s="413"/>
      <c r="O3" s="28"/>
      <c r="P3" s="28"/>
      <c r="Q3" s="413"/>
      <c r="AJ3" s="28"/>
      <c r="AK3" s="28"/>
      <c r="AL3" s="28"/>
      <c r="AM3" s="28"/>
      <c r="AN3" s="28"/>
      <c r="AO3" s="415"/>
      <c r="AP3" s="28"/>
      <c r="AQ3" s="28"/>
      <c r="AR3" s="28"/>
      <c r="AS3" s="415"/>
      <c r="AT3" s="28"/>
      <c r="AU3" s="28"/>
      <c r="AV3" s="28"/>
      <c r="AW3" s="415"/>
      <c r="AX3" s="28"/>
      <c r="AY3" s="28"/>
      <c r="AZ3" s="28"/>
      <c r="BA3" s="415"/>
      <c r="BB3" s="28"/>
    </row>
    <row r="4" spans="1:54">
      <c r="A4" s="3" t="s">
        <v>54</v>
      </c>
      <c r="B4" s="28" t="s">
        <v>54</v>
      </c>
      <c r="C4" s="59">
        <v>1.3</v>
      </c>
      <c r="E4" s="28"/>
      <c r="F4" s="28"/>
      <c r="G4" s="28"/>
      <c r="H4" s="28"/>
      <c r="I4" s="28"/>
      <c r="J4" s="28"/>
      <c r="K4" s="28"/>
      <c r="L4" s="28"/>
      <c r="M4" s="28"/>
      <c r="N4" s="413"/>
      <c r="O4" s="28"/>
      <c r="P4" s="28"/>
      <c r="Q4" s="413"/>
      <c r="AJ4" s="28"/>
      <c r="AK4" s="28"/>
      <c r="AL4" s="28"/>
      <c r="AM4" s="28"/>
      <c r="AN4" s="28"/>
      <c r="AO4" s="415"/>
      <c r="AP4" s="28"/>
      <c r="AQ4" s="28"/>
      <c r="AR4" s="28"/>
      <c r="AS4" s="415"/>
      <c r="AT4" s="28"/>
      <c r="AU4" s="28"/>
      <c r="AV4" s="28"/>
      <c r="AW4" s="415"/>
      <c r="AX4" s="28"/>
      <c r="AY4" s="28"/>
      <c r="AZ4" s="28"/>
      <c r="BA4" s="415"/>
      <c r="BB4" s="28"/>
    </row>
    <row r="5" spans="1:54">
      <c r="A5" s="3" t="s">
        <v>7</v>
      </c>
      <c r="B5" s="28" t="s">
        <v>7</v>
      </c>
      <c r="C5" s="50" t="s">
        <v>323</v>
      </c>
      <c r="E5" s="28"/>
      <c r="F5" s="28"/>
      <c r="G5" s="28"/>
      <c r="H5" s="28"/>
      <c r="I5" s="28"/>
      <c r="J5" s="28"/>
      <c r="K5" s="28"/>
      <c r="L5" s="28"/>
      <c r="M5" s="28"/>
      <c r="N5" s="413"/>
      <c r="O5" s="28"/>
      <c r="P5" s="28"/>
      <c r="Q5" s="413"/>
      <c r="AJ5" s="28"/>
      <c r="AK5" s="28"/>
      <c r="AL5" s="28"/>
      <c r="AM5" s="28"/>
      <c r="AN5" s="28"/>
      <c r="AO5" s="415"/>
      <c r="AP5" s="28"/>
      <c r="AQ5" s="28"/>
      <c r="AR5" s="28"/>
      <c r="AS5" s="415"/>
      <c r="AT5" s="28"/>
      <c r="AU5" s="28"/>
      <c r="AV5" s="28"/>
      <c r="AW5" s="415"/>
      <c r="AX5" s="28"/>
      <c r="AY5" s="28"/>
      <c r="AZ5" s="28"/>
      <c r="BA5" s="415"/>
      <c r="BB5" s="28"/>
    </row>
    <row r="6" spans="1:54">
      <c r="A6" s="3" t="s">
        <v>29</v>
      </c>
      <c r="B6" s="28" t="s">
        <v>29</v>
      </c>
      <c r="C6" s="50" t="s">
        <v>352</v>
      </c>
      <c r="E6" s="28"/>
      <c r="F6" s="28"/>
      <c r="G6" s="28"/>
      <c r="H6" s="28"/>
      <c r="I6" s="28"/>
      <c r="J6" s="28"/>
      <c r="K6" s="28"/>
      <c r="L6" s="28"/>
      <c r="M6" s="28"/>
      <c r="N6" s="413"/>
      <c r="O6" s="28"/>
      <c r="P6" s="28"/>
      <c r="Q6" s="413"/>
      <c r="AJ6" s="28"/>
      <c r="AK6" s="28"/>
      <c r="AL6" s="28"/>
      <c r="AM6" s="28"/>
      <c r="AN6" s="28"/>
      <c r="AO6" s="415"/>
      <c r="AP6" s="28"/>
      <c r="AQ6" s="28"/>
      <c r="AR6" s="28"/>
      <c r="AS6" s="415"/>
      <c r="AT6" s="28"/>
      <c r="AU6" s="28"/>
      <c r="AV6" s="28"/>
      <c r="AW6" s="415"/>
      <c r="AX6" s="28"/>
      <c r="AY6" s="28"/>
      <c r="AZ6" s="28"/>
      <c r="BA6" s="415"/>
      <c r="BB6" s="28"/>
    </row>
    <row r="7" spans="1:54">
      <c r="A7" s="3" t="s">
        <v>8</v>
      </c>
      <c r="B7" s="28" t="s">
        <v>8</v>
      </c>
      <c r="C7" s="50" t="s">
        <v>122</v>
      </c>
      <c r="E7" s="28"/>
      <c r="F7" s="28"/>
      <c r="G7" s="28"/>
      <c r="H7" s="28"/>
      <c r="I7" s="28"/>
      <c r="J7" s="28"/>
      <c r="K7" s="28"/>
      <c r="L7" s="28"/>
      <c r="M7" s="28"/>
      <c r="N7" s="413"/>
      <c r="O7" s="28"/>
      <c r="P7" s="28"/>
      <c r="Q7" s="413"/>
      <c r="AJ7" s="28"/>
      <c r="AK7" s="28"/>
      <c r="AL7" s="28"/>
      <c r="AM7" s="28"/>
      <c r="AN7" s="28"/>
      <c r="AO7" s="415"/>
      <c r="AP7" s="28"/>
      <c r="AQ7" s="28"/>
      <c r="AR7" s="28"/>
      <c r="AS7" s="415"/>
      <c r="AT7" s="28"/>
      <c r="AU7" s="28"/>
      <c r="AV7" s="28"/>
      <c r="AW7" s="415"/>
      <c r="AX7" s="28"/>
      <c r="AY7" s="28"/>
      <c r="AZ7" s="28"/>
      <c r="BA7" s="415"/>
      <c r="BB7" s="28"/>
    </row>
    <row r="8" spans="1:54">
      <c r="A8" s="3" t="s">
        <v>9</v>
      </c>
      <c r="B8" s="28" t="s">
        <v>9</v>
      </c>
      <c r="C8" s="50" t="s">
        <v>140</v>
      </c>
      <c r="E8" s="28"/>
      <c r="F8" s="28"/>
      <c r="G8" s="28"/>
      <c r="H8" s="28"/>
      <c r="I8" s="28"/>
      <c r="J8" s="28"/>
      <c r="K8" s="28"/>
      <c r="L8" s="28"/>
      <c r="M8" s="28"/>
      <c r="N8" s="413"/>
      <c r="O8" s="28"/>
      <c r="P8" s="28"/>
      <c r="Q8" s="413"/>
      <c r="AJ8" s="28"/>
      <c r="AK8" s="28"/>
      <c r="AL8" s="28"/>
      <c r="AM8" s="28"/>
      <c r="AN8" s="28"/>
      <c r="AO8" s="415"/>
      <c r="AP8" s="28"/>
      <c r="AQ8" s="28"/>
      <c r="AR8" s="28"/>
      <c r="AS8" s="415"/>
      <c r="AT8" s="28"/>
      <c r="AU8" s="28"/>
      <c r="AV8" s="28"/>
      <c r="AW8" s="415"/>
      <c r="AX8" s="28"/>
      <c r="AY8" s="28"/>
      <c r="AZ8" s="28"/>
      <c r="BA8" s="415"/>
      <c r="BB8" s="28"/>
    </row>
    <row r="9" spans="1:54">
      <c r="A9" s="3" t="s">
        <v>62</v>
      </c>
      <c r="B9" s="28" t="s">
        <v>62</v>
      </c>
      <c r="C9" s="50" t="s">
        <v>542</v>
      </c>
      <c r="E9" s="28"/>
      <c r="F9" s="28"/>
      <c r="G9" s="28"/>
      <c r="H9" s="28"/>
      <c r="I9" s="28"/>
      <c r="J9" s="28"/>
      <c r="K9" s="28"/>
      <c r="L9" s="28"/>
      <c r="M9" s="28"/>
      <c r="N9" s="413"/>
      <c r="O9" s="28"/>
      <c r="P9" s="28"/>
      <c r="Q9" s="413"/>
      <c r="AJ9" s="28"/>
      <c r="AK9" s="28"/>
      <c r="AL9" s="28"/>
      <c r="AM9" s="28"/>
      <c r="AN9" s="28"/>
      <c r="AO9" s="415"/>
      <c r="AP9" s="28"/>
      <c r="AQ9" s="28"/>
      <c r="AR9" s="28"/>
      <c r="AS9" s="415"/>
      <c r="AT9" s="28"/>
      <c r="AU9" s="28"/>
      <c r="AV9" s="28"/>
      <c r="AW9" s="415"/>
      <c r="AX9" s="28"/>
      <c r="AY9" s="28"/>
      <c r="AZ9" s="28"/>
      <c r="BA9" s="415"/>
      <c r="BB9" s="28"/>
    </row>
    <row r="10" spans="1:54">
      <c r="A10" s="3" t="s">
        <v>10</v>
      </c>
      <c r="B10" s="28" t="s">
        <v>10</v>
      </c>
      <c r="C10" s="50"/>
      <c r="E10" s="28"/>
      <c r="F10" s="28"/>
      <c r="G10" s="28"/>
      <c r="H10" s="28"/>
      <c r="I10" s="28"/>
      <c r="J10" s="28"/>
      <c r="K10" s="28"/>
      <c r="L10" s="28"/>
      <c r="M10" s="28"/>
      <c r="N10" s="413"/>
      <c r="O10" s="28"/>
      <c r="P10" s="28"/>
      <c r="Q10" s="413"/>
      <c r="AJ10" s="28"/>
      <c r="AK10" s="28"/>
      <c r="AL10" s="28"/>
      <c r="AM10" s="28"/>
      <c r="AN10" s="28"/>
      <c r="AO10" s="415"/>
      <c r="AP10" s="28"/>
      <c r="AQ10" s="28"/>
      <c r="AR10" s="28"/>
      <c r="AS10" s="415"/>
      <c r="AT10" s="28"/>
      <c r="AU10" s="28"/>
      <c r="AV10" s="28"/>
      <c r="AW10" s="415"/>
      <c r="AX10" s="28"/>
      <c r="AY10" s="28"/>
      <c r="AZ10" s="28"/>
      <c r="BA10" s="415"/>
      <c r="BB10" s="28"/>
    </row>
    <row r="11" spans="1:54" collapsed="1">
      <c r="A11" s="3" t="s">
        <v>11</v>
      </c>
      <c r="B11" s="28" t="s">
        <v>11</v>
      </c>
      <c r="C11" s="60" t="s">
        <v>353</v>
      </c>
      <c r="E11" s="28"/>
      <c r="F11" s="28"/>
      <c r="G11" s="28"/>
      <c r="H11" s="28"/>
      <c r="I11" s="28"/>
      <c r="J11" s="28"/>
      <c r="K11" s="28"/>
      <c r="L11" s="28"/>
      <c r="M11" s="28"/>
      <c r="N11" s="413"/>
      <c r="O11" s="28"/>
      <c r="P11" s="28"/>
      <c r="Q11" s="413"/>
      <c r="AJ11" s="28"/>
      <c r="AK11" s="28"/>
      <c r="AL11" s="28"/>
      <c r="AM11" s="28"/>
      <c r="AN11" s="28"/>
      <c r="AO11" s="415"/>
      <c r="AP11" s="28"/>
      <c r="AQ11" s="28"/>
      <c r="AR11" s="28"/>
      <c r="AS11" s="415"/>
      <c r="AT11" s="28"/>
      <c r="AU11" s="28"/>
      <c r="AV11" s="28"/>
      <c r="AW11" s="415"/>
      <c r="AX11" s="28"/>
      <c r="AY11" s="28"/>
      <c r="AZ11" s="28"/>
      <c r="BA11" s="415"/>
      <c r="BB11" s="28"/>
    </row>
    <row r="12" spans="1:54">
      <c r="A12" s="3" t="s">
        <v>34</v>
      </c>
      <c r="B12" s="28" t="s">
        <v>34</v>
      </c>
      <c r="C12" s="423" t="s">
        <v>528</v>
      </c>
      <c r="E12" s="28"/>
      <c r="F12" s="28"/>
      <c r="G12" s="28"/>
      <c r="AJ12" s="28"/>
      <c r="AK12" s="28"/>
      <c r="AL12" s="28"/>
      <c r="AM12" s="28"/>
      <c r="AN12" s="28"/>
      <c r="AO12" s="415"/>
      <c r="AP12" s="28"/>
      <c r="AQ12" s="28"/>
      <c r="AR12" s="28"/>
      <c r="AS12" s="415"/>
      <c r="AT12" s="28"/>
      <c r="AU12" s="28"/>
      <c r="AV12" s="28"/>
      <c r="AW12" s="415"/>
      <c r="AX12" s="28"/>
      <c r="AY12" s="28"/>
      <c r="AZ12" s="28"/>
      <c r="BA12" s="415"/>
      <c r="BB12" s="28"/>
    </row>
    <row r="13" spans="1:54">
      <c r="A13" s="3" t="s">
        <v>12</v>
      </c>
      <c r="B13" s="28" t="s">
        <v>12</v>
      </c>
      <c r="C13" s="60"/>
      <c r="E13" s="28"/>
      <c r="F13" s="28"/>
      <c r="G13" s="28"/>
      <c r="H13" s="28"/>
      <c r="I13" s="28"/>
      <c r="J13" s="28"/>
      <c r="K13" s="28"/>
      <c r="L13" s="28"/>
      <c r="M13" s="28"/>
      <c r="N13" s="413"/>
      <c r="O13" s="28"/>
      <c r="P13" s="28"/>
      <c r="Q13" s="413"/>
      <c r="AJ13" s="28"/>
      <c r="AK13" s="28"/>
      <c r="AL13" s="28"/>
      <c r="AM13" s="28"/>
      <c r="AN13" s="28"/>
      <c r="AO13" s="415"/>
      <c r="AP13" s="28"/>
      <c r="AQ13" s="28"/>
      <c r="AR13" s="28"/>
      <c r="AS13" s="415"/>
      <c r="AT13" s="28"/>
      <c r="AU13" s="28"/>
      <c r="AV13" s="28"/>
      <c r="AW13" s="415"/>
      <c r="AX13" s="28"/>
      <c r="AY13" s="28"/>
      <c r="AZ13" s="28"/>
      <c r="BA13" s="415"/>
      <c r="BB13" s="28"/>
    </row>
    <row r="14" spans="1:54">
      <c r="A14" s="3" t="s">
        <v>59</v>
      </c>
      <c r="B14" s="28" t="s">
        <v>59</v>
      </c>
      <c r="C14" s="60" t="s">
        <v>354</v>
      </c>
      <c r="E14" s="28"/>
      <c r="F14" s="28"/>
      <c r="G14" s="28"/>
      <c r="H14" s="28"/>
      <c r="I14" s="28"/>
      <c r="J14" s="28"/>
      <c r="K14" s="28"/>
      <c r="L14" s="28"/>
      <c r="M14" s="28"/>
      <c r="N14" s="413"/>
      <c r="O14" s="28"/>
      <c r="P14" s="28"/>
      <c r="Q14" s="413"/>
      <c r="AJ14" s="28"/>
      <c r="AK14" s="28"/>
      <c r="AL14" s="28"/>
      <c r="AM14" s="28"/>
      <c r="AN14" s="28"/>
      <c r="AO14" s="415"/>
      <c r="AP14" s="28"/>
      <c r="AQ14" s="28"/>
      <c r="AR14" s="28"/>
      <c r="AS14" s="415"/>
      <c r="AT14" s="28"/>
      <c r="AU14" s="28"/>
      <c r="AV14" s="28"/>
      <c r="AW14" s="415"/>
      <c r="AX14" s="28"/>
      <c r="AY14" s="28"/>
      <c r="AZ14" s="28"/>
      <c r="BA14" s="415"/>
      <c r="BB14" s="28"/>
    </row>
    <row r="15" spans="1:54">
      <c r="A15" s="414"/>
      <c r="B15" s="28"/>
      <c r="C15" s="413"/>
      <c r="E15" s="28"/>
      <c r="F15" s="28"/>
      <c r="G15" s="28"/>
      <c r="H15" s="28"/>
      <c r="I15" s="28"/>
      <c r="J15" s="28"/>
      <c r="K15" s="28"/>
      <c r="L15" s="28"/>
      <c r="M15" s="28"/>
      <c r="N15" s="413"/>
      <c r="O15" s="28"/>
      <c r="P15" s="28"/>
      <c r="Q15" s="413"/>
      <c r="AJ15" s="28"/>
      <c r="AK15" s="28"/>
      <c r="AL15" s="28"/>
      <c r="AM15" s="28"/>
      <c r="AN15" s="28"/>
      <c r="AO15" s="415"/>
      <c r="AP15" s="28"/>
      <c r="AQ15" s="28"/>
      <c r="AR15" s="28"/>
      <c r="AS15" s="415"/>
      <c r="AT15" s="28"/>
      <c r="AU15" s="28"/>
      <c r="AV15" s="28"/>
      <c r="AW15" s="415"/>
      <c r="AX15" s="28"/>
      <c r="AY15" s="28"/>
      <c r="AZ15" s="28"/>
      <c r="BA15" s="415"/>
      <c r="BB15" s="28"/>
    </row>
    <row r="16" spans="1:54">
      <c r="A16" s="414"/>
      <c r="B16" s="28"/>
      <c r="C16" s="413"/>
      <c r="E16" s="28"/>
      <c r="F16" s="28"/>
      <c r="G16" s="28"/>
      <c r="H16" s="28"/>
      <c r="I16" s="28"/>
      <c r="J16" s="28"/>
      <c r="K16" s="28"/>
      <c r="L16" s="28"/>
      <c r="M16" s="28"/>
      <c r="N16" s="413"/>
      <c r="O16" s="28"/>
      <c r="P16" s="28"/>
      <c r="Q16" s="413"/>
      <c r="AJ16" s="28"/>
      <c r="AK16" s="28"/>
      <c r="AL16" s="28"/>
      <c r="AM16" s="28"/>
      <c r="AN16" s="28"/>
      <c r="AO16" s="415"/>
      <c r="AP16" s="28"/>
      <c r="AQ16" s="28"/>
      <c r="AR16" s="28"/>
      <c r="AS16" s="415"/>
      <c r="AT16" s="28"/>
      <c r="AU16" s="28"/>
      <c r="AV16" s="28"/>
      <c r="AW16" s="415"/>
      <c r="AX16" s="28"/>
      <c r="AY16" s="28"/>
      <c r="AZ16" s="28"/>
      <c r="BA16" s="415"/>
      <c r="BB16" s="28"/>
    </row>
    <row r="17" spans="1:54" ht="12.75" customHeight="1">
      <c r="A17" s="414"/>
      <c r="B17" s="28"/>
      <c r="C17" s="1456">
        <v>42674</v>
      </c>
      <c r="E17" s="28"/>
      <c r="F17" s="28"/>
      <c r="G17" s="28"/>
      <c r="H17" s="28"/>
      <c r="I17" s="28"/>
      <c r="J17" s="28"/>
      <c r="K17" s="28"/>
      <c r="L17" s="28"/>
      <c r="M17" s="28"/>
      <c r="N17" s="413"/>
      <c r="O17" s="28"/>
      <c r="P17" s="28"/>
      <c r="Q17" s="413"/>
      <c r="AJ17" s="28"/>
      <c r="AK17" s="28"/>
      <c r="AL17" s="28"/>
      <c r="AM17" s="28"/>
      <c r="AN17" s="28"/>
      <c r="AO17" s="415"/>
      <c r="AP17" s="28"/>
      <c r="AQ17" s="28"/>
      <c r="AR17" s="28"/>
      <c r="AS17" s="415"/>
      <c r="AT17" s="28"/>
      <c r="AU17" s="28"/>
      <c r="AV17" s="28"/>
      <c r="AW17" s="415"/>
      <c r="AX17" s="28"/>
      <c r="AY17" s="28"/>
      <c r="AZ17" s="28"/>
      <c r="BA17" s="415"/>
      <c r="BB17" s="28"/>
    </row>
    <row r="18" spans="1:54">
      <c r="A18" s="414"/>
      <c r="B18" s="28"/>
      <c r="C18" s="1457"/>
      <c r="E18" s="28"/>
      <c r="F18" s="28"/>
      <c r="G18" s="28"/>
      <c r="H18" s="28"/>
      <c r="I18" s="28"/>
      <c r="J18" s="28"/>
      <c r="K18" s="28"/>
      <c r="L18" s="28"/>
      <c r="M18" s="28"/>
      <c r="N18" s="413"/>
      <c r="O18" s="28"/>
      <c r="P18" s="28"/>
      <c r="Q18" s="413"/>
      <c r="AJ18" s="28"/>
      <c r="AK18" s="28"/>
      <c r="AL18" s="28"/>
      <c r="AM18" s="28"/>
      <c r="AN18" s="28"/>
      <c r="AO18" s="415"/>
      <c r="AP18" s="28"/>
      <c r="AQ18" s="28"/>
      <c r="AR18" s="28"/>
      <c r="AS18" s="415"/>
      <c r="AT18" s="28"/>
      <c r="AU18" s="28"/>
      <c r="AV18" s="28"/>
      <c r="AW18" s="415"/>
      <c r="AX18" s="28"/>
      <c r="AY18" s="28"/>
      <c r="AZ18" s="28"/>
      <c r="BA18" s="415"/>
      <c r="BB18" s="28"/>
    </row>
    <row r="19" spans="1:54" ht="17.5">
      <c r="A19" s="414"/>
      <c r="B19" s="28"/>
      <c r="C19" s="1457"/>
      <c r="E19" s="28"/>
      <c r="F19" s="28"/>
      <c r="G19" s="28"/>
      <c r="H19" s="28"/>
      <c r="I19" s="28"/>
      <c r="J19" s="28"/>
      <c r="K19" s="28"/>
      <c r="L19" s="28"/>
      <c r="M19" s="28"/>
      <c r="N19" s="413"/>
      <c r="O19" s="28"/>
      <c r="P19" s="28"/>
      <c r="Q19" s="413"/>
      <c r="R19" s="593" t="s">
        <v>529</v>
      </c>
      <c r="S19" s="593"/>
      <c r="T19" s="428"/>
      <c r="AJ19" s="28"/>
      <c r="AK19" s="28"/>
      <c r="AL19" s="28"/>
      <c r="AM19" s="28"/>
      <c r="AN19" s="28"/>
      <c r="AO19" s="415"/>
      <c r="AP19" s="28"/>
      <c r="AQ19" s="28"/>
      <c r="AR19" s="28"/>
      <c r="AS19" s="415"/>
      <c r="AT19" s="28"/>
      <c r="AU19" s="28"/>
      <c r="AV19" s="28"/>
      <c r="AW19" s="415"/>
      <c r="AX19" s="28"/>
      <c r="AY19" s="28"/>
      <c r="AZ19" s="28"/>
      <c r="BA19" s="415"/>
      <c r="BB19" s="28"/>
    </row>
    <row r="20" spans="1:54">
      <c r="A20" s="414"/>
      <c r="B20" s="28"/>
      <c r="C20" s="413"/>
      <c r="D20" s="413"/>
      <c r="E20" s="28"/>
      <c r="F20" s="28"/>
      <c r="G20" s="28"/>
      <c r="H20" s="28"/>
      <c r="I20" s="28"/>
      <c r="J20" s="28"/>
      <c r="K20" s="28"/>
      <c r="L20" s="28"/>
      <c r="M20" s="28"/>
      <c r="N20" s="413"/>
      <c r="O20" s="28"/>
      <c r="P20" s="28"/>
      <c r="Q20" s="413"/>
      <c r="AJ20" s="28"/>
      <c r="AK20" s="28"/>
      <c r="AL20" s="28"/>
      <c r="AM20" s="28"/>
      <c r="AN20" s="28"/>
      <c r="AO20" s="415"/>
      <c r="AP20" s="28"/>
      <c r="AQ20" s="28"/>
      <c r="AR20" s="28"/>
      <c r="AS20" s="415"/>
      <c r="AT20" s="28"/>
      <c r="AU20" s="28"/>
      <c r="AV20" s="28"/>
      <c r="AW20" s="415"/>
      <c r="AX20" s="28"/>
      <c r="AY20" s="28"/>
      <c r="AZ20" s="28"/>
      <c r="BA20" s="415"/>
      <c r="BB20" s="28"/>
    </row>
    <row r="21" spans="1:54" ht="13.5" thickBot="1">
      <c r="A21" s="414"/>
      <c r="B21" s="28"/>
      <c r="C21" s="28"/>
      <c r="D21" s="28"/>
      <c r="E21" s="28"/>
      <c r="F21" s="28"/>
      <c r="G21" s="28"/>
      <c r="H21" s="28"/>
      <c r="I21" s="28"/>
      <c r="J21" s="28"/>
      <c r="K21" s="28"/>
      <c r="L21" s="28"/>
      <c r="M21" s="28"/>
      <c r="N21" s="413"/>
      <c r="O21" s="28"/>
      <c r="P21" s="28"/>
      <c r="Q21" s="413"/>
      <c r="R21" s="594"/>
      <c r="S21" s="594"/>
      <c r="T21" s="413"/>
      <c r="U21" s="28"/>
      <c r="V21" s="413"/>
      <c r="W21" s="413"/>
      <c r="X21" s="413"/>
      <c r="Y21" s="28"/>
      <c r="Z21" s="413"/>
      <c r="AA21" s="413"/>
      <c r="AB21" s="413"/>
      <c r="AC21" s="28"/>
      <c r="AD21" s="413"/>
      <c r="AE21" s="413"/>
      <c r="AF21" s="413"/>
      <c r="AG21" s="605"/>
      <c r="AH21" s="605"/>
      <c r="AI21" s="413"/>
      <c r="AJ21" s="28"/>
      <c r="AK21" s="28"/>
      <c r="AL21" s="28"/>
      <c r="AM21" s="28"/>
      <c r="AN21" s="28"/>
      <c r="AO21" s="415"/>
      <c r="AP21" s="28"/>
      <c r="AQ21" s="28"/>
      <c r="AR21" s="28"/>
      <c r="AS21" s="415"/>
      <c r="AT21" s="28"/>
      <c r="AU21" s="28"/>
      <c r="AV21" s="28"/>
      <c r="AW21" s="415"/>
      <c r="AX21" s="28"/>
      <c r="AY21" s="28"/>
      <c r="AZ21" s="28"/>
      <c r="BA21" s="415"/>
      <c r="BB21" s="28"/>
    </row>
    <row r="22" spans="1:54">
      <c r="A22" s="414"/>
      <c r="B22" s="28"/>
      <c r="C22" s="28"/>
      <c r="D22" s="28"/>
      <c r="E22" s="28"/>
      <c r="F22" s="28"/>
      <c r="G22" s="28"/>
      <c r="H22" s="28"/>
      <c r="I22" s="28"/>
      <c r="J22" s="28"/>
      <c r="K22" s="28"/>
      <c r="L22" s="28"/>
      <c r="M22" s="28"/>
      <c r="N22" s="413"/>
      <c r="O22" s="28"/>
      <c r="P22" s="28"/>
      <c r="Q22" s="413"/>
      <c r="R22" s="1454" t="s">
        <v>325</v>
      </c>
      <c r="S22" s="1455"/>
      <c r="T22" s="1455"/>
      <c r="U22" s="1458" t="s">
        <v>326</v>
      </c>
      <c r="V22" s="1458"/>
      <c r="W22" s="1458"/>
      <c r="X22" s="1458"/>
      <c r="Y22" s="1458" t="s">
        <v>327</v>
      </c>
      <c r="Z22" s="1458"/>
      <c r="AA22" s="1458"/>
      <c r="AB22" s="1458"/>
      <c r="AC22" s="1458" t="s">
        <v>328</v>
      </c>
      <c r="AD22" s="1458"/>
      <c r="AE22" s="1458"/>
      <c r="AF22" s="1458"/>
      <c r="AG22" s="1459" t="s">
        <v>338</v>
      </c>
      <c r="AH22" s="1459"/>
      <c r="AI22" s="1459"/>
      <c r="AJ22" s="426"/>
      <c r="AK22" s="426"/>
      <c r="AL22" s="426"/>
      <c r="AM22" s="426"/>
      <c r="AN22" s="426"/>
      <c r="AO22" s="426"/>
      <c r="AP22" s="426"/>
      <c r="AQ22" s="426"/>
      <c r="AR22" s="426"/>
      <c r="AS22" s="426"/>
      <c r="AT22" s="426"/>
      <c r="AU22" s="426"/>
      <c r="AV22" s="426"/>
      <c r="AW22" s="426"/>
      <c r="AX22" s="426"/>
      <c r="AY22" s="426"/>
      <c r="AZ22" s="426"/>
      <c r="BA22" s="517"/>
      <c r="BB22" s="426"/>
    </row>
    <row r="23" spans="1:54" ht="26.5" thickBot="1">
      <c r="A23" s="414"/>
      <c r="B23" s="28"/>
      <c r="C23" s="28"/>
      <c r="D23" s="28"/>
      <c r="E23" s="28"/>
      <c r="F23" s="28"/>
      <c r="G23" s="28"/>
      <c r="H23" s="28"/>
      <c r="I23" s="28"/>
      <c r="J23" s="28"/>
      <c r="K23" s="28"/>
      <c r="L23" s="28"/>
      <c r="M23" s="28"/>
      <c r="N23" s="413"/>
      <c r="O23" s="28"/>
      <c r="P23" s="28"/>
      <c r="Q23" s="413"/>
      <c r="R23" s="595" t="s">
        <v>336</v>
      </c>
      <c r="S23" s="596" t="s">
        <v>335</v>
      </c>
      <c r="T23" s="535" t="s">
        <v>337</v>
      </c>
      <c r="U23" s="536" t="s">
        <v>336</v>
      </c>
      <c r="V23" s="536" t="s">
        <v>333</v>
      </c>
      <c r="W23" s="536" t="s">
        <v>335</v>
      </c>
      <c r="X23" s="536" t="s">
        <v>337</v>
      </c>
      <c r="Y23" s="536" t="s">
        <v>336</v>
      </c>
      <c r="Z23" s="536" t="s">
        <v>333</v>
      </c>
      <c r="AA23" s="536" t="s">
        <v>335</v>
      </c>
      <c r="AB23" s="536" t="s">
        <v>337</v>
      </c>
      <c r="AC23" s="536" t="s">
        <v>336</v>
      </c>
      <c r="AD23" s="536" t="s">
        <v>333</v>
      </c>
      <c r="AE23" s="536" t="s">
        <v>335</v>
      </c>
      <c r="AF23" s="536" t="s">
        <v>337</v>
      </c>
      <c r="AG23" s="606" t="s">
        <v>336</v>
      </c>
      <c r="AH23" s="606" t="s">
        <v>335</v>
      </c>
      <c r="AI23" s="537" t="s">
        <v>337</v>
      </c>
      <c r="AJ23" s="538"/>
      <c r="AK23" s="1453" t="s">
        <v>532</v>
      </c>
      <c r="AL23" s="1453"/>
      <c r="AM23" s="1453"/>
      <c r="AN23" s="1453"/>
      <c r="AO23" s="1453"/>
      <c r="AP23" s="1453"/>
      <c r="AQ23" s="1453"/>
      <c r="AR23" s="1453"/>
      <c r="AS23" s="1453"/>
      <c r="AT23" s="1453"/>
      <c r="AU23" s="1453"/>
      <c r="AV23" s="1453"/>
      <c r="AW23" s="1453"/>
      <c r="AX23" s="1453"/>
      <c r="AY23" s="1451" t="s">
        <v>325</v>
      </c>
      <c r="AZ23" s="1451"/>
      <c r="BA23" s="1452"/>
      <c r="BB23" s="538"/>
    </row>
    <row r="24" spans="1:54" ht="32.25" customHeight="1">
      <c r="A24" s="518"/>
      <c r="B24" s="519"/>
      <c r="C24" s="519"/>
      <c r="D24" s="519"/>
      <c r="E24" s="519"/>
      <c r="F24" s="519"/>
      <c r="G24" s="519"/>
      <c r="H24" s="519"/>
      <c r="I24" s="520" t="s">
        <v>362</v>
      </c>
      <c r="J24" s="521" t="s">
        <v>359</v>
      </c>
      <c r="K24" s="521" t="s">
        <v>360</v>
      </c>
      <c r="L24" s="521" t="s">
        <v>361</v>
      </c>
      <c r="M24" s="520" t="s">
        <v>363</v>
      </c>
      <c r="N24" s="520" t="s">
        <v>364</v>
      </c>
      <c r="O24" s="520" t="s">
        <v>362</v>
      </c>
      <c r="P24" s="520" t="s">
        <v>363</v>
      </c>
      <c r="Q24" s="522" t="s">
        <v>364</v>
      </c>
      <c r="R24" s="597" t="s">
        <v>322</v>
      </c>
      <c r="S24" s="598" t="s">
        <v>322</v>
      </c>
      <c r="T24" s="545" t="s">
        <v>334</v>
      </c>
      <c r="U24" s="546" t="s">
        <v>60</v>
      </c>
      <c r="V24" s="547" t="s">
        <v>142</v>
      </c>
      <c r="W24" s="546" t="s">
        <v>60</v>
      </c>
      <c r="X24" s="548" t="s">
        <v>334</v>
      </c>
      <c r="Y24" s="546" t="s">
        <v>60</v>
      </c>
      <c r="Z24" s="547" t="s">
        <v>142</v>
      </c>
      <c r="AA24" s="546" t="s">
        <v>60</v>
      </c>
      <c r="AB24" s="548" t="s">
        <v>334</v>
      </c>
      <c r="AC24" s="546" t="s">
        <v>60</v>
      </c>
      <c r="AD24" s="547" t="s">
        <v>142</v>
      </c>
      <c r="AE24" s="546" t="s">
        <v>60</v>
      </c>
      <c r="AF24" s="548" t="s">
        <v>334</v>
      </c>
      <c r="AG24" s="607" t="s">
        <v>322</v>
      </c>
      <c r="AH24" s="607" t="s">
        <v>322</v>
      </c>
      <c r="AI24" s="549" t="s">
        <v>334</v>
      </c>
      <c r="AJ24" s="550"/>
      <c r="AK24" s="550" t="s">
        <v>339</v>
      </c>
      <c r="AL24" s="550" t="s">
        <v>340</v>
      </c>
      <c r="AM24" s="550" t="s">
        <v>341</v>
      </c>
      <c r="AN24" s="550" t="s">
        <v>341</v>
      </c>
      <c r="AO24" s="550" t="s">
        <v>30</v>
      </c>
      <c r="AP24" s="550" t="s">
        <v>342</v>
      </c>
      <c r="AQ24" s="550" t="s">
        <v>343</v>
      </c>
      <c r="AR24" s="550" t="s">
        <v>344</v>
      </c>
      <c r="AS24" s="550" t="s">
        <v>31</v>
      </c>
      <c r="AT24" s="550" t="s">
        <v>345</v>
      </c>
      <c r="AU24" s="550" t="s">
        <v>346</v>
      </c>
      <c r="AV24" s="550" t="s">
        <v>347</v>
      </c>
      <c r="AW24" s="550" t="s">
        <v>32</v>
      </c>
      <c r="AX24" s="550" t="s">
        <v>348</v>
      </c>
      <c r="AY24" s="550" t="s">
        <v>349</v>
      </c>
      <c r="AZ24" s="550" t="s">
        <v>350</v>
      </c>
      <c r="BA24" s="551" t="s">
        <v>33</v>
      </c>
      <c r="BB24" s="550"/>
    </row>
    <row r="25" spans="1:54" ht="23.5" thickBot="1">
      <c r="A25" s="523" t="s">
        <v>324</v>
      </c>
      <c r="B25" s="524" t="s">
        <v>355</v>
      </c>
      <c r="C25" s="525" t="s">
        <v>356</v>
      </c>
      <c r="D25" s="524" t="s">
        <v>357</v>
      </c>
      <c r="E25" s="524" t="s">
        <v>358</v>
      </c>
      <c r="F25" s="524" t="s">
        <v>359</v>
      </c>
      <c r="G25" s="524" t="s">
        <v>360</v>
      </c>
      <c r="H25" s="524" t="s">
        <v>361</v>
      </c>
      <c r="I25" s="526" t="s">
        <v>365</v>
      </c>
      <c r="J25" s="524"/>
      <c r="K25" s="524"/>
      <c r="L25" s="524"/>
      <c r="M25" s="526" t="s">
        <v>365</v>
      </c>
      <c r="N25" s="526" t="s">
        <v>366</v>
      </c>
      <c r="O25" s="526" t="s">
        <v>365</v>
      </c>
      <c r="P25" s="526" t="s">
        <v>365</v>
      </c>
      <c r="Q25" s="527" t="s">
        <v>366</v>
      </c>
      <c r="R25" s="599"/>
      <c r="S25" s="600"/>
      <c r="T25" s="528"/>
      <c r="U25" s="529"/>
      <c r="V25" s="530"/>
      <c r="W25" s="530"/>
      <c r="X25" s="531"/>
      <c r="Y25" s="529"/>
      <c r="Z25" s="530"/>
      <c r="AA25" s="530"/>
      <c r="AB25" s="531"/>
      <c r="AC25" s="529"/>
      <c r="AD25" s="530"/>
      <c r="AE25" s="530"/>
      <c r="AF25" s="531"/>
      <c r="AG25" s="608"/>
      <c r="AH25" s="609"/>
      <c r="AI25" s="532"/>
      <c r="AJ25" s="533"/>
      <c r="AK25" s="533"/>
      <c r="AL25" s="533"/>
      <c r="AM25" s="533"/>
      <c r="AN25" s="533"/>
      <c r="AO25" s="533"/>
      <c r="AP25" s="533"/>
      <c r="AQ25" s="533"/>
      <c r="AR25" s="533"/>
      <c r="AS25" s="533"/>
      <c r="AT25" s="533"/>
      <c r="AU25" s="533"/>
      <c r="AV25" s="533"/>
      <c r="AW25" s="533"/>
      <c r="AX25" s="533"/>
      <c r="AY25" s="533"/>
      <c r="AZ25" s="533"/>
      <c r="BA25" s="534"/>
      <c r="BB25" s="533"/>
    </row>
    <row r="26" spans="1:54" s="418" customFormat="1" ht="13.5" thickBot="1">
      <c r="A26" s="552"/>
      <c r="B26" s="553" t="s">
        <v>1</v>
      </c>
      <c r="C26" s="554" t="s">
        <v>356</v>
      </c>
      <c r="D26" s="553"/>
      <c r="E26" s="555"/>
      <c r="F26" s="553"/>
      <c r="G26" s="553"/>
      <c r="H26" s="553"/>
      <c r="I26" s="556" t="s">
        <v>322</v>
      </c>
      <c r="J26" s="556" t="s">
        <v>322</v>
      </c>
      <c r="K26" s="556" t="s">
        <v>322</v>
      </c>
      <c r="L26" s="556" t="s">
        <v>322</v>
      </c>
      <c r="M26" s="556" t="s">
        <v>322</v>
      </c>
      <c r="N26" s="556" t="s">
        <v>322</v>
      </c>
      <c r="O26" s="556" t="s">
        <v>60</v>
      </c>
      <c r="P26" s="556" t="s">
        <v>60</v>
      </c>
      <c r="Q26" s="556" t="s">
        <v>60</v>
      </c>
      <c r="R26" s="601"/>
      <c r="S26" s="601"/>
      <c r="T26" s="557"/>
      <c r="U26" s="558"/>
      <c r="V26" s="558"/>
      <c r="W26" s="558"/>
      <c r="X26" s="558"/>
      <c r="Y26" s="558"/>
      <c r="Z26" s="558"/>
      <c r="AA26" s="558"/>
      <c r="AB26" s="558"/>
      <c r="AC26" s="558"/>
      <c r="AD26" s="558"/>
      <c r="AE26" s="558"/>
      <c r="AF26" s="558"/>
      <c r="AG26" s="610"/>
      <c r="AH26" s="610"/>
      <c r="AI26" s="559"/>
      <c r="AJ26" s="561"/>
      <c r="AK26" s="560">
        <v>2016010</v>
      </c>
      <c r="AL26" s="561">
        <v>2016011</v>
      </c>
      <c r="AM26" s="561">
        <v>2016012</v>
      </c>
      <c r="AN26" s="561">
        <v>2016013</v>
      </c>
      <c r="AO26" s="560"/>
      <c r="AP26" s="560">
        <v>2017001</v>
      </c>
      <c r="AQ26" s="560">
        <v>2017002</v>
      </c>
      <c r="AR26" s="560">
        <v>2017003</v>
      </c>
      <c r="AS26" s="561"/>
      <c r="AT26" s="560">
        <v>2017004</v>
      </c>
      <c r="AU26" s="560">
        <v>2017005</v>
      </c>
      <c r="AV26" s="560">
        <v>2017006</v>
      </c>
      <c r="AW26" s="561"/>
      <c r="AX26" s="560">
        <v>2017007</v>
      </c>
      <c r="AY26" s="560">
        <v>2017008</v>
      </c>
      <c r="AZ26" s="560">
        <v>2017009</v>
      </c>
      <c r="BA26" s="562"/>
      <c r="BB26" s="561"/>
    </row>
    <row r="27" spans="1:54" s="421" customFormat="1" ht="69">
      <c r="A27" s="539"/>
      <c r="B27" s="540" t="s">
        <v>367</v>
      </c>
      <c r="C27" s="540" t="s">
        <v>367</v>
      </c>
      <c r="D27" s="540"/>
      <c r="E27" s="540"/>
      <c r="F27" s="540"/>
      <c r="G27" s="540"/>
      <c r="H27" s="540"/>
      <c r="I27" s="613" t="s">
        <v>533</v>
      </c>
      <c r="J27" s="613" t="s">
        <v>533</v>
      </c>
      <c r="K27" s="613" t="s">
        <v>533</v>
      </c>
      <c r="L27" s="613" t="s">
        <v>533</v>
      </c>
      <c r="M27" s="613" t="s">
        <v>533</v>
      </c>
      <c r="N27" s="613" t="s">
        <v>533</v>
      </c>
      <c r="O27" s="541" t="s">
        <v>534</v>
      </c>
      <c r="P27" s="541" t="s">
        <v>534</v>
      </c>
      <c r="Q27" s="541" t="s">
        <v>534</v>
      </c>
      <c r="R27" s="602" t="s">
        <v>533</v>
      </c>
      <c r="S27" s="602" t="s">
        <v>533</v>
      </c>
      <c r="T27" s="542" t="s">
        <v>334</v>
      </c>
      <c r="U27" s="543"/>
      <c r="V27" s="543"/>
      <c r="W27" s="543"/>
      <c r="X27" s="543"/>
      <c r="Y27" s="543"/>
      <c r="Z27" s="543"/>
      <c r="AA27" s="543"/>
      <c r="AB27" s="543"/>
      <c r="AC27" s="543"/>
      <c r="AD27" s="543"/>
      <c r="AE27" s="543"/>
      <c r="AF27" s="543"/>
      <c r="AG27" s="611" t="s">
        <v>533</v>
      </c>
      <c r="AH27" s="611" t="s">
        <v>533</v>
      </c>
      <c r="AI27" s="544" t="s">
        <v>334</v>
      </c>
      <c r="AJ27" s="516"/>
      <c r="AK27" s="516" t="s">
        <v>533</v>
      </c>
      <c r="AL27" s="516" t="s">
        <v>533</v>
      </c>
      <c r="AM27" s="516" t="s">
        <v>533</v>
      </c>
      <c r="AN27" s="516" t="s">
        <v>533</v>
      </c>
      <c r="AO27" s="516" t="s">
        <v>533</v>
      </c>
      <c r="AP27" s="516" t="s">
        <v>533</v>
      </c>
      <c r="AQ27" s="516" t="s">
        <v>533</v>
      </c>
      <c r="AR27" s="516" t="s">
        <v>533</v>
      </c>
      <c r="AS27" s="516" t="s">
        <v>533</v>
      </c>
      <c r="AT27" s="516" t="s">
        <v>533</v>
      </c>
      <c r="AU27" s="516" t="s">
        <v>533</v>
      </c>
      <c r="AV27" s="516" t="s">
        <v>533</v>
      </c>
      <c r="AW27" s="516" t="s">
        <v>533</v>
      </c>
      <c r="AX27" s="516" t="s">
        <v>533</v>
      </c>
      <c r="AY27" s="516" t="s">
        <v>533</v>
      </c>
      <c r="AZ27" s="516" t="s">
        <v>533</v>
      </c>
      <c r="BA27" s="516" t="s">
        <v>533</v>
      </c>
      <c r="BB27" s="516" t="s">
        <v>533</v>
      </c>
    </row>
    <row r="28" spans="1:54" s="421" customFormat="1" ht="15.5">
      <c r="A28" s="507" t="s">
        <v>64</v>
      </c>
      <c r="B28" s="1460" t="s">
        <v>368</v>
      </c>
      <c r="C28" s="429" t="s">
        <v>369</v>
      </c>
      <c r="D28" s="430" t="s">
        <v>370</v>
      </c>
      <c r="E28" s="431" t="s">
        <v>44</v>
      </c>
      <c r="F28" s="430">
        <v>150</v>
      </c>
      <c r="G28" s="432">
        <v>30</v>
      </c>
      <c r="H28" s="430">
        <v>2</v>
      </c>
      <c r="I28" s="614">
        <f>F28*G28*H28</f>
        <v>9000</v>
      </c>
      <c r="J28" s="615"/>
      <c r="K28" s="615"/>
      <c r="L28" s="615"/>
      <c r="M28" s="614"/>
      <c r="N28" s="614">
        <f>I28+M28</f>
        <v>9000</v>
      </c>
      <c r="O28" s="641">
        <f>I28/$C$4</f>
        <v>6923.0769230769229</v>
      </c>
      <c r="P28" s="641">
        <f>M28/$C$4</f>
        <v>0</v>
      </c>
      <c r="Q28" s="641">
        <f>O28+P28</f>
        <v>6923.0769230769229</v>
      </c>
      <c r="R28" s="603">
        <f>AO28+AS28+AW28+BA28</f>
        <v>0</v>
      </c>
      <c r="S28" s="603">
        <f>I28-R28</f>
        <v>9000</v>
      </c>
      <c r="T28" s="478">
        <f t="shared" ref="T28:T42" si="0">R28/I28</f>
        <v>0</v>
      </c>
      <c r="U28" s="479"/>
      <c r="V28" s="479"/>
      <c r="W28" s="479"/>
      <c r="X28" s="479"/>
      <c r="Y28" s="479"/>
      <c r="Z28" s="479"/>
      <c r="AA28" s="479"/>
      <c r="AB28" s="479"/>
      <c r="AC28" s="479"/>
      <c r="AD28" s="479"/>
      <c r="AE28" s="479"/>
      <c r="AF28" s="479"/>
      <c r="AG28" s="612">
        <f>AO28+AS28+AW28+BA28</f>
        <v>0</v>
      </c>
      <c r="AH28" s="612">
        <f>N28-AG28</f>
        <v>9000</v>
      </c>
      <c r="AI28" s="480">
        <f t="shared" ref="AI28:AI42" si="1">AG28/N28</f>
        <v>0</v>
      </c>
      <c r="AJ28" s="422"/>
      <c r="AK28" s="565">
        <v>0</v>
      </c>
      <c r="AL28" s="565">
        <v>0</v>
      </c>
      <c r="AM28" s="565">
        <v>0</v>
      </c>
      <c r="AN28" s="565">
        <v>0</v>
      </c>
      <c r="AO28" s="566">
        <f>SUM(AK28:AN28)</f>
        <v>0</v>
      </c>
      <c r="AP28" s="565">
        <v>0</v>
      </c>
      <c r="AQ28" s="565">
        <v>0</v>
      </c>
      <c r="AR28" s="565">
        <v>0</v>
      </c>
      <c r="AS28" s="566">
        <f>SUM(AP28:AR28)</f>
        <v>0</v>
      </c>
      <c r="AT28" s="565">
        <v>0</v>
      </c>
      <c r="AU28" s="565">
        <v>0</v>
      </c>
      <c r="AV28" s="565">
        <v>0</v>
      </c>
      <c r="AW28" s="566">
        <f>SUM(AT28:AV28)</f>
        <v>0</v>
      </c>
      <c r="AX28" s="565">
        <v>0</v>
      </c>
      <c r="AY28" s="565">
        <v>0</v>
      </c>
      <c r="AZ28" s="565">
        <v>0</v>
      </c>
      <c r="BA28" s="567">
        <f>SUM(AX28:AZ28)</f>
        <v>0</v>
      </c>
      <c r="BB28" s="568"/>
    </row>
    <row r="29" spans="1:54" s="421" customFormat="1" ht="15.5">
      <c r="A29" s="507" t="s">
        <v>65</v>
      </c>
      <c r="B29" s="1460"/>
      <c r="C29" s="429" t="s">
        <v>371</v>
      </c>
      <c r="D29" s="430" t="s">
        <v>370</v>
      </c>
      <c r="E29" s="431" t="s">
        <v>44</v>
      </c>
      <c r="F29" s="430">
        <v>50</v>
      </c>
      <c r="G29" s="432">
        <v>70</v>
      </c>
      <c r="H29" s="430">
        <v>1</v>
      </c>
      <c r="I29" s="614">
        <f>F29*G29*H29</f>
        <v>3500</v>
      </c>
      <c r="J29" s="615"/>
      <c r="K29" s="615"/>
      <c r="L29" s="615"/>
      <c r="M29" s="614">
        <f>J29*K29*L29</f>
        <v>0</v>
      </c>
      <c r="N29" s="614">
        <f>I29+M29</f>
        <v>3500</v>
      </c>
      <c r="O29" s="641">
        <f t="shared" ref="O29:O91" si="2">I29/$C$4</f>
        <v>2692.3076923076924</v>
      </c>
      <c r="P29" s="641">
        <f t="shared" ref="P29:P91" si="3">M29/$C$4</f>
        <v>0</v>
      </c>
      <c r="Q29" s="641">
        <f t="shared" ref="Q29:Q91" si="4">O29+P29</f>
        <v>2692.3076923076924</v>
      </c>
      <c r="R29" s="603">
        <f>AO29+AS29+AW29+BA29</f>
        <v>0</v>
      </c>
      <c r="S29" s="603">
        <f>I29-R29</f>
        <v>3500</v>
      </c>
      <c r="T29" s="478">
        <f t="shared" si="0"/>
        <v>0</v>
      </c>
      <c r="U29" s="479"/>
      <c r="V29" s="479"/>
      <c r="W29" s="479"/>
      <c r="X29" s="479"/>
      <c r="Y29" s="479"/>
      <c r="Z29" s="479"/>
      <c r="AA29" s="479"/>
      <c r="AB29" s="479"/>
      <c r="AC29" s="479"/>
      <c r="AD29" s="479"/>
      <c r="AE29" s="479"/>
      <c r="AF29" s="479"/>
      <c r="AG29" s="612">
        <f>AO29+AS29+AW29+BA29</f>
        <v>0</v>
      </c>
      <c r="AH29" s="612">
        <f>N29-AG29</f>
        <v>3500</v>
      </c>
      <c r="AI29" s="480">
        <f t="shared" si="1"/>
        <v>0</v>
      </c>
      <c r="AJ29" s="422"/>
      <c r="AK29" s="565">
        <v>0</v>
      </c>
      <c r="AL29" s="565">
        <v>0</v>
      </c>
      <c r="AM29" s="565">
        <v>0</v>
      </c>
      <c r="AN29" s="565">
        <v>0</v>
      </c>
      <c r="AO29" s="566">
        <f t="shared" ref="AO29:AO90" si="5">SUM(AK29:AN29)</f>
        <v>0</v>
      </c>
      <c r="AP29" s="565">
        <v>0</v>
      </c>
      <c r="AQ29" s="565">
        <v>0</v>
      </c>
      <c r="AR29" s="565">
        <v>0</v>
      </c>
      <c r="AS29" s="566">
        <f>SUM(AP29:AR29)</f>
        <v>0</v>
      </c>
      <c r="AT29" s="565">
        <v>0</v>
      </c>
      <c r="AU29" s="565">
        <v>0</v>
      </c>
      <c r="AV29" s="565">
        <v>0</v>
      </c>
      <c r="AW29" s="566">
        <f t="shared" ref="AW29:AW91" si="6">SUM(AT29:AV29)</f>
        <v>0</v>
      </c>
      <c r="AX29" s="565">
        <v>0</v>
      </c>
      <c r="AY29" s="565">
        <v>0</v>
      </c>
      <c r="AZ29" s="565">
        <v>0</v>
      </c>
      <c r="BA29" s="567">
        <f t="shared" ref="BA29:BA91" si="7">SUM(AX29:AZ29)</f>
        <v>0</v>
      </c>
      <c r="BB29" s="568"/>
    </row>
    <row r="30" spans="1:54" s="421" customFormat="1" ht="15.5">
      <c r="A30" s="507" t="s">
        <v>66</v>
      </c>
      <c r="B30" s="1460"/>
      <c r="C30" s="433" t="s">
        <v>372</v>
      </c>
      <c r="D30" s="434" t="s">
        <v>370</v>
      </c>
      <c r="E30" s="435" t="s">
        <v>44</v>
      </c>
      <c r="F30" s="430">
        <v>30</v>
      </c>
      <c r="G30" s="432">
        <v>30</v>
      </c>
      <c r="H30" s="430">
        <v>6</v>
      </c>
      <c r="I30" s="614">
        <f>F30*G30*H30</f>
        <v>5400</v>
      </c>
      <c r="J30" s="615">
        <v>30</v>
      </c>
      <c r="K30" s="615">
        <v>30</v>
      </c>
      <c r="L30" s="615">
        <v>6</v>
      </c>
      <c r="M30" s="614">
        <f>J30*K30*L30</f>
        <v>5400</v>
      </c>
      <c r="N30" s="614">
        <f>I30+M30</f>
        <v>10800</v>
      </c>
      <c r="O30" s="641">
        <f t="shared" si="2"/>
        <v>4153.8461538461534</v>
      </c>
      <c r="P30" s="641">
        <f t="shared" si="3"/>
        <v>4153.8461538461534</v>
      </c>
      <c r="Q30" s="641">
        <f t="shared" si="4"/>
        <v>8307.6923076923067</v>
      </c>
      <c r="R30" s="603">
        <f>AO30+AS30+AW30+BA30</f>
        <v>0</v>
      </c>
      <c r="S30" s="603">
        <f>I30-R30</f>
        <v>5400</v>
      </c>
      <c r="T30" s="478">
        <f t="shared" si="0"/>
        <v>0</v>
      </c>
      <c r="U30" s="479"/>
      <c r="V30" s="479"/>
      <c r="W30" s="479"/>
      <c r="X30" s="479"/>
      <c r="Y30" s="479"/>
      <c r="Z30" s="479"/>
      <c r="AA30" s="479"/>
      <c r="AB30" s="479"/>
      <c r="AC30" s="479"/>
      <c r="AD30" s="479"/>
      <c r="AE30" s="479"/>
      <c r="AF30" s="479"/>
      <c r="AG30" s="612">
        <f>AO30+AS30+AW30+BA30</f>
        <v>0</v>
      </c>
      <c r="AH30" s="612">
        <f>N30-AG30</f>
        <v>10800</v>
      </c>
      <c r="AI30" s="480">
        <f t="shared" si="1"/>
        <v>0</v>
      </c>
      <c r="AJ30" s="422"/>
      <c r="AK30" s="565">
        <v>0</v>
      </c>
      <c r="AL30" s="565">
        <v>0</v>
      </c>
      <c r="AM30" s="565">
        <v>0</v>
      </c>
      <c r="AN30" s="565">
        <v>0</v>
      </c>
      <c r="AO30" s="566">
        <f t="shared" si="5"/>
        <v>0</v>
      </c>
      <c r="AP30" s="565">
        <v>0</v>
      </c>
      <c r="AQ30" s="565">
        <v>0</v>
      </c>
      <c r="AR30" s="565">
        <v>0</v>
      </c>
      <c r="AS30" s="566">
        <f t="shared" ref="AS30:AS91" si="8">SUM(AP30:AR30)</f>
        <v>0</v>
      </c>
      <c r="AT30" s="565">
        <v>0</v>
      </c>
      <c r="AU30" s="565">
        <v>0</v>
      </c>
      <c r="AV30" s="565">
        <v>0</v>
      </c>
      <c r="AW30" s="566">
        <f t="shared" si="6"/>
        <v>0</v>
      </c>
      <c r="AX30" s="565">
        <v>0</v>
      </c>
      <c r="AY30" s="565">
        <v>0</v>
      </c>
      <c r="AZ30" s="565">
        <v>0</v>
      </c>
      <c r="BA30" s="567">
        <f t="shared" si="7"/>
        <v>0</v>
      </c>
      <c r="BB30" s="568"/>
    </row>
    <row r="31" spans="1:54" s="421" customFormat="1" ht="15.5">
      <c r="A31" s="507" t="s">
        <v>67</v>
      </c>
      <c r="B31" s="1460"/>
      <c r="C31" s="436" t="s">
        <v>373</v>
      </c>
      <c r="D31" s="434" t="s">
        <v>370</v>
      </c>
      <c r="E31" s="431" t="s">
        <v>44</v>
      </c>
      <c r="F31" s="430">
        <v>180</v>
      </c>
      <c r="G31" s="432">
        <v>20</v>
      </c>
      <c r="H31" s="430">
        <v>4</v>
      </c>
      <c r="I31" s="614">
        <f>F31*G31*H31</f>
        <v>14400</v>
      </c>
      <c r="J31" s="615">
        <v>180</v>
      </c>
      <c r="K31" s="615">
        <v>20</v>
      </c>
      <c r="L31" s="615">
        <v>4</v>
      </c>
      <c r="M31" s="614">
        <f>J31*K31*L31</f>
        <v>14400</v>
      </c>
      <c r="N31" s="614">
        <f>I31+M31</f>
        <v>28800</v>
      </c>
      <c r="O31" s="641">
        <f t="shared" si="2"/>
        <v>11076.923076923076</v>
      </c>
      <c r="P31" s="641">
        <f t="shared" si="3"/>
        <v>11076.923076923076</v>
      </c>
      <c r="Q31" s="641">
        <f t="shared" si="4"/>
        <v>22153.846153846152</v>
      </c>
      <c r="R31" s="603">
        <f>AO31+AS31+AW31+BA31</f>
        <v>0</v>
      </c>
      <c r="S31" s="603">
        <f>I31-R31</f>
        <v>14400</v>
      </c>
      <c r="T31" s="478">
        <f t="shared" si="0"/>
        <v>0</v>
      </c>
      <c r="U31" s="479"/>
      <c r="V31" s="479"/>
      <c r="W31" s="479"/>
      <c r="X31" s="479"/>
      <c r="Y31" s="479"/>
      <c r="Z31" s="479"/>
      <c r="AA31" s="479"/>
      <c r="AB31" s="479"/>
      <c r="AC31" s="479"/>
      <c r="AD31" s="479"/>
      <c r="AE31" s="479"/>
      <c r="AF31" s="479"/>
      <c r="AG31" s="612">
        <f>AO31+AS31+AW31+BA31</f>
        <v>0</v>
      </c>
      <c r="AH31" s="612">
        <f>N31-AG31</f>
        <v>28800</v>
      </c>
      <c r="AI31" s="480">
        <f t="shared" si="1"/>
        <v>0</v>
      </c>
      <c r="AJ31" s="422"/>
      <c r="AK31" s="565">
        <v>0</v>
      </c>
      <c r="AL31" s="565">
        <v>0</v>
      </c>
      <c r="AM31" s="565">
        <v>0</v>
      </c>
      <c r="AN31" s="565">
        <v>0</v>
      </c>
      <c r="AO31" s="566">
        <f t="shared" si="5"/>
        <v>0</v>
      </c>
      <c r="AP31" s="565">
        <v>0</v>
      </c>
      <c r="AQ31" s="565">
        <v>0</v>
      </c>
      <c r="AR31" s="565">
        <v>0</v>
      </c>
      <c r="AS31" s="566">
        <f>SUM(AP31:AR31)</f>
        <v>0</v>
      </c>
      <c r="AT31" s="565">
        <v>0</v>
      </c>
      <c r="AU31" s="565">
        <v>0</v>
      </c>
      <c r="AV31" s="565">
        <v>0</v>
      </c>
      <c r="AW31" s="566">
        <f t="shared" si="6"/>
        <v>0</v>
      </c>
      <c r="AX31" s="565">
        <v>0</v>
      </c>
      <c r="AY31" s="565">
        <v>0</v>
      </c>
      <c r="AZ31" s="565">
        <v>0</v>
      </c>
      <c r="BA31" s="567">
        <f t="shared" si="7"/>
        <v>0</v>
      </c>
      <c r="BB31" s="568"/>
    </row>
    <row r="32" spans="1:54" s="421" customFormat="1" ht="22.5" customHeight="1">
      <c r="A32" s="507" t="s">
        <v>68</v>
      </c>
      <c r="B32" s="1460"/>
      <c r="C32" s="436" t="s">
        <v>374</v>
      </c>
      <c r="D32" s="434" t="s">
        <v>370</v>
      </c>
      <c r="E32" s="431" t="s">
        <v>44</v>
      </c>
      <c r="F32" s="437">
        <v>12</v>
      </c>
      <c r="G32" s="438">
        <v>100</v>
      </c>
      <c r="H32" s="437">
        <v>9</v>
      </c>
      <c r="I32" s="614">
        <f>F32*G32*H32</f>
        <v>10800</v>
      </c>
      <c r="J32" s="616">
        <v>12</v>
      </c>
      <c r="K32" s="616">
        <v>100</v>
      </c>
      <c r="L32" s="616">
        <v>12</v>
      </c>
      <c r="M32" s="614">
        <f>J32*K32*L32</f>
        <v>14400</v>
      </c>
      <c r="N32" s="614">
        <f>I32+M32</f>
        <v>25200</v>
      </c>
      <c r="O32" s="641">
        <f t="shared" si="2"/>
        <v>8307.6923076923067</v>
      </c>
      <c r="P32" s="641">
        <f t="shared" si="3"/>
        <v>11076.923076923076</v>
      </c>
      <c r="Q32" s="641">
        <f t="shared" si="4"/>
        <v>19384.615384615383</v>
      </c>
      <c r="R32" s="603">
        <f>AO32+AS32+AW32+BA32</f>
        <v>0</v>
      </c>
      <c r="S32" s="603">
        <f>I32-R32</f>
        <v>10800</v>
      </c>
      <c r="T32" s="478">
        <f t="shared" si="0"/>
        <v>0</v>
      </c>
      <c r="U32" s="479"/>
      <c r="V32" s="479"/>
      <c r="W32" s="479"/>
      <c r="X32" s="479"/>
      <c r="Y32" s="479"/>
      <c r="Z32" s="479"/>
      <c r="AA32" s="479"/>
      <c r="AB32" s="479"/>
      <c r="AC32" s="479"/>
      <c r="AD32" s="479"/>
      <c r="AE32" s="479"/>
      <c r="AF32" s="479"/>
      <c r="AG32" s="612">
        <f>AO32+AS32+AW32+BA32</f>
        <v>0</v>
      </c>
      <c r="AH32" s="612">
        <f>N32-AG32</f>
        <v>25200</v>
      </c>
      <c r="AI32" s="480">
        <f t="shared" si="1"/>
        <v>0</v>
      </c>
      <c r="AJ32" s="422"/>
      <c r="AK32" s="565">
        <v>0</v>
      </c>
      <c r="AL32" s="565">
        <v>0</v>
      </c>
      <c r="AM32" s="565">
        <v>0</v>
      </c>
      <c r="AN32" s="565">
        <v>0</v>
      </c>
      <c r="AO32" s="566">
        <f>SUM(AK32:AN32)</f>
        <v>0</v>
      </c>
      <c r="AP32" s="565">
        <v>0</v>
      </c>
      <c r="AQ32" s="565">
        <v>0</v>
      </c>
      <c r="AR32" s="565">
        <v>0</v>
      </c>
      <c r="AS32" s="566">
        <f>SUM(AP32:AR32)</f>
        <v>0</v>
      </c>
      <c r="AT32" s="565">
        <v>0</v>
      </c>
      <c r="AU32" s="565">
        <v>0</v>
      </c>
      <c r="AV32" s="565">
        <v>0</v>
      </c>
      <c r="AW32" s="566">
        <f t="shared" si="6"/>
        <v>0</v>
      </c>
      <c r="AX32" s="565">
        <v>0</v>
      </c>
      <c r="AY32" s="565">
        <v>0</v>
      </c>
      <c r="AZ32" s="565">
        <v>0</v>
      </c>
      <c r="BA32" s="567">
        <f t="shared" si="7"/>
        <v>0</v>
      </c>
      <c r="BB32" s="568"/>
    </row>
    <row r="33" spans="1:54" s="421" customFormat="1" ht="15.5">
      <c r="A33" s="508"/>
      <c r="B33" s="1460"/>
      <c r="C33" s="439" t="s">
        <v>0</v>
      </c>
      <c r="D33" s="439" t="s">
        <v>0</v>
      </c>
      <c r="E33" s="440"/>
      <c r="F33" s="439"/>
      <c r="G33" s="441"/>
      <c r="H33" s="439"/>
      <c r="I33" s="617">
        <f>SUM(I28:I32)</f>
        <v>43100</v>
      </c>
      <c r="J33" s="617"/>
      <c r="K33" s="617"/>
      <c r="L33" s="617"/>
      <c r="M33" s="617">
        <f>SUM(M28:M32)</f>
        <v>34200</v>
      </c>
      <c r="N33" s="617">
        <f>M33+I33</f>
        <v>77300</v>
      </c>
      <c r="O33" s="569">
        <f t="shared" si="2"/>
        <v>33153.846153846156</v>
      </c>
      <c r="P33" s="569">
        <f t="shared" si="3"/>
        <v>26307.692307692309</v>
      </c>
      <c r="Q33" s="569">
        <f t="shared" si="4"/>
        <v>59461.538461538468</v>
      </c>
      <c r="R33" s="569">
        <f>SUM(R28:R32)</f>
        <v>0</v>
      </c>
      <c r="S33" s="569">
        <f t="shared" ref="S33:AU33" si="9">SUM(S28:S32)</f>
        <v>43100</v>
      </c>
      <c r="T33" s="648">
        <f t="shared" si="0"/>
        <v>0</v>
      </c>
      <c r="U33" s="443">
        <f t="shared" si="9"/>
        <v>0</v>
      </c>
      <c r="V33" s="443">
        <f t="shared" si="9"/>
        <v>0</v>
      </c>
      <c r="W33" s="443">
        <f t="shared" si="9"/>
        <v>0</v>
      </c>
      <c r="X33" s="443">
        <f t="shared" si="9"/>
        <v>0</v>
      </c>
      <c r="Y33" s="443">
        <f t="shared" si="9"/>
        <v>0</v>
      </c>
      <c r="Z33" s="443">
        <f t="shared" si="9"/>
        <v>0</v>
      </c>
      <c r="AA33" s="443">
        <f t="shared" si="9"/>
        <v>0</v>
      </c>
      <c r="AB33" s="443">
        <f t="shared" si="9"/>
        <v>0</v>
      </c>
      <c r="AC33" s="443">
        <f t="shared" si="9"/>
        <v>0</v>
      </c>
      <c r="AD33" s="443">
        <f t="shared" si="9"/>
        <v>0</v>
      </c>
      <c r="AE33" s="443">
        <f t="shared" si="9"/>
        <v>0</v>
      </c>
      <c r="AF33" s="443">
        <f t="shared" si="9"/>
        <v>0</v>
      </c>
      <c r="AG33" s="569">
        <f t="shared" si="9"/>
        <v>0</v>
      </c>
      <c r="AH33" s="569">
        <f t="shared" si="9"/>
        <v>77300</v>
      </c>
      <c r="AI33" s="648">
        <f t="shared" si="1"/>
        <v>0</v>
      </c>
      <c r="AJ33" s="443"/>
      <c r="AK33" s="569">
        <f t="shared" si="9"/>
        <v>0</v>
      </c>
      <c r="AL33" s="569">
        <f t="shared" si="9"/>
        <v>0</v>
      </c>
      <c r="AM33" s="569">
        <f t="shared" si="9"/>
        <v>0</v>
      </c>
      <c r="AN33" s="569">
        <f t="shared" si="9"/>
        <v>0</v>
      </c>
      <c r="AO33" s="569">
        <f>SUM(AO28:AO32)</f>
        <v>0</v>
      </c>
      <c r="AP33" s="569">
        <f t="shared" si="9"/>
        <v>0</v>
      </c>
      <c r="AQ33" s="569">
        <f t="shared" si="9"/>
        <v>0</v>
      </c>
      <c r="AR33" s="569">
        <f t="shared" si="9"/>
        <v>0</v>
      </c>
      <c r="AS33" s="569">
        <f t="shared" si="9"/>
        <v>0</v>
      </c>
      <c r="AT33" s="569">
        <f t="shared" si="9"/>
        <v>0</v>
      </c>
      <c r="AU33" s="569">
        <f t="shared" si="9"/>
        <v>0</v>
      </c>
      <c r="AV33" s="569">
        <f t="shared" ref="AV33:BA33" si="10">SUM(AV28:AV32)</f>
        <v>0</v>
      </c>
      <c r="AW33" s="569">
        <f t="shared" si="10"/>
        <v>0</v>
      </c>
      <c r="AX33" s="569">
        <f t="shared" si="10"/>
        <v>0</v>
      </c>
      <c r="AY33" s="569">
        <f t="shared" si="10"/>
        <v>0</v>
      </c>
      <c r="AZ33" s="569">
        <f t="shared" si="10"/>
        <v>0</v>
      </c>
      <c r="BA33" s="569">
        <f t="shared" si="10"/>
        <v>0</v>
      </c>
      <c r="BB33" s="569"/>
    </row>
    <row r="34" spans="1:54" s="421" customFormat="1" ht="19.5" customHeight="1">
      <c r="A34" s="507" t="s">
        <v>69</v>
      </c>
      <c r="B34" s="1460" t="s">
        <v>375</v>
      </c>
      <c r="C34" s="444" t="s">
        <v>376</v>
      </c>
      <c r="D34" s="430" t="s">
        <v>370</v>
      </c>
      <c r="E34" s="431" t="s">
        <v>44</v>
      </c>
      <c r="F34" s="437">
        <v>12</v>
      </c>
      <c r="G34" s="438">
        <v>200</v>
      </c>
      <c r="H34" s="437">
        <v>4</v>
      </c>
      <c r="I34" s="614">
        <f>F34*G34*H34</f>
        <v>9600</v>
      </c>
      <c r="J34" s="616">
        <v>12</v>
      </c>
      <c r="K34" s="616">
        <v>200</v>
      </c>
      <c r="L34" s="616">
        <v>4</v>
      </c>
      <c r="M34" s="614">
        <f>J34*K34*L34</f>
        <v>9600</v>
      </c>
      <c r="N34" s="614">
        <f>I34+M34</f>
        <v>19200</v>
      </c>
      <c r="O34" s="641">
        <f t="shared" si="2"/>
        <v>7384.6153846153848</v>
      </c>
      <c r="P34" s="641">
        <f t="shared" si="3"/>
        <v>7384.6153846153848</v>
      </c>
      <c r="Q34" s="641">
        <f t="shared" si="4"/>
        <v>14769.23076923077</v>
      </c>
      <c r="R34" s="603">
        <f>AO34+AS34+AW34+BA34</f>
        <v>0</v>
      </c>
      <c r="S34" s="603">
        <f>I34-R34</f>
        <v>9600</v>
      </c>
      <c r="T34" s="478">
        <f t="shared" si="0"/>
        <v>0</v>
      </c>
      <c r="U34" s="479"/>
      <c r="V34" s="479"/>
      <c r="W34" s="479"/>
      <c r="X34" s="479"/>
      <c r="Y34" s="479"/>
      <c r="Z34" s="479"/>
      <c r="AA34" s="479"/>
      <c r="AB34" s="479"/>
      <c r="AC34" s="479"/>
      <c r="AD34" s="479"/>
      <c r="AE34" s="479"/>
      <c r="AF34" s="479"/>
      <c r="AG34" s="612">
        <f>AO34+AS34+AW34+BA34</f>
        <v>0</v>
      </c>
      <c r="AH34" s="612">
        <f>N34-AG34</f>
        <v>19200</v>
      </c>
      <c r="AI34" s="480">
        <f t="shared" si="1"/>
        <v>0</v>
      </c>
      <c r="AJ34" s="427"/>
      <c r="AK34" s="565">
        <v>0</v>
      </c>
      <c r="AL34" s="565">
        <v>0</v>
      </c>
      <c r="AM34" s="565">
        <v>0</v>
      </c>
      <c r="AN34" s="565">
        <v>0</v>
      </c>
      <c r="AO34" s="566">
        <f>SUM(AK34:AN34)</f>
        <v>0</v>
      </c>
      <c r="AP34" s="565">
        <v>0</v>
      </c>
      <c r="AQ34" s="565">
        <v>0</v>
      </c>
      <c r="AR34" s="565">
        <v>0</v>
      </c>
      <c r="AS34" s="566">
        <f>SUM(AP34:AR34)</f>
        <v>0</v>
      </c>
      <c r="AT34" s="565">
        <v>0</v>
      </c>
      <c r="AU34" s="565">
        <v>0</v>
      </c>
      <c r="AV34" s="565">
        <v>0</v>
      </c>
      <c r="AW34" s="566">
        <f>SUM(AT34:AV34)</f>
        <v>0</v>
      </c>
      <c r="AX34" s="565">
        <v>0</v>
      </c>
      <c r="AY34" s="565">
        <v>0</v>
      </c>
      <c r="AZ34" s="565">
        <v>0</v>
      </c>
      <c r="BA34" s="567">
        <f>SUM(AX34:AZ34)</f>
        <v>0</v>
      </c>
      <c r="BB34" s="570"/>
    </row>
    <row r="35" spans="1:54" s="421" customFormat="1" ht="15.5">
      <c r="A35" s="507" t="s">
        <v>70</v>
      </c>
      <c r="B35" s="1460"/>
      <c r="C35" s="436" t="s">
        <v>377</v>
      </c>
      <c r="D35" s="430" t="s">
        <v>370</v>
      </c>
      <c r="E35" s="431" t="s">
        <v>44</v>
      </c>
      <c r="F35" s="430">
        <v>12</v>
      </c>
      <c r="G35" s="432">
        <v>150</v>
      </c>
      <c r="H35" s="430">
        <v>2</v>
      </c>
      <c r="I35" s="614">
        <f>F35*G35*H35</f>
        <v>3600</v>
      </c>
      <c r="J35" s="615">
        <v>12</v>
      </c>
      <c r="K35" s="615">
        <v>150</v>
      </c>
      <c r="L35" s="615">
        <v>2</v>
      </c>
      <c r="M35" s="614">
        <f>J35*K35*L35</f>
        <v>3600</v>
      </c>
      <c r="N35" s="614">
        <f>I35+M35</f>
        <v>7200</v>
      </c>
      <c r="O35" s="641">
        <f t="shared" si="2"/>
        <v>2769.2307692307691</v>
      </c>
      <c r="P35" s="641">
        <f t="shared" si="3"/>
        <v>2769.2307692307691</v>
      </c>
      <c r="Q35" s="641">
        <f t="shared" si="4"/>
        <v>5538.4615384615381</v>
      </c>
      <c r="R35" s="603">
        <f>AO35+AS35+AW35+BA35</f>
        <v>0</v>
      </c>
      <c r="S35" s="603">
        <f>I35-R35</f>
        <v>3600</v>
      </c>
      <c r="T35" s="478">
        <f t="shared" si="0"/>
        <v>0</v>
      </c>
      <c r="U35" s="479"/>
      <c r="V35" s="479"/>
      <c r="W35" s="479"/>
      <c r="X35" s="479"/>
      <c r="Y35" s="479"/>
      <c r="Z35" s="479"/>
      <c r="AA35" s="479"/>
      <c r="AB35" s="479"/>
      <c r="AC35" s="479"/>
      <c r="AD35" s="479"/>
      <c r="AE35" s="479"/>
      <c r="AF35" s="479"/>
      <c r="AG35" s="612">
        <f>AO35+AS35+AW35+BA35</f>
        <v>0</v>
      </c>
      <c r="AH35" s="612">
        <f>N35-AG35</f>
        <v>7200</v>
      </c>
      <c r="AI35" s="480">
        <f t="shared" si="1"/>
        <v>0</v>
      </c>
      <c r="AJ35" s="422"/>
      <c r="AK35" s="565">
        <v>0</v>
      </c>
      <c r="AL35" s="565">
        <v>0</v>
      </c>
      <c r="AM35" s="565">
        <v>0</v>
      </c>
      <c r="AN35" s="565">
        <v>0</v>
      </c>
      <c r="AO35" s="566">
        <f t="shared" si="5"/>
        <v>0</v>
      </c>
      <c r="AP35" s="565">
        <v>0</v>
      </c>
      <c r="AQ35" s="565">
        <v>0</v>
      </c>
      <c r="AR35" s="565">
        <v>0</v>
      </c>
      <c r="AS35" s="566">
        <f>SUM(AP35:AR35)</f>
        <v>0</v>
      </c>
      <c r="AT35" s="565">
        <v>0</v>
      </c>
      <c r="AU35" s="565">
        <v>0</v>
      </c>
      <c r="AV35" s="565">
        <v>0</v>
      </c>
      <c r="AW35" s="566">
        <f t="shared" si="6"/>
        <v>0</v>
      </c>
      <c r="AX35" s="565">
        <v>0</v>
      </c>
      <c r="AY35" s="565">
        <v>0</v>
      </c>
      <c r="AZ35" s="565">
        <v>0</v>
      </c>
      <c r="BA35" s="567">
        <f t="shared" si="7"/>
        <v>0</v>
      </c>
      <c r="BB35" s="568"/>
    </row>
    <row r="36" spans="1:54" s="421" customFormat="1" ht="15.5">
      <c r="A36" s="507" t="s">
        <v>71</v>
      </c>
      <c r="B36" s="1460"/>
      <c r="C36" s="436" t="s">
        <v>378</v>
      </c>
      <c r="D36" s="430" t="s">
        <v>370</v>
      </c>
      <c r="E36" s="431" t="s">
        <v>44</v>
      </c>
      <c r="F36" s="430">
        <v>40</v>
      </c>
      <c r="G36" s="432">
        <v>70</v>
      </c>
      <c r="H36" s="430">
        <v>3</v>
      </c>
      <c r="I36" s="614">
        <f>F36*G36*H36</f>
        <v>8400</v>
      </c>
      <c r="J36" s="615">
        <v>40</v>
      </c>
      <c r="K36" s="615">
        <v>70</v>
      </c>
      <c r="L36" s="615">
        <v>6</v>
      </c>
      <c r="M36" s="614">
        <f>J36*K36*L36</f>
        <v>16800</v>
      </c>
      <c r="N36" s="614">
        <f>I36+M36</f>
        <v>25200</v>
      </c>
      <c r="O36" s="641">
        <f t="shared" si="2"/>
        <v>6461.538461538461</v>
      </c>
      <c r="P36" s="641">
        <f t="shared" si="3"/>
        <v>12923.076923076922</v>
      </c>
      <c r="Q36" s="641">
        <f t="shared" si="4"/>
        <v>19384.615384615383</v>
      </c>
      <c r="R36" s="603">
        <f>AO36+AS36+AW36+BA36</f>
        <v>0</v>
      </c>
      <c r="S36" s="603">
        <f>I36-R36</f>
        <v>8400</v>
      </c>
      <c r="T36" s="478">
        <f t="shared" si="0"/>
        <v>0</v>
      </c>
      <c r="U36" s="479"/>
      <c r="V36" s="479"/>
      <c r="W36" s="479"/>
      <c r="X36" s="479"/>
      <c r="Y36" s="479"/>
      <c r="Z36" s="479"/>
      <c r="AA36" s="479"/>
      <c r="AB36" s="479"/>
      <c r="AC36" s="479"/>
      <c r="AD36" s="479"/>
      <c r="AE36" s="479"/>
      <c r="AF36" s="479"/>
      <c r="AG36" s="612">
        <f>AO36+AS36+AW36+BA36</f>
        <v>0</v>
      </c>
      <c r="AH36" s="612">
        <f>N36-AG36</f>
        <v>25200</v>
      </c>
      <c r="AI36" s="480">
        <f t="shared" si="1"/>
        <v>0</v>
      </c>
      <c r="AJ36" s="422"/>
      <c r="AK36" s="565">
        <v>0</v>
      </c>
      <c r="AL36" s="565">
        <v>0</v>
      </c>
      <c r="AM36" s="565">
        <v>0</v>
      </c>
      <c r="AN36" s="565">
        <v>0</v>
      </c>
      <c r="AO36" s="566">
        <f t="shared" si="5"/>
        <v>0</v>
      </c>
      <c r="AP36" s="565">
        <v>0</v>
      </c>
      <c r="AQ36" s="565">
        <v>0</v>
      </c>
      <c r="AR36" s="565">
        <v>0</v>
      </c>
      <c r="AS36" s="566">
        <f t="shared" si="8"/>
        <v>0</v>
      </c>
      <c r="AT36" s="565">
        <v>0</v>
      </c>
      <c r="AU36" s="565">
        <v>0</v>
      </c>
      <c r="AV36" s="565">
        <v>0</v>
      </c>
      <c r="AW36" s="566">
        <f t="shared" si="6"/>
        <v>0</v>
      </c>
      <c r="AX36" s="565">
        <v>0</v>
      </c>
      <c r="AY36" s="565">
        <v>0</v>
      </c>
      <c r="AZ36" s="565">
        <v>0</v>
      </c>
      <c r="BA36" s="567">
        <f t="shared" si="7"/>
        <v>0</v>
      </c>
      <c r="BB36" s="568"/>
    </row>
    <row r="37" spans="1:54" s="421" customFormat="1" ht="15.5">
      <c r="A37" s="509"/>
      <c r="B37" s="1460"/>
      <c r="C37" s="439" t="s">
        <v>0</v>
      </c>
      <c r="D37" s="439" t="s">
        <v>0</v>
      </c>
      <c r="E37" s="440"/>
      <c r="F37" s="439"/>
      <c r="G37" s="441"/>
      <c r="H37" s="439"/>
      <c r="I37" s="617">
        <f>SUM(I34:I36)</f>
        <v>21600</v>
      </c>
      <c r="J37" s="617"/>
      <c r="K37" s="617"/>
      <c r="L37" s="617"/>
      <c r="M37" s="617">
        <f>SUM(M34:M36)</f>
        <v>30000</v>
      </c>
      <c r="N37" s="617">
        <f>SUM(N34:N36)</f>
        <v>51600</v>
      </c>
      <c r="O37" s="569">
        <f>I37/$C$4</f>
        <v>16615.384615384613</v>
      </c>
      <c r="P37" s="569">
        <f>M37/$C$4</f>
        <v>23076.923076923074</v>
      </c>
      <c r="Q37" s="569">
        <f>O37+P37</f>
        <v>39692.307692307688</v>
      </c>
      <c r="R37" s="569">
        <f>SUM(R34:R36)</f>
        <v>0</v>
      </c>
      <c r="S37" s="569">
        <f t="shared" ref="S37:AU37" si="11">SUM(S34:S36)</f>
        <v>21600</v>
      </c>
      <c r="T37" s="648">
        <f t="shared" si="0"/>
        <v>0</v>
      </c>
      <c r="U37" s="443">
        <f t="shared" si="11"/>
        <v>0</v>
      </c>
      <c r="V37" s="443">
        <f t="shared" si="11"/>
        <v>0</v>
      </c>
      <c r="W37" s="443">
        <f t="shared" si="11"/>
        <v>0</v>
      </c>
      <c r="X37" s="443">
        <f t="shared" si="11"/>
        <v>0</v>
      </c>
      <c r="Y37" s="443">
        <f t="shared" si="11"/>
        <v>0</v>
      </c>
      <c r="Z37" s="443">
        <f t="shared" si="11"/>
        <v>0</v>
      </c>
      <c r="AA37" s="443">
        <f t="shared" si="11"/>
        <v>0</v>
      </c>
      <c r="AB37" s="443">
        <f t="shared" si="11"/>
        <v>0</v>
      </c>
      <c r="AC37" s="443">
        <f t="shared" si="11"/>
        <v>0</v>
      </c>
      <c r="AD37" s="443">
        <f t="shared" si="11"/>
        <v>0</v>
      </c>
      <c r="AE37" s="443">
        <f t="shared" si="11"/>
        <v>0</v>
      </c>
      <c r="AF37" s="443">
        <f t="shared" si="11"/>
        <v>0</v>
      </c>
      <c r="AG37" s="569">
        <f t="shared" si="11"/>
        <v>0</v>
      </c>
      <c r="AH37" s="569">
        <f t="shared" si="11"/>
        <v>51600</v>
      </c>
      <c r="AI37" s="648">
        <f t="shared" si="1"/>
        <v>0</v>
      </c>
      <c r="AJ37" s="443"/>
      <c r="AK37" s="569">
        <f t="shared" si="11"/>
        <v>0</v>
      </c>
      <c r="AL37" s="569">
        <f t="shared" si="11"/>
        <v>0</v>
      </c>
      <c r="AM37" s="569">
        <f t="shared" si="11"/>
        <v>0</v>
      </c>
      <c r="AN37" s="569">
        <f t="shared" si="11"/>
        <v>0</v>
      </c>
      <c r="AO37" s="569">
        <f t="shared" si="11"/>
        <v>0</v>
      </c>
      <c r="AP37" s="569">
        <f t="shared" si="11"/>
        <v>0</v>
      </c>
      <c r="AQ37" s="569">
        <f t="shared" si="11"/>
        <v>0</v>
      </c>
      <c r="AR37" s="569">
        <f t="shared" si="11"/>
        <v>0</v>
      </c>
      <c r="AS37" s="569">
        <f t="shared" si="11"/>
        <v>0</v>
      </c>
      <c r="AT37" s="569">
        <f t="shared" si="11"/>
        <v>0</v>
      </c>
      <c r="AU37" s="569">
        <f t="shared" si="11"/>
        <v>0</v>
      </c>
      <c r="AV37" s="569">
        <f t="shared" ref="AV37:BA37" si="12">SUM(AV34:AV36)</f>
        <v>0</v>
      </c>
      <c r="AW37" s="569">
        <f t="shared" si="12"/>
        <v>0</v>
      </c>
      <c r="AX37" s="569">
        <f t="shared" si="12"/>
        <v>0</v>
      </c>
      <c r="AY37" s="569">
        <f t="shared" si="12"/>
        <v>0</v>
      </c>
      <c r="AZ37" s="569">
        <f t="shared" si="12"/>
        <v>0</v>
      </c>
      <c r="BA37" s="569">
        <f t="shared" si="12"/>
        <v>0</v>
      </c>
      <c r="BB37" s="569"/>
    </row>
    <row r="38" spans="1:54" s="421" customFormat="1" ht="15.5">
      <c r="A38" s="507" t="s">
        <v>72</v>
      </c>
      <c r="B38" s="1460" t="s">
        <v>379</v>
      </c>
      <c r="C38" s="429" t="s">
        <v>380</v>
      </c>
      <c r="D38" s="430" t="s">
        <v>370</v>
      </c>
      <c r="E38" s="431" t="s">
        <v>381</v>
      </c>
      <c r="F38" s="430">
        <v>1</v>
      </c>
      <c r="G38" s="432">
        <v>20000</v>
      </c>
      <c r="H38" s="430">
        <v>1</v>
      </c>
      <c r="I38" s="614">
        <f>F38*G38*H38</f>
        <v>20000</v>
      </c>
      <c r="J38" s="614"/>
      <c r="K38" s="614"/>
      <c r="L38" s="614"/>
      <c r="M38" s="614">
        <v>0</v>
      </c>
      <c r="N38" s="614">
        <f>M38+I38</f>
        <v>20000</v>
      </c>
      <c r="O38" s="641">
        <f t="shared" si="2"/>
        <v>15384.615384615385</v>
      </c>
      <c r="P38" s="641">
        <f t="shared" si="3"/>
        <v>0</v>
      </c>
      <c r="Q38" s="641">
        <f t="shared" si="4"/>
        <v>15384.615384615385</v>
      </c>
      <c r="R38" s="603">
        <f>AO38+AS38+AW38+BA38</f>
        <v>0</v>
      </c>
      <c r="S38" s="603">
        <f>I38-R38</f>
        <v>20000</v>
      </c>
      <c r="T38" s="478">
        <f t="shared" si="0"/>
        <v>0</v>
      </c>
      <c r="U38" s="479"/>
      <c r="V38" s="479"/>
      <c r="W38" s="479"/>
      <c r="X38" s="479"/>
      <c r="Y38" s="479"/>
      <c r="Z38" s="479"/>
      <c r="AA38" s="479"/>
      <c r="AB38" s="479"/>
      <c r="AC38" s="479"/>
      <c r="AD38" s="479"/>
      <c r="AE38" s="479"/>
      <c r="AF38" s="479"/>
      <c r="AG38" s="612">
        <f>AO38+AS38+AW38+BA38</f>
        <v>0</v>
      </c>
      <c r="AH38" s="612">
        <f>N38-AG38</f>
        <v>20000</v>
      </c>
      <c r="AI38" s="480">
        <f t="shared" si="1"/>
        <v>0</v>
      </c>
      <c r="AJ38" s="427"/>
      <c r="AK38" s="565">
        <v>0</v>
      </c>
      <c r="AL38" s="565">
        <v>0</v>
      </c>
      <c r="AM38" s="565">
        <v>0</v>
      </c>
      <c r="AN38" s="565">
        <v>0</v>
      </c>
      <c r="AO38" s="566">
        <f>SUM(AK38:AN38)</f>
        <v>0</v>
      </c>
      <c r="AP38" s="565">
        <v>0</v>
      </c>
      <c r="AQ38" s="565">
        <v>0</v>
      </c>
      <c r="AR38" s="565">
        <v>0</v>
      </c>
      <c r="AS38" s="566">
        <f>SUM(AP38:AR38)</f>
        <v>0</v>
      </c>
      <c r="AT38" s="565">
        <v>0</v>
      </c>
      <c r="AU38" s="565">
        <v>0</v>
      </c>
      <c r="AV38" s="565">
        <v>0</v>
      </c>
      <c r="AW38" s="566">
        <f>SUM(AT38:AV38)</f>
        <v>0</v>
      </c>
      <c r="AX38" s="565">
        <v>0</v>
      </c>
      <c r="AY38" s="565">
        <v>0</v>
      </c>
      <c r="AZ38" s="565">
        <v>0</v>
      </c>
      <c r="BA38" s="567">
        <f>SUM(AX38:AZ38)</f>
        <v>0</v>
      </c>
      <c r="BB38" s="570"/>
    </row>
    <row r="39" spans="1:54" s="421" customFormat="1" ht="15.5">
      <c r="A39" s="507" t="s">
        <v>73</v>
      </c>
      <c r="B39" s="1460"/>
      <c r="C39" s="436" t="s">
        <v>382</v>
      </c>
      <c r="D39" s="430" t="s">
        <v>370</v>
      </c>
      <c r="E39" s="431" t="s">
        <v>381</v>
      </c>
      <c r="F39" s="430">
        <v>1</v>
      </c>
      <c r="G39" s="432">
        <v>38000</v>
      </c>
      <c r="H39" s="430">
        <v>1</v>
      </c>
      <c r="I39" s="614">
        <f>F39*G39*H39</f>
        <v>38000</v>
      </c>
      <c r="J39" s="615">
        <v>1</v>
      </c>
      <c r="K39" s="615">
        <v>38000</v>
      </c>
      <c r="L39" s="615">
        <v>1</v>
      </c>
      <c r="M39" s="614">
        <f>J39*K39*L39</f>
        <v>38000</v>
      </c>
      <c r="N39" s="614">
        <f>M39+I39</f>
        <v>76000</v>
      </c>
      <c r="O39" s="641">
        <f t="shared" si="2"/>
        <v>29230.76923076923</v>
      </c>
      <c r="P39" s="641">
        <f t="shared" si="3"/>
        <v>29230.76923076923</v>
      </c>
      <c r="Q39" s="641">
        <f t="shared" si="4"/>
        <v>58461.538461538461</v>
      </c>
      <c r="R39" s="603">
        <f>AO39+AS39+AW39+BA39</f>
        <v>0</v>
      </c>
      <c r="S39" s="603">
        <f>I39-R39</f>
        <v>38000</v>
      </c>
      <c r="T39" s="478">
        <f t="shared" si="0"/>
        <v>0</v>
      </c>
      <c r="U39" s="479"/>
      <c r="V39" s="479"/>
      <c r="W39" s="479"/>
      <c r="X39" s="479"/>
      <c r="Y39" s="479"/>
      <c r="Z39" s="479"/>
      <c r="AA39" s="479"/>
      <c r="AB39" s="479"/>
      <c r="AC39" s="479"/>
      <c r="AD39" s="479"/>
      <c r="AE39" s="479"/>
      <c r="AF39" s="479"/>
      <c r="AG39" s="612">
        <f>AO39+AS39+AW39+BA39</f>
        <v>0</v>
      </c>
      <c r="AH39" s="612">
        <f>N39-AG39</f>
        <v>76000</v>
      </c>
      <c r="AI39" s="480">
        <f t="shared" si="1"/>
        <v>0</v>
      </c>
      <c r="AJ39" s="422"/>
      <c r="AK39" s="565">
        <v>0</v>
      </c>
      <c r="AL39" s="565">
        <v>0</v>
      </c>
      <c r="AM39" s="565">
        <v>0</v>
      </c>
      <c r="AN39" s="565">
        <v>0</v>
      </c>
      <c r="AO39" s="566">
        <f t="shared" si="5"/>
        <v>0</v>
      </c>
      <c r="AP39" s="565">
        <v>0</v>
      </c>
      <c r="AQ39" s="565">
        <v>0</v>
      </c>
      <c r="AR39" s="565">
        <v>0</v>
      </c>
      <c r="AS39" s="566">
        <f t="shared" si="8"/>
        <v>0</v>
      </c>
      <c r="AT39" s="565">
        <v>0</v>
      </c>
      <c r="AU39" s="565">
        <v>0</v>
      </c>
      <c r="AV39" s="565">
        <v>0</v>
      </c>
      <c r="AW39" s="566">
        <f t="shared" si="6"/>
        <v>0</v>
      </c>
      <c r="AX39" s="565">
        <v>0</v>
      </c>
      <c r="AY39" s="565">
        <v>0</v>
      </c>
      <c r="AZ39" s="565">
        <v>0</v>
      </c>
      <c r="BA39" s="567">
        <f t="shared" si="7"/>
        <v>0</v>
      </c>
      <c r="BB39" s="568"/>
    </row>
    <row r="40" spans="1:54" s="421" customFormat="1" ht="21">
      <c r="A40" s="507" t="s">
        <v>74</v>
      </c>
      <c r="B40" s="1460"/>
      <c r="C40" s="429" t="s">
        <v>383</v>
      </c>
      <c r="D40" s="445" t="s">
        <v>370</v>
      </c>
      <c r="E40" s="446" t="s">
        <v>44</v>
      </c>
      <c r="F40" s="430">
        <v>30</v>
      </c>
      <c r="G40" s="432">
        <v>700</v>
      </c>
      <c r="H40" s="430">
        <v>1</v>
      </c>
      <c r="I40" s="614">
        <f>F40*G40*H40</f>
        <v>21000</v>
      </c>
      <c r="J40" s="615">
        <v>30</v>
      </c>
      <c r="K40" s="615">
        <v>700</v>
      </c>
      <c r="L40" s="615">
        <v>2</v>
      </c>
      <c r="M40" s="614">
        <f>J40*K40*L40</f>
        <v>42000</v>
      </c>
      <c r="N40" s="614">
        <f>I40+M40</f>
        <v>63000</v>
      </c>
      <c r="O40" s="641">
        <f t="shared" si="2"/>
        <v>16153.846153846152</v>
      </c>
      <c r="P40" s="641">
        <f t="shared" si="3"/>
        <v>32307.692307692305</v>
      </c>
      <c r="Q40" s="641">
        <f t="shared" si="4"/>
        <v>48461.538461538454</v>
      </c>
      <c r="R40" s="603">
        <f>AO40+AS40+AW40+BA40</f>
        <v>0</v>
      </c>
      <c r="S40" s="603">
        <f>I40-R40</f>
        <v>21000</v>
      </c>
      <c r="T40" s="478">
        <f t="shared" si="0"/>
        <v>0</v>
      </c>
      <c r="U40" s="479"/>
      <c r="V40" s="479"/>
      <c r="W40" s="479"/>
      <c r="X40" s="479"/>
      <c r="Y40" s="479"/>
      <c r="Z40" s="479"/>
      <c r="AA40" s="479"/>
      <c r="AB40" s="479"/>
      <c r="AC40" s="479"/>
      <c r="AD40" s="479"/>
      <c r="AE40" s="479"/>
      <c r="AF40" s="479"/>
      <c r="AG40" s="612">
        <f>AO40+AS40+AW40+BA40</f>
        <v>0</v>
      </c>
      <c r="AH40" s="612">
        <f>N40-AG40</f>
        <v>63000</v>
      </c>
      <c r="AI40" s="480">
        <f t="shared" si="1"/>
        <v>0</v>
      </c>
      <c r="AJ40" s="422"/>
      <c r="AK40" s="565">
        <v>0</v>
      </c>
      <c r="AL40" s="565">
        <v>0</v>
      </c>
      <c r="AM40" s="565">
        <v>0</v>
      </c>
      <c r="AN40" s="565">
        <v>0</v>
      </c>
      <c r="AO40" s="566">
        <f t="shared" si="5"/>
        <v>0</v>
      </c>
      <c r="AP40" s="565">
        <v>0</v>
      </c>
      <c r="AQ40" s="565">
        <v>0</v>
      </c>
      <c r="AR40" s="565">
        <v>0</v>
      </c>
      <c r="AS40" s="566">
        <f t="shared" si="8"/>
        <v>0</v>
      </c>
      <c r="AT40" s="565">
        <v>0</v>
      </c>
      <c r="AU40" s="565">
        <v>0</v>
      </c>
      <c r="AV40" s="565">
        <v>0</v>
      </c>
      <c r="AW40" s="566">
        <f t="shared" si="6"/>
        <v>0</v>
      </c>
      <c r="AX40" s="565">
        <v>0</v>
      </c>
      <c r="AY40" s="565">
        <v>0</v>
      </c>
      <c r="AZ40" s="565">
        <v>0</v>
      </c>
      <c r="BA40" s="567">
        <f t="shared" si="7"/>
        <v>0</v>
      </c>
      <c r="BB40" s="568"/>
    </row>
    <row r="41" spans="1:54" s="421" customFormat="1" ht="19.5" customHeight="1">
      <c r="A41" s="509"/>
      <c r="B41" s="1460"/>
      <c r="C41" s="447" t="s">
        <v>0</v>
      </c>
      <c r="D41" s="447" t="s">
        <v>0</v>
      </c>
      <c r="E41" s="448"/>
      <c r="F41" s="439"/>
      <c r="G41" s="441"/>
      <c r="H41" s="439"/>
      <c r="I41" s="617">
        <f>SUM(I38:I40)</f>
        <v>79000</v>
      </c>
      <c r="J41" s="617"/>
      <c r="K41" s="617"/>
      <c r="L41" s="617"/>
      <c r="M41" s="617">
        <f>SUM(M38:M40)</f>
        <v>80000</v>
      </c>
      <c r="N41" s="617">
        <f>SUM(N38:N40)</f>
        <v>159000</v>
      </c>
      <c r="O41" s="569">
        <f t="shared" si="2"/>
        <v>60769.230769230766</v>
      </c>
      <c r="P41" s="569">
        <f t="shared" si="3"/>
        <v>61538.461538461539</v>
      </c>
      <c r="Q41" s="569">
        <f t="shared" si="4"/>
        <v>122307.69230769231</v>
      </c>
      <c r="R41" s="569">
        <f>SUM(R38:R40)</f>
        <v>0</v>
      </c>
      <c r="S41" s="569">
        <f t="shared" ref="S41:AU41" si="13">SUM(S38:S40)</f>
        <v>79000</v>
      </c>
      <c r="T41" s="648">
        <f t="shared" si="0"/>
        <v>0</v>
      </c>
      <c r="U41" s="443">
        <f t="shared" si="13"/>
        <v>0</v>
      </c>
      <c r="V41" s="443">
        <f t="shared" si="13"/>
        <v>0</v>
      </c>
      <c r="W41" s="443">
        <f t="shared" si="13"/>
        <v>0</v>
      </c>
      <c r="X41" s="443">
        <f t="shared" si="13"/>
        <v>0</v>
      </c>
      <c r="Y41" s="443">
        <f t="shared" si="13"/>
        <v>0</v>
      </c>
      <c r="Z41" s="443">
        <f t="shared" si="13"/>
        <v>0</v>
      </c>
      <c r="AA41" s="443">
        <f t="shared" si="13"/>
        <v>0</v>
      </c>
      <c r="AB41" s="443">
        <f t="shared" si="13"/>
        <v>0</v>
      </c>
      <c r="AC41" s="443">
        <f t="shared" si="13"/>
        <v>0</v>
      </c>
      <c r="AD41" s="443">
        <f t="shared" si="13"/>
        <v>0</v>
      </c>
      <c r="AE41" s="443">
        <f t="shared" si="13"/>
        <v>0</v>
      </c>
      <c r="AF41" s="443">
        <f t="shared" si="13"/>
        <v>0</v>
      </c>
      <c r="AG41" s="569">
        <f t="shared" si="13"/>
        <v>0</v>
      </c>
      <c r="AH41" s="569">
        <f t="shared" si="13"/>
        <v>159000</v>
      </c>
      <c r="AI41" s="648">
        <f t="shared" si="1"/>
        <v>0</v>
      </c>
      <c r="AJ41" s="443"/>
      <c r="AK41" s="569">
        <f t="shared" si="13"/>
        <v>0</v>
      </c>
      <c r="AL41" s="569">
        <f t="shared" si="13"/>
        <v>0</v>
      </c>
      <c r="AM41" s="569">
        <f t="shared" si="13"/>
        <v>0</v>
      </c>
      <c r="AN41" s="569">
        <f t="shared" si="13"/>
        <v>0</v>
      </c>
      <c r="AO41" s="569">
        <f t="shared" si="13"/>
        <v>0</v>
      </c>
      <c r="AP41" s="569">
        <f t="shared" si="13"/>
        <v>0</v>
      </c>
      <c r="AQ41" s="569">
        <f t="shared" si="13"/>
        <v>0</v>
      </c>
      <c r="AR41" s="569">
        <f t="shared" si="13"/>
        <v>0</v>
      </c>
      <c r="AS41" s="569">
        <f t="shared" si="13"/>
        <v>0</v>
      </c>
      <c r="AT41" s="569">
        <f t="shared" si="13"/>
        <v>0</v>
      </c>
      <c r="AU41" s="569">
        <f t="shared" si="13"/>
        <v>0</v>
      </c>
      <c r="AV41" s="569">
        <f t="shared" ref="AV41:BA41" si="14">SUM(AV38:AV40)</f>
        <v>0</v>
      </c>
      <c r="AW41" s="569">
        <f t="shared" si="14"/>
        <v>0</v>
      </c>
      <c r="AX41" s="569">
        <f t="shared" si="14"/>
        <v>0</v>
      </c>
      <c r="AY41" s="569">
        <f t="shared" si="14"/>
        <v>0</v>
      </c>
      <c r="AZ41" s="569">
        <f t="shared" si="14"/>
        <v>0</v>
      </c>
      <c r="BA41" s="569">
        <f t="shared" si="14"/>
        <v>0</v>
      </c>
      <c r="BB41" s="569"/>
    </row>
    <row r="42" spans="1:54" s="421" customFormat="1" ht="19.5" customHeight="1">
      <c r="A42" s="510"/>
      <c r="B42" s="481" t="s">
        <v>384</v>
      </c>
      <c r="C42" s="481" t="s">
        <v>384</v>
      </c>
      <c r="D42" s="449"/>
      <c r="E42" s="450"/>
      <c r="F42" s="449"/>
      <c r="G42" s="451"/>
      <c r="H42" s="449"/>
      <c r="I42" s="618">
        <f>I33+I37+I41</f>
        <v>143700</v>
      </c>
      <c r="J42" s="618"/>
      <c r="K42" s="618"/>
      <c r="L42" s="618"/>
      <c r="M42" s="618">
        <f>M33+M37+M41</f>
        <v>144200</v>
      </c>
      <c r="N42" s="618">
        <f>I42+M42</f>
        <v>287900</v>
      </c>
      <c r="O42" s="571">
        <f t="shared" si="2"/>
        <v>110538.46153846153</v>
      </c>
      <c r="P42" s="571">
        <f t="shared" si="3"/>
        <v>110923.07692307692</v>
      </c>
      <c r="Q42" s="571">
        <f t="shared" si="4"/>
        <v>221461.53846153844</v>
      </c>
      <c r="R42" s="571">
        <f>R33+R37+R41</f>
        <v>0</v>
      </c>
      <c r="S42" s="571">
        <f t="shared" ref="S42:AH42" si="15">S33+S37+S41</f>
        <v>143700</v>
      </c>
      <c r="T42" s="649">
        <f t="shared" si="0"/>
        <v>0</v>
      </c>
      <c r="U42" s="453">
        <f t="shared" si="15"/>
        <v>0</v>
      </c>
      <c r="V42" s="453">
        <f t="shared" si="15"/>
        <v>0</v>
      </c>
      <c r="W42" s="453">
        <f t="shared" si="15"/>
        <v>0</v>
      </c>
      <c r="X42" s="453">
        <f t="shared" si="15"/>
        <v>0</v>
      </c>
      <c r="Y42" s="453">
        <f t="shared" si="15"/>
        <v>0</v>
      </c>
      <c r="Z42" s="453">
        <f t="shared" si="15"/>
        <v>0</v>
      </c>
      <c r="AA42" s="453">
        <f t="shared" si="15"/>
        <v>0</v>
      </c>
      <c r="AB42" s="453">
        <f t="shared" si="15"/>
        <v>0</v>
      </c>
      <c r="AC42" s="453">
        <f t="shared" si="15"/>
        <v>0</v>
      </c>
      <c r="AD42" s="453">
        <f t="shared" si="15"/>
        <v>0</v>
      </c>
      <c r="AE42" s="453">
        <f t="shared" si="15"/>
        <v>0</v>
      </c>
      <c r="AF42" s="453">
        <f t="shared" si="15"/>
        <v>0</v>
      </c>
      <c r="AG42" s="571">
        <f t="shared" si="15"/>
        <v>0</v>
      </c>
      <c r="AH42" s="571">
        <f t="shared" si="15"/>
        <v>287900</v>
      </c>
      <c r="AI42" s="649">
        <f t="shared" si="1"/>
        <v>0</v>
      </c>
      <c r="AJ42" s="453"/>
      <c r="AK42" s="571">
        <f>AK33+AK37+AK41</f>
        <v>0</v>
      </c>
      <c r="AL42" s="571">
        <f t="shared" ref="AL42:BA42" si="16">AL33+AL37+AL41</f>
        <v>0</v>
      </c>
      <c r="AM42" s="571">
        <f t="shared" si="16"/>
        <v>0</v>
      </c>
      <c r="AN42" s="571">
        <f t="shared" si="16"/>
        <v>0</v>
      </c>
      <c r="AO42" s="571">
        <f t="shared" si="16"/>
        <v>0</v>
      </c>
      <c r="AP42" s="571">
        <f t="shared" si="16"/>
        <v>0</v>
      </c>
      <c r="AQ42" s="571">
        <f t="shared" si="16"/>
        <v>0</v>
      </c>
      <c r="AR42" s="571">
        <f t="shared" si="16"/>
        <v>0</v>
      </c>
      <c r="AS42" s="571">
        <f t="shared" si="16"/>
        <v>0</v>
      </c>
      <c r="AT42" s="571">
        <f t="shared" si="16"/>
        <v>0</v>
      </c>
      <c r="AU42" s="571">
        <f t="shared" si="16"/>
        <v>0</v>
      </c>
      <c r="AV42" s="571">
        <f t="shared" si="16"/>
        <v>0</v>
      </c>
      <c r="AW42" s="571">
        <f t="shared" si="16"/>
        <v>0</v>
      </c>
      <c r="AX42" s="571">
        <f t="shared" si="16"/>
        <v>0</v>
      </c>
      <c r="AY42" s="571">
        <f t="shared" si="16"/>
        <v>0</v>
      </c>
      <c r="AZ42" s="571">
        <f t="shared" si="16"/>
        <v>0</v>
      </c>
      <c r="BA42" s="571">
        <f t="shared" si="16"/>
        <v>0</v>
      </c>
      <c r="BB42" s="571"/>
    </row>
    <row r="43" spans="1:54" s="421" customFormat="1" ht="24.75" customHeight="1">
      <c r="A43" s="509"/>
      <c r="B43" s="482" t="s">
        <v>385</v>
      </c>
      <c r="C43" s="482" t="s">
        <v>385</v>
      </c>
      <c r="D43" s="482"/>
      <c r="E43" s="482"/>
      <c r="F43" s="482"/>
      <c r="G43" s="483"/>
      <c r="H43" s="482"/>
      <c r="I43" s="619"/>
      <c r="J43" s="619"/>
      <c r="K43" s="619"/>
      <c r="L43" s="619"/>
      <c r="M43" s="620"/>
      <c r="N43" s="620"/>
      <c r="O43" s="642"/>
      <c r="P43" s="572"/>
      <c r="Q43" s="572"/>
      <c r="R43" s="572"/>
      <c r="S43" s="572"/>
      <c r="T43" s="484"/>
      <c r="U43" s="484"/>
      <c r="V43" s="484"/>
      <c r="W43" s="484"/>
      <c r="X43" s="484"/>
      <c r="Y43" s="484"/>
      <c r="Z43" s="484"/>
      <c r="AA43" s="484"/>
      <c r="AB43" s="484"/>
      <c r="AC43" s="484"/>
      <c r="AD43" s="484"/>
      <c r="AE43" s="484"/>
      <c r="AF43" s="484"/>
      <c r="AG43" s="572"/>
      <c r="AH43" s="572"/>
      <c r="AI43" s="484"/>
      <c r="AJ43" s="484"/>
      <c r="AK43" s="572"/>
      <c r="AL43" s="572"/>
      <c r="AM43" s="572"/>
      <c r="AN43" s="572"/>
      <c r="AO43" s="572"/>
      <c r="AP43" s="572"/>
      <c r="AQ43" s="572"/>
      <c r="AR43" s="572"/>
      <c r="AS43" s="572"/>
      <c r="AT43" s="572"/>
      <c r="AU43" s="572"/>
      <c r="AV43" s="572"/>
      <c r="AW43" s="572"/>
      <c r="AX43" s="572"/>
      <c r="AY43" s="572"/>
      <c r="AZ43" s="572"/>
      <c r="BA43" s="572"/>
      <c r="BB43" s="572"/>
    </row>
    <row r="44" spans="1:54" s="421" customFormat="1" ht="15.5">
      <c r="A44" s="507" t="s">
        <v>75</v>
      </c>
      <c r="B44" s="1460" t="s">
        <v>386</v>
      </c>
      <c r="C44" s="429" t="s">
        <v>387</v>
      </c>
      <c r="D44" s="445" t="s">
        <v>370</v>
      </c>
      <c r="E44" s="446" t="s">
        <v>381</v>
      </c>
      <c r="F44" s="430">
        <v>5</v>
      </c>
      <c r="G44" s="432">
        <v>5000</v>
      </c>
      <c r="H44" s="430">
        <v>1</v>
      </c>
      <c r="I44" s="614">
        <f t="shared" ref="I44:I53" si="17">F44*G44*H44</f>
        <v>25000</v>
      </c>
      <c r="J44" s="614"/>
      <c r="K44" s="614"/>
      <c r="L44" s="614"/>
      <c r="M44" s="614">
        <f t="shared" ref="M44:M53" si="18">J44*K44*L44</f>
        <v>0</v>
      </c>
      <c r="N44" s="614">
        <f>M44+I44</f>
        <v>25000</v>
      </c>
      <c r="O44" s="641">
        <f t="shared" si="2"/>
        <v>19230.76923076923</v>
      </c>
      <c r="P44" s="641">
        <f t="shared" si="3"/>
        <v>0</v>
      </c>
      <c r="Q44" s="641">
        <f t="shared" si="4"/>
        <v>19230.76923076923</v>
      </c>
      <c r="R44" s="603">
        <f t="shared" ref="R44:R53" si="19">AO44+AS44+AW44+BA44</f>
        <v>0</v>
      </c>
      <c r="S44" s="603">
        <f t="shared" ref="S44:S53" si="20">I44-R44</f>
        <v>25000</v>
      </c>
      <c r="T44" s="478">
        <f t="shared" ref="T44:T53" si="21">R44/I44</f>
        <v>0</v>
      </c>
      <c r="U44" s="479"/>
      <c r="V44" s="479"/>
      <c r="W44" s="479"/>
      <c r="X44" s="479"/>
      <c r="Y44" s="479"/>
      <c r="Z44" s="479"/>
      <c r="AA44" s="479"/>
      <c r="AB44" s="479"/>
      <c r="AC44" s="479"/>
      <c r="AD44" s="479"/>
      <c r="AE44" s="479"/>
      <c r="AF44" s="479"/>
      <c r="AG44" s="612">
        <f t="shared" ref="AG44:AG53" si="22">AO44+AS44+AW44+BA44</f>
        <v>0</v>
      </c>
      <c r="AH44" s="612">
        <f t="shared" ref="AH44:AH53" si="23">N44-AG44</f>
        <v>25000</v>
      </c>
      <c r="AI44" s="480">
        <f t="shared" ref="AI44:AI53" si="24">AG44/N44</f>
        <v>0</v>
      </c>
      <c r="AJ44" s="422"/>
      <c r="AK44" s="565">
        <v>0</v>
      </c>
      <c r="AL44" s="565">
        <v>0</v>
      </c>
      <c r="AM44" s="565">
        <v>0</v>
      </c>
      <c r="AN44" s="565">
        <v>0</v>
      </c>
      <c r="AO44" s="566">
        <f t="shared" si="5"/>
        <v>0</v>
      </c>
      <c r="AP44" s="565">
        <v>0</v>
      </c>
      <c r="AQ44" s="565">
        <v>0</v>
      </c>
      <c r="AR44" s="565">
        <v>0</v>
      </c>
      <c r="AS44" s="566">
        <f t="shared" si="8"/>
        <v>0</v>
      </c>
      <c r="AT44" s="565">
        <v>0</v>
      </c>
      <c r="AU44" s="565">
        <v>0</v>
      </c>
      <c r="AV44" s="565">
        <v>0</v>
      </c>
      <c r="AW44" s="566">
        <f t="shared" si="6"/>
        <v>0</v>
      </c>
      <c r="AX44" s="565">
        <v>0</v>
      </c>
      <c r="AY44" s="565">
        <v>0</v>
      </c>
      <c r="AZ44" s="565">
        <v>0</v>
      </c>
      <c r="BA44" s="567">
        <f t="shared" si="7"/>
        <v>0</v>
      </c>
      <c r="BB44" s="568"/>
    </row>
    <row r="45" spans="1:54" s="421" customFormat="1" ht="32.5">
      <c r="A45" s="507" t="s">
        <v>76</v>
      </c>
      <c r="B45" s="1460"/>
      <c r="C45" s="436" t="s">
        <v>388</v>
      </c>
      <c r="D45" s="454" t="s">
        <v>370</v>
      </c>
      <c r="E45" s="455" t="s">
        <v>389</v>
      </c>
      <c r="F45" s="456">
        <v>1</v>
      </c>
      <c r="G45" s="457">
        <v>10000</v>
      </c>
      <c r="H45" s="456">
        <v>1</v>
      </c>
      <c r="I45" s="621">
        <f t="shared" si="17"/>
        <v>10000</v>
      </c>
      <c r="J45" s="622"/>
      <c r="K45" s="622"/>
      <c r="L45" s="622"/>
      <c r="M45" s="621">
        <f t="shared" si="18"/>
        <v>0</v>
      </c>
      <c r="N45" s="621">
        <f>I45+M45</f>
        <v>10000</v>
      </c>
      <c r="O45" s="585">
        <f t="shared" si="2"/>
        <v>7692.3076923076924</v>
      </c>
      <c r="P45" s="585">
        <f t="shared" si="3"/>
        <v>0</v>
      </c>
      <c r="Q45" s="585">
        <f t="shared" si="4"/>
        <v>7692.3076923076924</v>
      </c>
      <c r="R45" s="603">
        <f t="shared" si="19"/>
        <v>0</v>
      </c>
      <c r="S45" s="603">
        <f t="shared" si="20"/>
        <v>10000</v>
      </c>
      <c r="T45" s="478">
        <f t="shared" si="21"/>
        <v>0</v>
      </c>
      <c r="U45" s="479"/>
      <c r="V45" s="479"/>
      <c r="W45" s="479"/>
      <c r="X45" s="479"/>
      <c r="Y45" s="479"/>
      <c r="Z45" s="479"/>
      <c r="AA45" s="479"/>
      <c r="AB45" s="479"/>
      <c r="AC45" s="479"/>
      <c r="AD45" s="479"/>
      <c r="AE45" s="479"/>
      <c r="AF45" s="479"/>
      <c r="AG45" s="612">
        <f t="shared" si="22"/>
        <v>0</v>
      </c>
      <c r="AH45" s="612">
        <f t="shared" si="23"/>
        <v>10000</v>
      </c>
      <c r="AI45" s="480">
        <f t="shared" si="24"/>
        <v>0</v>
      </c>
      <c r="AJ45" s="422"/>
      <c r="AK45" s="565">
        <v>0</v>
      </c>
      <c r="AL45" s="565">
        <v>0</v>
      </c>
      <c r="AM45" s="565">
        <v>0</v>
      </c>
      <c r="AN45" s="565">
        <v>0</v>
      </c>
      <c r="AO45" s="566">
        <f t="shared" si="5"/>
        <v>0</v>
      </c>
      <c r="AP45" s="565">
        <v>0</v>
      </c>
      <c r="AQ45" s="565">
        <v>0</v>
      </c>
      <c r="AR45" s="565">
        <v>0</v>
      </c>
      <c r="AS45" s="566">
        <f t="shared" si="8"/>
        <v>0</v>
      </c>
      <c r="AT45" s="565">
        <v>0</v>
      </c>
      <c r="AU45" s="565">
        <v>0</v>
      </c>
      <c r="AV45" s="565">
        <v>0</v>
      </c>
      <c r="AW45" s="566">
        <f t="shared" si="6"/>
        <v>0</v>
      </c>
      <c r="AX45" s="565">
        <v>0</v>
      </c>
      <c r="AY45" s="565">
        <v>0</v>
      </c>
      <c r="AZ45" s="565">
        <v>0</v>
      </c>
      <c r="BA45" s="567">
        <f t="shared" si="7"/>
        <v>0</v>
      </c>
      <c r="BB45" s="568"/>
    </row>
    <row r="46" spans="1:54" s="421" customFormat="1" ht="32.5">
      <c r="A46" s="507" t="s">
        <v>77</v>
      </c>
      <c r="B46" s="1460"/>
      <c r="C46" s="436" t="s">
        <v>390</v>
      </c>
      <c r="D46" s="454" t="s">
        <v>370</v>
      </c>
      <c r="E46" s="455" t="s">
        <v>389</v>
      </c>
      <c r="F46" s="456">
        <v>3</v>
      </c>
      <c r="G46" s="457">
        <v>4500</v>
      </c>
      <c r="H46" s="456">
        <v>1</v>
      </c>
      <c r="I46" s="621">
        <f t="shared" si="17"/>
        <v>13500</v>
      </c>
      <c r="J46" s="622"/>
      <c r="K46" s="622"/>
      <c r="L46" s="622"/>
      <c r="M46" s="621">
        <f t="shared" si="18"/>
        <v>0</v>
      </c>
      <c r="N46" s="621">
        <f>I46+M46</f>
        <v>13500</v>
      </c>
      <c r="O46" s="585">
        <f t="shared" si="2"/>
        <v>10384.615384615385</v>
      </c>
      <c r="P46" s="585">
        <f t="shared" si="3"/>
        <v>0</v>
      </c>
      <c r="Q46" s="585">
        <f t="shared" si="4"/>
        <v>10384.615384615385</v>
      </c>
      <c r="R46" s="603">
        <f t="shared" si="19"/>
        <v>0</v>
      </c>
      <c r="S46" s="603">
        <f t="shared" si="20"/>
        <v>13500</v>
      </c>
      <c r="T46" s="478">
        <f t="shared" si="21"/>
        <v>0</v>
      </c>
      <c r="U46" s="479"/>
      <c r="V46" s="479"/>
      <c r="W46" s="479"/>
      <c r="X46" s="479"/>
      <c r="Y46" s="479"/>
      <c r="Z46" s="479"/>
      <c r="AA46" s="479"/>
      <c r="AB46" s="479"/>
      <c r="AC46" s="479"/>
      <c r="AD46" s="479"/>
      <c r="AE46" s="479"/>
      <c r="AF46" s="479"/>
      <c r="AG46" s="612">
        <f t="shared" si="22"/>
        <v>0</v>
      </c>
      <c r="AH46" s="612">
        <f t="shared" si="23"/>
        <v>13500</v>
      </c>
      <c r="AI46" s="480">
        <f t="shared" si="24"/>
        <v>0</v>
      </c>
      <c r="AJ46" s="422"/>
      <c r="AK46" s="565">
        <v>0</v>
      </c>
      <c r="AL46" s="565">
        <v>0</v>
      </c>
      <c r="AM46" s="565">
        <v>0</v>
      </c>
      <c r="AN46" s="565">
        <v>0</v>
      </c>
      <c r="AO46" s="566">
        <f t="shared" si="5"/>
        <v>0</v>
      </c>
      <c r="AP46" s="565">
        <v>0</v>
      </c>
      <c r="AQ46" s="565">
        <v>0</v>
      </c>
      <c r="AR46" s="565">
        <v>0</v>
      </c>
      <c r="AS46" s="566">
        <f t="shared" si="8"/>
        <v>0</v>
      </c>
      <c r="AT46" s="565">
        <v>0</v>
      </c>
      <c r="AU46" s="565">
        <v>0</v>
      </c>
      <c r="AV46" s="565">
        <v>0</v>
      </c>
      <c r="AW46" s="566">
        <f t="shared" si="6"/>
        <v>0</v>
      </c>
      <c r="AX46" s="565">
        <v>0</v>
      </c>
      <c r="AY46" s="565">
        <v>0</v>
      </c>
      <c r="AZ46" s="565">
        <v>0</v>
      </c>
      <c r="BA46" s="567">
        <f t="shared" si="7"/>
        <v>0</v>
      </c>
      <c r="BB46" s="568"/>
    </row>
    <row r="47" spans="1:54" s="421" customFormat="1" ht="15.5">
      <c r="A47" s="507" t="s">
        <v>78</v>
      </c>
      <c r="B47" s="1460"/>
      <c r="C47" s="436" t="s">
        <v>391</v>
      </c>
      <c r="D47" s="454" t="s">
        <v>370</v>
      </c>
      <c r="E47" s="455" t="s">
        <v>381</v>
      </c>
      <c r="F47" s="456">
        <v>5</v>
      </c>
      <c r="G47" s="457">
        <v>4500</v>
      </c>
      <c r="H47" s="456">
        <v>1</v>
      </c>
      <c r="I47" s="621">
        <f t="shared" si="17"/>
        <v>22500</v>
      </c>
      <c r="J47" s="622">
        <v>5</v>
      </c>
      <c r="K47" s="622">
        <v>5000</v>
      </c>
      <c r="L47" s="622">
        <v>1</v>
      </c>
      <c r="M47" s="621">
        <f t="shared" si="18"/>
        <v>25000</v>
      </c>
      <c r="N47" s="621">
        <f>M47+I47</f>
        <v>47500</v>
      </c>
      <c r="O47" s="585">
        <f t="shared" si="2"/>
        <v>17307.692307692309</v>
      </c>
      <c r="P47" s="585">
        <f t="shared" si="3"/>
        <v>19230.76923076923</v>
      </c>
      <c r="Q47" s="585">
        <f t="shared" si="4"/>
        <v>36538.461538461539</v>
      </c>
      <c r="R47" s="603">
        <f t="shared" si="19"/>
        <v>0</v>
      </c>
      <c r="S47" s="603">
        <f t="shared" si="20"/>
        <v>22500</v>
      </c>
      <c r="T47" s="478">
        <f t="shared" si="21"/>
        <v>0</v>
      </c>
      <c r="U47" s="479"/>
      <c r="V47" s="479"/>
      <c r="W47" s="479"/>
      <c r="X47" s="479"/>
      <c r="Y47" s="479"/>
      <c r="Z47" s="479"/>
      <c r="AA47" s="479"/>
      <c r="AB47" s="479"/>
      <c r="AC47" s="479"/>
      <c r="AD47" s="479"/>
      <c r="AE47" s="479"/>
      <c r="AF47" s="479"/>
      <c r="AG47" s="612">
        <f t="shared" si="22"/>
        <v>0</v>
      </c>
      <c r="AH47" s="612">
        <f t="shared" si="23"/>
        <v>47500</v>
      </c>
      <c r="AI47" s="480">
        <f t="shared" si="24"/>
        <v>0</v>
      </c>
      <c r="AJ47" s="427"/>
      <c r="AK47" s="565">
        <v>0</v>
      </c>
      <c r="AL47" s="565">
        <v>0</v>
      </c>
      <c r="AM47" s="565">
        <v>0</v>
      </c>
      <c r="AN47" s="565">
        <v>0</v>
      </c>
      <c r="AO47" s="566">
        <f>SUM(AK47:AN47)</f>
        <v>0</v>
      </c>
      <c r="AP47" s="565">
        <v>0</v>
      </c>
      <c r="AQ47" s="565">
        <v>0</v>
      </c>
      <c r="AR47" s="565">
        <v>0</v>
      </c>
      <c r="AS47" s="566">
        <f>SUM(AP47:AR47)</f>
        <v>0</v>
      </c>
      <c r="AT47" s="565">
        <v>0</v>
      </c>
      <c r="AU47" s="565">
        <v>0</v>
      </c>
      <c r="AV47" s="565">
        <v>0</v>
      </c>
      <c r="AW47" s="566">
        <f>SUM(AT47:AV47)</f>
        <v>0</v>
      </c>
      <c r="AX47" s="565">
        <v>0</v>
      </c>
      <c r="AY47" s="565">
        <v>0</v>
      </c>
      <c r="AZ47" s="565">
        <v>0</v>
      </c>
      <c r="BA47" s="567">
        <f>SUM(AX47:AZ47)</f>
        <v>0</v>
      </c>
      <c r="BB47" s="570"/>
    </row>
    <row r="48" spans="1:54" s="421" customFormat="1" ht="32.5">
      <c r="A48" s="507" t="s">
        <v>79</v>
      </c>
      <c r="B48" s="1460"/>
      <c r="C48" s="436" t="s">
        <v>392</v>
      </c>
      <c r="D48" s="454" t="s">
        <v>370</v>
      </c>
      <c r="E48" s="455" t="s">
        <v>389</v>
      </c>
      <c r="F48" s="456">
        <v>5</v>
      </c>
      <c r="G48" s="457">
        <v>4500</v>
      </c>
      <c r="H48" s="456">
        <v>1</v>
      </c>
      <c r="I48" s="621">
        <f t="shared" si="17"/>
        <v>22500</v>
      </c>
      <c r="J48" s="622">
        <v>5</v>
      </c>
      <c r="K48" s="622">
        <v>5000</v>
      </c>
      <c r="L48" s="622">
        <v>1</v>
      </c>
      <c r="M48" s="621">
        <f t="shared" si="18"/>
        <v>25000</v>
      </c>
      <c r="N48" s="621">
        <f>M48+I48</f>
        <v>47500</v>
      </c>
      <c r="O48" s="585">
        <f t="shared" si="2"/>
        <v>17307.692307692309</v>
      </c>
      <c r="P48" s="585">
        <f t="shared" si="3"/>
        <v>19230.76923076923</v>
      </c>
      <c r="Q48" s="585">
        <f t="shared" si="4"/>
        <v>36538.461538461539</v>
      </c>
      <c r="R48" s="603">
        <f t="shared" si="19"/>
        <v>0</v>
      </c>
      <c r="S48" s="603">
        <f t="shared" si="20"/>
        <v>22500</v>
      </c>
      <c r="T48" s="478">
        <f t="shared" si="21"/>
        <v>0</v>
      </c>
      <c r="U48" s="479"/>
      <c r="V48" s="479"/>
      <c r="W48" s="479"/>
      <c r="X48" s="479"/>
      <c r="Y48" s="479"/>
      <c r="Z48" s="479"/>
      <c r="AA48" s="479"/>
      <c r="AB48" s="479"/>
      <c r="AC48" s="479"/>
      <c r="AD48" s="479"/>
      <c r="AE48" s="479"/>
      <c r="AF48" s="479"/>
      <c r="AG48" s="612">
        <f t="shared" si="22"/>
        <v>0</v>
      </c>
      <c r="AH48" s="612">
        <f t="shared" si="23"/>
        <v>47500</v>
      </c>
      <c r="AI48" s="480">
        <f t="shared" si="24"/>
        <v>0</v>
      </c>
      <c r="AJ48" s="422"/>
      <c r="AK48" s="565">
        <v>0</v>
      </c>
      <c r="AL48" s="565">
        <v>0</v>
      </c>
      <c r="AM48" s="565">
        <v>0</v>
      </c>
      <c r="AN48" s="565">
        <v>0</v>
      </c>
      <c r="AO48" s="566">
        <f t="shared" si="5"/>
        <v>0</v>
      </c>
      <c r="AP48" s="565">
        <v>0</v>
      </c>
      <c r="AQ48" s="565">
        <v>0</v>
      </c>
      <c r="AR48" s="565">
        <v>0</v>
      </c>
      <c r="AS48" s="566">
        <f t="shared" si="8"/>
        <v>0</v>
      </c>
      <c r="AT48" s="565">
        <v>0</v>
      </c>
      <c r="AU48" s="565">
        <v>0</v>
      </c>
      <c r="AV48" s="565">
        <v>0</v>
      </c>
      <c r="AW48" s="566">
        <f t="shared" si="6"/>
        <v>0</v>
      </c>
      <c r="AX48" s="565">
        <v>0</v>
      </c>
      <c r="AY48" s="565">
        <v>0</v>
      </c>
      <c r="AZ48" s="565">
        <v>0</v>
      </c>
      <c r="BA48" s="567">
        <f t="shared" si="7"/>
        <v>0</v>
      </c>
      <c r="BB48" s="568"/>
    </row>
    <row r="49" spans="1:54" s="421" customFormat="1" ht="15.5">
      <c r="A49" s="507" t="s">
        <v>80</v>
      </c>
      <c r="B49" s="1460"/>
      <c r="C49" s="436" t="s">
        <v>393</v>
      </c>
      <c r="D49" s="454" t="s">
        <v>370</v>
      </c>
      <c r="E49" s="455" t="s">
        <v>44</v>
      </c>
      <c r="F49" s="456">
        <v>200</v>
      </c>
      <c r="G49" s="457">
        <v>25</v>
      </c>
      <c r="H49" s="456">
        <v>3</v>
      </c>
      <c r="I49" s="621">
        <f t="shared" si="17"/>
        <v>15000</v>
      </c>
      <c r="J49" s="622">
        <v>200</v>
      </c>
      <c r="K49" s="622">
        <v>25</v>
      </c>
      <c r="L49" s="622">
        <v>2</v>
      </c>
      <c r="M49" s="621">
        <f t="shared" si="18"/>
        <v>10000</v>
      </c>
      <c r="N49" s="621">
        <f>M49+I49</f>
        <v>25000</v>
      </c>
      <c r="O49" s="585">
        <f t="shared" si="2"/>
        <v>11538.461538461537</v>
      </c>
      <c r="P49" s="585">
        <f t="shared" si="3"/>
        <v>7692.3076923076924</v>
      </c>
      <c r="Q49" s="585">
        <f t="shared" si="4"/>
        <v>19230.76923076923</v>
      </c>
      <c r="R49" s="603">
        <f t="shared" si="19"/>
        <v>0</v>
      </c>
      <c r="S49" s="603">
        <f t="shared" si="20"/>
        <v>15000</v>
      </c>
      <c r="T49" s="478">
        <f t="shared" si="21"/>
        <v>0</v>
      </c>
      <c r="U49" s="479"/>
      <c r="V49" s="479"/>
      <c r="W49" s="479"/>
      <c r="X49" s="479"/>
      <c r="Y49" s="479"/>
      <c r="Z49" s="479"/>
      <c r="AA49" s="479"/>
      <c r="AB49" s="479"/>
      <c r="AC49" s="479"/>
      <c r="AD49" s="479"/>
      <c r="AE49" s="479"/>
      <c r="AF49" s="479"/>
      <c r="AG49" s="612">
        <f t="shared" si="22"/>
        <v>0</v>
      </c>
      <c r="AH49" s="612">
        <f t="shared" si="23"/>
        <v>25000</v>
      </c>
      <c r="AI49" s="480">
        <f t="shared" si="24"/>
        <v>0</v>
      </c>
      <c r="AJ49" s="422"/>
      <c r="AK49" s="565">
        <v>0</v>
      </c>
      <c r="AL49" s="565">
        <v>0</v>
      </c>
      <c r="AM49" s="565">
        <v>0</v>
      </c>
      <c r="AN49" s="565">
        <v>0</v>
      </c>
      <c r="AO49" s="566">
        <f t="shared" si="5"/>
        <v>0</v>
      </c>
      <c r="AP49" s="565">
        <v>0</v>
      </c>
      <c r="AQ49" s="565">
        <v>0</v>
      </c>
      <c r="AR49" s="565">
        <v>0</v>
      </c>
      <c r="AS49" s="566">
        <f t="shared" si="8"/>
        <v>0</v>
      </c>
      <c r="AT49" s="565">
        <v>0</v>
      </c>
      <c r="AU49" s="565">
        <v>0</v>
      </c>
      <c r="AV49" s="565">
        <v>0</v>
      </c>
      <c r="AW49" s="566">
        <f t="shared" si="6"/>
        <v>0</v>
      </c>
      <c r="AX49" s="565">
        <v>0</v>
      </c>
      <c r="AY49" s="565">
        <v>0</v>
      </c>
      <c r="AZ49" s="565">
        <v>0</v>
      </c>
      <c r="BA49" s="567">
        <f t="shared" si="7"/>
        <v>0</v>
      </c>
      <c r="BB49" s="568"/>
    </row>
    <row r="50" spans="1:54" s="421" customFormat="1" ht="15.5">
      <c r="A50" s="507" t="s">
        <v>81</v>
      </c>
      <c r="B50" s="1460"/>
      <c r="C50" s="436" t="s">
        <v>393</v>
      </c>
      <c r="D50" s="454" t="s">
        <v>370</v>
      </c>
      <c r="E50" s="455" t="s">
        <v>381</v>
      </c>
      <c r="F50" s="456">
        <v>200</v>
      </c>
      <c r="G50" s="457">
        <v>25</v>
      </c>
      <c r="H50" s="456">
        <v>4</v>
      </c>
      <c r="I50" s="621">
        <f t="shared" si="17"/>
        <v>20000</v>
      </c>
      <c r="J50" s="622">
        <v>200</v>
      </c>
      <c r="K50" s="622">
        <v>25</v>
      </c>
      <c r="L50" s="622">
        <v>2</v>
      </c>
      <c r="M50" s="621">
        <f t="shared" si="18"/>
        <v>10000</v>
      </c>
      <c r="N50" s="621">
        <f>M50+I50</f>
        <v>30000</v>
      </c>
      <c r="O50" s="585">
        <f t="shared" si="2"/>
        <v>15384.615384615385</v>
      </c>
      <c r="P50" s="585">
        <f t="shared" si="3"/>
        <v>7692.3076923076924</v>
      </c>
      <c r="Q50" s="585">
        <f t="shared" si="4"/>
        <v>23076.923076923078</v>
      </c>
      <c r="R50" s="603">
        <f t="shared" si="19"/>
        <v>0</v>
      </c>
      <c r="S50" s="603">
        <f t="shared" si="20"/>
        <v>20000</v>
      </c>
      <c r="T50" s="478">
        <f t="shared" si="21"/>
        <v>0</v>
      </c>
      <c r="U50" s="479"/>
      <c r="V50" s="479"/>
      <c r="W50" s="479"/>
      <c r="X50" s="479"/>
      <c r="Y50" s="479"/>
      <c r="Z50" s="479"/>
      <c r="AA50" s="479"/>
      <c r="AB50" s="479"/>
      <c r="AC50" s="479"/>
      <c r="AD50" s="479"/>
      <c r="AE50" s="479"/>
      <c r="AF50" s="479"/>
      <c r="AG50" s="612">
        <f t="shared" si="22"/>
        <v>0</v>
      </c>
      <c r="AH50" s="612">
        <f t="shared" si="23"/>
        <v>30000</v>
      </c>
      <c r="AI50" s="480">
        <f t="shared" si="24"/>
        <v>0</v>
      </c>
      <c r="AJ50" s="422"/>
      <c r="AK50" s="565">
        <v>0</v>
      </c>
      <c r="AL50" s="565">
        <v>0</v>
      </c>
      <c r="AM50" s="565">
        <v>0</v>
      </c>
      <c r="AN50" s="565">
        <v>0</v>
      </c>
      <c r="AO50" s="566">
        <f t="shared" si="5"/>
        <v>0</v>
      </c>
      <c r="AP50" s="565">
        <v>0</v>
      </c>
      <c r="AQ50" s="565">
        <v>0</v>
      </c>
      <c r="AR50" s="565">
        <v>0</v>
      </c>
      <c r="AS50" s="566">
        <f t="shared" si="8"/>
        <v>0</v>
      </c>
      <c r="AT50" s="565">
        <v>0</v>
      </c>
      <c r="AU50" s="565">
        <v>0</v>
      </c>
      <c r="AV50" s="565">
        <v>0</v>
      </c>
      <c r="AW50" s="566">
        <f t="shared" si="6"/>
        <v>0</v>
      </c>
      <c r="AX50" s="565">
        <v>0</v>
      </c>
      <c r="AY50" s="565">
        <v>0</v>
      </c>
      <c r="AZ50" s="565">
        <v>0</v>
      </c>
      <c r="BA50" s="567">
        <f t="shared" si="7"/>
        <v>0</v>
      </c>
      <c r="BB50" s="568"/>
    </row>
    <row r="51" spans="1:54" s="421" customFormat="1" ht="15.5">
      <c r="A51" s="507" t="s">
        <v>82</v>
      </c>
      <c r="B51" s="1460"/>
      <c r="C51" s="436" t="s">
        <v>394</v>
      </c>
      <c r="D51" s="454" t="s">
        <v>370</v>
      </c>
      <c r="E51" s="455" t="s">
        <v>381</v>
      </c>
      <c r="F51" s="456">
        <v>150</v>
      </c>
      <c r="G51" s="457">
        <v>35</v>
      </c>
      <c r="H51" s="456">
        <v>4</v>
      </c>
      <c r="I51" s="621">
        <f t="shared" si="17"/>
        <v>21000</v>
      </c>
      <c r="J51" s="622">
        <v>150</v>
      </c>
      <c r="K51" s="622">
        <v>35</v>
      </c>
      <c r="L51" s="622">
        <v>4</v>
      </c>
      <c r="M51" s="621">
        <f t="shared" si="18"/>
        <v>21000</v>
      </c>
      <c r="N51" s="621">
        <f>M51+I51</f>
        <v>42000</v>
      </c>
      <c r="O51" s="585">
        <f t="shared" si="2"/>
        <v>16153.846153846152</v>
      </c>
      <c r="P51" s="585">
        <f t="shared" si="3"/>
        <v>16153.846153846152</v>
      </c>
      <c r="Q51" s="585">
        <f t="shared" si="4"/>
        <v>32307.692307692305</v>
      </c>
      <c r="R51" s="603">
        <f t="shared" si="19"/>
        <v>0</v>
      </c>
      <c r="S51" s="603">
        <f t="shared" si="20"/>
        <v>21000</v>
      </c>
      <c r="T51" s="478">
        <f t="shared" si="21"/>
        <v>0</v>
      </c>
      <c r="U51" s="479"/>
      <c r="V51" s="479"/>
      <c r="W51" s="479"/>
      <c r="X51" s="479"/>
      <c r="Y51" s="479"/>
      <c r="Z51" s="479"/>
      <c r="AA51" s="479"/>
      <c r="AB51" s="479"/>
      <c r="AC51" s="479"/>
      <c r="AD51" s="479"/>
      <c r="AE51" s="479"/>
      <c r="AF51" s="479"/>
      <c r="AG51" s="612">
        <f t="shared" si="22"/>
        <v>0</v>
      </c>
      <c r="AH51" s="612">
        <f t="shared" si="23"/>
        <v>42000</v>
      </c>
      <c r="AI51" s="480">
        <f t="shared" si="24"/>
        <v>0</v>
      </c>
      <c r="AJ51" s="422"/>
      <c r="AK51" s="565">
        <v>0</v>
      </c>
      <c r="AL51" s="565">
        <v>0</v>
      </c>
      <c r="AM51" s="565">
        <v>0</v>
      </c>
      <c r="AN51" s="565">
        <v>0</v>
      </c>
      <c r="AO51" s="566">
        <f t="shared" si="5"/>
        <v>0</v>
      </c>
      <c r="AP51" s="565">
        <v>0</v>
      </c>
      <c r="AQ51" s="565">
        <v>0</v>
      </c>
      <c r="AR51" s="565">
        <v>0</v>
      </c>
      <c r="AS51" s="566">
        <f t="shared" si="8"/>
        <v>0</v>
      </c>
      <c r="AT51" s="565">
        <v>0</v>
      </c>
      <c r="AU51" s="565">
        <v>0</v>
      </c>
      <c r="AV51" s="565">
        <v>0</v>
      </c>
      <c r="AW51" s="566">
        <f t="shared" si="6"/>
        <v>0</v>
      </c>
      <c r="AX51" s="565">
        <v>0</v>
      </c>
      <c r="AY51" s="565">
        <v>0</v>
      </c>
      <c r="AZ51" s="565">
        <v>0</v>
      </c>
      <c r="BA51" s="567">
        <f t="shared" si="7"/>
        <v>0</v>
      </c>
      <c r="BB51" s="568"/>
    </row>
    <row r="52" spans="1:54" s="421" customFormat="1" ht="15.5">
      <c r="A52" s="507" t="s">
        <v>83</v>
      </c>
      <c r="B52" s="1460"/>
      <c r="C52" s="436" t="s">
        <v>395</v>
      </c>
      <c r="D52" s="454" t="s">
        <v>370</v>
      </c>
      <c r="E52" s="455" t="s">
        <v>381</v>
      </c>
      <c r="F52" s="456">
        <v>2</v>
      </c>
      <c r="G52" s="457">
        <v>4000</v>
      </c>
      <c r="H52" s="456">
        <v>1</v>
      </c>
      <c r="I52" s="621">
        <f t="shared" si="17"/>
        <v>8000</v>
      </c>
      <c r="J52" s="622"/>
      <c r="K52" s="622"/>
      <c r="L52" s="622"/>
      <c r="M52" s="621">
        <f t="shared" si="18"/>
        <v>0</v>
      </c>
      <c r="N52" s="621">
        <f>I52+M52</f>
        <v>8000</v>
      </c>
      <c r="O52" s="585">
        <f t="shared" si="2"/>
        <v>6153.8461538461534</v>
      </c>
      <c r="P52" s="585">
        <f t="shared" si="3"/>
        <v>0</v>
      </c>
      <c r="Q52" s="585">
        <f t="shared" si="4"/>
        <v>6153.8461538461534</v>
      </c>
      <c r="R52" s="603">
        <f t="shared" si="19"/>
        <v>0</v>
      </c>
      <c r="S52" s="603">
        <f t="shared" si="20"/>
        <v>8000</v>
      </c>
      <c r="T52" s="478">
        <f t="shared" si="21"/>
        <v>0</v>
      </c>
      <c r="U52" s="479"/>
      <c r="V52" s="479"/>
      <c r="W52" s="479"/>
      <c r="X52" s="479"/>
      <c r="Y52" s="479"/>
      <c r="Z52" s="479"/>
      <c r="AA52" s="479"/>
      <c r="AB52" s="479"/>
      <c r="AC52" s="479"/>
      <c r="AD52" s="479"/>
      <c r="AE52" s="479"/>
      <c r="AF52" s="479"/>
      <c r="AG52" s="612">
        <f t="shared" si="22"/>
        <v>0</v>
      </c>
      <c r="AH52" s="612">
        <f t="shared" si="23"/>
        <v>8000</v>
      </c>
      <c r="AI52" s="480">
        <f t="shared" si="24"/>
        <v>0</v>
      </c>
      <c r="AJ52" s="422"/>
      <c r="AK52" s="565">
        <v>0</v>
      </c>
      <c r="AL52" s="565">
        <v>0</v>
      </c>
      <c r="AM52" s="565">
        <v>0</v>
      </c>
      <c r="AN52" s="565">
        <v>0</v>
      </c>
      <c r="AO52" s="566">
        <f t="shared" si="5"/>
        <v>0</v>
      </c>
      <c r="AP52" s="565">
        <v>0</v>
      </c>
      <c r="AQ52" s="565">
        <v>0</v>
      </c>
      <c r="AR52" s="565">
        <v>0</v>
      </c>
      <c r="AS52" s="566">
        <f t="shared" si="8"/>
        <v>0</v>
      </c>
      <c r="AT52" s="565">
        <v>0</v>
      </c>
      <c r="AU52" s="565">
        <v>0</v>
      </c>
      <c r="AV52" s="565">
        <v>0</v>
      </c>
      <c r="AW52" s="566">
        <f t="shared" si="6"/>
        <v>0</v>
      </c>
      <c r="AX52" s="565">
        <v>0</v>
      </c>
      <c r="AY52" s="565">
        <v>0</v>
      </c>
      <c r="AZ52" s="565">
        <v>0</v>
      </c>
      <c r="BA52" s="567">
        <f t="shared" si="7"/>
        <v>0</v>
      </c>
      <c r="BB52" s="568"/>
    </row>
    <row r="53" spans="1:54" s="421" customFormat="1" ht="32.5">
      <c r="A53" s="507" t="s">
        <v>84</v>
      </c>
      <c r="B53" s="1460"/>
      <c r="C53" s="436" t="s">
        <v>395</v>
      </c>
      <c r="D53" s="454" t="s">
        <v>370</v>
      </c>
      <c r="E53" s="455" t="s">
        <v>389</v>
      </c>
      <c r="F53" s="456">
        <v>1</v>
      </c>
      <c r="G53" s="457">
        <v>4000</v>
      </c>
      <c r="H53" s="456">
        <v>1</v>
      </c>
      <c r="I53" s="621">
        <f t="shared" si="17"/>
        <v>4000</v>
      </c>
      <c r="J53" s="622"/>
      <c r="K53" s="622"/>
      <c r="L53" s="622"/>
      <c r="M53" s="621">
        <f t="shared" si="18"/>
        <v>0</v>
      </c>
      <c r="N53" s="621">
        <f>I53+M53</f>
        <v>4000</v>
      </c>
      <c r="O53" s="585">
        <f t="shared" si="2"/>
        <v>3076.9230769230767</v>
      </c>
      <c r="P53" s="585">
        <f t="shared" si="3"/>
        <v>0</v>
      </c>
      <c r="Q53" s="585">
        <f t="shared" si="4"/>
        <v>3076.9230769230767</v>
      </c>
      <c r="R53" s="603">
        <f t="shared" si="19"/>
        <v>0</v>
      </c>
      <c r="S53" s="603">
        <f t="shared" si="20"/>
        <v>4000</v>
      </c>
      <c r="T53" s="478">
        <f t="shared" si="21"/>
        <v>0</v>
      </c>
      <c r="U53" s="479"/>
      <c r="V53" s="479"/>
      <c r="W53" s="479"/>
      <c r="X53" s="479"/>
      <c r="Y53" s="479"/>
      <c r="Z53" s="479"/>
      <c r="AA53" s="479"/>
      <c r="AB53" s="479"/>
      <c r="AC53" s="479"/>
      <c r="AD53" s="479"/>
      <c r="AE53" s="479"/>
      <c r="AF53" s="479"/>
      <c r="AG53" s="612">
        <f t="shared" si="22"/>
        <v>0</v>
      </c>
      <c r="AH53" s="612">
        <f t="shared" si="23"/>
        <v>4000</v>
      </c>
      <c r="AI53" s="480">
        <f t="shared" si="24"/>
        <v>0</v>
      </c>
      <c r="AJ53" s="422"/>
      <c r="AK53" s="565">
        <v>0</v>
      </c>
      <c r="AL53" s="565">
        <v>0</v>
      </c>
      <c r="AM53" s="565">
        <v>0</v>
      </c>
      <c r="AN53" s="565">
        <v>0</v>
      </c>
      <c r="AO53" s="566">
        <f t="shared" si="5"/>
        <v>0</v>
      </c>
      <c r="AP53" s="565">
        <v>0</v>
      </c>
      <c r="AQ53" s="565">
        <v>0</v>
      </c>
      <c r="AR53" s="565">
        <v>0</v>
      </c>
      <c r="AS53" s="566">
        <f t="shared" si="8"/>
        <v>0</v>
      </c>
      <c r="AT53" s="565">
        <v>0</v>
      </c>
      <c r="AU53" s="565">
        <v>0</v>
      </c>
      <c r="AV53" s="565">
        <v>0</v>
      </c>
      <c r="AW53" s="566">
        <f t="shared" si="6"/>
        <v>0</v>
      </c>
      <c r="AX53" s="565">
        <v>0</v>
      </c>
      <c r="AY53" s="565">
        <v>0</v>
      </c>
      <c r="AZ53" s="565">
        <v>0</v>
      </c>
      <c r="BA53" s="567">
        <f t="shared" si="7"/>
        <v>0</v>
      </c>
      <c r="BB53" s="568"/>
    </row>
    <row r="54" spans="1:54" s="421" customFormat="1" ht="15.5">
      <c r="A54" s="509"/>
      <c r="B54" s="1460"/>
      <c r="C54" s="447" t="s">
        <v>0</v>
      </c>
      <c r="D54" s="447" t="s">
        <v>0</v>
      </c>
      <c r="E54" s="448"/>
      <c r="F54" s="439"/>
      <c r="G54" s="441"/>
      <c r="H54" s="439"/>
      <c r="I54" s="617">
        <f>SUM(I44:I53)</f>
        <v>161500</v>
      </c>
      <c r="J54" s="617"/>
      <c r="K54" s="617"/>
      <c r="L54" s="617"/>
      <c r="M54" s="617">
        <f>SUM(M44:M53)</f>
        <v>91000</v>
      </c>
      <c r="N54" s="617">
        <f>SUM(N44:N53)</f>
        <v>252500</v>
      </c>
      <c r="O54" s="569">
        <f t="shared" si="2"/>
        <v>124230.76923076922</v>
      </c>
      <c r="P54" s="569">
        <f t="shared" si="3"/>
        <v>70000</v>
      </c>
      <c r="Q54" s="569">
        <f t="shared" si="4"/>
        <v>194230.76923076922</v>
      </c>
      <c r="R54" s="569">
        <f>SUM(R44:R53)</f>
        <v>0</v>
      </c>
      <c r="S54" s="569">
        <f t="shared" ref="S54:AU54" si="25">SUM(S44:S53)</f>
        <v>161500</v>
      </c>
      <c r="T54" s="648">
        <f t="shared" ref="T54:T62" si="26">R54/I54</f>
        <v>0</v>
      </c>
      <c r="U54" s="443">
        <f t="shared" si="25"/>
        <v>0</v>
      </c>
      <c r="V54" s="443">
        <f t="shared" si="25"/>
        <v>0</v>
      </c>
      <c r="W54" s="443">
        <f t="shared" si="25"/>
        <v>0</v>
      </c>
      <c r="X54" s="443">
        <f t="shared" si="25"/>
        <v>0</v>
      </c>
      <c r="Y54" s="443">
        <f t="shared" si="25"/>
        <v>0</v>
      </c>
      <c r="Z54" s="443">
        <f t="shared" si="25"/>
        <v>0</v>
      </c>
      <c r="AA54" s="443">
        <f t="shared" si="25"/>
        <v>0</v>
      </c>
      <c r="AB54" s="443">
        <f t="shared" si="25"/>
        <v>0</v>
      </c>
      <c r="AC54" s="443">
        <f t="shared" si="25"/>
        <v>0</v>
      </c>
      <c r="AD54" s="443">
        <f t="shared" si="25"/>
        <v>0</v>
      </c>
      <c r="AE54" s="443">
        <f t="shared" si="25"/>
        <v>0</v>
      </c>
      <c r="AF54" s="443">
        <f t="shared" si="25"/>
        <v>0</v>
      </c>
      <c r="AG54" s="569">
        <f t="shared" si="25"/>
        <v>0</v>
      </c>
      <c r="AH54" s="569">
        <f t="shared" si="25"/>
        <v>252500</v>
      </c>
      <c r="AI54" s="648">
        <f t="shared" ref="AI54:AI62" si="27">AG54/N54</f>
        <v>0</v>
      </c>
      <c r="AJ54" s="443"/>
      <c r="AK54" s="569">
        <f t="shared" si="25"/>
        <v>0</v>
      </c>
      <c r="AL54" s="569">
        <f t="shared" si="25"/>
        <v>0</v>
      </c>
      <c r="AM54" s="569">
        <f t="shared" si="25"/>
        <v>0</v>
      </c>
      <c r="AN54" s="569">
        <f t="shared" si="25"/>
        <v>0</v>
      </c>
      <c r="AO54" s="569">
        <f t="shared" si="25"/>
        <v>0</v>
      </c>
      <c r="AP54" s="569">
        <f t="shared" si="25"/>
        <v>0</v>
      </c>
      <c r="AQ54" s="569">
        <f t="shared" si="25"/>
        <v>0</v>
      </c>
      <c r="AR54" s="569">
        <f t="shared" si="25"/>
        <v>0</v>
      </c>
      <c r="AS54" s="569">
        <f t="shared" si="25"/>
        <v>0</v>
      </c>
      <c r="AT54" s="569">
        <f t="shared" si="25"/>
        <v>0</v>
      </c>
      <c r="AU54" s="569">
        <f t="shared" si="25"/>
        <v>0</v>
      </c>
      <c r="AV54" s="569">
        <f t="shared" ref="AV54:BA54" si="28">SUM(AV44:AV53)</f>
        <v>0</v>
      </c>
      <c r="AW54" s="569">
        <f t="shared" si="28"/>
        <v>0</v>
      </c>
      <c r="AX54" s="569">
        <f t="shared" si="28"/>
        <v>0</v>
      </c>
      <c r="AY54" s="569">
        <f t="shared" si="28"/>
        <v>0</v>
      </c>
      <c r="AZ54" s="569">
        <f t="shared" si="28"/>
        <v>0</v>
      </c>
      <c r="BA54" s="569">
        <f t="shared" si="28"/>
        <v>0</v>
      </c>
      <c r="BB54" s="569"/>
    </row>
    <row r="55" spans="1:54" s="421" customFormat="1" ht="15.5">
      <c r="A55" s="507" t="s">
        <v>85</v>
      </c>
      <c r="B55" s="1460" t="s">
        <v>396</v>
      </c>
      <c r="C55" s="429" t="s">
        <v>397</v>
      </c>
      <c r="D55" s="445" t="s">
        <v>370</v>
      </c>
      <c r="E55" s="446" t="s">
        <v>44</v>
      </c>
      <c r="F55" s="461">
        <v>30</v>
      </c>
      <c r="G55" s="462">
        <v>60</v>
      </c>
      <c r="H55" s="461">
        <v>3</v>
      </c>
      <c r="I55" s="623">
        <f>F55*G55*H55</f>
        <v>5400</v>
      </c>
      <c r="J55" s="624">
        <v>30</v>
      </c>
      <c r="K55" s="624">
        <v>60</v>
      </c>
      <c r="L55" s="624">
        <v>3</v>
      </c>
      <c r="M55" s="623">
        <f>J55*K55*L55</f>
        <v>5400</v>
      </c>
      <c r="N55" s="623">
        <f>M55+I55</f>
        <v>10800</v>
      </c>
      <c r="O55" s="643">
        <f t="shared" si="2"/>
        <v>4153.8461538461534</v>
      </c>
      <c r="P55" s="643">
        <f t="shared" si="3"/>
        <v>4153.8461538461534</v>
      </c>
      <c r="Q55" s="643">
        <f t="shared" si="4"/>
        <v>8307.6923076923067</v>
      </c>
      <c r="R55" s="603">
        <f>AO55+AS55+AW55+BA55</f>
        <v>0</v>
      </c>
      <c r="S55" s="603">
        <f>I55-R55</f>
        <v>5400</v>
      </c>
      <c r="T55" s="478">
        <f t="shared" si="26"/>
        <v>0</v>
      </c>
      <c r="U55" s="479"/>
      <c r="V55" s="479"/>
      <c r="W55" s="479"/>
      <c r="X55" s="479"/>
      <c r="Y55" s="479"/>
      <c r="Z55" s="479"/>
      <c r="AA55" s="479"/>
      <c r="AB55" s="479"/>
      <c r="AC55" s="479"/>
      <c r="AD55" s="479"/>
      <c r="AE55" s="479"/>
      <c r="AF55" s="479"/>
      <c r="AG55" s="612">
        <f>AO55+AS55+AW55+BA55</f>
        <v>0</v>
      </c>
      <c r="AH55" s="612">
        <f>N55-AG55</f>
        <v>10800</v>
      </c>
      <c r="AI55" s="480">
        <f t="shared" si="27"/>
        <v>0</v>
      </c>
      <c r="AJ55" s="424"/>
      <c r="AK55" s="565">
        <v>0</v>
      </c>
      <c r="AL55" s="565">
        <v>0</v>
      </c>
      <c r="AM55" s="565">
        <v>0</v>
      </c>
      <c r="AN55" s="565">
        <v>0</v>
      </c>
      <c r="AO55" s="566">
        <f t="shared" si="5"/>
        <v>0</v>
      </c>
      <c r="AP55" s="565">
        <v>0</v>
      </c>
      <c r="AQ55" s="565">
        <v>0</v>
      </c>
      <c r="AR55" s="565">
        <v>0</v>
      </c>
      <c r="AS55" s="566">
        <f t="shared" si="8"/>
        <v>0</v>
      </c>
      <c r="AT55" s="565">
        <v>0</v>
      </c>
      <c r="AU55" s="565">
        <v>0</v>
      </c>
      <c r="AV55" s="565">
        <v>0</v>
      </c>
      <c r="AW55" s="566">
        <f t="shared" si="6"/>
        <v>0</v>
      </c>
      <c r="AX55" s="565">
        <v>0</v>
      </c>
      <c r="AY55" s="565">
        <v>0</v>
      </c>
      <c r="AZ55" s="565">
        <v>0</v>
      </c>
      <c r="BA55" s="567">
        <f t="shared" si="7"/>
        <v>0</v>
      </c>
      <c r="BB55" s="573"/>
    </row>
    <row r="56" spans="1:54" s="421" customFormat="1" ht="15.5">
      <c r="A56" s="507" t="s">
        <v>86</v>
      </c>
      <c r="B56" s="1460"/>
      <c r="C56" s="429" t="s">
        <v>398</v>
      </c>
      <c r="D56" s="445" t="s">
        <v>370</v>
      </c>
      <c r="E56" s="446" t="s">
        <v>44</v>
      </c>
      <c r="F56" s="430">
        <v>2</v>
      </c>
      <c r="G56" s="432">
        <v>10000</v>
      </c>
      <c r="H56" s="430">
        <v>1</v>
      </c>
      <c r="I56" s="614">
        <f>F56*G56*H56</f>
        <v>20000</v>
      </c>
      <c r="J56" s="615">
        <v>2</v>
      </c>
      <c r="K56" s="615">
        <v>10000</v>
      </c>
      <c r="L56" s="615">
        <v>1</v>
      </c>
      <c r="M56" s="614">
        <f>J56*K56*L56</f>
        <v>20000</v>
      </c>
      <c r="N56" s="625">
        <f>I56+M56</f>
        <v>40000</v>
      </c>
      <c r="O56" s="641">
        <f t="shared" si="2"/>
        <v>15384.615384615385</v>
      </c>
      <c r="P56" s="641">
        <f t="shared" si="3"/>
        <v>15384.615384615385</v>
      </c>
      <c r="Q56" s="644">
        <f t="shared" si="4"/>
        <v>30769.23076923077</v>
      </c>
      <c r="R56" s="603">
        <f>AO56+AS56+AW56+BA56</f>
        <v>0</v>
      </c>
      <c r="S56" s="603">
        <f>I56-R56</f>
        <v>20000</v>
      </c>
      <c r="T56" s="478">
        <f t="shared" si="26"/>
        <v>0</v>
      </c>
      <c r="U56" s="479"/>
      <c r="V56" s="479"/>
      <c r="W56" s="479"/>
      <c r="X56" s="479"/>
      <c r="Y56" s="479"/>
      <c r="Z56" s="479"/>
      <c r="AA56" s="479"/>
      <c r="AB56" s="479"/>
      <c r="AC56" s="479"/>
      <c r="AD56" s="479"/>
      <c r="AE56" s="479"/>
      <c r="AF56" s="479"/>
      <c r="AG56" s="612">
        <f>AO56+AS56+AW56+BA56</f>
        <v>0</v>
      </c>
      <c r="AH56" s="612">
        <f>N56-AG56</f>
        <v>40000</v>
      </c>
      <c r="AI56" s="480">
        <f t="shared" si="27"/>
        <v>0</v>
      </c>
      <c r="AJ56" s="422"/>
      <c r="AK56" s="565">
        <v>0</v>
      </c>
      <c r="AL56" s="565">
        <v>0</v>
      </c>
      <c r="AM56" s="565">
        <v>0</v>
      </c>
      <c r="AN56" s="565">
        <v>0</v>
      </c>
      <c r="AO56" s="566">
        <f t="shared" si="5"/>
        <v>0</v>
      </c>
      <c r="AP56" s="565">
        <v>0</v>
      </c>
      <c r="AQ56" s="565">
        <v>0</v>
      </c>
      <c r="AR56" s="565">
        <v>0</v>
      </c>
      <c r="AS56" s="566">
        <f t="shared" si="8"/>
        <v>0</v>
      </c>
      <c r="AT56" s="565">
        <v>0</v>
      </c>
      <c r="AU56" s="565">
        <v>0</v>
      </c>
      <c r="AV56" s="565">
        <v>0</v>
      </c>
      <c r="AW56" s="566">
        <f t="shared" si="6"/>
        <v>0</v>
      </c>
      <c r="AX56" s="565">
        <v>0</v>
      </c>
      <c r="AY56" s="565">
        <v>0</v>
      </c>
      <c r="AZ56" s="565">
        <v>0</v>
      </c>
      <c r="BA56" s="567">
        <f t="shared" si="7"/>
        <v>0</v>
      </c>
      <c r="BB56" s="568"/>
    </row>
    <row r="57" spans="1:54" s="421" customFormat="1" ht="15.5">
      <c r="A57" s="507" t="s">
        <v>87</v>
      </c>
      <c r="B57" s="1460"/>
      <c r="C57" s="429" t="s">
        <v>399</v>
      </c>
      <c r="D57" s="445" t="s">
        <v>370</v>
      </c>
      <c r="E57" s="446" t="s">
        <v>381</v>
      </c>
      <c r="F57" s="430">
        <v>2</v>
      </c>
      <c r="G57" s="432">
        <f>10*150</f>
        <v>1500</v>
      </c>
      <c r="H57" s="430">
        <v>4</v>
      </c>
      <c r="I57" s="614">
        <f>F57*G57*H57</f>
        <v>12000</v>
      </c>
      <c r="J57" s="615">
        <v>2</v>
      </c>
      <c r="K57" s="615">
        <f>10*150</f>
        <v>1500</v>
      </c>
      <c r="L57" s="615">
        <v>4</v>
      </c>
      <c r="M57" s="614">
        <f>J57*K57*L57</f>
        <v>12000</v>
      </c>
      <c r="N57" s="625">
        <f>I57+M57</f>
        <v>24000</v>
      </c>
      <c r="O57" s="641">
        <f t="shared" si="2"/>
        <v>9230.7692307692305</v>
      </c>
      <c r="P57" s="641">
        <f t="shared" si="3"/>
        <v>9230.7692307692305</v>
      </c>
      <c r="Q57" s="644">
        <f t="shared" si="4"/>
        <v>18461.538461538461</v>
      </c>
      <c r="R57" s="603">
        <f>AO57+AS57+AW57+BA57</f>
        <v>0</v>
      </c>
      <c r="S57" s="603">
        <f>I57-R57</f>
        <v>12000</v>
      </c>
      <c r="T57" s="478">
        <f t="shared" si="26"/>
        <v>0</v>
      </c>
      <c r="U57" s="479"/>
      <c r="V57" s="479"/>
      <c r="W57" s="479"/>
      <c r="X57" s="479"/>
      <c r="Y57" s="479"/>
      <c r="Z57" s="479"/>
      <c r="AA57" s="479"/>
      <c r="AB57" s="479"/>
      <c r="AC57" s="479"/>
      <c r="AD57" s="479"/>
      <c r="AE57" s="479"/>
      <c r="AF57" s="479"/>
      <c r="AG57" s="612">
        <f>AO57+AS57+AW57+BA57</f>
        <v>0</v>
      </c>
      <c r="AH57" s="612">
        <f>N57-AG57</f>
        <v>24000</v>
      </c>
      <c r="AI57" s="480">
        <f t="shared" si="27"/>
        <v>0</v>
      </c>
      <c r="AJ57" s="422"/>
      <c r="AK57" s="565">
        <v>0</v>
      </c>
      <c r="AL57" s="565">
        <v>0</v>
      </c>
      <c r="AM57" s="565">
        <v>0</v>
      </c>
      <c r="AN57" s="565">
        <v>0</v>
      </c>
      <c r="AO57" s="566">
        <f t="shared" si="5"/>
        <v>0</v>
      </c>
      <c r="AP57" s="565">
        <v>0</v>
      </c>
      <c r="AQ57" s="565">
        <v>0</v>
      </c>
      <c r="AR57" s="565">
        <v>0</v>
      </c>
      <c r="AS57" s="566">
        <f t="shared" si="8"/>
        <v>0</v>
      </c>
      <c r="AT57" s="565">
        <v>0</v>
      </c>
      <c r="AU57" s="565">
        <v>0</v>
      </c>
      <c r="AV57" s="565">
        <v>0</v>
      </c>
      <c r="AW57" s="566">
        <f t="shared" si="6"/>
        <v>0</v>
      </c>
      <c r="AX57" s="565">
        <v>0</v>
      </c>
      <c r="AY57" s="565">
        <v>0</v>
      </c>
      <c r="AZ57" s="565">
        <v>0</v>
      </c>
      <c r="BA57" s="567">
        <f t="shared" si="7"/>
        <v>0</v>
      </c>
      <c r="BB57" s="568"/>
    </row>
    <row r="58" spans="1:54" s="421" customFormat="1" ht="15.5">
      <c r="A58" s="509"/>
      <c r="B58" s="463"/>
      <c r="C58" s="447" t="s">
        <v>0</v>
      </c>
      <c r="D58" s="447" t="s">
        <v>0</v>
      </c>
      <c r="E58" s="448"/>
      <c r="F58" s="439"/>
      <c r="G58" s="441"/>
      <c r="H58" s="439"/>
      <c r="I58" s="617">
        <f>SUM(I55:I57)</f>
        <v>37400</v>
      </c>
      <c r="J58" s="617"/>
      <c r="K58" s="617"/>
      <c r="L58" s="617"/>
      <c r="M58" s="617">
        <f>SUM(M55:M57)</f>
        <v>37400</v>
      </c>
      <c r="N58" s="617">
        <f>SUM(N55:N57)</f>
        <v>74800</v>
      </c>
      <c r="O58" s="569">
        <f t="shared" si="2"/>
        <v>28769.23076923077</v>
      </c>
      <c r="P58" s="569">
        <f t="shared" si="3"/>
        <v>28769.23076923077</v>
      </c>
      <c r="Q58" s="569">
        <f t="shared" si="4"/>
        <v>57538.461538461539</v>
      </c>
      <c r="R58" s="569">
        <f>SUM(R55:R57)</f>
        <v>0</v>
      </c>
      <c r="S58" s="569">
        <f t="shared" ref="S58:AU58" si="29">SUM(S55:S57)</f>
        <v>37400</v>
      </c>
      <c r="T58" s="648">
        <f t="shared" si="26"/>
        <v>0</v>
      </c>
      <c r="U58" s="443">
        <f t="shared" si="29"/>
        <v>0</v>
      </c>
      <c r="V58" s="443">
        <f t="shared" si="29"/>
        <v>0</v>
      </c>
      <c r="W58" s="443">
        <f t="shared" si="29"/>
        <v>0</v>
      </c>
      <c r="X58" s="443">
        <f t="shared" si="29"/>
        <v>0</v>
      </c>
      <c r="Y58" s="443">
        <f t="shared" si="29"/>
        <v>0</v>
      </c>
      <c r="Z58" s="443">
        <f t="shared" si="29"/>
        <v>0</v>
      </c>
      <c r="AA58" s="443">
        <f t="shared" si="29"/>
        <v>0</v>
      </c>
      <c r="AB58" s="443">
        <f t="shared" si="29"/>
        <v>0</v>
      </c>
      <c r="AC58" s="443">
        <f t="shared" si="29"/>
        <v>0</v>
      </c>
      <c r="AD58" s="443">
        <f t="shared" si="29"/>
        <v>0</v>
      </c>
      <c r="AE58" s="443">
        <f t="shared" si="29"/>
        <v>0</v>
      </c>
      <c r="AF58" s="443">
        <f t="shared" si="29"/>
        <v>0</v>
      </c>
      <c r="AG58" s="569">
        <f t="shared" si="29"/>
        <v>0</v>
      </c>
      <c r="AH58" s="569">
        <f t="shared" si="29"/>
        <v>74800</v>
      </c>
      <c r="AI58" s="648">
        <f t="shared" si="27"/>
        <v>0</v>
      </c>
      <c r="AJ58" s="443"/>
      <c r="AK58" s="569">
        <f t="shared" si="29"/>
        <v>0</v>
      </c>
      <c r="AL58" s="569">
        <f t="shared" si="29"/>
        <v>0</v>
      </c>
      <c r="AM58" s="569">
        <f t="shared" si="29"/>
        <v>0</v>
      </c>
      <c r="AN58" s="569">
        <f t="shared" si="29"/>
        <v>0</v>
      </c>
      <c r="AO58" s="569">
        <f t="shared" si="29"/>
        <v>0</v>
      </c>
      <c r="AP58" s="569">
        <f t="shared" si="29"/>
        <v>0</v>
      </c>
      <c r="AQ58" s="569">
        <f t="shared" si="29"/>
        <v>0</v>
      </c>
      <c r="AR58" s="569">
        <f t="shared" si="29"/>
        <v>0</v>
      </c>
      <c r="AS58" s="569">
        <f t="shared" si="29"/>
        <v>0</v>
      </c>
      <c r="AT58" s="569">
        <f t="shared" si="29"/>
        <v>0</v>
      </c>
      <c r="AU58" s="569">
        <f t="shared" si="29"/>
        <v>0</v>
      </c>
      <c r="AV58" s="569">
        <f t="shared" ref="AV58:BA58" si="30">SUM(AV55:AV57)</f>
        <v>0</v>
      </c>
      <c r="AW58" s="569">
        <f t="shared" si="30"/>
        <v>0</v>
      </c>
      <c r="AX58" s="569">
        <f t="shared" si="30"/>
        <v>0</v>
      </c>
      <c r="AY58" s="569">
        <f t="shared" si="30"/>
        <v>0</v>
      </c>
      <c r="AZ58" s="569">
        <f t="shared" si="30"/>
        <v>0</v>
      </c>
      <c r="BA58" s="569">
        <f t="shared" si="30"/>
        <v>0</v>
      </c>
      <c r="BB58" s="569"/>
    </row>
    <row r="59" spans="1:54" s="421" customFormat="1" ht="15.5">
      <c r="A59" s="507" t="s">
        <v>88</v>
      </c>
      <c r="B59" s="1460" t="s">
        <v>400</v>
      </c>
      <c r="C59" s="429" t="s">
        <v>401</v>
      </c>
      <c r="D59" s="445" t="s">
        <v>370</v>
      </c>
      <c r="E59" s="446" t="s">
        <v>381</v>
      </c>
      <c r="F59" s="430">
        <v>1</v>
      </c>
      <c r="G59" s="432">
        <v>15000</v>
      </c>
      <c r="H59" s="430">
        <v>1</v>
      </c>
      <c r="I59" s="614">
        <f>F59*G59*H59</f>
        <v>15000</v>
      </c>
      <c r="J59" s="615"/>
      <c r="K59" s="615"/>
      <c r="L59" s="615"/>
      <c r="M59" s="614"/>
      <c r="N59" s="625">
        <f>I59+M59</f>
        <v>15000</v>
      </c>
      <c r="O59" s="641">
        <f t="shared" si="2"/>
        <v>11538.461538461537</v>
      </c>
      <c r="P59" s="641">
        <f t="shared" si="3"/>
        <v>0</v>
      </c>
      <c r="Q59" s="644">
        <f t="shared" si="4"/>
        <v>11538.461538461537</v>
      </c>
      <c r="R59" s="603">
        <f>AO59+AS59+AW59+BA59</f>
        <v>0</v>
      </c>
      <c r="S59" s="603">
        <f>I59-R59</f>
        <v>15000</v>
      </c>
      <c r="T59" s="478">
        <f t="shared" si="26"/>
        <v>0</v>
      </c>
      <c r="U59" s="479"/>
      <c r="V59" s="479"/>
      <c r="W59" s="479"/>
      <c r="X59" s="479"/>
      <c r="Y59" s="479"/>
      <c r="Z59" s="479"/>
      <c r="AA59" s="479"/>
      <c r="AB59" s="479"/>
      <c r="AC59" s="479"/>
      <c r="AD59" s="479"/>
      <c r="AE59" s="479"/>
      <c r="AF59" s="479"/>
      <c r="AG59" s="612">
        <f>AO59+AS59+AW59+BA59</f>
        <v>0</v>
      </c>
      <c r="AH59" s="612">
        <f>N59-AG59</f>
        <v>15000</v>
      </c>
      <c r="AI59" s="480">
        <f t="shared" si="27"/>
        <v>0</v>
      </c>
      <c r="AJ59" s="422"/>
      <c r="AK59" s="565">
        <v>0</v>
      </c>
      <c r="AL59" s="565">
        <v>0</v>
      </c>
      <c r="AM59" s="565">
        <v>0</v>
      </c>
      <c r="AN59" s="565">
        <v>0</v>
      </c>
      <c r="AO59" s="566">
        <f t="shared" si="5"/>
        <v>0</v>
      </c>
      <c r="AP59" s="565">
        <v>0</v>
      </c>
      <c r="AQ59" s="565">
        <v>0</v>
      </c>
      <c r="AR59" s="565">
        <v>0</v>
      </c>
      <c r="AS59" s="566">
        <f t="shared" si="8"/>
        <v>0</v>
      </c>
      <c r="AT59" s="565">
        <v>0</v>
      </c>
      <c r="AU59" s="565">
        <v>0</v>
      </c>
      <c r="AV59" s="565">
        <v>0</v>
      </c>
      <c r="AW59" s="566">
        <f t="shared" si="6"/>
        <v>0</v>
      </c>
      <c r="AX59" s="565">
        <v>0</v>
      </c>
      <c r="AY59" s="565">
        <v>0</v>
      </c>
      <c r="AZ59" s="565">
        <v>0</v>
      </c>
      <c r="BA59" s="567">
        <f t="shared" si="7"/>
        <v>0</v>
      </c>
      <c r="BB59" s="568"/>
    </row>
    <row r="60" spans="1:54" s="421" customFormat="1" ht="21">
      <c r="A60" s="507" t="s">
        <v>89</v>
      </c>
      <c r="B60" s="1460"/>
      <c r="C60" s="429" t="s">
        <v>402</v>
      </c>
      <c r="D60" s="445" t="s">
        <v>370</v>
      </c>
      <c r="E60" s="446" t="s">
        <v>381</v>
      </c>
      <c r="F60" s="430">
        <v>3</v>
      </c>
      <c r="G60" s="432">
        <f>100*30</f>
        <v>3000</v>
      </c>
      <c r="H60" s="430">
        <v>1</v>
      </c>
      <c r="I60" s="614">
        <f>F60*G60</f>
        <v>9000</v>
      </c>
      <c r="J60" s="615">
        <v>3</v>
      </c>
      <c r="K60" s="615">
        <f>100*30</f>
        <v>3000</v>
      </c>
      <c r="L60" s="615">
        <v>1</v>
      </c>
      <c r="M60" s="625">
        <f>J60*K60</f>
        <v>9000</v>
      </c>
      <c r="N60" s="625">
        <f>I60+M60</f>
        <v>18000</v>
      </c>
      <c r="O60" s="641">
        <f t="shared" si="2"/>
        <v>6923.0769230769229</v>
      </c>
      <c r="P60" s="644">
        <f t="shared" si="3"/>
        <v>6923.0769230769229</v>
      </c>
      <c r="Q60" s="644">
        <f t="shared" si="4"/>
        <v>13846.153846153846</v>
      </c>
      <c r="R60" s="603">
        <f>AO60+AS60+AW60+BA60</f>
        <v>0</v>
      </c>
      <c r="S60" s="603">
        <f>I60-R60</f>
        <v>9000</v>
      </c>
      <c r="T60" s="478">
        <f t="shared" si="26"/>
        <v>0</v>
      </c>
      <c r="U60" s="479"/>
      <c r="V60" s="479"/>
      <c r="W60" s="479"/>
      <c r="X60" s="479"/>
      <c r="Y60" s="479"/>
      <c r="Z60" s="479"/>
      <c r="AA60" s="479"/>
      <c r="AB60" s="479"/>
      <c r="AC60" s="479"/>
      <c r="AD60" s="479"/>
      <c r="AE60" s="479"/>
      <c r="AF60" s="479"/>
      <c r="AG60" s="612">
        <f>AO60+AS60+AW60+BA60</f>
        <v>0</v>
      </c>
      <c r="AH60" s="612">
        <f>N60-AG60</f>
        <v>18000</v>
      </c>
      <c r="AI60" s="480">
        <f t="shared" si="27"/>
        <v>0</v>
      </c>
      <c r="AJ60" s="427"/>
      <c r="AK60" s="565">
        <v>0</v>
      </c>
      <c r="AL60" s="565">
        <v>0</v>
      </c>
      <c r="AM60" s="565">
        <v>0</v>
      </c>
      <c r="AN60" s="565">
        <v>0</v>
      </c>
      <c r="AO60" s="566">
        <f>SUM(AK60:AN60)</f>
        <v>0</v>
      </c>
      <c r="AP60" s="565">
        <v>0</v>
      </c>
      <c r="AQ60" s="565">
        <v>0</v>
      </c>
      <c r="AR60" s="565">
        <v>0</v>
      </c>
      <c r="AS60" s="566">
        <f>SUM(AP60:AR60)</f>
        <v>0</v>
      </c>
      <c r="AT60" s="565">
        <v>0</v>
      </c>
      <c r="AU60" s="565">
        <v>0</v>
      </c>
      <c r="AV60" s="565">
        <v>0</v>
      </c>
      <c r="AW60" s="566">
        <f>SUM(AT60:AV60)</f>
        <v>0</v>
      </c>
      <c r="AX60" s="565">
        <v>0</v>
      </c>
      <c r="AY60" s="565">
        <v>0</v>
      </c>
      <c r="AZ60" s="565">
        <v>0</v>
      </c>
      <c r="BA60" s="567">
        <f>SUM(AX60:AZ60)</f>
        <v>0</v>
      </c>
      <c r="BB60" s="570"/>
    </row>
    <row r="61" spans="1:54" s="421" customFormat="1" ht="15.5">
      <c r="A61" s="509"/>
      <c r="B61" s="485"/>
      <c r="C61" s="447" t="s">
        <v>0</v>
      </c>
      <c r="D61" s="447" t="s">
        <v>0</v>
      </c>
      <c r="E61" s="448"/>
      <c r="F61" s="439"/>
      <c r="G61" s="441"/>
      <c r="H61" s="439"/>
      <c r="I61" s="617">
        <f>SUM(I59:I60)</f>
        <v>24000</v>
      </c>
      <c r="J61" s="617"/>
      <c r="K61" s="617"/>
      <c r="L61" s="617"/>
      <c r="M61" s="617">
        <f>SUM(M59:M60)</f>
        <v>9000</v>
      </c>
      <c r="N61" s="617">
        <f>SUM(N59:N60)</f>
        <v>33000</v>
      </c>
      <c r="O61" s="569">
        <f t="shared" si="2"/>
        <v>18461.538461538461</v>
      </c>
      <c r="P61" s="569">
        <f t="shared" si="3"/>
        <v>6923.0769230769229</v>
      </c>
      <c r="Q61" s="569">
        <f t="shared" si="4"/>
        <v>25384.615384615383</v>
      </c>
      <c r="R61" s="569">
        <f>SUM(R59:R60)</f>
        <v>0</v>
      </c>
      <c r="S61" s="569">
        <f t="shared" ref="S61:AK61" si="31">SUM(S59:S60)</f>
        <v>24000</v>
      </c>
      <c r="T61" s="648">
        <f t="shared" si="26"/>
        <v>0</v>
      </c>
      <c r="U61" s="442">
        <f t="shared" si="31"/>
        <v>0</v>
      </c>
      <c r="V61" s="442">
        <f t="shared" si="31"/>
        <v>0</v>
      </c>
      <c r="W61" s="442">
        <f t="shared" si="31"/>
        <v>0</v>
      </c>
      <c r="X61" s="442">
        <f t="shared" si="31"/>
        <v>0</v>
      </c>
      <c r="Y61" s="442">
        <f t="shared" si="31"/>
        <v>0</v>
      </c>
      <c r="Z61" s="442">
        <f t="shared" si="31"/>
        <v>0</v>
      </c>
      <c r="AA61" s="442">
        <f t="shared" si="31"/>
        <v>0</v>
      </c>
      <c r="AB61" s="442">
        <f t="shared" si="31"/>
        <v>0</v>
      </c>
      <c r="AC61" s="442">
        <f t="shared" si="31"/>
        <v>0</v>
      </c>
      <c r="AD61" s="442">
        <f t="shared" si="31"/>
        <v>0</v>
      </c>
      <c r="AE61" s="442">
        <f t="shared" si="31"/>
        <v>0</v>
      </c>
      <c r="AF61" s="442">
        <f t="shared" si="31"/>
        <v>0</v>
      </c>
      <c r="AG61" s="569">
        <f t="shared" si="31"/>
        <v>0</v>
      </c>
      <c r="AH61" s="569">
        <f t="shared" si="31"/>
        <v>33000</v>
      </c>
      <c r="AI61" s="648">
        <f t="shared" si="27"/>
        <v>0</v>
      </c>
      <c r="AJ61" s="442"/>
      <c r="AK61" s="569">
        <f t="shared" si="31"/>
        <v>0</v>
      </c>
      <c r="AL61" s="569">
        <f t="shared" ref="AL61:BA61" si="32">SUM(AL59:AL60)</f>
        <v>0</v>
      </c>
      <c r="AM61" s="569">
        <f t="shared" si="32"/>
        <v>0</v>
      </c>
      <c r="AN61" s="569">
        <f t="shared" si="32"/>
        <v>0</v>
      </c>
      <c r="AO61" s="569">
        <f t="shared" si="32"/>
        <v>0</v>
      </c>
      <c r="AP61" s="569">
        <f t="shared" si="32"/>
        <v>0</v>
      </c>
      <c r="AQ61" s="569">
        <f t="shared" si="32"/>
        <v>0</v>
      </c>
      <c r="AR61" s="569">
        <f t="shared" si="32"/>
        <v>0</v>
      </c>
      <c r="AS61" s="569">
        <f t="shared" si="32"/>
        <v>0</v>
      </c>
      <c r="AT61" s="569">
        <f t="shared" si="32"/>
        <v>0</v>
      </c>
      <c r="AU61" s="569">
        <f t="shared" si="32"/>
        <v>0</v>
      </c>
      <c r="AV61" s="569">
        <f t="shared" si="32"/>
        <v>0</v>
      </c>
      <c r="AW61" s="569">
        <f t="shared" si="32"/>
        <v>0</v>
      </c>
      <c r="AX61" s="569">
        <f t="shared" si="32"/>
        <v>0</v>
      </c>
      <c r="AY61" s="569">
        <f t="shared" si="32"/>
        <v>0</v>
      </c>
      <c r="AZ61" s="569">
        <f t="shared" si="32"/>
        <v>0</v>
      </c>
      <c r="BA61" s="569">
        <f t="shared" si="32"/>
        <v>0</v>
      </c>
      <c r="BB61" s="569"/>
    </row>
    <row r="62" spans="1:54" s="421" customFormat="1" ht="15.5">
      <c r="A62" s="509"/>
      <c r="B62" s="481" t="s">
        <v>403</v>
      </c>
      <c r="C62" s="481" t="s">
        <v>403</v>
      </c>
      <c r="D62" s="1461"/>
      <c r="E62" s="1461"/>
      <c r="F62" s="1461"/>
      <c r="G62" s="481"/>
      <c r="H62" s="481"/>
      <c r="I62" s="618">
        <f>I61+I54+I58</f>
        <v>222900</v>
      </c>
      <c r="J62" s="618"/>
      <c r="K62" s="618"/>
      <c r="L62" s="618"/>
      <c r="M62" s="618">
        <f>M61+M54+M58</f>
        <v>137400</v>
      </c>
      <c r="N62" s="618">
        <f>N54+N61+N58</f>
        <v>360300</v>
      </c>
      <c r="O62" s="571">
        <f t="shared" si="2"/>
        <v>171461.53846153847</v>
      </c>
      <c r="P62" s="571">
        <f t="shared" si="3"/>
        <v>105692.30769230769</v>
      </c>
      <c r="Q62" s="571">
        <f t="shared" si="4"/>
        <v>277153.84615384613</v>
      </c>
      <c r="R62" s="571">
        <f>R61+R54+R58</f>
        <v>0</v>
      </c>
      <c r="S62" s="571">
        <f t="shared" ref="S62:AK62" si="33">S61+S54+S58</f>
        <v>222900</v>
      </c>
      <c r="T62" s="649">
        <f t="shared" si="26"/>
        <v>0</v>
      </c>
      <c r="U62" s="452">
        <f t="shared" si="33"/>
        <v>0</v>
      </c>
      <c r="V62" s="452">
        <f t="shared" si="33"/>
        <v>0</v>
      </c>
      <c r="W62" s="452">
        <f t="shared" si="33"/>
        <v>0</v>
      </c>
      <c r="X62" s="452">
        <f t="shared" si="33"/>
        <v>0</v>
      </c>
      <c r="Y62" s="452">
        <f t="shared" si="33"/>
        <v>0</v>
      </c>
      <c r="Z62" s="452">
        <f t="shared" si="33"/>
        <v>0</v>
      </c>
      <c r="AA62" s="452">
        <f t="shared" si="33"/>
        <v>0</v>
      </c>
      <c r="AB62" s="452">
        <f t="shared" si="33"/>
        <v>0</v>
      </c>
      <c r="AC62" s="452">
        <f t="shared" si="33"/>
        <v>0</v>
      </c>
      <c r="AD62" s="452">
        <f t="shared" si="33"/>
        <v>0</v>
      </c>
      <c r="AE62" s="452">
        <f t="shared" si="33"/>
        <v>0</v>
      </c>
      <c r="AF62" s="452">
        <f t="shared" si="33"/>
        <v>0</v>
      </c>
      <c r="AG62" s="571">
        <f t="shared" si="33"/>
        <v>0</v>
      </c>
      <c r="AH62" s="571">
        <f t="shared" si="33"/>
        <v>360300</v>
      </c>
      <c r="AI62" s="649">
        <f t="shared" si="27"/>
        <v>0</v>
      </c>
      <c r="AJ62" s="452"/>
      <c r="AK62" s="571">
        <f t="shared" si="33"/>
        <v>0</v>
      </c>
      <c r="AL62" s="571">
        <f t="shared" ref="AL62:BA62" si="34">AL61+AL54+AL58</f>
        <v>0</v>
      </c>
      <c r="AM62" s="571">
        <f t="shared" si="34"/>
        <v>0</v>
      </c>
      <c r="AN62" s="571">
        <f t="shared" si="34"/>
        <v>0</v>
      </c>
      <c r="AO62" s="571">
        <f t="shared" si="34"/>
        <v>0</v>
      </c>
      <c r="AP62" s="571">
        <f t="shared" si="34"/>
        <v>0</v>
      </c>
      <c r="AQ62" s="571">
        <f t="shared" si="34"/>
        <v>0</v>
      </c>
      <c r="AR62" s="571">
        <f t="shared" si="34"/>
        <v>0</v>
      </c>
      <c r="AS62" s="571">
        <f t="shared" si="34"/>
        <v>0</v>
      </c>
      <c r="AT62" s="571">
        <f t="shared" si="34"/>
        <v>0</v>
      </c>
      <c r="AU62" s="571">
        <f t="shared" si="34"/>
        <v>0</v>
      </c>
      <c r="AV62" s="571">
        <f t="shared" si="34"/>
        <v>0</v>
      </c>
      <c r="AW62" s="571">
        <f t="shared" si="34"/>
        <v>0</v>
      </c>
      <c r="AX62" s="571">
        <f t="shared" si="34"/>
        <v>0</v>
      </c>
      <c r="AY62" s="571">
        <f t="shared" si="34"/>
        <v>0</v>
      </c>
      <c r="AZ62" s="571">
        <f t="shared" si="34"/>
        <v>0</v>
      </c>
      <c r="BA62" s="571">
        <f t="shared" si="34"/>
        <v>0</v>
      </c>
      <c r="BB62" s="571"/>
    </row>
    <row r="63" spans="1:54" s="421" customFormat="1" ht="20.25" customHeight="1">
      <c r="A63" s="509"/>
      <c r="B63" s="482" t="s">
        <v>404</v>
      </c>
      <c r="C63" s="482" t="s">
        <v>404</v>
      </c>
      <c r="D63" s="482"/>
      <c r="E63" s="482"/>
      <c r="F63" s="482"/>
      <c r="G63" s="482"/>
      <c r="H63" s="482"/>
      <c r="I63" s="619"/>
      <c r="J63" s="619"/>
      <c r="K63" s="619"/>
      <c r="L63" s="619"/>
      <c r="M63" s="620"/>
      <c r="N63" s="620"/>
      <c r="O63" s="642"/>
      <c r="P63" s="572"/>
      <c r="Q63" s="572"/>
      <c r="R63" s="572"/>
      <c r="S63" s="572"/>
      <c r="T63" s="484"/>
      <c r="U63" s="484"/>
      <c r="V63" s="484"/>
      <c r="W63" s="484"/>
      <c r="X63" s="484"/>
      <c r="Y63" s="484"/>
      <c r="Z63" s="484"/>
      <c r="AA63" s="484"/>
      <c r="AB63" s="484"/>
      <c r="AC63" s="484"/>
      <c r="AD63" s="484"/>
      <c r="AE63" s="484"/>
      <c r="AF63" s="484"/>
      <c r="AG63" s="572"/>
      <c r="AH63" s="572"/>
      <c r="AI63" s="484"/>
      <c r="AJ63" s="484"/>
      <c r="AK63" s="572"/>
      <c r="AL63" s="572"/>
      <c r="AM63" s="572"/>
      <c r="AN63" s="572"/>
      <c r="AO63" s="572"/>
      <c r="AP63" s="572"/>
      <c r="AQ63" s="572"/>
      <c r="AR63" s="572"/>
      <c r="AS63" s="572"/>
      <c r="AT63" s="572"/>
      <c r="AU63" s="572"/>
      <c r="AV63" s="572"/>
      <c r="AW63" s="572"/>
      <c r="AX63" s="572"/>
      <c r="AY63" s="572"/>
      <c r="AZ63" s="572"/>
      <c r="BA63" s="572"/>
      <c r="BB63" s="572"/>
    </row>
    <row r="64" spans="1:54" s="421" customFormat="1" ht="15.5">
      <c r="A64" s="507" t="s">
        <v>90</v>
      </c>
      <c r="B64" s="1460" t="s">
        <v>405</v>
      </c>
      <c r="C64" s="464" t="s">
        <v>406</v>
      </c>
      <c r="D64" s="445" t="s">
        <v>370</v>
      </c>
      <c r="E64" s="446" t="s">
        <v>44</v>
      </c>
      <c r="F64" s="430">
        <v>1</v>
      </c>
      <c r="G64" s="430">
        <f>31564+8+2048</f>
        <v>33620</v>
      </c>
      <c r="H64" s="430">
        <v>1</v>
      </c>
      <c r="I64" s="614">
        <f>F64*G64*H64</f>
        <v>33620</v>
      </c>
      <c r="J64" s="615"/>
      <c r="K64" s="615"/>
      <c r="L64" s="615"/>
      <c r="M64" s="614"/>
      <c r="N64" s="625">
        <f>I64+M64</f>
        <v>33620</v>
      </c>
      <c r="O64" s="641">
        <f t="shared" si="2"/>
        <v>25861.538461538461</v>
      </c>
      <c r="P64" s="641">
        <f t="shared" si="3"/>
        <v>0</v>
      </c>
      <c r="Q64" s="644">
        <f t="shared" si="4"/>
        <v>25861.538461538461</v>
      </c>
      <c r="R64" s="603">
        <f>AO64+AS64+AW64+BA64</f>
        <v>0</v>
      </c>
      <c r="S64" s="603">
        <f>I64-R64</f>
        <v>33620</v>
      </c>
      <c r="T64" s="478">
        <f t="shared" ref="T64:T69" si="35">R64/I64</f>
        <v>0</v>
      </c>
      <c r="U64" s="479"/>
      <c r="V64" s="479"/>
      <c r="W64" s="479"/>
      <c r="X64" s="479"/>
      <c r="Y64" s="479"/>
      <c r="Z64" s="479"/>
      <c r="AA64" s="479"/>
      <c r="AB64" s="479"/>
      <c r="AC64" s="479"/>
      <c r="AD64" s="479"/>
      <c r="AE64" s="479"/>
      <c r="AF64" s="479"/>
      <c r="AG64" s="612">
        <f>AO64+AS64+AW64+BA64</f>
        <v>0</v>
      </c>
      <c r="AH64" s="612">
        <f>N64-AG64</f>
        <v>33620</v>
      </c>
      <c r="AI64" s="480">
        <f t="shared" ref="AI64:AI69" si="36">AG64/N64</f>
        <v>0</v>
      </c>
      <c r="AJ64" s="422"/>
      <c r="AK64" s="565">
        <v>0</v>
      </c>
      <c r="AL64" s="565">
        <v>0</v>
      </c>
      <c r="AM64" s="565">
        <v>0</v>
      </c>
      <c r="AN64" s="565">
        <v>0</v>
      </c>
      <c r="AO64" s="566">
        <f t="shared" si="5"/>
        <v>0</v>
      </c>
      <c r="AP64" s="565">
        <v>0</v>
      </c>
      <c r="AQ64" s="565">
        <v>0</v>
      </c>
      <c r="AR64" s="565">
        <v>0</v>
      </c>
      <c r="AS64" s="566">
        <f t="shared" si="8"/>
        <v>0</v>
      </c>
      <c r="AT64" s="565">
        <v>0</v>
      </c>
      <c r="AU64" s="565">
        <v>0</v>
      </c>
      <c r="AV64" s="565">
        <v>0</v>
      </c>
      <c r="AW64" s="566">
        <f t="shared" si="6"/>
        <v>0</v>
      </c>
      <c r="AX64" s="565">
        <v>0</v>
      </c>
      <c r="AY64" s="565">
        <v>0</v>
      </c>
      <c r="AZ64" s="565">
        <v>0</v>
      </c>
      <c r="BA64" s="567">
        <f t="shared" si="7"/>
        <v>0</v>
      </c>
      <c r="BB64" s="568"/>
    </row>
    <row r="65" spans="1:54" s="421" customFormat="1" ht="15.5">
      <c r="A65" s="507" t="s">
        <v>91</v>
      </c>
      <c r="B65" s="1460"/>
      <c r="C65" s="464" t="s">
        <v>407</v>
      </c>
      <c r="D65" s="445" t="s">
        <v>370</v>
      </c>
      <c r="E65" s="446" t="s">
        <v>44</v>
      </c>
      <c r="F65" s="430">
        <v>10</v>
      </c>
      <c r="G65" s="430">
        <v>60</v>
      </c>
      <c r="H65" s="430">
        <v>6</v>
      </c>
      <c r="I65" s="614">
        <f>F65*G65*H65</f>
        <v>3600</v>
      </c>
      <c r="J65" s="615"/>
      <c r="K65" s="615"/>
      <c r="L65" s="615"/>
      <c r="M65" s="614"/>
      <c r="N65" s="625">
        <f>I65+M65</f>
        <v>3600</v>
      </c>
      <c r="O65" s="641">
        <f t="shared" si="2"/>
        <v>2769.2307692307691</v>
      </c>
      <c r="P65" s="641">
        <f t="shared" si="3"/>
        <v>0</v>
      </c>
      <c r="Q65" s="644">
        <f t="shared" si="4"/>
        <v>2769.2307692307691</v>
      </c>
      <c r="R65" s="603">
        <f>AO65+AS65+AW65+BA65</f>
        <v>0</v>
      </c>
      <c r="S65" s="603">
        <f>I65-R65</f>
        <v>3600</v>
      </c>
      <c r="T65" s="478">
        <f t="shared" si="35"/>
        <v>0</v>
      </c>
      <c r="U65" s="479"/>
      <c r="V65" s="479"/>
      <c r="W65" s="479"/>
      <c r="X65" s="479"/>
      <c r="Y65" s="479"/>
      <c r="Z65" s="479"/>
      <c r="AA65" s="479"/>
      <c r="AB65" s="479"/>
      <c r="AC65" s="479"/>
      <c r="AD65" s="479"/>
      <c r="AE65" s="479"/>
      <c r="AF65" s="479"/>
      <c r="AG65" s="612">
        <f>AO65+AS65+AW65+BA65</f>
        <v>0</v>
      </c>
      <c r="AH65" s="612">
        <f>N65-AG65</f>
        <v>3600</v>
      </c>
      <c r="AI65" s="480">
        <f t="shared" si="36"/>
        <v>0</v>
      </c>
      <c r="AJ65" s="422"/>
      <c r="AK65" s="565">
        <v>0</v>
      </c>
      <c r="AL65" s="565">
        <v>0</v>
      </c>
      <c r="AM65" s="565">
        <v>0</v>
      </c>
      <c r="AN65" s="565">
        <v>0</v>
      </c>
      <c r="AO65" s="566">
        <f t="shared" si="5"/>
        <v>0</v>
      </c>
      <c r="AP65" s="565">
        <v>0</v>
      </c>
      <c r="AQ65" s="565">
        <v>0</v>
      </c>
      <c r="AR65" s="565">
        <v>0</v>
      </c>
      <c r="AS65" s="566">
        <f t="shared" si="8"/>
        <v>0</v>
      </c>
      <c r="AT65" s="565">
        <v>0</v>
      </c>
      <c r="AU65" s="565">
        <v>0</v>
      </c>
      <c r="AV65" s="565">
        <v>0</v>
      </c>
      <c r="AW65" s="566">
        <f t="shared" si="6"/>
        <v>0</v>
      </c>
      <c r="AX65" s="565">
        <v>0</v>
      </c>
      <c r="AY65" s="565">
        <v>0</v>
      </c>
      <c r="AZ65" s="565">
        <v>0</v>
      </c>
      <c r="BA65" s="567">
        <f t="shared" si="7"/>
        <v>0</v>
      </c>
      <c r="BB65" s="568"/>
    </row>
    <row r="66" spans="1:54" s="421" customFormat="1" ht="24" customHeight="1">
      <c r="A66" s="509"/>
      <c r="B66" s="1460"/>
      <c r="C66" s="447" t="s">
        <v>0</v>
      </c>
      <c r="D66" s="447" t="s">
        <v>0</v>
      </c>
      <c r="E66" s="448"/>
      <c r="F66" s="439"/>
      <c r="G66" s="439"/>
      <c r="H66" s="439"/>
      <c r="I66" s="617">
        <f>SUM(I64:I65)</f>
        <v>37220</v>
      </c>
      <c r="J66" s="617"/>
      <c r="K66" s="617"/>
      <c r="L66" s="617"/>
      <c r="M66" s="617">
        <f>SUM(M64:M65)</f>
        <v>0</v>
      </c>
      <c r="N66" s="617">
        <f>I66+M66</f>
        <v>37220</v>
      </c>
      <c r="O66" s="569">
        <f t="shared" si="2"/>
        <v>28630.76923076923</v>
      </c>
      <c r="P66" s="569">
        <f t="shared" si="3"/>
        <v>0</v>
      </c>
      <c r="Q66" s="569">
        <f t="shared" si="4"/>
        <v>28630.76923076923</v>
      </c>
      <c r="R66" s="569">
        <f>SUM(R64:R65)</f>
        <v>0</v>
      </c>
      <c r="S66" s="569">
        <f t="shared" ref="S66:AH66" si="37">SUM(S64:S65)</f>
        <v>37220</v>
      </c>
      <c r="T66" s="648">
        <f t="shared" si="35"/>
        <v>0</v>
      </c>
      <c r="U66" s="443">
        <f t="shared" si="37"/>
        <v>0</v>
      </c>
      <c r="V66" s="443">
        <f t="shared" si="37"/>
        <v>0</v>
      </c>
      <c r="W66" s="443">
        <f t="shared" si="37"/>
        <v>0</v>
      </c>
      <c r="X66" s="443">
        <f t="shared" si="37"/>
        <v>0</v>
      </c>
      <c r="Y66" s="443">
        <f t="shared" si="37"/>
        <v>0</v>
      </c>
      <c r="Z66" s="443">
        <f t="shared" si="37"/>
        <v>0</v>
      </c>
      <c r="AA66" s="443">
        <f t="shared" si="37"/>
        <v>0</v>
      </c>
      <c r="AB66" s="443">
        <f t="shared" si="37"/>
        <v>0</v>
      </c>
      <c r="AC66" s="443">
        <f t="shared" si="37"/>
        <v>0</v>
      </c>
      <c r="AD66" s="443">
        <f t="shared" si="37"/>
        <v>0</v>
      </c>
      <c r="AE66" s="443">
        <f t="shared" si="37"/>
        <v>0</v>
      </c>
      <c r="AF66" s="443">
        <f t="shared" si="37"/>
        <v>0</v>
      </c>
      <c r="AG66" s="569">
        <f t="shared" si="37"/>
        <v>0</v>
      </c>
      <c r="AH66" s="569">
        <f t="shared" si="37"/>
        <v>37220</v>
      </c>
      <c r="AI66" s="648">
        <f t="shared" si="36"/>
        <v>0</v>
      </c>
      <c r="AJ66" s="443"/>
      <c r="AK66" s="569">
        <f>SUM(AK64:AK65)</f>
        <v>0</v>
      </c>
      <c r="AL66" s="569">
        <f t="shared" ref="AL66:BA66" si="38">SUM(AL64:AL65)</f>
        <v>0</v>
      </c>
      <c r="AM66" s="569">
        <f t="shared" si="38"/>
        <v>0</v>
      </c>
      <c r="AN66" s="569">
        <f t="shared" si="38"/>
        <v>0</v>
      </c>
      <c r="AO66" s="569">
        <f t="shared" si="38"/>
        <v>0</v>
      </c>
      <c r="AP66" s="569">
        <f t="shared" si="38"/>
        <v>0</v>
      </c>
      <c r="AQ66" s="569">
        <f t="shared" si="38"/>
        <v>0</v>
      </c>
      <c r="AR66" s="569">
        <f t="shared" si="38"/>
        <v>0</v>
      </c>
      <c r="AS66" s="569">
        <f t="shared" si="38"/>
        <v>0</v>
      </c>
      <c r="AT66" s="569">
        <f t="shared" si="38"/>
        <v>0</v>
      </c>
      <c r="AU66" s="569">
        <f t="shared" si="38"/>
        <v>0</v>
      </c>
      <c r="AV66" s="569">
        <f t="shared" si="38"/>
        <v>0</v>
      </c>
      <c r="AW66" s="569">
        <f t="shared" si="38"/>
        <v>0</v>
      </c>
      <c r="AX66" s="569">
        <f t="shared" si="38"/>
        <v>0</v>
      </c>
      <c r="AY66" s="569">
        <f t="shared" si="38"/>
        <v>0</v>
      </c>
      <c r="AZ66" s="569">
        <f t="shared" si="38"/>
        <v>0</v>
      </c>
      <c r="BA66" s="569">
        <f t="shared" si="38"/>
        <v>0</v>
      </c>
      <c r="BB66" s="569"/>
    </row>
    <row r="67" spans="1:54" s="421" customFormat="1" ht="31.5">
      <c r="A67" s="507" t="s">
        <v>92</v>
      </c>
      <c r="B67" s="1462" t="s">
        <v>408</v>
      </c>
      <c r="C67" s="464" t="s">
        <v>409</v>
      </c>
      <c r="D67" s="445" t="s">
        <v>370</v>
      </c>
      <c r="E67" s="446" t="s">
        <v>389</v>
      </c>
      <c r="F67" s="430">
        <v>100</v>
      </c>
      <c r="G67" s="430">
        <v>50</v>
      </c>
      <c r="H67" s="430">
        <v>2</v>
      </c>
      <c r="I67" s="614">
        <f>F67*G67*H67</f>
        <v>10000</v>
      </c>
      <c r="J67" s="615">
        <v>50</v>
      </c>
      <c r="K67" s="615">
        <v>50</v>
      </c>
      <c r="L67" s="615">
        <v>4</v>
      </c>
      <c r="M67" s="614">
        <f>J67*K67*L67</f>
        <v>10000</v>
      </c>
      <c r="N67" s="625">
        <f>I67+M67</f>
        <v>20000</v>
      </c>
      <c r="O67" s="641">
        <f t="shared" si="2"/>
        <v>7692.3076923076924</v>
      </c>
      <c r="P67" s="641">
        <f t="shared" si="3"/>
        <v>7692.3076923076924</v>
      </c>
      <c r="Q67" s="644">
        <f t="shared" si="4"/>
        <v>15384.615384615385</v>
      </c>
      <c r="R67" s="603">
        <f>AO67+AS67+AW67+BA67</f>
        <v>0</v>
      </c>
      <c r="S67" s="603">
        <f>I67-R67</f>
        <v>10000</v>
      </c>
      <c r="T67" s="478">
        <f t="shared" si="35"/>
        <v>0</v>
      </c>
      <c r="U67" s="479"/>
      <c r="V67" s="479"/>
      <c r="W67" s="479"/>
      <c r="X67" s="479"/>
      <c r="Y67" s="479"/>
      <c r="Z67" s="479"/>
      <c r="AA67" s="479"/>
      <c r="AB67" s="479"/>
      <c r="AC67" s="479"/>
      <c r="AD67" s="479"/>
      <c r="AE67" s="479"/>
      <c r="AF67" s="479"/>
      <c r="AG67" s="612">
        <f>AO67+AS67+AW67+BA67</f>
        <v>0</v>
      </c>
      <c r="AH67" s="612">
        <f>N67-AG67</f>
        <v>20000</v>
      </c>
      <c r="AI67" s="480">
        <f t="shared" si="36"/>
        <v>0</v>
      </c>
      <c r="AJ67" s="422"/>
      <c r="AK67" s="565">
        <v>0</v>
      </c>
      <c r="AL67" s="565">
        <v>0</v>
      </c>
      <c r="AM67" s="565">
        <v>0</v>
      </c>
      <c r="AN67" s="565">
        <v>0</v>
      </c>
      <c r="AO67" s="566">
        <f>SUM(AK67:AN67)</f>
        <v>0</v>
      </c>
      <c r="AP67" s="565">
        <v>0</v>
      </c>
      <c r="AQ67" s="565">
        <v>0</v>
      </c>
      <c r="AR67" s="565">
        <v>0</v>
      </c>
      <c r="AS67" s="566">
        <f>SUM(AP67:AR67)</f>
        <v>0</v>
      </c>
      <c r="AT67" s="565">
        <v>0</v>
      </c>
      <c r="AU67" s="565">
        <v>0</v>
      </c>
      <c r="AV67" s="565">
        <v>0</v>
      </c>
      <c r="AW67" s="566">
        <f>SUM(AT67:AV67)</f>
        <v>0</v>
      </c>
      <c r="AX67" s="565">
        <v>0</v>
      </c>
      <c r="AY67" s="565">
        <v>0</v>
      </c>
      <c r="AZ67" s="565">
        <v>0</v>
      </c>
      <c r="BA67" s="567">
        <f>SUM(AX67:AZ67)</f>
        <v>0</v>
      </c>
      <c r="BB67" s="568"/>
    </row>
    <row r="68" spans="1:54" s="421" customFormat="1" ht="15.5">
      <c r="A68" s="509"/>
      <c r="B68" s="1462"/>
      <c r="C68" s="447" t="s">
        <v>0</v>
      </c>
      <c r="D68" s="447" t="s">
        <v>0</v>
      </c>
      <c r="E68" s="448"/>
      <c r="F68" s="439"/>
      <c r="G68" s="439"/>
      <c r="H68" s="439"/>
      <c r="I68" s="617">
        <f>SUM(I67:I67)</f>
        <v>10000</v>
      </c>
      <c r="J68" s="617"/>
      <c r="K68" s="617"/>
      <c r="L68" s="617"/>
      <c r="M68" s="617">
        <f>SUM(M67:M67)</f>
        <v>10000</v>
      </c>
      <c r="N68" s="617">
        <f>SUM(N67:N67)</f>
        <v>20000</v>
      </c>
      <c r="O68" s="569">
        <f t="shared" si="2"/>
        <v>7692.3076923076924</v>
      </c>
      <c r="P68" s="569">
        <f t="shared" si="3"/>
        <v>7692.3076923076924</v>
      </c>
      <c r="Q68" s="569">
        <f t="shared" si="4"/>
        <v>15384.615384615385</v>
      </c>
      <c r="R68" s="569">
        <f>SUM(R67:R67)</f>
        <v>0</v>
      </c>
      <c r="S68" s="569">
        <f t="shared" ref="S68:AH68" si="39">SUM(S67:S67)</f>
        <v>10000</v>
      </c>
      <c r="T68" s="648">
        <f t="shared" si="35"/>
        <v>0</v>
      </c>
      <c r="U68" s="443">
        <f t="shared" si="39"/>
        <v>0</v>
      </c>
      <c r="V68" s="443">
        <f t="shared" si="39"/>
        <v>0</v>
      </c>
      <c r="W68" s="443">
        <f t="shared" si="39"/>
        <v>0</v>
      </c>
      <c r="X68" s="443">
        <f t="shared" si="39"/>
        <v>0</v>
      </c>
      <c r="Y68" s="443">
        <f t="shared" si="39"/>
        <v>0</v>
      </c>
      <c r="Z68" s="443">
        <f t="shared" si="39"/>
        <v>0</v>
      </c>
      <c r="AA68" s="443">
        <f t="shared" si="39"/>
        <v>0</v>
      </c>
      <c r="AB68" s="443">
        <f t="shared" si="39"/>
        <v>0</v>
      </c>
      <c r="AC68" s="443">
        <f t="shared" si="39"/>
        <v>0</v>
      </c>
      <c r="AD68" s="443">
        <f t="shared" si="39"/>
        <v>0</v>
      </c>
      <c r="AE68" s="443">
        <f t="shared" si="39"/>
        <v>0</v>
      </c>
      <c r="AF68" s="443">
        <f t="shared" si="39"/>
        <v>0</v>
      </c>
      <c r="AG68" s="569">
        <f t="shared" si="39"/>
        <v>0</v>
      </c>
      <c r="AH68" s="569">
        <f t="shared" si="39"/>
        <v>20000</v>
      </c>
      <c r="AI68" s="648">
        <f t="shared" si="36"/>
        <v>0</v>
      </c>
      <c r="AJ68" s="443"/>
      <c r="AK68" s="569">
        <f>SUM(AK67:AK67)</f>
        <v>0</v>
      </c>
      <c r="AL68" s="569">
        <f t="shared" ref="AL68:AZ68" si="40">SUM(AL67:AL67)</f>
        <v>0</v>
      </c>
      <c r="AM68" s="569">
        <f t="shared" si="40"/>
        <v>0</v>
      </c>
      <c r="AN68" s="569">
        <f t="shared" si="40"/>
        <v>0</v>
      </c>
      <c r="AO68" s="569">
        <f t="shared" si="40"/>
        <v>0</v>
      </c>
      <c r="AP68" s="569">
        <f t="shared" si="40"/>
        <v>0</v>
      </c>
      <c r="AQ68" s="569">
        <f t="shared" si="40"/>
        <v>0</v>
      </c>
      <c r="AR68" s="569">
        <f t="shared" si="40"/>
        <v>0</v>
      </c>
      <c r="AS68" s="569">
        <f t="shared" si="40"/>
        <v>0</v>
      </c>
      <c r="AT68" s="569">
        <f t="shared" si="40"/>
        <v>0</v>
      </c>
      <c r="AU68" s="569">
        <f t="shared" si="40"/>
        <v>0</v>
      </c>
      <c r="AV68" s="569">
        <f t="shared" si="40"/>
        <v>0</v>
      </c>
      <c r="AW68" s="569">
        <f t="shared" si="40"/>
        <v>0</v>
      </c>
      <c r="AX68" s="569">
        <f>SUM(AX67:AX67)</f>
        <v>0</v>
      </c>
      <c r="AY68" s="569">
        <f t="shared" si="40"/>
        <v>0</v>
      </c>
      <c r="AZ68" s="569">
        <f t="shared" si="40"/>
        <v>0</v>
      </c>
      <c r="BA68" s="569">
        <f>SUM(BA67:BA67)</f>
        <v>0</v>
      </c>
      <c r="BB68" s="569"/>
    </row>
    <row r="69" spans="1:54" s="421" customFormat="1" ht="18" customHeight="1">
      <c r="A69" s="509"/>
      <c r="B69" s="481" t="s">
        <v>410</v>
      </c>
      <c r="C69" s="481" t="s">
        <v>410</v>
      </c>
      <c r="D69" s="1461"/>
      <c r="E69" s="1461"/>
      <c r="F69" s="1461"/>
      <c r="G69" s="1461"/>
      <c r="H69" s="1461"/>
      <c r="I69" s="618">
        <f>I66+I68</f>
        <v>47220</v>
      </c>
      <c r="J69" s="618"/>
      <c r="K69" s="618"/>
      <c r="L69" s="618"/>
      <c r="M69" s="618">
        <f>M66+M68</f>
        <v>10000</v>
      </c>
      <c r="N69" s="618">
        <f>I69+M69</f>
        <v>57220</v>
      </c>
      <c r="O69" s="571">
        <f>I69/$C$4</f>
        <v>36323.076923076922</v>
      </c>
      <c r="P69" s="571">
        <f t="shared" si="3"/>
        <v>7692.3076923076924</v>
      </c>
      <c r="Q69" s="571">
        <f t="shared" si="4"/>
        <v>44015.384615384617</v>
      </c>
      <c r="R69" s="571">
        <f>R66+R68</f>
        <v>0</v>
      </c>
      <c r="S69" s="571">
        <f t="shared" ref="S69:AK69" si="41">S66+S68</f>
        <v>47220</v>
      </c>
      <c r="T69" s="649">
        <f t="shared" si="35"/>
        <v>0</v>
      </c>
      <c r="U69" s="453">
        <f t="shared" si="41"/>
        <v>0</v>
      </c>
      <c r="V69" s="453">
        <f t="shared" si="41"/>
        <v>0</v>
      </c>
      <c r="W69" s="453">
        <f t="shared" si="41"/>
        <v>0</v>
      </c>
      <c r="X69" s="453">
        <f t="shared" si="41"/>
        <v>0</v>
      </c>
      <c r="Y69" s="453">
        <f t="shared" si="41"/>
        <v>0</v>
      </c>
      <c r="Z69" s="453">
        <f t="shared" si="41"/>
        <v>0</v>
      </c>
      <c r="AA69" s="453">
        <f t="shared" si="41"/>
        <v>0</v>
      </c>
      <c r="AB69" s="453">
        <f t="shared" si="41"/>
        <v>0</v>
      </c>
      <c r="AC69" s="453">
        <f t="shared" si="41"/>
        <v>0</v>
      </c>
      <c r="AD69" s="453">
        <f t="shared" si="41"/>
        <v>0</v>
      </c>
      <c r="AE69" s="453">
        <f t="shared" si="41"/>
        <v>0</v>
      </c>
      <c r="AF69" s="453">
        <f t="shared" si="41"/>
        <v>0</v>
      </c>
      <c r="AG69" s="571">
        <f t="shared" si="41"/>
        <v>0</v>
      </c>
      <c r="AH69" s="571">
        <f t="shared" si="41"/>
        <v>57220</v>
      </c>
      <c r="AI69" s="649">
        <f t="shared" si="36"/>
        <v>0</v>
      </c>
      <c r="AJ69" s="453"/>
      <c r="AK69" s="571">
        <f t="shared" si="41"/>
        <v>0</v>
      </c>
      <c r="AL69" s="571">
        <f t="shared" ref="AL69:BA69" si="42">AL66+AL68</f>
        <v>0</v>
      </c>
      <c r="AM69" s="571">
        <f t="shared" si="42"/>
        <v>0</v>
      </c>
      <c r="AN69" s="571">
        <f t="shared" si="42"/>
        <v>0</v>
      </c>
      <c r="AO69" s="571">
        <f t="shared" si="42"/>
        <v>0</v>
      </c>
      <c r="AP69" s="571">
        <f t="shared" si="42"/>
        <v>0</v>
      </c>
      <c r="AQ69" s="571">
        <f t="shared" si="42"/>
        <v>0</v>
      </c>
      <c r="AR69" s="571">
        <f t="shared" si="42"/>
        <v>0</v>
      </c>
      <c r="AS69" s="571">
        <f t="shared" si="42"/>
        <v>0</v>
      </c>
      <c r="AT69" s="571">
        <f t="shared" si="42"/>
        <v>0</v>
      </c>
      <c r="AU69" s="571">
        <f t="shared" si="42"/>
        <v>0</v>
      </c>
      <c r="AV69" s="571">
        <f t="shared" si="42"/>
        <v>0</v>
      </c>
      <c r="AW69" s="571">
        <f t="shared" si="42"/>
        <v>0</v>
      </c>
      <c r="AX69" s="571">
        <f t="shared" si="42"/>
        <v>0</v>
      </c>
      <c r="AY69" s="571">
        <f t="shared" si="42"/>
        <v>0</v>
      </c>
      <c r="AZ69" s="571">
        <f t="shared" si="42"/>
        <v>0</v>
      </c>
      <c r="BA69" s="571">
        <f t="shared" si="42"/>
        <v>0</v>
      </c>
      <c r="BB69" s="571"/>
    </row>
    <row r="70" spans="1:54" s="421" customFormat="1" ht="15.5">
      <c r="A70" s="509"/>
      <c r="B70" s="482" t="s">
        <v>411</v>
      </c>
      <c r="C70" s="482" t="s">
        <v>411</v>
      </c>
      <c r="D70" s="482"/>
      <c r="E70" s="482"/>
      <c r="F70" s="482"/>
      <c r="G70" s="482"/>
      <c r="H70" s="482"/>
      <c r="I70" s="619"/>
      <c r="J70" s="619"/>
      <c r="K70" s="619"/>
      <c r="L70" s="619"/>
      <c r="M70" s="620"/>
      <c r="N70" s="620"/>
      <c r="O70" s="642"/>
      <c r="P70" s="572"/>
      <c r="Q70" s="572"/>
      <c r="R70" s="572"/>
      <c r="S70" s="572"/>
      <c r="T70" s="484"/>
      <c r="U70" s="484"/>
      <c r="V70" s="484"/>
      <c r="W70" s="484"/>
      <c r="X70" s="484"/>
      <c r="Y70" s="484"/>
      <c r="Z70" s="484"/>
      <c r="AA70" s="484"/>
      <c r="AB70" s="484"/>
      <c r="AC70" s="484"/>
      <c r="AD70" s="484"/>
      <c r="AE70" s="484"/>
      <c r="AF70" s="484"/>
      <c r="AG70" s="572"/>
      <c r="AH70" s="572"/>
      <c r="AI70" s="484"/>
      <c r="AJ70" s="484"/>
      <c r="AK70" s="572"/>
      <c r="AL70" s="572"/>
      <c r="AM70" s="572"/>
      <c r="AN70" s="572"/>
      <c r="AO70" s="572"/>
      <c r="AP70" s="572"/>
      <c r="AQ70" s="572"/>
      <c r="AR70" s="572"/>
      <c r="AS70" s="572"/>
      <c r="AT70" s="572"/>
      <c r="AU70" s="572"/>
      <c r="AV70" s="572"/>
      <c r="AW70" s="572"/>
      <c r="AX70" s="572"/>
      <c r="AY70" s="572"/>
      <c r="AZ70" s="572"/>
      <c r="BA70" s="572"/>
      <c r="BB70" s="572"/>
    </row>
    <row r="71" spans="1:54" s="421" customFormat="1" ht="15.5">
      <c r="A71" s="507" t="s">
        <v>93</v>
      </c>
      <c r="B71" s="1462" t="s">
        <v>412</v>
      </c>
      <c r="C71" s="464" t="s">
        <v>413</v>
      </c>
      <c r="D71" s="445" t="s">
        <v>370</v>
      </c>
      <c r="E71" s="446" t="s">
        <v>381</v>
      </c>
      <c r="F71" s="430">
        <v>1</v>
      </c>
      <c r="G71" s="430">
        <f>(1260*12+740*6)/6</f>
        <v>3260</v>
      </c>
      <c r="H71" s="430">
        <v>6</v>
      </c>
      <c r="I71" s="614">
        <f>F71*G71*H71</f>
        <v>19560</v>
      </c>
      <c r="J71" s="615">
        <v>1</v>
      </c>
      <c r="K71" s="615">
        <v>2000</v>
      </c>
      <c r="L71" s="615">
        <v>12</v>
      </c>
      <c r="M71" s="614">
        <f>J71*K71*L71</f>
        <v>24000</v>
      </c>
      <c r="N71" s="625">
        <f t="shared" ref="N71:N77" si="43">I71+M71</f>
        <v>43560</v>
      </c>
      <c r="O71" s="641">
        <f t="shared" si="2"/>
        <v>15046.153846153846</v>
      </c>
      <c r="P71" s="641">
        <f t="shared" si="3"/>
        <v>18461.538461538461</v>
      </c>
      <c r="Q71" s="644">
        <f t="shared" si="4"/>
        <v>33507.692307692305</v>
      </c>
      <c r="R71" s="603">
        <f>AO71+AS71+AW71+BA71</f>
        <v>0</v>
      </c>
      <c r="S71" s="603">
        <f>I71-R71</f>
        <v>19560</v>
      </c>
      <c r="T71" s="478">
        <f t="shared" ref="T71:T80" si="44">R71/I71</f>
        <v>0</v>
      </c>
      <c r="U71" s="479"/>
      <c r="V71" s="479"/>
      <c r="W71" s="479"/>
      <c r="X71" s="479"/>
      <c r="Y71" s="479"/>
      <c r="Z71" s="479"/>
      <c r="AA71" s="479"/>
      <c r="AB71" s="479"/>
      <c r="AC71" s="479"/>
      <c r="AD71" s="479"/>
      <c r="AE71" s="479"/>
      <c r="AF71" s="479"/>
      <c r="AG71" s="612">
        <f>AO71+AS71+AW71+BA71</f>
        <v>0</v>
      </c>
      <c r="AH71" s="612">
        <f>N71-AG71</f>
        <v>43560</v>
      </c>
      <c r="AI71" s="480">
        <f t="shared" ref="AI71:AI80" si="45">AG71/N71</f>
        <v>0</v>
      </c>
      <c r="AJ71" s="427"/>
      <c r="AK71" s="565">
        <v>0</v>
      </c>
      <c r="AL71" s="565">
        <v>0</v>
      </c>
      <c r="AM71" s="565">
        <v>0</v>
      </c>
      <c r="AN71" s="565">
        <v>0</v>
      </c>
      <c r="AO71" s="566">
        <f>SUM(AK71:AN71)</f>
        <v>0</v>
      </c>
      <c r="AP71" s="565">
        <v>0</v>
      </c>
      <c r="AQ71" s="565">
        <v>0</v>
      </c>
      <c r="AR71" s="565">
        <v>0</v>
      </c>
      <c r="AS71" s="566">
        <f>SUM(AP71:AR71)</f>
        <v>0</v>
      </c>
      <c r="AT71" s="565">
        <v>0</v>
      </c>
      <c r="AU71" s="565">
        <v>0</v>
      </c>
      <c r="AV71" s="565">
        <v>0</v>
      </c>
      <c r="AW71" s="566">
        <f>SUM(AT71:AV71)</f>
        <v>0</v>
      </c>
      <c r="AX71" s="565">
        <v>0</v>
      </c>
      <c r="AY71" s="565">
        <v>0</v>
      </c>
      <c r="AZ71" s="565">
        <v>0</v>
      </c>
      <c r="BA71" s="567">
        <f>SUM(AX71:AZ71)</f>
        <v>0</v>
      </c>
      <c r="BB71" s="570"/>
    </row>
    <row r="72" spans="1:54" s="421" customFormat="1" ht="15.5">
      <c r="A72" s="507" t="s">
        <v>94</v>
      </c>
      <c r="B72" s="1462"/>
      <c r="C72" s="465" t="s">
        <v>414</v>
      </c>
      <c r="D72" s="445" t="s">
        <v>370</v>
      </c>
      <c r="E72" s="446" t="s">
        <v>381</v>
      </c>
      <c r="F72" s="430">
        <v>4</v>
      </c>
      <c r="G72" s="430">
        <v>200</v>
      </c>
      <c r="H72" s="430">
        <v>6</v>
      </c>
      <c r="I72" s="614">
        <f>F72*G72*H72</f>
        <v>4800</v>
      </c>
      <c r="J72" s="615">
        <v>4</v>
      </c>
      <c r="K72" s="615">
        <v>200</v>
      </c>
      <c r="L72" s="615">
        <v>12</v>
      </c>
      <c r="M72" s="614">
        <f>J72*K72*L72</f>
        <v>9600</v>
      </c>
      <c r="N72" s="625">
        <f t="shared" si="43"/>
        <v>14400</v>
      </c>
      <c r="O72" s="641">
        <f t="shared" si="2"/>
        <v>3692.3076923076924</v>
      </c>
      <c r="P72" s="641">
        <f t="shared" si="3"/>
        <v>7384.6153846153848</v>
      </c>
      <c r="Q72" s="644">
        <f t="shared" si="4"/>
        <v>11076.923076923078</v>
      </c>
      <c r="R72" s="603">
        <f>AO72+AS72+AW72+BA72</f>
        <v>0</v>
      </c>
      <c r="S72" s="603">
        <f>I72-R72</f>
        <v>4800</v>
      </c>
      <c r="T72" s="478">
        <f t="shared" si="44"/>
        <v>0</v>
      </c>
      <c r="U72" s="479"/>
      <c r="V72" s="479"/>
      <c r="W72" s="479"/>
      <c r="X72" s="479"/>
      <c r="Y72" s="479"/>
      <c r="Z72" s="479"/>
      <c r="AA72" s="479"/>
      <c r="AB72" s="479"/>
      <c r="AC72" s="479"/>
      <c r="AD72" s="479"/>
      <c r="AE72" s="479"/>
      <c r="AF72" s="479"/>
      <c r="AG72" s="612">
        <f>AO72+AS72+AW72+BA72</f>
        <v>0</v>
      </c>
      <c r="AH72" s="612">
        <f>N72-AG72</f>
        <v>14400</v>
      </c>
      <c r="AI72" s="480">
        <f t="shared" si="45"/>
        <v>0</v>
      </c>
      <c r="AJ72" s="422"/>
      <c r="AK72" s="565">
        <v>0</v>
      </c>
      <c r="AL72" s="565">
        <v>0</v>
      </c>
      <c r="AM72" s="565">
        <v>0</v>
      </c>
      <c r="AN72" s="565">
        <v>0</v>
      </c>
      <c r="AO72" s="566">
        <f t="shared" si="5"/>
        <v>0</v>
      </c>
      <c r="AP72" s="565">
        <v>0</v>
      </c>
      <c r="AQ72" s="565">
        <v>0</v>
      </c>
      <c r="AR72" s="565">
        <v>0</v>
      </c>
      <c r="AS72" s="566">
        <f t="shared" si="8"/>
        <v>0</v>
      </c>
      <c r="AT72" s="565">
        <v>0</v>
      </c>
      <c r="AU72" s="565">
        <v>0</v>
      </c>
      <c r="AV72" s="565">
        <v>0</v>
      </c>
      <c r="AW72" s="566">
        <f t="shared" si="6"/>
        <v>0</v>
      </c>
      <c r="AX72" s="565">
        <v>0</v>
      </c>
      <c r="AY72" s="565">
        <v>0</v>
      </c>
      <c r="AZ72" s="565">
        <v>0</v>
      </c>
      <c r="BA72" s="567">
        <f t="shared" si="7"/>
        <v>0</v>
      </c>
      <c r="BB72" s="568"/>
    </row>
    <row r="73" spans="1:54" s="421" customFormat="1" ht="15.5">
      <c r="A73" s="507" t="s">
        <v>95</v>
      </c>
      <c r="B73" s="1462"/>
      <c r="C73" s="465" t="s">
        <v>415</v>
      </c>
      <c r="D73" s="445" t="s">
        <v>370</v>
      </c>
      <c r="E73" s="446" t="s">
        <v>381</v>
      </c>
      <c r="F73" s="430">
        <v>1</v>
      </c>
      <c r="G73" s="430">
        <v>300</v>
      </c>
      <c r="H73" s="430">
        <v>3</v>
      </c>
      <c r="I73" s="614">
        <f>F73*G73*H73</f>
        <v>900</v>
      </c>
      <c r="J73" s="615">
        <v>1</v>
      </c>
      <c r="K73" s="615">
        <v>300</v>
      </c>
      <c r="L73" s="615">
        <v>6</v>
      </c>
      <c r="M73" s="614">
        <f>J73*K73*L73</f>
        <v>1800</v>
      </c>
      <c r="N73" s="625">
        <f t="shared" si="43"/>
        <v>2700</v>
      </c>
      <c r="O73" s="641">
        <f t="shared" si="2"/>
        <v>692.30769230769226</v>
      </c>
      <c r="P73" s="641">
        <f t="shared" si="3"/>
        <v>1384.6153846153845</v>
      </c>
      <c r="Q73" s="644">
        <f t="shared" si="4"/>
        <v>2076.9230769230767</v>
      </c>
      <c r="R73" s="603">
        <f>AO73+AS73+AW73+BA73</f>
        <v>0</v>
      </c>
      <c r="S73" s="603">
        <f>I73-R73</f>
        <v>900</v>
      </c>
      <c r="T73" s="478">
        <f t="shared" si="44"/>
        <v>0</v>
      </c>
      <c r="U73" s="479"/>
      <c r="V73" s="479"/>
      <c r="W73" s="479"/>
      <c r="X73" s="479"/>
      <c r="Y73" s="479"/>
      <c r="Z73" s="479"/>
      <c r="AA73" s="479"/>
      <c r="AB73" s="479"/>
      <c r="AC73" s="479"/>
      <c r="AD73" s="479"/>
      <c r="AE73" s="479"/>
      <c r="AF73" s="479"/>
      <c r="AG73" s="612">
        <f>AO73+AS73+AW73+BA73</f>
        <v>0</v>
      </c>
      <c r="AH73" s="612">
        <f>N73-AG73</f>
        <v>2700</v>
      </c>
      <c r="AI73" s="480">
        <f t="shared" si="45"/>
        <v>0</v>
      </c>
      <c r="AJ73" s="422"/>
      <c r="AK73" s="565">
        <v>0</v>
      </c>
      <c r="AL73" s="565">
        <v>0</v>
      </c>
      <c r="AM73" s="565">
        <v>0</v>
      </c>
      <c r="AN73" s="565">
        <v>0</v>
      </c>
      <c r="AO73" s="566">
        <f t="shared" si="5"/>
        <v>0</v>
      </c>
      <c r="AP73" s="565">
        <v>0</v>
      </c>
      <c r="AQ73" s="565">
        <v>0</v>
      </c>
      <c r="AR73" s="565">
        <v>0</v>
      </c>
      <c r="AS73" s="566">
        <f t="shared" si="8"/>
        <v>0</v>
      </c>
      <c r="AT73" s="565">
        <v>0</v>
      </c>
      <c r="AU73" s="565">
        <v>0</v>
      </c>
      <c r="AV73" s="565">
        <v>0</v>
      </c>
      <c r="AW73" s="566">
        <f t="shared" si="6"/>
        <v>0</v>
      </c>
      <c r="AX73" s="565">
        <v>0</v>
      </c>
      <c r="AY73" s="565">
        <v>0</v>
      </c>
      <c r="AZ73" s="565">
        <v>0</v>
      </c>
      <c r="BA73" s="567">
        <f t="shared" si="7"/>
        <v>0</v>
      </c>
      <c r="BB73" s="568"/>
    </row>
    <row r="74" spans="1:54" s="421" customFormat="1" ht="15.5">
      <c r="A74" s="507" t="s">
        <v>96</v>
      </c>
      <c r="B74" s="1462"/>
      <c r="C74" s="460" t="s">
        <v>416</v>
      </c>
      <c r="D74" s="454" t="s">
        <v>370</v>
      </c>
      <c r="E74" s="455" t="s">
        <v>381</v>
      </c>
      <c r="F74" s="456">
        <v>1</v>
      </c>
      <c r="G74" s="456">
        <v>6500</v>
      </c>
      <c r="H74" s="456">
        <v>1</v>
      </c>
      <c r="I74" s="621">
        <f>F74*G74*H74</f>
        <v>6500</v>
      </c>
      <c r="J74" s="622">
        <v>1</v>
      </c>
      <c r="K74" s="622">
        <v>6500</v>
      </c>
      <c r="L74" s="622">
        <v>1</v>
      </c>
      <c r="M74" s="621">
        <f>J74*K74*L74</f>
        <v>6500</v>
      </c>
      <c r="N74" s="626">
        <f t="shared" si="43"/>
        <v>13000</v>
      </c>
      <c r="O74" s="585">
        <f t="shared" si="2"/>
        <v>5000</v>
      </c>
      <c r="P74" s="585">
        <f t="shared" si="3"/>
        <v>5000</v>
      </c>
      <c r="Q74" s="575">
        <f t="shared" si="4"/>
        <v>10000</v>
      </c>
      <c r="R74" s="603">
        <f>AO74+AS74+AW74+BA74</f>
        <v>0</v>
      </c>
      <c r="S74" s="603">
        <f>I74-R74</f>
        <v>6500</v>
      </c>
      <c r="T74" s="478">
        <f t="shared" si="44"/>
        <v>0</v>
      </c>
      <c r="U74" s="479"/>
      <c r="V74" s="479"/>
      <c r="W74" s="479"/>
      <c r="X74" s="479"/>
      <c r="Y74" s="479"/>
      <c r="Z74" s="479"/>
      <c r="AA74" s="479"/>
      <c r="AB74" s="479"/>
      <c r="AC74" s="479"/>
      <c r="AD74" s="479"/>
      <c r="AE74" s="479"/>
      <c r="AF74" s="479"/>
      <c r="AG74" s="612">
        <f>AO74+AS74+AW74+BA74</f>
        <v>0</v>
      </c>
      <c r="AH74" s="612">
        <f>N74-AG74</f>
        <v>13000</v>
      </c>
      <c r="AI74" s="480">
        <f t="shared" si="45"/>
        <v>0</v>
      </c>
      <c r="AJ74" s="422"/>
      <c r="AK74" s="565">
        <v>0</v>
      </c>
      <c r="AL74" s="565">
        <v>0</v>
      </c>
      <c r="AM74" s="565">
        <v>0</v>
      </c>
      <c r="AN74" s="565">
        <v>0</v>
      </c>
      <c r="AO74" s="566">
        <f t="shared" si="5"/>
        <v>0</v>
      </c>
      <c r="AP74" s="565">
        <v>0</v>
      </c>
      <c r="AQ74" s="565">
        <v>0</v>
      </c>
      <c r="AR74" s="565">
        <v>0</v>
      </c>
      <c r="AS74" s="566">
        <f t="shared" si="8"/>
        <v>0</v>
      </c>
      <c r="AT74" s="565">
        <v>0</v>
      </c>
      <c r="AU74" s="565">
        <v>0</v>
      </c>
      <c r="AV74" s="565">
        <v>0</v>
      </c>
      <c r="AW74" s="566">
        <f t="shared" si="6"/>
        <v>0</v>
      </c>
      <c r="AX74" s="565">
        <v>0</v>
      </c>
      <c r="AY74" s="565">
        <v>0</v>
      </c>
      <c r="AZ74" s="565">
        <v>0</v>
      </c>
      <c r="BA74" s="567">
        <f t="shared" si="7"/>
        <v>0</v>
      </c>
      <c r="BB74" s="568"/>
    </row>
    <row r="75" spans="1:54" s="421" customFormat="1" ht="32.5">
      <c r="A75" s="507" t="s">
        <v>97</v>
      </c>
      <c r="B75" s="1462"/>
      <c r="C75" s="460" t="s">
        <v>416</v>
      </c>
      <c r="D75" s="454" t="s">
        <v>370</v>
      </c>
      <c r="E75" s="455" t="s">
        <v>389</v>
      </c>
      <c r="F75" s="456">
        <v>2</v>
      </c>
      <c r="G75" s="456">
        <v>6500</v>
      </c>
      <c r="H75" s="456">
        <v>1</v>
      </c>
      <c r="I75" s="621">
        <f>F75*G75*H75</f>
        <v>13000</v>
      </c>
      <c r="J75" s="622">
        <v>2</v>
      </c>
      <c r="K75" s="622">
        <v>6500</v>
      </c>
      <c r="L75" s="622">
        <v>1</v>
      </c>
      <c r="M75" s="621">
        <f>J75*K75*L75</f>
        <v>13000</v>
      </c>
      <c r="N75" s="626">
        <f t="shared" si="43"/>
        <v>26000</v>
      </c>
      <c r="O75" s="585">
        <f t="shared" si="2"/>
        <v>10000</v>
      </c>
      <c r="P75" s="585">
        <f t="shared" si="3"/>
        <v>10000</v>
      </c>
      <c r="Q75" s="575">
        <f t="shared" si="4"/>
        <v>20000</v>
      </c>
      <c r="R75" s="603">
        <f>AO75+AS75+AW75+BA75</f>
        <v>0</v>
      </c>
      <c r="S75" s="603">
        <f>I75-R75</f>
        <v>13000</v>
      </c>
      <c r="T75" s="478">
        <f t="shared" si="44"/>
        <v>0</v>
      </c>
      <c r="U75" s="479"/>
      <c r="V75" s="479"/>
      <c r="W75" s="479"/>
      <c r="X75" s="479"/>
      <c r="Y75" s="479"/>
      <c r="Z75" s="479"/>
      <c r="AA75" s="479"/>
      <c r="AB75" s="479"/>
      <c r="AC75" s="479"/>
      <c r="AD75" s="479"/>
      <c r="AE75" s="479"/>
      <c r="AF75" s="479"/>
      <c r="AG75" s="612">
        <f>AO75+AS75+AW75+BA75</f>
        <v>0</v>
      </c>
      <c r="AH75" s="612">
        <f>N75-AG75</f>
        <v>26000</v>
      </c>
      <c r="AI75" s="480">
        <f t="shared" si="45"/>
        <v>0</v>
      </c>
      <c r="AJ75" s="427"/>
      <c r="AK75" s="565">
        <v>0</v>
      </c>
      <c r="AL75" s="565">
        <v>0</v>
      </c>
      <c r="AM75" s="565">
        <v>0</v>
      </c>
      <c r="AN75" s="565">
        <v>0</v>
      </c>
      <c r="AO75" s="566">
        <f>SUM(AK75:AN75)</f>
        <v>0</v>
      </c>
      <c r="AP75" s="565">
        <v>0</v>
      </c>
      <c r="AQ75" s="565">
        <v>0</v>
      </c>
      <c r="AR75" s="565">
        <v>0</v>
      </c>
      <c r="AS75" s="566">
        <f>SUM(AP75:AR75)</f>
        <v>0</v>
      </c>
      <c r="AT75" s="565">
        <v>0</v>
      </c>
      <c r="AU75" s="565">
        <v>0</v>
      </c>
      <c r="AV75" s="565">
        <v>0</v>
      </c>
      <c r="AW75" s="566">
        <f>SUM(AT75:AV75)</f>
        <v>0</v>
      </c>
      <c r="AX75" s="565">
        <v>0</v>
      </c>
      <c r="AY75" s="565">
        <v>0</v>
      </c>
      <c r="AZ75" s="565">
        <v>0</v>
      </c>
      <c r="BA75" s="567">
        <f>SUM(AX75:AZ75)</f>
        <v>0</v>
      </c>
      <c r="BB75" s="570"/>
    </row>
    <row r="76" spans="1:54" s="421" customFormat="1" ht="15.5">
      <c r="A76" s="509"/>
      <c r="B76" s="1462"/>
      <c r="C76" s="447" t="s">
        <v>0</v>
      </c>
      <c r="D76" s="447" t="s">
        <v>0</v>
      </c>
      <c r="E76" s="448"/>
      <c r="F76" s="439"/>
      <c r="G76" s="439"/>
      <c r="H76" s="439"/>
      <c r="I76" s="617">
        <f>SUM(I71:I75)</f>
        <v>44760</v>
      </c>
      <c r="J76" s="617"/>
      <c r="K76" s="617"/>
      <c r="L76" s="617"/>
      <c r="M76" s="617">
        <f>SUM(M71:M75)</f>
        <v>54900</v>
      </c>
      <c r="N76" s="617">
        <f>I76+M76</f>
        <v>99660</v>
      </c>
      <c r="O76" s="569">
        <f t="shared" si="2"/>
        <v>34430.769230769227</v>
      </c>
      <c r="P76" s="569">
        <f t="shared" si="3"/>
        <v>42230.769230769227</v>
      </c>
      <c r="Q76" s="569">
        <f t="shared" si="4"/>
        <v>76661.538461538454</v>
      </c>
      <c r="R76" s="569">
        <f>SUM(R71:R75)</f>
        <v>0</v>
      </c>
      <c r="S76" s="569">
        <f t="shared" ref="S76:AH76" si="46">SUM(S71:S75)</f>
        <v>44760</v>
      </c>
      <c r="T76" s="648">
        <f t="shared" si="44"/>
        <v>0</v>
      </c>
      <c r="U76" s="443">
        <f t="shared" si="46"/>
        <v>0</v>
      </c>
      <c r="V76" s="443">
        <f t="shared" si="46"/>
        <v>0</v>
      </c>
      <c r="W76" s="443">
        <f t="shared" si="46"/>
        <v>0</v>
      </c>
      <c r="X76" s="443">
        <f t="shared" si="46"/>
        <v>0</v>
      </c>
      <c r="Y76" s="443">
        <f t="shared" si="46"/>
        <v>0</v>
      </c>
      <c r="Z76" s="443">
        <f t="shared" si="46"/>
        <v>0</v>
      </c>
      <c r="AA76" s="443">
        <f t="shared" si="46"/>
        <v>0</v>
      </c>
      <c r="AB76" s="443">
        <f t="shared" si="46"/>
        <v>0</v>
      </c>
      <c r="AC76" s="443">
        <f t="shared" si="46"/>
        <v>0</v>
      </c>
      <c r="AD76" s="443">
        <f t="shared" si="46"/>
        <v>0</v>
      </c>
      <c r="AE76" s="443">
        <f t="shared" si="46"/>
        <v>0</v>
      </c>
      <c r="AF76" s="443">
        <f t="shared" si="46"/>
        <v>0</v>
      </c>
      <c r="AG76" s="569">
        <f t="shared" si="46"/>
        <v>0</v>
      </c>
      <c r="AH76" s="569">
        <f t="shared" si="46"/>
        <v>99660</v>
      </c>
      <c r="AI76" s="648">
        <f t="shared" si="45"/>
        <v>0</v>
      </c>
      <c r="AJ76" s="443"/>
      <c r="AK76" s="569">
        <f>SUM(AK71:AK75)</f>
        <v>0</v>
      </c>
      <c r="AL76" s="569">
        <f t="shared" ref="AL76:BA76" si="47">SUM(AL71:AL75)</f>
        <v>0</v>
      </c>
      <c r="AM76" s="569">
        <f t="shared" si="47"/>
        <v>0</v>
      </c>
      <c r="AN76" s="569">
        <f t="shared" si="47"/>
        <v>0</v>
      </c>
      <c r="AO76" s="569">
        <f t="shared" si="47"/>
        <v>0</v>
      </c>
      <c r="AP76" s="569">
        <f t="shared" si="47"/>
        <v>0</v>
      </c>
      <c r="AQ76" s="569">
        <f t="shared" si="47"/>
        <v>0</v>
      </c>
      <c r="AR76" s="569">
        <f t="shared" si="47"/>
        <v>0</v>
      </c>
      <c r="AS76" s="569">
        <f t="shared" si="47"/>
        <v>0</v>
      </c>
      <c r="AT76" s="569">
        <f t="shared" si="47"/>
        <v>0</v>
      </c>
      <c r="AU76" s="569">
        <f t="shared" si="47"/>
        <v>0</v>
      </c>
      <c r="AV76" s="569">
        <f t="shared" si="47"/>
        <v>0</v>
      </c>
      <c r="AW76" s="569">
        <f t="shared" si="47"/>
        <v>0</v>
      </c>
      <c r="AX76" s="569">
        <f>SUM(AX71:AX75)</f>
        <v>0</v>
      </c>
      <c r="AY76" s="569">
        <f>SUM(AY71:AY75)</f>
        <v>0</v>
      </c>
      <c r="AZ76" s="569">
        <f>SUM(AZ71:AZ75)</f>
        <v>0</v>
      </c>
      <c r="BA76" s="569">
        <f t="shared" si="47"/>
        <v>0</v>
      </c>
      <c r="BB76" s="569"/>
    </row>
    <row r="77" spans="1:54" s="421" customFormat="1" ht="15.5">
      <c r="A77" s="507" t="s">
        <v>98</v>
      </c>
      <c r="B77" s="1460" t="s">
        <v>417</v>
      </c>
      <c r="C77" s="464" t="s">
        <v>418</v>
      </c>
      <c r="D77" s="454" t="s">
        <v>370</v>
      </c>
      <c r="E77" s="455" t="s">
        <v>44</v>
      </c>
      <c r="F77" s="456">
        <v>1</v>
      </c>
      <c r="G77" s="456">
        <v>10000</v>
      </c>
      <c r="H77" s="456">
        <v>1</v>
      </c>
      <c r="I77" s="621">
        <f>F77*G77*H77</f>
        <v>10000</v>
      </c>
      <c r="J77" s="622"/>
      <c r="K77" s="622"/>
      <c r="L77" s="622"/>
      <c r="M77" s="621">
        <f>J77*K77*L77</f>
        <v>0</v>
      </c>
      <c r="N77" s="626">
        <f t="shared" si="43"/>
        <v>10000</v>
      </c>
      <c r="O77" s="585">
        <f t="shared" si="2"/>
        <v>7692.3076923076924</v>
      </c>
      <c r="P77" s="585">
        <f t="shared" si="3"/>
        <v>0</v>
      </c>
      <c r="Q77" s="575">
        <f t="shared" si="4"/>
        <v>7692.3076923076924</v>
      </c>
      <c r="R77" s="603">
        <f>AO77+AS77+AW77+BA77</f>
        <v>0</v>
      </c>
      <c r="S77" s="603">
        <f>I77-R77</f>
        <v>10000</v>
      </c>
      <c r="T77" s="478">
        <f t="shared" si="44"/>
        <v>0</v>
      </c>
      <c r="U77" s="479"/>
      <c r="V77" s="479"/>
      <c r="W77" s="479"/>
      <c r="X77" s="479"/>
      <c r="Y77" s="479"/>
      <c r="Z77" s="479"/>
      <c r="AA77" s="479"/>
      <c r="AB77" s="479"/>
      <c r="AC77" s="479"/>
      <c r="AD77" s="479"/>
      <c r="AE77" s="479"/>
      <c r="AF77" s="479"/>
      <c r="AG77" s="612">
        <f>AO77+AS77+AW77+BA77</f>
        <v>0</v>
      </c>
      <c r="AH77" s="612">
        <f>N77-AG77</f>
        <v>10000</v>
      </c>
      <c r="AI77" s="480">
        <f t="shared" si="45"/>
        <v>0</v>
      </c>
      <c r="AJ77" s="422"/>
      <c r="AK77" s="565">
        <v>0</v>
      </c>
      <c r="AL77" s="565">
        <v>0</v>
      </c>
      <c r="AM77" s="565">
        <v>0</v>
      </c>
      <c r="AN77" s="565">
        <v>0</v>
      </c>
      <c r="AO77" s="566">
        <f t="shared" si="5"/>
        <v>0</v>
      </c>
      <c r="AP77" s="565">
        <v>0</v>
      </c>
      <c r="AQ77" s="565">
        <v>0</v>
      </c>
      <c r="AR77" s="565">
        <v>0</v>
      </c>
      <c r="AS77" s="566">
        <f t="shared" si="8"/>
        <v>0</v>
      </c>
      <c r="AT77" s="565">
        <v>0</v>
      </c>
      <c r="AU77" s="565">
        <v>0</v>
      </c>
      <c r="AV77" s="565">
        <v>0</v>
      </c>
      <c r="AW77" s="566">
        <f t="shared" si="6"/>
        <v>0</v>
      </c>
      <c r="AX77" s="565">
        <v>0</v>
      </c>
      <c r="AY77" s="565">
        <v>0</v>
      </c>
      <c r="AZ77" s="565">
        <v>0</v>
      </c>
      <c r="BA77" s="567">
        <f t="shared" si="7"/>
        <v>0</v>
      </c>
      <c r="BB77" s="568"/>
    </row>
    <row r="78" spans="1:54" s="421" customFormat="1" ht="15.5">
      <c r="A78" s="507" t="s">
        <v>99</v>
      </c>
      <c r="B78" s="1460"/>
      <c r="C78" s="464" t="s">
        <v>419</v>
      </c>
      <c r="D78" s="445" t="s">
        <v>370</v>
      </c>
      <c r="E78" s="446" t="s">
        <v>44</v>
      </c>
      <c r="F78" s="430">
        <v>1</v>
      </c>
      <c r="G78" s="430">
        <v>14500</v>
      </c>
      <c r="H78" s="430">
        <v>1</v>
      </c>
      <c r="I78" s="614">
        <f>F78*G78*H78</f>
        <v>14500</v>
      </c>
      <c r="J78" s="615">
        <v>1</v>
      </c>
      <c r="K78" s="615">
        <v>14500</v>
      </c>
      <c r="L78" s="615">
        <v>1</v>
      </c>
      <c r="M78" s="614">
        <f>J78*K78*L78</f>
        <v>14500</v>
      </c>
      <c r="N78" s="625">
        <f>G78+M78</f>
        <v>29000</v>
      </c>
      <c r="O78" s="641">
        <f t="shared" si="2"/>
        <v>11153.846153846154</v>
      </c>
      <c r="P78" s="641">
        <f t="shared" si="3"/>
        <v>11153.846153846154</v>
      </c>
      <c r="Q78" s="644">
        <f t="shared" si="4"/>
        <v>22307.692307692309</v>
      </c>
      <c r="R78" s="603">
        <f>AO78+AS78+AW78+BA78</f>
        <v>0</v>
      </c>
      <c r="S78" s="603">
        <f>I78-R78</f>
        <v>14500</v>
      </c>
      <c r="T78" s="478">
        <f t="shared" si="44"/>
        <v>0</v>
      </c>
      <c r="U78" s="479"/>
      <c r="V78" s="479"/>
      <c r="W78" s="479"/>
      <c r="X78" s="479"/>
      <c r="Y78" s="479"/>
      <c r="Z78" s="479"/>
      <c r="AA78" s="479"/>
      <c r="AB78" s="479"/>
      <c r="AC78" s="479"/>
      <c r="AD78" s="479"/>
      <c r="AE78" s="479"/>
      <c r="AF78" s="479"/>
      <c r="AG78" s="612">
        <f>AO78+AS78+AW78+BA78</f>
        <v>0</v>
      </c>
      <c r="AH78" s="612">
        <f>N78-AG78</f>
        <v>29000</v>
      </c>
      <c r="AI78" s="480">
        <f t="shared" si="45"/>
        <v>0</v>
      </c>
      <c r="AJ78" s="425"/>
      <c r="AK78" s="565">
        <v>0</v>
      </c>
      <c r="AL78" s="565">
        <v>0</v>
      </c>
      <c r="AM78" s="565">
        <v>0</v>
      </c>
      <c r="AN78" s="565">
        <v>0</v>
      </c>
      <c r="AO78" s="566">
        <f t="shared" si="5"/>
        <v>0</v>
      </c>
      <c r="AP78" s="565">
        <v>0</v>
      </c>
      <c r="AQ78" s="565">
        <v>0</v>
      </c>
      <c r="AR78" s="565">
        <v>0</v>
      </c>
      <c r="AS78" s="566">
        <f t="shared" si="8"/>
        <v>0</v>
      </c>
      <c r="AT78" s="565">
        <v>0</v>
      </c>
      <c r="AU78" s="565">
        <v>0</v>
      </c>
      <c r="AV78" s="565">
        <v>0</v>
      </c>
      <c r="AW78" s="566">
        <f t="shared" si="6"/>
        <v>0</v>
      </c>
      <c r="AX78" s="565">
        <v>0</v>
      </c>
      <c r="AY78" s="565">
        <v>0</v>
      </c>
      <c r="AZ78" s="565">
        <v>0</v>
      </c>
      <c r="BA78" s="567">
        <f t="shared" si="7"/>
        <v>0</v>
      </c>
      <c r="BB78" s="574"/>
    </row>
    <row r="79" spans="1:54" s="421" customFormat="1" ht="15.5">
      <c r="A79" s="509"/>
      <c r="B79" s="1460"/>
      <c r="C79" s="447" t="s">
        <v>0</v>
      </c>
      <c r="D79" s="447" t="s">
        <v>0</v>
      </c>
      <c r="E79" s="448"/>
      <c r="F79" s="439"/>
      <c r="G79" s="439"/>
      <c r="H79" s="439"/>
      <c r="I79" s="617">
        <f>SUM(I77:I78)</f>
        <v>24500</v>
      </c>
      <c r="J79" s="617"/>
      <c r="K79" s="617"/>
      <c r="L79" s="617"/>
      <c r="M79" s="617">
        <f>SUM(M77:M78)</f>
        <v>14500</v>
      </c>
      <c r="N79" s="617">
        <f>SUM(N77:N78)</f>
        <v>39000</v>
      </c>
      <c r="O79" s="569">
        <f t="shared" si="2"/>
        <v>18846.153846153844</v>
      </c>
      <c r="P79" s="569">
        <f t="shared" si="3"/>
        <v>11153.846153846154</v>
      </c>
      <c r="Q79" s="569">
        <f t="shared" si="4"/>
        <v>30000</v>
      </c>
      <c r="R79" s="569">
        <f>SUM(R77:R78)</f>
        <v>0</v>
      </c>
      <c r="S79" s="569">
        <f t="shared" ref="S79:AH79" si="48">SUM(S77:S78)</f>
        <v>24500</v>
      </c>
      <c r="T79" s="648">
        <f t="shared" si="44"/>
        <v>0</v>
      </c>
      <c r="U79" s="443">
        <f t="shared" si="48"/>
        <v>0</v>
      </c>
      <c r="V79" s="443">
        <f t="shared" si="48"/>
        <v>0</v>
      </c>
      <c r="W79" s="443">
        <f t="shared" si="48"/>
        <v>0</v>
      </c>
      <c r="X79" s="443">
        <f t="shared" si="48"/>
        <v>0</v>
      </c>
      <c r="Y79" s="443">
        <f t="shared" si="48"/>
        <v>0</v>
      </c>
      <c r="Z79" s="443">
        <f t="shared" si="48"/>
        <v>0</v>
      </c>
      <c r="AA79" s="443">
        <f t="shared" si="48"/>
        <v>0</v>
      </c>
      <c r="AB79" s="443">
        <f t="shared" si="48"/>
        <v>0</v>
      </c>
      <c r="AC79" s="443">
        <f t="shared" si="48"/>
        <v>0</v>
      </c>
      <c r="AD79" s="443">
        <f t="shared" si="48"/>
        <v>0</v>
      </c>
      <c r="AE79" s="443">
        <f t="shared" si="48"/>
        <v>0</v>
      </c>
      <c r="AF79" s="443">
        <f t="shared" si="48"/>
        <v>0</v>
      </c>
      <c r="AG79" s="569">
        <f t="shared" si="48"/>
        <v>0</v>
      </c>
      <c r="AH79" s="569">
        <f t="shared" si="48"/>
        <v>39000</v>
      </c>
      <c r="AI79" s="648">
        <f t="shared" si="45"/>
        <v>0</v>
      </c>
      <c r="AJ79" s="443"/>
      <c r="AK79" s="569">
        <f>SUM(AK77:AK78)</f>
        <v>0</v>
      </c>
      <c r="AL79" s="569">
        <f t="shared" ref="AL79:BA79" si="49">SUM(AL77:AL78)</f>
        <v>0</v>
      </c>
      <c r="AM79" s="569">
        <f t="shared" si="49"/>
        <v>0</v>
      </c>
      <c r="AN79" s="569">
        <f t="shared" si="49"/>
        <v>0</v>
      </c>
      <c r="AO79" s="569">
        <f t="shared" si="49"/>
        <v>0</v>
      </c>
      <c r="AP79" s="569">
        <f t="shared" si="49"/>
        <v>0</v>
      </c>
      <c r="AQ79" s="569">
        <f t="shared" si="49"/>
        <v>0</v>
      </c>
      <c r="AR79" s="569">
        <f t="shared" si="49"/>
        <v>0</v>
      </c>
      <c r="AS79" s="569">
        <f t="shared" si="49"/>
        <v>0</v>
      </c>
      <c r="AT79" s="569">
        <f t="shared" si="49"/>
        <v>0</v>
      </c>
      <c r="AU79" s="569">
        <f t="shared" si="49"/>
        <v>0</v>
      </c>
      <c r="AV79" s="569">
        <f t="shared" si="49"/>
        <v>0</v>
      </c>
      <c r="AW79" s="569">
        <f t="shared" si="49"/>
        <v>0</v>
      </c>
      <c r="AX79" s="569">
        <f>SUM(AX77:AX78)</f>
        <v>0</v>
      </c>
      <c r="AY79" s="569">
        <f t="shared" si="49"/>
        <v>0</v>
      </c>
      <c r="AZ79" s="569">
        <f t="shared" si="49"/>
        <v>0</v>
      </c>
      <c r="BA79" s="569">
        <f t="shared" si="49"/>
        <v>0</v>
      </c>
      <c r="BB79" s="569"/>
    </row>
    <row r="80" spans="1:54" s="421" customFormat="1" ht="15.5">
      <c r="A80" s="509"/>
      <c r="B80" s="481" t="s">
        <v>420</v>
      </c>
      <c r="C80" s="481" t="s">
        <v>420</v>
      </c>
      <c r="D80" s="1461"/>
      <c r="E80" s="1461"/>
      <c r="F80" s="1461"/>
      <c r="G80" s="1461"/>
      <c r="H80" s="1461"/>
      <c r="I80" s="618">
        <f>I76+I79</f>
        <v>69260</v>
      </c>
      <c r="J80" s="618"/>
      <c r="K80" s="618"/>
      <c r="L80" s="618"/>
      <c r="M80" s="618">
        <f>M76+M79</f>
        <v>69400</v>
      </c>
      <c r="N80" s="618">
        <f>I80+M80</f>
        <v>138660</v>
      </c>
      <c r="O80" s="571">
        <f t="shared" si="2"/>
        <v>53276.923076923078</v>
      </c>
      <c r="P80" s="571">
        <f t="shared" si="3"/>
        <v>53384.615384615383</v>
      </c>
      <c r="Q80" s="571">
        <f t="shared" si="4"/>
        <v>106661.53846153847</v>
      </c>
      <c r="R80" s="571">
        <f>R76+R79</f>
        <v>0</v>
      </c>
      <c r="S80" s="571">
        <f t="shared" ref="S80:AH80" si="50">S76+S79</f>
        <v>69260</v>
      </c>
      <c r="T80" s="649">
        <f t="shared" si="44"/>
        <v>0</v>
      </c>
      <c r="U80" s="453">
        <f t="shared" si="50"/>
        <v>0</v>
      </c>
      <c r="V80" s="453">
        <f t="shared" si="50"/>
        <v>0</v>
      </c>
      <c r="W80" s="453">
        <f t="shared" si="50"/>
        <v>0</v>
      </c>
      <c r="X80" s="453">
        <f t="shared" si="50"/>
        <v>0</v>
      </c>
      <c r="Y80" s="453">
        <f t="shared" si="50"/>
        <v>0</v>
      </c>
      <c r="Z80" s="453">
        <f t="shared" si="50"/>
        <v>0</v>
      </c>
      <c r="AA80" s="453">
        <f t="shared" si="50"/>
        <v>0</v>
      </c>
      <c r="AB80" s="453">
        <f t="shared" si="50"/>
        <v>0</v>
      </c>
      <c r="AC80" s="453">
        <f t="shared" si="50"/>
        <v>0</v>
      </c>
      <c r="AD80" s="453">
        <f t="shared" si="50"/>
        <v>0</v>
      </c>
      <c r="AE80" s="453">
        <f t="shared" si="50"/>
        <v>0</v>
      </c>
      <c r="AF80" s="453">
        <f t="shared" si="50"/>
        <v>0</v>
      </c>
      <c r="AG80" s="571">
        <f t="shared" si="50"/>
        <v>0</v>
      </c>
      <c r="AH80" s="571">
        <f t="shared" si="50"/>
        <v>138660</v>
      </c>
      <c r="AI80" s="649">
        <f t="shared" si="45"/>
        <v>0</v>
      </c>
      <c r="AJ80" s="453"/>
      <c r="AK80" s="571">
        <f>AK76+AK79</f>
        <v>0</v>
      </c>
      <c r="AL80" s="571">
        <f t="shared" ref="AL80:BA80" si="51">AL76+AL79</f>
        <v>0</v>
      </c>
      <c r="AM80" s="571">
        <f t="shared" si="51"/>
        <v>0</v>
      </c>
      <c r="AN80" s="571">
        <f t="shared" si="51"/>
        <v>0</v>
      </c>
      <c r="AO80" s="571">
        <f t="shared" si="51"/>
        <v>0</v>
      </c>
      <c r="AP80" s="571">
        <f t="shared" si="51"/>
        <v>0</v>
      </c>
      <c r="AQ80" s="571">
        <f t="shared" si="51"/>
        <v>0</v>
      </c>
      <c r="AR80" s="571">
        <f t="shared" si="51"/>
        <v>0</v>
      </c>
      <c r="AS80" s="571">
        <f t="shared" si="51"/>
        <v>0</v>
      </c>
      <c r="AT80" s="571">
        <f t="shared" si="51"/>
        <v>0</v>
      </c>
      <c r="AU80" s="571">
        <f t="shared" si="51"/>
        <v>0</v>
      </c>
      <c r="AV80" s="571">
        <f t="shared" si="51"/>
        <v>0</v>
      </c>
      <c r="AW80" s="571">
        <f t="shared" si="51"/>
        <v>0</v>
      </c>
      <c r="AX80" s="571">
        <f t="shared" si="51"/>
        <v>0</v>
      </c>
      <c r="AY80" s="571">
        <f t="shared" si="51"/>
        <v>0</v>
      </c>
      <c r="AZ80" s="571">
        <f t="shared" si="51"/>
        <v>0</v>
      </c>
      <c r="BA80" s="571">
        <f t="shared" si="51"/>
        <v>0</v>
      </c>
      <c r="BB80" s="571"/>
    </row>
    <row r="81" spans="1:54" s="421" customFormat="1" ht="15.5">
      <c r="A81" s="509"/>
      <c r="B81" s="486"/>
      <c r="C81" s="487" t="s">
        <v>421</v>
      </c>
      <c r="D81" s="467"/>
      <c r="E81" s="468"/>
      <c r="F81" s="456"/>
      <c r="G81" s="456"/>
      <c r="H81" s="469"/>
      <c r="I81" s="621"/>
      <c r="J81" s="622"/>
      <c r="K81" s="622"/>
      <c r="L81" s="627"/>
      <c r="M81" s="621"/>
      <c r="N81" s="626"/>
      <c r="O81" s="585"/>
      <c r="P81" s="585"/>
      <c r="Q81" s="575"/>
      <c r="R81" s="575"/>
      <c r="S81" s="575"/>
      <c r="T81" s="466"/>
      <c r="U81" s="466"/>
      <c r="V81" s="466"/>
      <c r="W81" s="466"/>
      <c r="X81" s="466"/>
      <c r="Y81" s="466"/>
      <c r="Z81" s="466"/>
      <c r="AA81" s="466"/>
      <c r="AB81" s="466"/>
      <c r="AC81" s="466"/>
      <c r="AD81" s="466"/>
      <c r="AE81" s="466"/>
      <c r="AF81" s="466"/>
      <c r="AG81" s="575"/>
      <c r="AH81" s="575"/>
      <c r="AI81" s="466"/>
      <c r="AJ81" s="422"/>
      <c r="AK81" s="565"/>
      <c r="AL81" s="565"/>
      <c r="AM81" s="565"/>
      <c r="AN81" s="565"/>
      <c r="AO81" s="565"/>
      <c r="AP81" s="565"/>
      <c r="AQ81" s="565"/>
      <c r="AR81" s="565"/>
      <c r="AS81" s="565"/>
      <c r="AT81" s="565"/>
      <c r="AU81" s="565"/>
      <c r="AV81" s="565"/>
      <c r="AW81" s="565"/>
      <c r="AX81" s="565"/>
      <c r="AY81" s="565"/>
      <c r="AZ81" s="565"/>
      <c r="BA81" s="565"/>
      <c r="BB81" s="575"/>
    </row>
    <row r="82" spans="1:54" s="421" customFormat="1" ht="15.5">
      <c r="A82" s="507" t="s">
        <v>100</v>
      </c>
      <c r="B82" s="486" t="s">
        <v>422</v>
      </c>
      <c r="C82" s="460" t="s">
        <v>423</v>
      </c>
      <c r="D82" s="470" t="s">
        <v>370</v>
      </c>
      <c r="E82" s="471" t="s">
        <v>44</v>
      </c>
      <c r="F82" s="456">
        <v>1</v>
      </c>
      <c r="G82" s="456">
        <v>12000</v>
      </c>
      <c r="H82" s="469">
        <v>1</v>
      </c>
      <c r="I82" s="621">
        <f>F82*G82*H82</f>
        <v>12000</v>
      </c>
      <c r="J82" s="622"/>
      <c r="K82" s="622"/>
      <c r="L82" s="627"/>
      <c r="M82" s="621">
        <f>(J82*K82*L82)*12</f>
        <v>0</v>
      </c>
      <c r="N82" s="626">
        <f t="shared" ref="N82:N91" si="52">I82+M82</f>
        <v>12000</v>
      </c>
      <c r="O82" s="585">
        <f t="shared" si="2"/>
        <v>9230.7692307692305</v>
      </c>
      <c r="P82" s="585">
        <f t="shared" si="3"/>
        <v>0</v>
      </c>
      <c r="Q82" s="575">
        <f t="shared" si="4"/>
        <v>9230.7692307692305</v>
      </c>
      <c r="R82" s="603">
        <f t="shared" ref="R82:R91" si="53">AO82+AS82+AW82+BA82</f>
        <v>0</v>
      </c>
      <c r="S82" s="603">
        <f t="shared" ref="S82:S91" si="54">I82-R82</f>
        <v>12000</v>
      </c>
      <c r="T82" s="478">
        <f t="shared" ref="T82:T91" si="55">R82/I82</f>
        <v>0</v>
      </c>
      <c r="U82" s="479"/>
      <c r="V82" s="479"/>
      <c r="W82" s="479"/>
      <c r="X82" s="479"/>
      <c r="Y82" s="479"/>
      <c r="Z82" s="479"/>
      <c r="AA82" s="479"/>
      <c r="AB82" s="479"/>
      <c r="AC82" s="479"/>
      <c r="AD82" s="479"/>
      <c r="AE82" s="479"/>
      <c r="AF82" s="479"/>
      <c r="AG82" s="612">
        <f t="shared" ref="AG82:AG91" si="56">AO82+AS82+AW82+BA82</f>
        <v>0</v>
      </c>
      <c r="AH82" s="612">
        <f t="shared" ref="AH82:AH91" si="57">N82-AG82</f>
        <v>12000</v>
      </c>
      <c r="AI82" s="480">
        <f t="shared" ref="AI82:AI91" si="58">AG82/N82</f>
        <v>0</v>
      </c>
      <c r="AJ82" s="422"/>
      <c r="AK82" s="565">
        <v>0</v>
      </c>
      <c r="AL82" s="565">
        <v>0</v>
      </c>
      <c r="AM82" s="565">
        <v>0</v>
      </c>
      <c r="AN82" s="565">
        <v>0</v>
      </c>
      <c r="AO82" s="566">
        <f t="shared" si="5"/>
        <v>0</v>
      </c>
      <c r="AP82" s="565">
        <v>0</v>
      </c>
      <c r="AQ82" s="565">
        <v>0</v>
      </c>
      <c r="AR82" s="565">
        <v>0</v>
      </c>
      <c r="AS82" s="566">
        <f t="shared" si="8"/>
        <v>0</v>
      </c>
      <c r="AT82" s="565">
        <v>0</v>
      </c>
      <c r="AU82" s="565">
        <v>0</v>
      </c>
      <c r="AV82" s="565">
        <v>0</v>
      </c>
      <c r="AW82" s="566">
        <f t="shared" si="6"/>
        <v>0</v>
      </c>
      <c r="AX82" s="565">
        <v>0</v>
      </c>
      <c r="AY82" s="565">
        <v>0</v>
      </c>
      <c r="AZ82" s="565">
        <v>0</v>
      </c>
      <c r="BA82" s="567">
        <f t="shared" si="7"/>
        <v>0</v>
      </c>
      <c r="BB82" s="568"/>
    </row>
    <row r="83" spans="1:54" s="421" customFormat="1" ht="15.5">
      <c r="A83" s="507" t="s">
        <v>101</v>
      </c>
      <c r="B83" s="486" t="s">
        <v>424</v>
      </c>
      <c r="C83" s="460" t="s">
        <v>425</v>
      </c>
      <c r="D83" s="470" t="s">
        <v>370</v>
      </c>
      <c r="E83" s="471" t="s">
        <v>44</v>
      </c>
      <c r="F83" s="456"/>
      <c r="G83" s="456"/>
      <c r="H83" s="469"/>
      <c r="I83" s="621">
        <f>(F83*G83*H83)*12</f>
        <v>0</v>
      </c>
      <c r="J83" s="622">
        <v>1</v>
      </c>
      <c r="K83" s="622">
        <v>15000</v>
      </c>
      <c r="L83" s="627">
        <v>1</v>
      </c>
      <c r="M83" s="621">
        <f>(J83*K83*L83)*1</f>
        <v>15000</v>
      </c>
      <c r="N83" s="626">
        <f t="shared" si="52"/>
        <v>15000</v>
      </c>
      <c r="O83" s="585">
        <f t="shared" si="2"/>
        <v>0</v>
      </c>
      <c r="P83" s="585">
        <f t="shared" si="3"/>
        <v>11538.461538461537</v>
      </c>
      <c r="Q83" s="575">
        <f t="shared" si="4"/>
        <v>11538.461538461537</v>
      </c>
      <c r="R83" s="603">
        <f t="shared" si="53"/>
        <v>0</v>
      </c>
      <c r="S83" s="603">
        <f t="shared" si="54"/>
        <v>0</v>
      </c>
      <c r="T83" s="478" t="e">
        <f>R83/I83</f>
        <v>#DIV/0!</v>
      </c>
      <c r="U83" s="479"/>
      <c r="V83" s="479"/>
      <c r="W83" s="479"/>
      <c r="X83" s="479"/>
      <c r="Y83" s="479"/>
      <c r="Z83" s="479"/>
      <c r="AA83" s="479"/>
      <c r="AB83" s="479"/>
      <c r="AC83" s="479"/>
      <c r="AD83" s="479"/>
      <c r="AE83" s="479"/>
      <c r="AF83" s="479"/>
      <c r="AG83" s="612">
        <f t="shared" si="56"/>
        <v>0</v>
      </c>
      <c r="AH83" s="612">
        <f t="shared" si="57"/>
        <v>15000</v>
      </c>
      <c r="AI83" s="480">
        <f t="shared" si="58"/>
        <v>0</v>
      </c>
      <c r="AJ83" s="422"/>
      <c r="AK83" s="565">
        <v>0</v>
      </c>
      <c r="AL83" s="565">
        <v>0</v>
      </c>
      <c r="AM83" s="565">
        <v>0</v>
      </c>
      <c r="AN83" s="565">
        <v>0</v>
      </c>
      <c r="AO83" s="566">
        <f t="shared" si="5"/>
        <v>0</v>
      </c>
      <c r="AP83" s="565">
        <v>0</v>
      </c>
      <c r="AQ83" s="565">
        <v>0</v>
      </c>
      <c r="AR83" s="565">
        <v>0</v>
      </c>
      <c r="AS83" s="566">
        <f t="shared" si="8"/>
        <v>0</v>
      </c>
      <c r="AT83" s="565">
        <v>0</v>
      </c>
      <c r="AU83" s="565">
        <v>0</v>
      </c>
      <c r="AV83" s="565">
        <v>0</v>
      </c>
      <c r="AW83" s="566">
        <f t="shared" si="6"/>
        <v>0</v>
      </c>
      <c r="AX83" s="565">
        <v>0</v>
      </c>
      <c r="AY83" s="565">
        <v>0</v>
      </c>
      <c r="AZ83" s="565">
        <v>0</v>
      </c>
      <c r="BA83" s="567">
        <f t="shared" si="7"/>
        <v>0</v>
      </c>
      <c r="BB83" s="568"/>
    </row>
    <row r="84" spans="1:54" s="421" customFormat="1" ht="26">
      <c r="A84" s="507" t="s">
        <v>102</v>
      </c>
      <c r="B84" s="486" t="s">
        <v>426</v>
      </c>
      <c r="C84" s="460" t="s">
        <v>427</v>
      </c>
      <c r="D84" s="470" t="s">
        <v>370</v>
      </c>
      <c r="E84" s="471" t="s">
        <v>44</v>
      </c>
      <c r="F84" s="456">
        <v>3</v>
      </c>
      <c r="G84" s="456">
        <v>350</v>
      </c>
      <c r="H84" s="469">
        <v>1</v>
      </c>
      <c r="I84" s="621">
        <f>F84*G84*12</f>
        <v>12600</v>
      </c>
      <c r="J84" s="622">
        <v>3</v>
      </c>
      <c r="K84" s="622">
        <v>350</v>
      </c>
      <c r="L84" s="627">
        <v>1</v>
      </c>
      <c r="M84" s="621">
        <f>J84*K84*12</f>
        <v>12600</v>
      </c>
      <c r="N84" s="626">
        <f>I84+M84</f>
        <v>25200</v>
      </c>
      <c r="O84" s="585">
        <f t="shared" si="2"/>
        <v>9692.3076923076915</v>
      </c>
      <c r="P84" s="585">
        <f t="shared" si="3"/>
        <v>9692.3076923076915</v>
      </c>
      <c r="Q84" s="575">
        <f t="shared" si="4"/>
        <v>19384.615384615383</v>
      </c>
      <c r="R84" s="603">
        <f t="shared" si="53"/>
        <v>0</v>
      </c>
      <c r="S84" s="603">
        <f t="shared" si="54"/>
        <v>12600</v>
      </c>
      <c r="T84" s="478">
        <f t="shared" si="55"/>
        <v>0</v>
      </c>
      <c r="U84" s="479"/>
      <c r="V84" s="479"/>
      <c r="W84" s="479"/>
      <c r="X84" s="479"/>
      <c r="Y84" s="479"/>
      <c r="Z84" s="479"/>
      <c r="AA84" s="479"/>
      <c r="AB84" s="479"/>
      <c r="AC84" s="479"/>
      <c r="AD84" s="479"/>
      <c r="AE84" s="479"/>
      <c r="AF84" s="479"/>
      <c r="AG84" s="612">
        <f t="shared" si="56"/>
        <v>0</v>
      </c>
      <c r="AH84" s="612">
        <f t="shared" si="57"/>
        <v>25200</v>
      </c>
      <c r="AI84" s="480">
        <f t="shared" si="58"/>
        <v>0</v>
      </c>
      <c r="AJ84" s="422"/>
      <c r="AK84" s="565">
        <v>0</v>
      </c>
      <c r="AL84" s="565">
        <v>0</v>
      </c>
      <c r="AM84" s="565">
        <v>0</v>
      </c>
      <c r="AN84" s="565">
        <v>0</v>
      </c>
      <c r="AO84" s="566">
        <f t="shared" si="5"/>
        <v>0</v>
      </c>
      <c r="AP84" s="565">
        <v>0</v>
      </c>
      <c r="AQ84" s="565">
        <v>0</v>
      </c>
      <c r="AR84" s="565">
        <v>0</v>
      </c>
      <c r="AS84" s="566">
        <f t="shared" si="8"/>
        <v>0</v>
      </c>
      <c r="AT84" s="565">
        <v>0</v>
      </c>
      <c r="AU84" s="565">
        <v>0</v>
      </c>
      <c r="AV84" s="565">
        <v>0</v>
      </c>
      <c r="AW84" s="566">
        <f t="shared" si="6"/>
        <v>0</v>
      </c>
      <c r="AX84" s="565">
        <v>0</v>
      </c>
      <c r="AY84" s="565">
        <v>0</v>
      </c>
      <c r="AZ84" s="565">
        <v>0</v>
      </c>
      <c r="BA84" s="567">
        <f t="shared" si="7"/>
        <v>0</v>
      </c>
      <c r="BB84" s="568"/>
    </row>
    <row r="85" spans="1:54" s="421" customFormat="1" ht="15.5">
      <c r="A85" s="507" t="s">
        <v>103</v>
      </c>
      <c r="B85" s="486" t="s">
        <v>428</v>
      </c>
      <c r="C85" s="460" t="s">
        <v>429</v>
      </c>
      <c r="D85" s="470" t="s">
        <v>370</v>
      </c>
      <c r="E85" s="471" t="s">
        <v>44</v>
      </c>
      <c r="F85" s="456">
        <v>1</v>
      </c>
      <c r="G85" s="456">
        <v>8000</v>
      </c>
      <c r="H85" s="469">
        <v>1</v>
      </c>
      <c r="I85" s="621">
        <f>(F85*G85*H85)</f>
        <v>8000</v>
      </c>
      <c r="J85" s="622">
        <v>1</v>
      </c>
      <c r="K85" s="622">
        <v>8000</v>
      </c>
      <c r="L85" s="627">
        <v>1</v>
      </c>
      <c r="M85" s="621">
        <v>8000</v>
      </c>
      <c r="N85" s="626">
        <f>I85+M85</f>
        <v>16000</v>
      </c>
      <c r="O85" s="585">
        <f t="shared" si="2"/>
        <v>6153.8461538461534</v>
      </c>
      <c r="P85" s="585">
        <f t="shared" si="3"/>
        <v>6153.8461538461534</v>
      </c>
      <c r="Q85" s="575">
        <f t="shared" si="4"/>
        <v>12307.692307692307</v>
      </c>
      <c r="R85" s="603">
        <f t="shared" si="53"/>
        <v>0</v>
      </c>
      <c r="S85" s="603">
        <f t="shared" si="54"/>
        <v>8000</v>
      </c>
      <c r="T85" s="478">
        <f t="shared" si="55"/>
        <v>0</v>
      </c>
      <c r="U85" s="479"/>
      <c r="V85" s="479"/>
      <c r="W85" s="479"/>
      <c r="X85" s="479"/>
      <c r="Y85" s="479"/>
      <c r="Z85" s="479"/>
      <c r="AA85" s="479"/>
      <c r="AB85" s="479"/>
      <c r="AC85" s="479"/>
      <c r="AD85" s="479"/>
      <c r="AE85" s="479"/>
      <c r="AF85" s="479"/>
      <c r="AG85" s="612">
        <f t="shared" si="56"/>
        <v>0</v>
      </c>
      <c r="AH85" s="612">
        <f t="shared" si="57"/>
        <v>16000</v>
      </c>
      <c r="AI85" s="480">
        <f t="shared" si="58"/>
        <v>0</v>
      </c>
      <c r="AJ85" s="427"/>
      <c r="AK85" s="565">
        <v>0</v>
      </c>
      <c r="AL85" s="565">
        <v>0</v>
      </c>
      <c r="AM85" s="565">
        <v>0</v>
      </c>
      <c r="AN85" s="565">
        <v>0</v>
      </c>
      <c r="AO85" s="566">
        <f>SUM(AK85:AN85)</f>
        <v>0</v>
      </c>
      <c r="AP85" s="565">
        <v>0</v>
      </c>
      <c r="AQ85" s="565">
        <v>0</v>
      </c>
      <c r="AR85" s="565">
        <v>0</v>
      </c>
      <c r="AS85" s="566">
        <f>SUM(AP85:AR85)</f>
        <v>0</v>
      </c>
      <c r="AT85" s="565">
        <v>0</v>
      </c>
      <c r="AU85" s="565">
        <v>0</v>
      </c>
      <c r="AV85" s="565">
        <v>0</v>
      </c>
      <c r="AW85" s="566">
        <f>SUM(AT85:AV85)</f>
        <v>0</v>
      </c>
      <c r="AX85" s="565">
        <v>0</v>
      </c>
      <c r="AY85" s="565">
        <v>0</v>
      </c>
      <c r="AZ85" s="565">
        <v>0</v>
      </c>
      <c r="BA85" s="567">
        <f>SUM(AX85:AZ85)</f>
        <v>0</v>
      </c>
      <c r="BB85" s="570"/>
    </row>
    <row r="86" spans="1:54" s="421" customFormat="1" ht="22.5" customHeight="1">
      <c r="A86" s="507" t="s">
        <v>104</v>
      </c>
      <c r="B86" s="486" t="s">
        <v>430</v>
      </c>
      <c r="C86" s="460" t="s">
        <v>431</v>
      </c>
      <c r="D86" s="470" t="s">
        <v>370</v>
      </c>
      <c r="E86" s="471" t="s">
        <v>44</v>
      </c>
      <c r="F86" s="456">
        <v>1</v>
      </c>
      <c r="G86" s="456">
        <v>12000</v>
      </c>
      <c r="H86" s="469">
        <v>1</v>
      </c>
      <c r="I86" s="621">
        <f>F86*G86*H86</f>
        <v>12000</v>
      </c>
      <c r="J86" s="622">
        <v>1</v>
      </c>
      <c r="K86" s="622"/>
      <c r="L86" s="627">
        <v>1</v>
      </c>
      <c r="M86" s="621">
        <f>J86*K86*L86</f>
        <v>0</v>
      </c>
      <c r="N86" s="626">
        <f>I86+M86</f>
        <v>12000</v>
      </c>
      <c r="O86" s="585">
        <f t="shared" si="2"/>
        <v>9230.7692307692305</v>
      </c>
      <c r="P86" s="585">
        <f t="shared" si="3"/>
        <v>0</v>
      </c>
      <c r="Q86" s="575">
        <f t="shared" si="4"/>
        <v>9230.7692307692305</v>
      </c>
      <c r="R86" s="603">
        <f t="shared" si="53"/>
        <v>0</v>
      </c>
      <c r="S86" s="603">
        <f t="shared" si="54"/>
        <v>12000</v>
      </c>
      <c r="T86" s="478">
        <f t="shared" si="55"/>
        <v>0</v>
      </c>
      <c r="U86" s="479"/>
      <c r="V86" s="479"/>
      <c r="W86" s="479"/>
      <c r="X86" s="479"/>
      <c r="Y86" s="479"/>
      <c r="Z86" s="479"/>
      <c r="AA86" s="479"/>
      <c r="AB86" s="479"/>
      <c r="AC86" s="479"/>
      <c r="AD86" s="479"/>
      <c r="AE86" s="479"/>
      <c r="AF86" s="479"/>
      <c r="AG86" s="612">
        <f t="shared" si="56"/>
        <v>0</v>
      </c>
      <c r="AH86" s="612">
        <f t="shared" si="57"/>
        <v>12000</v>
      </c>
      <c r="AI86" s="480">
        <f t="shared" si="58"/>
        <v>0</v>
      </c>
      <c r="AJ86" s="422"/>
      <c r="AK86" s="565">
        <v>0</v>
      </c>
      <c r="AL86" s="565">
        <v>0</v>
      </c>
      <c r="AM86" s="565">
        <v>0</v>
      </c>
      <c r="AN86" s="565">
        <v>0</v>
      </c>
      <c r="AO86" s="566">
        <f t="shared" si="5"/>
        <v>0</v>
      </c>
      <c r="AP86" s="565">
        <v>0</v>
      </c>
      <c r="AQ86" s="565">
        <v>0</v>
      </c>
      <c r="AR86" s="565">
        <v>0</v>
      </c>
      <c r="AS86" s="566">
        <f t="shared" si="8"/>
        <v>0</v>
      </c>
      <c r="AT86" s="565">
        <v>0</v>
      </c>
      <c r="AU86" s="565">
        <v>0</v>
      </c>
      <c r="AV86" s="565">
        <v>0</v>
      </c>
      <c r="AW86" s="566">
        <f t="shared" si="6"/>
        <v>0</v>
      </c>
      <c r="AX86" s="565">
        <v>0</v>
      </c>
      <c r="AY86" s="565">
        <v>0</v>
      </c>
      <c r="AZ86" s="565">
        <v>0</v>
      </c>
      <c r="BA86" s="567">
        <f t="shared" si="7"/>
        <v>0</v>
      </c>
      <c r="BB86" s="568"/>
    </row>
    <row r="87" spans="1:54" s="421" customFormat="1" ht="15.5">
      <c r="A87" s="507" t="s">
        <v>105</v>
      </c>
      <c r="B87" s="486" t="s">
        <v>432</v>
      </c>
      <c r="C87" s="460" t="s">
        <v>433</v>
      </c>
      <c r="D87" s="470" t="s">
        <v>370</v>
      </c>
      <c r="E87" s="471" t="s">
        <v>44</v>
      </c>
      <c r="F87" s="456">
        <v>1</v>
      </c>
      <c r="G87" s="456">
        <v>10000</v>
      </c>
      <c r="H87" s="469">
        <v>1</v>
      </c>
      <c r="I87" s="621">
        <f>(F87*G87*H87)</f>
        <v>10000</v>
      </c>
      <c r="J87" s="622"/>
      <c r="K87" s="622"/>
      <c r="L87" s="627"/>
      <c r="M87" s="621">
        <f>(J87*K87*L87)*12</f>
        <v>0</v>
      </c>
      <c r="N87" s="626">
        <f>I87+M87</f>
        <v>10000</v>
      </c>
      <c r="O87" s="585">
        <f t="shared" si="2"/>
        <v>7692.3076923076924</v>
      </c>
      <c r="P87" s="585">
        <f t="shared" si="3"/>
        <v>0</v>
      </c>
      <c r="Q87" s="575">
        <f t="shared" si="4"/>
        <v>7692.3076923076924</v>
      </c>
      <c r="R87" s="603">
        <f t="shared" si="53"/>
        <v>0</v>
      </c>
      <c r="S87" s="603">
        <f t="shared" si="54"/>
        <v>10000</v>
      </c>
      <c r="T87" s="478">
        <f t="shared" si="55"/>
        <v>0</v>
      </c>
      <c r="U87" s="479"/>
      <c r="V87" s="479"/>
      <c r="W87" s="479"/>
      <c r="X87" s="479"/>
      <c r="Y87" s="479"/>
      <c r="Z87" s="479"/>
      <c r="AA87" s="479"/>
      <c r="AB87" s="479"/>
      <c r="AC87" s="479"/>
      <c r="AD87" s="479"/>
      <c r="AE87" s="479"/>
      <c r="AF87" s="479"/>
      <c r="AG87" s="612">
        <f t="shared" si="56"/>
        <v>0</v>
      </c>
      <c r="AH87" s="612">
        <f t="shared" si="57"/>
        <v>10000</v>
      </c>
      <c r="AI87" s="480">
        <f t="shared" si="58"/>
        <v>0</v>
      </c>
      <c r="AJ87" s="422"/>
      <c r="AK87" s="565">
        <v>0</v>
      </c>
      <c r="AL87" s="565">
        <v>0</v>
      </c>
      <c r="AM87" s="565">
        <v>0</v>
      </c>
      <c r="AN87" s="565">
        <v>0</v>
      </c>
      <c r="AO87" s="566">
        <f t="shared" si="5"/>
        <v>0</v>
      </c>
      <c r="AP87" s="565">
        <v>0</v>
      </c>
      <c r="AQ87" s="565">
        <v>0</v>
      </c>
      <c r="AR87" s="565">
        <v>0</v>
      </c>
      <c r="AS87" s="566">
        <f t="shared" si="8"/>
        <v>0</v>
      </c>
      <c r="AT87" s="565">
        <v>0</v>
      </c>
      <c r="AU87" s="565">
        <v>0</v>
      </c>
      <c r="AV87" s="565">
        <v>0</v>
      </c>
      <c r="AW87" s="566">
        <f t="shared" si="6"/>
        <v>0</v>
      </c>
      <c r="AX87" s="565">
        <v>0</v>
      </c>
      <c r="AY87" s="565">
        <v>0</v>
      </c>
      <c r="AZ87" s="565">
        <v>0</v>
      </c>
      <c r="BA87" s="567">
        <f t="shared" si="7"/>
        <v>0</v>
      </c>
      <c r="BB87" s="568"/>
    </row>
    <row r="88" spans="1:54" s="421" customFormat="1" ht="15.5">
      <c r="A88" s="507" t="s">
        <v>106</v>
      </c>
      <c r="B88" s="486" t="s">
        <v>434</v>
      </c>
      <c r="C88" s="460" t="s">
        <v>435</v>
      </c>
      <c r="D88" s="470" t="s">
        <v>370</v>
      </c>
      <c r="E88" s="471" t="s">
        <v>44</v>
      </c>
      <c r="F88" s="456">
        <v>1</v>
      </c>
      <c r="G88" s="456">
        <v>1050</v>
      </c>
      <c r="H88" s="469">
        <v>0.8</v>
      </c>
      <c r="I88" s="621">
        <f>(F88*G88*H88)*13</f>
        <v>10920</v>
      </c>
      <c r="J88" s="622">
        <v>1</v>
      </c>
      <c r="K88" s="622">
        <f>1050*1.03</f>
        <v>1081.5</v>
      </c>
      <c r="L88" s="627">
        <v>0.8</v>
      </c>
      <c r="M88" s="621">
        <f>(J88*K88*L88)*13</f>
        <v>11247.6</v>
      </c>
      <c r="N88" s="626">
        <f t="shared" si="52"/>
        <v>22167.599999999999</v>
      </c>
      <c r="O88" s="585">
        <f t="shared" si="2"/>
        <v>8400</v>
      </c>
      <c r="P88" s="585">
        <f t="shared" si="3"/>
        <v>8652</v>
      </c>
      <c r="Q88" s="575">
        <f t="shared" si="4"/>
        <v>17052</v>
      </c>
      <c r="R88" s="603">
        <f t="shared" si="53"/>
        <v>0</v>
      </c>
      <c r="S88" s="603">
        <f t="shared" si="54"/>
        <v>10920</v>
      </c>
      <c r="T88" s="478">
        <f t="shared" si="55"/>
        <v>0</v>
      </c>
      <c r="U88" s="479"/>
      <c r="V88" s="479"/>
      <c r="W88" s="479"/>
      <c r="X88" s="479"/>
      <c r="Y88" s="479"/>
      <c r="Z88" s="479"/>
      <c r="AA88" s="479"/>
      <c r="AB88" s="479"/>
      <c r="AC88" s="479"/>
      <c r="AD88" s="479"/>
      <c r="AE88" s="479"/>
      <c r="AF88" s="479"/>
      <c r="AG88" s="612">
        <f t="shared" si="56"/>
        <v>0</v>
      </c>
      <c r="AH88" s="612">
        <f t="shared" si="57"/>
        <v>22167.599999999999</v>
      </c>
      <c r="AI88" s="480">
        <f t="shared" si="58"/>
        <v>0</v>
      </c>
      <c r="AJ88" s="424"/>
      <c r="AK88" s="565">
        <v>0</v>
      </c>
      <c r="AL88" s="565">
        <v>0</v>
      </c>
      <c r="AM88" s="565">
        <v>0</v>
      </c>
      <c r="AN88" s="565">
        <v>0</v>
      </c>
      <c r="AO88" s="566">
        <f t="shared" si="5"/>
        <v>0</v>
      </c>
      <c r="AP88" s="565">
        <v>0</v>
      </c>
      <c r="AQ88" s="565">
        <v>0</v>
      </c>
      <c r="AR88" s="565">
        <v>0</v>
      </c>
      <c r="AS88" s="566">
        <f t="shared" si="8"/>
        <v>0</v>
      </c>
      <c r="AT88" s="565">
        <v>0</v>
      </c>
      <c r="AU88" s="565">
        <v>0</v>
      </c>
      <c r="AV88" s="565">
        <v>0</v>
      </c>
      <c r="AW88" s="566">
        <f t="shared" si="6"/>
        <v>0</v>
      </c>
      <c r="AX88" s="565">
        <v>0</v>
      </c>
      <c r="AY88" s="565">
        <v>0</v>
      </c>
      <c r="AZ88" s="565">
        <v>0</v>
      </c>
      <c r="BA88" s="567">
        <f t="shared" si="7"/>
        <v>0</v>
      </c>
      <c r="BB88" s="573"/>
    </row>
    <row r="89" spans="1:54" s="421" customFormat="1" ht="15.5">
      <c r="A89" s="507" t="s">
        <v>107</v>
      </c>
      <c r="B89" s="486" t="s">
        <v>436</v>
      </c>
      <c r="C89" s="460" t="s">
        <v>437</v>
      </c>
      <c r="D89" s="470" t="s">
        <v>370</v>
      </c>
      <c r="E89" s="471" t="s">
        <v>44</v>
      </c>
      <c r="F89" s="456">
        <v>1</v>
      </c>
      <c r="G89" s="456">
        <v>2444</v>
      </c>
      <c r="H89" s="469">
        <v>0.8</v>
      </c>
      <c r="I89" s="621">
        <f>(F89*G89*H89)*13</f>
        <v>25417.600000000002</v>
      </c>
      <c r="J89" s="622">
        <v>1</v>
      </c>
      <c r="K89" s="622">
        <f>2444*1.03</f>
        <v>2517.3200000000002</v>
      </c>
      <c r="L89" s="627">
        <v>0.8</v>
      </c>
      <c r="M89" s="621">
        <f>(J89*K89*L89)*13</f>
        <v>26180.128000000004</v>
      </c>
      <c r="N89" s="626">
        <f t="shared" si="52"/>
        <v>51597.728000000003</v>
      </c>
      <c r="O89" s="585">
        <f t="shared" si="2"/>
        <v>19552</v>
      </c>
      <c r="P89" s="585">
        <f t="shared" si="3"/>
        <v>20138.560000000001</v>
      </c>
      <c r="Q89" s="575">
        <f t="shared" si="4"/>
        <v>39690.559999999998</v>
      </c>
      <c r="R89" s="603">
        <f t="shared" si="53"/>
        <v>0</v>
      </c>
      <c r="S89" s="603">
        <f t="shared" si="54"/>
        <v>25417.600000000002</v>
      </c>
      <c r="T89" s="478">
        <f t="shared" si="55"/>
        <v>0</v>
      </c>
      <c r="U89" s="479"/>
      <c r="V89" s="479"/>
      <c r="W89" s="479"/>
      <c r="X89" s="479"/>
      <c r="Y89" s="479"/>
      <c r="Z89" s="479"/>
      <c r="AA89" s="479"/>
      <c r="AB89" s="479"/>
      <c r="AC89" s="479"/>
      <c r="AD89" s="479"/>
      <c r="AE89" s="479"/>
      <c r="AF89" s="479"/>
      <c r="AG89" s="612">
        <f t="shared" si="56"/>
        <v>0</v>
      </c>
      <c r="AH89" s="612">
        <f t="shared" si="57"/>
        <v>51597.728000000003</v>
      </c>
      <c r="AI89" s="480">
        <f t="shared" si="58"/>
        <v>0</v>
      </c>
      <c r="AJ89" s="422"/>
      <c r="AK89" s="565">
        <v>0</v>
      </c>
      <c r="AL89" s="565">
        <v>0</v>
      </c>
      <c r="AM89" s="565">
        <v>0</v>
      </c>
      <c r="AN89" s="565">
        <v>0</v>
      </c>
      <c r="AO89" s="566">
        <f t="shared" si="5"/>
        <v>0</v>
      </c>
      <c r="AP89" s="565">
        <v>0</v>
      </c>
      <c r="AQ89" s="565">
        <v>0</v>
      </c>
      <c r="AR89" s="565">
        <v>0</v>
      </c>
      <c r="AS89" s="566">
        <f t="shared" si="8"/>
        <v>0</v>
      </c>
      <c r="AT89" s="565">
        <v>0</v>
      </c>
      <c r="AU89" s="565">
        <v>0</v>
      </c>
      <c r="AV89" s="565">
        <v>0</v>
      </c>
      <c r="AW89" s="566">
        <f t="shared" si="6"/>
        <v>0</v>
      </c>
      <c r="AX89" s="565">
        <v>0</v>
      </c>
      <c r="AY89" s="565">
        <v>0</v>
      </c>
      <c r="AZ89" s="565">
        <v>0</v>
      </c>
      <c r="BA89" s="567">
        <f t="shared" si="7"/>
        <v>0</v>
      </c>
      <c r="BB89" s="568"/>
    </row>
    <row r="90" spans="1:54" s="421" customFormat="1" ht="15.5">
      <c r="A90" s="507" t="s">
        <v>108</v>
      </c>
      <c r="B90" s="486" t="s">
        <v>438</v>
      </c>
      <c r="C90" s="460" t="s">
        <v>439</v>
      </c>
      <c r="D90" s="470" t="s">
        <v>370</v>
      </c>
      <c r="E90" s="471" t="s">
        <v>44</v>
      </c>
      <c r="F90" s="456">
        <v>1</v>
      </c>
      <c r="G90" s="456">
        <v>2088</v>
      </c>
      <c r="H90" s="469">
        <v>1</v>
      </c>
      <c r="I90" s="621">
        <f>G90*13</f>
        <v>27144</v>
      </c>
      <c r="J90" s="622">
        <v>1</v>
      </c>
      <c r="K90" s="622">
        <f>2088*1.03</f>
        <v>2150.64</v>
      </c>
      <c r="L90" s="627">
        <v>1</v>
      </c>
      <c r="M90" s="621">
        <f>K90*13</f>
        <v>27958.32</v>
      </c>
      <c r="N90" s="626">
        <f t="shared" si="52"/>
        <v>55102.32</v>
      </c>
      <c r="O90" s="585">
        <f t="shared" si="2"/>
        <v>20880</v>
      </c>
      <c r="P90" s="585">
        <f t="shared" si="3"/>
        <v>21506.399999999998</v>
      </c>
      <c r="Q90" s="575">
        <f t="shared" si="4"/>
        <v>42386.399999999994</v>
      </c>
      <c r="R90" s="603">
        <f t="shared" si="53"/>
        <v>0</v>
      </c>
      <c r="S90" s="603">
        <f t="shared" si="54"/>
        <v>27144</v>
      </c>
      <c r="T90" s="478">
        <f t="shared" si="55"/>
        <v>0</v>
      </c>
      <c r="U90" s="479"/>
      <c r="V90" s="479"/>
      <c r="W90" s="479"/>
      <c r="X90" s="479"/>
      <c r="Y90" s="479"/>
      <c r="Z90" s="479"/>
      <c r="AA90" s="479"/>
      <c r="AB90" s="479"/>
      <c r="AC90" s="479"/>
      <c r="AD90" s="479"/>
      <c r="AE90" s="479"/>
      <c r="AF90" s="479"/>
      <c r="AG90" s="612">
        <f t="shared" si="56"/>
        <v>0</v>
      </c>
      <c r="AH90" s="612">
        <f t="shared" si="57"/>
        <v>55102.32</v>
      </c>
      <c r="AI90" s="480">
        <f t="shared" si="58"/>
        <v>0</v>
      </c>
      <c r="AJ90" s="422"/>
      <c r="AK90" s="565">
        <v>0</v>
      </c>
      <c r="AL90" s="565">
        <v>0</v>
      </c>
      <c r="AM90" s="565">
        <v>0</v>
      </c>
      <c r="AN90" s="565">
        <v>0</v>
      </c>
      <c r="AO90" s="566">
        <f t="shared" si="5"/>
        <v>0</v>
      </c>
      <c r="AP90" s="565">
        <v>0</v>
      </c>
      <c r="AQ90" s="565">
        <v>0</v>
      </c>
      <c r="AR90" s="565">
        <v>0</v>
      </c>
      <c r="AS90" s="566">
        <f t="shared" si="8"/>
        <v>0</v>
      </c>
      <c r="AT90" s="565">
        <v>0</v>
      </c>
      <c r="AU90" s="565">
        <v>0</v>
      </c>
      <c r="AV90" s="565">
        <v>0</v>
      </c>
      <c r="AW90" s="566">
        <f t="shared" si="6"/>
        <v>0</v>
      </c>
      <c r="AX90" s="565">
        <v>0</v>
      </c>
      <c r="AY90" s="565">
        <v>0</v>
      </c>
      <c r="AZ90" s="565">
        <v>0</v>
      </c>
      <c r="BA90" s="567">
        <f t="shared" si="7"/>
        <v>0</v>
      </c>
      <c r="BB90" s="568"/>
    </row>
    <row r="91" spans="1:54" s="421" customFormat="1" ht="15.5">
      <c r="A91" s="507" t="s">
        <v>109</v>
      </c>
      <c r="B91" s="486" t="s">
        <v>440</v>
      </c>
      <c r="C91" s="460" t="s">
        <v>441</v>
      </c>
      <c r="D91" s="470" t="s">
        <v>370</v>
      </c>
      <c r="E91" s="471" t="s">
        <v>44</v>
      </c>
      <c r="F91" s="456">
        <v>1</v>
      </c>
      <c r="G91" s="456">
        <v>3876</v>
      </c>
      <c r="H91" s="469">
        <v>0.5</v>
      </c>
      <c r="I91" s="621">
        <f>G91*13*H91</f>
        <v>25194</v>
      </c>
      <c r="J91" s="622">
        <v>1</v>
      </c>
      <c r="K91" s="622">
        <f>3876*1.03</f>
        <v>3992.28</v>
      </c>
      <c r="L91" s="627">
        <v>0.5</v>
      </c>
      <c r="M91" s="621">
        <f>K91*13*L91</f>
        <v>25949.82</v>
      </c>
      <c r="N91" s="626">
        <f t="shared" si="52"/>
        <v>51143.82</v>
      </c>
      <c r="O91" s="585">
        <f t="shared" si="2"/>
        <v>19380</v>
      </c>
      <c r="P91" s="585">
        <f t="shared" si="3"/>
        <v>19961.399999999998</v>
      </c>
      <c r="Q91" s="575">
        <f t="shared" si="4"/>
        <v>39341.399999999994</v>
      </c>
      <c r="R91" s="603">
        <f t="shared" si="53"/>
        <v>0</v>
      </c>
      <c r="S91" s="603">
        <f t="shared" si="54"/>
        <v>25194</v>
      </c>
      <c r="T91" s="478">
        <f t="shared" si="55"/>
        <v>0</v>
      </c>
      <c r="U91" s="479"/>
      <c r="V91" s="479"/>
      <c r="W91" s="479"/>
      <c r="X91" s="479"/>
      <c r="Y91" s="479"/>
      <c r="Z91" s="479"/>
      <c r="AA91" s="479"/>
      <c r="AB91" s="479"/>
      <c r="AC91" s="479"/>
      <c r="AD91" s="479"/>
      <c r="AE91" s="479"/>
      <c r="AF91" s="479"/>
      <c r="AG91" s="612">
        <f t="shared" si="56"/>
        <v>0</v>
      </c>
      <c r="AH91" s="612">
        <f t="shared" si="57"/>
        <v>51143.82</v>
      </c>
      <c r="AI91" s="480">
        <f t="shared" si="58"/>
        <v>0</v>
      </c>
      <c r="AJ91" s="422"/>
      <c r="AK91" s="565">
        <v>0</v>
      </c>
      <c r="AL91" s="565">
        <v>0</v>
      </c>
      <c r="AM91" s="565">
        <v>0</v>
      </c>
      <c r="AN91" s="565">
        <v>0</v>
      </c>
      <c r="AO91" s="566">
        <f>SUM(AK91:AN91)</f>
        <v>0</v>
      </c>
      <c r="AP91" s="565">
        <v>0</v>
      </c>
      <c r="AQ91" s="565">
        <v>0</v>
      </c>
      <c r="AR91" s="565">
        <v>0</v>
      </c>
      <c r="AS91" s="566">
        <f t="shared" si="8"/>
        <v>0</v>
      </c>
      <c r="AT91" s="565">
        <v>0</v>
      </c>
      <c r="AU91" s="565">
        <v>0</v>
      </c>
      <c r="AV91" s="565">
        <v>0</v>
      </c>
      <c r="AW91" s="566">
        <f t="shared" si="6"/>
        <v>0</v>
      </c>
      <c r="AX91" s="565">
        <v>0</v>
      </c>
      <c r="AY91" s="565">
        <v>0</v>
      </c>
      <c r="AZ91" s="565">
        <v>0</v>
      </c>
      <c r="BA91" s="567">
        <f t="shared" si="7"/>
        <v>0</v>
      </c>
      <c r="BB91" s="568"/>
    </row>
    <row r="92" spans="1:54" s="421" customFormat="1" ht="15.5" hidden="1">
      <c r="A92" s="509"/>
      <c r="B92" s="486"/>
      <c r="C92" s="460"/>
      <c r="D92" s="467"/>
      <c r="E92" s="467"/>
      <c r="F92" s="467"/>
      <c r="G92" s="467"/>
      <c r="H92" s="467"/>
      <c r="I92" s="628"/>
      <c r="J92" s="628"/>
      <c r="K92" s="628"/>
      <c r="L92" s="628"/>
      <c r="M92" s="628"/>
      <c r="N92" s="628"/>
      <c r="O92" s="576"/>
      <c r="P92" s="576"/>
      <c r="Q92" s="576"/>
      <c r="R92" s="576"/>
      <c r="S92" s="576"/>
      <c r="T92" s="467"/>
      <c r="U92" s="467"/>
      <c r="V92" s="467"/>
      <c r="W92" s="467"/>
      <c r="X92" s="467"/>
      <c r="Y92" s="467"/>
      <c r="Z92" s="467"/>
      <c r="AA92" s="467"/>
      <c r="AB92" s="467"/>
      <c r="AC92" s="467"/>
      <c r="AD92" s="467"/>
      <c r="AE92" s="467"/>
      <c r="AF92" s="467"/>
      <c r="AG92" s="576"/>
      <c r="AH92" s="576"/>
      <c r="AI92" s="467"/>
      <c r="AJ92" s="467"/>
      <c r="AK92" s="576"/>
      <c r="AL92" s="576"/>
      <c r="AM92" s="576"/>
      <c r="AN92" s="576"/>
      <c r="AO92" s="576"/>
      <c r="AP92" s="576"/>
      <c r="AQ92" s="576"/>
      <c r="AR92" s="576"/>
      <c r="AS92" s="576"/>
      <c r="AT92" s="576"/>
      <c r="AU92" s="576"/>
      <c r="AV92" s="576"/>
      <c r="AW92" s="576"/>
      <c r="AX92" s="576"/>
      <c r="AY92" s="576"/>
      <c r="AZ92" s="576"/>
      <c r="BA92" s="576"/>
      <c r="BB92" s="576"/>
    </row>
    <row r="93" spans="1:54" s="421" customFormat="1" ht="15.5" hidden="1">
      <c r="A93" s="509"/>
      <c r="B93" s="486"/>
      <c r="C93" s="460"/>
      <c r="D93" s="467"/>
      <c r="E93" s="467"/>
      <c r="F93" s="467"/>
      <c r="G93" s="467"/>
      <c r="H93" s="467"/>
      <c r="I93" s="628"/>
      <c r="J93" s="628"/>
      <c r="K93" s="628"/>
      <c r="L93" s="628"/>
      <c r="M93" s="628"/>
      <c r="N93" s="628"/>
      <c r="O93" s="576"/>
      <c r="P93" s="576"/>
      <c r="Q93" s="576"/>
      <c r="R93" s="576"/>
      <c r="S93" s="576"/>
      <c r="T93" s="467"/>
      <c r="U93" s="467"/>
      <c r="V93" s="467"/>
      <c r="W93" s="467"/>
      <c r="X93" s="467"/>
      <c r="Y93" s="467"/>
      <c r="Z93" s="467"/>
      <c r="AA93" s="467"/>
      <c r="AB93" s="467"/>
      <c r="AC93" s="467"/>
      <c r="AD93" s="467"/>
      <c r="AE93" s="467"/>
      <c r="AF93" s="467"/>
      <c r="AG93" s="576"/>
      <c r="AH93" s="576"/>
      <c r="AI93" s="467"/>
      <c r="AJ93" s="467"/>
      <c r="AK93" s="576"/>
      <c r="AL93" s="576"/>
      <c r="AM93" s="576"/>
      <c r="AN93" s="576"/>
      <c r="AO93" s="576"/>
      <c r="AP93" s="576"/>
      <c r="AQ93" s="576"/>
      <c r="AR93" s="576"/>
      <c r="AS93" s="576"/>
      <c r="AT93" s="576"/>
      <c r="AU93" s="576"/>
      <c r="AV93" s="576"/>
      <c r="AW93" s="576"/>
      <c r="AX93" s="576"/>
      <c r="AY93" s="576"/>
      <c r="AZ93" s="576"/>
      <c r="BA93" s="576"/>
      <c r="BB93" s="576"/>
    </row>
    <row r="94" spans="1:54" s="421" customFormat="1" ht="15.5">
      <c r="A94" s="509"/>
      <c r="B94" s="481" t="s">
        <v>442</v>
      </c>
      <c r="C94" s="481" t="s">
        <v>442</v>
      </c>
      <c r="D94" s="1461"/>
      <c r="E94" s="1461"/>
      <c r="F94" s="1461"/>
      <c r="G94" s="1461"/>
      <c r="H94" s="1461"/>
      <c r="I94" s="618">
        <f>SUM(I82:I93)</f>
        <v>143275.6</v>
      </c>
      <c r="J94" s="618"/>
      <c r="K94" s="618"/>
      <c r="L94" s="618"/>
      <c r="M94" s="618">
        <f>SUM(M82:M93)</f>
        <v>126935.86800000002</v>
      </c>
      <c r="N94" s="618">
        <f>I94+M94</f>
        <v>270211.46799999999</v>
      </c>
      <c r="O94" s="571">
        <f t="shared" ref="O94:O152" si="59">I94/$C$4</f>
        <v>110212</v>
      </c>
      <c r="P94" s="571">
        <f t="shared" ref="P94:P156" si="60">M94/$C$4</f>
        <v>97642.975384615391</v>
      </c>
      <c r="Q94" s="571">
        <f t="shared" ref="Q94:Q156" si="61">O94+P94</f>
        <v>207854.97538461539</v>
      </c>
      <c r="R94" s="571">
        <f>SUM(R82:R93)</f>
        <v>0</v>
      </c>
      <c r="S94" s="571">
        <f t="shared" ref="S94:AH94" si="62">SUM(S82:S93)</f>
        <v>143275.6</v>
      </c>
      <c r="T94" s="452" t="e">
        <f t="shared" si="62"/>
        <v>#DIV/0!</v>
      </c>
      <c r="U94" s="452">
        <f t="shared" si="62"/>
        <v>0</v>
      </c>
      <c r="V94" s="452">
        <f t="shared" si="62"/>
        <v>0</v>
      </c>
      <c r="W94" s="452">
        <f t="shared" si="62"/>
        <v>0</v>
      </c>
      <c r="X94" s="452">
        <f t="shared" si="62"/>
        <v>0</v>
      </c>
      <c r="Y94" s="452">
        <f t="shared" si="62"/>
        <v>0</v>
      </c>
      <c r="Z94" s="452">
        <f t="shared" si="62"/>
        <v>0</v>
      </c>
      <c r="AA94" s="452">
        <f t="shared" si="62"/>
        <v>0</v>
      </c>
      <c r="AB94" s="452">
        <f t="shared" si="62"/>
        <v>0</v>
      </c>
      <c r="AC94" s="452">
        <f t="shared" si="62"/>
        <v>0</v>
      </c>
      <c r="AD94" s="452">
        <f t="shared" si="62"/>
        <v>0</v>
      </c>
      <c r="AE94" s="452">
        <f t="shared" si="62"/>
        <v>0</v>
      </c>
      <c r="AF94" s="452">
        <f t="shared" si="62"/>
        <v>0</v>
      </c>
      <c r="AG94" s="571">
        <f t="shared" si="62"/>
        <v>0</v>
      </c>
      <c r="AH94" s="571">
        <f t="shared" si="62"/>
        <v>270211.46799999999</v>
      </c>
      <c r="AI94" s="649">
        <f>AG94/N94</f>
        <v>0</v>
      </c>
      <c r="AJ94" s="452"/>
      <c r="AK94" s="571">
        <f>SUM(AK82:AK93)</f>
        <v>0</v>
      </c>
      <c r="AL94" s="571">
        <f t="shared" ref="AL94:BA94" si="63">SUM(AL82:AL93)</f>
        <v>0</v>
      </c>
      <c r="AM94" s="571">
        <f t="shared" si="63"/>
        <v>0</v>
      </c>
      <c r="AN94" s="571">
        <f t="shared" si="63"/>
        <v>0</v>
      </c>
      <c r="AO94" s="571">
        <f>SUM(AO82:AO93)</f>
        <v>0</v>
      </c>
      <c r="AP94" s="571">
        <f t="shared" si="63"/>
        <v>0</v>
      </c>
      <c r="AQ94" s="571">
        <f t="shared" si="63"/>
        <v>0</v>
      </c>
      <c r="AR94" s="571">
        <f t="shared" si="63"/>
        <v>0</v>
      </c>
      <c r="AS94" s="571">
        <f>SUM(AS82:AS93)</f>
        <v>0</v>
      </c>
      <c r="AT94" s="571">
        <f t="shared" si="63"/>
        <v>0</v>
      </c>
      <c r="AU94" s="571">
        <f t="shared" si="63"/>
        <v>0</v>
      </c>
      <c r="AV94" s="571">
        <f t="shared" si="63"/>
        <v>0</v>
      </c>
      <c r="AW94" s="571">
        <f t="shared" si="63"/>
        <v>0</v>
      </c>
      <c r="AX94" s="571">
        <f t="shared" si="63"/>
        <v>0</v>
      </c>
      <c r="AY94" s="571">
        <f t="shared" si="63"/>
        <v>0</v>
      </c>
      <c r="AZ94" s="571">
        <f t="shared" si="63"/>
        <v>0</v>
      </c>
      <c r="BA94" s="571">
        <f t="shared" si="63"/>
        <v>0</v>
      </c>
      <c r="BB94" s="571"/>
    </row>
    <row r="95" spans="1:54" s="421" customFormat="1" ht="15.5">
      <c r="A95" s="509"/>
      <c r="B95" s="486"/>
      <c r="C95" s="460"/>
      <c r="D95" s="460"/>
      <c r="E95" s="460"/>
      <c r="F95" s="460"/>
      <c r="G95" s="460"/>
      <c r="H95" s="460"/>
      <c r="I95" s="629"/>
      <c r="J95" s="629"/>
      <c r="K95" s="629"/>
      <c r="L95" s="629"/>
      <c r="M95" s="629"/>
      <c r="N95" s="629"/>
      <c r="O95" s="577"/>
      <c r="P95" s="577"/>
      <c r="Q95" s="577"/>
      <c r="R95" s="577"/>
      <c r="S95" s="577"/>
      <c r="T95" s="460"/>
      <c r="U95" s="460"/>
      <c r="V95" s="460"/>
      <c r="W95" s="460"/>
      <c r="X95" s="460"/>
      <c r="Y95" s="460"/>
      <c r="Z95" s="460"/>
      <c r="AA95" s="460"/>
      <c r="AB95" s="460"/>
      <c r="AC95" s="460"/>
      <c r="AD95" s="460"/>
      <c r="AE95" s="460"/>
      <c r="AF95" s="460"/>
      <c r="AG95" s="577"/>
      <c r="AH95" s="577"/>
      <c r="AI95" s="460"/>
      <c r="AJ95" s="460"/>
      <c r="AK95" s="577"/>
      <c r="AL95" s="577"/>
      <c r="AM95" s="577"/>
      <c r="AN95" s="577"/>
      <c r="AO95" s="577"/>
      <c r="AP95" s="577"/>
      <c r="AQ95" s="577"/>
      <c r="AR95" s="577"/>
      <c r="AS95" s="578"/>
      <c r="AT95" s="577"/>
      <c r="AU95" s="577"/>
      <c r="AV95" s="577"/>
      <c r="AW95" s="578"/>
      <c r="AX95" s="577"/>
      <c r="AY95" s="577"/>
      <c r="AZ95" s="577"/>
      <c r="BA95" s="579"/>
      <c r="BB95" s="577"/>
    </row>
    <row r="96" spans="1:54" s="421" customFormat="1" ht="15.5" hidden="1">
      <c r="A96" s="509"/>
      <c r="B96" s="486"/>
      <c r="C96" s="460"/>
      <c r="D96" s="460"/>
      <c r="E96" s="460"/>
      <c r="F96" s="460"/>
      <c r="G96" s="460"/>
      <c r="H96" s="460"/>
      <c r="I96" s="629"/>
      <c r="J96" s="629"/>
      <c r="K96" s="629"/>
      <c r="L96" s="629"/>
      <c r="M96" s="629"/>
      <c r="N96" s="629"/>
      <c r="O96" s="577"/>
      <c r="P96" s="577"/>
      <c r="Q96" s="577"/>
      <c r="R96" s="577"/>
      <c r="S96" s="577"/>
      <c r="T96" s="460"/>
      <c r="U96" s="460"/>
      <c r="V96" s="460"/>
      <c r="W96" s="460"/>
      <c r="X96" s="460"/>
      <c r="Y96" s="460"/>
      <c r="Z96" s="460"/>
      <c r="AA96" s="460"/>
      <c r="AB96" s="460"/>
      <c r="AC96" s="460"/>
      <c r="AD96" s="460"/>
      <c r="AE96" s="460"/>
      <c r="AF96" s="460"/>
      <c r="AG96" s="577"/>
      <c r="AH96" s="577"/>
      <c r="AI96" s="460"/>
      <c r="AJ96" s="460"/>
      <c r="AK96" s="577"/>
      <c r="AL96" s="577"/>
      <c r="AM96" s="577"/>
      <c r="AN96" s="577"/>
      <c r="AO96" s="577"/>
      <c r="AP96" s="577"/>
      <c r="AQ96" s="577"/>
      <c r="AR96" s="577"/>
      <c r="AS96" s="578"/>
      <c r="AT96" s="577"/>
      <c r="AU96" s="577"/>
      <c r="AV96" s="577"/>
      <c r="AW96" s="578"/>
      <c r="AX96" s="577"/>
      <c r="AY96" s="577"/>
      <c r="AZ96" s="577"/>
      <c r="BA96" s="579"/>
      <c r="BB96" s="577"/>
    </row>
    <row r="97" spans="1:54" s="421" customFormat="1" ht="15.5">
      <c r="A97" s="509"/>
      <c r="B97" s="488"/>
      <c r="C97" s="489" t="s">
        <v>443</v>
      </c>
      <c r="D97" s="488"/>
      <c r="E97" s="490"/>
      <c r="F97" s="488"/>
      <c r="G97" s="488"/>
      <c r="H97" s="488"/>
      <c r="I97" s="630">
        <f>I80+I69+I62+I42+I94</f>
        <v>626355.6</v>
      </c>
      <c r="J97" s="630"/>
      <c r="K97" s="630"/>
      <c r="L97" s="630"/>
      <c r="M97" s="630">
        <f>M80+M69+M62+M42+M94</f>
        <v>487935.86800000002</v>
      </c>
      <c r="N97" s="630">
        <f>N80+N69+N62+N42+N94</f>
        <v>1114291.4679999999</v>
      </c>
      <c r="O97" s="580">
        <f t="shared" si="59"/>
        <v>481811.99999999994</v>
      </c>
      <c r="P97" s="580">
        <f t="shared" si="60"/>
        <v>375335.28307692305</v>
      </c>
      <c r="Q97" s="580">
        <f t="shared" si="61"/>
        <v>857147.28307692299</v>
      </c>
      <c r="R97" s="580">
        <f>R80+R69+R62+R42+R94</f>
        <v>0</v>
      </c>
      <c r="S97" s="580">
        <f t="shared" ref="S97:AH97" si="64">S80+S69+S62+S42+S94</f>
        <v>626355.6</v>
      </c>
      <c r="T97" s="650">
        <f>R97/I97</f>
        <v>0</v>
      </c>
      <c r="U97" s="491">
        <f t="shared" si="64"/>
        <v>0</v>
      </c>
      <c r="V97" s="491">
        <f t="shared" si="64"/>
        <v>0</v>
      </c>
      <c r="W97" s="491">
        <f t="shared" si="64"/>
        <v>0</v>
      </c>
      <c r="X97" s="491">
        <f t="shared" si="64"/>
        <v>0</v>
      </c>
      <c r="Y97" s="491">
        <f t="shared" si="64"/>
        <v>0</v>
      </c>
      <c r="Z97" s="491">
        <f t="shared" si="64"/>
        <v>0</v>
      </c>
      <c r="AA97" s="491">
        <f t="shared" si="64"/>
        <v>0</v>
      </c>
      <c r="AB97" s="491">
        <f t="shared" si="64"/>
        <v>0</v>
      </c>
      <c r="AC97" s="491">
        <f t="shared" si="64"/>
        <v>0</v>
      </c>
      <c r="AD97" s="491">
        <f t="shared" si="64"/>
        <v>0</v>
      </c>
      <c r="AE97" s="491">
        <f t="shared" si="64"/>
        <v>0</v>
      </c>
      <c r="AF97" s="491">
        <f t="shared" si="64"/>
        <v>0</v>
      </c>
      <c r="AG97" s="580">
        <f t="shared" si="64"/>
        <v>0</v>
      </c>
      <c r="AH97" s="580">
        <f t="shared" si="64"/>
        <v>1114291.4679999999</v>
      </c>
      <c r="AI97" s="650">
        <f>AG97/N97</f>
        <v>0</v>
      </c>
      <c r="AJ97" s="491"/>
      <c r="AK97" s="580">
        <f>AK80+AK69+AK62+AK42+AK94</f>
        <v>0</v>
      </c>
      <c r="AL97" s="580">
        <f t="shared" ref="AL97:BA97" si="65">AL80+AL69+AL62+AL42+AL94</f>
        <v>0</v>
      </c>
      <c r="AM97" s="580">
        <f t="shared" si="65"/>
        <v>0</v>
      </c>
      <c r="AN97" s="580">
        <f t="shared" si="65"/>
        <v>0</v>
      </c>
      <c r="AO97" s="580">
        <f t="shared" si="65"/>
        <v>0</v>
      </c>
      <c r="AP97" s="580">
        <f t="shared" si="65"/>
        <v>0</v>
      </c>
      <c r="AQ97" s="580">
        <f t="shared" si="65"/>
        <v>0</v>
      </c>
      <c r="AR97" s="580">
        <f t="shared" si="65"/>
        <v>0</v>
      </c>
      <c r="AS97" s="580">
        <f t="shared" si="65"/>
        <v>0</v>
      </c>
      <c r="AT97" s="580">
        <f t="shared" si="65"/>
        <v>0</v>
      </c>
      <c r="AU97" s="580">
        <f t="shared" si="65"/>
        <v>0</v>
      </c>
      <c r="AV97" s="580">
        <f t="shared" si="65"/>
        <v>0</v>
      </c>
      <c r="AW97" s="580">
        <f t="shared" si="65"/>
        <v>0</v>
      </c>
      <c r="AX97" s="580">
        <f t="shared" si="65"/>
        <v>0</v>
      </c>
      <c r="AY97" s="580">
        <f t="shared" si="65"/>
        <v>0</v>
      </c>
      <c r="AZ97" s="580">
        <f t="shared" si="65"/>
        <v>0</v>
      </c>
      <c r="BA97" s="580">
        <f t="shared" si="65"/>
        <v>0</v>
      </c>
      <c r="BB97" s="580"/>
    </row>
    <row r="98" spans="1:54" s="421" customFormat="1" ht="15.5">
      <c r="A98" s="509"/>
      <c r="B98" s="492" t="s">
        <v>2</v>
      </c>
      <c r="C98" s="493" t="s">
        <v>444</v>
      </c>
      <c r="D98" s="492"/>
      <c r="E98" s="492"/>
      <c r="F98" s="492"/>
      <c r="G98" s="492"/>
      <c r="H98" s="492"/>
      <c r="I98" s="631"/>
      <c r="J98" s="631"/>
      <c r="K98" s="631"/>
      <c r="L98" s="631"/>
      <c r="M98" s="631"/>
      <c r="N98" s="631"/>
      <c r="O98" s="581"/>
      <c r="P98" s="581"/>
      <c r="Q98" s="581"/>
      <c r="R98" s="581"/>
      <c r="S98" s="581"/>
      <c r="T98" s="492"/>
      <c r="U98" s="492"/>
      <c r="V98" s="492"/>
      <c r="W98" s="492"/>
      <c r="X98" s="492"/>
      <c r="Y98" s="492"/>
      <c r="Z98" s="492"/>
      <c r="AA98" s="492"/>
      <c r="AB98" s="492"/>
      <c r="AC98" s="492"/>
      <c r="AD98" s="492"/>
      <c r="AE98" s="492"/>
      <c r="AF98" s="492"/>
      <c r="AG98" s="581"/>
      <c r="AH98" s="581"/>
      <c r="AI98" s="492"/>
      <c r="AJ98" s="492"/>
      <c r="AK98" s="581"/>
      <c r="AL98" s="581"/>
      <c r="AM98" s="581"/>
      <c r="AN98" s="581"/>
      <c r="AO98" s="581"/>
      <c r="AP98" s="581"/>
      <c r="AQ98" s="581"/>
      <c r="AR98" s="581"/>
      <c r="AS98" s="581"/>
      <c r="AT98" s="581"/>
      <c r="AU98" s="581"/>
      <c r="AV98" s="581"/>
      <c r="AW98" s="581"/>
      <c r="AX98" s="581"/>
      <c r="AY98" s="581"/>
      <c r="AZ98" s="581"/>
      <c r="BA98" s="581"/>
      <c r="BB98" s="581"/>
    </row>
    <row r="99" spans="1:54" s="421" customFormat="1" ht="15.5">
      <c r="A99" s="509"/>
      <c r="B99" s="494"/>
      <c r="C99" s="495"/>
      <c r="D99" s="494"/>
      <c r="E99" s="496"/>
      <c r="F99" s="494"/>
      <c r="G99" s="494"/>
      <c r="H99" s="494"/>
      <c r="I99" s="632"/>
      <c r="J99" s="632"/>
      <c r="K99" s="632"/>
      <c r="L99" s="632"/>
      <c r="M99" s="632"/>
      <c r="N99" s="632"/>
      <c r="O99" s="582"/>
      <c r="P99" s="582"/>
      <c r="Q99" s="582"/>
      <c r="R99" s="582"/>
      <c r="S99" s="582"/>
      <c r="T99" s="494"/>
      <c r="U99" s="494"/>
      <c r="V99" s="494"/>
      <c r="W99" s="494"/>
      <c r="X99" s="494"/>
      <c r="Y99" s="494"/>
      <c r="Z99" s="494"/>
      <c r="AA99" s="494"/>
      <c r="AB99" s="494"/>
      <c r="AC99" s="494"/>
      <c r="AD99" s="494"/>
      <c r="AE99" s="494"/>
      <c r="AF99" s="494"/>
      <c r="AG99" s="582"/>
      <c r="AH99" s="582"/>
      <c r="AI99" s="494"/>
      <c r="AJ99" s="494"/>
      <c r="AK99" s="582"/>
      <c r="AL99" s="582"/>
      <c r="AM99" s="582"/>
      <c r="AN99" s="582"/>
      <c r="AO99" s="582"/>
      <c r="AP99" s="582"/>
      <c r="AQ99" s="582"/>
      <c r="AR99" s="582"/>
      <c r="AS99" s="582"/>
      <c r="AT99" s="582"/>
      <c r="AU99" s="582"/>
      <c r="AV99" s="582"/>
      <c r="AW99" s="582"/>
      <c r="AX99" s="582"/>
      <c r="AY99" s="582"/>
      <c r="AZ99" s="582"/>
      <c r="BA99" s="582"/>
      <c r="BB99" s="582"/>
    </row>
    <row r="100" spans="1:54" s="421" customFormat="1" ht="15.5">
      <c r="A100" s="507" t="s">
        <v>110</v>
      </c>
      <c r="B100" s="486" t="s">
        <v>445</v>
      </c>
      <c r="C100" s="460" t="s">
        <v>441</v>
      </c>
      <c r="D100" s="470" t="s">
        <v>370</v>
      </c>
      <c r="E100" s="468" t="s">
        <v>44</v>
      </c>
      <c r="F100" s="456">
        <v>1</v>
      </c>
      <c r="G100" s="456">
        <v>3876</v>
      </c>
      <c r="H100" s="469">
        <v>0.5</v>
      </c>
      <c r="I100" s="621">
        <f>G100*13*H100</f>
        <v>25194</v>
      </c>
      <c r="J100" s="622">
        <v>1</v>
      </c>
      <c r="K100" s="622">
        <f>3876*1.03</f>
        <v>3992.28</v>
      </c>
      <c r="L100" s="627">
        <v>0.5</v>
      </c>
      <c r="M100" s="621">
        <f>K100*13*L100</f>
        <v>25949.82</v>
      </c>
      <c r="N100" s="626">
        <f>I100+M100</f>
        <v>51143.82</v>
      </c>
      <c r="O100" s="585">
        <f t="shared" si="59"/>
        <v>19380</v>
      </c>
      <c r="P100" s="585">
        <f t="shared" si="60"/>
        <v>19961.399999999998</v>
      </c>
      <c r="Q100" s="575">
        <f t="shared" si="61"/>
        <v>39341.399999999994</v>
      </c>
      <c r="R100" s="603">
        <f t="shared" ref="R100:R111" si="66">AO100+AS100+AW100+BA100</f>
        <v>0</v>
      </c>
      <c r="S100" s="603">
        <f t="shared" ref="S100:S111" si="67">I100-R100</f>
        <v>25194</v>
      </c>
      <c r="T100" s="478">
        <f t="shared" ref="T100:T111" si="68">R100/I100</f>
        <v>0</v>
      </c>
      <c r="U100" s="479"/>
      <c r="V100" s="479"/>
      <c r="W100" s="479"/>
      <c r="X100" s="479"/>
      <c r="Y100" s="479"/>
      <c r="Z100" s="479"/>
      <c r="AA100" s="479"/>
      <c r="AB100" s="479"/>
      <c r="AC100" s="479"/>
      <c r="AD100" s="479"/>
      <c r="AE100" s="479"/>
      <c r="AF100" s="479"/>
      <c r="AG100" s="612">
        <f t="shared" ref="AG100:AG111" si="69">AO100+AS100+AW100+BA100</f>
        <v>0</v>
      </c>
      <c r="AH100" s="612">
        <f t="shared" ref="AH100:AH111" si="70">N100-AG100</f>
        <v>51143.82</v>
      </c>
      <c r="AI100" s="480">
        <f t="shared" ref="AI100:AI111" si="71">AG100/N100</f>
        <v>0</v>
      </c>
      <c r="AJ100" s="427"/>
      <c r="AK100" s="565">
        <v>0</v>
      </c>
      <c r="AL100" s="565">
        <v>0</v>
      </c>
      <c r="AM100" s="565">
        <v>0</v>
      </c>
      <c r="AN100" s="565">
        <v>0</v>
      </c>
      <c r="AO100" s="566">
        <f>SUM(AK100:AN100)</f>
        <v>0</v>
      </c>
      <c r="AP100" s="565">
        <v>0</v>
      </c>
      <c r="AQ100" s="565">
        <v>0</v>
      </c>
      <c r="AR100" s="565">
        <v>0</v>
      </c>
      <c r="AS100" s="566">
        <f>SUM(AP100:AR100)</f>
        <v>0</v>
      </c>
      <c r="AT100" s="565">
        <v>0</v>
      </c>
      <c r="AU100" s="565">
        <v>0</v>
      </c>
      <c r="AV100" s="565">
        <v>0</v>
      </c>
      <c r="AW100" s="566">
        <f>SUM(AT100:AV100)</f>
        <v>0</v>
      </c>
      <c r="AX100" s="565">
        <v>0</v>
      </c>
      <c r="AY100" s="565">
        <v>0</v>
      </c>
      <c r="AZ100" s="565">
        <v>0</v>
      </c>
      <c r="BA100" s="567">
        <f>SUM(AX100:AZ100)</f>
        <v>0</v>
      </c>
      <c r="BB100" s="570"/>
    </row>
    <row r="101" spans="1:54" ht="15.5">
      <c r="A101" s="507" t="s">
        <v>111</v>
      </c>
      <c r="B101" s="486" t="s">
        <v>446</v>
      </c>
      <c r="C101" s="460" t="s">
        <v>447</v>
      </c>
      <c r="D101" s="467" t="s">
        <v>448</v>
      </c>
      <c r="E101" s="468" t="s">
        <v>44</v>
      </c>
      <c r="F101" s="456">
        <v>1</v>
      </c>
      <c r="G101" s="456">
        <v>2444</v>
      </c>
      <c r="H101" s="469">
        <v>0.15</v>
      </c>
      <c r="I101" s="621">
        <f t="shared" ref="I101:I108" si="72">(F101*G101*H101)*13</f>
        <v>4765.7999999999993</v>
      </c>
      <c r="J101" s="622">
        <v>1</v>
      </c>
      <c r="K101" s="622">
        <f>2444*1.03</f>
        <v>2517.3200000000002</v>
      </c>
      <c r="L101" s="627">
        <v>0.15</v>
      </c>
      <c r="M101" s="621">
        <f>(J101*K101*L101)*13</f>
        <v>4908.7740000000003</v>
      </c>
      <c r="N101" s="626">
        <f t="shared" ref="N101:N111" si="73">I101+M101</f>
        <v>9674.5740000000005</v>
      </c>
      <c r="O101" s="585">
        <f t="shared" si="59"/>
        <v>3665.9999999999991</v>
      </c>
      <c r="P101" s="585">
        <f t="shared" si="60"/>
        <v>3775.98</v>
      </c>
      <c r="Q101" s="575">
        <f t="shared" si="61"/>
        <v>7441.98</v>
      </c>
      <c r="R101" s="603">
        <f t="shared" si="66"/>
        <v>0</v>
      </c>
      <c r="S101" s="603">
        <f t="shared" si="67"/>
        <v>4765.7999999999993</v>
      </c>
      <c r="T101" s="478">
        <f t="shared" si="68"/>
        <v>0</v>
      </c>
      <c r="U101" s="479"/>
      <c r="V101" s="479"/>
      <c r="W101" s="479"/>
      <c r="X101" s="479"/>
      <c r="Y101" s="479"/>
      <c r="Z101" s="479"/>
      <c r="AA101" s="479"/>
      <c r="AB101" s="479"/>
      <c r="AC101" s="479"/>
      <c r="AD101" s="479"/>
      <c r="AE101" s="479"/>
      <c r="AF101" s="479"/>
      <c r="AG101" s="612">
        <f t="shared" si="69"/>
        <v>0</v>
      </c>
      <c r="AH101" s="612">
        <f t="shared" si="70"/>
        <v>9674.5740000000005</v>
      </c>
      <c r="AI101" s="480">
        <f t="shared" si="71"/>
        <v>0</v>
      </c>
      <c r="AJ101" s="497"/>
      <c r="AK101" s="565">
        <v>0</v>
      </c>
      <c r="AL101" s="565">
        <v>0</v>
      </c>
      <c r="AM101" s="565">
        <v>0</v>
      </c>
      <c r="AN101" s="565">
        <v>0</v>
      </c>
      <c r="AO101" s="566">
        <f>SUM(AK101:AN101)</f>
        <v>0</v>
      </c>
      <c r="AP101" s="565">
        <v>0</v>
      </c>
      <c r="AQ101" s="565">
        <v>0</v>
      </c>
      <c r="AR101" s="565">
        <v>0</v>
      </c>
      <c r="AS101" s="566">
        <f>SUM(AP101:AR101)</f>
        <v>0</v>
      </c>
      <c r="AT101" s="565">
        <v>0</v>
      </c>
      <c r="AU101" s="565">
        <v>0</v>
      </c>
      <c r="AV101" s="565">
        <v>0</v>
      </c>
      <c r="AW101" s="566">
        <f>SUM(AT101:AV101)</f>
        <v>0</v>
      </c>
      <c r="AX101" s="565">
        <v>0</v>
      </c>
      <c r="AY101" s="565">
        <v>0</v>
      </c>
      <c r="AZ101" s="565">
        <v>0</v>
      </c>
      <c r="BA101" s="567">
        <f>SUM(AX101:AZ101)</f>
        <v>0</v>
      </c>
      <c r="BB101" s="583"/>
    </row>
    <row r="102" spans="1:54" s="421" customFormat="1" ht="15.5">
      <c r="A102" s="507" t="s">
        <v>112</v>
      </c>
      <c r="B102" s="486" t="s">
        <v>449</v>
      </c>
      <c r="C102" s="460" t="s">
        <v>450</v>
      </c>
      <c r="D102" s="467" t="s">
        <v>448</v>
      </c>
      <c r="E102" s="468" t="s">
        <v>44</v>
      </c>
      <c r="F102" s="456">
        <v>1</v>
      </c>
      <c r="G102" s="456">
        <v>2208</v>
      </c>
      <c r="H102" s="469">
        <v>0.17</v>
      </c>
      <c r="I102" s="621">
        <f t="shared" si="72"/>
        <v>4879.68</v>
      </c>
      <c r="J102" s="622">
        <v>1</v>
      </c>
      <c r="K102" s="622">
        <f>2208*1.03</f>
        <v>2274.2400000000002</v>
      </c>
      <c r="L102" s="627">
        <v>0.17</v>
      </c>
      <c r="M102" s="621">
        <f t="shared" ref="M102:M108" si="74">(J102*K102*L102)*13</f>
        <v>5026.0704000000014</v>
      </c>
      <c r="N102" s="626">
        <f t="shared" si="73"/>
        <v>9905.7504000000008</v>
      </c>
      <c r="O102" s="585">
        <f t="shared" si="59"/>
        <v>3753.6</v>
      </c>
      <c r="P102" s="585">
        <f t="shared" si="60"/>
        <v>3866.208000000001</v>
      </c>
      <c r="Q102" s="575">
        <f t="shared" si="61"/>
        <v>7619.8080000000009</v>
      </c>
      <c r="R102" s="603">
        <f t="shared" si="66"/>
        <v>0</v>
      </c>
      <c r="S102" s="603">
        <f t="shared" si="67"/>
        <v>4879.68</v>
      </c>
      <c r="T102" s="478">
        <f t="shared" si="68"/>
        <v>0</v>
      </c>
      <c r="U102" s="479"/>
      <c r="V102" s="479"/>
      <c r="W102" s="479"/>
      <c r="X102" s="479"/>
      <c r="Y102" s="479"/>
      <c r="Z102" s="479"/>
      <c r="AA102" s="479"/>
      <c r="AB102" s="479"/>
      <c r="AC102" s="479"/>
      <c r="AD102" s="479"/>
      <c r="AE102" s="479"/>
      <c r="AF102" s="479"/>
      <c r="AG102" s="612">
        <f t="shared" si="69"/>
        <v>0</v>
      </c>
      <c r="AH102" s="612">
        <f t="shared" si="70"/>
        <v>9905.7504000000008</v>
      </c>
      <c r="AI102" s="480">
        <f t="shared" si="71"/>
        <v>0</v>
      </c>
      <c r="AJ102" s="422"/>
      <c r="AK102" s="565">
        <v>0</v>
      </c>
      <c r="AL102" s="565">
        <v>0</v>
      </c>
      <c r="AM102" s="565">
        <v>0</v>
      </c>
      <c r="AN102" s="565">
        <v>0</v>
      </c>
      <c r="AO102" s="566">
        <f t="shared" ref="AO102:AO151" si="75">SUM(AK102:AN102)</f>
        <v>0</v>
      </c>
      <c r="AP102" s="565">
        <v>0</v>
      </c>
      <c r="AQ102" s="565">
        <v>0</v>
      </c>
      <c r="AR102" s="565">
        <v>0</v>
      </c>
      <c r="AS102" s="566">
        <f t="shared" ref="AS102:AS151" si="76">SUM(AP102:AR102)</f>
        <v>0</v>
      </c>
      <c r="AT102" s="565">
        <v>0</v>
      </c>
      <c r="AU102" s="565">
        <v>0</v>
      </c>
      <c r="AV102" s="565">
        <v>0</v>
      </c>
      <c r="AW102" s="566">
        <f t="shared" ref="AW102:AW152" si="77">SUM(AT102:AV102)</f>
        <v>0</v>
      </c>
      <c r="AX102" s="565">
        <v>0</v>
      </c>
      <c r="AY102" s="565">
        <v>0</v>
      </c>
      <c r="AZ102" s="565">
        <v>0</v>
      </c>
      <c r="BA102" s="567">
        <f t="shared" ref="BA102:BA152" si="78">SUM(AX102:AZ102)</f>
        <v>0</v>
      </c>
      <c r="BB102" s="568"/>
    </row>
    <row r="103" spans="1:54" s="421" customFormat="1" ht="15.5">
      <c r="A103" s="507" t="s">
        <v>113</v>
      </c>
      <c r="B103" s="486" t="s">
        <v>451</v>
      </c>
      <c r="C103" s="460" t="s">
        <v>452</v>
      </c>
      <c r="D103" s="467" t="s">
        <v>448</v>
      </c>
      <c r="E103" s="468" t="s">
        <v>44</v>
      </c>
      <c r="F103" s="456">
        <v>1</v>
      </c>
      <c r="G103" s="456">
        <v>1571</v>
      </c>
      <c r="H103" s="469">
        <v>0.17</v>
      </c>
      <c r="I103" s="621">
        <f t="shared" si="72"/>
        <v>3471.91</v>
      </c>
      <c r="J103" s="622">
        <v>1</v>
      </c>
      <c r="K103" s="622">
        <f>1571*1.03</f>
        <v>1618.13</v>
      </c>
      <c r="L103" s="627">
        <v>0.17</v>
      </c>
      <c r="M103" s="621">
        <f t="shared" si="74"/>
        <v>3576.0673000000002</v>
      </c>
      <c r="N103" s="626">
        <f t="shared" si="73"/>
        <v>7047.9773000000005</v>
      </c>
      <c r="O103" s="585">
        <f t="shared" si="59"/>
        <v>2670.7</v>
      </c>
      <c r="P103" s="585">
        <f t="shared" si="60"/>
        <v>2750.8209999999999</v>
      </c>
      <c r="Q103" s="575">
        <f t="shared" si="61"/>
        <v>5421.5209999999997</v>
      </c>
      <c r="R103" s="603">
        <f t="shared" si="66"/>
        <v>0</v>
      </c>
      <c r="S103" s="603">
        <f t="shared" si="67"/>
        <v>3471.91</v>
      </c>
      <c r="T103" s="478">
        <f t="shared" si="68"/>
        <v>0</v>
      </c>
      <c r="U103" s="479"/>
      <c r="V103" s="479"/>
      <c r="W103" s="479"/>
      <c r="X103" s="479"/>
      <c r="Y103" s="479"/>
      <c r="Z103" s="479"/>
      <c r="AA103" s="479"/>
      <c r="AB103" s="479"/>
      <c r="AC103" s="479"/>
      <c r="AD103" s="479"/>
      <c r="AE103" s="479"/>
      <c r="AF103" s="479"/>
      <c r="AG103" s="612">
        <f t="shared" si="69"/>
        <v>0</v>
      </c>
      <c r="AH103" s="612">
        <f t="shared" si="70"/>
        <v>7047.9773000000005</v>
      </c>
      <c r="AI103" s="480">
        <f t="shared" si="71"/>
        <v>0</v>
      </c>
      <c r="AJ103" s="427"/>
      <c r="AK103" s="565">
        <v>0</v>
      </c>
      <c r="AL103" s="565">
        <v>0</v>
      </c>
      <c r="AM103" s="565">
        <v>0</v>
      </c>
      <c r="AN103" s="565">
        <v>0</v>
      </c>
      <c r="AO103" s="566">
        <f>SUM(AK103:AN103)</f>
        <v>0</v>
      </c>
      <c r="AP103" s="565">
        <v>0</v>
      </c>
      <c r="AQ103" s="565">
        <v>0</v>
      </c>
      <c r="AR103" s="565">
        <v>0</v>
      </c>
      <c r="AS103" s="566">
        <f>SUM(AP103:AR103)</f>
        <v>0</v>
      </c>
      <c r="AT103" s="565">
        <v>0</v>
      </c>
      <c r="AU103" s="565">
        <v>0</v>
      </c>
      <c r="AV103" s="565">
        <v>0</v>
      </c>
      <c r="AW103" s="566">
        <f>SUM(AT103:AV103)</f>
        <v>0</v>
      </c>
      <c r="AX103" s="565">
        <v>0</v>
      </c>
      <c r="AY103" s="565">
        <v>0</v>
      </c>
      <c r="AZ103" s="565">
        <v>0</v>
      </c>
      <c r="BA103" s="567">
        <f>SUM(AX103:AZ103)</f>
        <v>0</v>
      </c>
      <c r="BB103" s="570"/>
    </row>
    <row r="104" spans="1:54" s="421" customFormat="1" ht="15.5">
      <c r="A104" s="507" t="s">
        <v>114</v>
      </c>
      <c r="B104" s="486" t="s">
        <v>453</v>
      </c>
      <c r="C104" s="460" t="s">
        <v>454</v>
      </c>
      <c r="D104" s="467" t="s">
        <v>448</v>
      </c>
      <c r="E104" s="468" t="s">
        <v>44</v>
      </c>
      <c r="F104" s="456">
        <v>1</v>
      </c>
      <c r="G104" s="456">
        <v>1057</v>
      </c>
      <c r="H104" s="469">
        <v>0.17</v>
      </c>
      <c r="I104" s="621">
        <f t="shared" si="72"/>
        <v>2335.9700000000003</v>
      </c>
      <c r="J104" s="622">
        <v>1</v>
      </c>
      <c r="K104" s="622">
        <f>1057*1.03</f>
        <v>1088.71</v>
      </c>
      <c r="L104" s="627">
        <v>0.17</v>
      </c>
      <c r="M104" s="621">
        <f t="shared" si="74"/>
        <v>2406.0491000000002</v>
      </c>
      <c r="N104" s="626">
        <f t="shared" si="73"/>
        <v>4742.0191000000004</v>
      </c>
      <c r="O104" s="585">
        <f t="shared" si="59"/>
        <v>1796.9</v>
      </c>
      <c r="P104" s="585">
        <f t="shared" si="60"/>
        <v>1850.807</v>
      </c>
      <c r="Q104" s="575">
        <f t="shared" si="61"/>
        <v>3647.7070000000003</v>
      </c>
      <c r="R104" s="603">
        <f t="shared" si="66"/>
        <v>0</v>
      </c>
      <c r="S104" s="603">
        <f t="shared" si="67"/>
        <v>2335.9700000000003</v>
      </c>
      <c r="T104" s="478">
        <f t="shared" si="68"/>
        <v>0</v>
      </c>
      <c r="U104" s="479"/>
      <c r="V104" s="479"/>
      <c r="W104" s="479"/>
      <c r="X104" s="479"/>
      <c r="Y104" s="479"/>
      <c r="Z104" s="479"/>
      <c r="AA104" s="479"/>
      <c r="AB104" s="479"/>
      <c r="AC104" s="479"/>
      <c r="AD104" s="479"/>
      <c r="AE104" s="479"/>
      <c r="AF104" s="479"/>
      <c r="AG104" s="612">
        <f t="shared" si="69"/>
        <v>0</v>
      </c>
      <c r="AH104" s="612">
        <f t="shared" si="70"/>
        <v>4742.0191000000004</v>
      </c>
      <c r="AI104" s="480">
        <f t="shared" si="71"/>
        <v>0</v>
      </c>
      <c r="AJ104" s="422"/>
      <c r="AK104" s="565">
        <v>0</v>
      </c>
      <c r="AL104" s="565">
        <v>0</v>
      </c>
      <c r="AM104" s="565">
        <v>0</v>
      </c>
      <c r="AN104" s="565">
        <v>0</v>
      </c>
      <c r="AO104" s="566">
        <f t="shared" si="75"/>
        <v>0</v>
      </c>
      <c r="AP104" s="565">
        <v>0</v>
      </c>
      <c r="AQ104" s="565">
        <v>0</v>
      </c>
      <c r="AR104" s="565">
        <v>0</v>
      </c>
      <c r="AS104" s="566">
        <f t="shared" si="76"/>
        <v>0</v>
      </c>
      <c r="AT104" s="565">
        <v>0</v>
      </c>
      <c r="AU104" s="565">
        <v>0</v>
      </c>
      <c r="AV104" s="565">
        <v>0</v>
      </c>
      <c r="AW104" s="566">
        <f t="shared" si="77"/>
        <v>0</v>
      </c>
      <c r="AX104" s="565">
        <v>0</v>
      </c>
      <c r="AY104" s="565">
        <v>0</v>
      </c>
      <c r="AZ104" s="565">
        <v>0</v>
      </c>
      <c r="BA104" s="567">
        <f t="shared" si="78"/>
        <v>0</v>
      </c>
      <c r="BB104" s="568"/>
    </row>
    <row r="105" spans="1:54" s="421" customFormat="1" ht="15.5">
      <c r="A105" s="507" t="s">
        <v>115</v>
      </c>
      <c r="B105" s="486" t="s">
        <v>455</v>
      </c>
      <c r="C105" s="460" t="s">
        <v>456</v>
      </c>
      <c r="D105" s="467" t="s">
        <v>448</v>
      </c>
      <c r="E105" s="468" t="s">
        <v>44</v>
      </c>
      <c r="F105" s="456">
        <v>1</v>
      </c>
      <c r="G105" s="456">
        <v>699</v>
      </c>
      <c r="H105" s="469">
        <v>0.7</v>
      </c>
      <c r="I105" s="621">
        <f t="shared" si="72"/>
        <v>6360.9</v>
      </c>
      <c r="J105" s="622">
        <v>1</v>
      </c>
      <c r="K105" s="622">
        <f>699*1.03</f>
        <v>719.97</v>
      </c>
      <c r="L105" s="627">
        <v>0.7</v>
      </c>
      <c r="M105" s="621">
        <f t="shared" si="74"/>
        <v>6551.7269999999999</v>
      </c>
      <c r="N105" s="626">
        <f t="shared" si="73"/>
        <v>12912.627</v>
      </c>
      <c r="O105" s="585">
        <f t="shared" si="59"/>
        <v>4893</v>
      </c>
      <c r="P105" s="585">
        <f t="shared" si="60"/>
        <v>5039.79</v>
      </c>
      <c r="Q105" s="575">
        <f t="shared" si="61"/>
        <v>9932.7900000000009</v>
      </c>
      <c r="R105" s="603">
        <f t="shared" si="66"/>
        <v>0</v>
      </c>
      <c r="S105" s="603">
        <f t="shared" si="67"/>
        <v>6360.9</v>
      </c>
      <c r="T105" s="478">
        <f t="shared" si="68"/>
        <v>0</v>
      </c>
      <c r="U105" s="479"/>
      <c r="V105" s="479"/>
      <c r="W105" s="479"/>
      <c r="X105" s="479"/>
      <c r="Y105" s="479"/>
      <c r="Z105" s="479"/>
      <c r="AA105" s="479"/>
      <c r="AB105" s="479"/>
      <c r="AC105" s="479"/>
      <c r="AD105" s="479"/>
      <c r="AE105" s="479"/>
      <c r="AF105" s="479"/>
      <c r="AG105" s="612">
        <f t="shared" si="69"/>
        <v>0</v>
      </c>
      <c r="AH105" s="612">
        <f t="shared" si="70"/>
        <v>12912.627</v>
      </c>
      <c r="AI105" s="480">
        <f t="shared" si="71"/>
        <v>0</v>
      </c>
      <c r="AJ105" s="427"/>
      <c r="AK105" s="565">
        <v>0</v>
      </c>
      <c r="AL105" s="565">
        <v>0</v>
      </c>
      <c r="AM105" s="565">
        <v>0</v>
      </c>
      <c r="AN105" s="565">
        <v>0</v>
      </c>
      <c r="AO105" s="566">
        <f>SUM(AK105:AN105)</f>
        <v>0</v>
      </c>
      <c r="AP105" s="565">
        <v>0</v>
      </c>
      <c r="AQ105" s="565">
        <v>0</v>
      </c>
      <c r="AR105" s="565">
        <v>0</v>
      </c>
      <c r="AS105" s="566">
        <f>SUM(AP105:AR105)</f>
        <v>0</v>
      </c>
      <c r="AT105" s="565">
        <v>0</v>
      </c>
      <c r="AU105" s="565">
        <v>0</v>
      </c>
      <c r="AV105" s="565">
        <v>0</v>
      </c>
      <c r="AW105" s="566">
        <f>SUM(AT105:AV105)</f>
        <v>0</v>
      </c>
      <c r="AX105" s="565">
        <v>0</v>
      </c>
      <c r="AY105" s="565">
        <v>0</v>
      </c>
      <c r="AZ105" s="565">
        <v>0</v>
      </c>
      <c r="BA105" s="567">
        <f>SUM(AX105:AZ105)</f>
        <v>0</v>
      </c>
      <c r="BB105" s="570"/>
    </row>
    <row r="106" spans="1:54" s="421" customFormat="1" ht="15.5">
      <c r="A106" s="507" t="s">
        <v>274</v>
      </c>
      <c r="B106" s="486" t="s">
        <v>457</v>
      </c>
      <c r="C106" s="460" t="s">
        <v>458</v>
      </c>
      <c r="D106" s="467" t="s">
        <v>448</v>
      </c>
      <c r="E106" s="468" t="s">
        <v>44</v>
      </c>
      <c r="F106" s="456">
        <v>1</v>
      </c>
      <c r="G106" s="456">
        <v>592</v>
      </c>
      <c r="H106" s="469">
        <v>0.17</v>
      </c>
      <c r="I106" s="621">
        <f t="shared" si="72"/>
        <v>1308.32</v>
      </c>
      <c r="J106" s="622">
        <v>1</v>
      </c>
      <c r="K106" s="622">
        <f>592*1.03</f>
        <v>609.76</v>
      </c>
      <c r="L106" s="627">
        <v>0.17</v>
      </c>
      <c r="M106" s="621">
        <f t="shared" si="74"/>
        <v>1347.5696000000003</v>
      </c>
      <c r="N106" s="626">
        <f t="shared" si="73"/>
        <v>2655.8896000000004</v>
      </c>
      <c r="O106" s="585">
        <f t="shared" si="59"/>
        <v>1006.3999999999999</v>
      </c>
      <c r="P106" s="585">
        <f t="shared" si="60"/>
        <v>1036.5920000000001</v>
      </c>
      <c r="Q106" s="575">
        <f t="shared" si="61"/>
        <v>2042.992</v>
      </c>
      <c r="R106" s="603">
        <f t="shared" si="66"/>
        <v>0</v>
      </c>
      <c r="S106" s="603">
        <f t="shared" si="67"/>
        <v>1308.32</v>
      </c>
      <c r="T106" s="478">
        <f t="shared" si="68"/>
        <v>0</v>
      </c>
      <c r="U106" s="479"/>
      <c r="V106" s="479"/>
      <c r="W106" s="479"/>
      <c r="X106" s="479"/>
      <c r="Y106" s="479"/>
      <c r="Z106" s="479"/>
      <c r="AA106" s="479"/>
      <c r="AB106" s="479"/>
      <c r="AC106" s="479"/>
      <c r="AD106" s="479"/>
      <c r="AE106" s="479"/>
      <c r="AF106" s="479"/>
      <c r="AG106" s="612">
        <f t="shared" si="69"/>
        <v>0</v>
      </c>
      <c r="AH106" s="612">
        <f t="shared" si="70"/>
        <v>2655.8896000000004</v>
      </c>
      <c r="AI106" s="480">
        <f t="shared" si="71"/>
        <v>0</v>
      </c>
      <c r="AJ106" s="424"/>
      <c r="AK106" s="565">
        <v>0</v>
      </c>
      <c r="AL106" s="565">
        <v>0</v>
      </c>
      <c r="AM106" s="565">
        <v>0</v>
      </c>
      <c r="AN106" s="565">
        <v>0</v>
      </c>
      <c r="AO106" s="566">
        <f>SUM(AK106:AN106)</f>
        <v>0</v>
      </c>
      <c r="AP106" s="565">
        <v>0</v>
      </c>
      <c r="AQ106" s="565">
        <v>0</v>
      </c>
      <c r="AR106" s="565">
        <v>0</v>
      </c>
      <c r="AS106" s="566">
        <f>SUM(AP106:AR106)</f>
        <v>0</v>
      </c>
      <c r="AT106" s="565">
        <v>0</v>
      </c>
      <c r="AU106" s="565">
        <v>0</v>
      </c>
      <c r="AV106" s="565">
        <v>0</v>
      </c>
      <c r="AW106" s="566">
        <f>SUM(AT106:AV106)</f>
        <v>0</v>
      </c>
      <c r="AX106" s="565">
        <v>0</v>
      </c>
      <c r="AY106" s="565">
        <v>0</v>
      </c>
      <c r="AZ106" s="565">
        <v>0</v>
      </c>
      <c r="BA106" s="567">
        <f>SUM(AX106:AZ106)</f>
        <v>0</v>
      </c>
      <c r="BB106" s="573"/>
    </row>
    <row r="107" spans="1:54" s="421" customFormat="1" ht="15.5">
      <c r="A107" s="507" t="s">
        <v>275</v>
      </c>
      <c r="B107" s="486" t="s">
        <v>459</v>
      </c>
      <c r="C107" s="460" t="s">
        <v>460</v>
      </c>
      <c r="D107" s="467" t="s">
        <v>448</v>
      </c>
      <c r="E107" s="468" t="s">
        <v>44</v>
      </c>
      <c r="F107" s="456">
        <v>1</v>
      </c>
      <c r="G107" s="456">
        <v>3853</v>
      </c>
      <c r="H107" s="469">
        <v>0.1</v>
      </c>
      <c r="I107" s="621">
        <f t="shared" si="72"/>
        <v>5008.9000000000005</v>
      </c>
      <c r="J107" s="622">
        <v>1</v>
      </c>
      <c r="K107" s="622">
        <f>3853*1.03</f>
        <v>3968.59</v>
      </c>
      <c r="L107" s="627">
        <v>0.1</v>
      </c>
      <c r="M107" s="621">
        <f t="shared" si="74"/>
        <v>5159.1670000000004</v>
      </c>
      <c r="N107" s="626">
        <f t="shared" si="73"/>
        <v>10168.067000000001</v>
      </c>
      <c r="O107" s="585">
        <f t="shared" si="59"/>
        <v>3853.0000000000005</v>
      </c>
      <c r="P107" s="585">
        <f t="shared" si="60"/>
        <v>3968.59</v>
      </c>
      <c r="Q107" s="575">
        <f t="shared" si="61"/>
        <v>7821.59</v>
      </c>
      <c r="R107" s="603">
        <f t="shared" si="66"/>
        <v>0</v>
      </c>
      <c r="S107" s="603">
        <f t="shared" si="67"/>
        <v>5008.9000000000005</v>
      </c>
      <c r="T107" s="478">
        <f t="shared" si="68"/>
        <v>0</v>
      </c>
      <c r="U107" s="479"/>
      <c r="V107" s="479"/>
      <c r="W107" s="479"/>
      <c r="X107" s="479"/>
      <c r="Y107" s="479"/>
      <c r="Z107" s="479"/>
      <c r="AA107" s="479"/>
      <c r="AB107" s="479"/>
      <c r="AC107" s="479"/>
      <c r="AD107" s="479"/>
      <c r="AE107" s="479"/>
      <c r="AF107" s="479"/>
      <c r="AG107" s="612">
        <f t="shared" si="69"/>
        <v>0</v>
      </c>
      <c r="AH107" s="612">
        <f t="shared" si="70"/>
        <v>10168.067000000001</v>
      </c>
      <c r="AI107" s="480">
        <f t="shared" si="71"/>
        <v>0</v>
      </c>
      <c r="AJ107" s="422"/>
      <c r="AK107" s="565">
        <v>0</v>
      </c>
      <c r="AL107" s="565">
        <v>0</v>
      </c>
      <c r="AM107" s="565">
        <v>0</v>
      </c>
      <c r="AN107" s="565">
        <v>0</v>
      </c>
      <c r="AO107" s="566">
        <f t="shared" si="75"/>
        <v>0</v>
      </c>
      <c r="AP107" s="565">
        <v>0</v>
      </c>
      <c r="AQ107" s="565">
        <v>0</v>
      </c>
      <c r="AR107" s="565">
        <v>0</v>
      </c>
      <c r="AS107" s="566">
        <f t="shared" si="76"/>
        <v>0</v>
      </c>
      <c r="AT107" s="565">
        <v>0</v>
      </c>
      <c r="AU107" s="565">
        <v>0</v>
      </c>
      <c r="AV107" s="565">
        <v>0</v>
      </c>
      <c r="AW107" s="566">
        <f t="shared" si="77"/>
        <v>0</v>
      </c>
      <c r="AX107" s="565">
        <v>0</v>
      </c>
      <c r="AY107" s="565">
        <v>0</v>
      </c>
      <c r="AZ107" s="565">
        <v>0</v>
      </c>
      <c r="BA107" s="567">
        <f t="shared" si="78"/>
        <v>0</v>
      </c>
      <c r="BB107" s="568"/>
    </row>
    <row r="108" spans="1:54" s="421" customFormat="1" ht="15.5">
      <c r="A108" s="507" t="s">
        <v>276</v>
      </c>
      <c r="B108" s="486" t="s">
        <v>461</v>
      </c>
      <c r="C108" s="460" t="s">
        <v>462</v>
      </c>
      <c r="D108" s="467" t="s">
        <v>448</v>
      </c>
      <c r="E108" s="468" t="s">
        <v>44</v>
      </c>
      <c r="F108" s="456">
        <v>1</v>
      </c>
      <c r="G108" s="457">
        <v>337</v>
      </c>
      <c r="H108" s="469">
        <v>0.7</v>
      </c>
      <c r="I108" s="621">
        <f t="shared" si="72"/>
        <v>3066.7</v>
      </c>
      <c r="J108" s="622">
        <v>1</v>
      </c>
      <c r="K108" s="622">
        <f>337*1.03</f>
        <v>347.11</v>
      </c>
      <c r="L108" s="627">
        <v>0.7</v>
      </c>
      <c r="M108" s="621">
        <f t="shared" si="74"/>
        <v>3158.701</v>
      </c>
      <c r="N108" s="626">
        <f t="shared" si="73"/>
        <v>6225.4009999999998</v>
      </c>
      <c r="O108" s="585">
        <f t="shared" si="59"/>
        <v>2359</v>
      </c>
      <c r="P108" s="585">
        <f t="shared" si="60"/>
        <v>2429.77</v>
      </c>
      <c r="Q108" s="575">
        <f t="shared" si="61"/>
        <v>4788.7700000000004</v>
      </c>
      <c r="R108" s="603">
        <f t="shared" si="66"/>
        <v>0</v>
      </c>
      <c r="S108" s="603">
        <f t="shared" si="67"/>
        <v>3066.7</v>
      </c>
      <c r="T108" s="478">
        <f t="shared" si="68"/>
        <v>0</v>
      </c>
      <c r="U108" s="479"/>
      <c r="V108" s="479"/>
      <c r="W108" s="479"/>
      <c r="X108" s="479"/>
      <c r="Y108" s="479"/>
      <c r="Z108" s="479"/>
      <c r="AA108" s="479"/>
      <c r="AB108" s="479"/>
      <c r="AC108" s="479"/>
      <c r="AD108" s="479"/>
      <c r="AE108" s="479"/>
      <c r="AF108" s="479"/>
      <c r="AG108" s="612">
        <f t="shared" si="69"/>
        <v>0</v>
      </c>
      <c r="AH108" s="612">
        <f t="shared" si="70"/>
        <v>6225.4009999999998</v>
      </c>
      <c r="AI108" s="480">
        <f t="shared" si="71"/>
        <v>0</v>
      </c>
      <c r="AJ108" s="422"/>
      <c r="AK108" s="565">
        <v>0</v>
      </c>
      <c r="AL108" s="565">
        <v>0</v>
      </c>
      <c r="AM108" s="565">
        <v>0</v>
      </c>
      <c r="AN108" s="565">
        <v>0</v>
      </c>
      <c r="AO108" s="566">
        <f t="shared" si="75"/>
        <v>0</v>
      </c>
      <c r="AP108" s="565">
        <v>0</v>
      </c>
      <c r="AQ108" s="565">
        <v>0</v>
      </c>
      <c r="AR108" s="565">
        <v>0</v>
      </c>
      <c r="AS108" s="566">
        <f t="shared" si="76"/>
        <v>0</v>
      </c>
      <c r="AT108" s="565">
        <v>0</v>
      </c>
      <c r="AU108" s="565">
        <v>0</v>
      </c>
      <c r="AV108" s="565">
        <v>0</v>
      </c>
      <c r="AW108" s="566">
        <f t="shared" si="77"/>
        <v>0</v>
      </c>
      <c r="AX108" s="565">
        <v>0</v>
      </c>
      <c r="AY108" s="565">
        <v>0</v>
      </c>
      <c r="AZ108" s="565">
        <v>0</v>
      </c>
      <c r="BA108" s="567">
        <f t="shared" si="78"/>
        <v>0</v>
      </c>
      <c r="BB108" s="568"/>
    </row>
    <row r="109" spans="1:54" s="421" customFormat="1" ht="23.25" customHeight="1">
      <c r="A109" s="507" t="s">
        <v>277</v>
      </c>
      <c r="B109" s="486" t="s">
        <v>463</v>
      </c>
      <c r="C109" s="460" t="s">
        <v>464</v>
      </c>
      <c r="D109" s="467" t="s">
        <v>448</v>
      </c>
      <c r="E109" s="468" t="s">
        <v>44</v>
      </c>
      <c r="F109" s="456">
        <v>1</v>
      </c>
      <c r="G109" s="456">
        <v>9102</v>
      </c>
      <c r="H109" s="469">
        <v>0.17</v>
      </c>
      <c r="I109" s="621">
        <f>(F109*G109*H109)*12</f>
        <v>18568.080000000002</v>
      </c>
      <c r="J109" s="622">
        <v>1</v>
      </c>
      <c r="K109" s="622">
        <v>9102</v>
      </c>
      <c r="L109" s="627">
        <v>0.17</v>
      </c>
      <c r="M109" s="621">
        <f>(J109*K109*L109)*12</f>
        <v>18568.080000000002</v>
      </c>
      <c r="N109" s="626">
        <f t="shared" si="73"/>
        <v>37136.160000000003</v>
      </c>
      <c r="O109" s="585">
        <f t="shared" si="59"/>
        <v>14283.138461538463</v>
      </c>
      <c r="P109" s="585">
        <f t="shared" si="60"/>
        <v>14283.138461538463</v>
      </c>
      <c r="Q109" s="575">
        <f t="shared" si="61"/>
        <v>28566.276923076926</v>
      </c>
      <c r="R109" s="603">
        <f t="shared" si="66"/>
        <v>0</v>
      </c>
      <c r="S109" s="603">
        <f t="shared" si="67"/>
        <v>18568.080000000002</v>
      </c>
      <c r="T109" s="478">
        <f t="shared" si="68"/>
        <v>0</v>
      </c>
      <c r="U109" s="479"/>
      <c r="V109" s="479"/>
      <c r="W109" s="479"/>
      <c r="X109" s="479"/>
      <c r="Y109" s="479"/>
      <c r="Z109" s="479"/>
      <c r="AA109" s="479"/>
      <c r="AB109" s="479"/>
      <c r="AC109" s="479"/>
      <c r="AD109" s="479"/>
      <c r="AE109" s="479"/>
      <c r="AF109" s="479"/>
      <c r="AG109" s="612">
        <f t="shared" si="69"/>
        <v>0</v>
      </c>
      <c r="AH109" s="612">
        <f t="shared" si="70"/>
        <v>37136.160000000003</v>
      </c>
      <c r="AI109" s="480">
        <f t="shared" si="71"/>
        <v>0</v>
      </c>
      <c r="AJ109" s="422"/>
      <c r="AK109" s="565">
        <v>0</v>
      </c>
      <c r="AL109" s="565">
        <v>0</v>
      </c>
      <c r="AM109" s="565">
        <v>0</v>
      </c>
      <c r="AN109" s="565">
        <v>0</v>
      </c>
      <c r="AO109" s="566">
        <f t="shared" si="75"/>
        <v>0</v>
      </c>
      <c r="AP109" s="565">
        <v>0</v>
      </c>
      <c r="AQ109" s="565">
        <v>0</v>
      </c>
      <c r="AR109" s="565">
        <v>0</v>
      </c>
      <c r="AS109" s="566">
        <f t="shared" si="76"/>
        <v>0</v>
      </c>
      <c r="AT109" s="565">
        <v>0</v>
      </c>
      <c r="AU109" s="565">
        <v>0</v>
      </c>
      <c r="AV109" s="565">
        <v>0</v>
      </c>
      <c r="AW109" s="566">
        <f t="shared" si="77"/>
        <v>0</v>
      </c>
      <c r="AX109" s="565">
        <v>0</v>
      </c>
      <c r="AY109" s="565">
        <v>0</v>
      </c>
      <c r="AZ109" s="565">
        <v>0</v>
      </c>
      <c r="BA109" s="567">
        <f t="shared" si="78"/>
        <v>0</v>
      </c>
      <c r="BB109" s="568"/>
    </row>
    <row r="110" spans="1:54" s="421" customFormat="1" ht="22.5" customHeight="1">
      <c r="A110" s="507" t="s">
        <v>278</v>
      </c>
      <c r="B110" s="486" t="s">
        <v>465</v>
      </c>
      <c r="C110" s="460" t="s">
        <v>466</v>
      </c>
      <c r="D110" s="467" t="s">
        <v>448</v>
      </c>
      <c r="E110" s="468" t="s">
        <v>44</v>
      </c>
      <c r="F110" s="456">
        <v>1</v>
      </c>
      <c r="G110" s="456">
        <v>7436</v>
      </c>
      <c r="H110" s="469">
        <v>0.17</v>
      </c>
      <c r="I110" s="621">
        <f>(F110*G110*H110)*12</f>
        <v>15169.440000000002</v>
      </c>
      <c r="J110" s="622">
        <v>1</v>
      </c>
      <c r="K110" s="622">
        <v>7436</v>
      </c>
      <c r="L110" s="627">
        <v>0.17</v>
      </c>
      <c r="M110" s="621">
        <f>(J110*K110*L110)*12</f>
        <v>15169.440000000002</v>
      </c>
      <c r="N110" s="626">
        <f t="shared" si="73"/>
        <v>30338.880000000005</v>
      </c>
      <c r="O110" s="585">
        <f t="shared" si="59"/>
        <v>11668.800000000001</v>
      </c>
      <c r="P110" s="585">
        <f t="shared" si="60"/>
        <v>11668.800000000001</v>
      </c>
      <c r="Q110" s="575">
        <f t="shared" si="61"/>
        <v>23337.600000000002</v>
      </c>
      <c r="R110" s="603">
        <f t="shared" si="66"/>
        <v>0</v>
      </c>
      <c r="S110" s="603">
        <f t="shared" si="67"/>
        <v>15169.440000000002</v>
      </c>
      <c r="T110" s="478">
        <f t="shared" si="68"/>
        <v>0</v>
      </c>
      <c r="U110" s="479"/>
      <c r="V110" s="479"/>
      <c r="W110" s="479"/>
      <c r="X110" s="479"/>
      <c r="Y110" s="479"/>
      <c r="Z110" s="479"/>
      <c r="AA110" s="479"/>
      <c r="AB110" s="479"/>
      <c r="AC110" s="479"/>
      <c r="AD110" s="479"/>
      <c r="AE110" s="479"/>
      <c r="AF110" s="479"/>
      <c r="AG110" s="612">
        <f t="shared" si="69"/>
        <v>0</v>
      </c>
      <c r="AH110" s="612">
        <f t="shared" si="70"/>
        <v>30338.880000000005</v>
      </c>
      <c r="AI110" s="480">
        <f t="shared" si="71"/>
        <v>0</v>
      </c>
      <c r="AJ110" s="422"/>
      <c r="AK110" s="565">
        <v>0</v>
      </c>
      <c r="AL110" s="565">
        <v>0</v>
      </c>
      <c r="AM110" s="565">
        <v>0</v>
      </c>
      <c r="AN110" s="565">
        <v>0</v>
      </c>
      <c r="AO110" s="566">
        <f t="shared" si="75"/>
        <v>0</v>
      </c>
      <c r="AP110" s="565">
        <v>0</v>
      </c>
      <c r="AQ110" s="565">
        <v>0</v>
      </c>
      <c r="AR110" s="565">
        <v>0</v>
      </c>
      <c r="AS110" s="566">
        <f t="shared" si="76"/>
        <v>0</v>
      </c>
      <c r="AT110" s="565">
        <v>0</v>
      </c>
      <c r="AU110" s="565">
        <v>0</v>
      </c>
      <c r="AV110" s="565">
        <v>0</v>
      </c>
      <c r="AW110" s="566">
        <f t="shared" si="77"/>
        <v>0</v>
      </c>
      <c r="AX110" s="565">
        <v>0</v>
      </c>
      <c r="AY110" s="565">
        <v>0</v>
      </c>
      <c r="AZ110" s="565">
        <v>0</v>
      </c>
      <c r="BA110" s="567">
        <f t="shared" si="78"/>
        <v>0</v>
      </c>
      <c r="BB110" s="568"/>
    </row>
    <row r="111" spans="1:54" s="421" customFormat="1" ht="15.5">
      <c r="A111" s="507" t="s">
        <v>279</v>
      </c>
      <c r="B111" s="486" t="s">
        <v>467</v>
      </c>
      <c r="C111" s="460" t="s">
        <v>468</v>
      </c>
      <c r="D111" s="467" t="s">
        <v>448</v>
      </c>
      <c r="E111" s="468" t="s">
        <v>44</v>
      </c>
      <c r="F111" s="456">
        <v>1</v>
      </c>
      <c r="G111" s="456">
        <v>7436</v>
      </c>
      <c r="H111" s="469">
        <v>0.17</v>
      </c>
      <c r="I111" s="621">
        <f>(F111*G111*H111)*12</f>
        <v>15169.440000000002</v>
      </c>
      <c r="J111" s="622">
        <v>1</v>
      </c>
      <c r="K111" s="622">
        <v>7436</v>
      </c>
      <c r="L111" s="627">
        <v>0.17</v>
      </c>
      <c r="M111" s="621">
        <f>(J111*K111*L111)*12</f>
        <v>15169.440000000002</v>
      </c>
      <c r="N111" s="626">
        <f t="shared" si="73"/>
        <v>30338.880000000005</v>
      </c>
      <c r="O111" s="585">
        <f t="shared" si="59"/>
        <v>11668.800000000001</v>
      </c>
      <c r="P111" s="585">
        <f t="shared" si="60"/>
        <v>11668.800000000001</v>
      </c>
      <c r="Q111" s="575">
        <f t="shared" si="61"/>
        <v>23337.600000000002</v>
      </c>
      <c r="R111" s="603">
        <f t="shared" si="66"/>
        <v>0</v>
      </c>
      <c r="S111" s="603">
        <f t="shared" si="67"/>
        <v>15169.440000000002</v>
      </c>
      <c r="T111" s="478">
        <f t="shared" si="68"/>
        <v>0</v>
      </c>
      <c r="U111" s="479"/>
      <c r="V111" s="479"/>
      <c r="W111" s="479"/>
      <c r="X111" s="479"/>
      <c r="Y111" s="479"/>
      <c r="Z111" s="479"/>
      <c r="AA111" s="479"/>
      <c r="AB111" s="479"/>
      <c r="AC111" s="479"/>
      <c r="AD111" s="479"/>
      <c r="AE111" s="479"/>
      <c r="AF111" s="479"/>
      <c r="AG111" s="612">
        <f t="shared" si="69"/>
        <v>0</v>
      </c>
      <c r="AH111" s="612">
        <f t="shared" si="70"/>
        <v>30338.880000000005</v>
      </c>
      <c r="AI111" s="480">
        <f t="shared" si="71"/>
        <v>0</v>
      </c>
      <c r="AJ111" s="422"/>
      <c r="AK111" s="565">
        <v>0</v>
      </c>
      <c r="AL111" s="565">
        <v>0</v>
      </c>
      <c r="AM111" s="565">
        <v>0</v>
      </c>
      <c r="AN111" s="565">
        <v>0</v>
      </c>
      <c r="AO111" s="566">
        <f t="shared" si="75"/>
        <v>0</v>
      </c>
      <c r="AP111" s="565">
        <v>0</v>
      </c>
      <c r="AQ111" s="565">
        <v>0</v>
      </c>
      <c r="AR111" s="565">
        <v>0</v>
      </c>
      <c r="AS111" s="566">
        <f t="shared" si="76"/>
        <v>0</v>
      </c>
      <c r="AT111" s="565">
        <v>0</v>
      </c>
      <c r="AU111" s="565">
        <v>0</v>
      </c>
      <c r="AV111" s="565">
        <v>0</v>
      </c>
      <c r="AW111" s="566">
        <f t="shared" si="77"/>
        <v>0</v>
      </c>
      <c r="AX111" s="565">
        <v>0</v>
      </c>
      <c r="AY111" s="565">
        <v>0</v>
      </c>
      <c r="AZ111" s="565">
        <v>0</v>
      </c>
      <c r="BA111" s="567">
        <f t="shared" si="78"/>
        <v>0</v>
      </c>
      <c r="BB111" s="568"/>
    </row>
    <row r="112" spans="1:54" s="421" customFormat="1" ht="15.5">
      <c r="A112" s="509"/>
      <c r="B112" s="481" t="s">
        <v>469</v>
      </c>
      <c r="C112" s="481" t="s">
        <v>469</v>
      </c>
      <c r="D112" s="1461"/>
      <c r="E112" s="1461"/>
      <c r="F112" s="1461"/>
      <c r="G112" s="1461"/>
      <c r="H112" s="1461"/>
      <c r="I112" s="618">
        <f>SUM(I100:I111)</f>
        <v>105299.14000000001</v>
      </c>
      <c r="J112" s="618"/>
      <c r="K112" s="618"/>
      <c r="L112" s="618"/>
      <c r="M112" s="618">
        <f>SUM(M100:M111)</f>
        <v>106990.90540000002</v>
      </c>
      <c r="N112" s="618">
        <f>SUM(N100:N111)</f>
        <v>212290.0454</v>
      </c>
      <c r="O112" s="571">
        <f t="shared" si="59"/>
        <v>80999.338461538471</v>
      </c>
      <c r="P112" s="571">
        <f t="shared" si="60"/>
        <v>82300.696461538479</v>
      </c>
      <c r="Q112" s="571">
        <f t="shared" si="61"/>
        <v>163300.03492307695</v>
      </c>
      <c r="R112" s="571">
        <f t="shared" ref="R112:AK112" si="79">SUM(R100:R111)</f>
        <v>0</v>
      </c>
      <c r="S112" s="571">
        <f t="shared" si="79"/>
        <v>105299.14000000001</v>
      </c>
      <c r="T112" s="649">
        <f>R112/I112</f>
        <v>0</v>
      </c>
      <c r="U112" s="452">
        <f t="shared" si="79"/>
        <v>0</v>
      </c>
      <c r="V112" s="452">
        <f t="shared" si="79"/>
        <v>0</v>
      </c>
      <c r="W112" s="452">
        <f t="shared" si="79"/>
        <v>0</v>
      </c>
      <c r="X112" s="452">
        <f t="shared" si="79"/>
        <v>0</v>
      </c>
      <c r="Y112" s="452">
        <f t="shared" si="79"/>
        <v>0</v>
      </c>
      <c r="Z112" s="452">
        <f t="shared" si="79"/>
        <v>0</v>
      </c>
      <c r="AA112" s="452">
        <f t="shared" si="79"/>
        <v>0</v>
      </c>
      <c r="AB112" s="452">
        <f t="shared" si="79"/>
        <v>0</v>
      </c>
      <c r="AC112" s="452">
        <f t="shared" si="79"/>
        <v>0</v>
      </c>
      <c r="AD112" s="452">
        <f t="shared" si="79"/>
        <v>0</v>
      </c>
      <c r="AE112" s="452">
        <f t="shared" si="79"/>
        <v>0</v>
      </c>
      <c r="AF112" s="452">
        <f t="shared" si="79"/>
        <v>0</v>
      </c>
      <c r="AG112" s="571">
        <f t="shared" si="79"/>
        <v>0</v>
      </c>
      <c r="AH112" s="571">
        <f t="shared" si="79"/>
        <v>212290.0454</v>
      </c>
      <c r="AI112" s="649">
        <f>AG112/N112</f>
        <v>0</v>
      </c>
      <c r="AJ112" s="452"/>
      <c r="AK112" s="571">
        <f t="shared" si="79"/>
        <v>0</v>
      </c>
      <c r="AL112" s="571">
        <f t="shared" ref="AL112:AW112" si="80">SUM(AL100:AL111)</f>
        <v>0</v>
      </c>
      <c r="AM112" s="571">
        <f t="shared" si="80"/>
        <v>0</v>
      </c>
      <c r="AN112" s="571">
        <f t="shared" si="80"/>
        <v>0</v>
      </c>
      <c r="AO112" s="571">
        <f t="shared" si="80"/>
        <v>0</v>
      </c>
      <c r="AP112" s="571">
        <f t="shared" si="80"/>
        <v>0</v>
      </c>
      <c r="AQ112" s="571">
        <f t="shared" si="80"/>
        <v>0</v>
      </c>
      <c r="AR112" s="571">
        <f t="shared" si="80"/>
        <v>0</v>
      </c>
      <c r="AS112" s="571">
        <f t="shared" si="80"/>
        <v>0</v>
      </c>
      <c r="AT112" s="571">
        <f t="shared" si="80"/>
        <v>0</v>
      </c>
      <c r="AU112" s="571">
        <f t="shared" si="80"/>
        <v>0</v>
      </c>
      <c r="AV112" s="571">
        <f t="shared" si="80"/>
        <v>0</v>
      </c>
      <c r="AW112" s="571">
        <f t="shared" si="80"/>
        <v>0</v>
      </c>
      <c r="AX112" s="571">
        <f>SUM(AX100:AX111)</f>
        <v>0</v>
      </c>
      <c r="AY112" s="571">
        <f>SUM(AY100:AY111)</f>
        <v>0</v>
      </c>
      <c r="AZ112" s="571">
        <f>SUM(AZ100:AZ111)</f>
        <v>0</v>
      </c>
      <c r="BA112" s="571">
        <f>SUM(BA100:BA111)</f>
        <v>0</v>
      </c>
      <c r="BB112" s="571"/>
    </row>
    <row r="113" spans="1:54" s="421" customFormat="1" ht="15.5" hidden="1">
      <c r="A113" s="509"/>
      <c r="B113" s="492" t="s">
        <v>4</v>
      </c>
      <c r="C113" s="493" t="s">
        <v>470</v>
      </c>
      <c r="D113" s="492"/>
      <c r="E113" s="498"/>
      <c r="F113" s="492"/>
      <c r="G113" s="492"/>
      <c r="H113" s="492"/>
      <c r="I113" s="633"/>
      <c r="J113" s="631"/>
      <c r="K113" s="631"/>
      <c r="L113" s="631"/>
      <c r="M113" s="634"/>
      <c r="N113" s="634"/>
      <c r="O113" s="584">
        <f t="shared" si="59"/>
        <v>0</v>
      </c>
      <c r="P113" s="588">
        <f t="shared" si="60"/>
        <v>0</v>
      </c>
      <c r="Q113" s="588">
        <f t="shared" si="61"/>
        <v>0</v>
      </c>
      <c r="R113" s="584"/>
      <c r="S113" s="584"/>
      <c r="T113" s="499"/>
      <c r="U113" s="499"/>
      <c r="V113" s="499"/>
      <c r="W113" s="499"/>
      <c r="X113" s="499"/>
      <c r="Y113" s="499"/>
      <c r="Z113" s="499"/>
      <c r="AA113" s="499"/>
      <c r="AB113" s="499"/>
      <c r="AC113" s="499"/>
      <c r="AD113" s="499"/>
      <c r="AE113" s="499"/>
      <c r="AF113" s="499"/>
      <c r="AG113" s="584"/>
      <c r="AH113" s="584"/>
      <c r="AI113" s="499"/>
      <c r="AJ113" s="499"/>
      <c r="AK113" s="584"/>
      <c r="AL113" s="584"/>
      <c r="AM113" s="584"/>
      <c r="AN113" s="584"/>
      <c r="AO113" s="584"/>
      <c r="AP113" s="584"/>
      <c r="AQ113" s="584"/>
      <c r="AR113" s="584"/>
      <c r="AS113" s="584"/>
      <c r="AT113" s="584"/>
      <c r="AU113" s="584"/>
      <c r="AV113" s="584"/>
      <c r="AW113" s="584"/>
      <c r="AX113" s="584"/>
      <c r="AY113" s="584"/>
      <c r="AZ113" s="584"/>
      <c r="BA113" s="584"/>
      <c r="BB113" s="584"/>
    </row>
    <row r="114" spans="1:54" s="421" customFormat="1" ht="15.5" hidden="1">
      <c r="A114" s="509"/>
      <c r="B114" s="486"/>
      <c r="C114" s="460"/>
      <c r="D114" s="472"/>
      <c r="E114" s="468"/>
      <c r="F114" s="456"/>
      <c r="G114" s="456"/>
      <c r="H114" s="469"/>
      <c r="I114" s="621"/>
      <c r="J114" s="622"/>
      <c r="K114" s="622"/>
      <c r="L114" s="627"/>
      <c r="M114" s="621"/>
      <c r="N114" s="626"/>
      <c r="O114" s="585"/>
      <c r="P114" s="585"/>
      <c r="Q114" s="575"/>
      <c r="R114" s="585"/>
      <c r="S114" s="585"/>
      <c r="T114" s="458"/>
      <c r="U114" s="458"/>
      <c r="V114" s="458"/>
      <c r="W114" s="458"/>
      <c r="X114" s="458"/>
      <c r="Y114" s="458"/>
      <c r="Z114" s="458"/>
      <c r="AA114" s="458"/>
      <c r="AB114" s="458"/>
      <c r="AC114" s="458"/>
      <c r="AD114" s="458"/>
      <c r="AE114" s="458"/>
      <c r="AF114" s="458"/>
      <c r="AG114" s="585"/>
      <c r="AH114" s="585"/>
      <c r="AI114" s="458"/>
      <c r="AJ114" s="458"/>
      <c r="AK114" s="585"/>
      <c r="AL114" s="585"/>
      <c r="AM114" s="585"/>
      <c r="AN114" s="585"/>
      <c r="AO114" s="585"/>
      <c r="AP114" s="585"/>
      <c r="AQ114" s="585"/>
      <c r="AR114" s="585"/>
      <c r="AS114" s="585"/>
      <c r="AT114" s="585"/>
      <c r="AU114" s="585"/>
      <c r="AV114" s="585"/>
      <c r="AW114" s="585"/>
      <c r="AX114" s="585"/>
      <c r="AY114" s="585"/>
      <c r="AZ114" s="585"/>
      <c r="BA114" s="585"/>
      <c r="BB114" s="585"/>
    </row>
    <row r="115" spans="1:54" s="421" customFormat="1" ht="15.5" hidden="1">
      <c r="A115" s="509"/>
      <c r="B115" s="486"/>
      <c r="C115" s="460"/>
      <c r="D115" s="472"/>
      <c r="E115" s="468"/>
      <c r="F115" s="456"/>
      <c r="G115" s="456"/>
      <c r="H115" s="469"/>
      <c r="I115" s="621"/>
      <c r="J115" s="622"/>
      <c r="K115" s="622"/>
      <c r="L115" s="627"/>
      <c r="M115" s="621"/>
      <c r="N115" s="626"/>
      <c r="O115" s="585"/>
      <c r="P115" s="585"/>
      <c r="Q115" s="575"/>
      <c r="R115" s="585"/>
      <c r="S115" s="585"/>
      <c r="T115" s="458"/>
      <c r="U115" s="458"/>
      <c r="V115" s="458"/>
      <c r="W115" s="458"/>
      <c r="X115" s="458"/>
      <c r="Y115" s="458"/>
      <c r="Z115" s="458"/>
      <c r="AA115" s="458"/>
      <c r="AB115" s="458"/>
      <c r="AC115" s="458"/>
      <c r="AD115" s="458"/>
      <c r="AE115" s="458"/>
      <c r="AF115" s="458"/>
      <c r="AG115" s="585"/>
      <c r="AH115" s="585"/>
      <c r="AI115" s="458"/>
      <c r="AJ115" s="458"/>
      <c r="AK115" s="585"/>
      <c r="AL115" s="585"/>
      <c r="AM115" s="585"/>
      <c r="AN115" s="585"/>
      <c r="AO115" s="585"/>
      <c r="AP115" s="585"/>
      <c r="AQ115" s="585"/>
      <c r="AR115" s="585"/>
      <c r="AS115" s="585"/>
      <c r="AT115" s="585"/>
      <c r="AU115" s="585"/>
      <c r="AV115" s="585"/>
      <c r="AW115" s="585"/>
      <c r="AX115" s="585"/>
      <c r="AY115" s="585"/>
      <c r="AZ115" s="585"/>
      <c r="BA115" s="585"/>
      <c r="BB115" s="585"/>
    </row>
    <row r="116" spans="1:54" s="421" customFormat="1" ht="15.5" hidden="1">
      <c r="A116" s="509"/>
      <c r="B116" s="481" t="s">
        <v>471</v>
      </c>
      <c r="C116" s="481" t="s">
        <v>471</v>
      </c>
      <c r="D116" s="1461"/>
      <c r="E116" s="1461"/>
      <c r="F116" s="1461"/>
      <c r="G116" s="1461"/>
      <c r="H116" s="1461"/>
      <c r="I116" s="618">
        <f>I114+I115</f>
        <v>0</v>
      </c>
      <c r="J116" s="618"/>
      <c r="K116" s="618"/>
      <c r="L116" s="618"/>
      <c r="M116" s="618">
        <f>M114+M115</f>
        <v>0</v>
      </c>
      <c r="N116" s="618">
        <f>I116+M116</f>
        <v>0</v>
      </c>
      <c r="O116" s="571">
        <f>I116/$C$4</f>
        <v>0</v>
      </c>
      <c r="P116" s="571">
        <f t="shared" si="60"/>
        <v>0</v>
      </c>
      <c r="Q116" s="571">
        <f>O116+P116</f>
        <v>0</v>
      </c>
      <c r="R116" s="571">
        <f t="shared" ref="R116:AK116" si="81">R114+R115</f>
        <v>0</v>
      </c>
      <c r="S116" s="571">
        <f t="shared" si="81"/>
        <v>0</v>
      </c>
      <c r="T116" s="452">
        <f t="shared" si="81"/>
        <v>0</v>
      </c>
      <c r="U116" s="452">
        <f t="shared" si="81"/>
        <v>0</v>
      </c>
      <c r="V116" s="452">
        <f t="shared" si="81"/>
        <v>0</v>
      </c>
      <c r="W116" s="452">
        <f t="shared" si="81"/>
        <v>0</v>
      </c>
      <c r="X116" s="452">
        <f t="shared" si="81"/>
        <v>0</v>
      </c>
      <c r="Y116" s="452">
        <f t="shared" si="81"/>
        <v>0</v>
      </c>
      <c r="Z116" s="452">
        <f t="shared" si="81"/>
        <v>0</v>
      </c>
      <c r="AA116" s="452">
        <f t="shared" si="81"/>
        <v>0</v>
      </c>
      <c r="AB116" s="452">
        <f t="shared" si="81"/>
        <v>0</v>
      </c>
      <c r="AC116" s="452">
        <f t="shared" si="81"/>
        <v>0</v>
      </c>
      <c r="AD116" s="452">
        <f t="shared" si="81"/>
        <v>0</v>
      </c>
      <c r="AE116" s="452">
        <f t="shared" si="81"/>
        <v>0</v>
      </c>
      <c r="AF116" s="452">
        <f t="shared" si="81"/>
        <v>0</v>
      </c>
      <c r="AG116" s="571">
        <f t="shared" si="81"/>
        <v>0</v>
      </c>
      <c r="AH116" s="571">
        <f t="shared" si="81"/>
        <v>0</v>
      </c>
      <c r="AI116" s="452">
        <f t="shared" si="81"/>
        <v>0</v>
      </c>
      <c r="AJ116" s="452"/>
      <c r="AK116" s="571">
        <f t="shared" si="81"/>
        <v>0</v>
      </c>
      <c r="AL116" s="571">
        <f t="shared" ref="AL116:BB116" si="82">AL114+AL115</f>
        <v>0</v>
      </c>
      <c r="AM116" s="571">
        <f t="shared" si="82"/>
        <v>0</v>
      </c>
      <c r="AN116" s="571">
        <f t="shared" si="82"/>
        <v>0</v>
      </c>
      <c r="AO116" s="571">
        <f t="shared" si="82"/>
        <v>0</v>
      </c>
      <c r="AP116" s="571">
        <f t="shared" si="82"/>
        <v>0</v>
      </c>
      <c r="AQ116" s="571">
        <f t="shared" si="82"/>
        <v>0</v>
      </c>
      <c r="AR116" s="571">
        <f t="shared" si="82"/>
        <v>0</v>
      </c>
      <c r="AS116" s="571">
        <f t="shared" si="82"/>
        <v>0</v>
      </c>
      <c r="AT116" s="571">
        <f t="shared" si="82"/>
        <v>0</v>
      </c>
      <c r="AU116" s="571">
        <f t="shared" si="82"/>
        <v>0</v>
      </c>
      <c r="AV116" s="571">
        <f t="shared" si="82"/>
        <v>0</v>
      </c>
      <c r="AW116" s="571">
        <f t="shared" si="82"/>
        <v>0</v>
      </c>
      <c r="AX116" s="571">
        <f t="shared" si="82"/>
        <v>0</v>
      </c>
      <c r="AY116" s="571">
        <f t="shared" si="82"/>
        <v>0</v>
      </c>
      <c r="AZ116" s="571">
        <f t="shared" si="82"/>
        <v>0</v>
      </c>
      <c r="BA116" s="571">
        <f t="shared" si="82"/>
        <v>0</v>
      </c>
      <c r="BB116" s="571">
        <f t="shared" si="82"/>
        <v>0</v>
      </c>
    </row>
    <row r="117" spans="1:54" s="421" customFormat="1" ht="15.5">
      <c r="A117" s="509"/>
      <c r="B117" s="492" t="s">
        <v>5</v>
      </c>
      <c r="C117" s="493" t="s">
        <v>472</v>
      </c>
      <c r="D117" s="492"/>
      <c r="E117" s="498"/>
      <c r="F117" s="492"/>
      <c r="G117" s="492"/>
      <c r="H117" s="492"/>
      <c r="I117" s="633"/>
      <c r="J117" s="631"/>
      <c r="K117" s="631"/>
      <c r="L117" s="631"/>
      <c r="M117" s="634"/>
      <c r="N117" s="634"/>
      <c r="O117" s="584">
        <f t="shared" si="59"/>
        <v>0</v>
      </c>
      <c r="P117" s="588">
        <f t="shared" si="60"/>
        <v>0</v>
      </c>
      <c r="Q117" s="588">
        <f t="shared" si="61"/>
        <v>0</v>
      </c>
      <c r="R117" s="584"/>
      <c r="S117" s="584"/>
      <c r="T117" s="499"/>
      <c r="U117" s="499"/>
      <c r="V117" s="499"/>
      <c r="W117" s="499"/>
      <c r="X117" s="499"/>
      <c r="Y117" s="499"/>
      <c r="Z117" s="499"/>
      <c r="AA117" s="499"/>
      <c r="AB117" s="499"/>
      <c r="AC117" s="499"/>
      <c r="AD117" s="499"/>
      <c r="AE117" s="499"/>
      <c r="AF117" s="499"/>
      <c r="AG117" s="584"/>
      <c r="AH117" s="584"/>
      <c r="AI117" s="499"/>
      <c r="AJ117" s="499"/>
      <c r="AK117" s="584"/>
      <c r="AL117" s="584"/>
      <c r="AM117" s="584"/>
      <c r="AN117" s="584"/>
      <c r="AO117" s="584"/>
      <c r="AP117" s="584"/>
      <c r="AQ117" s="584"/>
      <c r="AR117" s="584"/>
      <c r="AS117" s="584"/>
      <c r="AT117" s="584"/>
      <c r="AU117" s="584"/>
      <c r="AV117" s="584"/>
      <c r="AW117" s="584"/>
      <c r="AX117" s="584"/>
      <c r="AY117" s="584"/>
      <c r="AZ117" s="584"/>
      <c r="BA117" s="584"/>
      <c r="BB117" s="584"/>
    </row>
    <row r="118" spans="1:54" s="421" customFormat="1" ht="15.5">
      <c r="A118" s="507" t="s">
        <v>280</v>
      </c>
      <c r="B118" s="486" t="s">
        <v>473</v>
      </c>
      <c r="C118" s="460" t="s">
        <v>474</v>
      </c>
      <c r="D118" s="472" t="s">
        <v>472</v>
      </c>
      <c r="E118" s="468" t="s">
        <v>44</v>
      </c>
      <c r="F118" s="456">
        <v>3</v>
      </c>
      <c r="G118" s="456">
        <v>900</v>
      </c>
      <c r="H118" s="469">
        <v>1</v>
      </c>
      <c r="I118" s="621">
        <f>F118*G118</f>
        <v>2700</v>
      </c>
      <c r="J118" s="622"/>
      <c r="K118" s="622"/>
      <c r="L118" s="627"/>
      <c r="M118" s="621"/>
      <c r="N118" s="626">
        <f>I118+M118</f>
        <v>2700</v>
      </c>
      <c r="O118" s="585">
        <f>I118/$C$4</f>
        <v>2076.9230769230767</v>
      </c>
      <c r="P118" s="585">
        <f t="shared" si="60"/>
        <v>0</v>
      </c>
      <c r="Q118" s="575">
        <f>O118+P118</f>
        <v>2076.9230769230767</v>
      </c>
      <c r="R118" s="603">
        <f>AO118+AS118+AW118+BA118</f>
        <v>0</v>
      </c>
      <c r="S118" s="603">
        <f>I118-R118</f>
        <v>2700</v>
      </c>
      <c r="T118" s="478">
        <f>R118/I118</f>
        <v>0</v>
      </c>
      <c r="U118" s="479"/>
      <c r="V118" s="479"/>
      <c r="W118" s="479"/>
      <c r="X118" s="479"/>
      <c r="Y118" s="479"/>
      <c r="Z118" s="479"/>
      <c r="AA118" s="479"/>
      <c r="AB118" s="479"/>
      <c r="AC118" s="479"/>
      <c r="AD118" s="479"/>
      <c r="AE118" s="479"/>
      <c r="AF118" s="479"/>
      <c r="AG118" s="612">
        <f>AO118+AS118+AW118+BA118</f>
        <v>0</v>
      </c>
      <c r="AH118" s="612">
        <f>N118-AG118</f>
        <v>2700</v>
      </c>
      <c r="AI118" s="480">
        <f>AG118/N118</f>
        <v>0</v>
      </c>
      <c r="AJ118" s="427"/>
      <c r="AK118" s="565">
        <v>0</v>
      </c>
      <c r="AL118" s="565">
        <v>0</v>
      </c>
      <c r="AM118" s="565">
        <v>0</v>
      </c>
      <c r="AN118" s="565">
        <v>0</v>
      </c>
      <c r="AO118" s="566">
        <f>SUM(AK118:AN118)</f>
        <v>0</v>
      </c>
      <c r="AP118" s="565">
        <v>0</v>
      </c>
      <c r="AQ118" s="565">
        <v>0</v>
      </c>
      <c r="AR118" s="565">
        <v>0</v>
      </c>
      <c r="AS118" s="566">
        <f>SUM(AP118:AR118)</f>
        <v>0</v>
      </c>
      <c r="AT118" s="565">
        <v>0</v>
      </c>
      <c r="AU118" s="565">
        <v>0</v>
      </c>
      <c r="AV118" s="565">
        <v>0</v>
      </c>
      <c r="AW118" s="566">
        <f>SUM(AT118:AV118)</f>
        <v>0</v>
      </c>
      <c r="AX118" s="565">
        <v>0</v>
      </c>
      <c r="AY118" s="565">
        <v>0</v>
      </c>
      <c r="AZ118" s="565">
        <v>0</v>
      </c>
      <c r="BA118" s="567">
        <f>SUM(AX118:AZ118)</f>
        <v>0</v>
      </c>
      <c r="BB118" s="570"/>
    </row>
    <row r="119" spans="1:54" s="421" customFormat="1" ht="15.5">
      <c r="A119" s="509"/>
      <c r="B119" s="481" t="s">
        <v>475</v>
      </c>
      <c r="C119" s="481" t="s">
        <v>475</v>
      </c>
      <c r="D119" s="1461"/>
      <c r="E119" s="1461"/>
      <c r="F119" s="1461"/>
      <c r="G119" s="1461"/>
      <c r="H119" s="1461"/>
      <c r="I119" s="618">
        <f>I118</f>
        <v>2700</v>
      </c>
      <c r="J119" s="618"/>
      <c r="K119" s="618"/>
      <c r="L119" s="618"/>
      <c r="M119" s="618">
        <v>0</v>
      </c>
      <c r="N119" s="618">
        <f>I119+M119</f>
        <v>2700</v>
      </c>
      <c r="O119" s="571">
        <f t="shared" si="59"/>
        <v>2076.9230769230767</v>
      </c>
      <c r="P119" s="571">
        <f t="shared" si="60"/>
        <v>0</v>
      </c>
      <c r="Q119" s="571">
        <f t="shared" si="61"/>
        <v>2076.9230769230767</v>
      </c>
      <c r="R119" s="571">
        <f>R118</f>
        <v>0</v>
      </c>
      <c r="S119" s="571">
        <f t="shared" ref="S119:AH119" si="83">S118</f>
        <v>2700</v>
      </c>
      <c r="T119" s="649">
        <f>R119/I119</f>
        <v>0</v>
      </c>
      <c r="U119" s="452">
        <f t="shared" si="83"/>
        <v>0</v>
      </c>
      <c r="V119" s="452">
        <f t="shared" si="83"/>
        <v>0</v>
      </c>
      <c r="W119" s="452">
        <f t="shared" si="83"/>
        <v>0</v>
      </c>
      <c r="X119" s="452">
        <f t="shared" si="83"/>
        <v>0</v>
      </c>
      <c r="Y119" s="452">
        <f t="shared" si="83"/>
        <v>0</v>
      </c>
      <c r="Z119" s="452">
        <f t="shared" si="83"/>
        <v>0</v>
      </c>
      <c r="AA119" s="452">
        <f t="shared" si="83"/>
        <v>0</v>
      </c>
      <c r="AB119" s="452">
        <f t="shared" si="83"/>
        <v>0</v>
      </c>
      <c r="AC119" s="452">
        <f t="shared" si="83"/>
        <v>0</v>
      </c>
      <c r="AD119" s="452">
        <f t="shared" si="83"/>
        <v>0</v>
      </c>
      <c r="AE119" s="452">
        <f t="shared" si="83"/>
        <v>0</v>
      </c>
      <c r="AF119" s="452">
        <f t="shared" si="83"/>
        <v>0</v>
      </c>
      <c r="AG119" s="571">
        <f>AG118</f>
        <v>0</v>
      </c>
      <c r="AH119" s="571">
        <f t="shared" si="83"/>
        <v>2700</v>
      </c>
      <c r="AI119" s="649">
        <f>AG119/N119</f>
        <v>0</v>
      </c>
      <c r="AJ119" s="452"/>
      <c r="AK119" s="571">
        <f>AK118</f>
        <v>0</v>
      </c>
      <c r="AL119" s="571">
        <f t="shared" ref="AL119:BB119" si="84">AL118</f>
        <v>0</v>
      </c>
      <c r="AM119" s="571">
        <f t="shared" si="84"/>
        <v>0</v>
      </c>
      <c r="AN119" s="571">
        <f t="shared" si="84"/>
        <v>0</v>
      </c>
      <c r="AO119" s="571">
        <f t="shared" si="84"/>
        <v>0</v>
      </c>
      <c r="AP119" s="571">
        <f t="shared" si="84"/>
        <v>0</v>
      </c>
      <c r="AQ119" s="571">
        <f t="shared" si="84"/>
        <v>0</v>
      </c>
      <c r="AR119" s="571">
        <f t="shared" si="84"/>
        <v>0</v>
      </c>
      <c r="AS119" s="571">
        <f>AS118</f>
        <v>0</v>
      </c>
      <c r="AT119" s="571">
        <f t="shared" si="84"/>
        <v>0</v>
      </c>
      <c r="AU119" s="571">
        <f t="shared" si="84"/>
        <v>0</v>
      </c>
      <c r="AV119" s="571">
        <f t="shared" si="84"/>
        <v>0</v>
      </c>
      <c r="AW119" s="571">
        <f t="shared" si="84"/>
        <v>0</v>
      </c>
      <c r="AX119" s="571">
        <f>AX118</f>
        <v>0</v>
      </c>
      <c r="AY119" s="571">
        <f>AY118</f>
        <v>0</v>
      </c>
      <c r="AZ119" s="571">
        <f>AZ118</f>
        <v>0</v>
      </c>
      <c r="BA119" s="571">
        <f t="shared" si="84"/>
        <v>0</v>
      </c>
      <c r="BB119" s="571">
        <f t="shared" si="84"/>
        <v>0</v>
      </c>
    </row>
    <row r="120" spans="1:54" s="421" customFormat="1" ht="15.5" hidden="1">
      <c r="A120" s="509"/>
      <c r="B120" s="492" t="s">
        <v>20</v>
      </c>
      <c r="C120" s="493" t="s">
        <v>476</v>
      </c>
      <c r="D120" s="492"/>
      <c r="E120" s="498"/>
      <c r="F120" s="492"/>
      <c r="G120" s="492"/>
      <c r="H120" s="492"/>
      <c r="I120" s="633"/>
      <c r="J120" s="631"/>
      <c r="K120" s="631"/>
      <c r="L120" s="631"/>
      <c r="M120" s="634"/>
      <c r="N120" s="634"/>
      <c r="O120" s="584"/>
      <c r="P120" s="588"/>
      <c r="Q120" s="588"/>
      <c r="R120" s="584"/>
      <c r="S120" s="584"/>
      <c r="T120" s="499"/>
      <c r="U120" s="499"/>
      <c r="V120" s="499"/>
      <c r="W120" s="499"/>
      <c r="X120" s="499"/>
      <c r="Y120" s="499"/>
      <c r="Z120" s="499"/>
      <c r="AA120" s="499"/>
      <c r="AB120" s="499"/>
      <c r="AC120" s="499"/>
      <c r="AD120" s="499"/>
      <c r="AE120" s="499"/>
      <c r="AF120" s="499"/>
      <c r="AG120" s="584"/>
      <c r="AH120" s="584"/>
      <c r="AI120" s="499"/>
      <c r="AJ120" s="499"/>
      <c r="AK120" s="584"/>
      <c r="AL120" s="584"/>
      <c r="AM120" s="584"/>
      <c r="AN120" s="584"/>
      <c r="AO120" s="584"/>
      <c r="AP120" s="584"/>
      <c r="AQ120" s="584"/>
      <c r="AR120" s="584"/>
      <c r="AS120" s="584"/>
      <c r="AT120" s="584"/>
      <c r="AU120" s="584"/>
      <c r="AV120" s="584"/>
      <c r="AW120" s="584"/>
      <c r="AX120" s="584"/>
      <c r="AY120" s="584"/>
      <c r="AZ120" s="584"/>
      <c r="BA120" s="584"/>
      <c r="BB120" s="584"/>
    </row>
    <row r="121" spans="1:54" s="421" customFormat="1" ht="15.75" hidden="1" customHeight="1">
      <c r="A121" s="509"/>
      <c r="B121" s="486"/>
      <c r="C121" s="460"/>
      <c r="D121" s="472"/>
      <c r="E121" s="468"/>
      <c r="F121" s="456"/>
      <c r="G121" s="456"/>
      <c r="H121" s="469"/>
      <c r="I121" s="621"/>
      <c r="J121" s="622"/>
      <c r="K121" s="622"/>
      <c r="L121" s="627"/>
      <c r="M121" s="621"/>
      <c r="N121" s="626"/>
      <c r="O121" s="585"/>
      <c r="P121" s="585"/>
      <c r="Q121" s="575"/>
      <c r="R121" s="585"/>
      <c r="S121" s="585"/>
      <c r="T121" s="458"/>
      <c r="U121" s="458"/>
      <c r="V121" s="458"/>
      <c r="W121" s="458"/>
      <c r="X121" s="458"/>
      <c r="Y121" s="458"/>
      <c r="Z121" s="458"/>
      <c r="AA121" s="458"/>
      <c r="AB121" s="458"/>
      <c r="AC121" s="458"/>
      <c r="AD121" s="458"/>
      <c r="AE121" s="458"/>
      <c r="AF121" s="458"/>
      <c r="AG121" s="585"/>
      <c r="AH121" s="585"/>
      <c r="AI121" s="458"/>
      <c r="AJ121" s="458"/>
      <c r="AK121" s="585"/>
      <c r="AL121" s="585"/>
      <c r="AM121" s="585"/>
      <c r="AN121" s="585"/>
      <c r="AO121" s="586"/>
      <c r="AP121" s="585"/>
      <c r="AQ121" s="585"/>
      <c r="AR121" s="585"/>
      <c r="AS121" s="586"/>
      <c r="AT121" s="585"/>
      <c r="AU121" s="585"/>
      <c r="AV121" s="585"/>
      <c r="AW121" s="585"/>
      <c r="AX121" s="585"/>
      <c r="AY121" s="585"/>
      <c r="AZ121" s="585"/>
      <c r="BA121" s="587"/>
      <c r="BB121" s="585"/>
    </row>
    <row r="122" spans="1:54" s="421" customFormat="1" ht="15.5" hidden="1">
      <c r="A122" s="509"/>
      <c r="B122" s="486"/>
      <c r="C122" s="460"/>
      <c r="D122" s="472"/>
      <c r="E122" s="468"/>
      <c r="F122" s="456"/>
      <c r="G122" s="456"/>
      <c r="H122" s="469"/>
      <c r="I122" s="621"/>
      <c r="J122" s="622"/>
      <c r="K122" s="622"/>
      <c r="L122" s="627"/>
      <c r="M122" s="621"/>
      <c r="N122" s="626"/>
      <c r="O122" s="585"/>
      <c r="P122" s="585"/>
      <c r="Q122" s="575"/>
      <c r="R122" s="585"/>
      <c r="S122" s="585"/>
      <c r="T122" s="458"/>
      <c r="U122" s="458"/>
      <c r="V122" s="458"/>
      <c r="W122" s="458"/>
      <c r="X122" s="458"/>
      <c r="Y122" s="458"/>
      <c r="Z122" s="458"/>
      <c r="AA122" s="458"/>
      <c r="AB122" s="458"/>
      <c r="AC122" s="458"/>
      <c r="AD122" s="458"/>
      <c r="AE122" s="458"/>
      <c r="AF122" s="458"/>
      <c r="AG122" s="585"/>
      <c r="AH122" s="585"/>
      <c r="AI122" s="458"/>
      <c r="AJ122" s="458"/>
      <c r="AK122" s="585"/>
      <c r="AL122" s="585"/>
      <c r="AM122" s="585"/>
      <c r="AN122" s="585"/>
      <c r="AO122" s="586"/>
      <c r="AP122" s="585"/>
      <c r="AQ122" s="585"/>
      <c r="AR122" s="585"/>
      <c r="AS122" s="586"/>
      <c r="AT122" s="585"/>
      <c r="AU122" s="585"/>
      <c r="AV122" s="585"/>
      <c r="AW122" s="585"/>
      <c r="AX122" s="585"/>
      <c r="AY122" s="585"/>
      <c r="AZ122" s="585"/>
      <c r="BA122" s="587"/>
      <c r="BB122" s="585"/>
    </row>
    <row r="123" spans="1:54" s="421" customFormat="1" ht="15.5" hidden="1">
      <c r="A123" s="509"/>
      <c r="B123" s="486"/>
      <c r="C123" s="460"/>
      <c r="D123" s="472"/>
      <c r="E123" s="468"/>
      <c r="F123" s="456"/>
      <c r="G123" s="456"/>
      <c r="H123" s="469"/>
      <c r="I123" s="621"/>
      <c r="J123" s="622"/>
      <c r="K123" s="622"/>
      <c r="L123" s="627"/>
      <c r="M123" s="621"/>
      <c r="N123" s="626"/>
      <c r="O123" s="585"/>
      <c r="P123" s="585"/>
      <c r="Q123" s="575"/>
      <c r="R123" s="585"/>
      <c r="S123" s="585"/>
      <c r="T123" s="458"/>
      <c r="U123" s="458"/>
      <c r="V123" s="458"/>
      <c r="W123" s="458"/>
      <c r="X123" s="458"/>
      <c r="Y123" s="458"/>
      <c r="Z123" s="458"/>
      <c r="AA123" s="458"/>
      <c r="AB123" s="458"/>
      <c r="AC123" s="458"/>
      <c r="AD123" s="458"/>
      <c r="AE123" s="458"/>
      <c r="AF123" s="458"/>
      <c r="AG123" s="585"/>
      <c r="AH123" s="585"/>
      <c r="AI123" s="458"/>
      <c r="AJ123" s="458"/>
      <c r="AK123" s="585"/>
      <c r="AL123" s="585"/>
      <c r="AM123" s="585"/>
      <c r="AN123" s="585"/>
      <c r="AO123" s="586"/>
      <c r="AP123" s="585"/>
      <c r="AQ123" s="585"/>
      <c r="AR123" s="585"/>
      <c r="AS123" s="586"/>
      <c r="AT123" s="585"/>
      <c r="AU123" s="585"/>
      <c r="AV123" s="585"/>
      <c r="AW123" s="585"/>
      <c r="AX123" s="585"/>
      <c r="AY123" s="585"/>
      <c r="AZ123" s="585"/>
      <c r="BA123" s="587"/>
      <c r="BB123" s="585"/>
    </row>
    <row r="124" spans="1:54" s="421" customFormat="1" ht="15.5" hidden="1">
      <c r="A124" s="509"/>
      <c r="B124" s="486"/>
      <c r="C124" s="460"/>
      <c r="D124" s="472"/>
      <c r="E124" s="468"/>
      <c r="F124" s="456"/>
      <c r="G124" s="456"/>
      <c r="H124" s="469"/>
      <c r="I124" s="621"/>
      <c r="J124" s="622"/>
      <c r="K124" s="622"/>
      <c r="L124" s="627"/>
      <c r="M124" s="621"/>
      <c r="N124" s="626"/>
      <c r="O124" s="585"/>
      <c r="P124" s="585"/>
      <c r="Q124" s="575"/>
      <c r="R124" s="585"/>
      <c r="S124" s="585"/>
      <c r="T124" s="458"/>
      <c r="U124" s="458"/>
      <c r="V124" s="458"/>
      <c r="W124" s="458"/>
      <c r="X124" s="458"/>
      <c r="Y124" s="458"/>
      <c r="Z124" s="458"/>
      <c r="AA124" s="458"/>
      <c r="AB124" s="458"/>
      <c r="AC124" s="458"/>
      <c r="AD124" s="458"/>
      <c r="AE124" s="458"/>
      <c r="AF124" s="458"/>
      <c r="AG124" s="585"/>
      <c r="AH124" s="585"/>
      <c r="AI124" s="458"/>
      <c r="AJ124" s="458"/>
      <c r="AK124" s="585"/>
      <c r="AL124" s="585"/>
      <c r="AM124" s="585"/>
      <c r="AN124" s="585"/>
      <c r="AO124" s="586"/>
      <c r="AP124" s="585"/>
      <c r="AQ124" s="585"/>
      <c r="AR124" s="585"/>
      <c r="AS124" s="586"/>
      <c r="AT124" s="585"/>
      <c r="AU124" s="585"/>
      <c r="AV124" s="585"/>
      <c r="AW124" s="585"/>
      <c r="AX124" s="585"/>
      <c r="AY124" s="585"/>
      <c r="AZ124" s="585"/>
      <c r="BA124" s="587"/>
      <c r="BB124" s="585"/>
    </row>
    <row r="125" spans="1:54" s="421" customFormat="1" ht="15.5" hidden="1">
      <c r="A125" s="509"/>
      <c r="B125" s="486"/>
      <c r="C125" s="460"/>
      <c r="D125" s="472"/>
      <c r="E125" s="468"/>
      <c r="F125" s="456"/>
      <c r="G125" s="456"/>
      <c r="H125" s="469"/>
      <c r="I125" s="621"/>
      <c r="J125" s="622"/>
      <c r="K125" s="622"/>
      <c r="L125" s="627"/>
      <c r="M125" s="621"/>
      <c r="N125" s="626"/>
      <c r="O125" s="585"/>
      <c r="P125" s="585"/>
      <c r="Q125" s="575"/>
      <c r="R125" s="585"/>
      <c r="S125" s="585"/>
      <c r="T125" s="458"/>
      <c r="U125" s="458"/>
      <c r="V125" s="458"/>
      <c r="W125" s="458"/>
      <c r="X125" s="458"/>
      <c r="Y125" s="458"/>
      <c r="Z125" s="458"/>
      <c r="AA125" s="458"/>
      <c r="AB125" s="458"/>
      <c r="AC125" s="458"/>
      <c r="AD125" s="458"/>
      <c r="AE125" s="458"/>
      <c r="AF125" s="458"/>
      <c r="AG125" s="585"/>
      <c r="AH125" s="585"/>
      <c r="AI125" s="458"/>
      <c r="AJ125" s="458"/>
      <c r="AK125" s="585"/>
      <c r="AL125" s="585"/>
      <c r="AM125" s="585"/>
      <c r="AN125" s="585"/>
      <c r="AO125" s="586"/>
      <c r="AP125" s="585"/>
      <c r="AQ125" s="585"/>
      <c r="AR125" s="585"/>
      <c r="AS125" s="586"/>
      <c r="AT125" s="585"/>
      <c r="AU125" s="585"/>
      <c r="AV125" s="585"/>
      <c r="AW125" s="586"/>
      <c r="AX125" s="585"/>
      <c r="AY125" s="565"/>
      <c r="AZ125" s="565"/>
      <c r="BA125" s="587"/>
      <c r="BB125" s="585"/>
    </row>
    <row r="126" spans="1:54" s="421" customFormat="1" ht="15.5" hidden="1">
      <c r="A126" s="509"/>
      <c r="B126" s="481" t="s">
        <v>477</v>
      </c>
      <c r="C126" s="481" t="s">
        <v>477</v>
      </c>
      <c r="D126" s="1461"/>
      <c r="E126" s="1461"/>
      <c r="F126" s="1461"/>
      <c r="G126" s="1461"/>
      <c r="H126" s="1461"/>
      <c r="I126" s="618">
        <f>SUM(I121:I125)</f>
        <v>0</v>
      </c>
      <c r="J126" s="618"/>
      <c r="K126" s="618"/>
      <c r="L126" s="618"/>
      <c r="M126" s="618">
        <f>SUM(M121:M125)</f>
        <v>0</v>
      </c>
      <c r="N126" s="618">
        <f>I126+M126</f>
        <v>0</v>
      </c>
      <c r="O126" s="571">
        <f>I126/$C$4</f>
        <v>0</v>
      </c>
      <c r="P126" s="571">
        <f t="shared" si="60"/>
        <v>0</v>
      </c>
      <c r="Q126" s="571">
        <f>O126+P126</f>
        <v>0</v>
      </c>
      <c r="R126" s="571">
        <f t="shared" ref="R126:AI126" si="85">SUM(R121:R125)</f>
        <v>0</v>
      </c>
      <c r="S126" s="571">
        <f t="shared" si="85"/>
        <v>0</v>
      </c>
      <c r="T126" s="452">
        <f t="shared" si="85"/>
        <v>0</v>
      </c>
      <c r="U126" s="452">
        <f t="shared" si="85"/>
        <v>0</v>
      </c>
      <c r="V126" s="452">
        <f t="shared" si="85"/>
        <v>0</v>
      </c>
      <c r="W126" s="452">
        <f t="shared" si="85"/>
        <v>0</v>
      </c>
      <c r="X126" s="452">
        <f t="shared" si="85"/>
        <v>0</v>
      </c>
      <c r="Y126" s="452">
        <f t="shared" si="85"/>
        <v>0</v>
      </c>
      <c r="Z126" s="452">
        <f t="shared" si="85"/>
        <v>0</v>
      </c>
      <c r="AA126" s="452">
        <f t="shared" si="85"/>
        <v>0</v>
      </c>
      <c r="AB126" s="452">
        <f t="shared" si="85"/>
        <v>0</v>
      </c>
      <c r="AC126" s="452">
        <f t="shared" si="85"/>
        <v>0</v>
      </c>
      <c r="AD126" s="452">
        <f t="shared" si="85"/>
        <v>0</v>
      </c>
      <c r="AE126" s="452">
        <f t="shared" si="85"/>
        <v>0</v>
      </c>
      <c r="AF126" s="452">
        <f t="shared" si="85"/>
        <v>0</v>
      </c>
      <c r="AG126" s="571">
        <f t="shared" si="85"/>
        <v>0</v>
      </c>
      <c r="AH126" s="571">
        <f t="shared" si="85"/>
        <v>0</v>
      </c>
      <c r="AI126" s="452">
        <f t="shared" si="85"/>
        <v>0</v>
      </c>
      <c r="AJ126" s="452"/>
      <c r="AK126" s="571">
        <f>SUM(AK121:AK125)</f>
        <v>0</v>
      </c>
      <c r="AL126" s="571">
        <f t="shared" ref="AL126:BA126" si="86">SUM(AL121:AL125)</f>
        <v>0</v>
      </c>
      <c r="AM126" s="571">
        <f t="shared" si="86"/>
        <v>0</v>
      </c>
      <c r="AN126" s="571">
        <f t="shared" si="86"/>
        <v>0</v>
      </c>
      <c r="AO126" s="571">
        <f t="shared" si="86"/>
        <v>0</v>
      </c>
      <c r="AP126" s="571">
        <f t="shared" si="86"/>
        <v>0</v>
      </c>
      <c r="AQ126" s="571">
        <f t="shared" si="86"/>
        <v>0</v>
      </c>
      <c r="AR126" s="571">
        <f t="shared" si="86"/>
        <v>0</v>
      </c>
      <c r="AS126" s="571">
        <f t="shared" si="86"/>
        <v>0</v>
      </c>
      <c r="AT126" s="571">
        <f t="shared" si="86"/>
        <v>0</v>
      </c>
      <c r="AU126" s="571">
        <f t="shared" si="86"/>
        <v>0</v>
      </c>
      <c r="AV126" s="571">
        <f t="shared" si="86"/>
        <v>0</v>
      </c>
      <c r="AW126" s="571">
        <f t="shared" si="86"/>
        <v>0</v>
      </c>
      <c r="AX126" s="571">
        <f t="shared" si="86"/>
        <v>0</v>
      </c>
      <c r="AY126" s="571">
        <f t="shared" si="86"/>
        <v>0</v>
      </c>
      <c r="AZ126" s="571">
        <f t="shared" si="86"/>
        <v>0</v>
      </c>
      <c r="BA126" s="571">
        <f t="shared" si="86"/>
        <v>0</v>
      </c>
      <c r="BB126" s="571"/>
    </row>
    <row r="127" spans="1:54" s="421" customFormat="1" ht="15.5">
      <c r="A127" s="509"/>
      <c r="B127" s="492" t="s">
        <v>21</v>
      </c>
      <c r="C127" s="493" t="s">
        <v>478</v>
      </c>
      <c r="D127" s="492"/>
      <c r="E127" s="498"/>
      <c r="F127" s="492"/>
      <c r="G127" s="492"/>
      <c r="H127" s="492"/>
      <c r="I127" s="633"/>
      <c r="J127" s="631"/>
      <c r="K127" s="631"/>
      <c r="L127" s="631"/>
      <c r="M127" s="634"/>
      <c r="N127" s="634"/>
      <c r="O127" s="584"/>
      <c r="P127" s="588"/>
      <c r="Q127" s="588"/>
      <c r="R127" s="584"/>
      <c r="S127" s="584"/>
      <c r="T127" s="499"/>
      <c r="U127" s="499"/>
      <c r="V127" s="499"/>
      <c r="W127" s="499"/>
      <c r="X127" s="499"/>
      <c r="Y127" s="499"/>
      <c r="Z127" s="499"/>
      <c r="AA127" s="499"/>
      <c r="AB127" s="499"/>
      <c r="AC127" s="499"/>
      <c r="AD127" s="499"/>
      <c r="AE127" s="499"/>
      <c r="AF127" s="499"/>
      <c r="AG127" s="584"/>
      <c r="AH127" s="584"/>
      <c r="AI127" s="499"/>
      <c r="AJ127" s="499"/>
      <c r="AK127" s="584"/>
      <c r="AL127" s="584"/>
      <c r="AM127" s="584"/>
      <c r="AN127" s="584"/>
      <c r="AO127" s="584"/>
      <c r="AP127" s="584"/>
      <c r="AQ127" s="584"/>
      <c r="AR127" s="584"/>
      <c r="AS127" s="584"/>
      <c r="AT127" s="584"/>
      <c r="AU127" s="584"/>
      <c r="AV127" s="584"/>
      <c r="AW127" s="584"/>
      <c r="AX127" s="584"/>
      <c r="AY127" s="584"/>
      <c r="AZ127" s="584"/>
      <c r="BA127" s="584"/>
      <c r="BB127" s="584"/>
    </row>
    <row r="128" spans="1:54" s="421" customFormat="1" ht="26">
      <c r="A128" s="507" t="s">
        <v>281</v>
      </c>
      <c r="B128" s="486" t="s">
        <v>479</v>
      </c>
      <c r="C128" s="460" t="s">
        <v>480</v>
      </c>
      <c r="D128" s="470" t="s">
        <v>478</v>
      </c>
      <c r="E128" s="471" t="s">
        <v>44</v>
      </c>
      <c r="F128" s="456">
        <v>3</v>
      </c>
      <c r="G128" s="456">
        <v>260</v>
      </c>
      <c r="H128" s="469">
        <v>1</v>
      </c>
      <c r="I128" s="621">
        <f>F128*G128*12</f>
        <v>9360</v>
      </c>
      <c r="J128" s="622">
        <v>3</v>
      </c>
      <c r="K128" s="622">
        <v>260</v>
      </c>
      <c r="L128" s="627">
        <v>1</v>
      </c>
      <c r="M128" s="621">
        <f>J128*K128*12</f>
        <v>9360</v>
      </c>
      <c r="N128" s="626">
        <f>I128+M128</f>
        <v>18720</v>
      </c>
      <c r="O128" s="585">
        <f t="shared" si="59"/>
        <v>7200</v>
      </c>
      <c r="P128" s="585">
        <f t="shared" si="60"/>
        <v>7200</v>
      </c>
      <c r="Q128" s="575">
        <f t="shared" si="61"/>
        <v>14400</v>
      </c>
      <c r="R128" s="603">
        <f>AO128+AS128+AW128+BA128</f>
        <v>0</v>
      </c>
      <c r="S128" s="603">
        <f>I128-R128</f>
        <v>9360</v>
      </c>
      <c r="T128" s="478">
        <f>R128/I128</f>
        <v>0</v>
      </c>
      <c r="U128" s="479"/>
      <c r="V128" s="479"/>
      <c r="W128" s="479"/>
      <c r="X128" s="479"/>
      <c r="Y128" s="479"/>
      <c r="Z128" s="479"/>
      <c r="AA128" s="479"/>
      <c r="AB128" s="479"/>
      <c r="AC128" s="479"/>
      <c r="AD128" s="479"/>
      <c r="AE128" s="479"/>
      <c r="AF128" s="479"/>
      <c r="AG128" s="612">
        <f>AO128+AS128+AW128+BA128</f>
        <v>0</v>
      </c>
      <c r="AH128" s="612">
        <f>N128-AG128</f>
        <v>18720</v>
      </c>
      <c r="AI128" s="480">
        <f>AG128/N128</f>
        <v>0</v>
      </c>
      <c r="AJ128" s="422"/>
      <c r="AK128" s="565">
        <v>0</v>
      </c>
      <c r="AL128" s="565">
        <v>0</v>
      </c>
      <c r="AM128" s="565">
        <v>0</v>
      </c>
      <c r="AN128" s="565">
        <v>0</v>
      </c>
      <c r="AO128" s="566">
        <f>SUM(AK128:AN128)</f>
        <v>0</v>
      </c>
      <c r="AP128" s="565">
        <v>0</v>
      </c>
      <c r="AQ128" s="565">
        <v>0</v>
      </c>
      <c r="AR128" s="565">
        <v>0</v>
      </c>
      <c r="AS128" s="566">
        <f>SUM(AP128:AR128)</f>
        <v>0</v>
      </c>
      <c r="AT128" s="565">
        <v>0</v>
      </c>
      <c r="AU128" s="565">
        <v>0</v>
      </c>
      <c r="AV128" s="565">
        <v>0</v>
      </c>
      <c r="AW128" s="566">
        <f>SUM(AT128:AV128)</f>
        <v>0</v>
      </c>
      <c r="AX128" s="565">
        <v>0</v>
      </c>
      <c r="AY128" s="565">
        <v>0</v>
      </c>
      <c r="AZ128" s="565">
        <v>0</v>
      </c>
      <c r="BA128" s="567">
        <f>SUM(AX128:AZ128)</f>
        <v>0</v>
      </c>
      <c r="BB128" s="568"/>
    </row>
    <row r="129" spans="1:54" s="421" customFormat="1" ht="15.5">
      <c r="A129" s="507" t="s">
        <v>282</v>
      </c>
      <c r="B129" s="486" t="s">
        <v>481</v>
      </c>
      <c r="C129" s="460" t="s">
        <v>482</v>
      </c>
      <c r="D129" s="470" t="s">
        <v>478</v>
      </c>
      <c r="E129" s="471" t="s">
        <v>44</v>
      </c>
      <c r="F129" s="456">
        <v>1</v>
      </c>
      <c r="G129" s="456">
        <v>1265</v>
      </c>
      <c r="H129" s="469">
        <v>1</v>
      </c>
      <c r="I129" s="621">
        <f>F129*G129</f>
        <v>1265</v>
      </c>
      <c r="J129" s="622">
        <v>1</v>
      </c>
      <c r="K129" s="622">
        <v>1201</v>
      </c>
      <c r="L129" s="627">
        <v>1</v>
      </c>
      <c r="M129" s="621">
        <f>J129*K129</f>
        <v>1201</v>
      </c>
      <c r="N129" s="626">
        <f>I129+M129</f>
        <v>2466</v>
      </c>
      <c r="O129" s="585">
        <f t="shared" si="59"/>
        <v>973.07692307692309</v>
      </c>
      <c r="P129" s="585">
        <f t="shared" si="60"/>
        <v>923.84615384615381</v>
      </c>
      <c r="Q129" s="575">
        <f t="shared" si="61"/>
        <v>1896.9230769230769</v>
      </c>
      <c r="R129" s="603">
        <f>AO129+AS129+AW129+BA129</f>
        <v>0</v>
      </c>
      <c r="S129" s="603">
        <f>I129-R129</f>
        <v>1265</v>
      </c>
      <c r="T129" s="478">
        <f>R129/I129</f>
        <v>0</v>
      </c>
      <c r="U129" s="479"/>
      <c r="V129" s="479"/>
      <c r="W129" s="479"/>
      <c r="X129" s="479"/>
      <c r="Y129" s="479"/>
      <c r="Z129" s="479"/>
      <c r="AA129" s="479"/>
      <c r="AB129" s="479"/>
      <c r="AC129" s="479"/>
      <c r="AD129" s="479"/>
      <c r="AE129" s="479"/>
      <c r="AF129" s="479"/>
      <c r="AG129" s="612">
        <f>AO129+AS129+AW129+BA129</f>
        <v>0</v>
      </c>
      <c r="AH129" s="612">
        <f>N129-AG129</f>
        <v>2466</v>
      </c>
      <c r="AI129" s="480">
        <f>AG129/N129</f>
        <v>0</v>
      </c>
      <c r="AJ129" s="427"/>
      <c r="AK129" s="565">
        <v>0</v>
      </c>
      <c r="AL129" s="565">
        <v>0</v>
      </c>
      <c r="AM129" s="565">
        <v>0</v>
      </c>
      <c r="AN129" s="565">
        <v>0</v>
      </c>
      <c r="AO129" s="566">
        <f>SUM(AK129:AN129)</f>
        <v>0</v>
      </c>
      <c r="AP129" s="565">
        <v>0</v>
      </c>
      <c r="AQ129" s="565">
        <v>0</v>
      </c>
      <c r="AR129" s="565">
        <v>0</v>
      </c>
      <c r="AS129" s="566">
        <f>SUM(AP129:AR129)</f>
        <v>0</v>
      </c>
      <c r="AT129" s="565">
        <v>0</v>
      </c>
      <c r="AU129" s="565">
        <v>0</v>
      </c>
      <c r="AV129" s="565">
        <v>0</v>
      </c>
      <c r="AW129" s="566">
        <f>SUM(AT129:AV129)</f>
        <v>0</v>
      </c>
      <c r="AX129" s="565">
        <v>0</v>
      </c>
      <c r="AY129" s="565">
        <v>0</v>
      </c>
      <c r="AZ129" s="565">
        <v>0</v>
      </c>
      <c r="BA129" s="567">
        <f>SUM(AX129:AZ129)</f>
        <v>0</v>
      </c>
      <c r="BB129" s="570"/>
    </row>
    <row r="130" spans="1:54" s="421" customFormat="1" ht="15.5">
      <c r="A130" s="509"/>
      <c r="B130" s="481" t="s">
        <v>483</v>
      </c>
      <c r="C130" s="481" t="s">
        <v>483</v>
      </c>
      <c r="D130" s="1461"/>
      <c r="E130" s="1461"/>
      <c r="F130" s="1461"/>
      <c r="G130" s="1461"/>
      <c r="H130" s="1461"/>
      <c r="I130" s="618">
        <f>I128+I129</f>
        <v>10625</v>
      </c>
      <c r="J130" s="618"/>
      <c r="K130" s="618"/>
      <c r="L130" s="618"/>
      <c r="M130" s="618">
        <f>M128+M129</f>
        <v>10561</v>
      </c>
      <c r="N130" s="618">
        <f>I130+M130</f>
        <v>21186</v>
      </c>
      <c r="O130" s="571">
        <f t="shared" si="59"/>
        <v>8173.0769230769229</v>
      </c>
      <c r="P130" s="571">
        <f t="shared" si="60"/>
        <v>8123.8461538461534</v>
      </c>
      <c r="Q130" s="571">
        <f t="shared" si="61"/>
        <v>16296.923076923076</v>
      </c>
      <c r="R130" s="571">
        <f>R128+R129</f>
        <v>0</v>
      </c>
      <c r="S130" s="571">
        <f>S128+S129</f>
        <v>10625</v>
      </c>
      <c r="T130" s="649">
        <f>R130/I130</f>
        <v>0</v>
      </c>
      <c r="U130" s="453">
        <f t="shared" ref="U130:AH130" si="87">U128+U129</f>
        <v>0</v>
      </c>
      <c r="V130" s="453">
        <f t="shared" si="87"/>
        <v>0</v>
      </c>
      <c r="W130" s="453">
        <f t="shared" si="87"/>
        <v>0</v>
      </c>
      <c r="X130" s="453">
        <f t="shared" si="87"/>
        <v>0</v>
      </c>
      <c r="Y130" s="453">
        <f t="shared" si="87"/>
        <v>0</v>
      </c>
      <c r="Z130" s="453">
        <f t="shared" si="87"/>
        <v>0</v>
      </c>
      <c r="AA130" s="453">
        <f t="shared" si="87"/>
        <v>0</v>
      </c>
      <c r="AB130" s="453">
        <f t="shared" si="87"/>
        <v>0</v>
      </c>
      <c r="AC130" s="453">
        <f t="shared" si="87"/>
        <v>0</v>
      </c>
      <c r="AD130" s="453">
        <f t="shared" si="87"/>
        <v>0</v>
      </c>
      <c r="AE130" s="453">
        <f t="shared" si="87"/>
        <v>0</v>
      </c>
      <c r="AF130" s="453">
        <f t="shared" si="87"/>
        <v>0</v>
      </c>
      <c r="AG130" s="571">
        <f t="shared" si="87"/>
        <v>0</v>
      </c>
      <c r="AH130" s="571">
        <f t="shared" si="87"/>
        <v>21186</v>
      </c>
      <c r="AI130" s="649">
        <f>AG130/N130</f>
        <v>0</v>
      </c>
      <c r="AJ130" s="453"/>
      <c r="AK130" s="571">
        <f>AK128+AK129</f>
        <v>0</v>
      </c>
      <c r="AL130" s="571">
        <f t="shared" ref="AL130:AZ130" si="88">AL128+AL129</f>
        <v>0</v>
      </c>
      <c r="AM130" s="571">
        <f t="shared" si="88"/>
        <v>0</v>
      </c>
      <c r="AN130" s="571">
        <f t="shared" si="88"/>
        <v>0</v>
      </c>
      <c r="AO130" s="571">
        <f t="shared" si="88"/>
        <v>0</v>
      </c>
      <c r="AP130" s="571">
        <f t="shared" si="88"/>
        <v>0</v>
      </c>
      <c r="AQ130" s="571">
        <f>AQ128+AQ129</f>
        <v>0</v>
      </c>
      <c r="AR130" s="571">
        <f t="shared" si="88"/>
        <v>0</v>
      </c>
      <c r="AS130" s="571">
        <f>AS128+AS129</f>
        <v>0</v>
      </c>
      <c r="AT130" s="571">
        <f t="shared" si="88"/>
        <v>0</v>
      </c>
      <c r="AU130" s="571">
        <f t="shared" si="88"/>
        <v>0</v>
      </c>
      <c r="AV130" s="571">
        <f t="shared" si="88"/>
        <v>0</v>
      </c>
      <c r="AW130" s="571">
        <f t="shared" si="88"/>
        <v>0</v>
      </c>
      <c r="AX130" s="571">
        <f t="shared" si="88"/>
        <v>0</v>
      </c>
      <c r="AY130" s="571">
        <f t="shared" si="88"/>
        <v>0</v>
      </c>
      <c r="AZ130" s="571">
        <f t="shared" si="88"/>
        <v>0</v>
      </c>
      <c r="BA130" s="571">
        <f>BA128+BA129</f>
        <v>0</v>
      </c>
      <c r="BB130" s="571"/>
    </row>
    <row r="131" spans="1:54" s="421" customFormat="1" ht="15.5">
      <c r="A131" s="509"/>
      <c r="B131" s="492" t="s">
        <v>22</v>
      </c>
      <c r="C131" s="493" t="s">
        <v>484</v>
      </c>
      <c r="D131" s="492"/>
      <c r="E131" s="498"/>
      <c r="F131" s="492"/>
      <c r="G131" s="492"/>
      <c r="H131" s="492"/>
      <c r="I131" s="633"/>
      <c r="J131" s="631"/>
      <c r="K131" s="631"/>
      <c r="L131" s="631"/>
      <c r="M131" s="634"/>
      <c r="N131" s="634"/>
      <c r="O131" s="584"/>
      <c r="P131" s="588"/>
      <c r="Q131" s="588"/>
      <c r="R131" s="588"/>
      <c r="S131" s="588"/>
      <c r="T131" s="500"/>
      <c r="U131" s="500"/>
      <c r="V131" s="500"/>
      <c r="W131" s="500"/>
      <c r="X131" s="500"/>
      <c r="Y131" s="500"/>
      <c r="Z131" s="500"/>
      <c r="AA131" s="500"/>
      <c r="AB131" s="500"/>
      <c r="AC131" s="500"/>
      <c r="AD131" s="500"/>
      <c r="AE131" s="500"/>
      <c r="AF131" s="500"/>
      <c r="AG131" s="588"/>
      <c r="AH131" s="588"/>
      <c r="AI131" s="500"/>
      <c r="AJ131" s="500"/>
      <c r="AK131" s="588"/>
      <c r="AL131" s="588"/>
      <c r="AM131" s="588"/>
      <c r="AN131" s="588"/>
      <c r="AO131" s="588"/>
      <c r="AP131" s="588"/>
      <c r="AQ131" s="588"/>
      <c r="AR131" s="588"/>
      <c r="AS131" s="588"/>
      <c r="AT131" s="588"/>
      <c r="AU131" s="588"/>
      <c r="AV131" s="588"/>
      <c r="AW131" s="588"/>
      <c r="AX131" s="588"/>
      <c r="AY131" s="588"/>
      <c r="AZ131" s="588"/>
      <c r="BA131" s="588"/>
      <c r="BB131" s="588"/>
    </row>
    <row r="132" spans="1:54" s="421" customFormat="1" ht="15.5">
      <c r="A132" s="507" t="s">
        <v>283</v>
      </c>
      <c r="B132" s="486" t="s">
        <v>485</v>
      </c>
      <c r="C132" s="460" t="s">
        <v>486</v>
      </c>
      <c r="D132" s="470" t="s">
        <v>487</v>
      </c>
      <c r="E132" s="471" t="s">
        <v>381</v>
      </c>
      <c r="F132" s="456">
        <v>1</v>
      </c>
      <c r="G132" s="473">
        <v>115857.4</v>
      </c>
      <c r="H132" s="469">
        <v>1</v>
      </c>
      <c r="I132" s="621">
        <f>G132*F132</f>
        <v>115857.4</v>
      </c>
      <c r="J132" s="622">
        <v>1</v>
      </c>
      <c r="K132" s="622">
        <f>G132</f>
        <v>115857.4</v>
      </c>
      <c r="L132" s="627">
        <v>1</v>
      </c>
      <c r="M132" s="621">
        <f>K132*J132</f>
        <v>115857.4</v>
      </c>
      <c r="N132" s="626">
        <f>I132+M132</f>
        <v>231714.8</v>
      </c>
      <c r="O132" s="585">
        <f t="shared" si="59"/>
        <v>89121.076923076922</v>
      </c>
      <c r="P132" s="585">
        <f t="shared" si="60"/>
        <v>89121.076923076922</v>
      </c>
      <c r="Q132" s="575">
        <f t="shared" si="61"/>
        <v>178242.15384615384</v>
      </c>
      <c r="R132" s="603">
        <f>AO132+AS132+AW132+BA132</f>
        <v>0</v>
      </c>
      <c r="S132" s="603">
        <f>I132-R132</f>
        <v>115857.4</v>
      </c>
      <c r="T132" s="478">
        <f>R132/I132</f>
        <v>0</v>
      </c>
      <c r="U132" s="479"/>
      <c r="V132" s="479"/>
      <c r="W132" s="479"/>
      <c r="X132" s="479"/>
      <c r="Y132" s="479"/>
      <c r="Z132" s="479"/>
      <c r="AA132" s="479"/>
      <c r="AB132" s="479"/>
      <c r="AC132" s="479"/>
      <c r="AD132" s="479"/>
      <c r="AE132" s="479"/>
      <c r="AF132" s="479"/>
      <c r="AG132" s="612">
        <f>AO132+AS132+AW132+BA132</f>
        <v>0</v>
      </c>
      <c r="AH132" s="612">
        <f>N132-AG132</f>
        <v>231714.8</v>
      </c>
      <c r="AI132" s="480">
        <f>AG132/N132</f>
        <v>0</v>
      </c>
      <c r="AJ132" s="427"/>
      <c r="AK132" s="565">
        <v>0</v>
      </c>
      <c r="AL132" s="565">
        <v>0</v>
      </c>
      <c r="AM132" s="565">
        <v>0</v>
      </c>
      <c r="AN132" s="565">
        <v>0</v>
      </c>
      <c r="AO132" s="566">
        <f t="shared" si="75"/>
        <v>0</v>
      </c>
      <c r="AP132" s="565">
        <v>0</v>
      </c>
      <c r="AQ132" s="565">
        <v>0</v>
      </c>
      <c r="AR132" s="565">
        <v>0</v>
      </c>
      <c r="AS132" s="566">
        <f t="shared" si="76"/>
        <v>0</v>
      </c>
      <c r="AT132" s="565">
        <v>0</v>
      </c>
      <c r="AU132" s="565">
        <v>0</v>
      </c>
      <c r="AV132" s="565">
        <v>0</v>
      </c>
      <c r="AW132" s="566">
        <f t="shared" si="77"/>
        <v>0</v>
      </c>
      <c r="AX132" s="565">
        <v>0</v>
      </c>
      <c r="AY132" s="565">
        <v>0</v>
      </c>
      <c r="AZ132" s="565">
        <v>0</v>
      </c>
      <c r="BA132" s="567">
        <f t="shared" si="78"/>
        <v>0</v>
      </c>
      <c r="BB132" s="570"/>
    </row>
    <row r="133" spans="1:54" s="421" customFormat="1" ht="39.5">
      <c r="A133" s="507" t="s">
        <v>284</v>
      </c>
      <c r="B133" s="486" t="s">
        <v>488</v>
      </c>
      <c r="C133" s="460" t="s">
        <v>489</v>
      </c>
      <c r="D133" s="470" t="s">
        <v>487</v>
      </c>
      <c r="E133" s="471" t="s">
        <v>389</v>
      </c>
      <c r="F133" s="456">
        <v>1</v>
      </c>
      <c r="G133" s="473">
        <v>23000</v>
      </c>
      <c r="H133" s="469">
        <v>1</v>
      </c>
      <c r="I133" s="621">
        <f>F133*G133</f>
        <v>23000</v>
      </c>
      <c r="J133" s="622">
        <v>1</v>
      </c>
      <c r="K133" s="622">
        <v>23000</v>
      </c>
      <c r="L133" s="627">
        <v>1</v>
      </c>
      <c r="M133" s="621">
        <f>J133*K133</f>
        <v>23000</v>
      </c>
      <c r="N133" s="626">
        <f>I133+M133</f>
        <v>46000</v>
      </c>
      <c r="O133" s="585">
        <f t="shared" si="59"/>
        <v>17692.307692307691</v>
      </c>
      <c r="P133" s="585">
        <f t="shared" si="60"/>
        <v>17692.307692307691</v>
      </c>
      <c r="Q133" s="575">
        <f t="shared" si="61"/>
        <v>35384.615384615383</v>
      </c>
      <c r="R133" s="603">
        <f>AO133+AS133+AW133+BA133</f>
        <v>0</v>
      </c>
      <c r="S133" s="603">
        <f>I133-R133</f>
        <v>23000</v>
      </c>
      <c r="T133" s="478">
        <f>R133/I133</f>
        <v>0</v>
      </c>
      <c r="U133" s="479"/>
      <c r="V133" s="479"/>
      <c r="W133" s="479"/>
      <c r="X133" s="479"/>
      <c r="Y133" s="479"/>
      <c r="Z133" s="479"/>
      <c r="AA133" s="479"/>
      <c r="AB133" s="479"/>
      <c r="AC133" s="479"/>
      <c r="AD133" s="479"/>
      <c r="AE133" s="479"/>
      <c r="AF133" s="479"/>
      <c r="AG133" s="612">
        <f>AO133+AS133+AW133+BA133</f>
        <v>0</v>
      </c>
      <c r="AH133" s="612">
        <f>N133-AG133</f>
        <v>46000</v>
      </c>
      <c r="AI133" s="480">
        <f>AG133/N133</f>
        <v>0</v>
      </c>
      <c r="AJ133" s="459"/>
      <c r="AK133" s="565">
        <v>0</v>
      </c>
      <c r="AL133" s="565">
        <v>0</v>
      </c>
      <c r="AM133" s="565">
        <v>0</v>
      </c>
      <c r="AN133" s="565">
        <v>0</v>
      </c>
      <c r="AO133" s="566">
        <f t="shared" si="75"/>
        <v>0</v>
      </c>
      <c r="AP133" s="565">
        <v>0</v>
      </c>
      <c r="AQ133" s="565">
        <v>0</v>
      </c>
      <c r="AR133" s="565">
        <v>0</v>
      </c>
      <c r="AS133" s="566">
        <f t="shared" si="76"/>
        <v>0</v>
      </c>
      <c r="AT133" s="565">
        <v>0</v>
      </c>
      <c r="AU133" s="565">
        <v>0</v>
      </c>
      <c r="AV133" s="565">
        <v>0</v>
      </c>
      <c r="AW133" s="566">
        <f t="shared" si="77"/>
        <v>0</v>
      </c>
      <c r="AX133" s="565">
        <v>0</v>
      </c>
      <c r="AY133" s="565">
        <v>0</v>
      </c>
      <c r="AZ133" s="565">
        <v>0</v>
      </c>
      <c r="BA133" s="567">
        <f t="shared" si="78"/>
        <v>0</v>
      </c>
      <c r="BB133" s="585"/>
    </row>
    <row r="134" spans="1:54" s="421" customFormat="1" ht="15.5">
      <c r="A134" s="509"/>
      <c r="B134" s="481" t="s">
        <v>490</v>
      </c>
      <c r="C134" s="481" t="s">
        <v>490</v>
      </c>
      <c r="D134" s="1461"/>
      <c r="E134" s="1461"/>
      <c r="F134" s="1461"/>
      <c r="G134" s="1461"/>
      <c r="H134" s="1461"/>
      <c r="I134" s="618">
        <f>I132+I133</f>
        <v>138857.4</v>
      </c>
      <c r="J134" s="618"/>
      <c r="K134" s="618"/>
      <c r="L134" s="618"/>
      <c r="M134" s="618">
        <f>M132+M133</f>
        <v>138857.4</v>
      </c>
      <c r="N134" s="618">
        <f>I134+M134</f>
        <v>277714.8</v>
      </c>
      <c r="O134" s="571">
        <f t="shared" si="59"/>
        <v>106813.38461538461</v>
      </c>
      <c r="P134" s="571">
        <f t="shared" si="60"/>
        <v>106813.38461538461</v>
      </c>
      <c r="Q134" s="571">
        <f t="shared" si="61"/>
        <v>213626.76923076922</v>
      </c>
      <c r="R134" s="571">
        <f>R132+R133</f>
        <v>0</v>
      </c>
      <c r="S134" s="571">
        <f>S132+S133</f>
        <v>138857.4</v>
      </c>
      <c r="T134" s="649">
        <f>R134/I134</f>
        <v>0</v>
      </c>
      <c r="U134" s="453">
        <f t="shared" ref="U134:AH134" si="89">U132+U133</f>
        <v>0</v>
      </c>
      <c r="V134" s="453">
        <f t="shared" si="89"/>
        <v>0</v>
      </c>
      <c r="W134" s="453">
        <f t="shared" si="89"/>
        <v>0</v>
      </c>
      <c r="X134" s="453">
        <f t="shared" si="89"/>
        <v>0</v>
      </c>
      <c r="Y134" s="453">
        <f t="shared" si="89"/>
        <v>0</v>
      </c>
      <c r="Z134" s="453">
        <f t="shared" si="89"/>
        <v>0</v>
      </c>
      <c r="AA134" s="453">
        <f t="shared" si="89"/>
        <v>0</v>
      </c>
      <c r="AB134" s="453">
        <f t="shared" si="89"/>
        <v>0</v>
      </c>
      <c r="AC134" s="453">
        <f t="shared" si="89"/>
        <v>0</v>
      </c>
      <c r="AD134" s="453">
        <f t="shared" si="89"/>
        <v>0</v>
      </c>
      <c r="AE134" s="453">
        <f t="shared" si="89"/>
        <v>0</v>
      </c>
      <c r="AF134" s="453">
        <f t="shared" si="89"/>
        <v>0</v>
      </c>
      <c r="AG134" s="571">
        <f t="shared" si="89"/>
        <v>0</v>
      </c>
      <c r="AH134" s="571">
        <f t="shared" si="89"/>
        <v>277714.8</v>
      </c>
      <c r="AI134" s="649">
        <f>AG134/N134</f>
        <v>0</v>
      </c>
      <c r="AJ134" s="453"/>
      <c r="AK134" s="571">
        <f>AK132+AK133</f>
        <v>0</v>
      </c>
      <c r="AL134" s="571">
        <f>AL132+AL133</f>
        <v>0</v>
      </c>
      <c r="AM134" s="571">
        <f>AM132+AM133</f>
        <v>0</v>
      </c>
      <c r="AN134" s="571">
        <f t="shared" ref="AN134:BB134" si="90">AN132+AN133</f>
        <v>0</v>
      </c>
      <c r="AO134" s="571">
        <f t="shared" si="90"/>
        <v>0</v>
      </c>
      <c r="AP134" s="571">
        <f t="shared" si="90"/>
        <v>0</v>
      </c>
      <c r="AQ134" s="571">
        <f t="shared" si="90"/>
        <v>0</v>
      </c>
      <c r="AR134" s="571">
        <f t="shared" si="90"/>
        <v>0</v>
      </c>
      <c r="AS134" s="571">
        <f t="shared" si="90"/>
        <v>0</v>
      </c>
      <c r="AT134" s="571">
        <f t="shared" si="90"/>
        <v>0</v>
      </c>
      <c r="AU134" s="571">
        <f t="shared" si="90"/>
        <v>0</v>
      </c>
      <c r="AV134" s="571">
        <f t="shared" si="90"/>
        <v>0</v>
      </c>
      <c r="AW134" s="571">
        <f t="shared" si="90"/>
        <v>0</v>
      </c>
      <c r="AX134" s="571">
        <f t="shared" si="90"/>
        <v>0</v>
      </c>
      <c r="AY134" s="571">
        <f t="shared" si="90"/>
        <v>0</v>
      </c>
      <c r="AZ134" s="571">
        <f>AZ132+AZ133</f>
        <v>0</v>
      </c>
      <c r="BA134" s="571">
        <f>BA132+BA133</f>
        <v>0</v>
      </c>
      <c r="BB134" s="571">
        <f t="shared" si="90"/>
        <v>0</v>
      </c>
    </row>
    <row r="135" spans="1:54" s="421" customFormat="1" ht="15.5">
      <c r="A135" s="509"/>
      <c r="B135" s="492" t="s">
        <v>28</v>
      </c>
      <c r="C135" s="493" t="s">
        <v>491</v>
      </c>
      <c r="D135" s="492"/>
      <c r="E135" s="498"/>
      <c r="F135" s="492"/>
      <c r="G135" s="501"/>
      <c r="H135" s="492"/>
      <c r="I135" s="633"/>
      <c r="J135" s="631"/>
      <c r="K135" s="631"/>
      <c r="L135" s="631"/>
      <c r="M135" s="634"/>
      <c r="N135" s="634"/>
      <c r="O135" s="584"/>
      <c r="P135" s="588"/>
      <c r="Q135" s="588"/>
      <c r="R135" s="588"/>
      <c r="S135" s="588"/>
      <c r="T135" s="500"/>
      <c r="U135" s="500"/>
      <c r="V135" s="500"/>
      <c r="W135" s="500"/>
      <c r="X135" s="500"/>
      <c r="Y135" s="500"/>
      <c r="Z135" s="500"/>
      <c r="AA135" s="500"/>
      <c r="AB135" s="500"/>
      <c r="AC135" s="500"/>
      <c r="AD135" s="500"/>
      <c r="AE135" s="500"/>
      <c r="AF135" s="500"/>
      <c r="AG135" s="588"/>
      <c r="AH135" s="588"/>
      <c r="AI135" s="500"/>
      <c r="AJ135" s="500"/>
      <c r="AK135" s="588"/>
      <c r="AL135" s="588"/>
      <c r="AM135" s="588"/>
      <c r="AN135" s="588"/>
      <c r="AO135" s="588"/>
      <c r="AP135" s="588"/>
      <c r="AQ135" s="588"/>
      <c r="AR135" s="588"/>
      <c r="AS135" s="588"/>
      <c r="AT135" s="588"/>
      <c r="AU135" s="588"/>
      <c r="AV135" s="588"/>
      <c r="AW135" s="588"/>
      <c r="AX135" s="588"/>
      <c r="AY135" s="588"/>
      <c r="AZ135" s="588"/>
      <c r="BA135" s="588"/>
      <c r="BB135" s="588"/>
    </row>
    <row r="136" spans="1:54" s="421" customFormat="1" ht="18" customHeight="1">
      <c r="A136" s="507" t="s">
        <v>285</v>
      </c>
      <c r="B136" s="486" t="s">
        <v>492</v>
      </c>
      <c r="C136" s="460" t="s">
        <v>493</v>
      </c>
      <c r="D136" s="470" t="s">
        <v>491</v>
      </c>
      <c r="E136" s="471" t="s">
        <v>44</v>
      </c>
      <c r="F136" s="456">
        <v>12</v>
      </c>
      <c r="G136" s="456">
        <v>790</v>
      </c>
      <c r="H136" s="469">
        <v>1</v>
      </c>
      <c r="I136" s="621">
        <f>(F136*G136*H136)</f>
        <v>9480</v>
      </c>
      <c r="J136" s="622">
        <v>12</v>
      </c>
      <c r="K136" s="622">
        <v>618</v>
      </c>
      <c r="L136" s="627">
        <v>1</v>
      </c>
      <c r="M136" s="621">
        <f>(J136*K136*L136)</f>
        <v>7416</v>
      </c>
      <c r="N136" s="626">
        <f t="shared" ref="N136:N151" si="91">I136+M136</f>
        <v>16896</v>
      </c>
      <c r="O136" s="585">
        <f t="shared" si="59"/>
        <v>7292.3076923076924</v>
      </c>
      <c r="P136" s="585">
        <f t="shared" si="60"/>
        <v>5704.6153846153848</v>
      </c>
      <c r="Q136" s="575">
        <f t="shared" si="61"/>
        <v>12996.923076923078</v>
      </c>
      <c r="R136" s="603">
        <f t="shared" ref="R136:R151" si="92">AO136+AS136+AW136+BA136</f>
        <v>0</v>
      </c>
      <c r="S136" s="603">
        <f t="shared" ref="S136:S151" si="93">I136-R136</f>
        <v>9480</v>
      </c>
      <c r="T136" s="478">
        <f t="shared" ref="T136:T151" si="94">R136/I136</f>
        <v>0</v>
      </c>
      <c r="U136" s="479"/>
      <c r="V136" s="479"/>
      <c r="W136" s="479"/>
      <c r="X136" s="479"/>
      <c r="Y136" s="479"/>
      <c r="Z136" s="479"/>
      <c r="AA136" s="479"/>
      <c r="AB136" s="479"/>
      <c r="AC136" s="479"/>
      <c r="AD136" s="479"/>
      <c r="AE136" s="479"/>
      <c r="AF136" s="479"/>
      <c r="AG136" s="612">
        <f t="shared" ref="AG136:AG151" si="95">AO136+AS136+AW136+BA136</f>
        <v>0</v>
      </c>
      <c r="AH136" s="612">
        <f t="shared" ref="AH136:AH151" si="96">N136-AG136</f>
        <v>16896</v>
      </c>
      <c r="AI136" s="480">
        <f t="shared" ref="AI136:AI151" si="97">AG136/N136</f>
        <v>0</v>
      </c>
      <c r="AJ136" s="422"/>
      <c r="AK136" s="565">
        <v>0</v>
      </c>
      <c r="AL136" s="565">
        <v>0</v>
      </c>
      <c r="AM136" s="565">
        <v>0</v>
      </c>
      <c r="AN136" s="565">
        <v>0</v>
      </c>
      <c r="AO136" s="566">
        <f t="shared" si="75"/>
        <v>0</v>
      </c>
      <c r="AP136" s="565">
        <v>0</v>
      </c>
      <c r="AQ136" s="565">
        <v>0</v>
      </c>
      <c r="AR136" s="565">
        <v>0</v>
      </c>
      <c r="AS136" s="566">
        <f t="shared" si="76"/>
        <v>0</v>
      </c>
      <c r="AT136" s="565">
        <v>0</v>
      </c>
      <c r="AU136" s="565">
        <v>0</v>
      </c>
      <c r="AV136" s="565">
        <v>0</v>
      </c>
      <c r="AW136" s="566">
        <f t="shared" si="77"/>
        <v>0</v>
      </c>
      <c r="AX136" s="565">
        <v>0</v>
      </c>
      <c r="AY136" s="565">
        <v>0</v>
      </c>
      <c r="AZ136" s="565">
        <v>0</v>
      </c>
      <c r="BA136" s="567">
        <f t="shared" si="78"/>
        <v>0</v>
      </c>
      <c r="BB136" s="568"/>
    </row>
    <row r="137" spans="1:54" s="421" customFormat="1" ht="26.5">
      <c r="A137" s="507" t="s">
        <v>286</v>
      </c>
      <c r="B137" s="486" t="s">
        <v>494</v>
      </c>
      <c r="C137" s="460" t="s">
        <v>495</v>
      </c>
      <c r="D137" s="470" t="s">
        <v>491</v>
      </c>
      <c r="E137" s="471" t="s">
        <v>44</v>
      </c>
      <c r="F137" s="456">
        <v>1</v>
      </c>
      <c r="G137" s="456">
        <v>500</v>
      </c>
      <c r="H137" s="469">
        <v>1</v>
      </c>
      <c r="I137" s="621">
        <f>(F137*G137*H137)*12</f>
        <v>6000</v>
      </c>
      <c r="J137" s="622">
        <v>1</v>
      </c>
      <c r="K137" s="622">
        <v>500</v>
      </c>
      <c r="L137" s="627">
        <v>1</v>
      </c>
      <c r="M137" s="621">
        <f>(J137*K137*L137)*12</f>
        <v>6000</v>
      </c>
      <c r="N137" s="626">
        <f t="shared" si="91"/>
        <v>12000</v>
      </c>
      <c r="O137" s="585">
        <f t="shared" si="59"/>
        <v>4615.3846153846152</v>
      </c>
      <c r="P137" s="585">
        <f t="shared" si="60"/>
        <v>4615.3846153846152</v>
      </c>
      <c r="Q137" s="575">
        <f t="shared" si="61"/>
        <v>9230.7692307692305</v>
      </c>
      <c r="R137" s="603">
        <f t="shared" si="92"/>
        <v>0</v>
      </c>
      <c r="S137" s="603">
        <f t="shared" si="93"/>
        <v>6000</v>
      </c>
      <c r="T137" s="478">
        <f t="shared" si="94"/>
        <v>0</v>
      </c>
      <c r="U137" s="479"/>
      <c r="V137" s="479"/>
      <c r="W137" s="479"/>
      <c r="X137" s="479"/>
      <c r="Y137" s="479"/>
      <c r="Z137" s="479"/>
      <c r="AA137" s="479"/>
      <c r="AB137" s="479"/>
      <c r="AC137" s="479"/>
      <c r="AD137" s="479"/>
      <c r="AE137" s="479"/>
      <c r="AF137" s="479"/>
      <c r="AG137" s="612">
        <f t="shared" si="95"/>
        <v>0</v>
      </c>
      <c r="AH137" s="612">
        <f t="shared" si="96"/>
        <v>12000</v>
      </c>
      <c r="AI137" s="480">
        <f t="shared" si="97"/>
        <v>0</v>
      </c>
      <c r="AJ137" s="422"/>
      <c r="AK137" s="565">
        <v>0</v>
      </c>
      <c r="AL137" s="565">
        <v>0</v>
      </c>
      <c r="AM137" s="565">
        <v>0</v>
      </c>
      <c r="AN137" s="565">
        <v>0</v>
      </c>
      <c r="AO137" s="566">
        <f t="shared" si="75"/>
        <v>0</v>
      </c>
      <c r="AP137" s="565">
        <v>0</v>
      </c>
      <c r="AQ137" s="565">
        <v>0</v>
      </c>
      <c r="AR137" s="565">
        <v>0</v>
      </c>
      <c r="AS137" s="566">
        <f t="shared" si="76"/>
        <v>0</v>
      </c>
      <c r="AT137" s="565">
        <v>0</v>
      </c>
      <c r="AU137" s="565">
        <v>0</v>
      </c>
      <c r="AV137" s="565">
        <v>0</v>
      </c>
      <c r="AW137" s="566">
        <f t="shared" si="77"/>
        <v>0</v>
      </c>
      <c r="AX137" s="565">
        <v>0</v>
      </c>
      <c r="AY137" s="565">
        <v>0</v>
      </c>
      <c r="AZ137" s="565">
        <v>0</v>
      </c>
      <c r="BA137" s="567">
        <f t="shared" si="78"/>
        <v>0</v>
      </c>
      <c r="BB137" s="568"/>
    </row>
    <row r="138" spans="1:54" s="421" customFormat="1" ht="26.5">
      <c r="A138" s="507" t="s">
        <v>287</v>
      </c>
      <c r="B138" s="486" t="s">
        <v>496</v>
      </c>
      <c r="C138" s="460" t="s">
        <v>497</v>
      </c>
      <c r="D138" s="470" t="s">
        <v>491</v>
      </c>
      <c r="E138" s="471" t="s">
        <v>44</v>
      </c>
      <c r="F138" s="456">
        <v>1</v>
      </c>
      <c r="G138" s="457">
        <v>285</v>
      </c>
      <c r="H138" s="469">
        <v>1</v>
      </c>
      <c r="I138" s="621">
        <f>(F138*G138*H138)*12</f>
        <v>3420</v>
      </c>
      <c r="J138" s="622">
        <v>1</v>
      </c>
      <c r="K138" s="622">
        <v>285</v>
      </c>
      <c r="L138" s="627">
        <v>1</v>
      </c>
      <c r="M138" s="621">
        <f>(J138*K138*L138)*12</f>
        <v>3420</v>
      </c>
      <c r="N138" s="626">
        <f t="shared" si="91"/>
        <v>6840</v>
      </c>
      <c r="O138" s="585">
        <f t="shared" si="59"/>
        <v>2630.7692307692305</v>
      </c>
      <c r="P138" s="585">
        <f t="shared" si="60"/>
        <v>2630.7692307692305</v>
      </c>
      <c r="Q138" s="575">
        <f t="shared" si="61"/>
        <v>5261.538461538461</v>
      </c>
      <c r="R138" s="603">
        <f t="shared" si="92"/>
        <v>0</v>
      </c>
      <c r="S138" s="603">
        <f t="shared" si="93"/>
        <v>3420</v>
      </c>
      <c r="T138" s="478">
        <f t="shared" si="94"/>
        <v>0</v>
      </c>
      <c r="U138" s="479"/>
      <c r="V138" s="479"/>
      <c r="W138" s="479"/>
      <c r="X138" s="479"/>
      <c r="Y138" s="479"/>
      <c r="Z138" s="479"/>
      <c r="AA138" s="479"/>
      <c r="AB138" s="479"/>
      <c r="AC138" s="479"/>
      <c r="AD138" s="479"/>
      <c r="AE138" s="479"/>
      <c r="AF138" s="479"/>
      <c r="AG138" s="612">
        <f t="shared" si="95"/>
        <v>0</v>
      </c>
      <c r="AH138" s="612">
        <f t="shared" si="96"/>
        <v>6840</v>
      </c>
      <c r="AI138" s="480">
        <f t="shared" si="97"/>
        <v>0</v>
      </c>
      <c r="AJ138" s="422"/>
      <c r="AK138" s="565">
        <v>0</v>
      </c>
      <c r="AL138" s="565">
        <v>0</v>
      </c>
      <c r="AM138" s="565">
        <v>0</v>
      </c>
      <c r="AN138" s="565">
        <v>0</v>
      </c>
      <c r="AO138" s="566">
        <f t="shared" si="75"/>
        <v>0</v>
      </c>
      <c r="AP138" s="565">
        <v>0</v>
      </c>
      <c r="AQ138" s="565">
        <v>0</v>
      </c>
      <c r="AR138" s="565">
        <v>0</v>
      </c>
      <c r="AS138" s="566">
        <f t="shared" si="76"/>
        <v>0</v>
      </c>
      <c r="AT138" s="565">
        <v>0</v>
      </c>
      <c r="AU138" s="565">
        <v>0</v>
      </c>
      <c r="AV138" s="565">
        <v>0</v>
      </c>
      <c r="AW138" s="566">
        <f t="shared" si="77"/>
        <v>0</v>
      </c>
      <c r="AX138" s="565">
        <v>0</v>
      </c>
      <c r="AY138" s="565">
        <v>0</v>
      </c>
      <c r="AZ138" s="565">
        <v>0</v>
      </c>
      <c r="BA138" s="567">
        <f t="shared" si="78"/>
        <v>0</v>
      </c>
      <c r="BB138" s="568"/>
    </row>
    <row r="139" spans="1:54" s="421" customFormat="1" ht="26.5">
      <c r="A139" s="507" t="s">
        <v>288</v>
      </c>
      <c r="B139" s="486" t="s">
        <v>498</v>
      </c>
      <c r="C139" s="460" t="s">
        <v>499</v>
      </c>
      <c r="D139" s="470" t="s">
        <v>491</v>
      </c>
      <c r="E139" s="471" t="s">
        <v>44</v>
      </c>
      <c r="F139" s="456">
        <v>1</v>
      </c>
      <c r="G139" s="457">
        <v>130</v>
      </c>
      <c r="H139" s="469">
        <v>1</v>
      </c>
      <c r="I139" s="621">
        <f>(F139*G139*H139)*12</f>
        <v>1560</v>
      </c>
      <c r="J139" s="622">
        <v>1</v>
      </c>
      <c r="K139" s="622">
        <v>130</v>
      </c>
      <c r="L139" s="627">
        <v>1</v>
      </c>
      <c r="M139" s="621">
        <f>(J139*K139*L139)*12</f>
        <v>1560</v>
      </c>
      <c r="N139" s="626">
        <f t="shared" si="91"/>
        <v>3120</v>
      </c>
      <c r="O139" s="585">
        <f t="shared" si="59"/>
        <v>1200</v>
      </c>
      <c r="P139" s="585">
        <f t="shared" si="60"/>
        <v>1200</v>
      </c>
      <c r="Q139" s="575">
        <f t="shared" si="61"/>
        <v>2400</v>
      </c>
      <c r="R139" s="603">
        <f t="shared" si="92"/>
        <v>0</v>
      </c>
      <c r="S139" s="603">
        <f t="shared" si="93"/>
        <v>1560</v>
      </c>
      <c r="T139" s="478">
        <f t="shared" si="94"/>
        <v>0</v>
      </c>
      <c r="U139" s="479"/>
      <c r="V139" s="479"/>
      <c r="W139" s="479"/>
      <c r="X139" s="479"/>
      <c r="Y139" s="479"/>
      <c r="Z139" s="479"/>
      <c r="AA139" s="479"/>
      <c r="AB139" s="479"/>
      <c r="AC139" s="479"/>
      <c r="AD139" s="479"/>
      <c r="AE139" s="479"/>
      <c r="AF139" s="479"/>
      <c r="AG139" s="612">
        <f t="shared" si="95"/>
        <v>0</v>
      </c>
      <c r="AH139" s="612">
        <f t="shared" si="96"/>
        <v>3120</v>
      </c>
      <c r="AI139" s="480">
        <f t="shared" si="97"/>
        <v>0</v>
      </c>
      <c r="AJ139" s="422"/>
      <c r="AK139" s="565">
        <v>0</v>
      </c>
      <c r="AL139" s="565">
        <v>0</v>
      </c>
      <c r="AM139" s="565">
        <v>0</v>
      </c>
      <c r="AN139" s="565">
        <v>0</v>
      </c>
      <c r="AO139" s="566">
        <f t="shared" si="75"/>
        <v>0</v>
      </c>
      <c r="AP139" s="565">
        <v>0</v>
      </c>
      <c r="AQ139" s="565">
        <v>0</v>
      </c>
      <c r="AR139" s="565">
        <v>0</v>
      </c>
      <c r="AS139" s="566">
        <f t="shared" si="76"/>
        <v>0</v>
      </c>
      <c r="AT139" s="565">
        <v>0</v>
      </c>
      <c r="AU139" s="565">
        <v>0</v>
      </c>
      <c r="AV139" s="565">
        <v>0</v>
      </c>
      <c r="AW139" s="566">
        <f t="shared" si="77"/>
        <v>0</v>
      </c>
      <c r="AX139" s="565">
        <v>0</v>
      </c>
      <c r="AY139" s="565">
        <v>0</v>
      </c>
      <c r="AZ139" s="565">
        <v>0</v>
      </c>
      <c r="BA139" s="567">
        <f t="shared" si="78"/>
        <v>0</v>
      </c>
      <c r="BB139" s="568"/>
    </row>
    <row r="140" spans="1:54" s="421" customFormat="1" ht="26.5">
      <c r="A140" s="507" t="s">
        <v>289</v>
      </c>
      <c r="B140" s="486" t="s">
        <v>500</v>
      </c>
      <c r="C140" s="460" t="s">
        <v>501</v>
      </c>
      <c r="D140" s="470" t="s">
        <v>491</v>
      </c>
      <c r="E140" s="468" t="s">
        <v>44</v>
      </c>
      <c r="F140" s="456">
        <v>12</v>
      </c>
      <c r="G140" s="456">
        <v>56</v>
      </c>
      <c r="H140" s="469">
        <v>0.15</v>
      </c>
      <c r="I140" s="621">
        <f>F140*G140*H140*12</f>
        <v>1209.5999999999999</v>
      </c>
      <c r="J140" s="622">
        <v>12</v>
      </c>
      <c r="K140" s="622">
        <v>56</v>
      </c>
      <c r="L140" s="627">
        <v>0.15</v>
      </c>
      <c r="M140" s="621">
        <f>J140*K140*L140*12</f>
        <v>1209.5999999999999</v>
      </c>
      <c r="N140" s="626">
        <f t="shared" si="91"/>
        <v>2419.1999999999998</v>
      </c>
      <c r="O140" s="585">
        <f t="shared" si="59"/>
        <v>930.46153846153834</v>
      </c>
      <c r="P140" s="585">
        <f t="shared" si="60"/>
        <v>930.46153846153834</v>
      </c>
      <c r="Q140" s="575">
        <f t="shared" si="61"/>
        <v>1860.9230769230767</v>
      </c>
      <c r="R140" s="603">
        <f t="shared" si="92"/>
        <v>0</v>
      </c>
      <c r="S140" s="603">
        <f t="shared" si="93"/>
        <v>1209.5999999999999</v>
      </c>
      <c r="T140" s="478">
        <f t="shared" si="94"/>
        <v>0</v>
      </c>
      <c r="U140" s="479"/>
      <c r="V140" s="479"/>
      <c r="W140" s="479"/>
      <c r="X140" s="479"/>
      <c r="Y140" s="479"/>
      <c r="Z140" s="479"/>
      <c r="AA140" s="479"/>
      <c r="AB140" s="479"/>
      <c r="AC140" s="479"/>
      <c r="AD140" s="479"/>
      <c r="AE140" s="479"/>
      <c r="AF140" s="479"/>
      <c r="AG140" s="612">
        <f t="shared" si="95"/>
        <v>0</v>
      </c>
      <c r="AH140" s="612">
        <f t="shared" si="96"/>
        <v>2419.1999999999998</v>
      </c>
      <c r="AI140" s="480">
        <f t="shared" si="97"/>
        <v>0</v>
      </c>
      <c r="AJ140" s="422"/>
      <c r="AK140" s="565">
        <v>0</v>
      </c>
      <c r="AL140" s="565">
        <v>0</v>
      </c>
      <c r="AM140" s="565">
        <v>0</v>
      </c>
      <c r="AN140" s="565">
        <v>0</v>
      </c>
      <c r="AO140" s="566">
        <f t="shared" si="75"/>
        <v>0</v>
      </c>
      <c r="AP140" s="565">
        <v>0</v>
      </c>
      <c r="AQ140" s="565">
        <v>0</v>
      </c>
      <c r="AR140" s="565">
        <v>0</v>
      </c>
      <c r="AS140" s="566">
        <f t="shared" si="76"/>
        <v>0</v>
      </c>
      <c r="AT140" s="565">
        <v>0</v>
      </c>
      <c r="AU140" s="565">
        <v>0</v>
      </c>
      <c r="AV140" s="565">
        <v>0</v>
      </c>
      <c r="AW140" s="566">
        <f t="shared" si="77"/>
        <v>0</v>
      </c>
      <c r="AX140" s="565">
        <v>0</v>
      </c>
      <c r="AY140" s="565">
        <v>0</v>
      </c>
      <c r="AZ140" s="565">
        <v>0</v>
      </c>
      <c r="BA140" s="567">
        <f t="shared" si="78"/>
        <v>0</v>
      </c>
      <c r="BB140" s="568"/>
    </row>
    <row r="141" spans="1:54" s="421" customFormat="1" ht="26.5">
      <c r="A141" s="507" t="s">
        <v>290</v>
      </c>
      <c r="B141" s="486" t="s">
        <v>502</v>
      </c>
      <c r="C141" s="460" t="s">
        <v>503</v>
      </c>
      <c r="D141" s="470" t="s">
        <v>491</v>
      </c>
      <c r="E141" s="468" t="s">
        <v>44</v>
      </c>
      <c r="F141" s="456">
        <v>12</v>
      </c>
      <c r="G141" s="456">
        <v>83</v>
      </c>
      <c r="H141" s="469">
        <v>0.15</v>
      </c>
      <c r="I141" s="621">
        <f>(F141*G141*H141)*12</f>
        <v>1792.8000000000002</v>
      </c>
      <c r="J141" s="622">
        <v>12</v>
      </c>
      <c r="K141" s="622">
        <v>83</v>
      </c>
      <c r="L141" s="627">
        <v>0.15</v>
      </c>
      <c r="M141" s="621">
        <f>(J141*K141*L141)*12</f>
        <v>1792.8000000000002</v>
      </c>
      <c r="N141" s="626">
        <f t="shared" si="91"/>
        <v>3585.6000000000004</v>
      </c>
      <c r="O141" s="585">
        <f t="shared" si="59"/>
        <v>1379.0769230769231</v>
      </c>
      <c r="P141" s="585">
        <f t="shared" si="60"/>
        <v>1379.0769230769231</v>
      </c>
      <c r="Q141" s="575">
        <f t="shared" si="61"/>
        <v>2758.1538461538462</v>
      </c>
      <c r="R141" s="603">
        <f t="shared" si="92"/>
        <v>0</v>
      </c>
      <c r="S141" s="603">
        <f t="shared" si="93"/>
        <v>1792.8000000000002</v>
      </c>
      <c r="T141" s="478">
        <f t="shared" si="94"/>
        <v>0</v>
      </c>
      <c r="U141" s="479"/>
      <c r="V141" s="479"/>
      <c r="W141" s="479"/>
      <c r="X141" s="479"/>
      <c r="Y141" s="479"/>
      <c r="Z141" s="479"/>
      <c r="AA141" s="479"/>
      <c r="AB141" s="479"/>
      <c r="AC141" s="479"/>
      <c r="AD141" s="479"/>
      <c r="AE141" s="479"/>
      <c r="AF141" s="479"/>
      <c r="AG141" s="612">
        <f t="shared" si="95"/>
        <v>0</v>
      </c>
      <c r="AH141" s="612">
        <f t="shared" si="96"/>
        <v>3585.6000000000004</v>
      </c>
      <c r="AI141" s="480">
        <f t="shared" si="97"/>
        <v>0</v>
      </c>
      <c r="AJ141" s="422"/>
      <c r="AK141" s="565">
        <v>0</v>
      </c>
      <c r="AL141" s="565">
        <v>0</v>
      </c>
      <c r="AM141" s="565">
        <v>0</v>
      </c>
      <c r="AN141" s="565">
        <v>0</v>
      </c>
      <c r="AO141" s="566">
        <f t="shared" si="75"/>
        <v>0</v>
      </c>
      <c r="AP141" s="565">
        <v>0</v>
      </c>
      <c r="AQ141" s="565">
        <v>0</v>
      </c>
      <c r="AR141" s="565">
        <v>0</v>
      </c>
      <c r="AS141" s="566">
        <f t="shared" si="76"/>
        <v>0</v>
      </c>
      <c r="AT141" s="565">
        <v>0</v>
      </c>
      <c r="AU141" s="565">
        <v>0</v>
      </c>
      <c r="AV141" s="565">
        <v>0</v>
      </c>
      <c r="AW141" s="566">
        <f t="shared" si="77"/>
        <v>0</v>
      </c>
      <c r="AX141" s="565">
        <v>0</v>
      </c>
      <c r="AY141" s="565">
        <v>0</v>
      </c>
      <c r="AZ141" s="565">
        <v>0</v>
      </c>
      <c r="BA141" s="567">
        <f t="shared" si="78"/>
        <v>0</v>
      </c>
      <c r="BB141" s="568"/>
    </row>
    <row r="142" spans="1:54" s="421" customFormat="1" ht="26.5">
      <c r="A142" s="507" t="s">
        <v>291</v>
      </c>
      <c r="B142" s="486" t="s">
        <v>504</v>
      </c>
      <c r="C142" s="460" t="s">
        <v>505</v>
      </c>
      <c r="D142" s="470" t="s">
        <v>491</v>
      </c>
      <c r="E142" s="468" t="s">
        <v>44</v>
      </c>
      <c r="F142" s="456">
        <v>1</v>
      </c>
      <c r="G142" s="456">
        <v>1500</v>
      </c>
      <c r="H142" s="469">
        <v>0.15</v>
      </c>
      <c r="I142" s="621">
        <f>(F142*G142*H142)</f>
        <v>225</v>
      </c>
      <c r="J142" s="622">
        <v>1</v>
      </c>
      <c r="K142" s="622">
        <v>1500</v>
      </c>
      <c r="L142" s="627">
        <v>0.15</v>
      </c>
      <c r="M142" s="621">
        <f>(J142*K142*L142)</f>
        <v>225</v>
      </c>
      <c r="N142" s="626">
        <f t="shared" si="91"/>
        <v>450</v>
      </c>
      <c r="O142" s="585">
        <f t="shared" si="59"/>
        <v>173.07692307692307</v>
      </c>
      <c r="P142" s="585">
        <f t="shared" si="60"/>
        <v>173.07692307692307</v>
      </c>
      <c r="Q142" s="575">
        <f t="shared" si="61"/>
        <v>346.15384615384613</v>
      </c>
      <c r="R142" s="603">
        <f t="shared" si="92"/>
        <v>0</v>
      </c>
      <c r="S142" s="603">
        <f t="shared" si="93"/>
        <v>225</v>
      </c>
      <c r="T142" s="478">
        <f t="shared" si="94"/>
        <v>0</v>
      </c>
      <c r="U142" s="479"/>
      <c r="V142" s="479"/>
      <c r="W142" s="479"/>
      <c r="X142" s="479"/>
      <c r="Y142" s="479"/>
      <c r="Z142" s="479"/>
      <c r="AA142" s="479"/>
      <c r="AB142" s="479"/>
      <c r="AC142" s="479"/>
      <c r="AD142" s="479"/>
      <c r="AE142" s="479"/>
      <c r="AF142" s="479"/>
      <c r="AG142" s="612">
        <f t="shared" si="95"/>
        <v>0</v>
      </c>
      <c r="AH142" s="612">
        <f t="shared" si="96"/>
        <v>450</v>
      </c>
      <c r="AI142" s="480">
        <f t="shared" si="97"/>
        <v>0</v>
      </c>
      <c r="AJ142" s="424"/>
      <c r="AK142" s="565">
        <v>0</v>
      </c>
      <c r="AL142" s="565">
        <v>0</v>
      </c>
      <c r="AM142" s="565">
        <v>0</v>
      </c>
      <c r="AN142" s="565">
        <v>0</v>
      </c>
      <c r="AO142" s="566">
        <f t="shared" si="75"/>
        <v>0</v>
      </c>
      <c r="AP142" s="565">
        <v>0</v>
      </c>
      <c r="AQ142" s="565">
        <v>0</v>
      </c>
      <c r="AR142" s="565">
        <v>0</v>
      </c>
      <c r="AS142" s="566">
        <f t="shared" si="76"/>
        <v>0</v>
      </c>
      <c r="AT142" s="565">
        <v>0</v>
      </c>
      <c r="AU142" s="565">
        <v>0</v>
      </c>
      <c r="AV142" s="565">
        <v>0</v>
      </c>
      <c r="AW142" s="566">
        <f t="shared" si="77"/>
        <v>0</v>
      </c>
      <c r="AX142" s="565">
        <v>0</v>
      </c>
      <c r="AY142" s="565">
        <v>0</v>
      </c>
      <c r="AZ142" s="565">
        <v>0</v>
      </c>
      <c r="BA142" s="567">
        <f t="shared" si="78"/>
        <v>0</v>
      </c>
      <c r="BB142" s="573"/>
    </row>
    <row r="143" spans="1:54" s="421" customFormat="1" ht="26.5">
      <c r="A143" s="507" t="s">
        <v>292</v>
      </c>
      <c r="B143" s="486" t="s">
        <v>506</v>
      </c>
      <c r="C143" s="460" t="s">
        <v>507</v>
      </c>
      <c r="D143" s="470" t="s">
        <v>491</v>
      </c>
      <c r="E143" s="468" t="s">
        <v>44</v>
      </c>
      <c r="F143" s="456">
        <v>3</v>
      </c>
      <c r="G143" s="456">
        <v>1675</v>
      </c>
      <c r="H143" s="469">
        <v>0.13</v>
      </c>
      <c r="I143" s="621">
        <f>(F143*G143*H143)*12</f>
        <v>7839</v>
      </c>
      <c r="J143" s="622">
        <v>3</v>
      </c>
      <c r="K143" s="622">
        <v>1675</v>
      </c>
      <c r="L143" s="627">
        <v>0.13</v>
      </c>
      <c r="M143" s="621">
        <f>(J143*K143*L143)*12</f>
        <v>7839</v>
      </c>
      <c r="N143" s="626">
        <f t="shared" si="91"/>
        <v>15678</v>
      </c>
      <c r="O143" s="585">
        <f t="shared" si="59"/>
        <v>6030</v>
      </c>
      <c r="P143" s="585">
        <f t="shared" si="60"/>
        <v>6030</v>
      </c>
      <c r="Q143" s="575">
        <f t="shared" si="61"/>
        <v>12060</v>
      </c>
      <c r="R143" s="603">
        <f t="shared" si="92"/>
        <v>0</v>
      </c>
      <c r="S143" s="603">
        <f t="shared" si="93"/>
        <v>7839</v>
      </c>
      <c r="T143" s="478">
        <f t="shared" si="94"/>
        <v>0</v>
      </c>
      <c r="U143" s="479"/>
      <c r="V143" s="479"/>
      <c r="W143" s="479"/>
      <c r="X143" s="479"/>
      <c r="Y143" s="479"/>
      <c r="Z143" s="479"/>
      <c r="AA143" s="479"/>
      <c r="AB143" s="479"/>
      <c r="AC143" s="479"/>
      <c r="AD143" s="479"/>
      <c r="AE143" s="479"/>
      <c r="AF143" s="479"/>
      <c r="AG143" s="612">
        <f t="shared" si="95"/>
        <v>0</v>
      </c>
      <c r="AH143" s="612">
        <f t="shared" si="96"/>
        <v>15678</v>
      </c>
      <c r="AI143" s="480">
        <f t="shared" si="97"/>
        <v>0</v>
      </c>
      <c r="AJ143" s="422"/>
      <c r="AK143" s="565">
        <v>0</v>
      </c>
      <c r="AL143" s="565">
        <v>0</v>
      </c>
      <c r="AM143" s="565">
        <v>0</v>
      </c>
      <c r="AN143" s="565">
        <v>0</v>
      </c>
      <c r="AO143" s="566">
        <f t="shared" si="75"/>
        <v>0</v>
      </c>
      <c r="AP143" s="565">
        <v>0</v>
      </c>
      <c r="AQ143" s="565">
        <v>0</v>
      </c>
      <c r="AR143" s="565">
        <v>0</v>
      </c>
      <c r="AS143" s="566">
        <f t="shared" si="76"/>
        <v>0</v>
      </c>
      <c r="AT143" s="565">
        <v>0</v>
      </c>
      <c r="AU143" s="565">
        <v>0</v>
      </c>
      <c r="AV143" s="565">
        <v>0</v>
      </c>
      <c r="AW143" s="566">
        <f t="shared" si="77"/>
        <v>0</v>
      </c>
      <c r="AX143" s="565">
        <v>0</v>
      </c>
      <c r="AY143" s="565">
        <v>0</v>
      </c>
      <c r="AZ143" s="565">
        <v>0</v>
      </c>
      <c r="BA143" s="567">
        <f t="shared" si="78"/>
        <v>0</v>
      </c>
      <c r="BB143" s="568"/>
    </row>
    <row r="144" spans="1:54" s="421" customFormat="1" ht="26.5">
      <c r="A144" s="507" t="s">
        <v>293</v>
      </c>
      <c r="B144" s="486" t="s">
        <v>508</v>
      </c>
      <c r="C144" s="460" t="s">
        <v>509</v>
      </c>
      <c r="D144" s="470" t="s">
        <v>491</v>
      </c>
      <c r="E144" s="468" t="s">
        <v>44</v>
      </c>
      <c r="F144" s="456">
        <v>3</v>
      </c>
      <c r="G144" s="456">
        <v>6100</v>
      </c>
      <c r="H144" s="469">
        <v>0.11</v>
      </c>
      <c r="I144" s="621">
        <f>(F144*G144*H144)*1</f>
        <v>2013</v>
      </c>
      <c r="J144" s="622">
        <v>3</v>
      </c>
      <c r="K144" s="622">
        <v>6100</v>
      </c>
      <c r="L144" s="627">
        <v>0.11</v>
      </c>
      <c r="M144" s="621">
        <f>(J144*K144*L144)*1</f>
        <v>2013</v>
      </c>
      <c r="N144" s="626">
        <f t="shared" si="91"/>
        <v>4026</v>
      </c>
      <c r="O144" s="585">
        <f t="shared" si="59"/>
        <v>1548.4615384615383</v>
      </c>
      <c r="P144" s="585">
        <f t="shared" si="60"/>
        <v>1548.4615384615383</v>
      </c>
      <c r="Q144" s="575">
        <f t="shared" si="61"/>
        <v>3096.9230769230767</v>
      </c>
      <c r="R144" s="603">
        <f t="shared" si="92"/>
        <v>0</v>
      </c>
      <c r="S144" s="603">
        <f t="shared" si="93"/>
        <v>2013</v>
      </c>
      <c r="T144" s="478">
        <f t="shared" si="94"/>
        <v>0</v>
      </c>
      <c r="U144" s="479"/>
      <c r="V144" s="479"/>
      <c r="W144" s="479"/>
      <c r="X144" s="479"/>
      <c r="Y144" s="479"/>
      <c r="Z144" s="479"/>
      <c r="AA144" s="479"/>
      <c r="AB144" s="479"/>
      <c r="AC144" s="479"/>
      <c r="AD144" s="479"/>
      <c r="AE144" s="479"/>
      <c r="AF144" s="479"/>
      <c r="AG144" s="612">
        <f t="shared" si="95"/>
        <v>0</v>
      </c>
      <c r="AH144" s="612">
        <f t="shared" si="96"/>
        <v>4026</v>
      </c>
      <c r="AI144" s="480">
        <f t="shared" si="97"/>
        <v>0</v>
      </c>
      <c r="AJ144" s="424"/>
      <c r="AK144" s="565">
        <v>0</v>
      </c>
      <c r="AL144" s="565">
        <v>0</v>
      </c>
      <c r="AM144" s="565">
        <v>0</v>
      </c>
      <c r="AN144" s="565">
        <v>0</v>
      </c>
      <c r="AO144" s="566">
        <f t="shared" si="75"/>
        <v>0</v>
      </c>
      <c r="AP144" s="565">
        <v>0</v>
      </c>
      <c r="AQ144" s="565">
        <v>0</v>
      </c>
      <c r="AR144" s="565">
        <v>0</v>
      </c>
      <c r="AS144" s="566">
        <f t="shared" si="76"/>
        <v>0</v>
      </c>
      <c r="AT144" s="565">
        <v>0</v>
      </c>
      <c r="AU144" s="565">
        <v>0</v>
      </c>
      <c r="AV144" s="565">
        <v>0</v>
      </c>
      <c r="AW144" s="566">
        <f t="shared" si="77"/>
        <v>0</v>
      </c>
      <c r="AX144" s="565">
        <v>0</v>
      </c>
      <c r="AY144" s="565">
        <v>0</v>
      </c>
      <c r="AZ144" s="565">
        <v>0</v>
      </c>
      <c r="BA144" s="567">
        <f t="shared" si="78"/>
        <v>0</v>
      </c>
      <c r="BB144" s="573"/>
    </row>
    <row r="145" spans="1:54" s="421" customFormat="1" ht="26.5">
      <c r="A145" s="507" t="s">
        <v>294</v>
      </c>
      <c r="B145" s="486" t="s">
        <v>510</v>
      </c>
      <c r="C145" s="460" t="s">
        <v>511</v>
      </c>
      <c r="D145" s="470" t="s">
        <v>491</v>
      </c>
      <c r="E145" s="468" t="s">
        <v>44</v>
      </c>
      <c r="F145" s="456">
        <v>1</v>
      </c>
      <c r="G145" s="456">
        <v>856</v>
      </c>
      <c r="H145" s="469">
        <v>1</v>
      </c>
      <c r="I145" s="621">
        <f>(F145*G145*H145)*1</f>
        <v>856</v>
      </c>
      <c r="J145" s="622">
        <v>1</v>
      </c>
      <c r="K145" s="622">
        <v>1000</v>
      </c>
      <c r="L145" s="627">
        <v>1</v>
      </c>
      <c r="M145" s="621">
        <v>1000</v>
      </c>
      <c r="N145" s="626">
        <f t="shared" si="91"/>
        <v>1856</v>
      </c>
      <c r="O145" s="585">
        <f t="shared" si="59"/>
        <v>658.46153846153845</v>
      </c>
      <c r="P145" s="585">
        <f t="shared" si="60"/>
        <v>769.23076923076917</v>
      </c>
      <c r="Q145" s="575">
        <f t="shared" si="61"/>
        <v>1427.6923076923076</v>
      </c>
      <c r="R145" s="603">
        <f t="shared" si="92"/>
        <v>0</v>
      </c>
      <c r="S145" s="603">
        <f t="shared" si="93"/>
        <v>856</v>
      </c>
      <c r="T145" s="478">
        <f t="shared" si="94"/>
        <v>0</v>
      </c>
      <c r="U145" s="479"/>
      <c r="V145" s="479"/>
      <c r="W145" s="479"/>
      <c r="X145" s="479"/>
      <c r="Y145" s="479"/>
      <c r="Z145" s="479"/>
      <c r="AA145" s="479"/>
      <c r="AB145" s="479"/>
      <c r="AC145" s="479"/>
      <c r="AD145" s="479"/>
      <c r="AE145" s="479"/>
      <c r="AF145" s="479"/>
      <c r="AG145" s="612">
        <f t="shared" si="95"/>
        <v>0</v>
      </c>
      <c r="AH145" s="612">
        <f t="shared" si="96"/>
        <v>1856</v>
      </c>
      <c r="AI145" s="480">
        <f t="shared" si="97"/>
        <v>0</v>
      </c>
      <c r="AJ145" s="422"/>
      <c r="AK145" s="565">
        <v>0</v>
      </c>
      <c r="AL145" s="565">
        <v>0</v>
      </c>
      <c r="AM145" s="565">
        <v>0</v>
      </c>
      <c r="AN145" s="565">
        <v>0</v>
      </c>
      <c r="AO145" s="566">
        <f t="shared" si="75"/>
        <v>0</v>
      </c>
      <c r="AP145" s="565">
        <v>0</v>
      </c>
      <c r="AQ145" s="565">
        <v>0</v>
      </c>
      <c r="AR145" s="565">
        <v>0</v>
      </c>
      <c r="AS145" s="566">
        <f t="shared" si="76"/>
        <v>0</v>
      </c>
      <c r="AT145" s="565">
        <v>0</v>
      </c>
      <c r="AU145" s="565">
        <v>0</v>
      </c>
      <c r="AV145" s="565">
        <v>0</v>
      </c>
      <c r="AW145" s="566">
        <f t="shared" si="77"/>
        <v>0</v>
      </c>
      <c r="AX145" s="565">
        <v>0</v>
      </c>
      <c r="AY145" s="565">
        <v>0</v>
      </c>
      <c r="AZ145" s="565">
        <v>0</v>
      </c>
      <c r="BA145" s="567">
        <f t="shared" si="78"/>
        <v>0</v>
      </c>
      <c r="BB145" s="568"/>
    </row>
    <row r="146" spans="1:54" s="421" customFormat="1" ht="26.5">
      <c r="A146" s="507" t="s">
        <v>295</v>
      </c>
      <c r="B146" s="486" t="s">
        <v>512</v>
      </c>
      <c r="C146" s="460" t="s">
        <v>513</v>
      </c>
      <c r="D146" s="470" t="s">
        <v>491</v>
      </c>
      <c r="E146" s="468" t="s">
        <v>44</v>
      </c>
      <c r="F146" s="456">
        <v>1</v>
      </c>
      <c r="G146" s="456">
        <v>1149</v>
      </c>
      <c r="H146" s="469">
        <v>0.3</v>
      </c>
      <c r="I146" s="621">
        <f>G146*H146*12</f>
        <v>4136.3999999999996</v>
      </c>
      <c r="J146" s="622">
        <v>1</v>
      </c>
      <c r="K146" s="622">
        <v>1149</v>
      </c>
      <c r="L146" s="627">
        <v>0.3</v>
      </c>
      <c r="M146" s="621">
        <f>K146*L146*12</f>
        <v>4136.3999999999996</v>
      </c>
      <c r="N146" s="626">
        <f t="shared" si="91"/>
        <v>8272.7999999999993</v>
      </c>
      <c r="O146" s="585">
        <f t="shared" si="59"/>
        <v>3181.8461538461534</v>
      </c>
      <c r="P146" s="585">
        <f t="shared" si="60"/>
        <v>3181.8461538461534</v>
      </c>
      <c r="Q146" s="575">
        <f t="shared" si="61"/>
        <v>6363.6923076923067</v>
      </c>
      <c r="R146" s="603">
        <f t="shared" si="92"/>
        <v>0</v>
      </c>
      <c r="S146" s="603">
        <f t="shared" si="93"/>
        <v>4136.3999999999996</v>
      </c>
      <c r="T146" s="478">
        <f t="shared" si="94"/>
        <v>0</v>
      </c>
      <c r="U146" s="479"/>
      <c r="V146" s="479"/>
      <c r="W146" s="479"/>
      <c r="X146" s="479"/>
      <c r="Y146" s="479"/>
      <c r="Z146" s="479"/>
      <c r="AA146" s="479"/>
      <c r="AB146" s="479"/>
      <c r="AC146" s="479"/>
      <c r="AD146" s="479"/>
      <c r="AE146" s="479"/>
      <c r="AF146" s="479"/>
      <c r="AG146" s="612">
        <f t="shared" si="95"/>
        <v>0</v>
      </c>
      <c r="AH146" s="612">
        <f t="shared" si="96"/>
        <v>8272.7999999999993</v>
      </c>
      <c r="AI146" s="480">
        <f t="shared" si="97"/>
        <v>0</v>
      </c>
      <c r="AJ146" s="424"/>
      <c r="AK146" s="565">
        <v>0</v>
      </c>
      <c r="AL146" s="565">
        <v>0</v>
      </c>
      <c r="AM146" s="565">
        <v>0</v>
      </c>
      <c r="AN146" s="565">
        <v>0</v>
      </c>
      <c r="AO146" s="566">
        <f t="shared" si="75"/>
        <v>0</v>
      </c>
      <c r="AP146" s="565">
        <v>0</v>
      </c>
      <c r="AQ146" s="565">
        <v>0</v>
      </c>
      <c r="AR146" s="565">
        <v>0</v>
      </c>
      <c r="AS146" s="566">
        <f t="shared" si="76"/>
        <v>0</v>
      </c>
      <c r="AT146" s="565">
        <v>0</v>
      </c>
      <c r="AU146" s="565">
        <v>0</v>
      </c>
      <c r="AV146" s="565">
        <v>0</v>
      </c>
      <c r="AW146" s="566">
        <f t="shared" si="77"/>
        <v>0</v>
      </c>
      <c r="AX146" s="565">
        <v>0</v>
      </c>
      <c r="AY146" s="565">
        <v>0</v>
      </c>
      <c r="AZ146" s="565">
        <v>0</v>
      </c>
      <c r="BA146" s="567">
        <f t="shared" si="78"/>
        <v>0</v>
      </c>
      <c r="BB146" s="568"/>
    </row>
    <row r="147" spans="1:54" s="421" customFormat="1" ht="26.5">
      <c r="A147" s="507" t="s">
        <v>296</v>
      </c>
      <c r="B147" s="486" t="s">
        <v>514</v>
      </c>
      <c r="C147" s="460" t="s">
        <v>515</v>
      </c>
      <c r="D147" s="470" t="s">
        <v>491</v>
      </c>
      <c r="E147" s="468" t="s">
        <v>44</v>
      </c>
      <c r="F147" s="456">
        <v>1</v>
      </c>
      <c r="G147" s="456">
        <v>3125</v>
      </c>
      <c r="H147" s="469">
        <v>0.15</v>
      </c>
      <c r="I147" s="621">
        <f>F147*G147*H147*12</f>
        <v>5625</v>
      </c>
      <c r="J147" s="622">
        <v>1</v>
      </c>
      <c r="K147" s="622">
        <v>3125</v>
      </c>
      <c r="L147" s="627">
        <v>0.15</v>
      </c>
      <c r="M147" s="621">
        <f>J147*K147*L147*12</f>
        <v>5625</v>
      </c>
      <c r="N147" s="626">
        <f t="shared" si="91"/>
        <v>11250</v>
      </c>
      <c r="O147" s="585">
        <f t="shared" si="59"/>
        <v>4326.9230769230771</v>
      </c>
      <c r="P147" s="585">
        <f t="shared" si="60"/>
        <v>4326.9230769230771</v>
      </c>
      <c r="Q147" s="575">
        <f t="shared" si="61"/>
        <v>8653.8461538461543</v>
      </c>
      <c r="R147" s="603">
        <f t="shared" si="92"/>
        <v>0</v>
      </c>
      <c r="S147" s="603">
        <f t="shared" si="93"/>
        <v>5625</v>
      </c>
      <c r="T147" s="478">
        <f t="shared" si="94"/>
        <v>0</v>
      </c>
      <c r="U147" s="479"/>
      <c r="V147" s="479"/>
      <c r="W147" s="479"/>
      <c r="X147" s="479"/>
      <c r="Y147" s="479"/>
      <c r="Z147" s="479"/>
      <c r="AA147" s="479"/>
      <c r="AB147" s="479"/>
      <c r="AC147" s="479"/>
      <c r="AD147" s="479"/>
      <c r="AE147" s="479"/>
      <c r="AF147" s="479"/>
      <c r="AG147" s="612">
        <f t="shared" si="95"/>
        <v>0</v>
      </c>
      <c r="AH147" s="612">
        <f t="shared" si="96"/>
        <v>11250</v>
      </c>
      <c r="AI147" s="480">
        <f t="shared" si="97"/>
        <v>0</v>
      </c>
      <c r="AJ147" s="425"/>
      <c r="AK147" s="565">
        <v>0</v>
      </c>
      <c r="AL147" s="565">
        <v>0</v>
      </c>
      <c r="AM147" s="565">
        <v>0</v>
      </c>
      <c r="AN147" s="565">
        <v>0</v>
      </c>
      <c r="AO147" s="566">
        <f t="shared" si="75"/>
        <v>0</v>
      </c>
      <c r="AP147" s="565">
        <v>0</v>
      </c>
      <c r="AQ147" s="565">
        <v>0</v>
      </c>
      <c r="AR147" s="565">
        <v>0</v>
      </c>
      <c r="AS147" s="566">
        <f t="shared" si="76"/>
        <v>0</v>
      </c>
      <c r="AT147" s="565">
        <v>0</v>
      </c>
      <c r="AU147" s="565">
        <v>0</v>
      </c>
      <c r="AV147" s="565">
        <v>0</v>
      </c>
      <c r="AW147" s="566">
        <f t="shared" si="77"/>
        <v>0</v>
      </c>
      <c r="AX147" s="565">
        <v>0</v>
      </c>
      <c r="AY147" s="565">
        <v>0</v>
      </c>
      <c r="AZ147" s="565">
        <v>0</v>
      </c>
      <c r="BA147" s="567">
        <f t="shared" si="78"/>
        <v>0</v>
      </c>
      <c r="BB147" s="568"/>
    </row>
    <row r="148" spans="1:54" s="421" customFormat="1" ht="26.5">
      <c r="A148" s="507" t="s">
        <v>329</v>
      </c>
      <c r="B148" s="486" t="s">
        <v>516</v>
      </c>
      <c r="C148" s="460" t="s">
        <v>517</v>
      </c>
      <c r="D148" s="470" t="s">
        <v>491</v>
      </c>
      <c r="E148" s="468" t="s">
        <v>44</v>
      </c>
      <c r="F148" s="456">
        <v>1</v>
      </c>
      <c r="G148" s="456">
        <v>750</v>
      </c>
      <c r="H148" s="469">
        <v>0.15</v>
      </c>
      <c r="I148" s="621">
        <f>(F148*G148*H148)*12</f>
        <v>1350</v>
      </c>
      <c r="J148" s="622">
        <v>1</v>
      </c>
      <c r="K148" s="622">
        <v>750</v>
      </c>
      <c r="L148" s="627">
        <v>0.15</v>
      </c>
      <c r="M148" s="621">
        <f>(J148*K148*L148)*12</f>
        <v>1350</v>
      </c>
      <c r="N148" s="626">
        <f t="shared" si="91"/>
        <v>2700</v>
      </c>
      <c r="O148" s="585">
        <f t="shared" si="59"/>
        <v>1038.4615384615383</v>
      </c>
      <c r="P148" s="585">
        <f t="shared" si="60"/>
        <v>1038.4615384615383</v>
      </c>
      <c r="Q148" s="575">
        <f t="shared" si="61"/>
        <v>2076.9230769230767</v>
      </c>
      <c r="R148" s="603">
        <f t="shared" si="92"/>
        <v>0</v>
      </c>
      <c r="S148" s="603">
        <f t="shared" si="93"/>
        <v>1350</v>
      </c>
      <c r="T148" s="478">
        <f t="shared" si="94"/>
        <v>0</v>
      </c>
      <c r="U148" s="479"/>
      <c r="V148" s="479"/>
      <c r="W148" s="479"/>
      <c r="X148" s="479"/>
      <c r="Y148" s="479"/>
      <c r="Z148" s="479"/>
      <c r="AA148" s="479"/>
      <c r="AB148" s="479"/>
      <c r="AC148" s="479"/>
      <c r="AD148" s="479"/>
      <c r="AE148" s="479"/>
      <c r="AF148" s="479"/>
      <c r="AG148" s="612">
        <f t="shared" si="95"/>
        <v>0</v>
      </c>
      <c r="AH148" s="612">
        <f t="shared" si="96"/>
        <v>2700</v>
      </c>
      <c r="AI148" s="480">
        <f t="shared" si="97"/>
        <v>0</v>
      </c>
      <c r="AJ148" s="422"/>
      <c r="AK148" s="565">
        <v>0</v>
      </c>
      <c r="AL148" s="565">
        <v>0</v>
      </c>
      <c r="AM148" s="565">
        <v>0</v>
      </c>
      <c r="AN148" s="565">
        <v>0</v>
      </c>
      <c r="AO148" s="566">
        <f t="shared" si="75"/>
        <v>0</v>
      </c>
      <c r="AP148" s="565">
        <v>0</v>
      </c>
      <c r="AQ148" s="565">
        <v>0</v>
      </c>
      <c r="AR148" s="565">
        <v>0</v>
      </c>
      <c r="AS148" s="566">
        <f t="shared" si="76"/>
        <v>0</v>
      </c>
      <c r="AT148" s="565">
        <v>0</v>
      </c>
      <c r="AU148" s="565">
        <v>0</v>
      </c>
      <c r="AV148" s="565">
        <v>0</v>
      </c>
      <c r="AW148" s="566">
        <f t="shared" si="77"/>
        <v>0</v>
      </c>
      <c r="AX148" s="565">
        <v>0</v>
      </c>
      <c r="AY148" s="565">
        <v>0</v>
      </c>
      <c r="AZ148" s="565">
        <v>0</v>
      </c>
      <c r="BA148" s="567">
        <f t="shared" si="78"/>
        <v>0</v>
      </c>
      <c r="BB148" s="568"/>
    </row>
    <row r="149" spans="1:54" s="421" customFormat="1" ht="26.5">
      <c r="A149" s="507" t="s">
        <v>330</v>
      </c>
      <c r="B149" s="486" t="s">
        <v>518</v>
      </c>
      <c r="C149" s="460" t="s">
        <v>519</v>
      </c>
      <c r="D149" s="470" t="s">
        <v>491</v>
      </c>
      <c r="E149" s="468" t="s">
        <v>44</v>
      </c>
      <c r="F149" s="456">
        <v>1</v>
      </c>
      <c r="G149" s="456">
        <v>518</v>
      </c>
      <c r="H149" s="469">
        <v>0.3</v>
      </c>
      <c r="I149" s="621">
        <f>(F149*G149*H149)*12</f>
        <v>1864.8000000000002</v>
      </c>
      <c r="J149" s="622">
        <v>1</v>
      </c>
      <c r="K149" s="622">
        <v>518</v>
      </c>
      <c r="L149" s="627">
        <v>0.3</v>
      </c>
      <c r="M149" s="621">
        <f>(J149*K149*L149)*12</f>
        <v>1864.8000000000002</v>
      </c>
      <c r="N149" s="626">
        <f t="shared" si="91"/>
        <v>3729.6000000000004</v>
      </c>
      <c r="O149" s="585">
        <f t="shared" si="59"/>
        <v>1434.4615384615386</v>
      </c>
      <c r="P149" s="585">
        <f t="shared" si="60"/>
        <v>1434.4615384615386</v>
      </c>
      <c r="Q149" s="575">
        <f t="shared" si="61"/>
        <v>2868.9230769230771</v>
      </c>
      <c r="R149" s="603">
        <f t="shared" si="92"/>
        <v>0</v>
      </c>
      <c r="S149" s="603">
        <f t="shared" si="93"/>
        <v>1864.8000000000002</v>
      </c>
      <c r="T149" s="478">
        <f t="shared" si="94"/>
        <v>0</v>
      </c>
      <c r="U149" s="479"/>
      <c r="V149" s="479"/>
      <c r="W149" s="479"/>
      <c r="X149" s="479"/>
      <c r="Y149" s="479"/>
      <c r="Z149" s="479"/>
      <c r="AA149" s="479"/>
      <c r="AB149" s="479"/>
      <c r="AC149" s="479"/>
      <c r="AD149" s="479"/>
      <c r="AE149" s="479"/>
      <c r="AF149" s="479"/>
      <c r="AG149" s="612">
        <f t="shared" si="95"/>
        <v>0</v>
      </c>
      <c r="AH149" s="612">
        <f t="shared" si="96"/>
        <v>3729.6000000000004</v>
      </c>
      <c r="AI149" s="480">
        <f t="shared" si="97"/>
        <v>0</v>
      </c>
      <c r="AJ149" s="422"/>
      <c r="AK149" s="565">
        <v>0</v>
      </c>
      <c r="AL149" s="565">
        <v>0</v>
      </c>
      <c r="AM149" s="565">
        <v>0</v>
      </c>
      <c r="AN149" s="565">
        <v>0</v>
      </c>
      <c r="AO149" s="566">
        <f t="shared" si="75"/>
        <v>0</v>
      </c>
      <c r="AP149" s="565">
        <v>0</v>
      </c>
      <c r="AQ149" s="565">
        <v>0</v>
      </c>
      <c r="AR149" s="565">
        <v>0</v>
      </c>
      <c r="AS149" s="566">
        <f t="shared" si="76"/>
        <v>0</v>
      </c>
      <c r="AT149" s="565">
        <v>0</v>
      </c>
      <c r="AU149" s="565">
        <v>0</v>
      </c>
      <c r="AV149" s="565">
        <v>0</v>
      </c>
      <c r="AW149" s="566">
        <f t="shared" si="77"/>
        <v>0</v>
      </c>
      <c r="AX149" s="565">
        <v>0</v>
      </c>
      <c r="AY149" s="565">
        <v>0</v>
      </c>
      <c r="AZ149" s="565">
        <v>0</v>
      </c>
      <c r="BA149" s="567">
        <f t="shared" si="78"/>
        <v>0</v>
      </c>
      <c r="BB149" s="568"/>
    </row>
    <row r="150" spans="1:54" s="421" customFormat="1" ht="26.5">
      <c r="A150" s="507" t="s">
        <v>297</v>
      </c>
      <c r="B150" s="486" t="s">
        <v>520</v>
      </c>
      <c r="C150" s="460" t="s">
        <v>521</v>
      </c>
      <c r="D150" s="470" t="s">
        <v>491</v>
      </c>
      <c r="E150" s="468" t="s">
        <v>44</v>
      </c>
      <c r="F150" s="456">
        <v>1</v>
      </c>
      <c r="G150" s="456">
        <v>6093</v>
      </c>
      <c r="H150" s="469">
        <v>0.14000000000000001</v>
      </c>
      <c r="I150" s="621">
        <f>(F150*G150*H150)*12</f>
        <v>10236.240000000002</v>
      </c>
      <c r="J150" s="622">
        <v>1</v>
      </c>
      <c r="K150" s="622">
        <v>6093</v>
      </c>
      <c r="L150" s="627">
        <v>0.14000000000000001</v>
      </c>
      <c r="M150" s="621">
        <f>(J150*K150*L150)*12</f>
        <v>10236.240000000002</v>
      </c>
      <c r="N150" s="626">
        <f t="shared" si="91"/>
        <v>20472.480000000003</v>
      </c>
      <c r="O150" s="585">
        <f t="shared" si="59"/>
        <v>7874.0307692307706</v>
      </c>
      <c r="P150" s="585">
        <f t="shared" si="60"/>
        <v>7874.0307692307706</v>
      </c>
      <c r="Q150" s="575">
        <f t="shared" si="61"/>
        <v>15748.061538461541</v>
      </c>
      <c r="R150" s="603">
        <f t="shared" si="92"/>
        <v>0</v>
      </c>
      <c r="S150" s="603">
        <f t="shared" si="93"/>
        <v>10236.240000000002</v>
      </c>
      <c r="T150" s="478">
        <f t="shared" si="94"/>
        <v>0</v>
      </c>
      <c r="U150" s="479"/>
      <c r="V150" s="479"/>
      <c r="W150" s="479"/>
      <c r="X150" s="479"/>
      <c r="Y150" s="479"/>
      <c r="Z150" s="479"/>
      <c r="AA150" s="479"/>
      <c r="AB150" s="479"/>
      <c r="AC150" s="479"/>
      <c r="AD150" s="479"/>
      <c r="AE150" s="479"/>
      <c r="AF150" s="479"/>
      <c r="AG150" s="612">
        <f t="shared" si="95"/>
        <v>0</v>
      </c>
      <c r="AH150" s="612">
        <f t="shared" si="96"/>
        <v>20472.480000000003</v>
      </c>
      <c r="AI150" s="480">
        <f t="shared" si="97"/>
        <v>0</v>
      </c>
      <c r="AJ150" s="422"/>
      <c r="AK150" s="565">
        <v>0</v>
      </c>
      <c r="AL150" s="565">
        <v>0</v>
      </c>
      <c r="AM150" s="565">
        <v>0</v>
      </c>
      <c r="AN150" s="565">
        <v>0</v>
      </c>
      <c r="AO150" s="566">
        <f t="shared" si="75"/>
        <v>0</v>
      </c>
      <c r="AP150" s="565">
        <v>0</v>
      </c>
      <c r="AQ150" s="565">
        <v>0</v>
      </c>
      <c r="AR150" s="565">
        <v>0</v>
      </c>
      <c r="AS150" s="566">
        <f t="shared" si="76"/>
        <v>0</v>
      </c>
      <c r="AT150" s="565">
        <v>0</v>
      </c>
      <c r="AU150" s="565">
        <v>0</v>
      </c>
      <c r="AV150" s="565">
        <v>0</v>
      </c>
      <c r="AW150" s="566">
        <f t="shared" si="77"/>
        <v>0</v>
      </c>
      <c r="AX150" s="565">
        <v>0</v>
      </c>
      <c r="AY150" s="565">
        <v>0</v>
      </c>
      <c r="AZ150" s="565">
        <v>0</v>
      </c>
      <c r="BA150" s="567">
        <f t="shared" si="78"/>
        <v>0</v>
      </c>
      <c r="BB150" s="568"/>
    </row>
    <row r="151" spans="1:54" s="421" customFormat="1" ht="26.5">
      <c r="A151" s="507" t="s">
        <v>331</v>
      </c>
      <c r="B151" s="486" t="s">
        <v>522</v>
      </c>
      <c r="C151" s="460" t="s">
        <v>523</v>
      </c>
      <c r="D151" s="470" t="s">
        <v>491</v>
      </c>
      <c r="E151" s="468" t="s">
        <v>44</v>
      </c>
      <c r="F151" s="456">
        <v>1</v>
      </c>
      <c r="G151" s="456">
        <v>750</v>
      </c>
      <c r="H151" s="469">
        <v>0.3</v>
      </c>
      <c r="I151" s="621">
        <f>(F151*G151*H151)*12</f>
        <v>2700</v>
      </c>
      <c r="J151" s="622">
        <v>1</v>
      </c>
      <c r="K151" s="622">
        <v>750</v>
      </c>
      <c r="L151" s="627">
        <v>0.3</v>
      </c>
      <c r="M151" s="621">
        <f>(J151*K151*L151)*12</f>
        <v>2700</v>
      </c>
      <c r="N151" s="626">
        <f t="shared" si="91"/>
        <v>5400</v>
      </c>
      <c r="O151" s="585">
        <f t="shared" si="59"/>
        <v>2076.9230769230767</v>
      </c>
      <c r="P151" s="585">
        <f t="shared" si="60"/>
        <v>2076.9230769230767</v>
      </c>
      <c r="Q151" s="575">
        <f t="shared" si="61"/>
        <v>4153.8461538461534</v>
      </c>
      <c r="R151" s="603">
        <f t="shared" si="92"/>
        <v>0</v>
      </c>
      <c r="S151" s="603">
        <f t="shared" si="93"/>
        <v>2700</v>
      </c>
      <c r="T151" s="478">
        <f t="shared" si="94"/>
        <v>0</v>
      </c>
      <c r="U151" s="479"/>
      <c r="V151" s="479"/>
      <c r="W151" s="479"/>
      <c r="X151" s="479"/>
      <c r="Y151" s="479"/>
      <c r="Z151" s="479"/>
      <c r="AA151" s="479"/>
      <c r="AB151" s="479"/>
      <c r="AC151" s="479"/>
      <c r="AD151" s="479"/>
      <c r="AE151" s="479"/>
      <c r="AF151" s="479"/>
      <c r="AG151" s="612">
        <f t="shared" si="95"/>
        <v>0</v>
      </c>
      <c r="AH151" s="612">
        <f t="shared" si="96"/>
        <v>5400</v>
      </c>
      <c r="AI151" s="480">
        <f t="shared" si="97"/>
        <v>0</v>
      </c>
      <c r="AJ151" s="425"/>
      <c r="AK151" s="565">
        <v>0</v>
      </c>
      <c r="AL151" s="565">
        <v>0</v>
      </c>
      <c r="AM151" s="565">
        <v>0</v>
      </c>
      <c r="AN151" s="565">
        <v>0</v>
      </c>
      <c r="AO151" s="566">
        <f t="shared" si="75"/>
        <v>0</v>
      </c>
      <c r="AP151" s="565">
        <v>0</v>
      </c>
      <c r="AQ151" s="565">
        <v>0</v>
      </c>
      <c r="AR151" s="565">
        <v>0</v>
      </c>
      <c r="AS151" s="566">
        <f t="shared" si="76"/>
        <v>0</v>
      </c>
      <c r="AT151" s="565">
        <v>0</v>
      </c>
      <c r="AU151" s="565">
        <v>0</v>
      </c>
      <c r="AV151" s="565">
        <v>0</v>
      </c>
      <c r="AW151" s="566">
        <f t="shared" si="77"/>
        <v>0</v>
      </c>
      <c r="AX151" s="565">
        <v>0</v>
      </c>
      <c r="AY151" s="565">
        <v>0</v>
      </c>
      <c r="AZ151" s="565">
        <v>0</v>
      </c>
      <c r="BA151" s="567">
        <f t="shared" si="78"/>
        <v>0</v>
      </c>
      <c r="BB151" s="568"/>
    </row>
    <row r="152" spans="1:54" s="421" customFormat="1" ht="15.5">
      <c r="A152" s="509"/>
      <c r="B152" s="486"/>
      <c r="C152" s="460"/>
      <c r="D152" s="470"/>
      <c r="E152" s="468"/>
      <c r="F152" s="456"/>
      <c r="G152" s="456"/>
      <c r="H152" s="469"/>
      <c r="I152" s="621"/>
      <c r="J152" s="622"/>
      <c r="K152" s="622"/>
      <c r="L152" s="627"/>
      <c r="M152" s="621"/>
      <c r="N152" s="626"/>
      <c r="O152" s="585">
        <f t="shared" si="59"/>
        <v>0</v>
      </c>
      <c r="P152" s="585">
        <f t="shared" si="60"/>
        <v>0</v>
      </c>
      <c r="Q152" s="575">
        <f t="shared" si="61"/>
        <v>0</v>
      </c>
      <c r="R152" s="585"/>
      <c r="S152" s="585"/>
      <c r="T152" s="459"/>
      <c r="U152" s="459"/>
      <c r="V152" s="459"/>
      <c r="W152" s="459"/>
      <c r="X152" s="459"/>
      <c r="Y152" s="459"/>
      <c r="Z152" s="459"/>
      <c r="AA152" s="459"/>
      <c r="AB152" s="459"/>
      <c r="AC152" s="459"/>
      <c r="AD152" s="459"/>
      <c r="AE152" s="459"/>
      <c r="AF152" s="459"/>
      <c r="AG152" s="585"/>
      <c r="AH152" s="585"/>
      <c r="AI152" s="459"/>
      <c r="AJ152" s="459"/>
      <c r="AK152" s="585"/>
      <c r="AL152" s="585"/>
      <c r="AM152" s="585"/>
      <c r="AN152" s="585"/>
      <c r="AO152" s="586"/>
      <c r="AP152" s="585"/>
      <c r="AQ152" s="585"/>
      <c r="AR152" s="585"/>
      <c r="AS152" s="586"/>
      <c r="AT152" s="585"/>
      <c r="AU152" s="585"/>
      <c r="AV152" s="585"/>
      <c r="AW152" s="586">
        <f t="shared" si="77"/>
        <v>0</v>
      </c>
      <c r="AX152" s="585"/>
      <c r="AY152" s="585"/>
      <c r="AZ152" s="585"/>
      <c r="BA152" s="587">
        <f t="shared" si="78"/>
        <v>0</v>
      </c>
      <c r="BB152" s="568"/>
    </row>
    <row r="153" spans="1:54" ht="15.5">
      <c r="A153" s="509"/>
      <c r="B153" s="481" t="s">
        <v>524</v>
      </c>
      <c r="C153" s="481" t="s">
        <v>524</v>
      </c>
      <c r="D153" s="1461"/>
      <c r="E153" s="1461"/>
      <c r="F153" s="1461"/>
      <c r="G153" s="1461"/>
      <c r="H153" s="1461"/>
      <c r="I153" s="618">
        <f>SUM(I136:I152)</f>
        <v>60307.839999999997</v>
      </c>
      <c r="J153" s="618"/>
      <c r="K153" s="618"/>
      <c r="L153" s="618"/>
      <c r="M153" s="618">
        <f>SUM(M136:M152)</f>
        <v>58387.839999999997</v>
      </c>
      <c r="N153" s="618">
        <f>SUM(N136:N152)</f>
        <v>118695.67999999999</v>
      </c>
      <c r="O153" s="571">
        <f>I153/$C$4</f>
        <v>46390.646153846152</v>
      </c>
      <c r="P153" s="571">
        <f t="shared" si="60"/>
        <v>44913.723076923074</v>
      </c>
      <c r="Q153" s="571">
        <f t="shared" si="61"/>
        <v>91304.369230769225</v>
      </c>
      <c r="R153" s="571">
        <f>SUM(R136:R152)</f>
        <v>0</v>
      </c>
      <c r="S153" s="571">
        <f t="shared" ref="S153:AK153" si="98">SUM(S136:S152)</f>
        <v>60307.839999999997</v>
      </c>
      <c r="T153" s="649">
        <f>R153/I153</f>
        <v>0</v>
      </c>
      <c r="U153" s="452">
        <f t="shared" si="98"/>
        <v>0</v>
      </c>
      <c r="V153" s="452">
        <f t="shared" si="98"/>
        <v>0</v>
      </c>
      <c r="W153" s="452">
        <f t="shared" si="98"/>
        <v>0</v>
      </c>
      <c r="X153" s="452">
        <f t="shared" si="98"/>
        <v>0</v>
      </c>
      <c r="Y153" s="452">
        <f t="shared" si="98"/>
        <v>0</v>
      </c>
      <c r="Z153" s="452">
        <f t="shared" si="98"/>
        <v>0</v>
      </c>
      <c r="AA153" s="452">
        <f t="shared" si="98"/>
        <v>0</v>
      </c>
      <c r="AB153" s="452">
        <f t="shared" si="98"/>
        <v>0</v>
      </c>
      <c r="AC153" s="452">
        <f t="shared" si="98"/>
        <v>0</v>
      </c>
      <c r="AD153" s="452">
        <f t="shared" si="98"/>
        <v>0</v>
      </c>
      <c r="AE153" s="452">
        <f t="shared" si="98"/>
        <v>0</v>
      </c>
      <c r="AF153" s="452">
        <f t="shared" si="98"/>
        <v>0</v>
      </c>
      <c r="AG153" s="571">
        <f t="shared" si="98"/>
        <v>0</v>
      </c>
      <c r="AH153" s="571">
        <f t="shared" si="98"/>
        <v>118695.67999999999</v>
      </c>
      <c r="AI153" s="649">
        <f>AG153/N153</f>
        <v>0</v>
      </c>
      <c r="AJ153" s="452"/>
      <c r="AK153" s="571">
        <f t="shared" si="98"/>
        <v>0</v>
      </c>
      <c r="AL153" s="571">
        <f t="shared" ref="AL153:BA153" si="99">SUM(AL136:AL152)</f>
        <v>0</v>
      </c>
      <c r="AM153" s="571">
        <f t="shared" si="99"/>
        <v>0</v>
      </c>
      <c r="AN153" s="571">
        <f t="shared" si="99"/>
        <v>0</v>
      </c>
      <c r="AO153" s="571">
        <f t="shared" si="99"/>
        <v>0</v>
      </c>
      <c r="AP153" s="571">
        <f t="shared" si="99"/>
        <v>0</v>
      </c>
      <c r="AQ153" s="571">
        <f t="shared" si="99"/>
        <v>0</v>
      </c>
      <c r="AR153" s="571">
        <f t="shared" si="99"/>
        <v>0</v>
      </c>
      <c r="AS153" s="571">
        <f t="shared" si="99"/>
        <v>0</v>
      </c>
      <c r="AT153" s="571">
        <f t="shared" si="99"/>
        <v>0</v>
      </c>
      <c r="AU153" s="571">
        <f t="shared" si="99"/>
        <v>0</v>
      </c>
      <c r="AV153" s="571">
        <f t="shared" si="99"/>
        <v>0</v>
      </c>
      <c r="AW153" s="571">
        <f t="shared" si="99"/>
        <v>0</v>
      </c>
      <c r="AX153" s="571">
        <f t="shared" si="99"/>
        <v>0</v>
      </c>
      <c r="AY153" s="571">
        <f t="shared" si="99"/>
        <v>0</v>
      </c>
      <c r="AZ153" s="571">
        <f t="shared" si="99"/>
        <v>0</v>
      </c>
      <c r="BA153" s="571">
        <f t="shared" si="99"/>
        <v>0</v>
      </c>
      <c r="BB153" s="568"/>
    </row>
    <row r="154" spans="1:54" ht="15.5">
      <c r="A154" s="509"/>
      <c r="B154" s="502" t="s">
        <v>525</v>
      </c>
      <c r="C154" s="502" t="s">
        <v>525</v>
      </c>
      <c r="D154" s="488"/>
      <c r="E154" s="490"/>
      <c r="F154" s="488"/>
      <c r="G154" s="488"/>
      <c r="H154" s="488"/>
      <c r="I154" s="630">
        <f>I153+I134+I130+I126+I119+I116+I112</f>
        <v>317789.38</v>
      </c>
      <c r="J154" s="630"/>
      <c r="K154" s="630"/>
      <c r="L154" s="630"/>
      <c r="M154" s="630">
        <f>M153+M134+M130+M126+M119+M116+M112</f>
        <v>314797.14540000004</v>
      </c>
      <c r="N154" s="630">
        <f>N153+N134+N130+N126+N119+N116+N112</f>
        <v>632586.52539999993</v>
      </c>
      <c r="O154" s="580">
        <f>I154/$C$4</f>
        <v>244453.36923076923</v>
      </c>
      <c r="P154" s="580">
        <f t="shared" si="60"/>
        <v>242151.65030769233</v>
      </c>
      <c r="Q154" s="580">
        <f t="shared" si="61"/>
        <v>486605.01953846158</v>
      </c>
      <c r="R154" s="580">
        <f>R153+R134+R130+R126+R119+R116+R112</f>
        <v>0</v>
      </c>
      <c r="S154" s="580">
        <f t="shared" ref="S154:AK154" si="100">S153+S134+S130+S126+S119+S116+S112</f>
        <v>317789.38</v>
      </c>
      <c r="T154" s="503">
        <f t="shared" si="100"/>
        <v>0</v>
      </c>
      <c r="U154" s="503">
        <f t="shared" si="100"/>
        <v>0</v>
      </c>
      <c r="V154" s="503">
        <f t="shared" si="100"/>
        <v>0</v>
      </c>
      <c r="W154" s="503">
        <f t="shared" si="100"/>
        <v>0</v>
      </c>
      <c r="X154" s="503">
        <f t="shared" si="100"/>
        <v>0</v>
      </c>
      <c r="Y154" s="503">
        <f t="shared" si="100"/>
        <v>0</v>
      </c>
      <c r="Z154" s="503">
        <f t="shared" si="100"/>
        <v>0</v>
      </c>
      <c r="AA154" s="503">
        <f t="shared" si="100"/>
        <v>0</v>
      </c>
      <c r="AB154" s="503">
        <f t="shared" si="100"/>
        <v>0</v>
      </c>
      <c r="AC154" s="503">
        <f t="shared" si="100"/>
        <v>0</v>
      </c>
      <c r="AD154" s="503">
        <f t="shared" si="100"/>
        <v>0</v>
      </c>
      <c r="AE154" s="503">
        <f t="shared" si="100"/>
        <v>0</v>
      </c>
      <c r="AF154" s="503">
        <f t="shared" si="100"/>
        <v>0</v>
      </c>
      <c r="AG154" s="580">
        <f t="shared" si="100"/>
        <v>0</v>
      </c>
      <c r="AH154" s="580">
        <f t="shared" si="100"/>
        <v>632586.52539999993</v>
      </c>
      <c r="AI154" s="503">
        <f t="shared" si="100"/>
        <v>0</v>
      </c>
      <c r="AJ154" s="503"/>
      <c r="AK154" s="580">
        <f t="shared" si="100"/>
        <v>0</v>
      </c>
      <c r="AL154" s="580">
        <f t="shared" ref="AL154:BA154" si="101">AL153+AL134+AL130+AL126+AL119+AL116+AL112</f>
        <v>0</v>
      </c>
      <c r="AM154" s="580">
        <f t="shared" si="101"/>
        <v>0</v>
      </c>
      <c r="AN154" s="580">
        <f t="shared" si="101"/>
        <v>0</v>
      </c>
      <c r="AO154" s="580">
        <f t="shared" si="101"/>
        <v>0</v>
      </c>
      <c r="AP154" s="580">
        <f t="shared" si="101"/>
        <v>0</v>
      </c>
      <c r="AQ154" s="580">
        <f t="shared" si="101"/>
        <v>0</v>
      </c>
      <c r="AR154" s="580">
        <f t="shared" si="101"/>
        <v>0</v>
      </c>
      <c r="AS154" s="580">
        <f t="shared" si="101"/>
        <v>0</v>
      </c>
      <c r="AT154" s="580">
        <f t="shared" si="101"/>
        <v>0</v>
      </c>
      <c r="AU154" s="580">
        <f t="shared" si="101"/>
        <v>0</v>
      </c>
      <c r="AV154" s="580">
        <f t="shared" si="101"/>
        <v>0</v>
      </c>
      <c r="AW154" s="580">
        <f t="shared" si="101"/>
        <v>0</v>
      </c>
      <c r="AX154" s="580">
        <f t="shared" si="101"/>
        <v>0</v>
      </c>
      <c r="AY154" s="580">
        <f t="shared" si="101"/>
        <v>0</v>
      </c>
      <c r="AZ154" s="580">
        <f t="shared" si="101"/>
        <v>0</v>
      </c>
      <c r="BA154" s="580">
        <f t="shared" si="101"/>
        <v>0</v>
      </c>
      <c r="BB154" s="568"/>
    </row>
    <row r="155" spans="1:54" s="421" customFormat="1" ht="26.5">
      <c r="A155" s="563">
        <v>300</v>
      </c>
      <c r="B155" s="486" t="s">
        <v>522</v>
      </c>
      <c r="C155" s="460" t="s">
        <v>531</v>
      </c>
      <c r="D155" s="470" t="s">
        <v>491</v>
      </c>
      <c r="E155" s="468" t="s">
        <v>44</v>
      </c>
      <c r="F155" s="456">
        <v>1</v>
      </c>
      <c r="G155" s="456">
        <v>750</v>
      </c>
      <c r="H155" s="469">
        <v>0.3</v>
      </c>
      <c r="I155" s="621"/>
      <c r="J155" s="622"/>
      <c r="K155" s="622"/>
      <c r="L155" s="627"/>
      <c r="M155" s="621"/>
      <c r="N155" s="626"/>
      <c r="O155" s="585"/>
      <c r="P155" s="585"/>
      <c r="Q155" s="575"/>
      <c r="R155" s="603">
        <f>AO155+AS155+AW155+BA155</f>
        <v>0</v>
      </c>
      <c r="S155" s="603">
        <f>I155-R155</f>
        <v>0</v>
      </c>
      <c r="T155" s="478" t="e">
        <f>R155/I155</f>
        <v>#DIV/0!</v>
      </c>
      <c r="U155" s="479"/>
      <c r="V155" s="479"/>
      <c r="W155" s="479"/>
      <c r="X155" s="479"/>
      <c r="Y155" s="479"/>
      <c r="Z155" s="479"/>
      <c r="AA155" s="479"/>
      <c r="AB155" s="479"/>
      <c r="AC155" s="479"/>
      <c r="AD155" s="479"/>
      <c r="AE155" s="479"/>
      <c r="AF155" s="479"/>
      <c r="AG155" s="612">
        <f>AO155+AS155+AW155+BA155</f>
        <v>0</v>
      </c>
      <c r="AH155" s="612">
        <f>N155-AG155</f>
        <v>0</v>
      </c>
      <c r="AI155" s="480" t="e">
        <f>AG155/N155</f>
        <v>#DIV/0!</v>
      </c>
      <c r="AJ155" s="425"/>
      <c r="AK155" s="565">
        <v>0</v>
      </c>
      <c r="AL155" s="565">
        <v>0</v>
      </c>
      <c r="AM155" s="565">
        <v>0</v>
      </c>
      <c r="AN155" s="565">
        <v>0</v>
      </c>
      <c r="AO155" s="566">
        <f>SUM(AK155:AN155)</f>
        <v>0</v>
      </c>
      <c r="AP155" s="565">
        <v>0</v>
      </c>
      <c r="AQ155" s="565">
        <v>0</v>
      </c>
      <c r="AR155" s="565">
        <v>0</v>
      </c>
      <c r="AS155" s="566">
        <f>SUM(AP155:AR155)</f>
        <v>0</v>
      </c>
      <c r="AT155" s="565">
        <v>0</v>
      </c>
      <c r="AU155" s="565">
        <v>0</v>
      </c>
      <c r="AV155" s="565">
        <v>0</v>
      </c>
      <c r="AW155" s="566">
        <f>SUM(AT155:AV155)</f>
        <v>0</v>
      </c>
      <c r="AX155" s="565">
        <v>0</v>
      </c>
      <c r="AY155" s="565">
        <v>0</v>
      </c>
      <c r="AZ155" s="565">
        <v>0</v>
      </c>
      <c r="BA155" s="567">
        <f>SUM(AX155:AZ155)</f>
        <v>0</v>
      </c>
      <c r="BB155" s="568"/>
    </row>
    <row r="156" spans="1:54" ht="15.5">
      <c r="A156" s="509"/>
      <c r="B156" s="504"/>
      <c r="C156" s="504" t="s">
        <v>530</v>
      </c>
      <c r="D156" s="504"/>
      <c r="E156" s="474"/>
      <c r="F156" s="474"/>
      <c r="G156" s="474"/>
      <c r="H156" s="474"/>
      <c r="I156" s="635">
        <f>I154+I97</f>
        <v>944144.98</v>
      </c>
      <c r="J156" s="635"/>
      <c r="K156" s="635"/>
      <c r="L156" s="635"/>
      <c r="M156" s="636">
        <f>M154+M97</f>
        <v>802733.01340000005</v>
      </c>
      <c r="N156" s="636">
        <f>I156+M156</f>
        <v>1746877.9934</v>
      </c>
      <c r="O156" s="645">
        <f>I156/$C$4</f>
        <v>726265.36923076923</v>
      </c>
      <c r="P156" s="589">
        <f t="shared" si="60"/>
        <v>617486.93338461546</v>
      </c>
      <c r="Q156" s="589">
        <f t="shared" si="61"/>
        <v>1343752.3026153846</v>
      </c>
      <c r="R156" s="589">
        <f>R154+R97</f>
        <v>0</v>
      </c>
      <c r="S156" s="589">
        <f t="shared" ref="S156:AK156" si="102">S154+S97</f>
        <v>944144.98</v>
      </c>
      <c r="T156" s="651">
        <f>R156/I156</f>
        <v>0</v>
      </c>
      <c r="U156" s="475">
        <f t="shared" si="102"/>
        <v>0</v>
      </c>
      <c r="V156" s="475">
        <f t="shared" si="102"/>
        <v>0</v>
      </c>
      <c r="W156" s="475">
        <f t="shared" si="102"/>
        <v>0</v>
      </c>
      <c r="X156" s="475">
        <f t="shared" si="102"/>
        <v>0</v>
      </c>
      <c r="Y156" s="475">
        <f t="shared" si="102"/>
        <v>0</v>
      </c>
      <c r="Z156" s="475">
        <f t="shared" si="102"/>
        <v>0</v>
      </c>
      <c r="AA156" s="475">
        <f t="shared" si="102"/>
        <v>0</v>
      </c>
      <c r="AB156" s="475">
        <f t="shared" si="102"/>
        <v>0</v>
      </c>
      <c r="AC156" s="475">
        <f t="shared" si="102"/>
        <v>0</v>
      </c>
      <c r="AD156" s="475">
        <f t="shared" si="102"/>
        <v>0</v>
      </c>
      <c r="AE156" s="475">
        <f t="shared" si="102"/>
        <v>0</v>
      </c>
      <c r="AF156" s="475">
        <f t="shared" si="102"/>
        <v>0</v>
      </c>
      <c r="AG156" s="589">
        <f t="shared" si="102"/>
        <v>0</v>
      </c>
      <c r="AH156" s="589">
        <f t="shared" si="102"/>
        <v>1746877.9933999998</v>
      </c>
      <c r="AI156" s="651">
        <f>AG156/N156</f>
        <v>0</v>
      </c>
      <c r="AJ156" s="475"/>
      <c r="AK156" s="589">
        <f t="shared" si="102"/>
        <v>0</v>
      </c>
      <c r="AL156" s="589">
        <f t="shared" ref="AL156:BA156" si="103">AL154+AL97</f>
        <v>0</v>
      </c>
      <c r="AM156" s="589">
        <f t="shared" si="103"/>
        <v>0</v>
      </c>
      <c r="AN156" s="589">
        <f t="shared" si="103"/>
        <v>0</v>
      </c>
      <c r="AO156" s="589">
        <f t="shared" si="103"/>
        <v>0</v>
      </c>
      <c r="AP156" s="589">
        <f t="shared" si="103"/>
        <v>0</v>
      </c>
      <c r="AQ156" s="589">
        <f t="shared" si="103"/>
        <v>0</v>
      </c>
      <c r="AR156" s="589">
        <f t="shared" si="103"/>
        <v>0</v>
      </c>
      <c r="AS156" s="589">
        <f t="shared" si="103"/>
        <v>0</v>
      </c>
      <c r="AT156" s="589">
        <f t="shared" si="103"/>
        <v>0</v>
      </c>
      <c r="AU156" s="589">
        <f t="shared" si="103"/>
        <v>0</v>
      </c>
      <c r="AV156" s="589">
        <f t="shared" si="103"/>
        <v>0</v>
      </c>
      <c r="AW156" s="589">
        <f t="shared" si="103"/>
        <v>0</v>
      </c>
      <c r="AX156" s="589">
        <f t="shared" si="103"/>
        <v>0</v>
      </c>
      <c r="AY156" s="589">
        <f t="shared" si="103"/>
        <v>0</v>
      </c>
      <c r="AZ156" s="589">
        <f t="shared" si="103"/>
        <v>0</v>
      </c>
      <c r="BA156" s="589">
        <f t="shared" si="103"/>
        <v>0</v>
      </c>
      <c r="BB156" s="568"/>
    </row>
    <row r="157" spans="1:54" ht="15.5">
      <c r="A157" s="507" t="s">
        <v>332</v>
      </c>
      <c r="B157" s="505" t="s">
        <v>526</v>
      </c>
      <c r="C157" s="505" t="s">
        <v>526</v>
      </c>
      <c r="D157" s="505" t="s">
        <v>526</v>
      </c>
      <c r="E157" s="506" t="s">
        <v>44</v>
      </c>
      <c r="F157" s="476"/>
      <c r="G157" s="476"/>
      <c r="H157" s="476"/>
      <c r="I157" s="637">
        <f>I156*0.07</f>
        <v>66090.1486</v>
      </c>
      <c r="J157" s="637"/>
      <c r="K157" s="637"/>
      <c r="L157" s="637"/>
      <c r="M157" s="638">
        <f>M156*0.07</f>
        <v>56191.31093800001</v>
      </c>
      <c r="N157" s="638">
        <f>N156*0.07</f>
        <v>122281.45953800001</v>
      </c>
      <c r="O157" s="646">
        <f>I157/$C$4</f>
        <v>50838.575846153843</v>
      </c>
      <c r="P157" s="590">
        <f>M157/$C$4</f>
        <v>43224.085336923083</v>
      </c>
      <c r="Q157" s="590">
        <f>O157+P157</f>
        <v>94062.661183076925</v>
      </c>
      <c r="R157" s="603">
        <f>AO157+AS157+AW157+BA157</f>
        <v>0</v>
      </c>
      <c r="S157" s="603">
        <f>I157-R157</f>
        <v>66090.1486</v>
      </c>
      <c r="T157" s="478">
        <f>R157/I157</f>
        <v>0</v>
      </c>
      <c r="U157" s="479"/>
      <c r="V157" s="479"/>
      <c r="W157" s="479"/>
      <c r="X157" s="479"/>
      <c r="Y157" s="479"/>
      <c r="Z157" s="479"/>
      <c r="AA157" s="479"/>
      <c r="AB157" s="479"/>
      <c r="AC157" s="479"/>
      <c r="AD157" s="479"/>
      <c r="AE157" s="479"/>
      <c r="AF157" s="479"/>
      <c r="AG157" s="612">
        <f>AO157+AS157+AW157+BA157</f>
        <v>0</v>
      </c>
      <c r="AH157" s="612">
        <f>N157-AG157</f>
        <v>122281.45953800001</v>
      </c>
      <c r="AI157" s="480">
        <f>AG157/N157</f>
        <v>0</v>
      </c>
      <c r="AJ157" s="477"/>
      <c r="AK157" s="565">
        <v>0</v>
      </c>
      <c r="AL157" s="565">
        <v>0</v>
      </c>
      <c r="AM157" s="565">
        <v>0</v>
      </c>
      <c r="AN157" s="565">
        <v>0</v>
      </c>
      <c r="AO157" s="566">
        <f>SUM(AK157:AN157)</f>
        <v>0</v>
      </c>
      <c r="AP157" s="565">
        <v>0</v>
      </c>
      <c r="AQ157" s="565">
        <v>0</v>
      </c>
      <c r="AR157" s="565">
        <v>0</v>
      </c>
      <c r="AS157" s="566">
        <f>SUM(AP157:AR157)</f>
        <v>0</v>
      </c>
      <c r="AT157" s="565">
        <v>0</v>
      </c>
      <c r="AU157" s="565">
        <v>0</v>
      </c>
      <c r="AV157" s="565">
        <v>0</v>
      </c>
      <c r="AW157" s="566">
        <f>SUM(AT157:AV157)</f>
        <v>0</v>
      </c>
      <c r="AX157" s="565">
        <v>0</v>
      </c>
      <c r="AY157" s="565">
        <v>0</v>
      </c>
      <c r="AZ157" s="565">
        <v>0</v>
      </c>
      <c r="BA157" s="567">
        <f>SUM(AX157:AZ157)</f>
        <v>0</v>
      </c>
      <c r="BB157" s="568"/>
    </row>
    <row r="158" spans="1:54" ht="16" thickBot="1">
      <c r="A158" s="511"/>
      <c r="B158" s="512" t="s">
        <v>527</v>
      </c>
      <c r="C158" s="512" t="s">
        <v>527</v>
      </c>
      <c r="D158" s="512"/>
      <c r="E158" s="513"/>
      <c r="F158" s="514"/>
      <c r="G158" s="514"/>
      <c r="H158" s="514"/>
      <c r="I158" s="639">
        <f>I157+I156</f>
        <v>1010235.1285999999</v>
      </c>
      <c r="J158" s="639"/>
      <c r="K158" s="639"/>
      <c r="L158" s="639"/>
      <c r="M158" s="640">
        <f>M157+M156</f>
        <v>858924.32433800003</v>
      </c>
      <c r="N158" s="640">
        <f>N156+N157</f>
        <v>1869159.452938</v>
      </c>
      <c r="O158" s="647">
        <f>I158/$C$4</f>
        <v>777103.945076923</v>
      </c>
      <c r="P158" s="591">
        <f>M158/$C$4</f>
        <v>660711.01872153848</v>
      </c>
      <c r="Q158" s="591">
        <f>O158+P158</f>
        <v>1437814.9637984615</v>
      </c>
      <c r="R158" s="591">
        <f>R157+R156+R155</f>
        <v>0</v>
      </c>
      <c r="S158" s="591">
        <f t="shared" ref="S158:BA158" si="104">S157+S156+S155</f>
        <v>1010235.1285999999</v>
      </c>
      <c r="T158" s="564">
        <f>R158/I158</f>
        <v>0</v>
      </c>
      <c r="U158" s="515">
        <f t="shared" si="104"/>
        <v>0</v>
      </c>
      <c r="V158" s="515">
        <f t="shared" si="104"/>
        <v>0</v>
      </c>
      <c r="W158" s="515">
        <f t="shared" si="104"/>
        <v>0</v>
      </c>
      <c r="X158" s="515">
        <f t="shared" si="104"/>
        <v>0</v>
      </c>
      <c r="Y158" s="515">
        <f t="shared" si="104"/>
        <v>0</v>
      </c>
      <c r="Z158" s="515">
        <f t="shared" si="104"/>
        <v>0</v>
      </c>
      <c r="AA158" s="515">
        <f t="shared" si="104"/>
        <v>0</v>
      </c>
      <c r="AB158" s="515">
        <f t="shared" si="104"/>
        <v>0</v>
      </c>
      <c r="AC158" s="515">
        <f t="shared" si="104"/>
        <v>0</v>
      </c>
      <c r="AD158" s="515">
        <f t="shared" si="104"/>
        <v>0</v>
      </c>
      <c r="AE158" s="515">
        <f t="shared" si="104"/>
        <v>0</v>
      </c>
      <c r="AF158" s="515">
        <f t="shared" si="104"/>
        <v>0</v>
      </c>
      <c r="AG158" s="591">
        <f>AG157+AG156+AG155</f>
        <v>0</v>
      </c>
      <c r="AH158" s="591">
        <f t="shared" si="104"/>
        <v>1869159.4529379997</v>
      </c>
      <c r="AI158" s="564">
        <f>AG158/N158</f>
        <v>0</v>
      </c>
      <c r="AJ158" s="515">
        <f t="shared" si="104"/>
        <v>0</v>
      </c>
      <c r="AK158" s="591">
        <f t="shared" si="104"/>
        <v>0</v>
      </c>
      <c r="AL158" s="591">
        <f t="shared" si="104"/>
        <v>0</v>
      </c>
      <c r="AM158" s="591">
        <f t="shared" si="104"/>
        <v>0</v>
      </c>
      <c r="AN158" s="591">
        <f t="shared" si="104"/>
        <v>0</v>
      </c>
      <c r="AO158" s="591">
        <f t="shared" si="104"/>
        <v>0</v>
      </c>
      <c r="AP158" s="591">
        <f t="shared" si="104"/>
        <v>0</v>
      </c>
      <c r="AQ158" s="591">
        <f t="shared" si="104"/>
        <v>0</v>
      </c>
      <c r="AR158" s="591">
        <f t="shared" si="104"/>
        <v>0</v>
      </c>
      <c r="AS158" s="591">
        <f t="shared" si="104"/>
        <v>0</v>
      </c>
      <c r="AT158" s="591">
        <f t="shared" si="104"/>
        <v>0</v>
      </c>
      <c r="AU158" s="591">
        <f t="shared" si="104"/>
        <v>0</v>
      </c>
      <c r="AV158" s="591">
        <f t="shared" si="104"/>
        <v>0</v>
      </c>
      <c r="AW158" s="591">
        <f t="shared" si="104"/>
        <v>0</v>
      </c>
      <c r="AX158" s="591">
        <f t="shared" si="104"/>
        <v>0</v>
      </c>
      <c r="AY158" s="591">
        <f t="shared" si="104"/>
        <v>0</v>
      </c>
      <c r="AZ158" s="591">
        <f t="shared" si="104"/>
        <v>0</v>
      </c>
      <c r="BA158" s="591">
        <f t="shared" si="104"/>
        <v>0</v>
      </c>
      <c r="BB158" s="568"/>
    </row>
    <row r="161" spans="1:35" s="418" customFormat="1">
      <c r="A161" s="653"/>
      <c r="C161" s="654" t="s">
        <v>540</v>
      </c>
      <c r="I161" s="655"/>
      <c r="N161" s="656" t="s">
        <v>535</v>
      </c>
      <c r="Q161" s="656"/>
      <c r="R161" s="657"/>
      <c r="S161" s="657"/>
      <c r="T161" s="656"/>
      <c r="V161" s="656"/>
      <c r="W161" s="656"/>
      <c r="X161" s="656"/>
      <c r="Z161" s="656"/>
      <c r="AA161" s="656"/>
      <c r="AB161" s="656"/>
      <c r="AD161" s="656"/>
      <c r="AE161" s="656"/>
      <c r="AF161" s="656"/>
      <c r="AG161" s="658" t="s">
        <v>543</v>
      </c>
      <c r="AH161" s="658"/>
      <c r="AI161" s="656"/>
    </row>
    <row r="162" spans="1:35">
      <c r="C162" s="659" t="s">
        <v>539</v>
      </c>
      <c r="D162" s="418"/>
      <c r="E162" s="418"/>
      <c r="F162" s="418"/>
      <c r="G162" s="418"/>
      <c r="H162" s="418"/>
      <c r="I162" s="655"/>
      <c r="J162" s="418"/>
      <c r="K162" s="418"/>
      <c r="L162" s="418"/>
      <c r="M162" s="418"/>
      <c r="N162" s="660" t="s">
        <v>542</v>
      </c>
      <c r="O162" s="418"/>
      <c r="P162" s="418"/>
      <c r="Q162" s="656"/>
      <c r="R162" s="657"/>
      <c r="S162" s="657"/>
      <c r="T162" s="656"/>
      <c r="U162" s="418"/>
      <c r="V162" s="656"/>
      <c r="W162" s="656"/>
      <c r="X162" s="656"/>
      <c r="Y162" s="418"/>
      <c r="Z162" s="656"/>
      <c r="AA162" s="656"/>
      <c r="AB162" s="656"/>
      <c r="AC162" s="418"/>
      <c r="AD162" s="656"/>
      <c r="AE162" s="656"/>
      <c r="AF162" s="656"/>
      <c r="AG162" s="661" t="s">
        <v>536</v>
      </c>
    </row>
    <row r="163" spans="1:35">
      <c r="C163" s="654" t="s">
        <v>541</v>
      </c>
      <c r="D163" s="418"/>
      <c r="E163" s="418"/>
      <c r="F163" s="418"/>
      <c r="G163" s="418"/>
      <c r="H163" s="418"/>
      <c r="I163" s="655"/>
      <c r="J163" s="418"/>
      <c r="K163" s="418"/>
      <c r="L163" s="418"/>
      <c r="M163" s="418"/>
      <c r="N163" s="656" t="s">
        <v>537</v>
      </c>
      <c r="O163" s="418"/>
      <c r="P163" s="418"/>
      <c r="Q163" s="656"/>
      <c r="R163" s="657"/>
      <c r="S163" s="657"/>
      <c r="T163" s="656"/>
      <c r="U163" s="418"/>
      <c r="V163" s="656"/>
      <c r="W163" s="656"/>
      <c r="X163" s="656"/>
      <c r="Y163" s="418"/>
      <c r="Z163" s="656"/>
      <c r="AA163" s="656"/>
      <c r="AB163" s="656"/>
      <c r="AC163" s="418"/>
      <c r="AD163" s="656"/>
      <c r="AE163" s="656"/>
      <c r="AF163" s="656"/>
      <c r="AG163" s="658" t="s">
        <v>538</v>
      </c>
    </row>
    <row r="164" spans="1:35">
      <c r="C164" s="652"/>
      <c r="I164" s="652"/>
    </row>
  </sheetData>
  <mergeCells count="39">
    <mergeCell ref="D134:F134"/>
    <mergeCell ref="G134:H134"/>
    <mergeCell ref="D153:F153"/>
    <mergeCell ref="G153:H153"/>
    <mergeCell ref="D126:F126"/>
    <mergeCell ref="G126:H126"/>
    <mergeCell ref="D130:F130"/>
    <mergeCell ref="G130:H130"/>
    <mergeCell ref="D116:F116"/>
    <mergeCell ref="G116:H116"/>
    <mergeCell ref="D119:F119"/>
    <mergeCell ref="G119:H119"/>
    <mergeCell ref="D94:F94"/>
    <mergeCell ref="G94:H94"/>
    <mergeCell ref="D112:F112"/>
    <mergeCell ref="G112:H112"/>
    <mergeCell ref="G69:H69"/>
    <mergeCell ref="B71:B76"/>
    <mergeCell ref="B77:B79"/>
    <mergeCell ref="D80:F80"/>
    <mergeCell ref="G80:H80"/>
    <mergeCell ref="B28:B33"/>
    <mergeCell ref="B34:B37"/>
    <mergeCell ref="B38:B41"/>
    <mergeCell ref="B44:B54"/>
    <mergeCell ref="D69:F69"/>
    <mergeCell ref="B55:B57"/>
    <mergeCell ref="B59:B60"/>
    <mergeCell ref="D62:F62"/>
    <mergeCell ref="B64:B66"/>
    <mergeCell ref="B67:B68"/>
    <mergeCell ref="AY23:BA23"/>
    <mergeCell ref="AK23:AX23"/>
    <mergeCell ref="R22:T22"/>
    <mergeCell ref="C17:C19"/>
    <mergeCell ref="U22:X22"/>
    <mergeCell ref="Y22:AB22"/>
    <mergeCell ref="AC22:AF22"/>
    <mergeCell ref="AG22:AI22"/>
  </mergeCells>
  <dataValidations count="15">
    <dataValidation allowBlank="1" showInputMessage="1" showErrorMessage="1" promptTitle="Project Code Funder" prompt="Usually allocated by the funder as part of the grant contract._x000a_During the application process this row can usually be grouped and collapsed._x000a_Please do NOT delete the row!" sqref="C5" xr:uid="{00000000-0002-0000-0400-000000000000}"/>
    <dataValidation allowBlank="1" showInputMessage="1" showErrorMessage="1" promptTitle="Fund Code International Alert" prompt="Please fill in the allocated Fund Code after the project has been funded._x000a_During the application process this row can be grouped and collapsed._x000a_Please do NOT delete the row!" sqref="C6" xr:uid="{00000000-0002-0000-0400-000001000000}"/>
    <dataValidation allowBlank="1" showInputMessage="1" showErrorMessage="1" promptTitle="International Alert Programme" prompt="Please fill in the name of the International Alert Programme that carries out the project._x000a_Please do NOT delete the row!" sqref="C7" xr:uid="{00000000-0002-0000-0400-000002000000}"/>
    <dataValidation allowBlank="1" showInputMessage="1" showErrorMessage="1" promptTitle="Programme Manager" prompt="Name of the International Alert Programme manager that implements this project._x000a_Please do NOT delete this row!" sqref="C8" xr:uid="{00000000-0002-0000-0400-000003000000}"/>
    <dataValidation allowBlank="1" showInputMessage="1" showErrorMessage="1" promptTitle="Project Title" prompt="Name of the International Alert Project that is proposed to the donor with this budget._x000a_Please do NOT delete this row!" sqref="C10" xr:uid="{00000000-0002-0000-0400-000004000000}"/>
    <dataValidation operator="greaterThan" allowBlank="1" showInputMessage="1" showErrorMessage="1" promptTitle="Project Period" prompt="Please enter the project's implementation period into this cell._x000a_Please use the format MMM-YY-MMM-YY_x000a_Do NOT delete this row!" sqref="C11" xr:uid="{00000000-0002-0000-0400-000005000000}"/>
    <dataValidation type="decimal" allowBlank="1" showInputMessage="1" showErrorMessage="1" promptTitle="General Overheads Contribution" prompt="Please fill in the General contribution to overheads as a percentage of the total budget -before overheads-_x000a_Do NOT delete this row!" sqref="C13" xr:uid="{00000000-0002-0000-0400-000006000000}">
      <formula1>0.05</formula1>
      <formula2>0.4</formula2>
    </dataValidation>
    <dataValidation allowBlank="1" showInputMessage="1" showErrorMessage="1" promptTitle="Name Donor" prompt="Please fill in the name of the donor/funder._x000a_Do NOT delete this row or any other rows above row 30!" sqref="C1" xr:uid="{00000000-0002-0000-0400-000007000000}"/>
    <dataValidation allowBlank="1" showInputMessage="1" showErrorMessage="1" promptTitle="Base Currency" prompt="Please do not change Base Currency_x000a_Do NOT delete this row!" sqref="C2:C3" xr:uid="{00000000-0002-0000-0400-000008000000}"/>
    <dataValidation allowBlank="1" showInputMessage="1" showErrorMessage="1" promptTitle="Exchange Rate, Source and Policy" prompt="IA uses reliable sources, such as oanda.com and xe.com to base its exchange rates on._x000a_IA also takes into account factors such as the volatility of the currency exchange rate (against the GBP) over past periods with a duration comparable to the proposed." sqref="A4:B4" xr:uid="{00000000-0002-0000-0400-000009000000}"/>
    <dataValidation allowBlank="1" showInputMessage="1" showErrorMessage="1" promptTitle="Project Period" prompt="Don't change this cell.... it is done automatically for you when you change the Project Period at the top of the sheet." sqref="V25:X25 Z25:AB25 AD25:AF25 AH25:AI25 S25:T25" xr:uid="{00000000-0002-0000-0400-00000A000000}"/>
    <dataValidation allowBlank="1" showInputMessage="1" showErrorMessage="1" promptTitle="Currency Rate (from table)" prompt="Please do not change the rate here!_x000a__x000a_Please fill in the countervalue of GBP 1 with an accuracy of up to 5 digits in the table to the extreme right (Starting at column IO)_x000a__x000a_Please do not delete this row or any row below row 30!" sqref="C4" xr:uid="{00000000-0002-0000-0400-00000B000000}"/>
    <dataValidation allowBlank="1" showInputMessage="1" showErrorMessage="1" promptTitle="Budget Holder" prompt="Name of the International Alert Budget Holder that holds the budget for this project._x000a_Please do NOT delete this row!" sqref="C9" xr:uid="{00000000-0002-0000-0400-00000C000000}"/>
    <dataValidation allowBlank="1" showErrorMessage="1" sqref="B26:B50 A25:A50 A145:C153 B114:C144 A102:A144 B102:C112 A51:B100 C80:C100 C26:C32 C34:C36 C38:C40 C42:C53 C55:C57 C59:C60 C69:C75 C67 C62:C65 C77:C78 D89:Q89 D55:Q55 BB55 A155:C155 D95:BB96 AJ55 C76:S76 U76:AH76 AJ76:BB76" xr:uid="{00000000-0002-0000-0400-00000D000000}"/>
    <dataValidation type="textLength" errorStyle="information" allowBlank="1" showInputMessage="1" error="XLBVal:2=0_x000d__x000a_" sqref="AK118:AN118 AT118:AV118 AK55:AN57 AL81:AW81 AK28:AN32 AK100:AN111 AX71:AZ75 AK44:AN53 AP67:AR67 AK34:AN36 AY81:BA81 AP64:AR65 AP82:AR91 AK38:AN40 AK71:AN75 AP100:AR111 AP34:AR36 AK132:AN133 AK67:AN67 AX55:AZ57 AT67:AV67 AK59:AN60 AP44:AR53 AL82:AN91 AP28:AR32 AP55:AR57 AX136:AZ151 AT44:AV53 AP132:AR133 AK64:AN65 AP59:AR60 AT82:AV91 AT34:AV36 AT28:AV32 AT55:AV57 AP155:AR155 AP71:AR75 AP77:AR78 AT132:AV133 AX44:AZ53 AT59:AV60 AY125:AZ125 AX118:AZ118 AT71:AV75 AK128:AN129 AX38:AZ40 AT77:AV78 AX67:AZ67 AX128:AZ129 AX100:AZ111 AK81:AK91 AP128:AR129 AX34:AZ36 AX28:AZ32 AK77:AN78 AY82:AZ91 AT128:AV129 AT100:AV111 AX59:AZ60 AT64:AV65 AX77:AZ78 AX64:AZ65 AX155:AZ155 AT38:AV40 AP38:AR40 AK155:AN155 AX132:AZ133 AK136:AN151 AP136:AR151 AT136:AV151 AP118:AR118 AT155:AV155 AX81:AX91 AX157:AZ157 AK157:AN157 AP157:AR157 AT157:AV157" xr:uid="{00000000-0002-0000-0400-00000E000000}">
      <formula1>0</formula1>
      <formula2>300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44"/>
  <sheetViews>
    <sheetView topLeftCell="A16" workbookViewId="0">
      <selection activeCell="E5" sqref="E5:L5"/>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2240</v>
      </c>
      <c r="J11" s="753" t="s">
        <v>2239</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1602</v>
      </c>
      <c r="J12" s="748"/>
      <c r="K12" s="747"/>
      <c r="L12" s="746"/>
      <c r="M12" s="745"/>
      <c r="N12" s="744" t="s">
        <v>609</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189392.55</v>
      </c>
      <c r="J15" s="728">
        <f>'RAPPORT-DETAIL'!AA106</f>
        <v>19760.66</v>
      </c>
      <c r="K15" s="722">
        <f>+J15</f>
        <v>19760.66</v>
      </c>
      <c r="L15" s="721">
        <f>+I15-K15</f>
        <v>169631.88999999998</v>
      </c>
      <c r="M15" s="699"/>
      <c r="N15" s="987"/>
      <c r="O15" s="715">
        <f>0.8*N15</f>
        <v>0</v>
      </c>
      <c r="P15" s="714">
        <f t="shared" ref="P15:P24" si="0">+L15+O15</f>
        <v>169631.88999999998</v>
      </c>
      <c r="Q15" s="699"/>
      <c r="R15" s="698"/>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64068.914020000018</v>
      </c>
      <c r="J16" s="728">
        <f>'RAPPORT-DETAIL'!AA121</f>
        <v>16733.150000000001</v>
      </c>
      <c r="K16" s="722">
        <f t="shared" ref="K16:K21" si="1">+J16</f>
        <v>16733.150000000001</v>
      </c>
      <c r="L16" s="721">
        <f t="shared" ref="L16:L21" si="2">+I16-K16</f>
        <v>47335.764020000017</v>
      </c>
      <c r="M16" s="701"/>
      <c r="N16" s="987"/>
      <c r="O16" s="715">
        <f t="shared" ref="O16:O21" si="3">0.8*N16</f>
        <v>0</v>
      </c>
      <c r="P16" s="714">
        <f t="shared" si="0"/>
        <v>47335.764020000017</v>
      </c>
      <c r="Q16" s="699"/>
      <c r="R16" s="698"/>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-587.37999999999988</v>
      </c>
      <c r="J17" s="728">
        <f>'RAPPORT-DETAIL'!AA128</f>
        <v>70</v>
      </c>
      <c r="K17" s="722">
        <f t="shared" si="1"/>
        <v>70</v>
      </c>
      <c r="L17" s="721">
        <f t="shared" si="2"/>
        <v>-657.37999999999988</v>
      </c>
      <c r="M17" s="701"/>
      <c r="N17" s="987"/>
      <c r="O17" s="715">
        <f t="shared" si="3"/>
        <v>0</v>
      </c>
      <c r="P17" s="714">
        <f t="shared" si="0"/>
        <v>-657.37999999999988</v>
      </c>
      <c r="Q17" s="699"/>
      <c r="R17" s="698"/>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4584.3899999999994</v>
      </c>
      <c r="J18" s="728">
        <f>'RAPPORT-DETAIL'!AA136</f>
        <v>3289.93</v>
      </c>
      <c r="K18" s="722">
        <f t="shared" si="1"/>
        <v>3289.93</v>
      </c>
      <c r="L18" s="721">
        <f t="shared" si="2"/>
        <v>1294.4599999999996</v>
      </c>
      <c r="M18" s="701"/>
      <c r="N18" s="987"/>
      <c r="O18" s="715">
        <f t="shared" si="3"/>
        <v>0</v>
      </c>
      <c r="P18" s="714">
        <f t="shared" si="0"/>
        <v>1294.4599999999996</v>
      </c>
      <c r="Q18" s="699"/>
      <c r="R18" s="698"/>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51113.34</v>
      </c>
      <c r="J19" s="728">
        <f>'RAPPORT-DETAIL'!AA140</f>
        <v>0</v>
      </c>
      <c r="K19" s="722">
        <f t="shared" si="1"/>
        <v>0</v>
      </c>
      <c r="L19" s="721">
        <f t="shared" si="2"/>
        <v>51113.34</v>
      </c>
      <c r="M19" s="701"/>
      <c r="N19" s="987"/>
      <c r="O19" s="715">
        <f t="shared" si="3"/>
        <v>0</v>
      </c>
      <c r="P19" s="714">
        <f t="shared" si="0"/>
        <v>51113.34</v>
      </c>
      <c r="Q19" s="699"/>
      <c r="R19" s="698"/>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-2884.7660000000033</v>
      </c>
      <c r="J20" s="988">
        <f>'RAPPORT-DETAIL'!AA159</f>
        <v>10271.91</v>
      </c>
      <c r="K20" s="722">
        <f t="shared" si="1"/>
        <v>10271.91</v>
      </c>
      <c r="L20" s="721">
        <f t="shared" si="2"/>
        <v>-13156.676000000003</v>
      </c>
      <c r="M20" s="701"/>
      <c r="N20" s="987"/>
      <c r="O20" s="715">
        <f t="shared" si="3"/>
        <v>0</v>
      </c>
      <c r="P20" s="814">
        <f t="shared" si="0"/>
        <v>-13156.676000000003</v>
      </c>
      <c r="Q20" s="699"/>
      <c r="R20" s="698"/>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21359.937861400005</v>
      </c>
      <c r="J21" s="728">
        <f>'RAPPORT-DETAIL'!AA163</f>
        <v>3661.12</v>
      </c>
      <c r="K21" s="722">
        <f t="shared" si="1"/>
        <v>3661.12</v>
      </c>
      <c r="L21" s="721">
        <f t="shared" si="2"/>
        <v>17698.817861400006</v>
      </c>
      <c r="M21" s="701"/>
      <c r="N21" s="987"/>
      <c r="O21" s="715">
        <f t="shared" si="3"/>
        <v>0</v>
      </c>
      <c r="P21" s="714">
        <f>+L21+O21</f>
        <v>17698.817861400006</v>
      </c>
      <c r="Q21" s="699"/>
      <c r="R21" s="698"/>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327046.98588140006</v>
      </c>
      <c r="J25" s="913">
        <f>SUM(J15:J24)</f>
        <v>53786.77</v>
      </c>
      <c r="K25" s="710">
        <f>SUM(K15:K24)</f>
        <v>53786.77</v>
      </c>
      <c r="L25" s="706">
        <f>SUM(L15:L24)</f>
        <v>273260.21588139998</v>
      </c>
      <c r="M25" s="709"/>
      <c r="N25" s="708">
        <f>SUM(N15:N24)</f>
        <v>0</v>
      </c>
      <c r="O25" s="707">
        <f>SUM(O15:O24)</f>
        <v>0</v>
      </c>
      <c r="P25" s="706">
        <f>SUM(P15:P24)</f>
        <v>273260.21588139998</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694"/>
      <c r="K27" s="693"/>
      <c r="L27" s="693"/>
      <c r="M27" s="682"/>
      <c r="N27" s="695"/>
      <c r="O27" s="693"/>
      <c r="P27" s="692"/>
      <c r="Q27" s="682"/>
    </row>
    <row r="28" spans="1:27" ht="20.149999999999999" customHeight="1">
      <c r="A28" s="682" t="s">
        <v>563</v>
      </c>
      <c r="B28" s="665"/>
      <c r="C28" s="682"/>
      <c r="D28" s="682"/>
      <c r="E28" s="682"/>
      <c r="F28" s="682"/>
      <c r="G28" s="682"/>
      <c r="H28" s="682"/>
      <c r="I28" s="695"/>
      <c r="J28" s="694"/>
      <c r="K28" s="693"/>
      <c r="L28" s="693"/>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G1"/>
    <mergeCell ref="E4:L4"/>
    <mergeCell ref="E5:L5"/>
    <mergeCell ref="E7:G7"/>
    <mergeCell ref="I9:L9"/>
    <mergeCell ref="A16:E16"/>
    <mergeCell ref="G11:G13"/>
    <mergeCell ref="A11:E13"/>
    <mergeCell ref="B29:P29"/>
    <mergeCell ref="N9:P9"/>
    <mergeCell ref="A17:E17"/>
    <mergeCell ref="A14:E14"/>
    <mergeCell ref="A23:E23"/>
    <mergeCell ref="A22:E22"/>
    <mergeCell ref="A15:E15"/>
    <mergeCell ref="B30:P30"/>
    <mergeCell ref="A18:E18"/>
    <mergeCell ref="A19:E19"/>
    <mergeCell ref="A20:E20"/>
    <mergeCell ref="A21:E21"/>
    <mergeCell ref="A24:E24"/>
  </mergeCells>
  <pageMargins left="0.31496062992125984" right="0.31496062992125984" top="0.35433070866141736" bottom="0.55118110236220474" header="0.31496062992125984" footer="0.31496062992125984"/>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44"/>
  <sheetViews>
    <sheetView topLeftCell="A14" workbookViewId="0">
      <selection activeCell="I23" sqref="I23"/>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2240</v>
      </c>
      <c r="J11" s="753" t="s">
        <v>2426</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1602</v>
      </c>
      <c r="J12" s="748"/>
      <c r="K12" s="747"/>
      <c r="L12" s="746"/>
      <c r="M12" s="745"/>
      <c r="N12" s="744" t="s">
        <v>609</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169631.88999999998</v>
      </c>
      <c r="J15" s="728">
        <f>'RAPPORT-DETAIL'!AB106</f>
        <v>93380.489999999991</v>
      </c>
      <c r="K15" s="722">
        <f>+J15</f>
        <v>93380.489999999991</v>
      </c>
      <c r="L15" s="721">
        <f>+I15-K15</f>
        <v>76251.399999999994</v>
      </c>
      <c r="M15" s="699"/>
      <c r="N15" s="987"/>
      <c r="O15" s="715">
        <f>0.8*N15</f>
        <v>0</v>
      </c>
      <c r="P15" s="714">
        <f t="shared" ref="P15:P24" si="0">+L15+O15</f>
        <v>76251.399999999994</v>
      </c>
      <c r="Q15" s="699"/>
      <c r="R15" s="698"/>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47335.764020000017</v>
      </c>
      <c r="J16" s="728">
        <f>'RAPPORT-DETAIL'!AB121</f>
        <v>6531.69</v>
      </c>
      <c r="K16" s="722">
        <f t="shared" ref="K16:K21" si="1">+J16</f>
        <v>6531.69</v>
      </c>
      <c r="L16" s="721">
        <f t="shared" ref="L16:L21" si="2">+I16-K16</f>
        <v>40804.074020000015</v>
      </c>
      <c r="M16" s="701"/>
      <c r="N16" s="987"/>
      <c r="O16" s="715">
        <f t="shared" ref="O16:O21" si="3">0.8*N16</f>
        <v>0</v>
      </c>
      <c r="P16" s="714">
        <f t="shared" si="0"/>
        <v>40804.074020000015</v>
      </c>
      <c r="Q16" s="699"/>
      <c r="R16" s="698"/>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-657.37999999999988</v>
      </c>
      <c r="J17" s="728">
        <f>'RAPPORT-DETAIL'!AB128</f>
        <v>900</v>
      </c>
      <c r="K17" s="722">
        <f t="shared" si="1"/>
        <v>900</v>
      </c>
      <c r="L17" s="721">
        <f t="shared" si="2"/>
        <v>-1557.3799999999999</v>
      </c>
      <c r="M17" s="701"/>
      <c r="N17" s="987"/>
      <c r="O17" s="715">
        <f t="shared" si="3"/>
        <v>0</v>
      </c>
      <c r="P17" s="714">
        <f t="shared" si="0"/>
        <v>-1557.3799999999999</v>
      </c>
      <c r="Q17" s="699"/>
      <c r="R17" s="698"/>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1294.4599999999996</v>
      </c>
      <c r="J18" s="728">
        <f>'RAPPORT-DETAIL'!AB136</f>
        <v>579.05000000000007</v>
      </c>
      <c r="K18" s="722">
        <f t="shared" si="1"/>
        <v>579.05000000000007</v>
      </c>
      <c r="L18" s="721">
        <f t="shared" si="2"/>
        <v>715.40999999999951</v>
      </c>
      <c r="M18" s="701"/>
      <c r="N18" s="987"/>
      <c r="O18" s="715">
        <f t="shared" si="3"/>
        <v>0</v>
      </c>
      <c r="P18" s="714">
        <f t="shared" si="0"/>
        <v>715.40999999999951</v>
      </c>
      <c r="Q18" s="699"/>
      <c r="R18" s="698"/>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51113.34</v>
      </c>
      <c r="J19" s="728">
        <f>'RAPPORT-DETAIL'!AB140</f>
        <v>51939.06</v>
      </c>
      <c r="K19" s="722">
        <f t="shared" si="1"/>
        <v>51939.06</v>
      </c>
      <c r="L19" s="721">
        <f t="shared" si="2"/>
        <v>-825.72000000000116</v>
      </c>
      <c r="M19" s="701"/>
      <c r="N19" s="987"/>
      <c r="O19" s="715">
        <f t="shared" si="3"/>
        <v>0</v>
      </c>
      <c r="P19" s="714">
        <f t="shared" si="0"/>
        <v>-825.72000000000116</v>
      </c>
      <c r="Q19" s="699"/>
      <c r="R19" s="698"/>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-13156.676000000003</v>
      </c>
      <c r="J20" s="988">
        <f>'RAPPORT-DETAIL'!AB159</f>
        <v>4119.9799999999996</v>
      </c>
      <c r="K20" s="722">
        <f t="shared" si="1"/>
        <v>4119.9799999999996</v>
      </c>
      <c r="L20" s="721">
        <f t="shared" si="2"/>
        <v>-17276.656000000003</v>
      </c>
      <c r="M20" s="701"/>
      <c r="N20" s="987"/>
      <c r="O20" s="715">
        <f t="shared" si="3"/>
        <v>0</v>
      </c>
      <c r="P20" s="814">
        <f t="shared" si="0"/>
        <v>-17276.656000000003</v>
      </c>
      <c r="Q20" s="699"/>
      <c r="R20" s="698"/>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17698.817861400006</v>
      </c>
      <c r="J21" s="728">
        <f>'RAPPORT-DETAIL'!AB163</f>
        <v>11020.02</v>
      </c>
      <c r="K21" s="722">
        <f t="shared" si="1"/>
        <v>11020.02</v>
      </c>
      <c r="L21" s="721">
        <f t="shared" si="2"/>
        <v>6678.7978614000058</v>
      </c>
      <c r="M21" s="701"/>
      <c r="N21" s="987"/>
      <c r="O21" s="715">
        <f t="shared" si="3"/>
        <v>0</v>
      </c>
      <c r="P21" s="714">
        <f>+L21+O21</f>
        <v>6678.7978614000058</v>
      </c>
      <c r="Q21" s="699"/>
      <c r="R21" s="698"/>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273260.21588139998</v>
      </c>
      <c r="J25" s="913">
        <f>SUM(J15:J24)</f>
        <v>168470.28999999998</v>
      </c>
      <c r="K25" s="710">
        <f>SUM(K15:K24)</f>
        <v>168470.28999999998</v>
      </c>
      <c r="L25" s="706">
        <f>SUM(L15:L24)</f>
        <v>104789.92588140001</v>
      </c>
      <c r="M25" s="709"/>
      <c r="N25" s="708">
        <f>SUM(N15:N24)</f>
        <v>0</v>
      </c>
      <c r="O25" s="707">
        <f>SUM(O15:O24)</f>
        <v>0</v>
      </c>
      <c r="P25" s="706">
        <f>SUM(P15:P24)</f>
        <v>104789.92588140001</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694"/>
      <c r="K27" s="693"/>
      <c r="L27" s="693"/>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G1"/>
    <mergeCell ref="E4:L4"/>
    <mergeCell ref="E5:L5"/>
    <mergeCell ref="E7:G7"/>
    <mergeCell ref="I9:L9"/>
    <mergeCell ref="A16:E16"/>
    <mergeCell ref="G11:G13"/>
    <mergeCell ref="A11:E13"/>
    <mergeCell ref="B29:P29"/>
    <mergeCell ref="N9:P9"/>
    <mergeCell ref="A17:E17"/>
    <mergeCell ref="A14:E14"/>
    <mergeCell ref="A23:E23"/>
    <mergeCell ref="A22:E22"/>
    <mergeCell ref="A15:E15"/>
    <mergeCell ref="B30:P30"/>
    <mergeCell ref="A18:E18"/>
    <mergeCell ref="A19:E19"/>
    <mergeCell ref="A20:E20"/>
    <mergeCell ref="A21:E21"/>
    <mergeCell ref="A24:E24"/>
  </mergeCells>
  <pageMargins left="0.31496062992125984" right="0.31496062992125984" top="0.35433070866141736" bottom="0.55118110236220474" header="0.31496062992125984" footer="0.31496062992125984"/>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44"/>
  <sheetViews>
    <sheetView workbookViewId="0">
      <selection activeCell="J6" sqref="J6"/>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52">
      <c r="A11" s="1427" t="s">
        <v>572</v>
      </c>
      <c r="B11" s="1428"/>
      <c r="C11" s="1428"/>
      <c r="D11" s="1428"/>
      <c r="E11" s="1429"/>
      <c r="F11" s="955" t="s">
        <v>334</v>
      </c>
      <c r="G11" s="1436" t="s">
        <v>614</v>
      </c>
      <c r="H11" s="741"/>
      <c r="I11" s="960" t="s">
        <v>2240</v>
      </c>
      <c r="J11" s="753" t="s">
        <v>2747</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1602</v>
      </c>
      <c r="J12" s="748"/>
      <c r="K12" s="747"/>
      <c r="L12" s="746"/>
      <c r="M12" s="745"/>
      <c r="N12" s="744" t="s">
        <v>609</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76251.399999999994</v>
      </c>
      <c r="J15" s="728">
        <f>'RAPPORT-DETAIL'!AC106</f>
        <v>63496.979999999996</v>
      </c>
      <c r="K15" s="722">
        <f>+J15</f>
        <v>63496.979999999996</v>
      </c>
      <c r="L15" s="721">
        <f>+I15-K15</f>
        <v>12754.419999999998</v>
      </c>
      <c r="M15" s="699"/>
      <c r="N15" s="987">
        <f>'Budget Summary 24M'!I8</f>
        <v>233570</v>
      </c>
      <c r="O15" s="715">
        <f>0.8*N15</f>
        <v>186856</v>
      </c>
      <c r="P15" s="714">
        <f t="shared" ref="P15:P24" si="0">+L15+O15</f>
        <v>199610.41999999998</v>
      </c>
      <c r="Q15" s="699"/>
      <c r="R15" s="698"/>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40804.074020000015</v>
      </c>
      <c r="J16" s="728">
        <f>'RAPPORT-DETAIL'!AC121</f>
        <v>11764.400000000001</v>
      </c>
      <c r="K16" s="722">
        <f t="shared" ref="K16:K21" si="1">+J16</f>
        <v>11764.400000000001</v>
      </c>
      <c r="L16" s="721">
        <f t="shared" ref="L16:L21" si="2">+I16-K16</f>
        <v>29039.674020000013</v>
      </c>
      <c r="M16" s="701"/>
      <c r="N16" s="987">
        <f>'Budget Summary 24M'!I9</f>
        <v>98075.378350000014</v>
      </c>
      <c r="O16" s="715">
        <f t="shared" ref="O16:O21" si="3">0.8*N16</f>
        <v>78460.302680000008</v>
      </c>
      <c r="P16" s="714">
        <f t="shared" si="0"/>
        <v>107499.97670000003</v>
      </c>
      <c r="Q16" s="699"/>
      <c r="R16" s="698"/>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-1557.3799999999999</v>
      </c>
      <c r="J17" s="728">
        <f>'RAPPORT-DETAIL'!AC128</f>
        <v>0</v>
      </c>
      <c r="K17" s="722">
        <f t="shared" si="1"/>
        <v>0</v>
      </c>
      <c r="L17" s="721">
        <f t="shared" si="2"/>
        <v>-1557.3799999999999</v>
      </c>
      <c r="M17" s="701"/>
      <c r="N17" s="987">
        <f>'Budget Summary 24M'!I10</f>
        <v>675</v>
      </c>
      <c r="O17" s="715">
        <f t="shared" si="3"/>
        <v>540</v>
      </c>
      <c r="P17" s="714">
        <f t="shared" si="0"/>
        <v>-1017.3799999999999</v>
      </c>
      <c r="Q17" s="699"/>
      <c r="R17" s="698"/>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715.40999999999951</v>
      </c>
      <c r="J18" s="728">
        <f>'RAPPORT-DETAIL'!AC136</f>
        <v>1668.0900000000001</v>
      </c>
      <c r="K18" s="722">
        <f t="shared" si="1"/>
        <v>1668.0900000000001</v>
      </c>
      <c r="L18" s="721">
        <f t="shared" si="2"/>
        <v>-952.68000000000063</v>
      </c>
      <c r="M18" s="701"/>
      <c r="N18" s="987">
        <f>'Budget Summary 24M'!I11</f>
        <v>5296.5</v>
      </c>
      <c r="O18" s="715">
        <f t="shared" si="3"/>
        <v>4237.2</v>
      </c>
      <c r="P18" s="714">
        <f t="shared" si="0"/>
        <v>3284.5199999999991</v>
      </c>
      <c r="Q18" s="699"/>
      <c r="R18" s="698"/>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-825.72000000000116</v>
      </c>
      <c r="J19" s="728">
        <f>'RAPPORT-DETAIL'!AC140</f>
        <v>31064.83</v>
      </c>
      <c r="K19" s="722">
        <f t="shared" si="1"/>
        <v>31064.83</v>
      </c>
      <c r="L19" s="721">
        <f t="shared" si="2"/>
        <v>-31890.550000000003</v>
      </c>
      <c r="M19" s="701"/>
      <c r="N19" s="987">
        <f>'Budget Summary 24M'!I12</f>
        <v>69428.7</v>
      </c>
      <c r="O19" s="715">
        <f t="shared" si="3"/>
        <v>55542.96</v>
      </c>
      <c r="P19" s="714">
        <f t="shared" si="0"/>
        <v>23652.409999999996</v>
      </c>
      <c r="Q19" s="699"/>
      <c r="R19" s="698"/>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-17276.656000000003</v>
      </c>
      <c r="J20" s="988">
        <f>'RAPPORT-DETAIL'!AC159</f>
        <v>7038.51</v>
      </c>
      <c r="K20" s="722">
        <f t="shared" si="1"/>
        <v>7038.51</v>
      </c>
      <c r="L20" s="721">
        <f t="shared" si="2"/>
        <v>-24315.166000000005</v>
      </c>
      <c r="M20" s="701"/>
      <c r="N20" s="987">
        <f>'Budget Summary 24M'!I13</f>
        <v>29673.919999999998</v>
      </c>
      <c r="O20" s="715">
        <f t="shared" si="3"/>
        <v>23739.135999999999</v>
      </c>
      <c r="P20" s="814">
        <f t="shared" si="0"/>
        <v>-576.03000000000611</v>
      </c>
      <c r="Q20" s="699"/>
      <c r="R20" s="698"/>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6678.7978614000058</v>
      </c>
      <c r="J21" s="728">
        <f>'RAPPORT-DETAIL'!AC163</f>
        <v>8119.44</v>
      </c>
      <c r="K21" s="722">
        <f t="shared" si="1"/>
        <v>8119.44</v>
      </c>
      <c r="L21" s="721">
        <f t="shared" si="2"/>
        <v>-1440.6421385999938</v>
      </c>
      <c r="M21" s="701"/>
      <c r="N21" s="987">
        <f>'Budget Summary 24M'!I15</f>
        <v>30570.364884500003</v>
      </c>
      <c r="O21" s="715">
        <f t="shared" si="3"/>
        <v>24456.291907600003</v>
      </c>
      <c r="P21" s="714">
        <f>+L21+O21</f>
        <v>23015.649769000011</v>
      </c>
      <c r="Q21" s="699"/>
      <c r="R21" s="698"/>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0"/>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0"/>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104789.92588140001</v>
      </c>
      <c r="J25" s="913">
        <f>SUM(J15:J24)</f>
        <v>123152.25</v>
      </c>
      <c r="K25" s="710">
        <f>SUM(K15:K24)</f>
        <v>123152.25</v>
      </c>
      <c r="L25" s="706">
        <f>SUM(L15:L24)</f>
        <v>-18362.324118599987</v>
      </c>
      <c r="M25" s="709"/>
      <c r="N25" s="708">
        <f>SUM(N15:N24)</f>
        <v>467289.86323449999</v>
      </c>
      <c r="O25" s="707">
        <f>SUM(O15:O24)</f>
        <v>373831.89058760006</v>
      </c>
      <c r="P25" s="706">
        <f>SUM(P15:P24)</f>
        <v>355469.56646900001</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694"/>
      <c r="K27" s="693"/>
      <c r="L27" s="693"/>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6:E16"/>
    <mergeCell ref="A17:E17"/>
    <mergeCell ref="A24:E24"/>
    <mergeCell ref="B29:P29"/>
    <mergeCell ref="B30:P30"/>
    <mergeCell ref="A18:E18"/>
    <mergeCell ref="A19:E19"/>
    <mergeCell ref="A20:E20"/>
    <mergeCell ref="A21:E21"/>
    <mergeCell ref="A22:E22"/>
    <mergeCell ref="A23:E23"/>
    <mergeCell ref="N9:P9"/>
    <mergeCell ref="A11:E13"/>
    <mergeCell ref="G11:G13"/>
    <mergeCell ref="A14:E14"/>
    <mergeCell ref="A15:E15"/>
    <mergeCell ref="A1:G1"/>
    <mergeCell ref="E4:L4"/>
    <mergeCell ref="E5:L5"/>
    <mergeCell ref="E7:G7"/>
    <mergeCell ref="I9:L9"/>
  </mergeCells>
  <pageMargins left="0.31496062992125984" right="0.31496062992125984" top="0.35433070866141736" bottom="0.55118110236220474" header="0.31496062992125984" footer="0.31496062992125984"/>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44"/>
  <sheetViews>
    <sheetView topLeftCell="A17" workbookViewId="0">
      <selection activeCell="O27" sqref="O27"/>
    </sheetView>
  </sheetViews>
  <sheetFormatPr baseColWidth="10" defaultColWidth="9.26953125" defaultRowHeight="14"/>
  <cols>
    <col min="1" max="3" width="5.7265625" style="662" customWidth="1"/>
    <col min="4" max="4" width="9.26953125" style="662" customWidth="1"/>
    <col min="5" max="5" width="14" style="662" customWidth="1"/>
    <col min="6" max="6" width="2.54296875" style="662" customWidth="1"/>
    <col min="7" max="7" width="13.26953125" style="662" customWidth="1"/>
    <col min="8" max="8" width="1.7265625" style="662" customWidth="1"/>
    <col min="9" max="9" width="16.7265625" style="662" customWidth="1"/>
    <col min="10" max="10" width="15.453125" style="662" customWidth="1"/>
    <col min="11" max="12" width="14.7265625" style="662" customWidth="1"/>
    <col min="13" max="13" width="1.7265625" style="662" customWidth="1"/>
    <col min="14" max="15" width="14.7265625" style="662" customWidth="1"/>
    <col min="16" max="16" width="14.7265625" style="664" customWidth="1"/>
    <col min="17" max="17" width="1.7265625" style="662" customWidth="1"/>
    <col min="18" max="18" width="18.7265625" style="663" bestFit="1" customWidth="1"/>
    <col min="19" max="27" width="9.26953125" style="663" customWidth="1"/>
    <col min="28" max="16384" width="9.26953125" style="662"/>
  </cols>
  <sheetData>
    <row r="1" spans="1:27" s="766" customFormat="1" ht="14.15" customHeight="1">
      <c r="A1" s="1417" t="s">
        <v>591</v>
      </c>
      <c r="B1" s="1417"/>
      <c r="C1" s="1417"/>
      <c r="D1" s="1417"/>
      <c r="E1" s="1417"/>
      <c r="F1" s="1417"/>
      <c r="G1" s="1417"/>
      <c r="H1" s="767"/>
      <c r="I1" s="772"/>
      <c r="J1" s="774" t="s">
        <v>590</v>
      </c>
      <c r="K1" s="773" t="s">
        <v>589</v>
      </c>
      <c r="L1" s="772"/>
      <c r="M1" s="772"/>
      <c r="N1" s="772"/>
      <c r="O1" s="771" t="s">
        <v>588</v>
      </c>
      <c r="P1" s="770">
        <f ca="1">TODAY()</f>
        <v>43822</v>
      </c>
      <c r="Q1" s="769"/>
    </row>
    <row r="2" spans="1:27" ht="14.15" customHeight="1">
      <c r="A2" s="682"/>
      <c r="B2" s="682"/>
      <c r="C2" s="682"/>
      <c r="D2" s="682"/>
      <c r="E2" s="682"/>
      <c r="F2" s="682"/>
      <c r="G2" s="682"/>
      <c r="H2" s="682"/>
      <c r="I2" s="682"/>
      <c r="J2" s="682"/>
      <c r="K2" s="682"/>
      <c r="L2" s="682"/>
      <c r="M2" s="682"/>
      <c r="N2" s="665"/>
      <c r="O2" s="682"/>
      <c r="P2" s="692"/>
      <c r="Q2" s="682"/>
    </row>
    <row r="3" spans="1:27" ht="14.15" customHeight="1">
      <c r="A3" s="761" t="s">
        <v>587</v>
      </c>
      <c r="B3" s="766"/>
      <c r="C3" s="766"/>
      <c r="D3" s="768" t="s">
        <v>576</v>
      </c>
      <c r="E3" s="767" t="s">
        <v>586</v>
      </c>
      <c r="F3" s="761"/>
      <c r="G3" s="761"/>
      <c r="H3" s="761"/>
      <c r="I3" s="766"/>
      <c r="J3" s="766"/>
      <c r="K3" s="766"/>
      <c r="L3" s="766"/>
      <c r="M3" s="761"/>
      <c r="N3" s="766"/>
      <c r="O3" s="765" t="s">
        <v>585</v>
      </c>
      <c r="P3" s="765"/>
      <c r="Q3" s="761"/>
    </row>
    <row r="4" spans="1:27" ht="16.5" customHeight="1">
      <c r="A4" s="761" t="s">
        <v>584</v>
      </c>
      <c r="B4" s="761"/>
      <c r="C4" s="761"/>
      <c r="D4" s="761"/>
      <c r="E4" s="1418" t="s">
        <v>1621</v>
      </c>
      <c r="F4" s="1419"/>
      <c r="G4" s="1419"/>
      <c r="H4" s="1419"/>
      <c r="I4" s="1419"/>
      <c r="J4" s="1419"/>
      <c r="K4" s="1419"/>
      <c r="L4" s="1419"/>
      <c r="M4" s="761"/>
      <c r="N4" s="764" t="s">
        <v>583</v>
      </c>
      <c r="O4" s="763" t="s">
        <v>582</v>
      </c>
      <c r="P4" s="762"/>
      <c r="Q4" s="761"/>
    </row>
    <row r="5" spans="1:27" ht="15.5">
      <c r="A5" s="755" t="s">
        <v>581</v>
      </c>
      <c r="B5" s="755"/>
      <c r="C5" s="755"/>
      <c r="D5" s="687" t="s">
        <v>576</v>
      </c>
      <c r="E5" s="1419" t="s">
        <v>592</v>
      </c>
      <c r="F5" s="1419"/>
      <c r="G5" s="1419"/>
      <c r="H5" s="1419"/>
      <c r="I5" s="1419"/>
      <c r="J5" s="1419"/>
      <c r="K5" s="1419"/>
      <c r="L5" s="1419"/>
      <c r="M5" s="682"/>
      <c r="N5" s="764" t="s">
        <v>583</v>
      </c>
      <c r="O5" s="755" t="s">
        <v>580</v>
      </c>
      <c r="P5" s="692"/>
      <c r="Q5" s="682"/>
    </row>
    <row r="6" spans="1:27">
      <c r="A6" s="755" t="s">
        <v>579</v>
      </c>
      <c r="B6" s="755"/>
      <c r="C6" s="755"/>
      <c r="D6" s="687" t="s">
        <v>576</v>
      </c>
      <c r="E6" s="688" t="s">
        <v>1603</v>
      </c>
      <c r="F6" s="682"/>
      <c r="G6" s="682"/>
      <c r="H6" s="682"/>
      <c r="I6" s="754"/>
      <c r="J6" s="754"/>
      <c r="K6" s="682"/>
      <c r="L6" s="682"/>
      <c r="M6" s="682"/>
      <c r="O6" s="755" t="s">
        <v>578</v>
      </c>
      <c r="P6" s="692"/>
      <c r="Q6" s="682"/>
    </row>
    <row r="7" spans="1:27">
      <c r="A7" s="755" t="s">
        <v>577</v>
      </c>
      <c r="B7" s="755"/>
      <c r="C7" s="755"/>
      <c r="D7" s="687" t="s">
        <v>576</v>
      </c>
      <c r="E7" s="1420" t="s">
        <v>575</v>
      </c>
      <c r="F7" s="1420"/>
      <c r="G7" s="1420"/>
      <c r="H7" s="682"/>
      <c r="I7" s="754"/>
      <c r="J7" s="760"/>
      <c r="K7" s="682"/>
      <c r="L7" s="682"/>
      <c r="M7" s="682"/>
      <c r="N7" s="682"/>
      <c r="O7" s="682"/>
      <c r="P7" s="692"/>
      <c r="Q7" s="682"/>
    </row>
    <row r="8" spans="1:27" ht="14.15" customHeight="1" thickBot="1">
      <c r="A8" s="755"/>
      <c r="B8" s="755"/>
      <c r="C8" s="755"/>
      <c r="D8" s="755"/>
      <c r="E8" s="759"/>
      <c r="F8" s="682"/>
      <c r="G8" s="682"/>
      <c r="H8" s="682"/>
      <c r="I8" s="754"/>
      <c r="J8" s="754"/>
      <c r="K8" s="682"/>
      <c r="L8" s="682"/>
      <c r="M8" s="682"/>
      <c r="N8" s="682"/>
      <c r="O8" s="682"/>
      <c r="P8" s="692"/>
      <c r="Q8" s="682"/>
    </row>
    <row r="9" spans="1:27" s="668" customFormat="1" ht="22.15" customHeight="1" thickTop="1" thickBot="1">
      <c r="A9" s="758"/>
      <c r="B9" s="758"/>
      <c r="C9" s="758"/>
      <c r="D9" s="758"/>
      <c r="E9" s="758" t="s">
        <v>574</v>
      </c>
      <c r="F9" s="757"/>
      <c r="G9" s="682"/>
      <c r="H9" s="757"/>
      <c r="I9" s="1421" t="s">
        <v>1292</v>
      </c>
      <c r="J9" s="1422"/>
      <c r="K9" s="1422"/>
      <c r="L9" s="1423"/>
      <c r="M9" s="757"/>
      <c r="N9" s="1424" t="s">
        <v>573</v>
      </c>
      <c r="O9" s="1425"/>
      <c r="P9" s="1426"/>
      <c r="Q9" s="756"/>
      <c r="R9" s="730"/>
      <c r="S9" s="730"/>
      <c r="T9" s="730"/>
      <c r="U9" s="730"/>
      <c r="V9" s="730"/>
      <c r="W9" s="730"/>
      <c r="X9" s="730"/>
      <c r="Y9" s="730"/>
      <c r="Z9" s="730"/>
      <c r="AA9" s="730"/>
    </row>
    <row r="10" spans="1:27" ht="8.15" customHeight="1" thickTop="1" thickBot="1">
      <c r="A10" s="755"/>
      <c r="B10" s="755"/>
      <c r="C10" s="755"/>
      <c r="D10" s="755"/>
      <c r="E10" s="755"/>
      <c r="F10" s="682"/>
      <c r="G10" s="682"/>
      <c r="H10" s="682"/>
      <c r="I10" s="754"/>
      <c r="J10" s="754"/>
      <c r="K10" s="682"/>
      <c r="L10" s="682"/>
      <c r="M10" s="682"/>
      <c r="N10" s="682"/>
      <c r="O10" s="682"/>
      <c r="P10" s="692"/>
      <c r="Q10" s="682"/>
    </row>
    <row r="11" spans="1:27" s="739" customFormat="1" ht="39">
      <c r="A11" s="1427" t="s">
        <v>572</v>
      </c>
      <c r="B11" s="1428"/>
      <c r="C11" s="1428"/>
      <c r="D11" s="1428"/>
      <c r="E11" s="1429"/>
      <c r="F11" s="955" t="s">
        <v>334</v>
      </c>
      <c r="G11" s="1436" t="s">
        <v>614</v>
      </c>
      <c r="H11" s="741"/>
      <c r="I11" s="960" t="s">
        <v>2240</v>
      </c>
      <c r="J11" s="753" t="s">
        <v>2933</v>
      </c>
      <c r="K11" s="752" t="s">
        <v>571</v>
      </c>
      <c r="L11" s="749" t="s">
        <v>570</v>
      </c>
      <c r="M11" s="741"/>
      <c r="N11" s="751" t="s">
        <v>569</v>
      </c>
      <c r="O11" s="750" t="s">
        <v>568</v>
      </c>
      <c r="P11" s="749" t="s">
        <v>567</v>
      </c>
      <c r="Q11" s="741"/>
      <c r="R11" s="740"/>
      <c r="S11" s="740"/>
      <c r="T11" s="740"/>
      <c r="U11" s="740"/>
      <c r="V11" s="740"/>
      <c r="W11" s="740"/>
      <c r="X11" s="740"/>
      <c r="Y11" s="740"/>
      <c r="Z11" s="740"/>
      <c r="AA11" s="740"/>
    </row>
    <row r="12" spans="1:27" s="739" customFormat="1">
      <c r="A12" s="1430"/>
      <c r="B12" s="1431"/>
      <c r="C12" s="1431"/>
      <c r="D12" s="1431"/>
      <c r="E12" s="1432"/>
      <c r="F12" s="956"/>
      <c r="G12" s="1437"/>
      <c r="H12" s="741"/>
      <c r="I12" s="961" t="s">
        <v>1602</v>
      </c>
      <c r="J12" s="748"/>
      <c r="K12" s="747"/>
      <c r="L12" s="746"/>
      <c r="M12" s="745"/>
      <c r="N12" s="744" t="s">
        <v>609</v>
      </c>
      <c r="O12" s="743"/>
      <c r="P12" s="742"/>
      <c r="Q12" s="741"/>
      <c r="R12" s="740"/>
      <c r="S12" s="740"/>
      <c r="T12" s="740"/>
      <c r="U12" s="740"/>
      <c r="V12" s="740"/>
      <c r="W12" s="740"/>
      <c r="X12" s="740"/>
      <c r="Y12" s="740"/>
      <c r="Z12" s="740"/>
      <c r="AA12" s="740"/>
    </row>
    <row r="13" spans="1:27" s="668" customFormat="1" ht="12" customHeight="1" thickBot="1">
      <c r="A13" s="1433"/>
      <c r="B13" s="1434"/>
      <c r="C13" s="1434"/>
      <c r="D13" s="1434"/>
      <c r="E13" s="1435"/>
      <c r="F13" s="957"/>
      <c r="G13" s="1438"/>
      <c r="H13" s="731"/>
      <c r="I13" s="962" t="s">
        <v>1</v>
      </c>
      <c r="J13" s="738" t="s">
        <v>2</v>
      </c>
      <c r="K13" s="737" t="s">
        <v>4</v>
      </c>
      <c r="L13" s="736" t="s">
        <v>566</v>
      </c>
      <c r="M13" s="735"/>
      <c r="N13" s="734" t="s">
        <v>20</v>
      </c>
      <c r="O13" s="733" t="s">
        <v>21</v>
      </c>
      <c r="P13" s="732" t="s">
        <v>565</v>
      </c>
      <c r="Q13" s="731"/>
      <c r="R13" s="730"/>
      <c r="S13" s="730"/>
      <c r="T13" s="730"/>
      <c r="U13" s="730"/>
      <c r="V13" s="730"/>
      <c r="W13" s="730"/>
      <c r="X13" s="730"/>
      <c r="Y13" s="730"/>
      <c r="Z13" s="730"/>
      <c r="AA13" s="730"/>
    </row>
    <row r="14" spans="1:27" s="697" customFormat="1" ht="14.5" thickBot="1">
      <c r="A14" s="1439"/>
      <c r="B14" s="1439"/>
      <c r="C14" s="1439"/>
      <c r="D14" s="1439"/>
      <c r="E14" s="1439"/>
      <c r="F14" s="699"/>
      <c r="G14" s="954"/>
      <c r="H14" s="699"/>
      <c r="I14" s="990" t="s">
        <v>533</v>
      </c>
      <c r="J14" s="728" t="s">
        <v>533</v>
      </c>
      <c r="K14" s="727" t="s">
        <v>533</v>
      </c>
      <c r="L14" s="726" t="s">
        <v>533</v>
      </c>
      <c r="M14" s="699" t="s">
        <v>533</v>
      </c>
      <c r="N14" s="723" t="s">
        <v>533</v>
      </c>
      <c r="O14" s="715" t="s">
        <v>533</v>
      </c>
      <c r="P14" s="714" t="s">
        <v>533</v>
      </c>
      <c r="Q14" s="699"/>
      <c r="R14" s="698"/>
      <c r="S14" s="698"/>
      <c r="T14" s="698"/>
      <c r="U14" s="698"/>
      <c r="V14" s="698"/>
      <c r="W14" s="698"/>
      <c r="X14" s="698"/>
      <c r="Y14" s="698"/>
      <c r="Z14" s="698"/>
      <c r="AA14" s="698"/>
    </row>
    <row r="15" spans="1:27" s="697" customFormat="1">
      <c r="A15" s="1440" t="s">
        <v>603</v>
      </c>
      <c r="B15" s="1441"/>
      <c r="C15" s="1441"/>
      <c r="D15" s="1441"/>
      <c r="E15" s="1441"/>
      <c r="F15" s="967">
        <v>53</v>
      </c>
      <c r="G15" s="958">
        <v>72100</v>
      </c>
      <c r="H15" s="699"/>
      <c r="I15" s="991">
        <v>12754.419999999998</v>
      </c>
      <c r="J15" s="728">
        <f>'RAPPORT-DETAIL'!AD106</f>
        <v>46135.25</v>
      </c>
      <c r="K15" s="722">
        <f>+J15</f>
        <v>46135.25</v>
      </c>
      <c r="L15" s="721">
        <f t="shared" ref="L15:L21" si="0">+I15-K15</f>
        <v>-33380.83</v>
      </c>
      <c r="M15" s="699"/>
      <c r="N15" s="987">
        <f>'Budget Summary 24M'!I8</f>
        <v>233570</v>
      </c>
      <c r="O15" s="715">
        <f>1*N15</f>
        <v>233570</v>
      </c>
      <c r="P15" s="714">
        <f t="shared" ref="P15:P24" si="1">+L15+O15</f>
        <v>200189.16999999998</v>
      </c>
      <c r="Q15" s="699"/>
      <c r="R15" s="698"/>
      <c r="S15" s="698"/>
      <c r="T15" s="698"/>
      <c r="U15" s="698"/>
      <c r="V15" s="698"/>
      <c r="W15" s="698"/>
      <c r="X15" s="698"/>
      <c r="Y15" s="698"/>
      <c r="Z15" s="698"/>
      <c r="AA15" s="698"/>
    </row>
    <row r="16" spans="1:27" s="697" customFormat="1">
      <c r="A16" s="1442" t="s">
        <v>448</v>
      </c>
      <c r="B16" s="1443"/>
      <c r="C16" s="1443"/>
      <c r="D16" s="1443"/>
      <c r="E16" s="1443"/>
      <c r="F16" s="968">
        <v>19</v>
      </c>
      <c r="G16" s="958">
        <v>71800</v>
      </c>
      <c r="H16" s="699"/>
      <c r="I16" s="991">
        <v>29039.674020000013</v>
      </c>
      <c r="J16" s="728">
        <f>'RAPPORT-DETAIL'!AD121</f>
        <v>10167.58</v>
      </c>
      <c r="K16" s="722">
        <f t="shared" ref="K16:K21" si="2">+J16</f>
        <v>10167.58</v>
      </c>
      <c r="L16" s="721">
        <f t="shared" si="0"/>
        <v>18872.094020000011</v>
      </c>
      <c r="M16" s="701"/>
      <c r="N16" s="987">
        <f>'Budget Summary 24M'!I9</f>
        <v>98075.378350000014</v>
      </c>
      <c r="O16" s="715">
        <f t="shared" ref="O16:O21" si="3">1*N16</f>
        <v>98075.378350000014</v>
      </c>
      <c r="P16" s="714">
        <f t="shared" si="1"/>
        <v>116947.47237000003</v>
      </c>
      <c r="Q16" s="699"/>
      <c r="R16" s="698"/>
      <c r="S16" s="698"/>
      <c r="T16" s="698"/>
      <c r="U16" s="698"/>
      <c r="V16" s="698"/>
      <c r="W16" s="698"/>
      <c r="X16" s="698"/>
      <c r="Y16" s="698"/>
      <c r="Z16" s="698"/>
      <c r="AA16" s="698"/>
    </row>
    <row r="17" spans="1:27" s="697" customFormat="1">
      <c r="A17" s="1442" t="s">
        <v>472</v>
      </c>
      <c r="B17" s="1443"/>
      <c r="C17" s="1443"/>
      <c r="D17" s="1443"/>
      <c r="E17" s="1443"/>
      <c r="F17" s="968"/>
      <c r="G17" s="958">
        <v>72200</v>
      </c>
      <c r="H17" s="699"/>
      <c r="I17" s="991">
        <v>-1557.3799999999999</v>
      </c>
      <c r="J17" s="728">
        <f>'RAPPORT-DETAIL'!AD128</f>
        <v>0</v>
      </c>
      <c r="K17" s="722">
        <f t="shared" si="2"/>
        <v>0</v>
      </c>
      <c r="L17" s="721">
        <f t="shared" si="0"/>
        <v>-1557.3799999999999</v>
      </c>
      <c r="M17" s="701"/>
      <c r="N17" s="987">
        <f>'Budget Summary 24M'!I10</f>
        <v>675</v>
      </c>
      <c r="O17" s="715">
        <f t="shared" si="3"/>
        <v>675</v>
      </c>
      <c r="P17" s="714">
        <f t="shared" si="1"/>
        <v>-882.37999999999988</v>
      </c>
      <c r="Q17" s="699"/>
      <c r="R17" s="698"/>
      <c r="S17" s="698"/>
      <c r="T17" s="698"/>
      <c r="U17" s="698"/>
      <c r="V17" s="698"/>
      <c r="W17" s="698"/>
      <c r="X17" s="698"/>
      <c r="Y17" s="698"/>
      <c r="Z17" s="698"/>
      <c r="AA17" s="698"/>
    </row>
    <row r="18" spans="1:27" s="697" customFormat="1">
      <c r="A18" s="1442" t="s">
        <v>478</v>
      </c>
      <c r="B18" s="1443"/>
      <c r="C18" s="1443"/>
      <c r="D18" s="1443"/>
      <c r="E18" s="1443"/>
      <c r="F18" s="968">
        <v>1</v>
      </c>
      <c r="G18" s="958">
        <v>71600</v>
      </c>
      <c r="H18" s="699"/>
      <c r="I18" s="991">
        <v>-952.68000000000063</v>
      </c>
      <c r="J18" s="728">
        <f>'RAPPORT-DETAIL'!AD136</f>
        <v>386</v>
      </c>
      <c r="K18" s="722">
        <f t="shared" si="2"/>
        <v>386</v>
      </c>
      <c r="L18" s="721">
        <f t="shared" si="0"/>
        <v>-1338.6800000000007</v>
      </c>
      <c r="M18" s="701"/>
      <c r="N18" s="987">
        <f>'Budget Summary 24M'!I11</f>
        <v>5296.5</v>
      </c>
      <c r="O18" s="715">
        <f t="shared" si="3"/>
        <v>5296.5</v>
      </c>
      <c r="P18" s="714">
        <f t="shared" si="1"/>
        <v>3957.8199999999993</v>
      </c>
      <c r="Q18" s="699"/>
      <c r="R18" s="698"/>
      <c r="S18" s="698"/>
      <c r="T18" s="698"/>
      <c r="U18" s="698"/>
      <c r="V18" s="698"/>
      <c r="W18" s="698"/>
      <c r="X18" s="698"/>
      <c r="Y18" s="698"/>
      <c r="Z18" s="698"/>
      <c r="AA18" s="698"/>
    </row>
    <row r="19" spans="1:27" s="697" customFormat="1" ht="14.5" thickBot="1">
      <c r="A19" s="1445" t="s">
        <v>484</v>
      </c>
      <c r="B19" s="1446"/>
      <c r="C19" s="1446"/>
      <c r="D19" s="1446"/>
      <c r="E19" s="1446"/>
      <c r="F19" s="968">
        <v>15</v>
      </c>
      <c r="G19" s="958">
        <v>72600</v>
      </c>
      <c r="H19" s="699"/>
      <c r="I19" s="991">
        <v>-31890.550000000003</v>
      </c>
      <c r="J19" s="728">
        <f>'RAPPORT-DETAIL'!AD140</f>
        <v>17651.669999999998</v>
      </c>
      <c r="K19" s="722">
        <f t="shared" si="2"/>
        <v>17651.669999999998</v>
      </c>
      <c r="L19" s="721">
        <f t="shared" si="0"/>
        <v>-49542.22</v>
      </c>
      <c r="M19" s="701"/>
      <c r="N19" s="987">
        <f>'Budget Summary 24M'!I12</f>
        <v>69428.7</v>
      </c>
      <c r="O19" s="715">
        <f t="shared" si="3"/>
        <v>69428.7</v>
      </c>
      <c r="P19" s="714">
        <f t="shared" si="1"/>
        <v>19886.479999999996</v>
      </c>
      <c r="Q19" s="699"/>
      <c r="R19" s="698"/>
      <c r="S19" s="698"/>
      <c r="T19" s="698"/>
      <c r="U19" s="698"/>
      <c r="V19" s="698"/>
      <c r="W19" s="698"/>
      <c r="X19" s="698"/>
      <c r="Y19" s="698"/>
      <c r="Z19" s="698"/>
      <c r="AA19" s="698"/>
    </row>
    <row r="20" spans="1:27" s="697" customFormat="1" ht="14.15" customHeight="1">
      <c r="A20" s="1447" t="s">
        <v>491</v>
      </c>
      <c r="B20" s="1448"/>
      <c r="C20" s="1448"/>
      <c r="D20" s="1448"/>
      <c r="E20" s="1448"/>
      <c r="F20" s="968">
        <v>5</v>
      </c>
      <c r="G20" s="959">
        <v>74525</v>
      </c>
      <c r="H20" s="705"/>
      <c r="I20" s="991">
        <v>-24315.166000000005</v>
      </c>
      <c r="J20" s="988">
        <f>'RAPPORT-DETAIL'!AD159</f>
        <v>8864.2000000000007</v>
      </c>
      <c r="K20" s="722">
        <f t="shared" si="2"/>
        <v>8864.2000000000007</v>
      </c>
      <c r="L20" s="721">
        <f t="shared" si="0"/>
        <v>-33179.366000000009</v>
      </c>
      <c r="M20" s="701"/>
      <c r="N20" s="987">
        <f>'Budget Summary 24M'!I13</f>
        <v>29673.919999999998</v>
      </c>
      <c r="O20" s="715">
        <f t="shared" si="3"/>
        <v>29673.919999999998</v>
      </c>
      <c r="P20" s="814">
        <f t="shared" si="1"/>
        <v>-3505.4460000000108</v>
      </c>
      <c r="Q20" s="699"/>
      <c r="R20" s="698"/>
      <c r="S20" s="698"/>
      <c r="T20" s="698"/>
      <c r="U20" s="698"/>
      <c r="V20" s="698"/>
      <c r="W20" s="698"/>
      <c r="X20" s="698"/>
      <c r="Y20" s="698"/>
      <c r="Z20" s="698"/>
      <c r="AA20" s="698"/>
    </row>
    <row r="21" spans="1:27" s="697" customFormat="1" ht="14.15" customHeight="1">
      <c r="A21" s="1449" t="s">
        <v>615</v>
      </c>
      <c r="B21" s="1450"/>
      <c r="C21" s="1450"/>
      <c r="D21" s="1450"/>
      <c r="E21" s="1450"/>
      <c r="F21" s="968">
        <v>7</v>
      </c>
      <c r="G21" s="958">
        <v>75100</v>
      </c>
      <c r="H21" s="705"/>
      <c r="I21" s="991">
        <v>-1440.6421385999938</v>
      </c>
      <c r="J21" s="728">
        <f>'RAPPORT-DETAIL'!AD163</f>
        <v>5845.52</v>
      </c>
      <c r="K21" s="722">
        <f t="shared" si="2"/>
        <v>5845.52</v>
      </c>
      <c r="L21" s="721">
        <f t="shared" si="0"/>
        <v>-7286.1621385999943</v>
      </c>
      <c r="M21" s="701"/>
      <c r="N21" s="987">
        <f>'Budget Summary 24M'!I15</f>
        <v>30570.364884500003</v>
      </c>
      <c r="O21" s="715">
        <f t="shared" si="3"/>
        <v>30570.364884500003</v>
      </c>
      <c r="P21" s="714">
        <f>+L21+O21</f>
        <v>23284.202745900009</v>
      </c>
      <c r="Q21" s="699"/>
      <c r="R21" s="698"/>
      <c r="S21" s="698"/>
      <c r="T21" s="698"/>
      <c r="U21" s="698"/>
      <c r="V21" s="698"/>
      <c r="W21" s="698"/>
      <c r="X21" s="698"/>
      <c r="Y21" s="698"/>
      <c r="Z21" s="698"/>
      <c r="AA21" s="698"/>
    </row>
    <row r="22" spans="1:27" s="697" customFormat="1" ht="14.15" customHeight="1">
      <c r="A22" s="1449"/>
      <c r="B22" s="1450"/>
      <c r="C22" s="1450"/>
      <c r="D22" s="1450"/>
      <c r="E22" s="1450"/>
      <c r="F22" s="969"/>
      <c r="G22" s="963"/>
      <c r="H22" s="705"/>
      <c r="I22" s="991"/>
      <c r="J22" s="728"/>
      <c r="K22" s="815"/>
      <c r="L22" s="816"/>
      <c r="M22" s="701"/>
      <c r="N22" s="987"/>
      <c r="O22" s="715"/>
      <c r="P22" s="714"/>
      <c r="Q22" s="699"/>
      <c r="R22" s="698"/>
      <c r="S22" s="698"/>
      <c r="T22" s="698"/>
      <c r="U22" s="698"/>
      <c r="V22" s="698"/>
      <c r="W22" s="698"/>
      <c r="X22" s="698"/>
      <c r="Y22" s="698"/>
      <c r="Z22" s="698"/>
      <c r="AA22" s="698"/>
    </row>
    <row r="23" spans="1:27" s="697" customFormat="1" ht="14.15" customHeight="1">
      <c r="A23" s="1442"/>
      <c r="B23" s="1443"/>
      <c r="C23" s="1443"/>
      <c r="D23" s="1443"/>
      <c r="E23" s="1443"/>
      <c r="F23" s="970"/>
      <c r="G23" s="964"/>
      <c r="H23" s="699"/>
      <c r="I23" s="991"/>
      <c r="J23" s="911"/>
      <c r="K23" s="722"/>
      <c r="L23" s="721"/>
      <c r="M23" s="701"/>
      <c r="N23" s="720"/>
      <c r="O23" s="715">
        <v>0</v>
      </c>
      <c r="P23" s="714">
        <f t="shared" si="1"/>
        <v>0</v>
      </c>
      <c r="Q23" s="699"/>
      <c r="R23" s="698"/>
      <c r="S23" s="698"/>
      <c r="T23" s="698"/>
      <c r="U23" s="698"/>
      <c r="V23" s="698"/>
      <c r="W23" s="698"/>
      <c r="X23" s="698"/>
      <c r="Y23" s="698"/>
      <c r="Z23" s="698"/>
      <c r="AA23" s="698"/>
    </row>
    <row r="24" spans="1:27" s="697" customFormat="1" ht="14.15" customHeight="1" thickBot="1">
      <c r="A24" s="1442"/>
      <c r="B24" s="1443"/>
      <c r="C24" s="1443"/>
      <c r="D24" s="1443"/>
      <c r="E24" s="1443"/>
      <c r="F24" s="970"/>
      <c r="G24" s="965"/>
      <c r="H24" s="699"/>
      <c r="I24" s="992"/>
      <c r="J24" s="989"/>
      <c r="K24" s="718"/>
      <c r="L24" s="717"/>
      <c r="M24" s="701"/>
      <c r="N24" s="716"/>
      <c r="O24" s="715">
        <f>+N24</f>
        <v>0</v>
      </c>
      <c r="P24" s="714">
        <f t="shared" si="1"/>
        <v>0</v>
      </c>
      <c r="Q24" s="699"/>
      <c r="R24" s="698"/>
      <c r="S24" s="698"/>
      <c r="T24" s="698"/>
      <c r="U24" s="698"/>
      <c r="V24" s="698"/>
      <c r="W24" s="698"/>
      <c r="X24" s="698"/>
      <c r="Y24" s="698"/>
      <c r="Z24" s="698"/>
      <c r="AA24" s="698"/>
    </row>
    <row r="25" spans="1:27" s="703" customFormat="1" ht="20.149999999999999" customHeight="1" thickBot="1">
      <c r="A25" s="713" t="s">
        <v>0</v>
      </c>
      <c r="B25" s="712"/>
      <c r="C25" s="712"/>
      <c r="D25" s="712"/>
      <c r="E25" s="712"/>
      <c r="F25" s="971"/>
      <c r="G25" s="966"/>
      <c r="H25" s="705"/>
      <c r="I25" s="708">
        <f>SUM(I15:I24)</f>
        <v>-18362.324118599987</v>
      </c>
      <c r="J25" s="913">
        <f>SUM(J15:J24)</f>
        <v>89050.22</v>
      </c>
      <c r="K25" s="710">
        <f>SUM(K15:K24)</f>
        <v>89050.22</v>
      </c>
      <c r="L25" s="706">
        <f>SUM(L15:L24)</f>
        <v>-107412.5441186</v>
      </c>
      <c r="M25" s="709"/>
      <c r="N25" s="708">
        <f>SUM(N15:N24)</f>
        <v>467289.86323449999</v>
      </c>
      <c r="O25" s="707">
        <f>SUM(O15:O24)</f>
        <v>467289.86323449999</v>
      </c>
      <c r="P25" s="706">
        <f>SUM(P15:P24)</f>
        <v>359877.31911590003</v>
      </c>
      <c r="Q25" s="705"/>
      <c r="R25" s="704"/>
      <c r="S25" s="704"/>
      <c r="T25" s="704"/>
      <c r="U25" s="704"/>
      <c r="V25" s="704"/>
      <c r="W25" s="704"/>
      <c r="X25" s="704"/>
      <c r="Y25" s="704"/>
      <c r="Z25" s="704"/>
      <c r="AA25" s="704"/>
    </row>
    <row r="26" spans="1:27" s="697" customFormat="1" ht="14.15" customHeight="1">
      <c r="A26" s="699"/>
      <c r="B26" s="699"/>
      <c r="C26" s="699"/>
      <c r="D26" s="699"/>
      <c r="E26" s="699"/>
      <c r="F26" s="699"/>
      <c r="G26" s="699"/>
      <c r="H26" s="699"/>
      <c r="I26" s="701"/>
      <c r="J26" s="702"/>
      <c r="K26" s="701"/>
      <c r="L26" s="701"/>
      <c r="M26" s="701"/>
      <c r="N26" s="701"/>
      <c r="O26" s="701"/>
      <c r="P26" s="700"/>
      <c r="Q26" s="699"/>
      <c r="R26" s="698"/>
      <c r="S26" s="698"/>
      <c r="T26" s="698"/>
      <c r="U26" s="698"/>
      <c r="V26" s="698"/>
      <c r="W26" s="698"/>
      <c r="X26" s="698"/>
      <c r="Y26" s="698"/>
      <c r="Z26" s="698"/>
      <c r="AA26" s="698"/>
    </row>
    <row r="27" spans="1:27" ht="14.15" customHeight="1">
      <c r="A27" s="696" t="s">
        <v>564</v>
      </c>
      <c r="B27" s="682"/>
      <c r="C27" s="682"/>
      <c r="D27" s="682"/>
      <c r="E27" s="682"/>
      <c r="F27" s="682"/>
      <c r="G27" s="682"/>
      <c r="H27" s="682"/>
      <c r="I27" s="682"/>
      <c r="J27" s="694"/>
      <c r="K27" s="693"/>
      <c r="L27" s="693"/>
      <c r="M27" s="682"/>
      <c r="N27" s="695"/>
      <c r="O27" s="693"/>
      <c r="P27" s="692"/>
      <c r="Q27" s="682"/>
    </row>
    <row r="28" spans="1:27" ht="20.149999999999999" customHeight="1">
      <c r="A28" s="682" t="s">
        <v>563</v>
      </c>
      <c r="B28" s="665"/>
      <c r="C28" s="682"/>
      <c r="D28" s="682"/>
      <c r="E28" s="682"/>
      <c r="F28" s="682"/>
      <c r="G28" s="682"/>
      <c r="H28" s="682"/>
      <c r="I28" s="695"/>
      <c r="J28" s="694"/>
      <c r="K28" s="693"/>
      <c r="L28" s="1231"/>
      <c r="M28" s="682"/>
      <c r="N28" s="693"/>
      <c r="O28" s="693"/>
      <c r="P28" s="692"/>
      <c r="Q28" s="682"/>
    </row>
    <row r="29" spans="1:27" ht="30" customHeight="1">
      <c r="A29" s="691" t="s">
        <v>561</v>
      </c>
      <c r="B29" s="1444" t="s">
        <v>562</v>
      </c>
      <c r="C29" s="1444"/>
      <c r="D29" s="1444"/>
      <c r="E29" s="1444"/>
      <c r="F29" s="1444"/>
      <c r="G29" s="1444"/>
      <c r="H29" s="1444"/>
      <c r="I29" s="1444"/>
      <c r="J29" s="1444"/>
      <c r="K29" s="1444"/>
      <c r="L29" s="1444"/>
      <c r="M29" s="1444"/>
      <c r="N29" s="1444"/>
      <c r="O29" s="1444"/>
      <c r="P29" s="1444"/>
      <c r="Q29" s="682"/>
    </row>
    <row r="30" spans="1:27" ht="30" customHeight="1">
      <c r="A30" s="691" t="s">
        <v>1620</v>
      </c>
      <c r="B30" s="1444" t="s">
        <v>560</v>
      </c>
      <c r="C30" s="1444"/>
      <c r="D30" s="1444"/>
      <c r="E30" s="1444"/>
      <c r="F30" s="1444"/>
      <c r="G30" s="1444"/>
      <c r="H30" s="1444"/>
      <c r="I30" s="1444"/>
      <c r="J30" s="1444"/>
      <c r="K30" s="1444"/>
      <c r="L30" s="1444"/>
      <c r="M30" s="1444"/>
      <c r="N30" s="1444"/>
      <c r="O30" s="1444"/>
      <c r="P30" s="1444"/>
      <c r="Q30" s="682"/>
    </row>
    <row r="31" spans="1:27" ht="30" customHeight="1">
      <c r="A31" s="682" t="s">
        <v>559</v>
      </c>
      <c r="B31" s="682"/>
      <c r="C31" s="682"/>
      <c r="D31" s="686"/>
      <c r="E31" s="690">
        <f ca="1">TODAY()</f>
        <v>43822</v>
      </c>
      <c r="F31" s="682"/>
      <c r="G31" s="682"/>
      <c r="H31" s="682"/>
      <c r="I31" s="689" t="s">
        <v>558</v>
      </c>
      <c r="J31" s="688" t="s">
        <v>1603</v>
      </c>
      <c r="K31" s="686"/>
      <c r="L31" s="687" t="s">
        <v>557</v>
      </c>
      <c r="M31" s="686"/>
      <c r="N31" s="685" t="s">
        <v>1604</v>
      </c>
      <c r="O31" s="684"/>
      <c r="P31" s="684" t="s">
        <v>556</v>
      </c>
    </row>
    <row r="32" spans="1:27" ht="8.15" customHeight="1">
      <c r="A32" s="682"/>
      <c r="B32" s="682"/>
      <c r="C32" s="682"/>
      <c r="D32" s="682"/>
      <c r="E32" s="682"/>
      <c r="F32" s="682"/>
      <c r="G32" s="682"/>
      <c r="H32" s="682"/>
      <c r="I32" s="683"/>
      <c r="J32" s="682"/>
      <c r="K32" s="682"/>
      <c r="L32" s="682"/>
      <c r="M32" s="682"/>
      <c r="N32" s="665"/>
      <c r="O32" s="665"/>
      <c r="P32" s="666"/>
      <c r="Q32" s="665"/>
    </row>
    <row r="33" spans="1:17" ht="14.15" customHeight="1">
      <c r="A33" s="681" t="s">
        <v>555</v>
      </c>
      <c r="B33" s="680" t="s">
        <v>554</v>
      </c>
      <c r="C33" s="679" t="s">
        <v>553</v>
      </c>
      <c r="D33" s="676"/>
      <c r="E33" s="676"/>
      <c r="F33" s="676"/>
      <c r="G33" s="676"/>
      <c r="H33" s="676"/>
      <c r="I33" s="678"/>
      <c r="J33" s="677"/>
      <c r="K33" s="677"/>
      <c r="L33" s="676"/>
      <c r="M33" s="676"/>
      <c r="N33" s="675"/>
      <c r="O33" s="675"/>
      <c r="P33" s="674"/>
      <c r="Q33" s="665"/>
    </row>
    <row r="34" spans="1:17" s="669" customFormat="1" ht="8.15" customHeight="1" thickBot="1">
      <c r="A34" s="673"/>
      <c r="B34" s="672"/>
      <c r="C34" s="671"/>
      <c r="D34" s="671"/>
      <c r="E34" s="671"/>
      <c r="F34" s="671"/>
      <c r="G34" s="671"/>
      <c r="H34" s="671"/>
      <c r="I34" s="671"/>
      <c r="J34" s="671"/>
      <c r="K34" s="671"/>
      <c r="L34" s="671"/>
      <c r="M34" s="671"/>
      <c r="N34" s="671"/>
      <c r="O34" s="671"/>
      <c r="P34" s="671"/>
      <c r="Q34" s="670"/>
    </row>
    <row r="35" spans="1:17" ht="8.15" customHeight="1" thickTop="1">
      <c r="A35" s="665"/>
      <c r="B35" s="665"/>
      <c r="C35" s="665"/>
      <c r="D35" s="665"/>
      <c r="E35" s="665"/>
      <c r="F35" s="665"/>
      <c r="G35" s="665"/>
      <c r="H35" s="665"/>
      <c r="I35" s="665"/>
      <c r="J35" s="665"/>
      <c r="K35" s="665"/>
      <c r="L35" s="665"/>
      <c r="M35" s="665"/>
      <c r="N35" s="665"/>
      <c r="O35" s="665"/>
      <c r="P35" s="666"/>
      <c r="Q35" s="665"/>
    </row>
    <row r="36" spans="1:17" ht="16.149999999999999" customHeight="1">
      <c r="A36" s="665"/>
      <c r="B36" s="665"/>
      <c r="C36" s="665"/>
      <c r="D36" s="665"/>
      <c r="E36" s="665"/>
      <c r="F36" s="665"/>
      <c r="G36" s="665"/>
      <c r="H36" s="665"/>
      <c r="I36" s="665"/>
      <c r="J36" s="665"/>
      <c r="K36" s="665"/>
      <c r="L36" s="665"/>
      <c r="M36" s="665"/>
      <c r="N36" s="665"/>
      <c r="O36" s="665"/>
      <c r="P36" s="666"/>
      <c r="Q36" s="665"/>
    </row>
    <row r="37" spans="1:17" s="668" customFormat="1" ht="16.149999999999999" customHeight="1">
      <c r="A37" s="665"/>
      <c r="B37" s="665"/>
      <c r="C37" s="665"/>
      <c r="D37" s="665"/>
      <c r="E37" s="665"/>
      <c r="F37" s="665"/>
      <c r="G37" s="665"/>
      <c r="H37" s="665"/>
      <c r="I37" s="665"/>
      <c r="J37" s="665"/>
      <c r="K37" s="665"/>
      <c r="L37" s="665"/>
      <c r="M37" s="665"/>
      <c r="N37" s="665"/>
      <c r="O37" s="665"/>
      <c r="P37" s="666"/>
      <c r="Q37" s="665"/>
    </row>
    <row r="38" spans="1:17" ht="14.15" customHeight="1">
      <c r="A38" s="665"/>
      <c r="B38" s="665"/>
      <c r="C38" s="665"/>
      <c r="D38" s="665"/>
      <c r="E38" s="665"/>
      <c r="F38" s="665"/>
      <c r="G38" s="665"/>
      <c r="H38" s="665"/>
      <c r="I38" s="665"/>
      <c r="J38" s="665"/>
      <c r="K38" s="665"/>
      <c r="L38" s="665"/>
      <c r="M38" s="665"/>
      <c r="N38" s="665"/>
      <c r="O38" s="665"/>
      <c r="P38" s="666"/>
      <c r="Q38" s="665"/>
    </row>
    <row r="39" spans="1:17" ht="14.15" customHeight="1">
      <c r="A39" s="665"/>
      <c r="B39" s="665"/>
      <c r="C39" s="665"/>
      <c r="D39" s="665"/>
      <c r="E39" s="665"/>
      <c r="F39" s="665"/>
      <c r="G39" s="665"/>
      <c r="H39" s="665"/>
      <c r="I39" s="665"/>
      <c r="J39" s="665"/>
      <c r="K39" s="665"/>
      <c r="L39" s="665"/>
      <c r="M39" s="665"/>
      <c r="N39" s="665"/>
      <c r="O39" s="665"/>
      <c r="P39" s="666"/>
      <c r="Q39" s="665"/>
    </row>
    <row r="40" spans="1:17" ht="12" customHeight="1">
      <c r="A40" s="665" t="s">
        <v>1618</v>
      </c>
      <c r="B40" s="665"/>
      <c r="C40" s="665"/>
      <c r="D40" s="665"/>
      <c r="E40" s="665"/>
      <c r="F40" s="665"/>
      <c r="G40" s="665"/>
      <c r="H40" s="665"/>
      <c r="I40" s="665" t="s">
        <v>1622</v>
      </c>
      <c r="J40" s="665"/>
      <c r="K40" s="665"/>
      <c r="L40" s="665"/>
      <c r="M40" s="665"/>
      <c r="N40" s="665"/>
      <c r="O40" s="665" t="s">
        <v>1619</v>
      </c>
      <c r="P40" s="666"/>
      <c r="Q40" s="665"/>
    </row>
    <row r="41" spans="1:17" ht="12" customHeight="1">
      <c r="A41" s="665"/>
      <c r="B41" s="665"/>
      <c r="C41" s="665"/>
      <c r="D41" s="665"/>
      <c r="E41" s="665"/>
      <c r="F41" s="665"/>
      <c r="G41" s="665"/>
      <c r="H41" s="665"/>
      <c r="I41" s="665"/>
      <c r="J41" s="665"/>
      <c r="K41" s="665"/>
      <c r="L41" s="665"/>
      <c r="M41" s="665"/>
      <c r="N41" s="665"/>
      <c r="O41" s="665"/>
      <c r="P41" s="666"/>
      <c r="Q41" s="665"/>
    </row>
    <row r="42" spans="1:17">
      <c r="A42" s="665" t="s">
        <v>549</v>
      </c>
      <c r="B42" s="667"/>
      <c r="C42" s="665"/>
      <c r="D42" s="665"/>
      <c r="E42" s="665"/>
      <c r="F42" s="665"/>
      <c r="G42" s="665"/>
      <c r="H42" s="665"/>
      <c r="I42" s="665"/>
      <c r="J42" s="665"/>
      <c r="K42" s="665"/>
      <c r="L42" s="665"/>
      <c r="M42" s="665"/>
      <c r="N42" s="665"/>
      <c r="O42" s="665" t="s">
        <v>548</v>
      </c>
      <c r="P42" s="666"/>
      <c r="Q42" s="665"/>
    </row>
    <row r="43" spans="1:17" ht="12" customHeight="1">
      <c r="A43" s="665" t="s">
        <v>547</v>
      </c>
      <c r="B43" s="665"/>
      <c r="C43" s="665"/>
      <c r="D43" s="665"/>
      <c r="E43" s="665"/>
      <c r="F43" s="665"/>
      <c r="G43" s="665"/>
      <c r="H43" s="665"/>
      <c r="I43" s="665" t="s">
        <v>546</v>
      </c>
      <c r="J43" s="665"/>
      <c r="K43" s="665"/>
      <c r="L43" s="665"/>
      <c r="M43" s="665"/>
      <c r="N43" s="665"/>
      <c r="O43" s="665" t="s">
        <v>545</v>
      </c>
      <c r="P43" s="666"/>
      <c r="Q43" s="665"/>
    </row>
    <row r="44" spans="1:17" ht="12" customHeight="1">
      <c r="A44" s="665" t="s">
        <v>544</v>
      </c>
      <c r="B44" s="665"/>
      <c r="C44" s="665"/>
      <c r="D44" s="665"/>
      <c r="E44" s="665"/>
      <c r="F44" s="665"/>
      <c r="G44" s="665"/>
      <c r="H44" s="665"/>
      <c r="I44" s="665" t="s">
        <v>544</v>
      </c>
      <c r="J44" s="665"/>
      <c r="K44" s="665"/>
      <c r="L44" s="665"/>
      <c r="M44" s="665"/>
      <c r="N44" s="665"/>
      <c r="O44" s="665" t="s">
        <v>544</v>
      </c>
      <c r="P44" s="666"/>
      <c r="Q44" s="665"/>
    </row>
  </sheetData>
  <mergeCells count="21">
    <mergeCell ref="A1:G1"/>
    <mergeCell ref="E4:L4"/>
    <mergeCell ref="E5:L5"/>
    <mergeCell ref="E7:G7"/>
    <mergeCell ref="I9:L9"/>
    <mergeCell ref="A16:E16"/>
    <mergeCell ref="G11:G13"/>
    <mergeCell ref="A11:E13"/>
    <mergeCell ref="B29:P29"/>
    <mergeCell ref="N9:P9"/>
    <mergeCell ref="A17:E17"/>
    <mergeCell ref="A14:E14"/>
    <mergeCell ref="A23:E23"/>
    <mergeCell ref="A22:E22"/>
    <mergeCell ref="A15:E15"/>
    <mergeCell ref="B30:P30"/>
    <mergeCell ref="A18:E18"/>
    <mergeCell ref="A19:E19"/>
    <mergeCell ref="A20:E20"/>
    <mergeCell ref="A21:E21"/>
    <mergeCell ref="A24:E24"/>
  </mergeCells>
  <pageMargins left="0.31496062992125984" right="0.31496062992125984" top="0.35433070866141736" bottom="0.55118110236220474" header="0.31496062992125984" footer="0.31496062992125984"/>
  <pageSetup paperSize="9" scale="7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D126D50464F34ABFFD4FF46CF78D0E" ma:contentTypeVersion="0" ma:contentTypeDescription="Create a new document." ma:contentTypeScope="" ma:versionID="1005fcb6ad3ca4ba5e7df09da0215fb5">
  <xsd:schema xmlns:xsd="http://www.w3.org/2001/XMLSchema" xmlns:xs="http://www.w3.org/2001/XMLSchema" xmlns:p="http://schemas.microsoft.com/office/2006/metadata/properties" xmlns:ns2="0cedd811-0bd2-4bfe-bec8-cdac3607f392" targetNamespace="http://schemas.microsoft.com/office/2006/metadata/properties" ma:root="true" ma:fieldsID="c3691483d07d858c5c2169a91b1b42f7" ns2:_="">
    <xsd:import namespace="0cedd811-0bd2-4bfe-bec8-cdac3607f392"/>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edd811-0bd2-4bfe-bec8-cdac3607f39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5DAEC84A-820F-435F-8909-ADC9D21D52D8}">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0cedd811-0bd2-4bfe-bec8-cdac3607f392"/>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3AACB79-0C9D-4483-A79C-E5EED69CC5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edd811-0bd2-4bfe-bec8-cdac3607f3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885EB6-8A14-46B5-A302-AD8813908B97}">
  <ds:schemaRefs>
    <ds:schemaRef ds:uri="http://schemas.microsoft.com/sharepoint/events"/>
  </ds:schemaRefs>
</ds:datastoreItem>
</file>

<file path=customXml/itemProps4.xml><?xml version="1.0" encoding="utf-8"?>
<ds:datastoreItem xmlns:ds="http://schemas.openxmlformats.org/officeDocument/2006/customXml" ds:itemID="{D55ACD6F-EB81-4EAD-9FA3-52FC58474683}">
  <ds:schemaRefs>
    <ds:schemaRef ds:uri="http://schemas.microsoft.com/sharepoint/v3/contenttype/forms"/>
  </ds:schemaRefs>
</ds:datastoreItem>
</file>

<file path=customXml/itemProps5.xml><?xml version="1.0" encoding="utf-8"?>
<ds:datastoreItem xmlns:ds="http://schemas.openxmlformats.org/officeDocument/2006/customXml" ds:itemID="{527BEB42-3F8D-4787-AE61-8EF1952FDD28}">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45</vt:i4>
      </vt:variant>
      <vt:variant>
        <vt:lpstr>Plages nommées</vt:lpstr>
      </vt:variant>
      <vt:variant>
        <vt:i4>2</vt:i4>
      </vt:variant>
    </vt:vector>
  </HeadingPairs>
  <TitlesOfParts>
    <vt:vector size="47" baseType="lpstr">
      <vt:lpstr>Year 1 Budget</vt:lpstr>
      <vt:lpstr>Example</vt:lpstr>
      <vt:lpstr>FACE Avr-Mai'17</vt:lpstr>
      <vt:lpstr>FACE Juin'17</vt:lpstr>
      <vt:lpstr>MOB NGIA  Za Makubaliano</vt:lpstr>
      <vt:lpstr>FACE July-August'17</vt:lpstr>
      <vt:lpstr>FACE SEPTEMBER'17</vt:lpstr>
      <vt:lpstr>FACE OCT-NOV'17</vt:lpstr>
      <vt:lpstr>FACE DEC'17</vt:lpstr>
      <vt:lpstr>FACE JAN-FEB'18</vt:lpstr>
      <vt:lpstr>FACE MARCH'18</vt:lpstr>
      <vt:lpstr>FACE APRIL'18</vt:lpstr>
      <vt:lpstr>FACE SEPT-NOV'18</vt:lpstr>
      <vt:lpstr>FACE SEPT-DECl'18</vt:lpstr>
      <vt:lpstr>FACE SEPT'18 (2)</vt:lpstr>
      <vt:lpstr>CAT-SUM REPORT</vt:lpstr>
      <vt:lpstr>FACE JULY-AUG'18</vt:lpstr>
      <vt:lpstr>FACE JUNE'18</vt:lpstr>
      <vt:lpstr>FACE MAY'18</vt:lpstr>
      <vt:lpstr>SUMMAIRE-CATEGOIRE</vt:lpstr>
      <vt:lpstr>DTR OCT-DEC'16</vt:lpstr>
      <vt:lpstr>DTR JAN-MAR17</vt:lpstr>
      <vt:lpstr>DTR APR-MAY'17</vt:lpstr>
      <vt:lpstr>DTR JUNE'17</vt:lpstr>
      <vt:lpstr>DTR JULY-AUGUST'17</vt:lpstr>
      <vt:lpstr>DTR SEPTEMBER'17</vt:lpstr>
      <vt:lpstr>DTR OCT-NOV'17</vt:lpstr>
      <vt:lpstr>DRT DEC'17</vt:lpstr>
      <vt:lpstr>DTR JAN-FEB 2018</vt:lpstr>
      <vt:lpstr>DTR MARCH'18</vt:lpstr>
      <vt:lpstr>DTR APRIL'18</vt:lpstr>
      <vt:lpstr>DTR MAY'18</vt:lpstr>
      <vt:lpstr>DTR JUNE'18</vt:lpstr>
      <vt:lpstr>DTR MAY-JUNE'18</vt:lpstr>
      <vt:lpstr>DTR JULY'18</vt:lpstr>
      <vt:lpstr>DTR AUGUST'18</vt:lpstr>
      <vt:lpstr>RAPPORT-DETAIL</vt:lpstr>
      <vt:lpstr>RAPPORT FINANCIER SOMMAIRE</vt:lpstr>
      <vt:lpstr>Sheet2</vt:lpstr>
      <vt:lpstr>DTR-DEC'18</vt:lpstr>
      <vt:lpstr>DTR SEPTEMBER'18</vt:lpstr>
      <vt:lpstr>DTR-OCT-NOV'18</vt:lpstr>
      <vt:lpstr>Budget Summary 24M</vt:lpstr>
      <vt:lpstr>FACE Oct-Dec'16</vt:lpstr>
      <vt:lpstr>FACE Jan-Mar'17</vt:lpstr>
      <vt:lpstr>'Year 1 Budget'!Impression_des_titres</vt:lpstr>
      <vt:lpstr>'Year 1 Budget'!Zone_d_impression</vt:lpstr>
    </vt:vector>
  </TitlesOfParts>
  <Company>International Alert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 Proposal Budget for International Alert</dc:title>
  <dc:subject>3-period Budget V7.8 - 12 April 2005</dc:subject>
  <dc:creator>Lisa Renard</dc:creator>
  <cp:keywords>Project Proposal Budget template</cp:keywords>
  <cp:lastModifiedBy>Caitlin hannahan</cp:lastModifiedBy>
  <cp:lastPrinted>2018-12-07T13:15:12Z</cp:lastPrinted>
  <dcterms:created xsi:type="dcterms:W3CDTF">2003-02-11T13:17:26Z</dcterms:created>
  <dcterms:modified xsi:type="dcterms:W3CDTF">2019-12-23T11:53:49Z</dcterms:modified>
  <cp:category>Templates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_dlc_DocId">
    <vt:lpwstr>TAW3QQHFY6DH-82-5</vt:lpwstr>
  </property>
  <property fmtid="{D5CDD505-2E9C-101B-9397-08002B2CF9AE}" pid="6" name="_dlc_DocIdItemGuid">
    <vt:lpwstr>12a1ff2a-4817-4f7f-861d-f88ef512c7bd</vt:lpwstr>
  </property>
  <property fmtid="{D5CDD505-2E9C-101B-9397-08002B2CF9AE}" pid="7" name="_dlc_DocIdUrl">
    <vt:lpwstr>https://portal.international-alert.org/organisation/templates/_layouts/DocIdRedir.aspx?ID=TAW3QQHFY6DH-82-5, TAW3QQHFY6DH-82-5</vt:lpwstr>
  </property>
  <property fmtid="{D5CDD505-2E9C-101B-9397-08002B2CF9AE}" pid="8" name="ContentTypeId">
    <vt:lpwstr>0x010100B8EF8BE78E886F449C337C12B13E0FC6</vt:lpwstr>
  </property>
</Properties>
</file>